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showInkAnnotation="0" codeName="DieseArbeitsmappe" hidePivotFieldList="1"/>
  <mc:AlternateContent xmlns:mc="http://schemas.openxmlformats.org/markup-compatibility/2006">
    <mc:Choice Requires="x15">
      <x15ac:absPath xmlns:x15ac="http://schemas.microsoft.com/office/spreadsheetml/2010/11/ac" url="https://nemako365-my.sharepoint.com/personal/eray_aydinlioglu_nemak_com/Documents/Desktop/MPL/Rolling Forecast/"/>
    </mc:Choice>
  </mc:AlternateContent>
  <xr:revisionPtr revIDLastSave="6" documentId="13_ncr:1_{CB9B85B6-C5BB-4676-B7EB-BFA0B3741D5A}" xr6:coauthVersionLast="47" xr6:coauthVersionMax="47" xr10:uidLastSave="{07427A78-1C3C-489B-B507-EC44B3FFD4FE}"/>
  <bookViews>
    <workbookView xWindow="-108" yWindow="-108" windowWidth="30936" windowHeight="16896" tabRatio="719" xr2:uid="{00000000-000D-0000-FFFF-FFFF00000000}"/>
  </bookViews>
  <sheets>
    <sheet name="Volume Database" sheetId="1" r:id="rId1"/>
    <sheet name="Tabelle2" sheetId="106" state="hidden" r:id="rId2"/>
  </sheets>
  <externalReferences>
    <externalReference r:id="rId3"/>
    <externalReference r:id="rId4"/>
    <externalReference r:id="rId5"/>
    <externalReference r:id="rId6"/>
  </externalReferences>
  <definedNames>
    <definedName name="\a">[1]CRONOGRAMA!#REF!</definedName>
    <definedName name="\b">[1]CRONOGRAMA!#REF!</definedName>
    <definedName name="\c">[1]CRONOGRAMA!#REF!</definedName>
    <definedName name="\cc">[1]CRONOGRAMA!#REF!</definedName>
    <definedName name="\copy">[1]CRONOGRAMA!#REF!</definedName>
    <definedName name="\dd">[1]CRONOGRAMA!#REF!</definedName>
    <definedName name="\ff">[1]CRONOGRAMA!#REF!</definedName>
    <definedName name="\formulas">[1]CRONOGRAMA!#REF!</definedName>
    <definedName name="\g">[1]CRONOGRAMA!#REF!</definedName>
    <definedName name="\gg">#REF!</definedName>
    <definedName name="\hh">#REF!</definedName>
    <definedName name="\i">[1]CRONOGRAMA!#REF!</definedName>
    <definedName name="\j">[1]CRONOGRAMA!#REF!</definedName>
    <definedName name="\jaya">[1]CRONOGRAMA!#REF!</definedName>
    <definedName name="\k">[1]CRONOGRAMA!#REF!</definedName>
    <definedName name="\metal">[1]CRONOGRAMA!#REF!</definedName>
    <definedName name="\one">[1]CRONOGRAMA!#REF!</definedName>
    <definedName name="\p">[1]CRONOGRAMA!#REF!</definedName>
    <definedName name="\six">[1]CRONOGRAMA!#REF!</definedName>
    <definedName name="\t">[1]CRONOGRAMA!#REF!</definedName>
    <definedName name="\two">[1]CRONOGRAMA!#REF!</definedName>
    <definedName name="\u">[1]CRONOGRAMA!#REF!</definedName>
    <definedName name="\x">[1]CRONOGRAMA!#REF!</definedName>
    <definedName name="\x2">[1]CRONOGRAMA!#REF!</definedName>
    <definedName name="\xx">[1]CRONOGRAMA!#REF!</definedName>
    <definedName name="\y">[1]CRONOGRAMA!#REF!</definedName>
    <definedName name="\y2">[1]CRONOGRAMA!#REF!</definedName>
    <definedName name="\yy">[1]CRONOGRAMA!#REF!</definedName>
    <definedName name="\yyy">[1]CRONOGRAMA!#REF!</definedName>
    <definedName name="\z">[1]CRONOGRAMA!#REF!</definedName>
    <definedName name="_xlnm._FilterDatabase" localSheetId="1" hidden="1">Tabelle2!$C$3:$C$38</definedName>
    <definedName name="_xlnm._FilterDatabase" localSheetId="0" hidden="1">'Volume Database'!#REF!</definedName>
    <definedName name="a">#REF!</definedName>
    <definedName name="ä">#REF!</definedName>
    <definedName name="aaa">[1]CRONOGRAMA!#REF!</definedName>
    <definedName name="aaaa">[1]CRONOGRAMA!#REF!</definedName>
    <definedName name="aq">[1]CRONOGRAMA!#REF!</definedName>
    <definedName name="as">[1]CRONOGRAMA!#REF!</definedName>
    <definedName name="asd">[1]CRONOGRAMA!#REF!</definedName>
    <definedName name="asdf">[1]CRONOGRAMA!#REF!</definedName>
    <definedName name="äü">[1]CRONOGRAMA!#REF!</definedName>
    <definedName name="b">#REF!</definedName>
    <definedName name="bb">[1]CRONOGRAMA!#REF!</definedName>
    <definedName name="bbb">[1]CRONOGRAMA!#REF!</definedName>
    <definedName name="bbbb">[1]CRONOGRAMA!#REF!</definedName>
    <definedName name="bbbbb">[1]CRONOGRAMA!#REF!</definedName>
    <definedName name="bbbbbbb">[1]CRONOGRAMA!#REF!</definedName>
    <definedName name="bg">#REF!</definedName>
    <definedName name="cc">[1]CRONOGRAMA!#REF!</definedName>
    <definedName name="ccc">[1]CRONOGRAMA!#REF!</definedName>
    <definedName name="cccc">[1]CRONOGRAMA!#REF!</definedName>
    <definedName name="ccccc">[1]CRONOGRAMA!#REF!</definedName>
    <definedName name="cd">[1]CRONOGRAMA!#REF!</definedName>
    <definedName name="cv">[1]CRONOGRAMA!#REF!</definedName>
    <definedName name="d">#REF!</definedName>
    <definedName name="dd">[1]CRONOGRAMA!#REF!</definedName>
    <definedName name="ddd">[1]CRONOGRAMA!#REF!</definedName>
    <definedName name="dddd">[1]CRONOGRAMA!#REF!</definedName>
    <definedName name="ddddd">[1]CRONOGRAMA!#REF!</definedName>
    <definedName name="de">[1]CRONOGRAMA!#REF!</definedName>
    <definedName name="df">[1]CRONOGRAMA!#REF!</definedName>
    <definedName name="DF_GRID_1">#REF!</definedName>
    <definedName name="DF_NAVPANEL_13">#REF!</definedName>
    <definedName name="DF_NAVPANEL_18">#REF!</definedName>
    <definedName name="e">#REF!</definedName>
    <definedName name="ee">[1]CRONOGRAMA!#REF!</definedName>
    <definedName name="eee">[1]CRONOGRAMA!#REF!</definedName>
    <definedName name="eeee">[1]CRONOGRAMA!#REF!</definedName>
    <definedName name="eeeee">[1]CRONOGRAMA!#REF!</definedName>
    <definedName name="er">[1]CRONOGRAMA!#REF!</definedName>
    <definedName name="f">[1]CRONOGRAMA!#REF!</definedName>
    <definedName name="ff">#REF!</definedName>
    <definedName name="fff">[1]CRONOGRAMA!#REF!</definedName>
    <definedName name="ffff">#REF!</definedName>
    <definedName name="fffff">[1]CRONOGRAMA!#REF!</definedName>
    <definedName name="fg">[1]CRONOGRAMA!#REF!</definedName>
    <definedName name="four">[1]CRONOGRAMA!#REF!</definedName>
    <definedName name="fr">[1]CRONOGRAMA!#REF!</definedName>
    <definedName name="gg">[1]CRONOGRAMA!#REF!</definedName>
    <definedName name="ggg">[1]CRONOGRAMA!#REF!</definedName>
    <definedName name="gggg">[1]CRONOGRAMA!#REF!</definedName>
    <definedName name="ggggg">[1]CRONOGRAMA!#REF!</definedName>
    <definedName name="gh">[1]CRONOGRAMA!#REF!</definedName>
    <definedName name="gt">[1]CRONOGRAMA!#REF!</definedName>
    <definedName name="hh">[1]CRONOGRAMA!#REF!</definedName>
    <definedName name="hhh">[1]CRONOGRAMA!#REF!</definedName>
    <definedName name="hhhh">[1]CRONOGRAMA!#REF!</definedName>
    <definedName name="hhhhh">[1]CRONOGRAMA!#REF!</definedName>
    <definedName name="hhhhhh">[1]CRONOGRAMA!#REF!</definedName>
    <definedName name="hj">[1]CRONOGRAMA!#REF!</definedName>
    <definedName name="HTML_CodePage" hidden="1">1252</definedName>
    <definedName name="HTML_Description" hidden="1">""</definedName>
    <definedName name="HTML_Email" hidden="1">""</definedName>
    <definedName name="HTML_Header" hidden="1">"Lieferungen Plan - Ist und Vorschau"</definedName>
    <definedName name="HTML_LastUpdate" hidden="1">"03.07.98"</definedName>
    <definedName name="HTML_LineAfter" hidden="1">TRUE</definedName>
    <definedName name="HTML_LineBefore" hidden="1">TRUE</definedName>
    <definedName name="HTML_Name" hidden="1">"GST#JBO"</definedName>
    <definedName name="HTML_OBDlg2" hidden="1">TRUE</definedName>
    <definedName name="HTML_OBDlg4" hidden="1">TRUE</definedName>
    <definedName name="HTML_OS" hidden="1">0</definedName>
    <definedName name="HTML_PathFile" hidden="1">"E:\logistik\Logistikbericht\VAW-Ford1998.htm"</definedName>
    <definedName name="HTML_Title" hidden="1">"VAWFOR98"</definedName>
    <definedName name="hz">[1]CRONOGRAMA!#REF!</definedName>
    <definedName name="ii">#REF!</definedName>
    <definedName name="iii">[1]CRONOGRAMA!#REF!</definedName>
    <definedName name="iiii">[1]CRONOGRAMA!#REF!</definedName>
    <definedName name="iiiii">[1]CRONOGRAMA!#REF!</definedName>
    <definedName name="iiiiii">[1]CRONOGRAMA!#REF!</definedName>
    <definedName name="io">#REF!</definedName>
    <definedName name="j">[1]CRONOGRAMA!#REF!</definedName>
    <definedName name="jaja">[1]CRONOGRAMA!#REF!</definedName>
    <definedName name="jj">#REF!</definedName>
    <definedName name="jjj">[1]CRONOGRAMA!#REF!</definedName>
    <definedName name="jjjj">[1]CRONOGRAMA!#REF!</definedName>
    <definedName name="jjjjjj">[1]CRONOGRAMA!#REF!</definedName>
    <definedName name="jjjjjjjj">[1]CRONOGRAMA!#REF!</definedName>
    <definedName name="jk">[1]CRONOGRAMA!#REF!</definedName>
    <definedName name="ju">[1]CRONOGRAMA!#REF!</definedName>
    <definedName name="k">[1]CRONOGRAMA!#REF!</definedName>
    <definedName name="ki">[1]CRONOGRAMA!#REF!</definedName>
    <definedName name="kk">[1]CRONOGRAMA!#REF!</definedName>
    <definedName name="kl">[1]CRONOGRAMA!#REF!</definedName>
    <definedName name="Lb_to_Kg">#REF!</definedName>
    <definedName name="ll">[1]CRONOGRAMA!#REF!</definedName>
    <definedName name="lo">[1]CRONOGRAMA!#REF!</definedName>
    <definedName name="lö">[1]CRONOGRAMA!#REF!</definedName>
    <definedName name="mj">[1]CRONOGRAMA!#REF!</definedName>
    <definedName name="Monate">[2]Index!$A$1:$A$12</definedName>
    <definedName name="new">[1]CRONOGRAMA!#REF!</definedName>
    <definedName name="neww">[1]CRONOGRAMA!#REF!</definedName>
    <definedName name="nh">[1]CRONOGRAMA!#REF!</definedName>
    <definedName name="nhn">#REF!</definedName>
    <definedName name="one" hidden="1">[1]CRONOGRAMA!#REF!</definedName>
    <definedName name="oooo">[1]CRONOGRAMA!#REF!</definedName>
    <definedName name="op">#REF!</definedName>
    <definedName name="ö">#REF!</definedName>
    <definedName name="öp">[1]CRONOGRAMA!#REF!</definedName>
    <definedName name="pp">[1]CRONOGRAMA!#REF!</definedName>
    <definedName name="ppp">[1]CRONOGRAMA!#REF!</definedName>
    <definedName name="ppppp">#REF!</definedName>
    <definedName name="q">#REF!</definedName>
    <definedName name="qq">[1]CRONOGRAMA!#REF!</definedName>
    <definedName name="qqq">[1]CRONOGRAMA!#REF!</definedName>
    <definedName name="qqqq">[1]CRONOGRAMA!#REF!</definedName>
    <definedName name="qw">[1]CRONOGRAMA!#REF!</definedName>
    <definedName name="rr">#REF!</definedName>
    <definedName name="rrr">[1]CRONOGRAMA!#REF!</definedName>
    <definedName name="rrrr">#REF!</definedName>
    <definedName name="rrrrrr">#REF!</definedName>
    <definedName name="rt">#REF!</definedName>
    <definedName name="sales">[1]CRONOGRAMA!#REF!</definedName>
    <definedName name="SAPBEXhrIndnt" hidden="1">"Wide"</definedName>
    <definedName name="SAPsysID" hidden="1">"708C5W7SBKP804JT78WJ0JNKI"</definedName>
    <definedName name="SAPwbID" hidden="1">"ARS"</definedName>
    <definedName name="sd">[1]CRONOGRAMA!#REF!</definedName>
    <definedName name="SpreadsheetBuilder_1" hidden="1">'[3]Metal Indexes 2021 v5'!$D$6:$G$12</definedName>
    <definedName name="SpreadsheetBuilder_3" hidden="1">#REF!</definedName>
    <definedName name="SpreadsheetBuilder_4" hidden="1">#REF!</definedName>
    <definedName name="SpreadsheetBuilder_7" hidden="1">#REF!</definedName>
    <definedName name="SpreadsheetBuilder_8" hidden="1">#REF!</definedName>
    <definedName name="ss">[1]CRONOGRAMA!#REF!</definedName>
    <definedName name="ßq">[1]CRONOGRAMA!#REF!</definedName>
    <definedName name="sss">[1]CRONOGRAMA!#REF!</definedName>
    <definedName name="ssss">[1]CRONOGRAMA!#REF!</definedName>
    <definedName name="sssss">[1]CRONOGRAMA!#REF!</definedName>
    <definedName name="sw">[1]CRONOGRAMA!#REF!</definedName>
    <definedName name="test">[1]CRONOGRAMA!#REF!</definedName>
    <definedName name="test1">[1]CRONOGRAMA!#REF!</definedName>
    <definedName name="test2">[1]CRONOGRAMA!#REF!</definedName>
    <definedName name="test24">[1]CRONOGRAMA!#REF!</definedName>
    <definedName name="test3">[1]CRONOGRAMA!#REF!</definedName>
    <definedName name="test4">[1]CRONOGRAMA!#REF!</definedName>
    <definedName name="testb">[1]CRONOGRAMA!#REF!</definedName>
    <definedName name="tt">#REF!</definedName>
    <definedName name="ttt">[1]CRONOGRAMA!#REF!</definedName>
    <definedName name="tttt">#REF!</definedName>
    <definedName name="tz">#REF!</definedName>
    <definedName name="ui">#REF!</definedName>
    <definedName name="uu">[1]CRONOGRAMA!#REF!</definedName>
    <definedName name="uuu">[1]CRONOGRAMA!#REF!</definedName>
    <definedName name="uuuu">[1]CRONOGRAMA!#REF!</definedName>
    <definedName name="uuuuu">[1]CRONOGRAMA!#REF!</definedName>
    <definedName name="ü">#REF!</definedName>
    <definedName name="üü">#REF!</definedName>
    <definedName name="vb">[1]CRONOGRAMA!#REF!</definedName>
    <definedName name="vf">[1]CRONOGRAMA!#REF!</definedName>
    <definedName name="vv">[1]CRONOGRAMA!#REF!</definedName>
    <definedName name="vvv">[1]CRONOGRAMA!#REF!</definedName>
    <definedName name="vvvv">#REF!</definedName>
    <definedName name="w">[1]CRONOGRAMA!#REF!</definedName>
    <definedName name="we">[1]CRONOGRAMA!#REF!</definedName>
    <definedName name="ww">[1]CRONOGRAMA!#REF!</definedName>
    <definedName name="www">[1]CRONOGRAMA!#REF!</definedName>
    <definedName name="wwww">[1]CRONOGRAMA!#REF!</definedName>
    <definedName name="xc">[1]CRONOGRAMA!#REF!</definedName>
    <definedName name="xs">[1]CRONOGRAMA!#REF!</definedName>
    <definedName name="xx">[1]CRONOGRAMA!#REF!</definedName>
    <definedName name="xxxx">[1]CRONOGRAMA!#REF!</definedName>
    <definedName name="y">[1]CRONOGRAMA!#REF!</definedName>
    <definedName name="ya">[1]CRONOGRAMA!#REF!</definedName>
    <definedName name="yx">[1]CRONOGRAMA!#REF!</definedName>
    <definedName name="yy">[1]CRONOGRAMA!#REF!</definedName>
    <definedName name="yyyy">[1]CRONOGRAMA!#REF!</definedName>
    <definedName name="zu">#REF!</definedName>
    <definedName name="zz">[1]CRONOGRAMA!#REF!</definedName>
    <definedName name="zzz">[1]CRONOGRAMA!#REF!</definedName>
    <definedName name="zzzz">[1]CRONOGRAMA!#REF!</definedName>
    <definedName name="zzzzz">[1]CRONOGRAMA!#REF!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H2" i="1" l="1"/>
  <c r="GH3" i="1"/>
  <c r="GH4" i="1"/>
  <c r="GH5" i="1"/>
  <c r="GH6" i="1"/>
  <c r="GH7" i="1"/>
  <c r="GH8" i="1"/>
  <c r="GH9" i="1"/>
  <c r="GH10" i="1"/>
  <c r="GH11" i="1"/>
  <c r="GH12" i="1"/>
  <c r="GH13" i="1"/>
  <c r="GH14" i="1"/>
  <c r="GH15" i="1"/>
  <c r="GH16" i="1"/>
  <c r="GH17" i="1"/>
  <c r="GH18" i="1"/>
  <c r="GH19" i="1"/>
  <c r="GH20" i="1"/>
  <c r="GH21" i="1"/>
  <c r="GH22" i="1"/>
  <c r="GH23" i="1"/>
  <c r="GH24" i="1"/>
  <c r="GH25" i="1"/>
  <c r="GH26" i="1"/>
  <c r="GH27" i="1"/>
  <c r="GH28" i="1"/>
  <c r="GH29" i="1"/>
  <c r="GH30" i="1"/>
  <c r="GH31" i="1"/>
  <c r="GH32" i="1"/>
  <c r="GH33" i="1"/>
  <c r="GH34" i="1"/>
  <c r="GH35" i="1"/>
  <c r="GH36" i="1"/>
  <c r="GH37" i="1"/>
  <c r="GH38" i="1"/>
  <c r="GH39" i="1"/>
  <c r="GH40" i="1"/>
  <c r="GH41" i="1"/>
  <c r="GH42" i="1"/>
  <c r="GH43" i="1"/>
  <c r="GH44" i="1"/>
  <c r="GH45" i="1"/>
  <c r="GH46" i="1"/>
  <c r="GH47" i="1"/>
  <c r="GH48" i="1"/>
  <c r="GH49" i="1"/>
  <c r="GH50" i="1"/>
  <c r="GH51" i="1"/>
  <c r="GH52" i="1"/>
  <c r="GH53" i="1"/>
  <c r="GH54" i="1"/>
  <c r="GH55" i="1"/>
  <c r="GH56" i="1"/>
  <c r="GH57" i="1"/>
  <c r="GH58" i="1"/>
  <c r="GH59" i="1"/>
  <c r="GH60" i="1"/>
  <c r="GH61" i="1"/>
  <c r="GH62" i="1"/>
  <c r="GH63" i="1"/>
  <c r="GH64" i="1"/>
  <c r="GH65" i="1"/>
  <c r="GH66" i="1"/>
  <c r="GH67" i="1"/>
  <c r="GH68" i="1"/>
  <c r="GH69" i="1"/>
  <c r="GH70" i="1"/>
  <c r="GH71" i="1"/>
  <c r="GH72" i="1"/>
  <c r="GH73" i="1"/>
  <c r="GH74" i="1"/>
  <c r="GH75" i="1"/>
  <c r="GH76" i="1"/>
  <c r="GH77" i="1"/>
  <c r="GH78" i="1"/>
  <c r="GH79" i="1"/>
  <c r="GH80" i="1"/>
  <c r="GH81" i="1"/>
  <c r="GH82" i="1"/>
  <c r="GH83" i="1"/>
  <c r="GH84" i="1"/>
  <c r="GH85" i="1"/>
  <c r="GH86" i="1"/>
  <c r="GH87" i="1"/>
  <c r="GH88" i="1"/>
  <c r="GH89" i="1"/>
  <c r="GH90" i="1"/>
  <c r="GH91" i="1"/>
  <c r="GH92" i="1"/>
  <c r="GH93" i="1"/>
  <c r="GH94" i="1"/>
  <c r="GH95" i="1"/>
  <c r="GH96" i="1"/>
  <c r="GH97" i="1"/>
  <c r="GH98" i="1"/>
  <c r="GH99" i="1"/>
  <c r="GH100" i="1"/>
  <c r="GH101" i="1"/>
  <c r="GH102" i="1"/>
  <c r="GH103" i="1"/>
  <c r="GH104" i="1"/>
  <c r="GH105" i="1"/>
  <c r="GH106" i="1"/>
  <c r="GH107" i="1"/>
  <c r="GH108" i="1"/>
  <c r="GH109" i="1"/>
  <c r="GH110" i="1"/>
  <c r="GH111" i="1"/>
  <c r="GH112" i="1"/>
  <c r="GH113" i="1"/>
  <c r="GH114" i="1"/>
  <c r="GH115" i="1"/>
  <c r="GH116" i="1"/>
  <c r="GH117" i="1"/>
  <c r="GH118" i="1"/>
  <c r="GH119" i="1"/>
  <c r="GH120" i="1"/>
  <c r="GH121" i="1"/>
  <c r="GH122" i="1"/>
  <c r="GH123" i="1"/>
  <c r="GH124" i="1"/>
  <c r="GH125" i="1"/>
  <c r="GH126" i="1"/>
  <c r="GH127" i="1"/>
  <c r="GH128" i="1"/>
  <c r="GH129" i="1"/>
  <c r="GH130" i="1"/>
  <c r="GH131" i="1"/>
  <c r="GH132" i="1"/>
  <c r="GH133" i="1"/>
  <c r="GH134" i="1"/>
  <c r="GH135" i="1"/>
  <c r="GH136" i="1"/>
  <c r="GH137" i="1"/>
  <c r="GH138" i="1"/>
  <c r="GH139" i="1"/>
  <c r="GH140" i="1"/>
  <c r="GH141" i="1"/>
  <c r="GH142" i="1"/>
  <c r="GH143" i="1"/>
  <c r="GH144" i="1"/>
  <c r="GH145" i="1"/>
  <c r="GH146" i="1"/>
  <c r="GH147" i="1"/>
  <c r="GH148" i="1"/>
  <c r="GH149" i="1"/>
  <c r="GH150" i="1"/>
  <c r="GH151" i="1"/>
  <c r="GH152" i="1"/>
  <c r="GH153" i="1"/>
  <c r="GH154" i="1"/>
  <c r="GH155" i="1"/>
  <c r="GH156" i="1"/>
  <c r="GH157" i="1"/>
  <c r="GH158" i="1"/>
  <c r="GH159" i="1"/>
  <c r="GH160" i="1"/>
  <c r="GH161" i="1"/>
  <c r="GH162" i="1"/>
  <c r="GH163" i="1"/>
  <c r="GH164" i="1"/>
  <c r="GH165" i="1"/>
  <c r="GH166" i="1"/>
  <c r="GH167" i="1"/>
  <c r="GH168" i="1"/>
  <c r="GH169" i="1"/>
  <c r="GH170" i="1"/>
  <c r="GH171" i="1"/>
  <c r="GH172" i="1"/>
  <c r="GH173" i="1"/>
  <c r="GH174" i="1"/>
  <c r="GH175" i="1"/>
  <c r="GH176" i="1"/>
  <c r="GH177" i="1"/>
  <c r="GH178" i="1"/>
  <c r="GH179" i="1"/>
  <c r="GH180" i="1"/>
  <c r="GH181" i="1"/>
  <c r="GH182" i="1"/>
  <c r="GH183" i="1"/>
  <c r="GH184" i="1"/>
  <c r="GH185" i="1"/>
  <c r="GH186" i="1"/>
  <c r="GH187" i="1"/>
  <c r="GH188" i="1"/>
  <c r="GH189" i="1"/>
  <c r="GH190" i="1"/>
  <c r="GH191" i="1"/>
  <c r="GH192" i="1"/>
  <c r="GH193" i="1"/>
  <c r="GH194" i="1"/>
  <c r="GH195" i="1"/>
  <c r="GH196" i="1"/>
  <c r="GH197" i="1"/>
  <c r="GH198" i="1"/>
  <c r="GH199" i="1"/>
  <c r="GH200" i="1"/>
  <c r="GH201" i="1"/>
  <c r="GH202" i="1"/>
  <c r="GH203" i="1"/>
  <c r="GH204" i="1"/>
  <c r="GH205" i="1"/>
  <c r="GH206" i="1"/>
  <c r="GH207" i="1"/>
  <c r="GH208" i="1"/>
  <c r="GH209" i="1"/>
  <c r="GH210" i="1"/>
  <c r="GH211" i="1"/>
  <c r="GH212" i="1"/>
  <c r="GH213" i="1"/>
  <c r="GH214" i="1"/>
  <c r="GH215" i="1"/>
  <c r="GH216" i="1"/>
  <c r="GH217" i="1"/>
  <c r="GH218" i="1"/>
  <c r="GH219" i="1"/>
  <c r="GH220" i="1"/>
  <c r="GH221" i="1"/>
  <c r="GH222" i="1"/>
  <c r="GH223" i="1"/>
  <c r="GH224" i="1"/>
  <c r="GH225" i="1"/>
  <c r="GH226" i="1"/>
  <c r="GH227" i="1"/>
  <c r="GH228" i="1"/>
  <c r="GH229" i="1"/>
  <c r="GH230" i="1"/>
  <c r="GH231" i="1"/>
  <c r="GH232" i="1"/>
  <c r="GH233" i="1"/>
  <c r="GH234" i="1"/>
  <c r="GH235" i="1"/>
  <c r="GH236" i="1"/>
  <c r="GH237" i="1"/>
  <c r="GH238" i="1"/>
  <c r="GH239" i="1"/>
  <c r="GH240" i="1"/>
  <c r="GH241" i="1"/>
  <c r="GH242" i="1"/>
  <c r="GH243" i="1"/>
  <c r="GH244" i="1"/>
  <c r="GH245" i="1"/>
  <c r="GH246" i="1"/>
  <c r="GH247" i="1"/>
  <c r="GH248" i="1"/>
  <c r="GH249" i="1"/>
  <c r="GH250" i="1"/>
  <c r="GH251" i="1"/>
  <c r="GH252" i="1"/>
  <c r="GH253" i="1"/>
  <c r="GH254" i="1"/>
  <c r="GH255" i="1"/>
  <c r="GH256" i="1"/>
  <c r="GH257" i="1"/>
  <c r="GH258" i="1"/>
  <c r="GH259" i="1"/>
  <c r="GH260" i="1"/>
  <c r="GH261" i="1"/>
  <c r="GH262" i="1"/>
  <c r="GH263" i="1"/>
  <c r="GH264" i="1"/>
  <c r="GH265" i="1"/>
  <c r="GH266" i="1"/>
  <c r="GH267" i="1"/>
  <c r="GH268" i="1"/>
  <c r="GH269" i="1"/>
  <c r="GH270" i="1"/>
  <c r="GH271" i="1"/>
  <c r="GH272" i="1"/>
  <c r="GH273" i="1"/>
  <c r="GH274" i="1"/>
  <c r="GH275" i="1"/>
  <c r="GH276" i="1"/>
  <c r="GH277" i="1"/>
  <c r="GH278" i="1"/>
  <c r="GH279" i="1"/>
  <c r="GH280" i="1"/>
  <c r="PY2" i="1" l="1"/>
  <c r="PY3" i="1"/>
  <c r="PY4" i="1"/>
  <c r="PY5" i="1"/>
  <c r="PY6" i="1"/>
  <c r="PY7" i="1"/>
  <c r="PY8" i="1"/>
  <c r="PY9" i="1"/>
  <c r="PY10" i="1"/>
  <c r="PY11" i="1"/>
  <c r="PY12" i="1"/>
  <c r="PY13" i="1"/>
  <c r="PY14" i="1"/>
  <c r="PY15" i="1"/>
  <c r="PY16" i="1"/>
  <c r="PY17" i="1"/>
  <c r="PY18" i="1"/>
  <c r="PY19" i="1"/>
  <c r="PY20" i="1"/>
  <c r="PY21" i="1"/>
  <c r="PY22" i="1"/>
  <c r="PY23" i="1"/>
  <c r="PY24" i="1"/>
  <c r="PY25" i="1"/>
  <c r="PY26" i="1"/>
  <c r="PY27" i="1"/>
  <c r="PY28" i="1"/>
  <c r="PY29" i="1"/>
  <c r="PY30" i="1"/>
  <c r="PY31" i="1"/>
  <c r="PY32" i="1"/>
  <c r="PY33" i="1"/>
  <c r="PY34" i="1"/>
  <c r="PY35" i="1"/>
  <c r="PY36" i="1"/>
  <c r="PY37" i="1"/>
  <c r="PY38" i="1"/>
  <c r="PY39" i="1"/>
  <c r="PY40" i="1"/>
  <c r="PY41" i="1"/>
  <c r="PY42" i="1"/>
  <c r="PY43" i="1"/>
  <c r="PY44" i="1"/>
  <c r="PY45" i="1"/>
  <c r="PY46" i="1"/>
  <c r="PY47" i="1"/>
  <c r="PY48" i="1"/>
  <c r="PY49" i="1"/>
  <c r="PY50" i="1"/>
  <c r="PY51" i="1"/>
  <c r="PY52" i="1"/>
  <c r="PY53" i="1"/>
  <c r="PY54" i="1"/>
  <c r="PY55" i="1"/>
  <c r="PY56" i="1"/>
  <c r="PY57" i="1"/>
  <c r="PY58" i="1"/>
  <c r="PY59" i="1"/>
  <c r="PY60" i="1"/>
  <c r="PY61" i="1"/>
  <c r="PY62" i="1"/>
  <c r="PY63" i="1"/>
  <c r="PY64" i="1"/>
  <c r="PY65" i="1"/>
  <c r="PY66" i="1"/>
  <c r="PY67" i="1"/>
  <c r="PY68" i="1"/>
  <c r="PY69" i="1"/>
  <c r="PY70" i="1"/>
  <c r="PY71" i="1"/>
  <c r="PY72" i="1"/>
  <c r="PY73" i="1"/>
  <c r="PY74" i="1"/>
  <c r="PY75" i="1"/>
  <c r="PY76" i="1"/>
  <c r="PY77" i="1"/>
  <c r="PY78" i="1"/>
  <c r="PY79" i="1"/>
  <c r="PY80" i="1"/>
  <c r="PY81" i="1"/>
  <c r="PY82" i="1"/>
  <c r="PY83" i="1"/>
  <c r="PY84" i="1"/>
  <c r="PY85" i="1"/>
  <c r="PY86" i="1"/>
  <c r="PY87" i="1"/>
  <c r="PY88" i="1"/>
  <c r="PY89" i="1"/>
  <c r="PY90" i="1"/>
  <c r="PY91" i="1"/>
  <c r="PY92" i="1"/>
  <c r="PY93" i="1"/>
  <c r="PY94" i="1"/>
  <c r="PY95" i="1"/>
  <c r="PY96" i="1"/>
  <c r="PY97" i="1"/>
  <c r="PY98" i="1"/>
  <c r="PY99" i="1"/>
  <c r="PY100" i="1"/>
  <c r="PY101" i="1"/>
  <c r="PY102" i="1"/>
  <c r="PY103" i="1"/>
  <c r="PY104" i="1"/>
  <c r="PY105" i="1"/>
  <c r="PY106" i="1"/>
  <c r="PY107" i="1"/>
  <c r="PY108" i="1"/>
  <c r="PY109" i="1"/>
  <c r="PY110" i="1"/>
  <c r="PY111" i="1"/>
  <c r="PY112" i="1"/>
  <c r="PY113" i="1"/>
  <c r="PY114" i="1"/>
  <c r="PY115" i="1"/>
  <c r="PY116" i="1"/>
  <c r="PY117" i="1"/>
  <c r="PY118" i="1"/>
  <c r="PY119" i="1"/>
  <c r="PY120" i="1"/>
  <c r="PY121" i="1"/>
  <c r="PY122" i="1"/>
  <c r="PY123" i="1"/>
  <c r="PY124" i="1"/>
  <c r="PY125" i="1"/>
  <c r="PY126" i="1"/>
  <c r="PY127" i="1"/>
  <c r="PY128" i="1"/>
  <c r="PY129" i="1"/>
  <c r="PY130" i="1"/>
  <c r="PY131" i="1"/>
  <c r="PY132" i="1"/>
  <c r="PY133" i="1"/>
  <c r="PY134" i="1"/>
  <c r="PY135" i="1"/>
  <c r="PY136" i="1"/>
  <c r="PY137" i="1"/>
  <c r="PY138" i="1"/>
  <c r="PY139" i="1"/>
  <c r="PY140" i="1"/>
  <c r="PY141" i="1"/>
  <c r="PY142" i="1"/>
  <c r="PY143" i="1"/>
  <c r="PY144" i="1"/>
  <c r="PY145" i="1"/>
  <c r="PY146" i="1"/>
  <c r="PY147" i="1"/>
  <c r="PY148" i="1"/>
  <c r="PY149" i="1"/>
  <c r="PY150" i="1"/>
  <c r="PY151" i="1"/>
  <c r="PY152" i="1"/>
  <c r="PY153" i="1"/>
  <c r="PY154" i="1"/>
  <c r="PY155" i="1"/>
  <c r="PY156" i="1"/>
  <c r="PY157" i="1"/>
  <c r="PY158" i="1"/>
  <c r="PY159" i="1"/>
  <c r="PY160" i="1"/>
  <c r="PY161" i="1"/>
  <c r="PY162" i="1"/>
  <c r="PY163" i="1"/>
  <c r="PY164" i="1"/>
  <c r="PY165" i="1"/>
  <c r="PY166" i="1"/>
  <c r="PY167" i="1"/>
  <c r="PY168" i="1"/>
  <c r="PY169" i="1"/>
  <c r="PY170" i="1"/>
  <c r="PY171" i="1"/>
  <c r="PY172" i="1"/>
  <c r="PY173" i="1"/>
  <c r="PY174" i="1"/>
  <c r="PY175" i="1"/>
  <c r="PY176" i="1"/>
  <c r="PY177" i="1"/>
  <c r="PY178" i="1"/>
  <c r="PY179" i="1"/>
  <c r="PY180" i="1"/>
  <c r="PY181" i="1"/>
  <c r="PY182" i="1"/>
  <c r="PY183" i="1"/>
  <c r="PY184" i="1"/>
  <c r="PY185" i="1"/>
  <c r="PY186" i="1"/>
  <c r="PY187" i="1"/>
  <c r="PY188" i="1"/>
  <c r="PY189" i="1"/>
  <c r="PY190" i="1"/>
  <c r="PY191" i="1"/>
  <c r="PY192" i="1"/>
  <c r="PY193" i="1"/>
  <c r="PY194" i="1"/>
  <c r="PY195" i="1"/>
  <c r="PY196" i="1"/>
  <c r="PY197" i="1"/>
  <c r="PY198" i="1"/>
  <c r="PY199" i="1"/>
  <c r="PY200" i="1"/>
  <c r="PY201" i="1"/>
  <c r="PY202" i="1"/>
  <c r="PY203" i="1"/>
  <c r="PY204" i="1"/>
  <c r="PY205" i="1"/>
  <c r="PY206" i="1"/>
  <c r="PY207" i="1"/>
  <c r="PY208" i="1"/>
  <c r="PY209" i="1"/>
  <c r="PY210" i="1"/>
  <c r="PY211" i="1"/>
  <c r="PY212" i="1"/>
  <c r="PY213" i="1"/>
  <c r="PY214" i="1"/>
  <c r="PY215" i="1"/>
  <c r="PY216" i="1"/>
  <c r="PY217" i="1"/>
  <c r="PY218" i="1"/>
  <c r="PY219" i="1"/>
  <c r="PY220" i="1"/>
  <c r="PY221" i="1"/>
  <c r="PY222" i="1"/>
  <c r="PY223" i="1"/>
  <c r="PY224" i="1"/>
  <c r="PY225" i="1"/>
  <c r="PY226" i="1"/>
  <c r="PY227" i="1"/>
  <c r="PY228" i="1"/>
  <c r="PY229" i="1"/>
  <c r="PY230" i="1"/>
  <c r="PY231" i="1"/>
  <c r="PY232" i="1"/>
  <c r="PY233" i="1"/>
  <c r="PY234" i="1"/>
  <c r="PY235" i="1"/>
  <c r="PY236" i="1"/>
  <c r="PY237" i="1"/>
  <c r="PY238" i="1"/>
  <c r="PY239" i="1"/>
  <c r="PY240" i="1"/>
  <c r="PY241" i="1"/>
  <c r="PY242" i="1"/>
  <c r="PY243" i="1"/>
  <c r="PY244" i="1"/>
  <c r="PY245" i="1"/>
  <c r="PY246" i="1"/>
  <c r="PY247" i="1"/>
  <c r="PY248" i="1"/>
  <c r="PY249" i="1"/>
  <c r="PY250" i="1"/>
  <c r="PY251" i="1"/>
  <c r="PY252" i="1"/>
  <c r="PY253" i="1"/>
  <c r="PY254" i="1"/>
  <c r="PY255" i="1"/>
  <c r="PY256" i="1"/>
  <c r="PY257" i="1"/>
  <c r="PY258" i="1"/>
  <c r="PY259" i="1"/>
  <c r="PY260" i="1"/>
  <c r="PY261" i="1"/>
  <c r="PY262" i="1"/>
  <c r="PY263" i="1"/>
  <c r="PY264" i="1"/>
  <c r="PY265" i="1"/>
  <c r="PY266" i="1"/>
  <c r="PY267" i="1"/>
  <c r="PY268" i="1"/>
  <c r="PY269" i="1"/>
  <c r="PY270" i="1"/>
  <c r="PY271" i="1"/>
  <c r="PY272" i="1"/>
  <c r="PY273" i="1"/>
  <c r="PY274" i="1"/>
  <c r="PY275" i="1"/>
  <c r="PY276" i="1"/>
  <c r="PY277" i="1"/>
  <c r="PY278" i="1"/>
  <c r="PY279" i="1"/>
  <c r="PY280" i="1"/>
  <c r="PX2" i="1"/>
  <c r="PX3" i="1"/>
  <c r="PX4" i="1"/>
  <c r="PX5" i="1"/>
  <c r="PX6" i="1"/>
  <c r="PX7" i="1"/>
  <c r="PX8" i="1"/>
  <c r="PX9" i="1"/>
  <c r="PX10" i="1"/>
  <c r="PX11" i="1"/>
  <c r="PX12" i="1"/>
  <c r="PX13" i="1"/>
  <c r="PX14" i="1"/>
  <c r="PX15" i="1"/>
  <c r="PX16" i="1"/>
  <c r="PX17" i="1"/>
  <c r="PX18" i="1"/>
  <c r="PX19" i="1"/>
  <c r="PX20" i="1"/>
  <c r="PX21" i="1"/>
  <c r="PX22" i="1"/>
  <c r="PX23" i="1"/>
  <c r="PX24" i="1"/>
  <c r="PX25" i="1"/>
  <c r="PX26" i="1"/>
  <c r="PX27" i="1"/>
  <c r="PX28" i="1"/>
  <c r="PX29" i="1"/>
  <c r="PX30" i="1"/>
  <c r="PX31" i="1"/>
  <c r="PX32" i="1"/>
  <c r="PX33" i="1"/>
  <c r="PX34" i="1"/>
  <c r="PX35" i="1"/>
  <c r="PX36" i="1"/>
  <c r="PX37" i="1"/>
  <c r="PX38" i="1"/>
  <c r="PX39" i="1"/>
  <c r="PX40" i="1"/>
  <c r="PX41" i="1"/>
  <c r="PX42" i="1"/>
  <c r="PX43" i="1"/>
  <c r="PX44" i="1"/>
  <c r="PX45" i="1"/>
  <c r="PX46" i="1"/>
  <c r="PX47" i="1"/>
  <c r="PX48" i="1"/>
  <c r="PX49" i="1"/>
  <c r="PX50" i="1"/>
  <c r="PX51" i="1"/>
  <c r="PX52" i="1"/>
  <c r="PX53" i="1"/>
  <c r="PX54" i="1"/>
  <c r="PX55" i="1"/>
  <c r="PX56" i="1"/>
  <c r="PX57" i="1"/>
  <c r="PX58" i="1"/>
  <c r="PX59" i="1"/>
  <c r="PX60" i="1"/>
  <c r="PX61" i="1"/>
  <c r="PX62" i="1"/>
  <c r="PX63" i="1"/>
  <c r="PX64" i="1"/>
  <c r="PX65" i="1"/>
  <c r="PX66" i="1"/>
  <c r="PX67" i="1"/>
  <c r="PX68" i="1"/>
  <c r="PX69" i="1"/>
  <c r="PX70" i="1"/>
  <c r="PX71" i="1"/>
  <c r="PX72" i="1"/>
  <c r="PX73" i="1"/>
  <c r="PX74" i="1"/>
  <c r="PX75" i="1"/>
  <c r="PX76" i="1"/>
  <c r="PX77" i="1"/>
  <c r="PX78" i="1"/>
  <c r="PX79" i="1"/>
  <c r="PX80" i="1"/>
  <c r="PX81" i="1"/>
  <c r="PX82" i="1"/>
  <c r="PX83" i="1"/>
  <c r="PX84" i="1"/>
  <c r="PX85" i="1"/>
  <c r="PX86" i="1"/>
  <c r="PX87" i="1"/>
  <c r="PX88" i="1"/>
  <c r="PX89" i="1"/>
  <c r="PX90" i="1"/>
  <c r="PX91" i="1"/>
  <c r="PX92" i="1"/>
  <c r="PX93" i="1"/>
  <c r="PX94" i="1"/>
  <c r="PX95" i="1"/>
  <c r="PX96" i="1"/>
  <c r="PX97" i="1"/>
  <c r="PX98" i="1"/>
  <c r="PX99" i="1"/>
  <c r="PX100" i="1"/>
  <c r="PX101" i="1"/>
  <c r="PX102" i="1"/>
  <c r="PX103" i="1"/>
  <c r="PX104" i="1"/>
  <c r="PX105" i="1"/>
  <c r="PX106" i="1"/>
  <c r="PX107" i="1"/>
  <c r="PX108" i="1"/>
  <c r="PX109" i="1"/>
  <c r="PX110" i="1"/>
  <c r="PX111" i="1"/>
  <c r="PX112" i="1"/>
  <c r="PX113" i="1"/>
  <c r="PX114" i="1"/>
  <c r="PX115" i="1"/>
  <c r="PX116" i="1"/>
  <c r="PX117" i="1"/>
  <c r="PX118" i="1"/>
  <c r="PX119" i="1"/>
  <c r="PX120" i="1"/>
  <c r="PX121" i="1"/>
  <c r="PX122" i="1"/>
  <c r="PX123" i="1"/>
  <c r="PX124" i="1"/>
  <c r="PX125" i="1"/>
  <c r="PX126" i="1"/>
  <c r="PX127" i="1"/>
  <c r="PX128" i="1"/>
  <c r="PX129" i="1"/>
  <c r="PX130" i="1"/>
  <c r="PX131" i="1"/>
  <c r="PX132" i="1"/>
  <c r="PX133" i="1"/>
  <c r="PX134" i="1"/>
  <c r="PX135" i="1"/>
  <c r="PX136" i="1"/>
  <c r="PX137" i="1"/>
  <c r="PX138" i="1"/>
  <c r="PX139" i="1"/>
  <c r="PX140" i="1"/>
  <c r="PX141" i="1"/>
  <c r="PX142" i="1"/>
  <c r="PX143" i="1"/>
  <c r="PX144" i="1"/>
  <c r="PX145" i="1"/>
  <c r="PX146" i="1"/>
  <c r="PX147" i="1"/>
  <c r="PX148" i="1"/>
  <c r="PX149" i="1"/>
  <c r="PX150" i="1"/>
  <c r="PX151" i="1"/>
  <c r="PX152" i="1"/>
  <c r="PX153" i="1"/>
  <c r="PX154" i="1"/>
  <c r="PX155" i="1"/>
  <c r="PX156" i="1"/>
  <c r="PX157" i="1"/>
  <c r="PX158" i="1"/>
  <c r="PX159" i="1"/>
  <c r="PX160" i="1"/>
  <c r="PX161" i="1"/>
  <c r="PX162" i="1"/>
  <c r="PX163" i="1"/>
  <c r="PX164" i="1"/>
  <c r="PX165" i="1"/>
  <c r="PX166" i="1"/>
  <c r="PX167" i="1"/>
  <c r="PX168" i="1"/>
  <c r="PX169" i="1"/>
  <c r="PX170" i="1"/>
  <c r="PX171" i="1"/>
  <c r="PX172" i="1"/>
  <c r="PX173" i="1"/>
  <c r="PX174" i="1"/>
  <c r="PX175" i="1"/>
  <c r="PX176" i="1"/>
  <c r="PX177" i="1"/>
  <c r="PX178" i="1"/>
  <c r="PX179" i="1"/>
  <c r="PX180" i="1"/>
  <c r="PX181" i="1"/>
  <c r="PX182" i="1"/>
  <c r="PX183" i="1"/>
  <c r="PX184" i="1"/>
  <c r="PX185" i="1"/>
  <c r="PX186" i="1"/>
  <c r="PX187" i="1"/>
  <c r="PX188" i="1"/>
  <c r="PX189" i="1"/>
  <c r="PX190" i="1"/>
  <c r="PX191" i="1"/>
  <c r="PX192" i="1"/>
  <c r="PX193" i="1"/>
  <c r="PX194" i="1"/>
  <c r="PX195" i="1"/>
  <c r="PX196" i="1"/>
  <c r="PX197" i="1"/>
  <c r="PX198" i="1"/>
  <c r="PX199" i="1"/>
  <c r="PX200" i="1"/>
  <c r="PX201" i="1"/>
  <c r="PX202" i="1"/>
  <c r="PX203" i="1"/>
  <c r="PX204" i="1"/>
  <c r="PX205" i="1"/>
  <c r="PX206" i="1"/>
  <c r="PX207" i="1"/>
  <c r="PX208" i="1"/>
  <c r="PX209" i="1"/>
  <c r="PX210" i="1"/>
  <c r="PX211" i="1"/>
  <c r="PX212" i="1"/>
  <c r="PX213" i="1"/>
  <c r="PX214" i="1"/>
  <c r="PX215" i="1"/>
  <c r="PX216" i="1"/>
  <c r="PX217" i="1"/>
  <c r="PX218" i="1"/>
  <c r="PX219" i="1"/>
  <c r="PX220" i="1"/>
  <c r="PX221" i="1"/>
  <c r="PX222" i="1"/>
  <c r="PX223" i="1"/>
  <c r="PX224" i="1"/>
  <c r="PX225" i="1"/>
  <c r="PX226" i="1"/>
  <c r="PX227" i="1"/>
  <c r="PX228" i="1"/>
  <c r="PX229" i="1"/>
  <c r="PX230" i="1"/>
  <c r="PX231" i="1"/>
  <c r="PX232" i="1"/>
  <c r="PX233" i="1"/>
  <c r="PX234" i="1"/>
  <c r="PX235" i="1"/>
  <c r="PX236" i="1"/>
  <c r="PX237" i="1"/>
  <c r="PX238" i="1"/>
  <c r="PX239" i="1"/>
  <c r="PX240" i="1"/>
  <c r="PX241" i="1"/>
  <c r="PX242" i="1"/>
  <c r="PX243" i="1"/>
  <c r="PX244" i="1"/>
  <c r="PX245" i="1"/>
  <c r="PX246" i="1"/>
  <c r="PX247" i="1"/>
  <c r="PX248" i="1"/>
  <c r="PX249" i="1"/>
  <c r="PX250" i="1"/>
  <c r="PX251" i="1"/>
  <c r="PX252" i="1"/>
  <c r="PX253" i="1"/>
  <c r="PX254" i="1"/>
  <c r="PX255" i="1"/>
  <c r="PX256" i="1"/>
  <c r="PX257" i="1"/>
  <c r="PX258" i="1"/>
  <c r="PX259" i="1"/>
  <c r="PX260" i="1"/>
  <c r="PX261" i="1"/>
  <c r="PX262" i="1"/>
  <c r="PX263" i="1"/>
  <c r="PX264" i="1"/>
  <c r="PX265" i="1"/>
  <c r="PX266" i="1"/>
  <c r="PX267" i="1"/>
  <c r="PX268" i="1"/>
  <c r="PX269" i="1"/>
  <c r="PX270" i="1"/>
  <c r="PX271" i="1"/>
  <c r="PX272" i="1"/>
  <c r="PX273" i="1"/>
  <c r="PX274" i="1"/>
  <c r="PX275" i="1"/>
  <c r="PX276" i="1"/>
  <c r="PX277" i="1"/>
  <c r="PX278" i="1"/>
  <c r="PX279" i="1"/>
  <c r="PX280" i="1"/>
  <c r="QK2" i="1" l="1"/>
  <c r="PZ2" i="1"/>
  <c r="QA2" i="1"/>
  <c r="QB2" i="1"/>
  <c r="QC2" i="1"/>
  <c r="QK3" i="1"/>
  <c r="PZ3" i="1"/>
  <c r="QA3" i="1"/>
  <c r="QB3" i="1"/>
  <c r="QC3" i="1"/>
  <c r="QK4" i="1"/>
  <c r="PZ4" i="1"/>
  <c r="QA4" i="1"/>
  <c r="QB4" i="1"/>
  <c r="QC4" i="1"/>
  <c r="QK5" i="1"/>
  <c r="PZ5" i="1"/>
  <c r="QA5" i="1"/>
  <c r="QB5" i="1"/>
  <c r="QC5" i="1"/>
  <c r="QK6" i="1"/>
  <c r="PZ6" i="1"/>
  <c r="QA6" i="1"/>
  <c r="QB6" i="1"/>
  <c r="QC6" i="1"/>
  <c r="QK7" i="1"/>
  <c r="PZ7" i="1"/>
  <c r="QA7" i="1"/>
  <c r="QB7" i="1"/>
  <c r="QC7" i="1"/>
  <c r="QK8" i="1"/>
  <c r="PZ8" i="1"/>
  <c r="QA8" i="1"/>
  <c r="QB8" i="1"/>
  <c r="QC8" i="1"/>
  <c r="QK9" i="1"/>
  <c r="PZ9" i="1"/>
  <c r="QA9" i="1"/>
  <c r="QB9" i="1"/>
  <c r="QC9" i="1"/>
  <c r="QK10" i="1"/>
  <c r="PZ10" i="1"/>
  <c r="QA10" i="1"/>
  <c r="QB10" i="1"/>
  <c r="QC10" i="1"/>
  <c r="QK11" i="1"/>
  <c r="PZ11" i="1"/>
  <c r="QA11" i="1"/>
  <c r="QB11" i="1"/>
  <c r="QC11" i="1"/>
  <c r="QK12" i="1"/>
  <c r="PZ12" i="1"/>
  <c r="QA12" i="1"/>
  <c r="QB12" i="1"/>
  <c r="QC12" i="1"/>
  <c r="QK13" i="1"/>
  <c r="PZ13" i="1"/>
  <c r="QA13" i="1"/>
  <c r="QB13" i="1"/>
  <c r="QC13" i="1"/>
  <c r="QK14" i="1"/>
  <c r="PZ14" i="1"/>
  <c r="QA14" i="1"/>
  <c r="QB14" i="1"/>
  <c r="QC14" i="1"/>
  <c r="QK15" i="1"/>
  <c r="PZ15" i="1"/>
  <c r="QA15" i="1"/>
  <c r="QB15" i="1"/>
  <c r="QC15" i="1"/>
  <c r="QK16" i="1"/>
  <c r="PZ16" i="1"/>
  <c r="QA16" i="1"/>
  <c r="QB16" i="1"/>
  <c r="QC16" i="1"/>
  <c r="QK17" i="1"/>
  <c r="PZ17" i="1"/>
  <c r="QA17" i="1"/>
  <c r="QB17" i="1"/>
  <c r="QC17" i="1"/>
  <c r="QK18" i="1"/>
  <c r="PZ18" i="1"/>
  <c r="QA18" i="1"/>
  <c r="QB18" i="1"/>
  <c r="QC18" i="1"/>
  <c r="QK19" i="1"/>
  <c r="PZ19" i="1"/>
  <c r="QA19" i="1"/>
  <c r="QB19" i="1"/>
  <c r="QC19" i="1"/>
  <c r="QK20" i="1"/>
  <c r="PZ20" i="1"/>
  <c r="QA20" i="1"/>
  <c r="QB20" i="1"/>
  <c r="QC20" i="1"/>
  <c r="QK21" i="1"/>
  <c r="PZ21" i="1"/>
  <c r="QA21" i="1"/>
  <c r="QB21" i="1"/>
  <c r="QC21" i="1"/>
  <c r="QK22" i="1"/>
  <c r="PZ22" i="1"/>
  <c r="QA22" i="1"/>
  <c r="QB22" i="1"/>
  <c r="QC22" i="1"/>
  <c r="QK23" i="1"/>
  <c r="PZ23" i="1"/>
  <c r="QA23" i="1"/>
  <c r="QB23" i="1"/>
  <c r="QC23" i="1"/>
  <c r="QK24" i="1"/>
  <c r="PZ24" i="1"/>
  <c r="QA24" i="1"/>
  <c r="QB24" i="1"/>
  <c r="QC24" i="1"/>
  <c r="QK25" i="1"/>
  <c r="PZ25" i="1"/>
  <c r="QA25" i="1"/>
  <c r="QB25" i="1"/>
  <c r="QC25" i="1"/>
  <c r="QK26" i="1"/>
  <c r="PZ26" i="1"/>
  <c r="QA26" i="1"/>
  <c r="QB26" i="1"/>
  <c r="QC26" i="1"/>
  <c r="QK27" i="1"/>
  <c r="PZ27" i="1"/>
  <c r="QA27" i="1"/>
  <c r="QB27" i="1"/>
  <c r="QC27" i="1"/>
  <c r="QK28" i="1"/>
  <c r="PZ28" i="1"/>
  <c r="QA28" i="1"/>
  <c r="QB28" i="1"/>
  <c r="QC28" i="1"/>
  <c r="QK29" i="1"/>
  <c r="PZ29" i="1"/>
  <c r="QA29" i="1"/>
  <c r="QB29" i="1"/>
  <c r="QC29" i="1"/>
  <c r="QK30" i="1"/>
  <c r="PZ30" i="1"/>
  <c r="QA30" i="1"/>
  <c r="QB30" i="1"/>
  <c r="QC30" i="1"/>
  <c r="QK31" i="1"/>
  <c r="PZ31" i="1"/>
  <c r="QA31" i="1"/>
  <c r="QB31" i="1"/>
  <c r="QC31" i="1"/>
  <c r="QK32" i="1"/>
  <c r="PZ32" i="1"/>
  <c r="QA32" i="1"/>
  <c r="QB32" i="1"/>
  <c r="QC32" i="1"/>
  <c r="QK33" i="1"/>
  <c r="PZ33" i="1"/>
  <c r="QA33" i="1"/>
  <c r="QB33" i="1"/>
  <c r="QC33" i="1"/>
  <c r="QK34" i="1"/>
  <c r="PZ34" i="1"/>
  <c r="QA34" i="1"/>
  <c r="QB34" i="1"/>
  <c r="QC34" i="1"/>
  <c r="QK35" i="1"/>
  <c r="PZ35" i="1"/>
  <c r="QA35" i="1"/>
  <c r="QB35" i="1"/>
  <c r="QC35" i="1"/>
  <c r="QK36" i="1"/>
  <c r="PZ36" i="1"/>
  <c r="QA36" i="1"/>
  <c r="QB36" i="1"/>
  <c r="QC36" i="1"/>
  <c r="QK37" i="1"/>
  <c r="PZ37" i="1"/>
  <c r="QA37" i="1"/>
  <c r="QB37" i="1"/>
  <c r="QC37" i="1"/>
  <c r="QK38" i="1"/>
  <c r="PZ38" i="1"/>
  <c r="QA38" i="1"/>
  <c r="QB38" i="1"/>
  <c r="QC38" i="1"/>
  <c r="QK39" i="1"/>
  <c r="PZ39" i="1"/>
  <c r="QA39" i="1"/>
  <c r="QB39" i="1"/>
  <c r="QC39" i="1"/>
  <c r="QK40" i="1"/>
  <c r="PZ40" i="1"/>
  <c r="QA40" i="1"/>
  <c r="QB40" i="1"/>
  <c r="QC40" i="1"/>
  <c r="QK41" i="1"/>
  <c r="PZ41" i="1"/>
  <c r="QA41" i="1"/>
  <c r="QB41" i="1"/>
  <c r="QC41" i="1"/>
  <c r="QK42" i="1"/>
  <c r="PZ42" i="1"/>
  <c r="QA42" i="1"/>
  <c r="QB42" i="1"/>
  <c r="QC42" i="1"/>
  <c r="QK43" i="1"/>
  <c r="PZ43" i="1"/>
  <c r="QA43" i="1"/>
  <c r="QB43" i="1"/>
  <c r="QC43" i="1"/>
  <c r="QK44" i="1"/>
  <c r="PZ44" i="1"/>
  <c r="QA44" i="1"/>
  <c r="QB44" i="1"/>
  <c r="QC44" i="1"/>
  <c r="QK45" i="1"/>
  <c r="PZ45" i="1"/>
  <c r="QA45" i="1"/>
  <c r="QB45" i="1"/>
  <c r="QC45" i="1"/>
  <c r="QK46" i="1"/>
  <c r="PZ46" i="1"/>
  <c r="QA46" i="1"/>
  <c r="QB46" i="1"/>
  <c r="QC46" i="1"/>
  <c r="QK47" i="1"/>
  <c r="PZ47" i="1"/>
  <c r="QA47" i="1"/>
  <c r="QB47" i="1"/>
  <c r="QC47" i="1"/>
  <c r="QK48" i="1"/>
  <c r="PZ48" i="1"/>
  <c r="QA48" i="1"/>
  <c r="QB48" i="1"/>
  <c r="QC48" i="1"/>
  <c r="QK49" i="1"/>
  <c r="PZ49" i="1"/>
  <c r="QA49" i="1"/>
  <c r="QB49" i="1"/>
  <c r="QC49" i="1"/>
  <c r="QK50" i="1"/>
  <c r="PZ50" i="1"/>
  <c r="QA50" i="1"/>
  <c r="QB50" i="1"/>
  <c r="QC50" i="1"/>
  <c r="QK51" i="1"/>
  <c r="PZ51" i="1"/>
  <c r="QA51" i="1"/>
  <c r="QB51" i="1"/>
  <c r="QC51" i="1"/>
  <c r="QK52" i="1"/>
  <c r="PZ52" i="1"/>
  <c r="QA52" i="1"/>
  <c r="QB52" i="1"/>
  <c r="QC52" i="1"/>
  <c r="QK53" i="1"/>
  <c r="PZ53" i="1"/>
  <c r="QA53" i="1"/>
  <c r="QB53" i="1"/>
  <c r="QC53" i="1"/>
  <c r="QK54" i="1"/>
  <c r="PZ54" i="1"/>
  <c r="QA54" i="1"/>
  <c r="QB54" i="1"/>
  <c r="QC54" i="1"/>
  <c r="QK55" i="1"/>
  <c r="PZ55" i="1"/>
  <c r="QA55" i="1"/>
  <c r="QB55" i="1"/>
  <c r="QC55" i="1"/>
  <c r="QK56" i="1"/>
  <c r="PZ56" i="1"/>
  <c r="QA56" i="1"/>
  <c r="QB56" i="1"/>
  <c r="QC56" i="1"/>
  <c r="QK57" i="1"/>
  <c r="PZ57" i="1"/>
  <c r="QA57" i="1"/>
  <c r="QB57" i="1"/>
  <c r="QC57" i="1"/>
  <c r="QK58" i="1"/>
  <c r="PZ58" i="1"/>
  <c r="QA58" i="1"/>
  <c r="QB58" i="1"/>
  <c r="QC58" i="1"/>
  <c r="QK59" i="1"/>
  <c r="PZ59" i="1"/>
  <c r="QA59" i="1"/>
  <c r="QB59" i="1"/>
  <c r="QC59" i="1"/>
  <c r="QK60" i="1"/>
  <c r="PZ60" i="1"/>
  <c r="QA60" i="1"/>
  <c r="QB60" i="1"/>
  <c r="QC60" i="1"/>
  <c r="QK61" i="1"/>
  <c r="PZ61" i="1"/>
  <c r="QA61" i="1"/>
  <c r="QB61" i="1"/>
  <c r="QC61" i="1"/>
  <c r="QK62" i="1"/>
  <c r="PZ62" i="1"/>
  <c r="QA62" i="1"/>
  <c r="QB62" i="1"/>
  <c r="QC62" i="1"/>
  <c r="QK63" i="1"/>
  <c r="PZ63" i="1"/>
  <c r="QA63" i="1"/>
  <c r="QB63" i="1"/>
  <c r="QC63" i="1"/>
  <c r="QK64" i="1"/>
  <c r="PZ64" i="1"/>
  <c r="QA64" i="1"/>
  <c r="QB64" i="1"/>
  <c r="QC64" i="1"/>
  <c r="QK65" i="1"/>
  <c r="PZ65" i="1"/>
  <c r="QA65" i="1"/>
  <c r="QB65" i="1"/>
  <c r="QC65" i="1"/>
  <c r="QK66" i="1"/>
  <c r="PZ66" i="1"/>
  <c r="QA66" i="1"/>
  <c r="QB66" i="1"/>
  <c r="QC66" i="1"/>
  <c r="QK67" i="1"/>
  <c r="PZ67" i="1"/>
  <c r="QA67" i="1"/>
  <c r="QB67" i="1"/>
  <c r="QC67" i="1"/>
  <c r="QK68" i="1"/>
  <c r="PZ68" i="1"/>
  <c r="QA68" i="1"/>
  <c r="QB68" i="1"/>
  <c r="QC68" i="1"/>
  <c r="QK69" i="1"/>
  <c r="PZ69" i="1"/>
  <c r="QA69" i="1"/>
  <c r="QB69" i="1"/>
  <c r="QC69" i="1"/>
  <c r="QK70" i="1"/>
  <c r="PZ70" i="1"/>
  <c r="QA70" i="1"/>
  <c r="QB70" i="1"/>
  <c r="QC70" i="1"/>
  <c r="QK71" i="1"/>
  <c r="PZ71" i="1"/>
  <c r="QA71" i="1"/>
  <c r="QB71" i="1"/>
  <c r="QC71" i="1"/>
  <c r="QK72" i="1"/>
  <c r="PZ72" i="1"/>
  <c r="QA72" i="1"/>
  <c r="QB72" i="1"/>
  <c r="QC72" i="1"/>
  <c r="QK73" i="1"/>
  <c r="PZ73" i="1"/>
  <c r="QA73" i="1"/>
  <c r="QB73" i="1"/>
  <c r="QC73" i="1"/>
  <c r="QK74" i="1"/>
  <c r="PZ74" i="1"/>
  <c r="QA74" i="1"/>
  <c r="QB74" i="1"/>
  <c r="QC74" i="1"/>
  <c r="QK75" i="1"/>
  <c r="PZ75" i="1"/>
  <c r="QA75" i="1"/>
  <c r="QB75" i="1"/>
  <c r="QC75" i="1"/>
  <c r="QK76" i="1"/>
  <c r="PZ76" i="1"/>
  <c r="QA76" i="1"/>
  <c r="QB76" i="1"/>
  <c r="QC76" i="1"/>
  <c r="QK77" i="1"/>
  <c r="PZ77" i="1"/>
  <c r="QA77" i="1"/>
  <c r="QB77" i="1"/>
  <c r="QC77" i="1"/>
  <c r="QK78" i="1"/>
  <c r="PZ78" i="1"/>
  <c r="QA78" i="1"/>
  <c r="QB78" i="1"/>
  <c r="QC78" i="1"/>
  <c r="QK79" i="1"/>
  <c r="PZ79" i="1"/>
  <c r="QA79" i="1"/>
  <c r="QB79" i="1"/>
  <c r="QC79" i="1"/>
  <c r="QK80" i="1"/>
  <c r="PZ80" i="1"/>
  <c r="QA80" i="1"/>
  <c r="QB80" i="1"/>
  <c r="QC80" i="1"/>
  <c r="QK81" i="1"/>
  <c r="PZ81" i="1"/>
  <c r="QA81" i="1"/>
  <c r="QB81" i="1"/>
  <c r="QC81" i="1"/>
  <c r="QK82" i="1"/>
  <c r="PZ82" i="1"/>
  <c r="QA82" i="1"/>
  <c r="QB82" i="1"/>
  <c r="QC82" i="1"/>
  <c r="QK83" i="1"/>
  <c r="PZ83" i="1"/>
  <c r="QA83" i="1"/>
  <c r="QB83" i="1"/>
  <c r="QC83" i="1"/>
  <c r="QK84" i="1"/>
  <c r="PZ84" i="1"/>
  <c r="QA84" i="1"/>
  <c r="QB84" i="1"/>
  <c r="QC84" i="1"/>
  <c r="QK85" i="1"/>
  <c r="PZ85" i="1"/>
  <c r="QA85" i="1"/>
  <c r="QB85" i="1"/>
  <c r="QC85" i="1"/>
  <c r="QK86" i="1"/>
  <c r="PZ86" i="1"/>
  <c r="QA86" i="1"/>
  <c r="QB86" i="1"/>
  <c r="QC86" i="1"/>
  <c r="QK87" i="1"/>
  <c r="PZ87" i="1"/>
  <c r="QA87" i="1"/>
  <c r="QB87" i="1"/>
  <c r="QC87" i="1"/>
  <c r="QK88" i="1"/>
  <c r="PZ88" i="1"/>
  <c r="QA88" i="1"/>
  <c r="QB88" i="1"/>
  <c r="QC88" i="1"/>
  <c r="QK89" i="1"/>
  <c r="PZ89" i="1"/>
  <c r="QA89" i="1"/>
  <c r="QB89" i="1"/>
  <c r="QC89" i="1"/>
  <c r="QK90" i="1"/>
  <c r="PZ90" i="1"/>
  <c r="QA90" i="1"/>
  <c r="QB90" i="1"/>
  <c r="QC90" i="1"/>
  <c r="QK91" i="1"/>
  <c r="PZ91" i="1"/>
  <c r="QA91" i="1"/>
  <c r="QB91" i="1"/>
  <c r="QC91" i="1"/>
  <c r="QK92" i="1"/>
  <c r="PZ92" i="1"/>
  <c r="QA92" i="1"/>
  <c r="QB92" i="1"/>
  <c r="QC92" i="1"/>
  <c r="QK93" i="1"/>
  <c r="PZ93" i="1"/>
  <c r="QA93" i="1"/>
  <c r="QB93" i="1"/>
  <c r="QC93" i="1"/>
  <c r="QK94" i="1"/>
  <c r="PZ94" i="1"/>
  <c r="QA94" i="1"/>
  <c r="QB94" i="1"/>
  <c r="QC94" i="1"/>
  <c r="QK95" i="1"/>
  <c r="PZ95" i="1"/>
  <c r="QA95" i="1"/>
  <c r="QB95" i="1"/>
  <c r="QC95" i="1"/>
  <c r="QK96" i="1"/>
  <c r="PZ96" i="1"/>
  <c r="QA96" i="1"/>
  <c r="QB96" i="1"/>
  <c r="QC96" i="1"/>
  <c r="QK97" i="1"/>
  <c r="PZ97" i="1"/>
  <c r="QA97" i="1"/>
  <c r="QB97" i="1"/>
  <c r="QC97" i="1"/>
  <c r="QK98" i="1"/>
  <c r="PZ98" i="1"/>
  <c r="QA98" i="1"/>
  <c r="QB98" i="1"/>
  <c r="QC98" i="1"/>
  <c r="QK99" i="1"/>
  <c r="PZ99" i="1"/>
  <c r="QA99" i="1"/>
  <c r="QB99" i="1"/>
  <c r="QC99" i="1"/>
  <c r="QK100" i="1"/>
  <c r="PZ100" i="1"/>
  <c r="QA100" i="1"/>
  <c r="QB100" i="1"/>
  <c r="QC100" i="1"/>
  <c r="QK101" i="1"/>
  <c r="PZ101" i="1"/>
  <c r="QA101" i="1"/>
  <c r="QB101" i="1"/>
  <c r="QC101" i="1"/>
  <c r="QK102" i="1"/>
  <c r="PZ102" i="1"/>
  <c r="QA102" i="1"/>
  <c r="QB102" i="1"/>
  <c r="QC102" i="1"/>
  <c r="QK103" i="1"/>
  <c r="PZ103" i="1"/>
  <c r="QA103" i="1"/>
  <c r="QB103" i="1"/>
  <c r="QC103" i="1"/>
  <c r="QK104" i="1"/>
  <c r="PZ104" i="1"/>
  <c r="QA104" i="1"/>
  <c r="QB104" i="1"/>
  <c r="QC104" i="1"/>
  <c r="QK105" i="1"/>
  <c r="PZ105" i="1"/>
  <c r="QA105" i="1"/>
  <c r="QB105" i="1"/>
  <c r="QC105" i="1"/>
  <c r="QK106" i="1"/>
  <c r="PZ106" i="1"/>
  <c r="QA106" i="1"/>
  <c r="QB106" i="1"/>
  <c r="QC106" i="1"/>
  <c r="QK107" i="1"/>
  <c r="PZ107" i="1"/>
  <c r="QA107" i="1"/>
  <c r="QB107" i="1"/>
  <c r="QC107" i="1"/>
  <c r="QK108" i="1"/>
  <c r="PZ108" i="1"/>
  <c r="QA108" i="1"/>
  <c r="QB108" i="1"/>
  <c r="QC108" i="1"/>
  <c r="QK109" i="1"/>
  <c r="PZ109" i="1"/>
  <c r="QA109" i="1"/>
  <c r="QB109" i="1"/>
  <c r="QC109" i="1"/>
  <c r="QK110" i="1"/>
  <c r="PZ110" i="1"/>
  <c r="QA110" i="1"/>
  <c r="QB110" i="1"/>
  <c r="QC110" i="1"/>
  <c r="QK111" i="1"/>
  <c r="PZ111" i="1"/>
  <c r="QA111" i="1"/>
  <c r="QB111" i="1"/>
  <c r="QC111" i="1"/>
  <c r="QK112" i="1"/>
  <c r="PZ112" i="1"/>
  <c r="QA112" i="1"/>
  <c r="QB112" i="1"/>
  <c r="QC112" i="1"/>
  <c r="QK113" i="1"/>
  <c r="PZ113" i="1"/>
  <c r="QA113" i="1"/>
  <c r="QB113" i="1"/>
  <c r="QC113" i="1"/>
  <c r="QK114" i="1"/>
  <c r="PZ114" i="1"/>
  <c r="QA114" i="1"/>
  <c r="QB114" i="1"/>
  <c r="QC114" i="1"/>
  <c r="QK115" i="1"/>
  <c r="PZ115" i="1"/>
  <c r="QA115" i="1"/>
  <c r="QB115" i="1"/>
  <c r="QC115" i="1"/>
  <c r="QK116" i="1"/>
  <c r="PZ116" i="1"/>
  <c r="QA116" i="1"/>
  <c r="QB116" i="1"/>
  <c r="QC116" i="1"/>
  <c r="QK117" i="1"/>
  <c r="PZ117" i="1"/>
  <c r="QA117" i="1"/>
  <c r="QB117" i="1"/>
  <c r="QC117" i="1"/>
  <c r="QK118" i="1"/>
  <c r="PZ118" i="1"/>
  <c r="QA118" i="1"/>
  <c r="QB118" i="1"/>
  <c r="QC118" i="1"/>
  <c r="QK119" i="1"/>
  <c r="PZ119" i="1"/>
  <c r="QA119" i="1"/>
  <c r="QB119" i="1"/>
  <c r="QC119" i="1"/>
  <c r="QK120" i="1"/>
  <c r="PZ120" i="1"/>
  <c r="QA120" i="1"/>
  <c r="QB120" i="1"/>
  <c r="QC120" i="1"/>
  <c r="QK121" i="1"/>
  <c r="PZ121" i="1"/>
  <c r="QA121" i="1"/>
  <c r="QB121" i="1"/>
  <c r="QC121" i="1"/>
  <c r="QK122" i="1"/>
  <c r="PZ122" i="1"/>
  <c r="QA122" i="1"/>
  <c r="QB122" i="1"/>
  <c r="QC122" i="1"/>
  <c r="QK123" i="1"/>
  <c r="PZ123" i="1"/>
  <c r="QA123" i="1"/>
  <c r="QB123" i="1"/>
  <c r="QC123" i="1"/>
  <c r="QK124" i="1"/>
  <c r="PZ124" i="1"/>
  <c r="QA124" i="1"/>
  <c r="QB124" i="1"/>
  <c r="QC124" i="1"/>
  <c r="QK125" i="1"/>
  <c r="PZ125" i="1"/>
  <c r="QA125" i="1"/>
  <c r="QB125" i="1"/>
  <c r="QC125" i="1"/>
  <c r="QK126" i="1"/>
  <c r="PZ126" i="1"/>
  <c r="QA126" i="1"/>
  <c r="QB126" i="1"/>
  <c r="QC126" i="1"/>
  <c r="QK127" i="1"/>
  <c r="PZ127" i="1"/>
  <c r="QA127" i="1"/>
  <c r="QB127" i="1"/>
  <c r="QC127" i="1"/>
  <c r="QK128" i="1"/>
  <c r="PZ128" i="1"/>
  <c r="QA128" i="1"/>
  <c r="QB128" i="1"/>
  <c r="QC128" i="1"/>
  <c r="QK129" i="1"/>
  <c r="PZ129" i="1"/>
  <c r="QA129" i="1"/>
  <c r="QB129" i="1"/>
  <c r="QC129" i="1"/>
  <c r="QK130" i="1"/>
  <c r="PZ130" i="1"/>
  <c r="QA130" i="1"/>
  <c r="QB130" i="1"/>
  <c r="QC130" i="1"/>
  <c r="QK131" i="1"/>
  <c r="PZ131" i="1"/>
  <c r="QA131" i="1"/>
  <c r="QB131" i="1"/>
  <c r="QC131" i="1"/>
  <c r="QK132" i="1"/>
  <c r="PZ132" i="1"/>
  <c r="QA132" i="1"/>
  <c r="QB132" i="1"/>
  <c r="QC132" i="1"/>
  <c r="QK133" i="1"/>
  <c r="PZ133" i="1"/>
  <c r="QA133" i="1"/>
  <c r="QB133" i="1"/>
  <c r="QC133" i="1"/>
  <c r="QK134" i="1"/>
  <c r="PZ134" i="1"/>
  <c r="QA134" i="1"/>
  <c r="QB134" i="1"/>
  <c r="QC134" i="1"/>
  <c r="QK135" i="1"/>
  <c r="PZ135" i="1"/>
  <c r="QA135" i="1"/>
  <c r="QB135" i="1"/>
  <c r="QC135" i="1"/>
  <c r="QK136" i="1"/>
  <c r="PZ136" i="1"/>
  <c r="QA136" i="1"/>
  <c r="QB136" i="1"/>
  <c r="QC136" i="1"/>
  <c r="QK137" i="1"/>
  <c r="PZ137" i="1"/>
  <c r="QA137" i="1"/>
  <c r="QB137" i="1"/>
  <c r="QC137" i="1"/>
  <c r="QK138" i="1"/>
  <c r="PZ138" i="1"/>
  <c r="QA138" i="1"/>
  <c r="QB138" i="1"/>
  <c r="QC138" i="1"/>
  <c r="QK139" i="1"/>
  <c r="PZ139" i="1"/>
  <c r="QA139" i="1"/>
  <c r="QB139" i="1"/>
  <c r="QC139" i="1"/>
  <c r="QK140" i="1"/>
  <c r="PZ140" i="1"/>
  <c r="QA140" i="1"/>
  <c r="QB140" i="1"/>
  <c r="QC140" i="1"/>
  <c r="QK141" i="1"/>
  <c r="PZ141" i="1"/>
  <c r="QA141" i="1"/>
  <c r="QB141" i="1"/>
  <c r="QC141" i="1"/>
  <c r="QK142" i="1"/>
  <c r="PZ142" i="1"/>
  <c r="QA142" i="1"/>
  <c r="QB142" i="1"/>
  <c r="QC142" i="1"/>
  <c r="QK143" i="1"/>
  <c r="PZ143" i="1"/>
  <c r="QA143" i="1"/>
  <c r="QB143" i="1"/>
  <c r="QC143" i="1"/>
  <c r="QK144" i="1"/>
  <c r="PZ144" i="1"/>
  <c r="QA144" i="1"/>
  <c r="QB144" i="1"/>
  <c r="QC144" i="1"/>
  <c r="QK145" i="1"/>
  <c r="PZ145" i="1"/>
  <c r="QA145" i="1"/>
  <c r="QB145" i="1"/>
  <c r="QC145" i="1"/>
  <c r="QK146" i="1"/>
  <c r="PZ146" i="1"/>
  <c r="QA146" i="1"/>
  <c r="QB146" i="1"/>
  <c r="QC146" i="1"/>
  <c r="QK147" i="1"/>
  <c r="PZ147" i="1"/>
  <c r="QA147" i="1"/>
  <c r="QB147" i="1"/>
  <c r="QC147" i="1"/>
  <c r="QK148" i="1"/>
  <c r="PZ148" i="1"/>
  <c r="QA148" i="1"/>
  <c r="QB148" i="1"/>
  <c r="QC148" i="1"/>
  <c r="QK149" i="1"/>
  <c r="PZ149" i="1"/>
  <c r="QA149" i="1"/>
  <c r="QB149" i="1"/>
  <c r="QC149" i="1"/>
  <c r="QK150" i="1"/>
  <c r="PZ150" i="1"/>
  <c r="QA150" i="1"/>
  <c r="QB150" i="1"/>
  <c r="QC150" i="1"/>
  <c r="QK151" i="1"/>
  <c r="PZ151" i="1"/>
  <c r="QA151" i="1"/>
  <c r="QB151" i="1"/>
  <c r="QC151" i="1"/>
  <c r="QK152" i="1"/>
  <c r="PZ152" i="1"/>
  <c r="QA152" i="1"/>
  <c r="QB152" i="1"/>
  <c r="QC152" i="1"/>
  <c r="QK153" i="1"/>
  <c r="PZ153" i="1"/>
  <c r="QA153" i="1"/>
  <c r="QB153" i="1"/>
  <c r="QC153" i="1"/>
  <c r="QK154" i="1"/>
  <c r="PZ154" i="1"/>
  <c r="QA154" i="1"/>
  <c r="QB154" i="1"/>
  <c r="QC154" i="1"/>
  <c r="QK155" i="1"/>
  <c r="PZ155" i="1"/>
  <c r="QA155" i="1"/>
  <c r="QB155" i="1"/>
  <c r="QC155" i="1"/>
  <c r="QK156" i="1"/>
  <c r="PZ156" i="1"/>
  <c r="QA156" i="1"/>
  <c r="QB156" i="1"/>
  <c r="QC156" i="1"/>
  <c r="QK157" i="1"/>
  <c r="PZ157" i="1"/>
  <c r="QA157" i="1"/>
  <c r="QB157" i="1"/>
  <c r="QC157" i="1"/>
  <c r="QK158" i="1"/>
  <c r="PZ158" i="1"/>
  <c r="QA158" i="1"/>
  <c r="QB158" i="1"/>
  <c r="QC158" i="1"/>
  <c r="QK159" i="1"/>
  <c r="PZ159" i="1"/>
  <c r="QA159" i="1"/>
  <c r="QB159" i="1"/>
  <c r="QC159" i="1"/>
  <c r="QK160" i="1"/>
  <c r="PZ160" i="1"/>
  <c r="QA160" i="1"/>
  <c r="QB160" i="1"/>
  <c r="QC160" i="1"/>
  <c r="QK161" i="1"/>
  <c r="PZ161" i="1"/>
  <c r="QA161" i="1"/>
  <c r="QB161" i="1"/>
  <c r="QC161" i="1"/>
  <c r="QK162" i="1"/>
  <c r="PZ162" i="1"/>
  <c r="QA162" i="1"/>
  <c r="QB162" i="1"/>
  <c r="QC162" i="1"/>
  <c r="QK163" i="1"/>
  <c r="PZ163" i="1"/>
  <c r="QA163" i="1"/>
  <c r="QB163" i="1"/>
  <c r="QC163" i="1"/>
  <c r="QK164" i="1"/>
  <c r="PZ164" i="1"/>
  <c r="QA164" i="1"/>
  <c r="QB164" i="1"/>
  <c r="QC164" i="1"/>
  <c r="QK165" i="1"/>
  <c r="PZ165" i="1"/>
  <c r="QA165" i="1"/>
  <c r="QB165" i="1"/>
  <c r="QC165" i="1"/>
  <c r="QK166" i="1"/>
  <c r="PZ166" i="1"/>
  <c r="QA166" i="1"/>
  <c r="QB166" i="1"/>
  <c r="QC166" i="1"/>
  <c r="QK167" i="1"/>
  <c r="PZ167" i="1"/>
  <c r="QA167" i="1"/>
  <c r="QB167" i="1"/>
  <c r="QC167" i="1"/>
  <c r="QK168" i="1"/>
  <c r="PZ168" i="1"/>
  <c r="QA168" i="1"/>
  <c r="QB168" i="1"/>
  <c r="QC168" i="1"/>
  <c r="QK169" i="1"/>
  <c r="PZ169" i="1"/>
  <c r="QA169" i="1"/>
  <c r="QB169" i="1"/>
  <c r="QC169" i="1"/>
  <c r="QK170" i="1"/>
  <c r="PZ170" i="1"/>
  <c r="QA170" i="1"/>
  <c r="QB170" i="1"/>
  <c r="QC170" i="1"/>
  <c r="QK171" i="1"/>
  <c r="PZ171" i="1"/>
  <c r="QA171" i="1"/>
  <c r="QB171" i="1"/>
  <c r="QC171" i="1"/>
  <c r="QK172" i="1"/>
  <c r="PZ172" i="1"/>
  <c r="QA172" i="1"/>
  <c r="QB172" i="1"/>
  <c r="QC172" i="1"/>
  <c r="QK173" i="1"/>
  <c r="PZ173" i="1"/>
  <c r="QA173" i="1"/>
  <c r="QB173" i="1"/>
  <c r="QC173" i="1"/>
  <c r="QK174" i="1"/>
  <c r="PZ174" i="1"/>
  <c r="QA174" i="1"/>
  <c r="QB174" i="1"/>
  <c r="QC174" i="1"/>
  <c r="QK175" i="1"/>
  <c r="PZ175" i="1"/>
  <c r="QA175" i="1"/>
  <c r="QB175" i="1"/>
  <c r="QC175" i="1"/>
  <c r="QK176" i="1"/>
  <c r="PZ176" i="1"/>
  <c r="QA176" i="1"/>
  <c r="QB176" i="1"/>
  <c r="QC176" i="1"/>
  <c r="QK177" i="1"/>
  <c r="PZ177" i="1"/>
  <c r="QA177" i="1"/>
  <c r="QB177" i="1"/>
  <c r="QC177" i="1"/>
  <c r="QK178" i="1"/>
  <c r="PZ178" i="1"/>
  <c r="QA178" i="1"/>
  <c r="QB178" i="1"/>
  <c r="QC178" i="1"/>
  <c r="QK179" i="1"/>
  <c r="PZ179" i="1"/>
  <c r="QA179" i="1"/>
  <c r="QB179" i="1"/>
  <c r="QC179" i="1"/>
  <c r="QK180" i="1"/>
  <c r="PZ180" i="1"/>
  <c r="QA180" i="1"/>
  <c r="QB180" i="1"/>
  <c r="QC180" i="1"/>
  <c r="QK181" i="1"/>
  <c r="PZ181" i="1"/>
  <c r="QA181" i="1"/>
  <c r="QB181" i="1"/>
  <c r="QC181" i="1"/>
  <c r="QK182" i="1"/>
  <c r="PZ182" i="1"/>
  <c r="QA182" i="1"/>
  <c r="QB182" i="1"/>
  <c r="QC182" i="1"/>
  <c r="QK183" i="1"/>
  <c r="PZ183" i="1"/>
  <c r="QA183" i="1"/>
  <c r="QB183" i="1"/>
  <c r="QC183" i="1"/>
  <c r="QK184" i="1"/>
  <c r="PZ184" i="1"/>
  <c r="QA184" i="1"/>
  <c r="QB184" i="1"/>
  <c r="QC184" i="1"/>
  <c r="QK185" i="1"/>
  <c r="PZ185" i="1"/>
  <c r="QA185" i="1"/>
  <c r="QB185" i="1"/>
  <c r="QC185" i="1"/>
  <c r="QK186" i="1"/>
  <c r="PZ186" i="1"/>
  <c r="QA186" i="1"/>
  <c r="QB186" i="1"/>
  <c r="QC186" i="1"/>
  <c r="QK187" i="1"/>
  <c r="PZ187" i="1"/>
  <c r="QA187" i="1"/>
  <c r="QB187" i="1"/>
  <c r="QC187" i="1"/>
  <c r="QK188" i="1"/>
  <c r="PZ188" i="1"/>
  <c r="QA188" i="1"/>
  <c r="QB188" i="1"/>
  <c r="QC188" i="1"/>
  <c r="QK189" i="1"/>
  <c r="PZ189" i="1"/>
  <c r="QA189" i="1"/>
  <c r="QB189" i="1"/>
  <c r="QC189" i="1"/>
  <c r="QK190" i="1"/>
  <c r="PZ190" i="1"/>
  <c r="QA190" i="1"/>
  <c r="QB190" i="1"/>
  <c r="QC190" i="1"/>
  <c r="QK191" i="1"/>
  <c r="PZ191" i="1"/>
  <c r="QA191" i="1"/>
  <c r="QB191" i="1"/>
  <c r="QC191" i="1"/>
  <c r="QK192" i="1"/>
  <c r="PZ192" i="1"/>
  <c r="QA192" i="1"/>
  <c r="QB192" i="1"/>
  <c r="QC192" i="1"/>
  <c r="QK193" i="1"/>
  <c r="PZ193" i="1"/>
  <c r="QA193" i="1"/>
  <c r="QB193" i="1"/>
  <c r="QC193" i="1"/>
  <c r="QK194" i="1"/>
  <c r="PZ194" i="1"/>
  <c r="QA194" i="1"/>
  <c r="QB194" i="1"/>
  <c r="QC194" i="1"/>
  <c r="QK195" i="1"/>
  <c r="PZ195" i="1"/>
  <c r="QA195" i="1"/>
  <c r="QB195" i="1"/>
  <c r="QC195" i="1"/>
  <c r="QK196" i="1"/>
  <c r="PZ196" i="1"/>
  <c r="QA196" i="1"/>
  <c r="QB196" i="1"/>
  <c r="QC196" i="1"/>
  <c r="QK197" i="1"/>
  <c r="PZ197" i="1"/>
  <c r="QA197" i="1"/>
  <c r="QB197" i="1"/>
  <c r="QC197" i="1"/>
  <c r="QK198" i="1"/>
  <c r="PZ198" i="1"/>
  <c r="QA198" i="1"/>
  <c r="QB198" i="1"/>
  <c r="QC198" i="1"/>
  <c r="QK199" i="1"/>
  <c r="PZ199" i="1"/>
  <c r="QA199" i="1"/>
  <c r="QB199" i="1"/>
  <c r="QC199" i="1"/>
  <c r="QK200" i="1"/>
  <c r="PZ200" i="1"/>
  <c r="QA200" i="1"/>
  <c r="QB200" i="1"/>
  <c r="QC200" i="1"/>
  <c r="QK201" i="1"/>
  <c r="PZ201" i="1"/>
  <c r="QA201" i="1"/>
  <c r="QB201" i="1"/>
  <c r="QC201" i="1"/>
  <c r="QK202" i="1"/>
  <c r="PZ202" i="1"/>
  <c r="QA202" i="1"/>
  <c r="QB202" i="1"/>
  <c r="QC202" i="1"/>
  <c r="QK203" i="1"/>
  <c r="PZ203" i="1"/>
  <c r="QA203" i="1"/>
  <c r="QB203" i="1"/>
  <c r="QC203" i="1"/>
  <c r="QK204" i="1"/>
  <c r="PZ204" i="1"/>
  <c r="QA204" i="1"/>
  <c r="QB204" i="1"/>
  <c r="QC204" i="1"/>
  <c r="QK205" i="1"/>
  <c r="PZ205" i="1"/>
  <c r="QA205" i="1"/>
  <c r="QB205" i="1"/>
  <c r="QC205" i="1"/>
  <c r="QK206" i="1"/>
  <c r="PZ206" i="1"/>
  <c r="QA206" i="1"/>
  <c r="QB206" i="1"/>
  <c r="QC206" i="1"/>
  <c r="QK207" i="1"/>
  <c r="PZ207" i="1"/>
  <c r="QA207" i="1"/>
  <c r="QB207" i="1"/>
  <c r="QC207" i="1"/>
  <c r="QK208" i="1"/>
  <c r="PZ208" i="1"/>
  <c r="QA208" i="1"/>
  <c r="QB208" i="1"/>
  <c r="QC208" i="1"/>
  <c r="QK209" i="1"/>
  <c r="PZ209" i="1"/>
  <c r="QA209" i="1"/>
  <c r="QB209" i="1"/>
  <c r="QC209" i="1"/>
  <c r="QK210" i="1"/>
  <c r="PZ210" i="1"/>
  <c r="QA210" i="1"/>
  <c r="QB210" i="1"/>
  <c r="QC210" i="1"/>
  <c r="QK211" i="1"/>
  <c r="PZ211" i="1"/>
  <c r="QA211" i="1"/>
  <c r="QB211" i="1"/>
  <c r="QC211" i="1"/>
  <c r="QK212" i="1"/>
  <c r="PZ212" i="1"/>
  <c r="QA212" i="1"/>
  <c r="QB212" i="1"/>
  <c r="QC212" i="1"/>
  <c r="QK213" i="1"/>
  <c r="PZ213" i="1"/>
  <c r="QA213" i="1"/>
  <c r="QB213" i="1"/>
  <c r="QC213" i="1"/>
  <c r="QK214" i="1"/>
  <c r="PZ214" i="1"/>
  <c r="QA214" i="1"/>
  <c r="QB214" i="1"/>
  <c r="QC214" i="1"/>
  <c r="QK215" i="1"/>
  <c r="PZ215" i="1"/>
  <c r="QA215" i="1"/>
  <c r="QB215" i="1"/>
  <c r="QC215" i="1"/>
  <c r="QK216" i="1"/>
  <c r="PZ216" i="1"/>
  <c r="QA216" i="1"/>
  <c r="QB216" i="1"/>
  <c r="QC216" i="1"/>
  <c r="QK217" i="1"/>
  <c r="PZ217" i="1"/>
  <c r="QA217" i="1"/>
  <c r="QB217" i="1"/>
  <c r="QC217" i="1"/>
  <c r="QK218" i="1"/>
  <c r="PZ218" i="1"/>
  <c r="QA218" i="1"/>
  <c r="QB218" i="1"/>
  <c r="QC218" i="1"/>
  <c r="QK219" i="1"/>
  <c r="PZ219" i="1"/>
  <c r="QA219" i="1"/>
  <c r="QB219" i="1"/>
  <c r="QC219" i="1"/>
  <c r="QK220" i="1"/>
  <c r="PZ220" i="1"/>
  <c r="QA220" i="1"/>
  <c r="QB220" i="1"/>
  <c r="QC220" i="1"/>
  <c r="QK221" i="1"/>
  <c r="PZ221" i="1"/>
  <c r="QA221" i="1"/>
  <c r="QB221" i="1"/>
  <c r="QC221" i="1"/>
  <c r="QK222" i="1"/>
  <c r="PZ222" i="1"/>
  <c r="QA222" i="1"/>
  <c r="QB222" i="1"/>
  <c r="QC222" i="1"/>
  <c r="QK223" i="1"/>
  <c r="PZ223" i="1"/>
  <c r="QA223" i="1"/>
  <c r="QB223" i="1"/>
  <c r="QC223" i="1"/>
  <c r="QK224" i="1"/>
  <c r="PZ224" i="1"/>
  <c r="QA224" i="1"/>
  <c r="QB224" i="1"/>
  <c r="QC224" i="1"/>
  <c r="QK225" i="1"/>
  <c r="PZ225" i="1"/>
  <c r="QA225" i="1"/>
  <c r="QB225" i="1"/>
  <c r="QC225" i="1"/>
  <c r="QK226" i="1"/>
  <c r="PZ226" i="1"/>
  <c r="QA226" i="1"/>
  <c r="QB226" i="1"/>
  <c r="QC226" i="1"/>
  <c r="QK227" i="1"/>
  <c r="PZ227" i="1"/>
  <c r="QA227" i="1"/>
  <c r="QB227" i="1"/>
  <c r="QC227" i="1"/>
  <c r="QK228" i="1"/>
  <c r="PZ228" i="1"/>
  <c r="QA228" i="1"/>
  <c r="QB228" i="1"/>
  <c r="QC228" i="1"/>
  <c r="QK229" i="1"/>
  <c r="PZ229" i="1"/>
  <c r="QA229" i="1"/>
  <c r="QB229" i="1"/>
  <c r="QC229" i="1"/>
  <c r="QK230" i="1"/>
  <c r="PZ230" i="1"/>
  <c r="QA230" i="1"/>
  <c r="QB230" i="1"/>
  <c r="QC230" i="1"/>
  <c r="QK231" i="1"/>
  <c r="PZ231" i="1"/>
  <c r="QA231" i="1"/>
  <c r="QB231" i="1"/>
  <c r="QC231" i="1"/>
  <c r="QK232" i="1"/>
  <c r="PZ232" i="1"/>
  <c r="QA232" i="1"/>
  <c r="QB232" i="1"/>
  <c r="QC232" i="1"/>
  <c r="QK233" i="1"/>
  <c r="PZ233" i="1"/>
  <c r="QA233" i="1"/>
  <c r="QB233" i="1"/>
  <c r="QC233" i="1"/>
  <c r="QK234" i="1"/>
  <c r="PZ234" i="1"/>
  <c r="QA234" i="1"/>
  <c r="QB234" i="1"/>
  <c r="QC234" i="1"/>
  <c r="QK235" i="1"/>
  <c r="PZ235" i="1"/>
  <c r="QA235" i="1"/>
  <c r="QB235" i="1"/>
  <c r="QC235" i="1"/>
  <c r="QK236" i="1"/>
  <c r="PZ236" i="1"/>
  <c r="QA236" i="1"/>
  <c r="QB236" i="1"/>
  <c r="QC236" i="1"/>
  <c r="QK237" i="1"/>
  <c r="PZ237" i="1"/>
  <c r="QA237" i="1"/>
  <c r="QB237" i="1"/>
  <c r="QC237" i="1"/>
  <c r="QK238" i="1"/>
  <c r="PZ238" i="1"/>
  <c r="QA238" i="1"/>
  <c r="QB238" i="1"/>
  <c r="QC238" i="1"/>
  <c r="QK239" i="1"/>
  <c r="PZ239" i="1"/>
  <c r="QA239" i="1"/>
  <c r="QB239" i="1"/>
  <c r="QC239" i="1"/>
  <c r="QK240" i="1"/>
  <c r="PZ240" i="1"/>
  <c r="QA240" i="1"/>
  <c r="QB240" i="1"/>
  <c r="QC240" i="1"/>
  <c r="QK241" i="1"/>
  <c r="PZ241" i="1"/>
  <c r="QA241" i="1"/>
  <c r="QB241" i="1"/>
  <c r="QC241" i="1"/>
  <c r="QK242" i="1"/>
  <c r="PZ242" i="1"/>
  <c r="QA242" i="1"/>
  <c r="QB242" i="1"/>
  <c r="QC242" i="1"/>
  <c r="QK243" i="1"/>
  <c r="PZ243" i="1"/>
  <c r="QA243" i="1"/>
  <c r="QB243" i="1"/>
  <c r="QC243" i="1"/>
  <c r="QK244" i="1"/>
  <c r="PZ244" i="1"/>
  <c r="QA244" i="1"/>
  <c r="QB244" i="1"/>
  <c r="QC244" i="1"/>
  <c r="QK245" i="1"/>
  <c r="PZ245" i="1"/>
  <c r="QA245" i="1"/>
  <c r="QB245" i="1"/>
  <c r="QC245" i="1"/>
  <c r="QK246" i="1"/>
  <c r="PZ246" i="1"/>
  <c r="QA246" i="1"/>
  <c r="QB246" i="1"/>
  <c r="QC246" i="1"/>
  <c r="QK247" i="1"/>
  <c r="PZ247" i="1"/>
  <c r="QA247" i="1"/>
  <c r="QB247" i="1"/>
  <c r="QC247" i="1"/>
  <c r="QK248" i="1"/>
  <c r="PZ248" i="1"/>
  <c r="QA248" i="1"/>
  <c r="QB248" i="1"/>
  <c r="QC248" i="1"/>
  <c r="QK249" i="1"/>
  <c r="PZ249" i="1"/>
  <c r="QA249" i="1"/>
  <c r="QB249" i="1"/>
  <c r="QC249" i="1"/>
  <c r="QK250" i="1"/>
  <c r="PZ250" i="1"/>
  <c r="QA250" i="1"/>
  <c r="QB250" i="1"/>
  <c r="QC250" i="1"/>
  <c r="QK251" i="1"/>
  <c r="PZ251" i="1"/>
  <c r="QA251" i="1"/>
  <c r="QB251" i="1"/>
  <c r="QC251" i="1"/>
  <c r="QK252" i="1"/>
  <c r="PZ252" i="1"/>
  <c r="QA252" i="1"/>
  <c r="QB252" i="1"/>
  <c r="QC252" i="1"/>
  <c r="QK253" i="1"/>
  <c r="PZ253" i="1"/>
  <c r="QA253" i="1"/>
  <c r="QB253" i="1"/>
  <c r="QC253" i="1"/>
  <c r="QK254" i="1"/>
  <c r="PZ254" i="1"/>
  <c r="QA254" i="1"/>
  <c r="QB254" i="1"/>
  <c r="QC254" i="1"/>
  <c r="QK255" i="1"/>
  <c r="PZ255" i="1"/>
  <c r="QA255" i="1"/>
  <c r="QB255" i="1"/>
  <c r="QC255" i="1"/>
  <c r="QK256" i="1"/>
  <c r="PZ256" i="1"/>
  <c r="QA256" i="1"/>
  <c r="QB256" i="1"/>
  <c r="QC256" i="1"/>
  <c r="QK257" i="1"/>
  <c r="PZ257" i="1"/>
  <c r="QA257" i="1"/>
  <c r="QB257" i="1"/>
  <c r="QC257" i="1"/>
  <c r="QK258" i="1"/>
  <c r="PZ258" i="1"/>
  <c r="QA258" i="1"/>
  <c r="QB258" i="1"/>
  <c r="QC258" i="1"/>
  <c r="QK259" i="1"/>
  <c r="PZ259" i="1"/>
  <c r="QA259" i="1"/>
  <c r="QB259" i="1"/>
  <c r="QC259" i="1"/>
  <c r="QK260" i="1"/>
  <c r="PZ260" i="1"/>
  <c r="QA260" i="1"/>
  <c r="QB260" i="1"/>
  <c r="QC260" i="1"/>
  <c r="QK261" i="1"/>
  <c r="PZ261" i="1"/>
  <c r="QA261" i="1"/>
  <c r="QB261" i="1"/>
  <c r="QC261" i="1"/>
  <c r="QK262" i="1"/>
  <c r="PZ262" i="1"/>
  <c r="QA262" i="1"/>
  <c r="QB262" i="1"/>
  <c r="QC262" i="1"/>
  <c r="QK263" i="1"/>
  <c r="PZ263" i="1"/>
  <c r="QA263" i="1"/>
  <c r="QB263" i="1"/>
  <c r="QC263" i="1"/>
  <c r="QK264" i="1"/>
  <c r="PZ264" i="1"/>
  <c r="QA264" i="1"/>
  <c r="QB264" i="1"/>
  <c r="QC264" i="1"/>
  <c r="QK265" i="1"/>
  <c r="PZ265" i="1"/>
  <c r="QA265" i="1"/>
  <c r="QB265" i="1"/>
  <c r="QC265" i="1"/>
  <c r="QK266" i="1"/>
  <c r="PZ266" i="1"/>
  <c r="QA266" i="1"/>
  <c r="QB266" i="1"/>
  <c r="QC266" i="1"/>
  <c r="QK267" i="1"/>
  <c r="PZ267" i="1"/>
  <c r="QA267" i="1"/>
  <c r="QB267" i="1"/>
  <c r="QC267" i="1"/>
  <c r="QK268" i="1"/>
  <c r="PZ268" i="1"/>
  <c r="QA268" i="1"/>
  <c r="QB268" i="1"/>
  <c r="QC268" i="1"/>
  <c r="QK269" i="1"/>
  <c r="PZ269" i="1"/>
  <c r="QA269" i="1"/>
  <c r="QB269" i="1"/>
  <c r="QC269" i="1"/>
  <c r="QK270" i="1"/>
  <c r="PZ270" i="1"/>
  <c r="QA270" i="1"/>
  <c r="QB270" i="1"/>
  <c r="QC270" i="1"/>
  <c r="QK271" i="1"/>
  <c r="PZ271" i="1"/>
  <c r="QA271" i="1"/>
  <c r="QB271" i="1"/>
  <c r="QC271" i="1"/>
  <c r="QK272" i="1"/>
  <c r="PZ272" i="1"/>
  <c r="QA272" i="1"/>
  <c r="QB272" i="1"/>
  <c r="QC272" i="1"/>
  <c r="QK273" i="1"/>
  <c r="PZ273" i="1"/>
  <c r="QA273" i="1"/>
  <c r="QB273" i="1"/>
  <c r="QC273" i="1"/>
  <c r="QK274" i="1"/>
  <c r="PZ274" i="1"/>
  <c r="QA274" i="1"/>
  <c r="QB274" i="1"/>
  <c r="QC274" i="1"/>
  <c r="QK275" i="1"/>
  <c r="PZ275" i="1"/>
  <c r="QA275" i="1"/>
  <c r="QB275" i="1"/>
  <c r="QC275" i="1"/>
  <c r="QK276" i="1"/>
  <c r="PZ276" i="1"/>
  <c r="QA276" i="1"/>
  <c r="QB276" i="1"/>
  <c r="QC276" i="1"/>
  <c r="QK277" i="1"/>
  <c r="PZ277" i="1"/>
  <c r="QA277" i="1"/>
  <c r="QB277" i="1"/>
  <c r="QC277" i="1"/>
  <c r="QK278" i="1"/>
  <c r="PZ278" i="1"/>
  <c r="QA278" i="1"/>
  <c r="QB278" i="1"/>
  <c r="QC278" i="1"/>
  <c r="QK279" i="1"/>
  <c r="PZ279" i="1"/>
  <c r="QA279" i="1"/>
  <c r="QB279" i="1"/>
  <c r="QC279" i="1"/>
  <c r="QK280" i="1"/>
  <c r="PZ280" i="1"/>
  <c r="QA280" i="1"/>
  <c r="QB280" i="1"/>
  <c r="QC280" i="1"/>
  <c r="QG33" i="1"/>
  <c r="GJ33" i="1"/>
  <c r="GI33" i="1"/>
  <c r="GO33" i="1"/>
  <c r="LM33" i="1" s="1"/>
  <c r="GN33" i="1"/>
  <c r="LL33" i="1" s="1"/>
  <c r="GM33" i="1"/>
  <c r="LK33" i="1" s="1"/>
  <c r="GL33" i="1"/>
  <c r="LJ33" i="1" s="1"/>
  <c r="GK33" i="1"/>
  <c r="LI33" i="1" s="1"/>
  <c r="DC2" i="1"/>
  <c r="DC3" i="1"/>
  <c r="DC4" i="1"/>
  <c r="DC5" i="1"/>
  <c r="DC6" i="1"/>
  <c r="DC7" i="1"/>
  <c r="DC8" i="1"/>
  <c r="DC9" i="1"/>
  <c r="DC10" i="1"/>
  <c r="DC11" i="1"/>
  <c r="DC12" i="1"/>
  <c r="DC13" i="1"/>
  <c r="DC14" i="1"/>
  <c r="DC15" i="1"/>
  <c r="DC16" i="1"/>
  <c r="DC17" i="1"/>
  <c r="DC18" i="1"/>
  <c r="DC19" i="1"/>
  <c r="DC20" i="1"/>
  <c r="DC21" i="1"/>
  <c r="DC22" i="1"/>
  <c r="DC23" i="1"/>
  <c r="DC24" i="1"/>
  <c r="DC25" i="1"/>
  <c r="DC26" i="1"/>
  <c r="DC27" i="1"/>
  <c r="DC28" i="1"/>
  <c r="DC29" i="1"/>
  <c r="DC30" i="1"/>
  <c r="DC31" i="1"/>
  <c r="DC32" i="1"/>
  <c r="DC33" i="1"/>
  <c r="DC34" i="1"/>
  <c r="DC35" i="1"/>
  <c r="DC36" i="1"/>
  <c r="DC37" i="1"/>
  <c r="DC38" i="1"/>
  <c r="DC39" i="1"/>
  <c r="DC40" i="1"/>
  <c r="DC41" i="1"/>
  <c r="DC42" i="1"/>
  <c r="DC43" i="1"/>
  <c r="DC44" i="1"/>
  <c r="DC45" i="1"/>
  <c r="DC46" i="1"/>
  <c r="DC47" i="1"/>
  <c r="DC48" i="1"/>
  <c r="DC49" i="1"/>
  <c r="DC50" i="1"/>
  <c r="DC51" i="1"/>
  <c r="DC52" i="1"/>
  <c r="DC53" i="1"/>
  <c r="DC54" i="1"/>
  <c r="DC55" i="1"/>
  <c r="DC56" i="1"/>
  <c r="DC57" i="1"/>
  <c r="DC58" i="1"/>
  <c r="DC59" i="1"/>
  <c r="DC60" i="1"/>
  <c r="DC61" i="1"/>
  <c r="DC62" i="1"/>
  <c r="DC63" i="1"/>
  <c r="DC64" i="1"/>
  <c r="DC65" i="1"/>
  <c r="DC66" i="1"/>
  <c r="DC67" i="1"/>
  <c r="DC68" i="1"/>
  <c r="DC69" i="1"/>
  <c r="DC70" i="1"/>
  <c r="DC71" i="1"/>
  <c r="DC72" i="1"/>
  <c r="DC73" i="1"/>
  <c r="DC74" i="1"/>
  <c r="DC75" i="1"/>
  <c r="DC76" i="1"/>
  <c r="DC77" i="1"/>
  <c r="DC78" i="1"/>
  <c r="DC79" i="1"/>
  <c r="DC80" i="1"/>
  <c r="DC81" i="1"/>
  <c r="DC82" i="1"/>
  <c r="DC83" i="1"/>
  <c r="DC84" i="1"/>
  <c r="DC85" i="1"/>
  <c r="DC86" i="1"/>
  <c r="DC87" i="1"/>
  <c r="DC88" i="1"/>
  <c r="DC89" i="1"/>
  <c r="DC90" i="1"/>
  <c r="DC91" i="1"/>
  <c r="DC92" i="1"/>
  <c r="DC93" i="1"/>
  <c r="DC94" i="1"/>
  <c r="DC95" i="1"/>
  <c r="DC96" i="1"/>
  <c r="DC97" i="1"/>
  <c r="DC98" i="1"/>
  <c r="DC99" i="1"/>
  <c r="DC100" i="1"/>
  <c r="DC101" i="1"/>
  <c r="DC102" i="1"/>
  <c r="DC103" i="1"/>
  <c r="DC104" i="1"/>
  <c r="DC105" i="1"/>
  <c r="DC106" i="1"/>
  <c r="DC107" i="1"/>
  <c r="DC108" i="1"/>
  <c r="DC109" i="1"/>
  <c r="DC110" i="1"/>
  <c r="DC111" i="1"/>
  <c r="DC112" i="1"/>
  <c r="DC113" i="1"/>
  <c r="DC114" i="1"/>
  <c r="DC115" i="1"/>
  <c r="DC116" i="1"/>
  <c r="DC117" i="1"/>
  <c r="DC118" i="1"/>
  <c r="DC119" i="1"/>
  <c r="DC120" i="1"/>
  <c r="DC121" i="1"/>
  <c r="DC122" i="1"/>
  <c r="DC123" i="1"/>
  <c r="DC124" i="1"/>
  <c r="DC125" i="1"/>
  <c r="DC126" i="1"/>
  <c r="DC127" i="1"/>
  <c r="DC128" i="1"/>
  <c r="DC129" i="1"/>
  <c r="DC130" i="1"/>
  <c r="DC131" i="1"/>
  <c r="DC132" i="1"/>
  <c r="DC133" i="1"/>
  <c r="DC134" i="1"/>
  <c r="DC135" i="1"/>
  <c r="DC136" i="1"/>
  <c r="DC137" i="1"/>
  <c r="DC138" i="1"/>
  <c r="DC139" i="1"/>
  <c r="DC140" i="1"/>
  <c r="DC141" i="1"/>
  <c r="DC142" i="1"/>
  <c r="DC143" i="1"/>
  <c r="DC144" i="1"/>
  <c r="DC145" i="1"/>
  <c r="DC146" i="1"/>
  <c r="DC147" i="1"/>
  <c r="DC148" i="1"/>
  <c r="DC149" i="1"/>
  <c r="DC150" i="1"/>
  <c r="DC151" i="1"/>
  <c r="DC152" i="1"/>
  <c r="DC153" i="1"/>
  <c r="DC154" i="1"/>
  <c r="DC155" i="1"/>
  <c r="DC156" i="1"/>
  <c r="DC157" i="1"/>
  <c r="DC158" i="1"/>
  <c r="DC159" i="1"/>
  <c r="DC160" i="1"/>
  <c r="DC161" i="1"/>
  <c r="DC162" i="1"/>
  <c r="DC163" i="1"/>
  <c r="DC164" i="1"/>
  <c r="DC165" i="1"/>
  <c r="DC166" i="1"/>
  <c r="DC167" i="1"/>
  <c r="DC168" i="1"/>
  <c r="DC169" i="1"/>
  <c r="DC170" i="1"/>
  <c r="DC171" i="1"/>
  <c r="DC172" i="1"/>
  <c r="DC173" i="1"/>
  <c r="DC174" i="1"/>
  <c r="DC175" i="1"/>
  <c r="DC176" i="1"/>
  <c r="DC177" i="1"/>
  <c r="DC178" i="1"/>
  <c r="DC179" i="1"/>
  <c r="DC180" i="1"/>
  <c r="DC181" i="1"/>
  <c r="DC182" i="1"/>
  <c r="DC183" i="1"/>
  <c r="DC184" i="1"/>
  <c r="DC185" i="1"/>
  <c r="DC186" i="1"/>
  <c r="DC187" i="1"/>
  <c r="DC188" i="1"/>
  <c r="DC189" i="1"/>
  <c r="DC190" i="1"/>
  <c r="DC191" i="1"/>
  <c r="DC192" i="1"/>
  <c r="DC193" i="1"/>
  <c r="DC194" i="1"/>
  <c r="DC195" i="1"/>
  <c r="DC196" i="1"/>
  <c r="DC197" i="1"/>
  <c r="DC198" i="1"/>
  <c r="DC199" i="1"/>
  <c r="DC200" i="1"/>
  <c r="DC201" i="1"/>
  <c r="DC202" i="1"/>
  <c r="DC203" i="1"/>
  <c r="DC204" i="1"/>
  <c r="DC205" i="1"/>
  <c r="DC206" i="1"/>
  <c r="DC207" i="1"/>
  <c r="DC208" i="1"/>
  <c r="DC209" i="1"/>
  <c r="DC210" i="1"/>
  <c r="DC211" i="1"/>
  <c r="DC212" i="1"/>
  <c r="DC213" i="1"/>
  <c r="DC214" i="1"/>
  <c r="DC215" i="1"/>
  <c r="DC216" i="1"/>
  <c r="DC217" i="1"/>
  <c r="DC218" i="1"/>
  <c r="DC219" i="1"/>
  <c r="DC220" i="1"/>
  <c r="DC221" i="1"/>
  <c r="DC222" i="1"/>
  <c r="DC223" i="1"/>
  <c r="DC224" i="1"/>
  <c r="DC225" i="1"/>
  <c r="DC226" i="1"/>
  <c r="DC227" i="1"/>
  <c r="DC228" i="1"/>
  <c r="DC229" i="1"/>
  <c r="DC230" i="1"/>
  <c r="DC231" i="1"/>
  <c r="DC232" i="1"/>
  <c r="DC233" i="1"/>
  <c r="DC234" i="1"/>
  <c r="DC235" i="1"/>
  <c r="DC236" i="1"/>
  <c r="DC237" i="1"/>
  <c r="DC238" i="1"/>
  <c r="DC239" i="1"/>
  <c r="DC240" i="1"/>
  <c r="DC241" i="1"/>
  <c r="DC242" i="1"/>
  <c r="DC243" i="1"/>
  <c r="DC244" i="1"/>
  <c r="DC245" i="1"/>
  <c r="DC246" i="1"/>
  <c r="DC247" i="1"/>
  <c r="DC248" i="1"/>
  <c r="DC249" i="1"/>
  <c r="DC250" i="1"/>
  <c r="DC251" i="1"/>
  <c r="DC252" i="1"/>
  <c r="DC253" i="1"/>
  <c r="DC254" i="1"/>
  <c r="DC255" i="1"/>
  <c r="DC256" i="1"/>
  <c r="DC257" i="1"/>
  <c r="DC258" i="1"/>
  <c r="DC259" i="1"/>
  <c r="DC260" i="1"/>
  <c r="DC261" i="1"/>
  <c r="DC262" i="1"/>
  <c r="DC263" i="1"/>
  <c r="DC264" i="1"/>
  <c r="DC265" i="1"/>
  <c r="DC266" i="1"/>
  <c r="DC267" i="1"/>
  <c r="DC268" i="1"/>
  <c r="DC269" i="1"/>
  <c r="DC270" i="1"/>
  <c r="DC271" i="1"/>
  <c r="DC272" i="1"/>
  <c r="DC273" i="1"/>
  <c r="DC274" i="1"/>
  <c r="DC275" i="1"/>
  <c r="DC276" i="1"/>
  <c r="DC277" i="1"/>
  <c r="DC278" i="1"/>
  <c r="DC279" i="1"/>
  <c r="DC280" i="1"/>
  <c r="GT33" i="1"/>
  <c r="LR33" i="1" s="1"/>
  <c r="GV33" i="1"/>
  <c r="GP33" i="1"/>
  <c r="LN33" i="1" s="1"/>
  <c r="GQ33" i="1"/>
  <c r="GR33" i="1"/>
  <c r="LP33" i="1" s="1"/>
  <c r="GS33" i="1"/>
  <c r="LQ33" i="1" s="1"/>
  <c r="CK33" i="1"/>
  <c r="CL33" i="1"/>
  <c r="CM33" i="1"/>
  <c r="CN33" i="1"/>
  <c r="CO33" i="1"/>
  <c r="CP33" i="1"/>
  <c r="CQ33" i="1"/>
  <c r="CR33" i="1"/>
  <c r="DA33" i="1"/>
  <c r="FM33" i="1"/>
  <c r="FN33" i="1"/>
  <c r="FO33" i="1"/>
  <c r="FP33" i="1"/>
  <c r="FQ33" i="1"/>
  <c r="FR33" i="1"/>
  <c r="FS33" i="1"/>
  <c r="FT33" i="1"/>
  <c r="FU33" i="1"/>
  <c r="FV33" i="1"/>
  <c r="FW33" i="1"/>
  <c r="FX33" i="1"/>
  <c r="FY33" i="1"/>
  <c r="FZ33" i="1"/>
  <c r="GA33" i="1"/>
  <c r="GB33" i="1"/>
  <c r="GC33" i="1"/>
  <c r="GD33" i="1"/>
  <c r="GE33" i="1"/>
  <c r="GF33" i="1"/>
  <c r="GG33" i="1"/>
  <c r="MQ33" i="1"/>
  <c r="IC33" i="1"/>
  <c r="MY33" i="1" s="1"/>
  <c r="ID33" i="1"/>
  <c r="MZ33" i="1" s="1"/>
  <c r="IE33" i="1"/>
  <c r="NA33" i="1" s="1"/>
  <c r="IF33" i="1"/>
  <c r="NB33" i="1" s="1"/>
  <c r="IG33" i="1"/>
  <c r="IH33" i="1"/>
  <c r="II33" i="1"/>
  <c r="IJ33" i="1"/>
  <c r="IK33" i="1"/>
  <c r="IL33" i="1"/>
  <c r="IM33" i="1"/>
  <c r="JQ33" i="1"/>
  <c r="JR33" i="1"/>
  <c r="JS33" i="1"/>
  <c r="JT33" i="1"/>
  <c r="KJ33" i="1"/>
  <c r="LU33" i="1"/>
  <c r="LV33" i="1"/>
  <c r="LW33" i="1"/>
  <c r="LX33" i="1"/>
  <c r="LY33" i="1"/>
  <c r="LZ33" i="1"/>
  <c r="MA33" i="1"/>
  <c r="MB33" i="1"/>
  <c r="MV33" i="1"/>
  <c r="MW33" i="1"/>
  <c r="NO33" i="1"/>
  <c r="NP33" i="1"/>
  <c r="NQ33" i="1"/>
  <c r="NR33" i="1"/>
  <c r="NS33" i="1"/>
  <c r="OF33" i="1"/>
  <c r="OG33" i="1"/>
  <c r="OH33" i="1"/>
  <c r="OI33" i="1"/>
  <c r="OJ33" i="1"/>
  <c r="QD33" i="1"/>
  <c r="HD33" i="1" l="1"/>
  <c r="HE33" i="1"/>
  <c r="QJ33" i="1"/>
  <c r="QO33" i="1"/>
  <c r="QP33" i="1" s="1"/>
  <c r="QN33" i="1"/>
  <c r="QM33" i="1"/>
  <c r="QL33" i="1"/>
  <c r="MC33" i="1"/>
  <c r="GZ33" i="1"/>
  <c r="HT33" i="1"/>
  <c r="GW33" i="1"/>
  <c r="CT33" i="1"/>
  <c r="QH33" i="1"/>
  <c r="QF33" i="1"/>
  <c r="QE33" i="1"/>
  <c r="QI33" i="1"/>
  <c r="CV33" i="1"/>
  <c r="GU33" i="1"/>
  <c r="LS33" i="1" s="1"/>
  <c r="IA33" i="1"/>
  <c r="KI33" i="1"/>
  <c r="HA33" i="1"/>
  <c r="GX33" i="1"/>
  <c r="CS33" i="1"/>
  <c r="HB33" i="1"/>
  <c r="HC33" i="1"/>
  <c r="GY33" i="1"/>
  <c r="HZ33" i="1"/>
  <c r="HS33" i="1"/>
  <c r="HF33" i="1"/>
  <c r="MD33" i="1"/>
  <c r="JU33" i="1"/>
  <c r="LT33" i="1"/>
  <c r="LO33" i="1"/>
  <c r="ME33" i="1" s="1"/>
  <c r="HG33" i="1"/>
  <c r="CU33" i="1"/>
  <c r="IB33" i="1" l="1"/>
  <c r="KH33" i="1" s="1"/>
  <c r="HH33" i="1"/>
  <c r="MF33" i="1"/>
  <c r="MX33" i="1"/>
  <c r="KF33" i="1" l="1"/>
  <c r="GG2" i="1" l="1"/>
  <c r="GG3" i="1"/>
  <c r="GG4" i="1"/>
  <c r="GG5" i="1"/>
  <c r="GG6" i="1"/>
  <c r="GG7" i="1"/>
  <c r="GG8" i="1"/>
  <c r="GG9" i="1"/>
  <c r="GG10" i="1"/>
  <c r="GG11" i="1"/>
  <c r="GG12" i="1"/>
  <c r="GG13" i="1"/>
  <c r="GG14" i="1"/>
  <c r="GG15" i="1"/>
  <c r="GG16" i="1"/>
  <c r="GG17" i="1"/>
  <c r="GG18" i="1"/>
  <c r="GG19" i="1"/>
  <c r="GG20" i="1"/>
  <c r="GG21" i="1"/>
  <c r="GG22" i="1"/>
  <c r="GG23" i="1"/>
  <c r="GG24" i="1"/>
  <c r="GG25" i="1"/>
  <c r="GG26" i="1"/>
  <c r="GG27" i="1"/>
  <c r="GG28" i="1"/>
  <c r="GG29" i="1"/>
  <c r="GG30" i="1"/>
  <c r="GG31" i="1"/>
  <c r="GG32" i="1"/>
  <c r="GG34" i="1"/>
  <c r="GG35" i="1"/>
  <c r="GG36" i="1"/>
  <c r="GG37" i="1"/>
  <c r="GG38" i="1"/>
  <c r="GG39" i="1"/>
  <c r="GG40" i="1"/>
  <c r="GG41" i="1"/>
  <c r="GG42" i="1"/>
  <c r="GG43" i="1"/>
  <c r="GG44" i="1"/>
  <c r="GG45" i="1"/>
  <c r="GG46" i="1"/>
  <c r="GG47" i="1"/>
  <c r="GG48" i="1"/>
  <c r="GG49" i="1"/>
  <c r="GG50" i="1"/>
  <c r="GG51" i="1"/>
  <c r="GG52" i="1"/>
  <c r="GG53" i="1"/>
  <c r="GG54" i="1"/>
  <c r="GG55" i="1"/>
  <c r="GG56" i="1"/>
  <c r="GG57" i="1"/>
  <c r="GG58" i="1"/>
  <c r="GG59" i="1"/>
  <c r="GG60" i="1"/>
  <c r="GG61" i="1"/>
  <c r="GG62" i="1"/>
  <c r="GG63" i="1"/>
  <c r="GG64" i="1"/>
  <c r="GG65" i="1"/>
  <c r="GG66" i="1"/>
  <c r="GG67" i="1"/>
  <c r="GG68" i="1"/>
  <c r="GG69" i="1"/>
  <c r="GG70" i="1"/>
  <c r="GG71" i="1"/>
  <c r="GG72" i="1"/>
  <c r="GG73" i="1"/>
  <c r="GG74" i="1"/>
  <c r="GG75" i="1"/>
  <c r="GG76" i="1"/>
  <c r="GG77" i="1"/>
  <c r="GG78" i="1"/>
  <c r="GG79" i="1"/>
  <c r="GG80" i="1"/>
  <c r="GG81" i="1"/>
  <c r="GG82" i="1"/>
  <c r="GG83" i="1"/>
  <c r="GG84" i="1"/>
  <c r="GG85" i="1"/>
  <c r="GG86" i="1"/>
  <c r="GG87" i="1"/>
  <c r="GG88" i="1"/>
  <c r="GG89" i="1"/>
  <c r="GG90" i="1"/>
  <c r="GG91" i="1"/>
  <c r="GG92" i="1"/>
  <c r="GG93" i="1"/>
  <c r="GG94" i="1"/>
  <c r="GG95" i="1"/>
  <c r="GG96" i="1"/>
  <c r="GG97" i="1"/>
  <c r="GG98" i="1"/>
  <c r="GG99" i="1"/>
  <c r="GG100" i="1"/>
  <c r="GG101" i="1"/>
  <c r="GG102" i="1"/>
  <c r="GG103" i="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KJ2" i="1" l="1"/>
  <c r="KJ3" i="1"/>
  <c r="KJ4" i="1"/>
  <c r="KJ5" i="1"/>
  <c r="KJ6" i="1"/>
  <c r="KJ7" i="1"/>
  <c r="KJ8" i="1"/>
  <c r="KJ9" i="1"/>
  <c r="KJ10" i="1"/>
  <c r="KJ11" i="1"/>
  <c r="KJ12" i="1"/>
  <c r="KJ13" i="1"/>
  <c r="KJ14" i="1"/>
  <c r="KJ15" i="1"/>
  <c r="KJ16" i="1"/>
  <c r="KJ17" i="1"/>
  <c r="KJ18" i="1"/>
  <c r="KJ19" i="1"/>
  <c r="KJ20" i="1"/>
  <c r="KJ21" i="1"/>
  <c r="KJ22" i="1"/>
  <c r="KJ23" i="1"/>
  <c r="KJ24" i="1"/>
  <c r="KJ25" i="1"/>
  <c r="KJ26" i="1"/>
  <c r="KJ27" i="1"/>
  <c r="KJ28" i="1"/>
  <c r="KJ29" i="1"/>
  <c r="KJ30" i="1"/>
  <c r="KJ31" i="1"/>
  <c r="KJ32" i="1"/>
  <c r="KJ34" i="1"/>
  <c r="KJ35" i="1"/>
  <c r="KJ36" i="1"/>
  <c r="KJ37" i="1"/>
  <c r="KJ38" i="1"/>
  <c r="KJ39" i="1"/>
  <c r="KJ40" i="1"/>
  <c r="KJ41" i="1"/>
  <c r="KJ42" i="1"/>
  <c r="KJ43" i="1"/>
  <c r="KJ44" i="1"/>
  <c r="KJ45" i="1"/>
  <c r="KJ46" i="1"/>
  <c r="KJ47" i="1"/>
  <c r="KJ48" i="1"/>
  <c r="KJ49" i="1"/>
  <c r="KJ50" i="1"/>
  <c r="KJ51" i="1"/>
  <c r="KJ52" i="1"/>
  <c r="KJ53" i="1"/>
  <c r="KJ54" i="1"/>
  <c r="KJ55" i="1"/>
  <c r="KJ56" i="1"/>
  <c r="KJ57" i="1"/>
  <c r="KJ58" i="1"/>
  <c r="KJ59" i="1"/>
  <c r="KJ60" i="1"/>
  <c r="KJ61" i="1"/>
  <c r="KJ62" i="1"/>
  <c r="KJ63" i="1"/>
  <c r="KJ64" i="1"/>
  <c r="KJ65" i="1"/>
  <c r="KJ66" i="1"/>
  <c r="KJ67" i="1"/>
  <c r="KJ68" i="1"/>
  <c r="KJ69" i="1"/>
  <c r="KJ70" i="1"/>
  <c r="KJ71" i="1"/>
  <c r="KJ72" i="1"/>
  <c r="KJ73" i="1"/>
  <c r="KJ74" i="1"/>
  <c r="KJ75" i="1"/>
  <c r="KJ76" i="1"/>
  <c r="KJ77" i="1"/>
  <c r="KJ78" i="1"/>
  <c r="KJ79" i="1"/>
  <c r="KJ80" i="1"/>
  <c r="KJ81" i="1"/>
  <c r="KJ82" i="1"/>
  <c r="KJ83" i="1"/>
  <c r="KJ84" i="1"/>
  <c r="KJ85" i="1"/>
  <c r="KJ86"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J136" i="1"/>
  <c r="KJ137" i="1"/>
  <c r="KJ138" i="1"/>
  <c r="KJ139" i="1"/>
  <c r="KJ140" i="1"/>
  <c r="KJ141" i="1"/>
  <c r="KJ142" i="1"/>
  <c r="KJ143" i="1"/>
  <c r="KJ144" i="1"/>
  <c r="KJ145" i="1"/>
  <c r="KJ146" i="1"/>
  <c r="KJ147" i="1"/>
  <c r="KJ148" i="1"/>
  <c r="KJ149" i="1"/>
  <c r="KJ150" i="1"/>
  <c r="KJ151" i="1"/>
  <c r="KJ152" i="1"/>
  <c r="KJ153" i="1"/>
  <c r="KJ154" i="1"/>
  <c r="KJ155" i="1"/>
  <c r="KJ156" i="1"/>
  <c r="KJ157" i="1"/>
  <c r="KJ158" i="1"/>
  <c r="KJ159" i="1"/>
  <c r="KJ160" i="1"/>
  <c r="KJ161" i="1"/>
  <c r="KJ162" i="1"/>
  <c r="KJ163" i="1"/>
  <c r="KJ164" i="1"/>
  <c r="KJ165" i="1"/>
  <c r="KJ166" i="1"/>
  <c r="KJ167" i="1"/>
  <c r="KJ168" i="1"/>
  <c r="KJ169" i="1"/>
  <c r="KJ170" i="1"/>
  <c r="KJ171" i="1"/>
  <c r="KJ172" i="1"/>
  <c r="KJ173" i="1"/>
  <c r="KJ174" i="1"/>
  <c r="KJ175" i="1"/>
  <c r="KJ176" i="1"/>
  <c r="KJ177" i="1"/>
  <c r="KJ178" i="1"/>
  <c r="KJ179" i="1"/>
  <c r="KJ180" i="1"/>
  <c r="KJ181" i="1"/>
  <c r="KJ182" i="1"/>
  <c r="KJ183" i="1"/>
  <c r="KJ184" i="1"/>
  <c r="KJ185" i="1"/>
  <c r="KJ186" i="1"/>
  <c r="KJ187" i="1"/>
  <c r="KJ188" i="1"/>
  <c r="KJ189" i="1"/>
  <c r="KJ190" i="1"/>
  <c r="KJ191" i="1"/>
  <c r="KJ192" i="1"/>
  <c r="KJ193" i="1"/>
  <c r="KJ194" i="1"/>
  <c r="KJ195" i="1"/>
  <c r="KJ196" i="1"/>
  <c r="KJ197" i="1"/>
  <c r="KJ198" i="1"/>
  <c r="KJ199" i="1"/>
  <c r="KJ200" i="1"/>
  <c r="KJ201" i="1"/>
  <c r="KJ202" i="1"/>
  <c r="KJ203" i="1"/>
  <c r="KJ204" i="1"/>
  <c r="KJ205" i="1"/>
  <c r="KJ206" i="1"/>
  <c r="KJ207" i="1"/>
  <c r="KJ208" i="1"/>
  <c r="KJ209" i="1"/>
  <c r="KJ210" i="1"/>
  <c r="KJ211" i="1"/>
  <c r="KJ212" i="1"/>
  <c r="KJ213" i="1"/>
  <c r="KJ214" i="1"/>
  <c r="KJ215" i="1"/>
  <c r="KJ216" i="1"/>
  <c r="KJ217" i="1"/>
  <c r="KJ218" i="1"/>
  <c r="KJ219" i="1"/>
  <c r="KJ220" i="1"/>
  <c r="KJ221" i="1"/>
  <c r="KJ222" i="1"/>
  <c r="KJ223" i="1"/>
  <c r="KJ224" i="1"/>
  <c r="KJ225" i="1"/>
  <c r="KJ226" i="1"/>
  <c r="KJ227" i="1"/>
  <c r="KJ228" i="1"/>
  <c r="KJ229" i="1"/>
  <c r="KJ230" i="1"/>
  <c r="KJ231" i="1"/>
  <c r="KJ232" i="1"/>
  <c r="KJ233" i="1"/>
  <c r="KJ234" i="1"/>
  <c r="KJ235" i="1"/>
  <c r="KJ236" i="1"/>
  <c r="KJ237" i="1"/>
  <c r="KJ238" i="1"/>
  <c r="KJ239" i="1"/>
  <c r="KJ240" i="1"/>
  <c r="KJ241" i="1"/>
  <c r="KJ242" i="1"/>
  <c r="KJ243" i="1"/>
  <c r="KJ244" i="1"/>
  <c r="KJ245" i="1"/>
  <c r="KJ246" i="1"/>
  <c r="KJ247" i="1"/>
  <c r="KJ248" i="1"/>
  <c r="KJ249" i="1"/>
  <c r="KJ250" i="1"/>
  <c r="KJ251" i="1"/>
  <c r="KJ252" i="1"/>
  <c r="KJ253" i="1"/>
  <c r="KJ254" i="1"/>
  <c r="KJ255" i="1"/>
  <c r="KJ256" i="1"/>
  <c r="KJ257" i="1"/>
  <c r="KJ258" i="1"/>
  <c r="KJ259" i="1"/>
  <c r="KJ260" i="1"/>
  <c r="KJ261" i="1"/>
  <c r="KJ262" i="1"/>
  <c r="KJ263" i="1"/>
  <c r="KJ264" i="1"/>
  <c r="KJ265" i="1"/>
  <c r="KJ266" i="1"/>
  <c r="KJ267" i="1"/>
  <c r="KJ268" i="1"/>
  <c r="KJ269" i="1"/>
  <c r="KJ270" i="1"/>
  <c r="KJ271" i="1"/>
  <c r="KJ272" i="1"/>
  <c r="KJ273" i="1"/>
  <c r="KJ274" i="1"/>
  <c r="KJ275" i="1"/>
  <c r="KJ276" i="1"/>
  <c r="KJ277" i="1"/>
  <c r="KJ278" i="1"/>
  <c r="KJ279" i="1"/>
  <c r="KJ280" i="1"/>
  <c r="GF2" i="1" l="1"/>
  <c r="GF3" i="1"/>
  <c r="GF4" i="1"/>
  <c r="GF5" i="1"/>
  <c r="GF6" i="1"/>
  <c r="GF7" i="1"/>
  <c r="GF8" i="1"/>
  <c r="GF9" i="1"/>
  <c r="GF10" i="1"/>
  <c r="GF11" i="1"/>
  <c r="GF12" i="1"/>
  <c r="GF13" i="1"/>
  <c r="GF14" i="1"/>
  <c r="GF15" i="1"/>
  <c r="GF16" i="1"/>
  <c r="GF17" i="1"/>
  <c r="GF18" i="1"/>
  <c r="GF19" i="1"/>
  <c r="GF20" i="1"/>
  <c r="GF21" i="1"/>
  <c r="GF22" i="1"/>
  <c r="GF23" i="1"/>
  <c r="GF24" i="1"/>
  <c r="GF25" i="1"/>
  <c r="GF26" i="1"/>
  <c r="GF27" i="1"/>
  <c r="GF28" i="1"/>
  <c r="GF29" i="1"/>
  <c r="GF30" i="1"/>
  <c r="GF31" i="1"/>
  <c r="GF32" i="1"/>
  <c r="GF34" i="1"/>
  <c r="GF35" i="1"/>
  <c r="GF36" i="1"/>
  <c r="GF37" i="1"/>
  <c r="GF38" i="1"/>
  <c r="GF39" i="1"/>
  <c r="GF40" i="1"/>
  <c r="GF41" i="1"/>
  <c r="GF42" i="1"/>
  <c r="GF43" i="1"/>
  <c r="GF44" i="1"/>
  <c r="GF45" i="1"/>
  <c r="GF46" i="1"/>
  <c r="GF47" i="1"/>
  <c r="GF48" i="1"/>
  <c r="GF49" i="1"/>
  <c r="GF50" i="1"/>
  <c r="GF51" i="1"/>
  <c r="GF52" i="1"/>
  <c r="GF53" i="1"/>
  <c r="GF54" i="1"/>
  <c r="GF55" i="1"/>
  <c r="GF56" i="1"/>
  <c r="GF57" i="1"/>
  <c r="GF58" i="1"/>
  <c r="GF59" i="1"/>
  <c r="GF60" i="1"/>
  <c r="GF61" i="1"/>
  <c r="GF62" i="1"/>
  <c r="GF63" i="1"/>
  <c r="GF64" i="1"/>
  <c r="GF65" i="1"/>
  <c r="GF66" i="1"/>
  <c r="GF67" i="1"/>
  <c r="GF68" i="1"/>
  <c r="GF69" i="1"/>
  <c r="GF70" i="1"/>
  <c r="GF71" i="1"/>
  <c r="GF72" i="1"/>
  <c r="GF73" i="1"/>
  <c r="GF74" i="1"/>
  <c r="GF75" i="1"/>
  <c r="GF76" i="1"/>
  <c r="GF77" i="1"/>
  <c r="GF78" i="1"/>
  <c r="GF79" i="1"/>
  <c r="GF80" i="1"/>
  <c r="GF81" i="1"/>
  <c r="GF82" i="1"/>
  <c r="GF83" i="1"/>
  <c r="GF84" i="1"/>
  <c r="GF85" i="1"/>
  <c r="GF86" i="1"/>
  <c r="GF87" i="1"/>
  <c r="GF88" i="1"/>
  <c r="GF89" i="1"/>
  <c r="GF90" i="1"/>
  <c r="GF91" i="1"/>
  <c r="GF92" i="1"/>
  <c r="GF93" i="1"/>
  <c r="GF94" i="1"/>
  <c r="GF95" i="1"/>
  <c r="GF96" i="1"/>
  <c r="GF97" i="1"/>
  <c r="GF98" i="1"/>
  <c r="GF99" i="1"/>
  <c r="GF100" i="1"/>
  <c r="GF101" i="1"/>
  <c r="GF102" i="1"/>
  <c r="GF103" i="1"/>
  <c r="GF104" i="1"/>
  <c r="GF105" i="1"/>
  <c r="GF106" i="1"/>
  <c r="GF107" i="1"/>
  <c r="GF108" i="1"/>
  <c r="GF109" i="1"/>
  <c r="GF110" i="1"/>
  <c r="GF111" i="1"/>
  <c r="GF112" i="1"/>
  <c r="GF113" i="1"/>
  <c r="GF114" i="1"/>
  <c r="GF115" i="1"/>
  <c r="GF116" i="1"/>
  <c r="GF117" i="1"/>
  <c r="GF118" i="1"/>
  <c r="GF119" i="1"/>
  <c r="GF120" i="1"/>
  <c r="GF121" i="1"/>
  <c r="GF122" i="1"/>
  <c r="GF123" i="1"/>
  <c r="GF124" i="1"/>
  <c r="GF125" i="1"/>
  <c r="GF126" i="1"/>
  <c r="GF127" i="1"/>
  <c r="GF128" i="1"/>
  <c r="GF129" i="1"/>
  <c r="GF130" i="1"/>
  <c r="GF131" i="1"/>
  <c r="GF132" i="1"/>
  <c r="GF133" i="1"/>
  <c r="GF134" i="1"/>
  <c r="GF135" i="1"/>
  <c r="GF136" i="1"/>
  <c r="GF137" i="1"/>
  <c r="GF138" i="1"/>
  <c r="GF139" i="1"/>
  <c r="GF140" i="1"/>
  <c r="GF141" i="1"/>
  <c r="GF142" i="1"/>
  <c r="GF143" i="1"/>
  <c r="GF144" i="1"/>
  <c r="GF145" i="1"/>
  <c r="GF146" i="1"/>
  <c r="GF147" i="1"/>
  <c r="GF148" i="1"/>
  <c r="GF149" i="1"/>
  <c r="GF150" i="1"/>
  <c r="GF151" i="1"/>
  <c r="GF152" i="1"/>
  <c r="GF153" i="1"/>
  <c r="GF154" i="1"/>
  <c r="GF155" i="1"/>
  <c r="GF156" i="1"/>
  <c r="GF157" i="1"/>
  <c r="GF158" i="1"/>
  <c r="GF159" i="1"/>
  <c r="GF160" i="1"/>
  <c r="GF161" i="1"/>
  <c r="GF162" i="1"/>
  <c r="GF163" i="1"/>
  <c r="GF164" i="1"/>
  <c r="GF165" i="1"/>
  <c r="GF166" i="1"/>
  <c r="GF167" i="1"/>
  <c r="GF168" i="1"/>
  <c r="GF169" i="1"/>
  <c r="GF170" i="1"/>
  <c r="GF171" i="1"/>
  <c r="GF172" i="1"/>
  <c r="GF173" i="1"/>
  <c r="GF174" i="1"/>
  <c r="GF175" i="1"/>
  <c r="GF176" i="1"/>
  <c r="GF177" i="1"/>
  <c r="GF178" i="1"/>
  <c r="GF179" i="1"/>
  <c r="GF180" i="1"/>
  <c r="GF181" i="1"/>
  <c r="GF182" i="1"/>
  <c r="GF183" i="1"/>
  <c r="GF184" i="1"/>
  <c r="GF185" i="1"/>
  <c r="GF186" i="1"/>
  <c r="GF187" i="1"/>
  <c r="GF188" i="1"/>
  <c r="GF189" i="1"/>
  <c r="GF190" i="1"/>
  <c r="GF191" i="1"/>
  <c r="GF192" i="1"/>
  <c r="GF193" i="1"/>
  <c r="GF194" i="1"/>
  <c r="GF195" i="1"/>
  <c r="GF196" i="1"/>
  <c r="GF197" i="1"/>
  <c r="GF198" i="1"/>
  <c r="GF199" i="1"/>
  <c r="GF200" i="1"/>
  <c r="GF201" i="1"/>
  <c r="GF202" i="1"/>
  <c r="GF203" i="1"/>
  <c r="GF204" i="1"/>
  <c r="GF205" i="1"/>
  <c r="GF206" i="1"/>
  <c r="GF207" i="1"/>
  <c r="GF208" i="1"/>
  <c r="GF209" i="1"/>
  <c r="GF210" i="1"/>
  <c r="GF211" i="1"/>
  <c r="GF212" i="1"/>
  <c r="GF213" i="1"/>
  <c r="GF214" i="1"/>
  <c r="GF215" i="1"/>
  <c r="GF216" i="1"/>
  <c r="GF217" i="1"/>
  <c r="GF218" i="1"/>
  <c r="GF219" i="1"/>
  <c r="GF220" i="1"/>
  <c r="GF221" i="1"/>
  <c r="GF222" i="1"/>
  <c r="GF223" i="1"/>
  <c r="GF224" i="1"/>
  <c r="GF225" i="1"/>
  <c r="GF226" i="1"/>
  <c r="GF227" i="1"/>
  <c r="GF228" i="1"/>
  <c r="GF229" i="1"/>
  <c r="GF230" i="1"/>
  <c r="GF231" i="1"/>
  <c r="GF232" i="1"/>
  <c r="GF233" i="1"/>
  <c r="GF234" i="1"/>
  <c r="GF235" i="1"/>
  <c r="GF236" i="1"/>
  <c r="GF237" i="1"/>
  <c r="GF238" i="1"/>
  <c r="GF239" i="1"/>
  <c r="GF240" i="1"/>
  <c r="GF241" i="1"/>
  <c r="GF242" i="1"/>
  <c r="GF243" i="1"/>
  <c r="GF244" i="1"/>
  <c r="GF245" i="1"/>
  <c r="GF246" i="1"/>
  <c r="GF247" i="1"/>
  <c r="GF248" i="1"/>
  <c r="GF249" i="1"/>
  <c r="GF250" i="1"/>
  <c r="GF251" i="1"/>
  <c r="GF252" i="1"/>
  <c r="GF253" i="1"/>
  <c r="GF254" i="1"/>
  <c r="GF255" i="1"/>
  <c r="GF256" i="1"/>
  <c r="GF257" i="1"/>
  <c r="GF258" i="1"/>
  <c r="GF259" i="1"/>
  <c r="GF260" i="1"/>
  <c r="GF261" i="1"/>
  <c r="GF262" i="1"/>
  <c r="GF263" i="1"/>
  <c r="GF264" i="1"/>
  <c r="GF265" i="1"/>
  <c r="GF266" i="1"/>
  <c r="GF267" i="1"/>
  <c r="GF268" i="1"/>
  <c r="GF269" i="1"/>
  <c r="GF270" i="1"/>
  <c r="GF271" i="1"/>
  <c r="GF272" i="1"/>
  <c r="GF273" i="1"/>
  <c r="GF274" i="1"/>
  <c r="GF275" i="1"/>
  <c r="GF276" i="1"/>
  <c r="GF277" i="1"/>
  <c r="GF278" i="1"/>
  <c r="GF279" i="1"/>
  <c r="GF280" i="1"/>
  <c r="GE2" i="1" l="1"/>
  <c r="GE3" i="1"/>
  <c r="GE4" i="1"/>
  <c r="GE5" i="1"/>
  <c r="GE6" i="1"/>
  <c r="GE7" i="1"/>
  <c r="GE8" i="1"/>
  <c r="GE9" i="1"/>
  <c r="GE10" i="1"/>
  <c r="GE11" i="1"/>
  <c r="GE12" i="1"/>
  <c r="GE13" i="1"/>
  <c r="GE14" i="1"/>
  <c r="GE15" i="1"/>
  <c r="GE16" i="1"/>
  <c r="GE17" i="1"/>
  <c r="GE18" i="1"/>
  <c r="GE19" i="1"/>
  <c r="GE20" i="1"/>
  <c r="GE21" i="1"/>
  <c r="GE22" i="1"/>
  <c r="GE23" i="1"/>
  <c r="GE24" i="1"/>
  <c r="GE25" i="1"/>
  <c r="GE26" i="1"/>
  <c r="GE27" i="1"/>
  <c r="GE28" i="1"/>
  <c r="GE29" i="1"/>
  <c r="GE30" i="1"/>
  <c r="GE31" i="1"/>
  <c r="GE32" i="1"/>
  <c r="GE34" i="1"/>
  <c r="GE35" i="1"/>
  <c r="GE36" i="1"/>
  <c r="GE37" i="1"/>
  <c r="GE38" i="1"/>
  <c r="GE39" i="1"/>
  <c r="GE40" i="1"/>
  <c r="GE41" i="1"/>
  <c r="GE42" i="1"/>
  <c r="GE43" i="1"/>
  <c r="GE44" i="1"/>
  <c r="GE45" i="1"/>
  <c r="GE46" i="1"/>
  <c r="GE47" i="1"/>
  <c r="GE48" i="1"/>
  <c r="GE49" i="1"/>
  <c r="GE50" i="1"/>
  <c r="GE51" i="1"/>
  <c r="GE52" i="1"/>
  <c r="GE53" i="1"/>
  <c r="GE54" i="1"/>
  <c r="GE55" i="1"/>
  <c r="GE56" i="1"/>
  <c r="GE57" i="1"/>
  <c r="GE58" i="1"/>
  <c r="GE59" i="1"/>
  <c r="GE60" i="1"/>
  <c r="GE61" i="1"/>
  <c r="GE62" i="1"/>
  <c r="GE63" i="1"/>
  <c r="GE64" i="1"/>
  <c r="GE65" i="1"/>
  <c r="GE66" i="1"/>
  <c r="GE67" i="1"/>
  <c r="GE68" i="1"/>
  <c r="GE69" i="1"/>
  <c r="GE70" i="1"/>
  <c r="GE71" i="1"/>
  <c r="GE72" i="1"/>
  <c r="GE73" i="1"/>
  <c r="GE74" i="1"/>
  <c r="GE75" i="1"/>
  <c r="GE76" i="1"/>
  <c r="GE77" i="1"/>
  <c r="GE78" i="1"/>
  <c r="GE79" i="1"/>
  <c r="GE80" i="1"/>
  <c r="GE81" i="1"/>
  <c r="GE82" i="1"/>
  <c r="GE83" i="1"/>
  <c r="GE84" i="1"/>
  <c r="GE85" i="1"/>
  <c r="GE86" i="1"/>
  <c r="GE87" i="1"/>
  <c r="GE88" i="1"/>
  <c r="GE89" i="1"/>
  <c r="GE90" i="1"/>
  <c r="GE91" i="1"/>
  <c r="GE92" i="1"/>
  <c r="GE93" i="1"/>
  <c r="GE94" i="1"/>
  <c r="GE95" i="1"/>
  <c r="GE96" i="1"/>
  <c r="GE97" i="1"/>
  <c r="GE98" i="1"/>
  <c r="GE99" i="1"/>
  <c r="GE100" i="1"/>
  <c r="GE101" i="1"/>
  <c r="GE102" i="1"/>
  <c r="GE103" i="1"/>
  <c r="GE104" i="1"/>
  <c r="GE105" i="1"/>
  <c r="GE106" i="1"/>
  <c r="GE107" i="1"/>
  <c r="GE108" i="1"/>
  <c r="GE109" i="1"/>
  <c r="GE110" i="1"/>
  <c r="GE111" i="1"/>
  <c r="GE112" i="1"/>
  <c r="GE113" i="1"/>
  <c r="GE114" i="1"/>
  <c r="GE115" i="1"/>
  <c r="GE116" i="1"/>
  <c r="GE117" i="1"/>
  <c r="GE118" i="1"/>
  <c r="GE119" i="1"/>
  <c r="GE120" i="1"/>
  <c r="GE121" i="1"/>
  <c r="GE122" i="1"/>
  <c r="GE123" i="1"/>
  <c r="GE124" i="1"/>
  <c r="GE125" i="1"/>
  <c r="GE126" i="1"/>
  <c r="GE127" i="1"/>
  <c r="GE128" i="1"/>
  <c r="GE129" i="1"/>
  <c r="GE130" i="1"/>
  <c r="GE131" i="1"/>
  <c r="GE132" i="1"/>
  <c r="GE133" i="1"/>
  <c r="GE134" i="1"/>
  <c r="GE135" i="1"/>
  <c r="GE136" i="1"/>
  <c r="GE137" i="1"/>
  <c r="GE138" i="1"/>
  <c r="GE139" i="1"/>
  <c r="GE140" i="1"/>
  <c r="GE141" i="1"/>
  <c r="GE142" i="1"/>
  <c r="GE143" i="1"/>
  <c r="GE144" i="1"/>
  <c r="GE145" i="1"/>
  <c r="GE146" i="1"/>
  <c r="GE147" i="1"/>
  <c r="GE148" i="1"/>
  <c r="GE149" i="1"/>
  <c r="GE150" i="1"/>
  <c r="GE151" i="1"/>
  <c r="GE152" i="1"/>
  <c r="GE153" i="1"/>
  <c r="GE154" i="1"/>
  <c r="GE155" i="1"/>
  <c r="GE156" i="1"/>
  <c r="GE157" i="1"/>
  <c r="GE158" i="1"/>
  <c r="GE159" i="1"/>
  <c r="GE160" i="1"/>
  <c r="GE161" i="1"/>
  <c r="GE162" i="1"/>
  <c r="GE163" i="1"/>
  <c r="GE164" i="1"/>
  <c r="GE165" i="1"/>
  <c r="GE166" i="1"/>
  <c r="GE167" i="1"/>
  <c r="GE168" i="1"/>
  <c r="GE169" i="1"/>
  <c r="GE170" i="1"/>
  <c r="GE171" i="1"/>
  <c r="GE172" i="1"/>
  <c r="GE173" i="1"/>
  <c r="GE174" i="1"/>
  <c r="GE175" i="1"/>
  <c r="GE176" i="1"/>
  <c r="GE177" i="1"/>
  <c r="GE178" i="1"/>
  <c r="GE179" i="1"/>
  <c r="GE180" i="1"/>
  <c r="GE181" i="1"/>
  <c r="GE182" i="1"/>
  <c r="GE183" i="1"/>
  <c r="GE184" i="1"/>
  <c r="GE185" i="1"/>
  <c r="GE186" i="1"/>
  <c r="GE187" i="1"/>
  <c r="GE188" i="1"/>
  <c r="GE189" i="1"/>
  <c r="GE190" i="1"/>
  <c r="GE191" i="1"/>
  <c r="GE192" i="1"/>
  <c r="GE193" i="1"/>
  <c r="GE194" i="1"/>
  <c r="GE195" i="1"/>
  <c r="GE196" i="1"/>
  <c r="GE197" i="1"/>
  <c r="GE198" i="1"/>
  <c r="GE199" i="1"/>
  <c r="GE200" i="1"/>
  <c r="GE201" i="1"/>
  <c r="GE202" i="1"/>
  <c r="GE203" i="1"/>
  <c r="GE204" i="1"/>
  <c r="GE205" i="1"/>
  <c r="GE206" i="1"/>
  <c r="GE207" i="1"/>
  <c r="GE208" i="1"/>
  <c r="GE209" i="1"/>
  <c r="GE210" i="1"/>
  <c r="GE211" i="1"/>
  <c r="GE212" i="1"/>
  <c r="GE213" i="1"/>
  <c r="GE214" i="1"/>
  <c r="GE215" i="1"/>
  <c r="GE216" i="1"/>
  <c r="GE217" i="1"/>
  <c r="GE218" i="1"/>
  <c r="GE219" i="1"/>
  <c r="GE220" i="1"/>
  <c r="GE221" i="1"/>
  <c r="GE222" i="1"/>
  <c r="GE223" i="1"/>
  <c r="GE224" i="1"/>
  <c r="GE225" i="1"/>
  <c r="GE226" i="1"/>
  <c r="GE227" i="1"/>
  <c r="GE228" i="1"/>
  <c r="GE229" i="1"/>
  <c r="GE230" i="1"/>
  <c r="GE231" i="1"/>
  <c r="GE232" i="1"/>
  <c r="GE233" i="1"/>
  <c r="GE234" i="1"/>
  <c r="GE235" i="1"/>
  <c r="GE236" i="1"/>
  <c r="GE237" i="1"/>
  <c r="GE238" i="1"/>
  <c r="GE239" i="1"/>
  <c r="GE240" i="1"/>
  <c r="GE241" i="1"/>
  <c r="GE242" i="1"/>
  <c r="GE243" i="1"/>
  <c r="GE244" i="1"/>
  <c r="GE245" i="1"/>
  <c r="GE246" i="1"/>
  <c r="GE247" i="1"/>
  <c r="GE248" i="1"/>
  <c r="GE249" i="1"/>
  <c r="GE250" i="1"/>
  <c r="GE251" i="1"/>
  <c r="GE252" i="1"/>
  <c r="GE253" i="1"/>
  <c r="GE254" i="1"/>
  <c r="GE255" i="1"/>
  <c r="GE256" i="1"/>
  <c r="GE257" i="1"/>
  <c r="GE258" i="1"/>
  <c r="GE259" i="1"/>
  <c r="GE260" i="1"/>
  <c r="GE261" i="1"/>
  <c r="GE262" i="1"/>
  <c r="GE263" i="1"/>
  <c r="GE264" i="1"/>
  <c r="GE265" i="1"/>
  <c r="GE266" i="1"/>
  <c r="GE267" i="1"/>
  <c r="GE268" i="1"/>
  <c r="GE269" i="1"/>
  <c r="GE270" i="1"/>
  <c r="GE271" i="1"/>
  <c r="GE272" i="1"/>
  <c r="GE273" i="1"/>
  <c r="GE274" i="1"/>
  <c r="GE275" i="1"/>
  <c r="GE276" i="1"/>
  <c r="GE277" i="1"/>
  <c r="GE278" i="1"/>
  <c r="GE279" i="1"/>
  <c r="GE280" i="1"/>
  <c r="GD2" i="1" l="1"/>
  <c r="GD3" i="1"/>
  <c r="GD4" i="1"/>
  <c r="GD5" i="1"/>
  <c r="GD6" i="1"/>
  <c r="GD7" i="1"/>
  <c r="GD8" i="1"/>
  <c r="GD9" i="1"/>
  <c r="GD10" i="1"/>
  <c r="GD11" i="1"/>
  <c r="GD12" i="1"/>
  <c r="GD13" i="1"/>
  <c r="GD14" i="1"/>
  <c r="GD15" i="1"/>
  <c r="GD16" i="1"/>
  <c r="GD17" i="1"/>
  <c r="GD18" i="1"/>
  <c r="GD19" i="1"/>
  <c r="GD20" i="1"/>
  <c r="GD21" i="1"/>
  <c r="GD22" i="1"/>
  <c r="GD23" i="1"/>
  <c r="GD24" i="1"/>
  <c r="GD25" i="1"/>
  <c r="GD26" i="1"/>
  <c r="GD27" i="1"/>
  <c r="GD28" i="1"/>
  <c r="GD29" i="1"/>
  <c r="GD30" i="1"/>
  <c r="GD31" i="1"/>
  <c r="GD32" i="1"/>
  <c r="GD34" i="1"/>
  <c r="GD35" i="1"/>
  <c r="GD36" i="1"/>
  <c r="GD37" i="1"/>
  <c r="GD38" i="1"/>
  <c r="GD39" i="1"/>
  <c r="GD40" i="1"/>
  <c r="GD41" i="1"/>
  <c r="GD42" i="1"/>
  <c r="GD43" i="1"/>
  <c r="GD44" i="1"/>
  <c r="GD45" i="1"/>
  <c r="GD46" i="1"/>
  <c r="GD47" i="1"/>
  <c r="GD48" i="1"/>
  <c r="GD49" i="1"/>
  <c r="GD50" i="1"/>
  <c r="GD51" i="1"/>
  <c r="GD52" i="1"/>
  <c r="GD53" i="1"/>
  <c r="GD54" i="1"/>
  <c r="GD55" i="1"/>
  <c r="GD56" i="1"/>
  <c r="GD57" i="1"/>
  <c r="GD58" i="1"/>
  <c r="GD59" i="1"/>
  <c r="GD60" i="1"/>
  <c r="GD61" i="1"/>
  <c r="GD62" i="1"/>
  <c r="GD63" i="1"/>
  <c r="GD64" i="1"/>
  <c r="GD65" i="1"/>
  <c r="GD66" i="1"/>
  <c r="GD67" i="1"/>
  <c r="GD68" i="1"/>
  <c r="GD69" i="1"/>
  <c r="GD70" i="1"/>
  <c r="GD71" i="1"/>
  <c r="GD72" i="1"/>
  <c r="GD73" i="1"/>
  <c r="GD74" i="1"/>
  <c r="GD75" i="1"/>
  <c r="GD76" i="1"/>
  <c r="GD77" i="1"/>
  <c r="GD78" i="1"/>
  <c r="GD79" i="1"/>
  <c r="GD80" i="1"/>
  <c r="GD81" i="1"/>
  <c r="GD82" i="1"/>
  <c r="GD83" i="1"/>
  <c r="GD84" i="1"/>
  <c r="GD85" i="1"/>
  <c r="GD86" i="1"/>
  <c r="GD87" i="1"/>
  <c r="GD88" i="1"/>
  <c r="GD89" i="1"/>
  <c r="GD90" i="1"/>
  <c r="GD91" i="1"/>
  <c r="GD92" i="1"/>
  <c r="GD93" i="1"/>
  <c r="GD94" i="1"/>
  <c r="GD95" i="1"/>
  <c r="GD96" i="1"/>
  <c r="GD97" i="1"/>
  <c r="GD98" i="1"/>
  <c r="GD99" i="1"/>
  <c r="GD100" i="1"/>
  <c r="GD101" i="1"/>
  <c r="GD102" i="1"/>
  <c r="GD103" i="1"/>
  <c r="GD104" i="1"/>
  <c r="GD105" i="1"/>
  <c r="GD106" i="1"/>
  <c r="GD107" i="1"/>
  <c r="GD108" i="1"/>
  <c r="GD109" i="1"/>
  <c r="GD110" i="1"/>
  <c r="GD111" i="1"/>
  <c r="GD112" i="1"/>
  <c r="GD113" i="1"/>
  <c r="GD114" i="1"/>
  <c r="GD115" i="1"/>
  <c r="GD116" i="1"/>
  <c r="GD117" i="1"/>
  <c r="GD118" i="1"/>
  <c r="GD119" i="1"/>
  <c r="GD120" i="1"/>
  <c r="GD121" i="1"/>
  <c r="GD122" i="1"/>
  <c r="GD123" i="1"/>
  <c r="GD124" i="1"/>
  <c r="GD125" i="1"/>
  <c r="GD126" i="1"/>
  <c r="GD127" i="1"/>
  <c r="GD128" i="1"/>
  <c r="GD129" i="1"/>
  <c r="GD130" i="1"/>
  <c r="GD131" i="1"/>
  <c r="GD132" i="1"/>
  <c r="GD133" i="1"/>
  <c r="GD134" i="1"/>
  <c r="GD135" i="1"/>
  <c r="GD136" i="1"/>
  <c r="GD137" i="1"/>
  <c r="GD138" i="1"/>
  <c r="GD139" i="1"/>
  <c r="GD140" i="1"/>
  <c r="GD141" i="1"/>
  <c r="GD142" i="1"/>
  <c r="GD143" i="1"/>
  <c r="GD144" i="1"/>
  <c r="GD145" i="1"/>
  <c r="GD146" i="1"/>
  <c r="GD147" i="1"/>
  <c r="GD148" i="1"/>
  <c r="GD149" i="1"/>
  <c r="GD150" i="1"/>
  <c r="GD151" i="1"/>
  <c r="GD152" i="1"/>
  <c r="GD153" i="1"/>
  <c r="GD154" i="1"/>
  <c r="GD155" i="1"/>
  <c r="GD156" i="1"/>
  <c r="GD157" i="1"/>
  <c r="GD158" i="1"/>
  <c r="GD159" i="1"/>
  <c r="GD160" i="1"/>
  <c r="GD161" i="1"/>
  <c r="GD162" i="1"/>
  <c r="GD163" i="1"/>
  <c r="GD164" i="1"/>
  <c r="GD165" i="1"/>
  <c r="GD166" i="1"/>
  <c r="GD167" i="1"/>
  <c r="GD168" i="1"/>
  <c r="GD169" i="1"/>
  <c r="GD170" i="1"/>
  <c r="GD171" i="1"/>
  <c r="GD172" i="1"/>
  <c r="GD173" i="1"/>
  <c r="GD174" i="1"/>
  <c r="GD175" i="1"/>
  <c r="GD176" i="1"/>
  <c r="GD177" i="1"/>
  <c r="GD178" i="1"/>
  <c r="GD179" i="1"/>
  <c r="GD180" i="1"/>
  <c r="GD181" i="1"/>
  <c r="GD182" i="1"/>
  <c r="GD183" i="1"/>
  <c r="GD184" i="1"/>
  <c r="GD185" i="1"/>
  <c r="GD186" i="1"/>
  <c r="GD187" i="1"/>
  <c r="GD188" i="1"/>
  <c r="GD189" i="1"/>
  <c r="GD190" i="1"/>
  <c r="GD191" i="1"/>
  <c r="GD192" i="1"/>
  <c r="GD193" i="1"/>
  <c r="GD194" i="1"/>
  <c r="GD195" i="1"/>
  <c r="GD196" i="1"/>
  <c r="GD197" i="1"/>
  <c r="GD198" i="1"/>
  <c r="GD199" i="1"/>
  <c r="GD200" i="1"/>
  <c r="GD201" i="1"/>
  <c r="GD202" i="1"/>
  <c r="GD203" i="1"/>
  <c r="GD204" i="1"/>
  <c r="GD205" i="1"/>
  <c r="GD206" i="1"/>
  <c r="GD207" i="1"/>
  <c r="GD208" i="1"/>
  <c r="GD209" i="1"/>
  <c r="GD210" i="1"/>
  <c r="GD211" i="1"/>
  <c r="GD212" i="1"/>
  <c r="GD213" i="1"/>
  <c r="GD214" i="1"/>
  <c r="GD215" i="1"/>
  <c r="GD216" i="1"/>
  <c r="GD217" i="1"/>
  <c r="GD218" i="1"/>
  <c r="GD219" i="1"/>
  <c r="GD220" i="1"/>
  <c r="GD221" i="1"/>
  <c r="GD222" i="1"/>
  <c r="GD223" i="1"/>
  <c r="GD224" i="1"/>
  <c r="GD225" i="1"/>
  <c r="GD226" i="1"/>
  <c r="GD227" i="1"/>
  <c r="GD228" i="1"/>
  <c r="GD229" i="1"/>
  <c r="GD230" i="1"/>
  <c r="GD231" i="1"/>
  <c r="GD232" i="1"/>
  <c r="GD233" i="1"/>
  <c r="GD234" i="1"/>
  <c r="GD235" i="1"/>
  <c r="GD236" i="1"/>
  <c r="GD237" i="1"/>
  <c r="GD238" i="1"/>
  <c r="GD239" i="1"/>
  <c r="GD240" i="1"/>
  <c r="GD241" i="1"/>
  <c r="GD242" i="1"/>
  <c r="GD243" i="1"/>
  <c r="GD244" i="1"/>
  <c r="GD245" i="1"/>
  <c r="GD246" i="1"/>
  <c r="GD247" i="1"/>
  <c r="GD248" i="1"/>
  <c r="GD249" i="1"/>
  <c r="GD250" i="1"/>
  <c r="GD251" i="1"/>
  <c r="GD252" i="1"/>
  <c r="GD253" i="1"/>
  <c r="GD254" i="1"/>
  <c r="GD255" i="1"/>
  <c r="GD256" i="1"/>
  <c r="GD257" i="1"/>
  <c r="GD258" i="1"/>
  <c r="GD259" i="1"/>
  <c r="GD260" i="1"/>
  <c r="GD261" i="1"/>
  <c r="GD262" i="1"/>
  <c r="GD263" i="1"/>
  <c r="GD264" i="1"/>
  <c r="GD265" i="1"/>
  <c r="GD266" i="1"/>
  <c r="GD267" i="1"/>
  <c r="GD268" i="1"/>
  <c r="GD269" i="1"/>
  <c r="GD270" i="1"/>
  <c r="GD271" i="1"/>
  <c r="GD272" i="1"/>
  <c r="GD273" i="1"/>
  <c r="GD274" i="1"/>
  <c r="GD275" i="1"/>
  <c r="GD276" i="1"/>
  <c r="GD277" i="1"/>
  <c r="GD278" i="1"/>
  <c r="GD279" i="1"/>
  <c r="GD280" i="1"/>
  <c r="DA277" i="1" l="1"/>
  <c r="DB277" i="1"/>
  <c r="DA278" i="1"/>
  <c r="DB278" i="1"/>
  <c r="DA279" i="1"/>
  <c r="DB279" i="1"/>
  <c r="DA280" i="1"/>
  <c r="DB280" i="1"/>
  <c r="DA2" i="1"/>
  <c r="DB2" i="1"/>
  <c r="DA3" i="1"/>
  <c r="DB3" i="1"/>
  <c r="DA4" i="1"/>
  <c r="DB4" i="1"/>
  <c r="DA5" i="1"/>
  <c r="DB5" i="1"/>
  <c r="DA6" i="1"/>
  <c r="DB6" i="1"/>
  <c r="DA7" i="1"/>
  <c r="DB7" i="1"/>
  <c r="DA8" i="1"/>
  <c r="DB8" i="1"/>
  <c r="DA9" i="1"/>
  <c r="DB9" i="1"/>
  <c r="DA10" i="1"/>
  <c r="DB10" i="1"/>
  <c r="DA11" i="1"/>
  <c r="DB11" i="1"/>
  <c r="DA12" i="1"/>
  <c r="DB12" i="1"/>
  <c r="DA13" i="1"/>
  <c r="DB13" i="1"/>
  <c r="DA14" i="1"/>
  <c r="DB14" i="1"/>
  <c r="DA15" i="1"/>
  <c r="DB15" i="1"/>
  <c r="DA16" i="1"/>
  <c r="DB16" i="1"/>
  <c r="DA17" i="1"/>
  <c r="DB17" i="1"/>
  <c r="DA18" i="1"/>
  <c r="DB18" i="1"/>
  <c r="DA19" i="1"/>
  <c r="DB19" i="1"/>
  <c r="DA20" i="1"/>
  <c r="DB20" i="1"/>
  <c r="DA21" i="1"/>
  <c r="DB21" i="1"/>
  <c r="DA22" i="1"/>
  <c r="DB22" i="1"/>
  <c r="DA23" i="1"/>
  <c r="DB23" i="1"/>
  <c r="DA24" i="1"/>
  <c r="DB24" i="1"/>
  <c r="DA25" i="1"/>
  <c r="DB25" i="1"/>
  <c r="DA26" i="1"/>
  <c r="DB26" i="1"/>
  <c r="DA27" i="1"/>
  <c r="DB27" i="1"/>
  <c r="DA28" i="1"/>
  <c r="DB28" i="1"/>
  <c r="DA29" i="1"/>
  <c r="DB29" i="1"/>
  <c r="DA30" i="1"/>
  <c r="DB30" i="1"/>
  <c r="DA31" i="1"/>
  <c r="DB31" i="1"/>
  <c r="DA32" i="1"/>
  <c r="DB32" i="1"/>
  <c r="DA34" i="1"/>
  <c r="DB34" i="1"/>
  <c r="DA35" i="1"/>
  <c r="DB35" i="1"/>
  <c r="DA36" i="1"/>
  <c r="DB36" i="1"/>
  <c r="DA37" i="1"/>
  <c r="DB37" i="1"/>
  <c r="DA38" i="1"/>
  <c r="DB38" i="1"/>
  <c r="DA39" i="1"/>
  <c r="DB39" i="1"/>
  <c r="DA40" i="1"/>
  <c r="DB40" i="1"/>
  <c r="DA41" i="1"/>
  <c r="DB41" i="1"/>
  <c r="DA42" i="1"/>
  <c r="DB42" i="1"/>
  <c r="DA43" i="1"/>
  <c r="DB43" i="1"/>
  <c r="DA44" i="1"/>
  <c r="DB44" i="1"/>
  <c r="DA45" i="1"/>
  <c r="DB45" i="1"/>
  <c r="DA46" i="1"/>
  <c r="DB46" i="1"/>
  <c r="DA47" i="1"/>
  <c r="DB47" i="1"/>
  <c r="DA48" i="1"/>
  <c r="DB48" i="1"/>
  <c r="DA49" i="1"/>
  <c r="DB49" i="1"/>
  <c r="DA50" i="1"/>
  <c r="DB50" i="1"/>
  <c r="DA51" i="1"/>
  <c r="DB51" i="1"/>
  <c r="DA52" i="1"/>
  <c r="DB52" i="1"/>
  <c r="DA53" i="1"/>
  <c r="DB53" i="1"/>
  <c r="DA54" i="1"/>
  <c r="DB54" i="1"/>
  <c r="DA55" i="1"/>
  <c r="DB55" i="1"/>
  <c r="DA56" i="1"/>
  <c r="DB56" i="1"/>
  <c r="DA57" i="1"/>
  <c r="DB57" i="1"/>
  <c r="DA58" i="1"/>
  <c r="DB58" i="1"/>
  <c r="DA59" i="1"/>
  <c r="DB59" i="1"/>
  <c r="DA60" i="1"/>
  <c r="DB60" i="1"/>
  <c r="DA61" i="1"/>
  <c r="DB61" i="1"/>
  <c r="DA62" i="1"/>
  <c r="DB62" i="1"/>
  <c r="DA63" i="1"/>
  <c r="DB63" i="1"/>
  <c r="DA64" i="1"/>
  <c r="DB64" i="1"/>
  <c r="DA65" i="1"/>
  <c r="DB65" i="1"/>
  <c r="DA66" i="1"/>
  <c r="DB66" i="1"/>
  <c r="DA67" i="1"/>
  <c r="DB67" i="1"/>
  <c r="DA68" i="1"/>
  <c r="DB68" i="1"/>
  <c r="DA69" i="1"/>
  <c r="DB69" i="1"/>
  <c r="DA70" i="1"/>
  <c r="DB70" i="1"/>
  <c r="DA71" i="1"/>
  <c r="DB71" i="1"/>
  <c r="DA72" i="1"/>
  <c r="DB72" i="1"/>
  <c r="DA73" i="1"/>
  <c r="DB73" i="1"/>
  <c r="DA74" i="1"/>
  <c r="DB74" i="1"/>
  <c r="DA75" i="1"/>
  <c r="DB75" i="1"/>
  <c r="DA76" i="1"/>
  <c r="DB76" i="1"/>
  <c r="DA77" i="1"/>
  <c r="DB77" i="1"/>
  <c r="DA78" i="1"/>
  <c r="DB78" i="1"/>
  <c r="DA79" i="1"/>
  <c r="DB79" i="1"/>
  <c r="DA80" i="1"/>
  <c r="DB80" i="1"/>
  <c r="DA81" i="1"/>
  <c r="DB81" i="1"/>
  <c r="DA82" i="1"/>
  <c r="DB82" i="1"/>
  <c r="DA83" i="1"/>
  <c r="DB83" i="1"/>
  <c r="DA84" i="1"/>
  <c r="DB84" i="1"/>
  <c r="DA85" i="1"/>
  <c r="DB85" i="1"/>
  <c r="DA86" i="1"/>
  <c r="DB86" i="1"/>
  <c r="DA87" i="1"/>
  <c r="DB87" i="1"/>
  <c r="DA88" i="1"/>
  <c r="DB88" i="1"/>
  <c r="DA89" i="1"/>
  <c r="DB89" i="1"/>
  <c r="DA90" i="1"/>
  <c r="DB90" i="1"/>
  <c r="DA91" i="1"/>
  <c r="DB91" i="1"/>
  <c r="DA92" i="1"/>
  <c r="DB92" i="1"/>
  <c r="DA93" i="1"/>
  <c r="DB93" i="1"/>
  <c r="DA94" i="1"/>
  <c r="DB94" i="1"/>
  <c r="DA95" i="1"/>
  <c r="DB95" i="1"/>
  <c r="DA96" i="1"/>
  <c r="DB96" i="1"/>
  <c r="DA97" i="1"/>
  <c r="DB97" i="1"/>
  <c r="DA98" i="1"/>
  <c r="DB98" i="1"/>
  <c r="DA99" i="1"/>
  <c r="DB99" i="1"/>
  <c r="DA100" i="1"/>
  <c r="DB100" i="1"/>
  <c r="DA101" i="1"/>
  <c r="DB101" i="1"/>
  <c r="DA102" i="1"/>
  <c r="DB102" i="1"/>
  <c r="DA103" i="1"/>
  <c r="DB103" i="1"/>
  <c r="DA104" i="1"/>
  <c r="DB104" i="1"/>
  <c r="DA105" i="1"/>
  <c r="DB105" i="1"/>
  <c r="DA106" i="1"/>
  <c r="DB106" i="1"/>
  <c r="DA107" i="1"/>
  <c r="DB107" i="1"/>
  <c r="DA108" i="1"/>
  <c r="DB108" i="1"/>
  <c r="DA109" i="1"/>
  <c r="DB109" i="1"/>
  <c r="DA110" i="1"/>
  <c r="DB110" i="1"/>
  <c r="DA111" i="1"/>
  <c r="DB111" i="1"/>
  <c r="DA112" i="1"/>
  <c r="DB112" i="1"/>
  <c r="DA113" i="1"/>
  <c r="DB113" i="1"/>
  <c r="DA114" i="1"/>
  <c r="DB114" i="1"/>
  <c r="DA115" i="1"/>
  <c r="DB115" i="1"/>
  <c r="DA116" i="1"/>
  <c r="DB116" i="1"/>
  <c r="DA117" i="1"/>
  <c r="DB117" i="1"/>
  <c r="DA118" i="1"/>
  <c r="DB118" i="1"/>
  <c r="DA119" i="1"/>
  <c r="DB119" i="1"/>
  <c r="DA120" i="1"/>
  <c r="DB120" i="1"/>
  <c r="DA121" i="1"/>
  <c r="DB121" i="1"/>
  <c r="DA122" i="1"/>
  <c r="DB122" i="1"/>
  <c r="DA123" i="1"/>
  <c r="DB123" i="1"/>
  <c r="DA124" i="1"/>
  <c r="DB124" i="1"/>
  <c r="DA125" i="1"/>
  <c r="DB125" i="1"/>
  <c r="DA126" i="1"/>
  <c r="DB126" i="1"/>
  <c r="DA127" i="1"/>
  <c r="DB127" i="1"/>
  <c r="DA128" i="1"/>
  <c r="DB128" i="1"/>
  <c r="DA129" i="1"/>
  <c r="DB129" i="1"/>
  <c r="DA130" i="1"/>
  <c r="DB130" i="1"/>
  <c r="DA131" i="1"/>
  <c r="DB131" i="1"/>
  <c r="DA132" i="1"/>
  <c r="DB132" i="1"/>
  <c r="DA133" i="1"/>
  <c r="DB133" i="1"/>
  <c r="DA134" i="1"/>
  <c r="DB134" i="1"/>
  <c r="DA135" i="1"/>
  <c r="DB135" i="1"/>
  <c r="DA136" i="1"/>
  <c r="DB136" i="1"/>
  <c r="DA137" i="1"/>
  <c r="DB137" i="1"/>
  <c r="DA138" i="1"/>
  <c r="DB138" i="1"/>
  <c r="DA139" i="1"/>
  <c r="DB139" i="1"/>
  <c r="DA140" i="1"/>
  <c r="DB140" i="1"/>
  <c r="DA141" i="1"/>
  <c r="DB141" i="1"/>
  <c r="DA142" i="1"/>
  <c r="DB142" i="1"/>
  <c r="DA143" i="1"/>
  <c r="DB143" i="1"/>
  <c r="DA144" i="1"/>
  <c r="DB144" i="1"/>
  <c r="DA145" i="1"/>
  <c r="DB145" i="1"/>
  <c r="DA146" i="1"/>
  <c r="DB146" i="1"/>
  <c r="DA147" i="1"/>
  <c r="DB147" i="1"/>
  <c r="DA148" i="1"/>
  <c r="DB148" i="1"/>
  <c r="DA149" i="1"/>
  <c r="DB149" i="1"/>
  <c r="DA150" i="1"/>
  <c r="DB150" i="1"/>
  <c r="DA151" i="1"/>
  <c r="DB151" i="1"/>
  <c r="DA152" i="1"/>
  <c r="DB152" i="1"/>
  <c r="DA153" i="1"/>
  <c r="DB153" i="1"/>
  <c r="DA154" i="1"/>
  <c r="DB154" i="1"/>
  <c r="DA155" i="1"/>
  <c r="DB155" i="1"/>
  <c r="DA156" i="1"/>
  <c r="DB156" i="1"/>
  <c r="DA157" i="1"/>
  <c r="DB157" i="1"/>
  <c r="DA158" i="1"/>
  <c r="DB158" i="1"/>
  <c r="DA159" i="1"/>
  <c r="DB159" i="1"/>
  <c r="DA160" i="1"/>
  <c r="DB160" i="1"/>
  <c r="DA161" i="1"/>
  <c r="DB161" i="1"/>
  <c r="DA162" i="1"/>
  <c r="DB162" i="1"/>
  <c r="DA163" i="1"/>
  <c r="DB163" i="1"/>
  <c r="DA164" i="1"/>
  <c r="DB164" i="1"/>
  <c r="DA165" i="1"/>
  <c r="DB165" i="1"/>
  <c r="DA166" i="1"/>
  <c r="DB166" i="1"/>
  <c r="DA167" i="1"/>
  <c r="DB167" i="1"/>
  <c r="DA168" i="1"/>
  <c r="DB168" i="1"/>
  <c r="DA169" i="1"/>
  <c r="DB169" i="1"/>
  <c r="DA170" i="1"/>
  <c r="DB170" i="1"/>
  <c r="DA171" i="1"/>
  <c r="DB171" i="1"/>
  <c r="DA172" i="1"/>
  <c r="DB172" i="1"/>
  <c r="DA173" i="1"/>
  <c r="DB173" i="1"/>
  <c r="DA174" i="1"/>
  <c r="DB174" i="1"/>
  <c r="DA175" i="1"/>
  <c r="DB175" i="1"/>
  <c r="DA176" i="1"/>
  <c r="DB176" i="1"/>
  <c r="DA177" i="1"/>
  <c r="DB177" i="1"/>
  <c r="DA178" i="1"/>
  <c r="DB178" i="1"/>
  <c r="DA179" i="1"/>
  <c r="DB179" i="1"/>
  <c r="DA180" i="1"/>
  <c r="DB180" i="1"/>
  <c r="DA181" i="1"/>
  <c r="DB181" i="1"/>
  <c r="DA182" i="1"/>
  <c r="DB182" i="1"/>
  <c r="DA183" i="1"/>
  <c r="DB183" i="1"/>
  <c r="DA184" i="1"/>
  <c r="DB184" i="1"/>
  <c r="DA185" i="1"/>
  <c r="DB185" i="1"/>
  <c r="DA186" i="1"/>
  <c r="DB186" i="1"/>
  <c r="DA187" i="1"/>
  <c r="DB187" i="1"/>
  <c r="DA188" i="1"/>
  <c r="DB188" i="1"/>
  <c r="DA189" i="1"/>
  <c r="DB189" i="1"/>
  <c r="DA190" i="1"/>
  <c r="DB190" i="1"/>
  <c r="DA191" i="1"/>
  <c r="DB191" i="1"/>
  <c r="DA192" i="1"/>
  <c r="DB192" i="1"/>
  <c r="DA193" i="1"/>
  <c r="DB193" i="1"/>
  <c r="DA194" i="1"/>
  <c r="DB194" i="1"/>
  <c r="DA195" i="1"/>
  <c r="DB195" i="1"/>
  <c r="DA196" i="1"/>
  <c r="DB196" i="1"/>
  <c r="DA197" i="1"/>
  <c r="DB197" i="1"/>
  <c r="DA198" i="1"/>
  <c r="DB198" i="1"/>
  <c r="DA199" i="1"/>
  <c r="DB199" i="1"/>
  <c r="DA200" i="1"/>
  <c r="DB200" i="1"/>
  <c r="DA201" i="1"/>
  <c r="DB201" i="1"/>
  <c r="DA202" i="1"/>
  <c r="DB202" i="1"/>
  <c r="DA203" i="1"/>
  <c r="DB203" i="1"/>
  <c r="DA204" i="1"/>
  <c r="DB204" i="1"/>
  <c r="DA205" i="1"/>
  <c r="DB205" i="1"/>
  <c r="DA206" i="1"/>
  <c r="DB206" i="1"/>
  <c r="DA207" i="1"/>
  <c r="DB207" i="1"/>
  <c r="DA208" i="1"/>
  <c r="DB208" i="1"/>
  <c r="DA209" i="1"/>
  <c r="DB209" i="1"/>
  <c r="DA210" i="1"/>
  <c r="DB210" i="1"/>
  <c r="DA211" i="1"/>
  <c r="DB211" i="1"/>
  <c r="DA212" i="1"/>
  <c r="DB212" i="1"/>
  <c r="DA213" i="1"/>
  <c r="DB213" i="1"/>
  <c r="DA214" i="1"/>
  <c r="DB214" i="1"/>
  <c r="DA215" i="1"/>
  <c r="DB215" i="1"/>
  <c r="DA216" i="1"/>
  <c r="DB216" i="1"/>
  <c r="DA217" i="1"/>
  <c r="DB217" i="1"/>
  <c r="DA218" i="1"/>
  <c r="DB218" i="1"/>
  <c r="DA219" i="1"/>
  <c r="DB219" i="1"/>
  <c r="DA220" i="1"/>
  <c r="DB220" i="1"/>
  <c r="DA221" i="1"/>
  <c r="DB221" i="1"/>
  <c r="DA222" i="1"/>
  <c r="DB222" i="1"/>
  <c r="DA223" i="1"/>
  <c r="DB223" i="1"/>
  <c r="DA224" i="1"/>
  <c r="DB224" i="1"/>
  <c r="DA225" i="1"/>
  <c r="DB225" i="1"/>
  <c r="DA226" i="1"/>
  <c r="DB226" i="1"/>
  <c r="DA227" i="1"/>
  <c r="DB227" i="1"/>
  <c r="DA228" i="1"/>
  <c r="DB228" i="1"/>
  <c r="DA229" i="1"/>
  <c r="DB229" i="1"/>
  <c r="DA230" i="1"/>
  <c r="DB230" i="1"/>
  <c r="DA231" i="1"/>
  <c r="DB231" i="1"/>
  <c r="DA232" i="1"/>
  <c r="DB232" i="1"/>
  <c r="DA233" i="1"/>
  <c r="DB233" i="1"/>
  <c r="DA234" i="1"/>
  <c r="DB234" i="1"/>
  <c r="DA235" i="1"/>
  <c r="DB235" i="1"/>
  <c r="DA236" i="1"/>
  <c r="DB236" i="1"/>
  <c r="DA237" i="1"/>
  <c r="DB237" i="1"/>
  <c r="DA238" i="1"/>
  <c r="DB238" i="1"/>
  <c r="DA239" i="1"/>
  <c r="DB239" i="1"/>
  <c r="DA240" i="1"/>
  <c r="DB240" i="1"/>
  <c r="DA241" i="1"/>
  <c r="DB241" i="1"/>
  <c r="DA242" i="1"/>
  <c r="DB242" i="1"/>
  <c r="DA243" i="1"/>
  <c r="DB243" i="1"/>
  <c r="DA244" i="1"/>
  <c r="DB244" i="1"/>
  <c r="DA245" i="1"/>
  <c r="DB245" i="1"/>
  <c r="DA246" i="1"/>
  <c r="DB246" i="1"/>
  <c r="DA247" i="1"/>
  <c r="DB247" i="1"/>
  <c r="DA248" i="1"/>
  <c r="DB248" i="1"/>
  <c r="DA249" i="1"/>
  <c r="DB249" i="1"/>
  <c r="DA250" i="1"/>
  <c r="DB250" i="1"/>
  <c r="DA251" i="1"/>
  <c r="DB251" i="1"/>
  <c r="DA252" i="1"/>
  <c r="DB252" i="1"/>
  <c r="DA253" i="1"/>
  <c r="DB253" i="1"/>
  <c r="DA254" i="1"/>
  <c r="DB254" i="1"/>
  <c r="DA255" i="1"/>
  <c r="DB255" i="1"/>
  <c r="DA256" i="1"/>
  <c r="DB256" i="1"/>
  <c r="DA257" i="1"/>
  <c r="DB257" i="1"/>
  <c r="DA258" i="1"/>
  <c r="DB258" i="1"/>
  <c r="DA259" i="1"/>
  <c r="DB259" i="1"/>
  <c r="DA260" i="1"/>
  <c r="DB260" i="1"/>
  <c r="DA261" i="1"/>
  <c r="DB261" i="1"/>
  <c r="DA262" i="1"/>
  <c r="DB262" i="1"/>
  <c r="DA263" i="1"/>
  <c r="DB263" i="1"/>
  <c r="DA264" i="1"/>
  <c r="DB264" i="1"/>
  <c r="DA265" i="1"/>
  <c r="DB265" i="1"/>
  <c r="DA266" i="1"/>
  <c r="DB266" i="1"/>
  <c r="DA267" i="1"/>
  <c r="DB267" i="1"/>
  <c r="DA268" i="1"/>
  <c r="DB268" i="1"/>
  <c r="DA269" i="1"/>
  <c r="DB269" i="1"/>
  <c r="DA270" i="1"/>
  <c r="DB270" i="1"/>
  <c r="DA271" i="1"/>
  <c r="DB271" i="1"/>
  <c r="DA272" i="1"/>
  <c r="DB272" i="1"/>
  <c r="DA273" i="1"/>
  <c r="DB273" i="1"/>
  <c r="DA274" i="1"/>
  <c r="DB274" i="1"/>
  <c r="DA275" i="1"/>
  <c r="DB275" i="1"/>
  <c r="DA276" i="1"/>
  <c r="DB276" i="1"/>
  <c r="LB2" i="1"/>
  <c r="LC2" i="1"/>
  <c r="LD2" i="1"/>
  <c r="LE2" i="1"/>
  <c r="LF2" i="1"/>
  <c r="GI2" i="1"/>
  <c r="LG2" i="1" s="1"/>
  <c r="GJ2" i="1"/>
  <c r="LH2" i="1" s="1"/>
  <c r="LB3" i="1"/>
  <c r="LC3" i="1"/>
  <c r="LD3" i="1"/>
  <c r="LE3" i="1"/>
  <c r="LF3" i="1"/>
  <c r="GI3" i="1"/>
  <c r="LG3" i="1" s="1"/>
  <c r="GJ3" i="1"/>
  <c r="LH3" i="1" s="1"/>
  <c r="LB4" i="1"/>
  <c r="LC4" i="1"/>
  <c r="LD4" i="1"/>
  <c r="LE4" i="1"/>
  <c r="LF4" i="1"/>
  <c r="GI4" i="1"/>
  <c r="LG4" i="1" s="1"/>
  <c r="GJ4" i="1"/>
  <c r="LH4" i="1" s="1"/>
  <c r="LB5" i="1"/>
  <c r="LC5" i="1"/>
  <c r="LD5" i="1"/>
  <c r="LE5" i="1"/>
  <c r="LF5" i="1"/>
  <c r="GI5" i="1"/>
  <c r="LG5" i="1" s="1"/>
  <c r="GJ5" i="1"/>
  <c r="LH5" i="1" s="1"/>
  <c r="LB6" i="1"/>
  <c r="LC6" i="1"/>
  <c r="LD6" i="1"/>
  <c r="LE6" i="1"/>
  <c r="LF6" i="1"/>
  <c r="GI6" i="1"/>
  <c r="LG6" i="1" s="1"/>
  <c r="GJ6" i="1"/>
  <c r="LH6" i="1" s="1"/>
  <c r="LB7" i="1"/>
  <c r="LC7" i="1"/>
  <c r="LD7" i="1"/>
  <c r="LE7" i="1"/>
  <c r="LF7" i="1"/>
  <c r="GI7" i="1"/>
  <c r="LG7" i="1" s="1"/>
  <c r="GJ7" i="1"/>
  <c r="LH7" i="1" s="1"/>
  <c r="LB8" i="1"/>
  <c r="LC8" i="1"/>
  <c r="LD8" i="1"/>
  <c r="GI8" i="1"/>
  <c r="GJ8" i="1"/>
  <c r="LB9" i="1"/>
  <c r="LC9" i="1"/>
  <c r="LD9" i="1"/>
  <c r="LE9" i="1"/>
  <c r="LF9" i="1"/>
  <c r="GI9" i="1"/>
  <c r="LG9" i="1" s="1"/>
  <c r="GJ9" i="1"/>
  <c r="LH9" i="1" s="1"/>
  <c r="LB10" i="1"/>
  <c r="LC10" i="1"/>
  <c r="LD10" i="1"/>
  <c r="LE10" i="1"/>
  <c r="LF10" i="1"/>
  <c r="GI10" i="1"/>
  <c r="LG10" i="1" s="1"/>
  <c r="GJ10" i="1"/>
  <c r="LH10" i="1" s="1"/>
  <c r="LB11" i="1"/>
  <c r="LC11" i="1"/>
  <c r="LD11" i="1"/>
  <c r="LE11" i="1"/>
  <c r="LF11" i="1"/>
  <c r="GI11" i="1"/>
  <c r="LG11" i="1" s="1"/>
  <c r="GJ11" i="1"/>
  <c r="LH11" i="1" s="1"/>
  <c r="LB12" i="1"/>
  <c r="LC12" i="1"/>
  <c r="LD12" i="1"/>
  <c r="LE12" i="1"/>
  <c r="LF12" i="1"/>
  <c r="GI12" i="1"/>
  <c r="LG12" i="1" s="1"/>
  <c r="GJ12" i="1"/>
  <c r="LH12" i="1" s="1"/>
  <c r="LB13" i="1"/>
  <c r="LC13" i="1"/>
  <c r="LD13" i="1"/>
  <c r="LE13" i="1"/>
  <c r="LF13" i="1"/>
  <c r="GI13" i="1"/>
  <c r="LG13" i="1" s="1"/>
  <c r="GJ13" i="1"/>
  <c r="LH13" i="1" s="1"/>
  <c r="LB14" i="1"/>
  <c r="LC14" i="1"/>
  <c r="LD14" i="1"/>
  <c r="LE14" i="1"/>
  <c r="LF14" i="1"/>
  <c r="GI14" i="1"/>
  <c r="LG14" i="1" s="1"/>
  <c r="GJ14" i="1"/>
  <c r="LH14" i="1" s="1"/>
  <c r="LB15" i="1"/>
  <c r="LC15" i="1"/>
  <c r="LD15" i="1"/>
  <c r="LE15" i="1"/>
  <c r="LF15" i="1"/>
  <c r="GI15" i="1"/>
  <c r="LG15" i="1" s="1"/>
  <c r="GJ15" i="1"/>
  <c r="LH15" i="1" s="1"/>
  <c r="LB16" i="1"/>
  <c r="LC16" i="1"/>
  <c r="LD16" i="1"/>
  <c r="LE16" i="1"/>
  <c r="LF16" i="1"/>
  <c r="GI16" i="1"/>
  <c r="LG16" i="1" s="1"/>
  <c r="GJ16" i="1"/>
  <c r="LH16" i="1" s="1"/>
  <c r="LB17" i="1"/>
  <c r="LC17" i="1"/>
  <c r="LD17" i="1"/>
  <c r="LE17" i="1"/>
  <c r="LF17" i="1"/>
  <c r="GI17" i="1"/>
  <c r="LG17" i="1" s="1"/>
  <c r="GJ17" i="1"/>
  <c r="LH17" i="1" s="1"/>
  <c r="LB18" i="1"/>
  <c r="LC18" i="1"/>
  <c r="LD18" i="1"/>
  <c r="LE18" i="1"/>
  <c r="LF18" i="1"/>
  <c r="GI18" i="1"/>
  <c r="LG18" i="1" s="1"/>
  <c r="GJ18" i="1"/>
  <c r="LH18" i="1" s="1"/>
  <c r="LB19" i="1"/>
  <c r="LC19" i="1"/>
  <c r="LD19" i="1"/>
  <c r="LE19" i="1"/>
  <c r="LF19" i="1"/>
  <c r="GI19" i="1"/>
  <c r="LG19" i="1" s="1"/>
  <c r="GJ19" i="1"/>
  <c r="LH19" i="1" s="1"/>
  <c r="LB20" i="1"/>
  <c r="LC20" i="1"/>
  <c r="LD20" i="1"/>
  <c r="LE20" i="1"/>
  <c r="LF20" i="1"/>
  <c r="GI20" i="1"/>
  <c r="LG20" i="1" s="1"/>
  <c r="GJ20" i="1"/>
  <c r="LH20" i="1" s="1"/>
  <c r="LB21" i="1"/>
  <c r="LC21" i="1"/>
  <c r="LD21" i="1"/>
  <c r="LE21" i="1"/>
  <c r="LF21" i="1"/>
  <c r="GI21" i="1"/>
  <c r="LG21" i="1" s="1"/>
  <c r="GJ21" i="1"/>
  <c r="LH21" i="1" s="1"/>
  <c r="LB22" i="1"/>
  <c r="LC22" i="1"/>
  <c r="LD22" i="1"/>
  <c r="LE22" i="1"/>
  <c r="LF22" i="1"/>
  <c r="GI22" i="1"/>
  <c r="LG22" i="1" s="1"/>
  <c r="GJ22" i="1"/>
  <c r="LH22" i="1" s="1"/>
  <c r="LB23" i="1"/>
  <c r="LC23" i="1"/>
  <c r="LD23" i="1"/>
  <c r="GI23" i="1"/>
  <c r="GJ23" i="1"/>
  <c r="LB24" i="1"/>
  <c r="LC24" i="1"/>
  <c r="LD24" i="1"/>
  <c r="LE24" i="1"/>
  <c r="LF24" i="1"/>
  <c r="GI24" i="1"/>
  <c r="LG24" i="1" s="1"/>
  <c r="GJ24" i="1"/>
  <c r="LH24" i="1" s="1"/>
  <c r="LB25" i="1"/>
  <c r="LC25" i="1"/>
  <c r="LD25" i="1"/>
  <c r="LE25" i="1"/>
  <c r="LF25" i="1"/>
  <c r="GI25" i="1"/>
  <c r="LG25" i="1" s="1"/>
  <c r="GJ25" i="1"/>
  <c r="LH25" i="1" s="1"/>
  <c r="LB26" i="1"/>
  <c r="LC26" i="1"/>
  <c r="LD26" i="1"/>
  <c r="LE26" i="1"/>
  <c r="LF26" i="1"/>
  <c r="GI26" i="1"/>
  <c r="LG26" i="1" s="1"/>
  <c r="GJ26" i="1"/>
  <c r="LH26" i="1" s="1"/>
  <c r="LB27" i="1"/>
  <c r="LC27" i="1"/>
  <c r="LD27" i="1"/>
  <c r="LE27" i="1"/>
  <c r="LF27" i="1"/>
  <c r="GI27" i="1"/>
  <c r="LG27" i="1" s="1"/>
  <c r="GJ27" i="1"/>
  <c r="LH27" i="1" s="1"/>
  <c r="LB28" i="1"/>
  <c r="LC28" i="1"/>
  <c r="LD28" i="1"/>
  <c r="LE28" i="1"/>
  <c r="LF28" i="1"/>
  <c r="GI28" i="1"/>
  <c r="LG28" i="1" s="1"/>
  <c r="GJ28" i="1"/>
  <c r="LH28" i="1" s="1"/>
  <c r="LB29" i="1"/>
  <c r="LC29" i="1"/>
  <c r="LD29" i="1"/>
  <c r="LE29" i="1"/>
  <c r="LF29" i="1"/>
  <c r="GI29" i="1"/>
  <c r="LG29" i="1" s="1"/>
  <c r="GJ29" i="1"/>
  <c r="LH29" i="1" s="1"/>
  <c r="LB30" i="1"/>
  <c r="LC30" i="1"/>
  <c r="LD30" i="1"/>
  <c r="LE30" i="1"/>
  <c r="LF30" i="1"/>
  <c r="GI30" i="1"/>
  <c r="LG30" i="1" s="1"/>
  <c r="GJ30" i="1"/>
  <c r="LH30" i="1" s="1"/>
  <c r="LB31" i="1"/>
  <c r="LC31" i="1"/>
  <c r="LD31" i="1"/>
  <c r="LE31" i="1"/>
  <c r="LF31" i="1"/>
  <c r="GI31" i="1"/>
  <c r="LG31" i="1" s="1"/>
  <c r="GJ31" i="1"/>
  <c r="LH31" i="1" s="1"/>
  <c r="LB32" i="1"/>
  <c r="LC32" i="1"/>
  <c r="LD32" i="1"/>
  <c r="GI32" i="1"/>
  <c r="GJ32" i="1"/>
  <c r="LB34" i="1"/>
  <c r="LC34" i="1"/>
  <c r="LD34" i="1"/>
  <c r="GI34" i="1"/>
  <c r="GJ34" i="1"/>
  <c r="LB35" i="1"/>
  <c r="LC35" i="1"/>
  <c r="LD35" i="1"/>
  <c r="LE35" i="1"/>
  <c r="LF35" i="1"/>
  <c r="GI35" i="1"/>
  <c r="LG35" i="1" s="1"/>
  <c r="GJ35" i="1"/>
  <c r="LH35" i="1" s="1"/>
  <c r="LB36" i="1"/>
  <c r="LC36" i="1"/>
  <c r="LD36" i="1"/>
  <c r="GI36" i="1"/>
  <c r="GJ36" i="1"/>
  <c r="LB37" i="1"/>
  <c r="LC37" i="1"/>
  <c r="LD37" i="1"/>
  <c r="LE37" i="1"/>
  <c r="LF37" i="1"/>
  <c r="GI37" i="1"/>
  <c r="LG37" i="1" s="1"/>
  <c r="GJ37" i="1"/>
  <c r="LH37" i="1" s="1"/>
  <c r="LB38" i="1"/>
  <c r="LC38" i="1"/>
  <c r="LD38" i="1"/>
  <c r="LE38" i="1"/>
  <c r="LF38" i="1"/>
  <c r="GI38" i="1"/>
  <c r="LG38" i="1" s="1"/>
  <c r="GJ38" i="1"/>
  <c r="LH38" i="1" s="1"/>
  <c r="LB39" i="1"/>
  <c r="LC39" i="1"/>
  <c r="LD39" i="1"/>
  <c r="LE39" i="1"/>
  <c r="LF39" i="1"/>
  <c r="GI39" i="1"/>
  <c r="LG39" i="1" s="1"/>
  <c r="GJ39" i="1"/>
  <c r="LH39" i="1" s="1"/>
  <c r="LB40" i="1"/>
  <c r="LC40" i="1"/>
  <c r="LD40" i="1"/>
  <c r="GI40" i="1"/>
  <c r="GJ40" i="1"/>
  <c r="LB41" i="1"/>
  <c r="LC41" i="1"/>
  <c r="LD41" i="1"/>
  <c r="LE41" i="1"/>
  <c r="LF41" i="1"/>
  <c r="GI41" i="1"/>
  <c r="LG41" i="1" s="1"/>
  <c r="GJ41" i="1"/>
  <c r="LH41" i="1" s="1"/>
  <c r="LB42" i="1"/>
  <c r="LC42" i="1"/>
  <c r="LD42" i="1"/>
  <c r="LE42" i="1"/>
  <c r="LF42" i="1"/>
  <c r="GI42" i="1"/>
  <c r="LG42" i="1" s="1"/>
  <c r="GJ42" i="1"/>
  <c r="LH42" i="1" s="1"/>
  <c r="LB43" i="1"/>
  <c r="LC43" i="1"/>
  <c r="LD43" i="1"/>
  <c r="LE43" i="1"/>
  <c r="LF43" i="1"/>
  <c r="GI43" i="1"/>
  <c r="LG43" i="1" s="1"/>
  <c r="GJ43" i="1"/>
  <c r="LH43" i="1" s="1"/>
  <c r="LB44" i="1"/>
  <c r="LC44" i="1"/>
  <c r="LD44" i="1"/>
  <c r="LE44" i="1"/>
  <c r="LF44" i="1"/>
  <c r="GI44" i="1"/>
  <c r="LG44" i="1" s="1"/>
  <c r="GJ44" i="1"/>
  <c r="LH44" i="1" s="1"/>
  <c r="LB45" i="1"/>
  <c r="LC45" i="1"/>
  <c r="LD45" i="1"/>
  <c r="LE45" i="1"/>
  <c r="LF45" i="1"/>
  <c r="GI45" i="1"/>
  <c r="LG45" i="1" s="1"/>
  <c r="GJ45" i="1"/>
  <c r="LH45" i="1" s="1"/>
  <c r="LB46" i="1"/>
  <c r="LC46" i="1"/>
  <c r="LD46" i="1"/>
  <c r="LE46" i="1"/>
  <c r="LF46" i="1"/>
  <c r="GI46" i="1"/>
  <c r="LG46" i="1" s="1"/>
  <c r="GJ46" i="1"/>
  <c r="LH46" i="1" s="1"/>
  <c r="LB47" i="1"/>
  <c r="LC47" i="1"/>
  <c r="LD47" i="1"/>
  <c r="LE47" i="1"/>
  <c r="LF47" i="1"/>
  <c r="GI47" i="1"/>
  <c r="LG47" i="1" s="1"/>
  <c r="GJ47" i="1"/>
  <c r="LH47" i="1" s="1"/>
  <c r="LB48" i="1"/>
  <c r="LC48" i="1"/>
  <c r="LD48" i="1"/>
  <c r="GI48" i="1"/>
  <c r="GJ48" i="1"/>
  <c r="LB49" i="1"/>
  <c r="LC49" i="1"/>
  <c r="LD49" i="1"/>
  <c r="GI49" i="1"/>
  <c r="GJ49" i="1"/>
  <c r="LB50" i="1"/>
  <c r="LC50" i="1"/>
  <c r="LD50" i="1"/>
  <c r="GI50" i="1"/>
  <c r="GJ50" i="1"/>
  <c r="LB51" i="1"/>
  <c r="LC51" i="1"/>
  <c r="LD51" i="1"/>
  <c r="GI51" i="1"/>
  <c r="GJ51" i="1"/>
  <c r="LB52" i="1"/>
  <c r="LC52" i="1"/>
  <c r="LD52" i="1"/>
  <c r="GI52" i="1"/>
  <c r="GJ52" i="1"/>
  <c r="LB53" i="1"/>
  <c r="LC53" i="1"/>
  <c r="LD53" i="1"/>
  <c r="LE53" i="1"/>
  <c r="LF53" i="1"/>
  <c r="GI53" i="1"/>
  <c r="LG53" i="1" s="1"/>
  <c r="GJ53" i="1"/>
  <c r="LH53" i="1" s="1"/>
  <c r="LB54" i="1"/>
  <c r="LC54" i="1"/>
  <c r="LD54" i="1"/>
  <c r="GI54" i="1"/>
  <c r="GJ54" i="1"/>
  <c r="LB55" i="1"/>
  <c r="LC55" i="1"/>
  <c r="LD55" i="1"/>
  <c r="GI55" i="1"/>
  <c r="GJ55" i="1"/>
  <c r="LB56" i="1"/>
  <c r="LC56" i="1"/>
  <c r="LD56" i="1"/>
  <c r="GI56" i="1"/>
  <c r="GJ56" i="1"/>
  <c r="LB57" i="1"/>
  <c r="LC57" i="1"/>
  <c r="LD57" i="1"/>
  <c r="GI57" i="1"/>
  <c r="GJ57" i="1"/>
  <c r="LB58" i="1"/>
  <c r="LC58" i="1"/>
  <c r="LD58" i="1"/>
  <c r="GI58" i="1"/>
  <c r="GJ58" i="1"/>
  <c r="LB59" i="1"/>
  <c r="LC59" i="1"/>
  <c r="LD59" i="1"/>
  <c r="GI59" i="1"/>
  <c r="GJ59" i="1"/>
  <c r="LB60" i="1"/>
  <c r="LC60" i="1"/>
  <c r="LD60" i="1"/>
  <c r="LE60" i="1"/>
  <c r="LF60" i="1"/>
  <c r="GI60" i="1"/>
  <c r="LG60" i="1" s="1"/>
  <c r="GJ60" i="1"/>
  <c r="LH60" i="1" s="1"/>
  <c r="LB61" i="1"/>
  <c r="LC61" i="1"/>
  <c r="LD61" i="1"/>
  <c r="LE61" i="1"/>
  <c r="LF61" i="1"/>
  <c r="GI61" i="1"/>
  <c r="LG61" i="1" s="1"/>
  <c r="GJ61" i="1"/>
  <c r="LH61" i="1" s="1"/>
  <c r="LB62" i="1"/>
  <c r="LC62" i="1"/>
  <c r="LD62" i="1"/>
  <c r="LE62" i="1"/>
  <c r="LF62" i="1"/>
  <c r="GI62" i="1"/>
  <c r="LG62" i="1" s="1"/>
  <c r="GJ62" i="1"/>
  <c r="LH62" i="1" s="1"/>
  <c r="LB63" i="1"/>
  <c r="LC63" i="1"/>
  <c r="LD63" i="1"/>
  <c r="LE63" i="1"/>
  <c r="LF63" i="1"/>
  <c r="GI63" i="1"/>
  <c r="LG63" i="1" s="1"/>
  <c r="GJ63" i="1"/>
  <c r="LH63" i="1" s="1"/>
  <c r="LB64" i="1"/>
  <c r="LC64" i="1"/>
  <c r="LD64" i="1"/>
  <c r="LE64" i="1"/>
  <c r="LF64" i="1"/>
  <c r="GI64" i="1"/>
  <c r="LG64" i="1" s="1"/>
  <c r="GJ64" i="1"/>
  <c r="LH64" i="1" s="1"/>
  <c r="LB65" i="1"/>
  <c r="LC65" i="1"/>
  <c r="LD65" i="1"/>
  <c r="LE65" i="1"/>
  <c r="LF65" i="1"/>
  <c r="GI65" i="1"/>
  <c r="LG65" i="1" s="1"/>
  <c r="GJ65" i="1"/>
  <c r="LH65" i="1" s="1"/>
  <c r="LB66" i="1"/>
  <c r="LC66" i="1"/>
  <c r="LD66" i="1"/>
  <c r="LE66" i="1"/>
  <c r="LF66" i="1"/>
  <c r="GI66" i="1"/>
  <c r="LG66" i="1" s="1"/>
  <c r="GJ66" i="1"/>
  <c r="LH66" i="1" s="1"/>
  <c r="LB67" i="1"/>
  <c r="LC67" i="1"/>
  <c r="LD67" i="1"/>
  <c r="LE67" i="1"/>
  <c r="LF67" i="1"/>
  <c r="GI67" i="1"/>
  <c r="LG67" i="1" s="1"/>
  <c r="GJ67" i="1"/>
  <c r="LH67" i="1" s="1"/>
  <c r="LB68" i="1"/>
  <c r="LC68" i="1"/>
  <c r="LD68" i="1"/>
  <c r="LE68" i="1"/>
  <c r="LF68" i="1"/>
  <c r="GI68" i="1"/>
  <c r="LG68" i="1" s="1"/>
  <c r="GJ68" i="1"/>
  <c r="LH68" i="1" s="1"/>
  <c r="LB69" i="1"/>
  <c r="LC69" i="1"/>
  <c r="LD69" i="1"/>
  <c r="GI69" i="1"/>
  <c r="GJ69" i="1"/>
  <c r="LB70" i="1"/>
  <c r="LC70" i="1"/>
  <c r="LD70" i="1"/>
  <c r="GI70" i="1"/>
  <c r="GJ70" i="1"/>
  <c r="LB71" i="1"/>
  <c r="LC71" i="1"/>
  <c r="LD71" i="1"/>
  <c r="GI71" i="1"/>
  <c r="GJ71" i="1"/>
  <c r="LB72" i="1"/>
  <c r="LC72" i="1"/>
  <c r="LD72" i="1"/>
  <c r="GI72" i="1"/>
  <c r="GJ72" i="1"/>
  <c r="LB73" i="1"/>
  <c r="LC73" i="1"/>
  <c r="LD73" i="1"/>
  <c r="GI73" i="1"/>
  <c r="GJ73" i="1"/>
  <c r="LB74" i="1"/>
  <c r="LC74" i="1"/>
  <c r="LD74" i="1"/>
  <c r="LE74" i="1"/>
  <c r="LF74" i="1"/>
  <c r="GI74" i="1"/>
  <c r="LG74" i="1" s="1"/>
  <c r="GJ74" i="1"/>
  <c r="LH74" i="1" s="1"/>
  <c r="LB75" i="1"/>
  <c r="LC75" i="1"/>
  <c r="LD75" i="1"/>
  <c r="LE75" i="1"/>
  <c r="LF75" i="1"/>
  <c r="GI75" i="1"/>
  <c r="LG75" i="1" s="1"/>
  <c r="GJ75" i="1"/>
  <c r="LH75" i="1" s="1"/>
  <c r="LB76" i="1"/>
  <c r="LC76" i="1"/>
  <c r="LD76" i="1"/>
  <c r="LE76" i="1"/>
  <c r="LF76" i="1"/>
  <c r="GI76" i="1"/>
  <c r="LG76" i="1" s="1"/>
  <c r="GJ76" i="1"/>
  <c r="LH76" i="1" s="1"/>
  <c r="LB77" i="1"/>
  <c r="LC77" i="1"/>
  <c r="LD77" i="1"/>
  <c r="LE77" i="1"/>
  <c r="LF77" i="1"/>
  <c r="GI77" i="1"/>
  <c r="LG77" i="1" s="1"/>
  <c r="GJ77" i="1"/>
  <c r="LH77" i="1" s="1"/>
  <c r="LB78" i="1"/>
  <c r="LC78" i="1"/>
  <c r="LD78" i="1"/>
  <c r="GI78" i="1"/>
  <c r="GJ78" i="1"/>
  <c r="LB79" i="1"/>
  <c r="LC79" i="1"/>
  <c r="LD79" i="1"/>
  <c r="LE79" i="1"/>
  <c r="LF79" i="1"/>
  <c r="GI79" i="1"/>
  <c r="LG79" i="1" s="1"/>
  <c r="GJ79" i="1"/>
  <c r="LH79" i="1" s="1"/>
  <c r="LB80" i="1"/>
  <c r="LC80" i="1"/>
  <c r="LD80" i="1"/>
  <c r="GI80" i="1"/>
  <c r="GJ80" i="1"/>
  <c r="LB81" i="1"/>
  <c r="LC81" i="1"/>
  <c r="LD81" i="1"/>
  <c r="LE81" i="1"/>
  <c r="LF81" i="1"/>
  <c r="GI81" i="1"/>
  <c r="LG81" i="1" s="1"/>
  <c r="GJ81" i="1"/>
  <c r="LH81" i="1" s="1"/>
  <c r="LB82" i="1"/>
  <c r="LC82" i="1"/>
  <c r="LD82" i="1"/>
  <c r="LE82" i="1"/>
  <c r="LF82" i="1"/>
  <c r="GI82" i="1"/>
  <c r="LG82" i="1" s="1"/>
  <c r="GJ82" i="1"/>
  <c r="LH82" i="1" s="1"/>
  <c r="LB83" i="1"/>
  <c r="LC83" i="1"/>
  <c r="LD83" i="1"/>
  <c r="LE83" i="1"/>
  <c r="LF83" i="1"/>
  <c r="GI83" i="1"/>
  <c r="LG83" i="1" s="1"/>
  <c r="GJ83" i="1"/>
  <c r="LH83" i="1" s="1"/>
  <c r="LB84" i="1"/>
  <c r="LC84" i="1"/>
  <c r="LD84" i="1"/>
  <c r="LE84" i="1"/>
  <c r="LF84" i="1"/>
  <c r="GI84" i="1"/>
  <c r="LG84" i="1" s="1"/>
  <c r="GJ84" i="1"/>
  <c r="LH84" i="1" s="1"/>
  <c r="LB85" i="1"/>
  <c r="LC85" i="1"/>
  <c r="LD85" i="1"/>
  <c r="LE85" i="1"/>
  <c r="LF85" i="1"/>
  <c r="GI85" i="1"/>
  <c r="LG85" i="1" s="1"/>
  <c r="GJ85" i="1"/>
  <c r="LH85" i="1" s="1"/>
  <c r="LB86" i="1"/>
  <c r="LC86" i="1"/>
  <c r="LD86" i="1"/>
  <c r="LE86" i="1"/>
  <c r="LF86" i="1"/>
  <c r="GI86" i="1"/>
  <c r="LG86" i="1" s="1"/>
  <c r="GJ86" i="1"/>
  <c r="LH86" i="1" s="1"/>
  <c r="LB87" i="1"/>
  <c r="LC87" i="1"/>
  <c r="LD87" i="1"/>
  <c r="LE87" i="1"/>
  <c r="LF87" i="1"/>
  <c r="GI87" i="1"/>
  <c r="LG87" i="1" s="1"/>
  <c r="GJ87" i="1"/>
  <c r="LH87" i="1" s="1"/>
  <c r="LB88" i="1"/>
  <c r="LC88" i="1"/>
  <c r="LD88" i="1"/>
  <c r="GI88" i="1"/>
  <c r="GJ88" i="1"/>
  <c r="LB89" i="1"/>
  <c r="LC89" i="1"/>
  <c r="LD89" i="1"/>
  <c r="LE89" i="1"/>
  <c r="LF89" i="1"/>
  <c r="GI89" i="1"/>
  <c r="LG89" i="1" s="1"/>
  <c r="GJ89" i="1"/>
  <c r="LH89" i="1" s="1"/>
  <c r="LB90" i="1"/>
  <c r="LC90" i="1"/>
  <c r="LD90" i="1"/>
  <c r="LE90" i="1"/>
  <c r="LF90" i="1"/>
  <c r="GI90" i="1"/>
  <c r="LG90" i="1" s="1"/>
  <c r="GJ90" i="1"/>
  <c r="LH90" i="1" s="1"/>
  <c r="LB91" i="1"/>
  <c r="LC91" i="1"/>
  <c r="LD91" i="1"/>
  <c r="LE91" i="1"/>
  <c r="LF91" i="1"/>
  <c r="GI91" i="1"/>
  <c r="LG91" i="1" s="1"/>
  <c r="GJ91" i="1"/>
  <c r="LH91" i="1" s="1"/>
  <c r="LB92" i="1"/>
  <c r="LC92" i="1"/>
  <c r="LD92" i="1"/>
  <c r="LE92" i="1"/>
  <c r="LF92" i="1"/>
  <c r="GI92" i="1"/>
  <c r="LG92" i="1" s="1"/>
  <c r="GJ92" i="1"/>
  <c r="LH92" i="1" s="1"/>
  <c r="LB93" i="1"/>
  <c r="LC93" i="1"/>
  <c r="LD93" i="1"/>
  <c r="LE93" i="1"/>
  <c r="LF93" i="1"/>
  <c r="GI93" i="1"/>
  <c r="LG93" i="1" s="1"/>
  <c r="GJ93" i="1"/>
  <c r="LH93" i="1" s="1"/>
  <c r="LB94" i="1"/>
  <c r="LC94" i="1"/>
  <c r="LD94" i="1"/>
  <c r="LE94" i="1"/>
  <c r="LF94" i="1"/>
  <c r="GI94" i="1"/>
  <c r="LG94" i="1" s="1"/>
  <c r="GJ94" i="1"/>
  <c r="LH94" i="1" s="1"/>
  <c r="LB95" i="1"/>
  <c r="LC95" i="1"/>
  <c r="LD95" i="1"/>
  <c r="LE95" i="1"/>
  <c r="LF95" i="1"/>
  <c r="GI95" i="1"/>
  <c r="LG95" i="1" s="1"/>
  <c r="GJ95" i="1"/>
  <c r="LH95" i="1" s="1"/>
  <c r="LB96" i="1"/>
  <c r="LC96" i="1"/>
  <c r="LD96" i="1"/>
  <c r="LE96" i="1"/>
  <c r="LF96" i="1"/>
  <c r="GI96" i="1"/>
  <c r="LG96" i="1" s="1"/>
  <c r="GJ96" i="1"/>
  <c r="LH96" i="1" s="1"/>
  <c r="LB97" i="1"/>
  <c r="LC97" i="1"/>
  <c r="LD97" i="1"/>
  <c r="GI97" i="1"/>
  <c r="GJ97" i="1"/>
  <c r="LB98" i="1"/>
  <c r="LC98" i="1"/>
  <c r="LD98" i="1"/>
  <c r="GI98" i="1"/>
  <c r="GJ98" i="1"/>
  <c r="LB99" i="1"/>
  <c r="LC99" i="1"/>
  <c r="LD99" i="1"/>
  <c r="LE99" i="1"/>
  <c r="LF99" i="1"/>
  <c r="GI99" i="1"/>
  <c r="LG99" i="1" s="1"/>
  <c r="GJ99" i="1"/>
  <c r="LH99" i="1" s="1"/>
  <c r="LB100" i="1"/>
  <c r="LC100" i="1"/>
  <c r="LD100" i="1"/>
  <c r="LE100" i="1"/>
  <c r="LF100" i="1"/>
  <c r="GI100" i="1"/>
  <c r="LG100" i="1" s="1"/>
  <c r="GJ100" i="1"/>
  <c r="LH100" i="1" s="1"/>
  <c r="LB101" i="1"/>
  <c r="LC101" i="1"/>
  <c r="LD101" i="1"/>
  <c r="LE101" i="1"/>
  <c r="LF101" i="1"/>
  <c r="GI101" i="1"/>
  <c r="LG101" i="1" s="1"/>
  <c r="GJ101" i="1"/>
  <c r="LH101" i="1" s="1"/>
  <c r="LB102" i="1"/>
  <c r="LC102" i="1"/>
  <c r="LD102" i="1"/>
  <c r="LE102" i="1"/>
  <c r="LF102" i="1"/>
  <c r="GI102" i="1"/>
  <c r="LG102" i="1" s="1"/>
  <c r="GJ102" i="1"/>
  <c r="LH102" i="1" s="1"/>
  <c r="LB103" i="1"/>
  <c r="LC103" i="1"/>
  <c r="LD103" i="1"/>
  <c r="LE103" i="1"/>
  <c r="LF103" i="1"/>
  <c r="GI103" i="1"/>
  <c r="LG103" i="1" s="1"/>
  <c r="GJ103" i="1"/>
  <c r="LH103" i="1" s="1"/>
  <c r="LB104" i="1"/>
  <c r="LC104" i="1"/>
  <c r="LD104" i="1"/>
  <c r="LE104" i="1"/>
  <c r="LF104" i="1"/>
  <c r="GI104" i="1"/>
  <c r="LG104" i="1" s="1"/>
  <c r="GJ104" i="1"/>
  <c r="LH104" i="1" s="1"/>
  <c r="LB105" i="1"/>
  <c r="LC105" i="1"/>
  <c r="LD105" i="1"/>
  <c r="LE105" i="1"/>
  <c r="LF105" i="1"/>
  <c r="GI105" i="1"/>
  <c r="LG105" i="1" s="1"/>
  <c r="GJ105" i="1"/>
  <c r="LH105" i="1" s="1"/>
  <c r="LB106" i="1"/>
  <c r="LC106" i="1"/>
  <c r="LD106" i="1"/>
  <c r="LE106" i="1"/>
  <c r="LF106" i="1"/>
  <c r="GI106" i="1"/>
  <c r="LG106" i="1" s="1"/>
  <c r="GJ106" i="1"/>
  <c r="LH106" i="1" s="1"/>
  <c r="LB107" i="1"/>
  <c r="LC107" i="1"/>
  <c r="LD107" i="1"/>
  <c r="LE107" i="1"/>
  <c r="LF107" i="1"/>
  <c r="GI107" i="1"/>
  <c r="LG107" i="1" s="1"/>
  <c r="GJ107" i="1"/>
  <c r="LH107" i="1" s="1"/>
  <c r="LB108" i="1"/>
  <c r="LC108" i="1"/>
  <c r="LD108" i="1"/>
  <c r="LE108" i="1"/>
  <c r="LF108" i="1"/>
  <c r="GI108" i="1"/>
  <c r="LG108" i="1" s="1"/>
  <c r="GJ108" i="1"/>
  <c r="LH108" i="1" s="1"/>
  <c r="LB109" i="1"/>
  <c r="LC109" i="1"/>
  <c r="LD109" i="1"/>
  <c r="LE109" i="1"/>
  <c r="LF109" i="1"/>
  <c r="GI109" i="1"/>
  <c r="LG109" i="1" s="1"/>
  <c r="GJ109" i="1"/>
  <c r="LH109" i="1" s="1"/>
  <c r="LB110" i="1"/>
  <c r="LC110" i="1"/>
  <c r="LD110" i="1"/>
  <c r="LE110" i="1"/>
  <c r="LF110" i="1"/>
  <c r="GI110" i="1"/>
  <c r="LG110" i="1" s="1"/>
  <c r="GJ110" i="1"/>
  <c r="LH110" i="1" s="1"/>
  <c r="LB111" i="1"/>
  <c r="LC111" i="1"/>
  <c r="LD111" i="1"/>
  <c r="LE111" i="1"/>
  <c r="LF111" i="1"/>
  <c r="GI111" i="1"/>
  <c r="LG111" i="1" s="1"/>
  <c r="GJ111" i="1"/>
  <c r="LH111" i="1" s="1"/>
  <c r="LB112" i="1"/>
  <c r="LC112" i="1"/>
  <c r="LD112" i="1"/>
  <c r="LE112" i="1"/>
  <c r="LF112" i="1"/>
  <c r="GI112" i="1"/>
  <c r="LG112" i="1" s="1"/>
  <c r="GJ112" i="1"/>
  <c r="LH112" i="1" s="1"/>
  <c r="LB113" i="1"/>
  <c r="LC113" i="1"/>
  <c r="LD113" i="1"/>
  <c r="GI113" i="1"/>
  <c r="GJ113" i="1"/>
  <c r="LB114" i="1"/>
  <c r="LC114" i="1"/>
  <c r="LD114" i="1"/>
  <c r="GI114" i="1"/>
  <c r="GJ114" i="1"/>
  <c r="LB115" i="1"/>
  <c r="LC115" i="1"/>
  <c r="LD115" i="1"/>
  <c r="GI115" i="1"/>
  <c r="GJ115" i="1"/>
  <c r="LB116" i="1"/>
  <c r="LC116" i="1"/>
  <c r="LD116" i="1"/>
  <c r="GI116" i="1"/>
  <c r="GJ116" i="1"/>
  <c r="LB117" i="1"/>
  <c r="LC117" i="1"/>
  <c r="LD117" i="1"/>
  <c r="GI117" i="1"/>
  <c r="GJ117" i="1"/>
  <c r="LB118" i="1"/>
  <c r="LC118" i="1"/>
  <c r="LD118" i="1"/>
  <c r="GI118" i="1"/>
  <c r="GJ118" i="1"/>
  <c r="LB119" i="1"/>
  <c r="LC119" i="1"/>
  <c r="LD119" i="1"/>
  <c r="GI119" i="1"/>
  <c r="GJ119" i="1"/>
  <c r="LB120" i="1"/>
  <c r="LC120" i="1"/>
  <c r="LD120" i="1"/>
  <c r="GI120" i="1"/>
  <c r="GJ120" i="1"/>
  <c r="LB121" i="1"/>
  <c r="LC121" i="1"/>
  <c r="LD121" i="1"/>
  <c r="GI121" i="1"/>
  <c r="GJ121" i="1"/>
  <c r="LB122" i="1"/>
  <c r="LC122" i="1"/>
  <c r="LD122" i="1"/>
  <c r="GI122" i="1"/>
  <c r="GJ122" i="1"/>
  <c r="LB123" i="1"/>
  <c r="LC123" i="1"/>
  <c r="LD123" i="1"/>
  <c r="GI123" i="1"/>
  <c r="GJ123" i="1"/>
  <c r="LB124" i="1"/>
  <c r="LC124" i="1"/>
  <c r="LD124" i="1"/>
  <c r="LE124" i="1"/>
  <c r="LF124" i="1"/>
  <c r="GI124" i="1"/>
  <c r="LG124" i="1" s="1"/>
  <c r="GJ124" i="1"/>
  <c r="LH124" i="1" s="1"/>
  <c r="LB125" i="1"/>
  <c r="LC125" i="1"/>
  <c r="LD125" i="1"/>
  <c r="LE125" i="1"/>
  <c r="LF125" i="1"/>
  <c r="GI125" i="1"/>
  <c r="LG125" i="1" s="1"/>
  <c r="GJ125" i="1"/>
  <c r="LH125" i="1" s="1"/>
  <c r="LB126" i="1"/>
  <c r="LC126" i="1"/>
  <c r="LD126" i="1"/>
  <c r="GI126" i="1"/>
  <c r="GJ126" i="1"/>
  <c r="LB127" i="1"/>
  <c r="LC127" i="1"/>
  <c r="LD127" i="1"/>
  <c r="GI127" i="1"/>
  <c r="GJ127" i="1"/>
  <c r="LB128" i="1"/>
  <c r="LC128" i="1"/>
  <c r="LD128" i="1"/>
  <c r="GI128" i="1"/>
  <c r="GJ128" i="1"/>
  <c r="LB129" i="1"/>
  <c r="LC129" i="1"/>
  <c r="LD129" i="1"/>
  <c r="GI129" i="1"/>
  <c r="GJ129" i="1"/>
  <c r="LB130" i="1"/>
  <c r="LC130" i="1"/>
  <c r="LD130" i="1"/>
  <c r="GI130" i="1"/>
  <c r="GJ130" i="1"/>
  <c r="LB131" i="1"/>
  <c r="LC131" i="1"/>
  <c r="LD131" i="1"/>
  <c r="GI131" i="1"/>
  <c r="GJ131" i="1"/>
  <c r="LB132" i="1"/>
  <c r="LC132" i="1"/>
  <c r="LD132" i="1"/>
  <c r="GI132" i="1"/>
  <c r="GJ132" i="1"/>
  <c r="LB133" i="1"/>
  <c r="LC133" i="1"/>
  <c r="LD133" i="1"/>
  <c r="GI133" i="1"/>
  <c r="GJ133" i="1"/>
  <c r="LB134" i="1"/>
  <c r="LC134" i="1"/>
  <c r="LD134" i="1"/>
  <c r="LE134" i="1"/>
  <c r="LF134" i="1"/>
  <c r="GI134" i="1"/>
  <c r="LG134" i="1" s="1"/>
  <c r="GJ134" i="1"/>
  <c r="LH134" i="1" s="1"/>
  <c r="LB135" i="1"/>
  <c r="LC135" i="1"/>
  <c r="LD135" i="1"/>
  <c r="GI135" i="1"/>
  <c r="GJ135" i="1"/>
  <c r="LB136" i="1"/>
  <c r="LC136" i="1"/>
  <c r="LD136" i="1"/>
  <c r="LE136" i="1"/>
  <c r="LF136" i="1"/>
  <c r="GI136" i="1"/>
  <c r="LG136" i="1" s="1"/>
  <c r="GJ136" i="1"/>
  <c r="LH136" i="1" s="1"/>
  <c r="LB137" i="1"/>
  <c r="LC137" i="1"/>
  <c r="LD137" i="1"/>
  <c r="GI137" i="1"/>
  <c r="GJ137" i="1"/>
  <c r="LB138" i="1"/>
  <c r="LC138" i="1"/>
  <c r="LD138" i="1"/>
  <c r="LE138" i="1"/>
  <c r="LF138" i="1"/>
  <c r="GI138" i="1"/>
  <c r="LG138" i="1" s="1"/>
  <c r="GJ138" i="1"/>
  <c r="LH138" i="1" s="1"/>
  <c r="LB139" i="1"/>
  <c r="LC139" i="1"/>
  <c r="LD139" i="1"/>
  <c r="LE139" i="1"/>
  <c r="LF139" i="1"/>
  <c r="GI139" i="1"/>
  <c r="LG139" i="1" s="1"/>
  <c r="GJ139" i="1"/>
  <c r="LH139" i="1" s="1"/>
  <c r="LB140" i="1"/>
  <c r="LC140" i="1"/>
  <c r="LD140" i="1"/>
  <c r="LE140" i="1"/>
  <c r="LF140" i="1"/>
  <c r="GI140" i="1"/>
  <c r="LG140" i="1" s="1"/>
  <c r="GJ140" i="1"/>
  <c r="LH140" i="1" s="1"/>
  <c r="LB141" i="1"/>
  <c r="LC141" i="1"/>
  <c r="LD141" i="1"/>
  <c r="LE141" i="1"/>
  <c r="LF141" i="1"/>
  <c r="GI141" i="1"/>
  <c r="LG141" i="1" s="1"/>
  <c r="GJ141" i="1"/>
  <c r="LH141" i="1" s="1"/>
  <c r="LB142" i="1"/>
  <c r="LC142" i="1"/>
  <c r="LD142" i="1"/>
  <c r="LE142" i="1"/>
  <c r="LF142" i="1"/>
  <c r="GI142" i="1"/>
  <c r="LG142" i="1" s="1"/>
  <c r="GJ142" i="1"/>
  <c r="LH142" i="1" s="1"/>
  <c r="LB143" i="1"/>
  <c r="LC143" i="1"/>
  <c r="LD143" i="1"/>
  <c r="LE143" i="1"/>
  <c r="LF143" i="1"/>
  <c r="GI143" i="1"/>
  <c r="LG143" i="1" s="1"/>
  <c r="GJ143" i="1"/>
  <c r="LH143" i="1" s="1"/>
  <c r="LB144" i="1"/>
  <c r="LC144" i="1"/>
  <c r="LD144" i="1"/>
  <c r="GI144" i="1"/>
  <c r="GJ144" i="1"/>
  <c r="LB145" i="1"/>
  <c r="LC145" i="1"/>
  <c r="LD145" i="1"/>
  <c r="LE145" i="1"/>
  <c r="LF145" i="1"/>
  <c r="GI145" i="1"/>
  <c r="LG145" i="1" s="1"/>
  <c r="GJ145" i="1"/>
  <c r="LH145" i="1" s="1"/>
  <c r="LB146" i="1"/>
  <c r="LC146" i="1"/>
  <c r="LD146" i="1"/>
  <c r="LE146" i="1"/>
  <c r="LF146" i="1"/>
  <c r="GI146" i="1"/>
  <c r="LG146" i="1" s="1"/>
  <c r="GJ146" i="1"/>
  <c r="LH146" i="1" s="1"/>
  <c r="LB147" i="1"/>
  <c r="LC147" i="1"/>
  <c r="LD147" i="1"/>
  <c r="GI147" i="1"/>
  <c r="GJ147" i="1"/>
  <c r="LB148" i="1"/>
  <c r="LC148" i="1"/>
  <c r="LD148" i="1"/>
  <c r="GI148" i="1"/>
  <c r="GJ148" i="1"/>
  <c r="LB149" i="1"/>
  <c r="LC149" i="1"/>
  <c r="LD149" i="1"/>
  <c r="LE149" i="1"/>
  <c r="LF149" i="1"/>
  <c r="GI149" i="1"/>
  <c r="LG149" i="1" s="1"/>
  <c r="GJ149" i="1"/>
  <c r="LH149" i="1" s="1"/>
  <c r="LB150" i="1"/>
  <c r="LC150" i="1"/>
  <c r="LD150" i="1"/>
  <c r="GI150" i="1"/>
  <c r="GJ150" i="1"/>
  <c r="LB151" i="1"/>
  <c r="LC151" i="1"/>
  <c r="LD151" i="1"/>
  <c r="GI151" i="1"/>
  <c r="GJ151" i="1"/>
  <c r="LB152" i="1"/>
  <c r="LC152" i="1"/>
  <c r="LD152" i="1"/>
  <c r="LE152" i="1"/>
  <c r="LF152" i="1"/>
  <c r="GI152" i="1"/>
  <c r="LG152" i="1" s="1"/>
  <c r="GJ152" i="1"/>
  <c r="LH152" i="1" s="1"/>
  <c r="LB153" i="1"/>
  <c r="LC153" i="1"/>
  <c r="LD153" i="1"/>
  <c r="LE153" i="1"/>
  <c r="LF153" i="1"/>
  <c r="GI153" i="1"/>
  <c r="LG153" i="1" s="1"/>
  <c r="GJ153" i="1"/>
  <c r="LH153" i="1" s="1"/>
  <c r="LB154" i="1"/>
  <c r="LC154" i="1"/>
  <c r="LD154" i="1"/>
  <c r="LE154" i="1"/>
  <c r="LF154" i="1"/>
  <c r="GI154" i="1"/>
  <c r="LG154" i="1" s="1"/>
  <c r="GJ154" i="1"/>
  <c r="LH154" i="1" s="1"/>
  <c r="LB155" i="1"/>
  <c r="LC155" i="1"/>
  <c r="LD155" i="1"/>
  <c r="LE155" i="1"/>
  <c r="LF155" i="1"/>
  <c r="GI155" i="1"/>
  <c r="LG155" i="1" s="1"/>
  <c r="GJ155" i="1"/>
  <c r="LH155" i="1" s="1"/>
  <c r="LB156" i="1"/>
  <c r="LC156" i="1"/>
  <c r="LD156" i="1"/>
  <c r="LE156" i="1"/>
  <c r="LF156" i="1"/>
  <c r="GI156" i="1"/>
  <c r="LG156" i="1" s="1"/>
  <c r="GJ156" i="1"/>
  <c r="LH156" i="1" s="1"/>
  <c r="LB157" i="1"/>
  <c r="LC157" i="1"/>
  <c r="LD157" i="1"/>
  <c r="LE157" i="1"/>
  <c r="LF157" i="1"/>
  <c r="GI157" i="1"/>
  <c r="LG157" i="1" s="1"/>
  <c r="GJ157" i="1"/>
  <c r="LH157" i="1" s="1"/>
  <c r="LB158" i="1"/>
  <c r="LC158" i="1"/>
  <c r="LD158" i="1"/>
  <c r="LE158" i="1"/>
  <c r="LF158" i="1"/>
  <c r="GI158" i="1"/>
  <c r="LG158" i="1" s="1"/>
  <c r="GJ158" i="1"/>
  <c r="LH158" i="1" s="1"/>
  <c r="LB159" i="1"/>
  <c r="LC159" i="1"/>
  <c r="LD159" i="1"/>
  <c r="GI159" i="1"/>
  <c r="GJ159" i="1"/>
  <c r="LB160" i="1"/>
  <c r="LC160" i="1"/>
  <c r="LD160" i="1"/>
  <c r="LE160" i="1"/>
  <c r="LF160" i="1"/>
  <c r="GI160" i="1"/>
  <c r="LG160" i="1" s="1"/>
  <c r="GJ160" i="1"/>
  <c r="LH160" i="1" s="1"/>
  <c r="LB161" i="1"/>
  <c r="LC161" i="1"/>
  <c r="LD161" i="1"/>
  <c r="LE161" i="1"/>
  <c r="LF161" i="1"/>
  <c r="GI161" i="1"/>
  <c r="LG161" i="1" s="1"/>
  <c r="GJ161" i="1"/>
  <c r="LH161" i="1" s="1"/>
  <c r="LB162" i="1"/>
  <c r="LC162" i="1"/>
  <c r="LD162" i="1"/>
  <c r="LE162" i="1"/>
  <c r="LF162" i="1"/>
  <c r="GI162" i="1"/>
  <c r="LG162" i="1" s="1"/>
  <c r="GJ162" i="1"/>
  <c r="LH162" i="1" s="1"/>
  <c r="LB163" i="1"/>
  <c r="LC163" i="1"/>
  <c r="LD163" i="1"/>
  <c r="LE163" i="1"/>
  <c r="LF163" i="1"/>
  <c r="GI163" i="1"/>
  <c r="LG163" i="1" s="1"/>
  <c r="GJ163" i="1"/>
  <c r="LH163" i="1" s="1"/>
  <c r="LB164" i="1"/>
  <c r="LC164" i="1"/>
  <c r="LD164" i="1"/>
  <c r="LE164" i="1"/>
  <c r="LF164" i="1"/>
  <c r="GI164" i="1"/>
  <c r="LG164" i="1" s="1"/>
  <c r="GJ164" i="1"/>
  <c r="LH164" i="1" s="1"/>
  <c r="LB165" i="1"/>
  <c r="LC165" i="1"/>
  <c r="LD165" i="1"/>
  <c r="LE165" i="1"/>
  <c r="LF165" i="1"/>
  <c r="GI165" i="1"/>
  <c r="LG165" i="1" s="1"/>
  <c r="GJ165" i="1"/>
  <c r="LH165" i="1" s="1"/>
  <c r="LB166" i="1"/>
  <c r="LC166" i="1"/>
  <c r="LD166" i="1"/>
  <c r="LE166" i="1"/>
  <c r="LF166" i="1"/>
  <c r="GI166" i="1"/>
  <c r="LG166" i="1" s="1"/>
  <c r="GJ166" i="1"/>
  <c r="LH166" i="1" s="1"/>
  <c r="LB167" i="1"/>
  <c r="LC167" i="1"/>
  <c r="LD167" i="1"/>
  <c r="LE167" i="1"/>
  <c r="LF167" i="1"/>
  <c r="GI167" i="1"/>
  <c r="LG167" i="1" s="1"/>
  <c r="GJ167" i="1"/>
  <c r="LH167" i="1" s="1"/>
  <c r="LB168" i="1"/>
  <c r="LC168" i="1"/>
  <c r="LD168" i="1"/>
  <c r="LE168" i="1"/>
  <c r="LF168" i="1"/>
  <c r="GI168" i="1"/>
  <c r="LG168" i="1" s="1"/>
  <c r="GJ168" i="1"/>
  <c r="LH168" i="1" s="1"/>
  <c r="LB169" i="1"/>
  <c r="LC169" i="1"/>
  <c r="LD169" i="1"/>
  <c r="LE169" i="1"/>
  <c r="LF169" i="1"/>
  <c r="GI169" i="1"/>
  <c r="LG169" i="1" s="1"/>
  <c r="GJ169" i="1"/>
  <c r="LH169" i="1" s="1"/>
  <c r="LB170" i="1"/>
  <c r="LC170" i="1"/>
  <c r="LD170" i="1"/>
  <c r="LE170" i="1"/>
  <c r="LF170" i="1"/>
  <c r="GI170" i="1"/>
  <c r="LG170" i="1" s="1"/>
  <c r="GJ170" i="1"/>
  <c r="LH170" i="1" s="1"/>
  <c r="LB171" i="1"/>
  <c r="LC171" i="1"/>
  <c r="LD171" i="1"/>
  <c r="LE171" i="1"/>
  <c r="LF171" i="1"/>
  <c r="GI171" i="1"/>
  <c r="LG171" i="1" s="1"/>
  <c r="GJ171" i="1"/>
  <c r="LH171" i="1" s="1"/>
  <c r="LB172" i="1"/>
  <c r="LC172" i="1"/>
  <c r="LD172" i="1"/>
  <c r="LE172" i="1"/>
  <c r="LF172" i="1"/>
  <c r="GI172" i="1"/>
  <c r="LG172" i="1" s="1"/>
  <c r="GJ172" i="1"/>
  <c r="LH172" i="1" s="1"/>
  <c r="LB173" i="1"/>
  <c r="LC173" i="1"/>
  <c r="LD173" i="1"/>
  <c r="LE173" i="1"/>
  <c r="LF173" i="1"/>
  <c r="GI173" i="1"/>
  <c r="LG173" i="1" s="1"/>
  <c r="GJ173" i="1"/>
  <c r="LH173" i="1" s="1"/>
  <c r="LB174" i="1"/>
  <c r="LC174" i="1"/>
  <c r="LD174" i="1"/>
  <c r="LE174" i="1"/>
  <c r="LF174" i="1"/>
  <c r="GI174" i="1"/>
  <c r="LG174" i="1" s="1"/>
  <c r="GJ174" i="1"/>
  <c r="LH174" i="1" s="1"/>
  <c r="LB175" i="1"/>
  <c r="LC175" i="1"/>
  <c r="LD175" i="1"/>
  <c r="LE175" i="1"/>
  <c r="LF175" i="1"/>
  <c r="GI175" i="1"/>
  <c r="LG175" i="1" s="1"/>
  <c r="GJ175" i="1"/>
  <c r="LH175" i="1" s="1"/>
  <c r="LB176" i="1"/>
  <c r="LC176" i="1"/>
  <c r="LD176" i="1"/>
  <c r="LE176" i="1"/>
  <c r="LF176" i="1"/>
  <c r="GI176" i="1"/>
  <c r="LG176" i="1" s="1"/>
  <c r="GJ176" i="1"/>
  <c r="LH176" i="1" s="1"/>
  <c r="LB177" i="1"/>
  <c r="LC177" i="1"/>
  <c r="LD177" i="1"/>
  <c r="LE177" i="1"/>
  <c r="LF177" i="1"/>
  <c r="GI177" i="1"/>
  <c r="LG177" i="1" s="1"/>
  <c r="GJ177" i="1"/>
  <c r="LH177" i="1" s="1"/>
  <c r="LB178" i="1"/>
  <c r="LC178" i="1"/>
  <c r="LD178" i="1"/>
  <c r="LE178" i="1"/>
  <c r="LF178" i="1"/>
  <c r="GI178" i="1"/>
  <c r="LG178" i="1" s="1"/>
  <c r="GJ178" i="1"/>
  <c r="LH178" i="1" s="1"/>
  <c r="LB179" i="1"/>
  <c r="LC179" i="1"/>
  <c r="LD179" i="1"/>
  <c r="LE179" i="1"/>
  <c r="LF179" i="1"/>
  <c r="GI179" i="1"/>
  <c r="LG179" i="1" s="1"/>
  <c r="GJ179" i="1"/>
  <c r="LH179" i="1" s="1"/>
  <c r="LB180" i="1"/>
  <c r="LC180" i="1"/>
  <c r="LD180" i="1"/>
  <c r="LE180" i="1"/>
  <c r="LF180" i="1"/>
  <c r="GI180" i="1"/>
  <c r="LG180" i="1" s="1"/>
  <c r="GJ180" i="1"/>
  <c r="LH180" i="1" s="1"/>
  <c r="LB181" i="1"/>
  <c r="LC181" i="1"/>
  <c r="LD181" i="1"/>
  <c r="LE181" i="1"/>
  <c r="LF181" i="1"/>
  <c r="GI181" i="1"/>
  <c r="LG181" i="1" s="1"/>
  <c r="GJ181" i="1"/>
  <c r="LH181" i="1" s="1"/>
  <c r="LB182" i="1"/>
  <c r="LC182" i="1"/>
  <c r="LD182" i="1"/>
  <c r="LE182" i="1"/>
  <c r="LF182" i="1"/>
  <c r="GI182" i="1"/>
  <c r="LG182" i="1" s="1"/>
  <c r="GJ182" i="1"/>
  <c r="LH182" i="1" s="1"/>
  <c r="LB183" i="1"/>
  <c r="LC183" i="1"/>
  <c r="LD183" i="1"/>
  <c r="LE183" i="1"/>
  <c r="LF183" i="1"/>
  <c r="GI183" i="1"/>
  <c r="LG183" i="1" s="1"/>
  <c r="GJ183" i="1"/>
  <c r="LH183" i="1" s="1"/>
  <c r="LB184" i="1"/>
  <c r="LC184" i="1"/>
  <c r="LD184" i="1"/>
  <c r="LE184" i="1"/>
  <c r="LF184" i="1"/>
  <c r="GI184" i="1"/>
  <c r="LG184" i="1" s="1"/>
  <c r="GJ184" i="1"/>
  <c r="LH184" i="1" s="1"/>
  <c r="LB185" i="1"/>
  <c r="LC185" i="1"/>
  <c r="LD185" i="1"/>
  <c r="LE185" i="1"/>
  <c r="LF185" i="1"/>
  <c r="GI185" i="1"/>
  <c r="LG185" i="1" s="1"/>
  <c r="GJ185" i="1"/>
  <c r="LH185" i="1" s="1"/>
  <c r="LB186" i="1"/>
  <c r="LC186" i="1"/>
  <c r="LD186" i="1"/>
  <c r="LE186" i="1"/>
  <c r="LF186" i="1"/>
  <c r="GI186" i="1"/>
  <c r="LG186" i="1" s="1"/>
  <c r="GJ186" i="1"/>
  <c r="LH186" i="1" s="1"/>
  <c r="LB187" i="1"/>
  <c r="LC187" i="1"/>
  <c r="LD187" i="1"/>
  <c r="LE187" i="1"/>
  <c r="LF187" i="1"/>
  <c r="GI187" i="1"/>
  <c r="LG187" i="1" s="1"/>
  <c r="GJ187" i="1"/>
  <c r="LH187" i="1" s="1"/>
  <c r="LB188" i="1"/>
  <c r="LC188" i="1"/>
  <c r="LD188" i="1"/>
  <c r="LE188" i="1"/>
  <c r="LF188" i="1"/>
  <c r="GI188" i="1"/>
  <c r="LG188" i="1" s="1"/>
  <c r="GJ188" i="1"/>
  <c r="LH188" i="1" s="1"/>
  <c r="LB189" i="1"/>
  <c r="LC189" i="1"/>
  <c r="LD189" i="1"/>
  <c r="LE189" i="1"/>
  <c r="LF189" i="1"/>
  <c r="GI189" i="1"/>
  <c r="LG189" i="1" s="1"/>
  <c r="GJ189" i="1"/>
  <c r="LH189" i="1" s="1"/>
  <c r="LB190" i="1"/>
  <c r="LC190" i="1"/>
  <c r="LD190" i="1"/>
  <c r="LE190" i="1"/>
  <c r="LF190" i="1"/>
  <c r="GI190" i="1"/>
  <c r="LG190" i="1" s="1"/>
  <c r="GJ190" i="1"/>
  <c r="LH190" i="1" s="1"/>
  <c r="LB191" i="1"/>
  <c r="LC191" i="1"/>
  <c r="LD191" i="1"/>
  <c r="LE191" i="1"/>
  <c r="LF191" i="1"/>
  <c r="GI191" i="1"/>
  <c r="LG191" i="1" s="1"/>
  <c r="GJ191" i="1"/>
  <c r="LH191" i="1" s="1"/>
  <c r="LB192" i="1"/>
  <c r="LC192" i="1"/>
  <c r="LD192" i="1"/>
  <c r="LE192" i="1"/>
  <c r="LF192" i="1"/>
  <c r="GI192" i="1"/>
  <c r="LG192" i="1" s="1"/>
  <c r="GJ192" i="1"/>
  <c r="LH192" i="1" s="1"/>
  <c r="LB193" i="1"/>
  <c r="LC193" i="1"/>
  <c r="LD193" i="1"/>
  <c r="LE193" i="1"/>
  <c r="LF193" i="1"/>
  <c r="GI193" i="1"/>
  <c r="LG193" i="1" s="1"/>
  <c r="GJ193" i="1"/>
  <c r="LH193" i="1" s="1"/>
  <c r="LB194" i="1"/>
  <c r="LC194" i="1"/>
  <c r="LD194" i="1"/>
  <c r="LE194" i="1"/>
  <c r="LF194" i="1"/>
  <c r="GI194" i="1"/>
  <c r="LG194" i="1" s="1"/>
  <c r="GJ194" i="1"/>
  <c r="LH194" i="1" s="1"/>
  <c r="LB195" i="1"/>
  <c r="LC195" i="1"/>
  <c r="LD195" i="1"/>
  <c r="LE195" i="1"/>
  <c r="LF195" i="1"/>
  <c r="GI195" i="1"/>
  <c r="LG195" i="1" s="1"/>
  <c r="GJ195" i="1"/>
  <c r="LH195" i="1" s="1"/>
  <c r="LB196" i="1"/>
  <c r="LC196" i="1"/>
  <c r="LD196" i="1"/>
  <c r="LE196" i="1"/>
  <c r="LF196" i="1"/>
  <c r="GI196" i="1"/>
  <c r="LG196" i="1" s="1"/>
  <c r="GJ196" i="1"/>
  <c r="LH196" i="1" s="1"/>
  <c r="LB197" i="1"/>
  <c r="LC197" i="1"/>
  <c r="LD197" i="1"/>
  <c r="LE197" i="1"/>
  <c r="LF197" i="1"/>
  <c r="GI197" i="1"/>
  <c r="LG197" i="1" s="1"/>
  <c r="GJ197" i="1"/>
  <c r="LH197" i="1" s="1"/>
  <c r="LB198" i="1"/>
  <c r="LC198" i="1"/>
  <c r="LD198" i="1"/>
  <c r="LE198" i="1"/>
  <c r="LF198" i="1"/>
  <c r="GI198" i="1"/>
  <c r="LG198" i="1" s="1"/>
  <c r="GJ198" i="1"/>
  <c r="LH198" i="1" s="1"/>
  <c r="LB199" i="1"/>
  <c r="LC199" i="1"/>
  <c r="LD199" i="1"/>
  <c r="LE199" i="1"/>
  <c r="LF199" i="1"/>
  <c r="GI199" i="1"/>
  <c r="LG199" i="1" s="1"/>
  <c r="GJ199" i="1"/>
  <c r="LH199" i="1" s="1"/>
  <c r="LB200" i="1"/>
  <c r="LC200" i="1"/>
  <c r="LD200" i="1"/>
  <c r="LE200" i="1"/>
  <c r="LF200" i="1"/>
  <c r="GI200" i="1"/>
  <c r="LG200" i="1" s="1"/>
  <c r="GJ200" i="1"/>
  <c r="LH200" i="1" s="1"/>
  <c r="LB201" i="1"/>
  <c r="LC201" i="1"/>
  <c r="LD201" i="1"/>
  <c r="LE201" i="1"/>
  <c r="LF201" i="1"/>
  <c r="GI201" i="1"/>
  <c r="LG201" i="1" s="1"/>
  <c r="GJ201" i="1"/>
  <c r="LH201" i="1" s="1"/>
  <c r="LB202" i="1"/>
  <c r="LC202" i="1"/>
  <c r="LD202" i="1"/>
  <c r="GI202" i="1"/>
  <c r="GJ202" i="1"/>
  <c r="LB203" i="1"/>
  <c r="LC203" i="1"/>
  <c r="LD203" i="1"/>
  <c r="LE203" i="1"/>
  <c r="LF203" i="1"/>
  <c r="GI203" i="1"/>
  <c r="LG203" i="1" s="1"/>
  <c r="GJ203" i="1"/>
  <c r="LH203" i="1" s="1"/>
  <c r="LB204" i="1"/>
  <c r="LC204" i="1"/>
  <c r="LD204" i="1"/>
  <c r="GI204" i="1"/>
  <c r="GJ204" i="1"/>
  <c r="LB205" i="1"/>
  <c r="LC205" i="1"/>
  <c r="LD205" i="1"/>
  <c r="LE205" i="1"/>
  <c r="LF205" i="1"/>
  <c r="GI205" i="1"/>
  <c r="LG205" i="1" s="1"/>
  <c r="GJ205" i="1"/>
  <c r="LH205" i="1" s="1"/>
  <c r="LB206" i="1"/>
  <c r="LC206" i="1"/>
  <c r="LD206" i="1"/>
  <c r="LE206" i="1"/>
  <c r="LF206" i="1"/>
  <c r="GI206" i="1"/>
  <c r="LG206" i="1" s="1"/>
  <c r="GJ206" i="1"/>
  <c r="LH206" i="1" s="1"/>
  <c r="LB207" i="1"/>
  <c r="LC207" i="1"/>
  <c r="LD207" i="1"/>
  <c r="LE207" i="1"/>
  <c r="LF207" i="1"/>
  <c r="GI207" i="1"/>
  <c r="LG207" i="1" s="1"/>
  <c r="GJ207" i="1"/>
  <c r="LH207" i="1" s="1"/>
  <c r="LB208" i="1"/>
  <c r="LC208" i="1"/>
  <c r="LD208" i="1"/>
  <c r="LE208" i="1"/>
  <c r="LF208" i="1"/>
  <c r="GI208" i="1"/>
  <c r="LG208" i="1" s="1"/>
  <c r="GJ208" i="1"/>
  <c r="LH208" i="1" s="1"/>
  <c r="LB209" i="1"/>
  <c r="LC209" i="1"/>
  <c r="LD209" i="1"/>
  <c r="LE209" i="1"/>
  <c r="LF209" i="1"/>
  <c r="GI209" i="1"/>
  <c r="LG209" i="1" s="1"/>
  <c r="GJ209" i="1"/>
  <c r="LH209" i="1" s="1"/>
  <c r="LB210" i="1"/>
  <c r="LC210" i="1"/>
  <c r="LD210" i="1"/>
  <c r="LE210" i="1"/>
  <c r="LF210" i="1"/>
  <c r="GI210" i="1"/>
  <c r="LG210" i="1" s="1"/>
  <c r="GJ210" i="1"/>
  <c r="LH210" i="1" s="1"/>
  <c r="LB211" i="1"/>
  <c r="LC211" i="1"/>
  <c r="LD211" i="1"/>
  <c r="LE211" i="1"/>
  <c r="LF211" i="1"/>
  <c r="GI211" i="1"/>
  <c r="LG211" i="1" s="1"/>
  <c r="GJ211" i="1"/>
  <c r="LH211" i="1" s="1"/>
  <c r="LB212" i="1"/>
  <c r="LC212" i="1"/>
  <c r="LD212" i="1"/>
  <c r="LE212" i="1"/>
  <c r="LF212" i="1"/>
  <c r="GI212" i="1"/>
  <c r="LG212" i="1" s="1"/>
  <c r="GJ212" i="1"/>
  <c r="LH212" i="1" s="1"/>
  <c r="LB213" i="1"/>
  <c r="LC213" i="1"/>
  <c r="LD213" i="1"/>
  <c r="LE213" i="1"/>
  <c r="LF213" i="1"/>
  <c r="GI213" i="1"/>
  <c r="LG213" i="1" s="1"/>
  <c r="GJ213" i="1"/>
  <c r="LH213" i="1" s="1"/>
  <c r="LB214" i="1"/>
  <c r="LC214" i="1"/>
  <c r="LD214" i="1"/>
  <c r="GI214" i="1"/>
  <c r="GJ214" i="1"/>
  <c r="LB215" i="1"/>
  <c r="LC215" i="1"/>
  <c r="LD215" i="1"/>
  <c r="LE215" i="1"/>
  <c r="LF215" i="1"/>
  <c r="GI215" i="1"/>
  <c r="LG215" i="1" s="1"/>
  <c r="GJ215" i="1"/>
  <c r="LH215" i="1" s="1"/>
  <c r="LB216" i="1"/>
  <c r="LC216" i="1"/>
  <c r="LD216" i="1"/>
  <c r="LE216" i="1"/>
  <c r="LF216" i="1"/>
  <c r="GI216" i="1"/>
  <c r="LG216" i="1" s="1"/>
  <c r="GJ216" i="1"/>
  <c r="LH216" i="1" s="1"/>
  <c r="LB217" i="1"/>
  <c r="LC217" i="1"/>
  <c r="LD217" i="1"/>
  <c r="GI217" i="1"/>
  <c r="GJ217" i="1"/>
  <c r="LB218" i="1"/>
  <c r="LC218" i="1"/>
  <c r="LD218" i="1"/>
  <c r="LE218" i="1"/>
  <c r="LF218" i="1"/>
  <c r="GI218" i="1"/>
  <c r="LG218" i="1" s="1"/>
  <c r="GJ218" i="1"/>
  <c r="LH218" i="1" s="1"/>
  <c r="LB219" i="1"/>
  <c r="LC219" i="1"/>
  <c r="LD219" i="1"/>
  <c r="LE219" i="1"/>
  <c r="LF219" i="1"/>
  <c r="GI219" i="1"/>
  <c r="LG219" i="1" s="1"/>
  <c r="GJ219" i="1"/>
  <c r="LH219" i="1" s="1"/>
  <c r="LB220" i="1"/>
  <c r="LC220" i="1"/>
  <c r="LD220" i="1"/>
  <c r="LE220" i="1"/>
  <c r="LF220" i="1"/>
  <c r="GI220" i="1"/>
  <c r="LG220" i="1" s="1"/>
  <c r="GJ220" i="1"/>
  <c r="LH220" i="1" s="1"/>
  <c r="LB221" i="1"/>
  <c r="LC221" i="1"/>
  <c r="LD221" i="1"/>
  <c r="GI221" i="1"/>
  <c r="GJ221" i="1"/>
  <c r="LB222" i="1"/>
  <c r="LC222" i="1"/>
  <c r="LD222" i="1"/>
  <c r="GI222" i="1"/>
  <c r="GJ222" i="1"/>
  <c r="LB223" i="1"/>
  <c r="LC223" i="1"/>
  <c r="LD223" i="1"/>
  <c r="LE223" i="1"/>
  <c r="LF223" i="1"/>
  <c r="GI223" i="1"/>
  <c r="LG223" i="1" s="1"/>
  <c r="GJ223" i="1"/>
  <c r="LH223" i="1" s="1"/>
  <c r="LB224" i="1"/>
  <c r="LC224" i="1"/>
  <c r="LD224" i="1"/>
  <c r="LE224" i="1"/>
  <c r="LF224" i="1"/>
  <c r="GI224" i="1"/>
  <c r="LG224" i="1" s="1"/>
  <c r="GJ224" i="1"/>
  <c r="LH224" i="1" s="1"/>
  <c r="LB225" i="1"/>
  <c r="LC225" i="1"/>
  <c r="LD225" i="1"/>
  <c r="GI225" i="1"/>
  <c r="GJ225" i="1"/>
  <c r="LB226" i="1"/>
  <c r="LC226" i="1"/>
  <c r="LD226" i="1"/>
  <c r="LE226" i="1"/>
  <c r="LF226" i="1"/>
  <c r="GI226" i="1"/>
  <c r="LG226" i="1" s="1"/>
  <c r="GJ226" i="1"/>
  <c r="LH226" i="1" s="1"/>
  <c r="LB227" i="1"/>
  <c r="LC227" i="1"/>
  <c r="LD227" i="1"/>
  <c r="LE227" i="1"/>
  <c r="LF227" i="1"/>
  <c r="GI227" i="1"/>
  <c r="LG227" i="1" s="1"/>
  <c r="GJ227" i="1"/>
  <c r="LH227" i="1" s="1"/>
  <c r="LB228" i="1"/>
  <c r="LC228" i="1"/>
  <c r="LD228" i="1"/>
  <c r="LE228" i="1"/>
  <c r="LF228" i="1"/>
  <c r="GI228" i="1"/>
  <c r="LG228" i="1" s="1"/>
  <c r="GJ228" i="1"/>
  <c r="LH228" i="1" s="1"/>
  <c r="LB229" i="1"/>
  <c r="LC229" i="1"/>
  <c r="LD229" i="1"/>
  <c r="LE229" i="1"/>
  <c r="LF229" i="1"/>
  <c r="GI229" i="1"/>
  <c r="LG229" i="1" s="1"/>
  <c r="GJ229" i="1"/>
  <c r="LH229" i="1" s="1"/>
  <c r="LB230" i="1"/>
  <c r="LC230" i="1"/>
  <c r="LD230" i="1"/>
  <c r="LE230" i="1"/>
  <c r="LF230" i="1"/>
  <c r="GI230" i="1"/>
  <c r="LG230" i="1" s="1"/>
  <c r="GJ230" i="1"/>
  <c r="LH230" i="1" s="1"/>
  <c r="LB231" i="1"/>
  <c r="LC231" i="1"/>
  <c r="LD231" i="1"/>
  <c r="LE231" i="1"/>
  <c r="LF231" i="1"/>
  <c r="GI231" i="1"/>
  <c r="LG231" i="1" s="1"/>
  <c r="GJ231" i="1"/>
  <c r="LH231" i="1" s="1"/>
  <c r="LB232" i="1"/>
  <c r="LC232" i="1"/>
  <c r="LD232" i="1"/>
  <c r="LE232" i="1"/>
  <c r="LF232" i="1"/>
  <c r="GI232" i="1"/>
  <c r="LG232" i="1" s="1"/>
  <c r="GJ232" i="1"/>
  <c r="LH232" i="1" s="1"/>
  <c r="LB233" i="1"/>
  <c r="LC233" i="1"/>
  <c r="LD233" i="1"/>
  <c r="LE233" i="1"/>
  <c r="LF233" i="1"/>
  <c r="GI233" i="1"/>
  <c r="LG233" i="1" s="1"/>
  <c r="GJ233" i="1"/>
  <c r="LH233" i="1" s="1"/>
  <c r="LB234" i="1"/>
  <c r="LC234" i="1"/>
  <c r="LD234" i="1"/>
  <c r="LE234" i="1"/>
  <c r="LF234" i="1"/>
  <c r="GI234" i="1"/>
  <c r="LG234" i="1" s="1"/>
  <c r="GJ234" i="1"/>
  <c r="LH234" i="1" s="1"/>
  <c r="LB235" i="1"/>
  <c r="LC235" i="1"/>
  <c r="LD235" i="1"/>
  <c r="GI235" i="1"/>
  <c r="GJ235" i="1"/>
  <c r="LB236" i="1"/>
  <c r="LC236" i="1"/>
  <c r="LD236" i="1"/>
  <c r="LE236" i="1"/>
  <c r="LF236" i="1"/>
  <c r="GI236" i="1"/>
  <c r="LG236" i="1" s="1"/>
  <c r="GJ236" i="1"/>
  <c r="LH236" i="1" s="1"/>
  <c r="LB237" i="1"/>
  <c r="LC237" i="1"/>
  <c r="LD237" i="1"/>
  <c r="LE237" i="1"/>
  <c r="LF237" i="1"/>
  <c r="GI237" i="1"/>
  <c r="LG237" i="1" s="1"/>
  <c r="GJ237" i="1"/>
  <c r="LH237" i="1" s="1"/>
  <c r="LB238" i="1"/>
  <c r="LC238" i="1"/>
  <c r="LD238" i="1"/>
  <c r="LE238" i="1"/>
  <c r="LF238" i="1"/>
  <c r="GI238" i="1"/>
  <c r="LG238" i="1" s="1"/>
  <c r="GJ238" i="1"/>
  <c r="LH238" i="1" s="1"/>
  <c r="LB239" i="1"/>
  <c r="LC239" i="1"/>
  <c r="LD239" i="1"/>
  <c r="LE239" i="1"/>
  <c r="LF239" i="1"/>
  <c r="GI239" i="1"/>
  <c r="LG239" i="1" s="1"/>
  <c r="GJ239" i="1"/>
  <c r="LH239" i="1" s="1"/>
  <c r="LB240" i="1"/>
  <c r="LC240" i="1"/>
  <c r="LD240" i="1"/>
  <c r="LE240" i="1"/>
  <c r="LF240" i="1"/>
  <c r="GI240" i="1"/>
  <c r="LG240" i="1" s="1"/>
  <c r="GJ240" i="1"/>
  <c r="LH240" i="1" s="1"/>
  <c r="LB241" i="1"/>
  <c r="LC241" i="1"/>
  <c r="LD241" i="1"/>
  <c r="GI241" i="1"/>
  <c r="GJ241" i="1"/>
  <c r="LB242" i="1"/>
  <c r="LC242" i="1"/>
  <c r="LD242" i="1"/>
  <c r="LE242" i="1"/>
  <c r="LF242" i="1"/>
  <c r="GI242" i="1"/>
  <c r="LG242" i="1" s="1"/>
  <c r="GJ242" i="1"/>
  <c r="LH242" i="1" s="1"/>
  <c r="LB243" i="1"/>
  <c r="LC243" i="1"/>
  <c r="LD243" i="1"/>
  <c r="GI243" i="1"/>
  <c r="GJ243" i="1"/>
  <c r="LB244" i="1"/>
  <c r="LC244" i="1"/>
  <c r="LD244" i="1"/>
  <c r="GI244" i="1"/>
  <c r="GJ244" i="1"/>
  <c r="LB245" i="1"/>
  <c r="LC245" i="1"/>
  <c r="LD245" i="1"/>
  <c r="LE245" i="1"/>
  <c r="LF245" i="1"/>
  <c r="GI245" i="1"/>
  <c r="LG245" i="1" s="1"/>
  <c r="GJ245" i="1"/>
  <c r="LH245" i="1" s="1"/>
  <c r="LB246" i="1"/>
  <c r="LC246" i="1"/>
  <c r="LD246" i="1"/>
  <c r="LE246" i="1"/>
  <c r="LF246" i="1"/>
  <c r="GI246" i="1"/>
  <c r="LG246" i="1" s="1"/>
  <c r="GJ246" i="1"/>
  <c r="LH246" i="1" s="1"/>
  <c r="LB247" i="1"/>
  <c r="LC247" i="1"/>
  <c r="LD247" i="1"/>
  <c r="LE247" i="1"/>
  <c r="LF247" i="1"/>
  <c r="GI247" i="1"/>
  <c r="LG247" i="1" s="1"/>
  <c r="GJ247" i="1"/>
  <c r="LH247" i="1" s="1"/>
  <c r="LB248" i="1"/>
  <c r="LC248" i="1"/>
  <c r="LD248" i="1"/>
  <c r="GI248" i="1"/>
  <c r="GJ248" i="1"/>
  <c r="LB249" i="1"/>
  <c r="LC249" i="1"/>
  <c r="LD249" i="1"/>
  <c r="GI249" i="1"/>
  <c r="GJ249" i="1"/>
  <c r="LB250" i="1"/>
  <c r="LC250" i="1"/>
  <c r="LD250" i="1"/>
  <c r="LE250" i="1"/>
  <c r="LF250" i="1"/>
  <c r="GI250" i="1"/>
  <c r="LG250" i="1" s="1"/>
  <c r="GJ250" i="1"/>
  <c r="LH250" i="1" s="1"/>
  <c r="LB251" i="1"/>
  <c r="LC251" i="1"/>
  <c r="LD251" i="1"/>
  <c r="GI251" i="1"/>
  <c r="GJ251" i="1"/>
  <c r="LB252" i="1"/>
  <c r="LC252" i="1"/>
  <c r="LD252" i="1"/>
  <c r="LE252" i="1"/>
  <c r="LF252" i="1"/>
  <c r="GI252" i="1"/>
  <c r="LG252" i="1" s="1"/>
  <c r="GJ252" i="1"/>
  <c r="LH252" i="1" s="1"/>
  <c r="LB253" i="1"/>
  <c r="LC253" i="1"/>
  <c r="LD253" i="1"/>
  <c r="GI253" i="1"/>
  <c r="GJ253" i="1"/>
  <c r="LB254" i="1"/>
  <c r="LC254" i="1"/>
  <c r="LD254" i="1"/>
  <c r="LE254" i="1"/>
  <c r="LF254" i="1"/>
  <c r="GI254" i="1"/>
  <c r="LG254" i="1" s="1"/>
  <c r="GJ254" i="1"/>
  <c r="LH254" i="1" s="1"/>
  <c r="LB255" i="1"/>
  <c r="LC255" i="1"/>
  <c r="LD255" i="1"/>
  <c r="LE255" i="1"/>
  <c r="LF255" i="1"/>
  <c r="GI255" i="1"/>
  <c r="LG255" i="1" s="1"/>
  <c r="GJ255" i="1"/>
  <c r="LH255" i="1" s="1"/>
  <c r="LB256" i="1"/>
  <c r="LC256" i="1"/>
  <c r="LD256" i="1"/>
  <c r="GI256" i="1"/>
  <c r="GJ256" i="1"/>
  <c r="LB257" i="1"/>
  <c r="LC257" i="1"/>
  <c r="LD257" i="1"/>
  <c r="GI257" i="1"/>
  <c r="GJ257" i="1"/>
  <c r="LB258" i="1"/>
  <c r="LC258" i="1"/>
  <c r="LD258" i="1"/>
  <c r="GI258" i="1"/>
  <c r="GJ258" i="1"/>
  <c r="LB259" i="1"/>
  <c r="LC259" i="1"/>
  <c r="LD259" i="1"/>
  <c r="GI259" i="1"/>
  <c r="GJ259" i="1"/>
  <c r="LB260" i="1"/>
  <c r="LC260" i="1"/>
  <c r="LD260" i="1"/>
  <c r="LE260" i="1"/>
  <c r="LF260" i="1"/>
  <c r="GI260" i="1"/>
  <c r="LG260" i="1" s="1"/>
  <c r="GJ260" i="1"/>
  <c r="LH260" i="1" s="1"/>
  <c r="LB261" i="1"/>
  <c r="LC261" i="1"/>
  <c r="LD261" i="1"/>
  <c r="LE261" i="1"/>
  <c r="LF261" i="1"/>
  <c r="GI261" i="1"/>
  <c r="LG261" i="1" s="1"/>
  <c r="GJ261" i="1"/>
  <c r="LH261" i="1" s="1"/>
  <c r="LB262" i="1"/>
  <c r="LC262" i="1"/>
  <c r="LD262" i="1"/>
  <c r="LE262" i="1"/>
  <c r="LF262" i="1"/>
  <c r="GI262" i="1"/>
  <c r="LG262" i="1" s="1"/>
  <c r="GJ262" i="1"/>
  <c r="LH262" i="1" s="1"/>
  <c r="LB263" i="1"/>
  <c r="LC263" i="1"/>
  <c r="LD263" i="1"/>
  <c r="GI263" i="1"/>
  <c r="GJ263" i="1"/>
  <c r="LB264" i="1"/>
  <c r="LC264" i="1"/>
  <c r="LD264" i="1"/>
  <c r="LE264" i="1"/>
  <c r="LF264" i="1"/>
  <c r="GI264" i="1"/>
  <c r="LG264" i="1" s="1"/>
  <c r="GJ264" i="1"/>
  <c r="LH264" i="1" s="1"/>
  <c r="LB265" i="1"/>
  <c r="LC265" i="1"/>
  <c r="LD265" i="1"/>
  <c r="GI265" i="1"/>
  <c r="GJ265" i="1"/>
  <c r="LB266" i="1"/>
  <c r="LC266" i="1"/>
  <c r="LD266" i="1"/>
  <c r="GI266" i="1"/>
  <c r="GJ266" i="1"/>
  <c r="LB267" i="1"/>
  <c r="LC267" i="1"/>
  <c r="LD267" i="1"/>
  <c r="LE267" i="1"/>
  <c r="LF267" i="1"/>
  <c r="GI267" i="1"/>
  <c r="LG267" i="1" s="1"/>
  <c r="GJ267" i="1"/>
  <c r="LH267" i="1" s="1"/>
  <c r="LB268" i="1"/>
  <c r="LC268" i="1"/>
  <c r="LD268" i="1"/>
  <c r="LE268" i="1"/>
  <c r="LF268" i="1"/>
  <c r="GI268" i="1"/>
  <c r="LG268" i="1" s="1"/>
  <c r="GJ268" i="1"/>
  <c r="LH268" i="1" s="1"/>
  <c r="LB269" i="1"/>
  <c r="LC269" i="1"/>
  <c r="LD269" i="1"/>
  <c r="LE269" i="1"/>
  <c r="LF269" i="1"/>
  <c r="GI269" i="1"/>
  <c r="LG269" i="1" s="1"/>
  <c r="GJ269" i="1"/>
  <c r="LH269" i="1" s="1"/>
  <c r="LB270" i="1"/>
  <c r="LC270" i="1"/>
  <c r="LD270" i="1"/>
  <c r="LE270" i="1"/>
  <c r="LF270" i="1"/>
  <c r="GI270" i="1"/>
  <c r="LG270" i="1" s="1"/>
  <c r="GJ270" i="1"/>
  <c r="LH270" i="1" s="1"/>
  <c r="LB271" i="1"/>
  <c r="LC271" i="1"/>
  <c r="LD271" i="1"/>
  <c r="LE271" i="1"/>
  <c r="LF271" i="1"/>
  <c r="GI271" i="1"/>
  <c r="LG271" i="1" s="1"/>
  <c r="GJ271" i="1"/>
  <c r="LH271" i="1" s="1"/>
  <c r="LB272" i="1"/>
  <c r="LC272" i="1"/>
  <c r="LD272" i="1"/>
  <c r="LE272" i="1"/>
  <c r="LF272" i="1"/>
  <c r="GI272" i="1"/>
  <c r="LG272" i="1" s="1"/>
  <c r="GJ272" i="1"/>
  <c r="LH272" i="1" s="1"/>
  <c r="LB273" i="1"/>
  <c r="LC273" i="1"/>
  <c r="LD273" i="1"/>
  <c r="LE273" i="1"/>
  <c r="LF273" i="1"/>
  <c r="GI273" i="1"/>
  <c r="LG273" i="1" s="1"/>
  <c r="GJ273" i="1"/>
  <c r="LH273" i="1" s="1"/>
  <c r="LB274" i="1"/>
  <c r="LC274" i="1"/>
  <c r="LD274" i="1"/>
  <c r="LE274" i="1"/>
  <c r="LF274" i="1"/>
  <c r="GI274" i="1"/>
  <c r="LG274" i="1" s="1"/>
  <c r="GJ274" i="1"/>
  <c r="LH274" i="1" s="1"/>
  <c r="LB275" i="1"/>
  <c r="LC275" i="1"/>
  <c r="LD275" i="1"/>
  <c r="LE275" i="1"/>
  <c r="LF275" i="1"/>
  <c r="GI275" i="1"/>
  <c r="LG275" i="1" s="1"/>
  <c r="GJ275" i="1"/>
  <c r="LH275" i="1" s="1"/>
  <c r="LB276" i="1"/>
  <c r="LC276" i="1"/>
  <c r="LD276" i="1"/>
  <c r="LE276" i="1"/>
  <c r="LF276" i="1"/>
  <c r="GI276" i="1"/>
  <c r="LG276" i="1" s="1"/>
  <c r="GJ276" i="1"/>
  <c r="LH276" i="1" s="1"/>
  <c r="LB277" i="1"/>
  <c r="LC277" i="1"/>
  <c r="LD277" i="1"/>
  <c r="LE277" i="1"/>
  <c r="LF277" i="1"/>
  <c r="GI277" i="1"/>
  <c r="LG277" i="1" s="1"/>
  <c r="GJ277" i="1"/>
  <c r="LH277" i="1" s="1"/>
  <c r="LB278" i="1"/>
  <c r="LC278" i="1"/>
  <c r="LD278" i="1"/>
  <c r="LE278" i="1"/>
  <c r="LF278" i="1"/>
  <c r="GI278" i="1"/>
  <c r="LG278" i="1" s="1"/>
  <c r="GJ278" i="1"/>
  <c r="LH278" i="1" s="1"/>
  <c r="LB279" i="1"/>
  <c r="LC279" i="1"/>
  <c r="LD279" i="1"/>
  <c r="LE279" i="1"/>
  <c r="LF279" i="1"/>
  <c r="GI279" i="1"/>
  <c r="LG279" i="1" s="1"/>
  <c r="GJ279" i="1"/>
  <c r="LH279" i="1" s="1"/>
  <c r="LB280" i="1"/>
  <c r="LC280" i="1"/>
  <c r="LD280" i="1"/>
  <c r="LE280" i="1"/>
  <c r="LF280" i="1"/>
  <c r="GI280" i="1"/>
  <c r="LG280" i="1" s="1"/>
  <c r="GJ280" i="1"/>
  <c r="LH280" i="1" s="1"/>
  <c r="QL2" i="1"/>
  <c r="QM2" i="1"/>
  <c r="QN2" i="1"/>
  <c r="QO2" i="1"/>
  <c r="QP2" i="1"/>
  <c r="QL3" i="1"/>
  <c r="QM3" i="1"/>
  <c r="QN3" i="1"/>
  <c r="QO3" i="1"/>
  <c r="QP3" i="1"/>
  <c r="QL4" i="1"/>
  <c r="QM4" i="1"/>
  <c r="QN4" i="1"/>
  <c r="QO4" i="1"/>
  <c r="QP4" i="1"/>
  <c r="QL5" i="1"/>
  <c r="QM5" i="1"/>
  <c r="QN5" i="1"/>
  <c r="QO5" i="1"/>
  <c r="QP5" i="1"/>
  <c r="QL6" i="1"/>
  <c r="QM6" i="1"/>
  <c r="QN6" i="1"/>
  <c r="QO6" i="1"/>
  <c r="QP6" i="1"/>
  <c r="QL7" i="1"/>
  <c r="QM7" i="1"/>
  <c r="QN7" i="1"/>
  <c r="QO7" i="1"/>
  <c r="QP7" i="1"/>
  <c r="QL8" i="1"/>
  <c r="QM8" i="1"/>
  <c r="QN8" i="1"/>
  <c r="QO8" i="1"/>
  <c r="QP8" i="1"/>
  <c r="QL9" i="1"/>
  <c r="QM9" i="1"/>
  <c r="QN9" i="1"/>
  <c r="QO9" i="1"/>
  <c r="QP9" i="1"/>
  <c r="QL10" i="1"/>
  <c r="QM10" i="1"/>
  <c r="QN10" i="1"/>
  <c r="QO10" i="1"/>
  <c r="QP10" i="1"/>
  <c r="QL11" i="1"/>
  <c r="QM11" i="1"/>
  <c r="QN11" i="1"/>
  <c r="QO11" i="1"/>
  <c r="QP11" i="1"/>
  <c r="QL12" i="1"/>
  <c r="QM12" i="1"/>
  <c r="QN12" i="1"/>
  <c r="QO12" i="1"/>
  <c r="QP12" i="1"/>
  <c r="QL13" i="1"/>
  <c r="QM13" i="1"/>
  <c r="QN13" i="1"/>
  <c r="QO13" i="1"/>
  <c r="QP13" i="1"/>
  <c r="QL14" i="1"/>
  <c r="QM14" i="1"/>
  <c r="QN14" i="1"/>
  <c r="QO14" i="1"/>
  <c r="QP14" i="1"/>
  <c r="QL15" i="1"/>
  <c r="QM15" i="1"/>
  <c r="QN15" i="1"/>
  <c r="QO15" i="1"/>
  <c r="QP15" i="1"/>
  <c r="QL16" i="1"/>
  <c r="QM16" i="1"/>
  <c r="QN16" i="1"/>
  <c r="QO16" i="1"/>
  <c r="QP16" i="1"/>
  <c r="QL17" i="1"/>
  <c r="QM17" i="1"/>
  <c r="QN17" i="1"/>
  <c r="QO17" i="1"/>
  <c r="QP17" i="1"/>
  <c r="QL18" i="1"/>
  <c r="QM18" i="1"/>
  <c r="QN18" i="1"/>
  <c r="QO18" i="1"/>
  <c r="QP18" i="1"/>
  <c r="QL19" i="1"/>
  <c r="QM19" i="1"/>
  <c r="QN19" i="1"/>
  <c r="QO19" i="1"/>
  <c r="QP19" i="1"/>
  <c r="QL20" i="1"/>
  <c r="QM20" i="1"/>
  <c r="QN20" i="1"/>
  <c r="QO20" i="1"/>
  <c r="QP20" i="1"/>
  <c r="QL21" i="1"/>
  <c r="QM21" i="1"/>
  <c r="QN21" i="1"/>
  <c r="QO21" i="1"/>
  <c r="QP21" i="1"/>
  <c r="QL22" i="1"/>
  <c r="QM22" i="1"/>
  <c r="QN22" i="1"/>
  <c r="QO22" i="1"/>
  <c r="QP22" i="1"/>
  <c r="QL23" i="1"/>
  <c r="QM23" i="1"/>
  <c r="QN23" i="1"/>
  <c r="QO23" i="1"/>
  <c r="QP23" i="1"/>
  <c r="QL24" i="1"/>
  <c r="QM24" i="1"/>
  <c r="QN24" i="1"/>
  <c r="QO24" i="1"/>
  <c r="QP24" i="1"/>
  <c r="QL25" i="1"/>
  <c r="QM25" i="1"/>
  <c r="QN25" i="1"/>
  <c r="QO25" i="1"/>
  <c r="QP25" i="1"/>
  <c r="QL26" i="1"/>
  <c r="QM26" i="1"/>
  <c r="QN26" i="1"/>
  <c r="QO26" i="1"/>
  <c r="QP26" i="1"/>
  <c r="QL27" i="1"/>
  <c r="QM27" i="1"/>
  <c r="QN27" i="1"/>
  <c r="QO27" i="1"/>
  <c r="QP27" i="1"/>
  <c r="QL28" i="1"/>
  <c r="QM28" i="1"/>
  <c r="QN28" i="1"/>
  <c r="QO28" i="1"/>
  <c r="QP28" i="1"/>
  <c r="QL29" i="1"/>
  <c r="QM29" i="1"/>
  <c r="QN29" i="1"/>
  <c r="QO29" i="1"/>
  <c r="QP29" i="1"/>
  <c r="QL30" i="1"/>
  <c r="QM30" i="1"/>
  <c r="QN30" i="1"/>
  <c r="QO30" i="1"/>
  <c r="QP30" i="1"/>
  <c r="QL31" i="1"/>
  <c r="QM31" i="1"/>
  <c r="QN31" i="1"/>
  <c r="QO31" i="1"/>
  <c r="QP31" i="1"/>
  <c r="QL32" i="1"/>
  <c r="QM32" i="1"/>
  <c r="QN32" i="1"/>
  <c r="QO32" i="1"/>
  <c r="QP32" i="1"/>
  <c r="QL34" i="1"/>
  <c r="QM34" i="1"/>
  <c r="QN34" i="1"/>
  <c r="QO34" i="1"/>
  <c r="QP34" i="1"/>
  <c r="QL35" i="1"/>
  <c r="QM35" i="1"/>
  <c r="QN35" i="1"/>
  <c r="QO35" i="1"/>
  <c r="QP35" i="1"/>
  <c r="QL36" i="1"/>
  <c r="QM36" i="1"/>
  <c r="QN36" i="1"/>
  <c r="QO36" i="1"/>
  <c r="QP36" i="1"/>
  <c r="QL37" i="1"/>
  <c r="QM37" i="1"/>
  <c r="QN37" i="1"/>
  <c r="QO37" i="1"/>
  <c r="QP37" i="1"/>
  <c r="QL38" i="1"/>
  <c r="QM38" i="1"/>
  <c r="QN38" i="1"/>
  <c r="QO38" i="1"/>
  <c r="QP38" i="1"/>
  <c r="QL39" i="1"/>
  <c r="QM39" i="1"/>
  <c r="QN39" i="1"/>
  <c r="QO39" i="1"/>
  <c r="QP39" i="1"/>
  <c r="QL40" i="1"/>
  <c r="QM40" i="1"/>
  <c r="QN40" i="1"/>
  <c r="QO40" i="1"/>
  <c r="QP40" i="1"/>
  <c r="QL41" i="1"/>
  <c r="QM41" i="1"/>
  <c r="QN41" i="1"/>
  <c r="QO41" i="1"/>
  <c r="QP41" i="1"/>
  <c r="QL42" i="1"/>
  <c r="QM42" i="1"/>
  <c r="QN42" i="1"/>
  <c r="QO42" i="1"/>
  <c r="QP42" i="1"/>
  <c r="QL43" i="1"/>
  <c r="QM43" i="1"/>
  <c r="QN43" i="1"/>
  <c r="QO43" i="1"/>
  <c r="QP43" i="1"/>
  <c r="QL44" i="1"/>
  <c r="QM44" i="1"/>
  <c r="QN44" i="1"/>
  <c r="QO44" i="1"/>
  <c r="QP44" i="1"/>
  <c r="QL45" i="1"/>
  <c r="QM45" i="1"/>
  <c r="QN45" i="1"/>
  <c r="QO45" i="1"/>
  <c r="QP45" i="1"/>
  <c r="QL46" i="1"/>
  <c r="QM46" i="1"/>
  <c r="QN46" i="1"/>
  <c r="QO46" i="1"/>
  <c r="QP46" i="1"/>
  <c r="QL47" i="1"/>
  <c r="QM47" i="1"/>
  <c r="QN47" i="1"/>
  <c r="QO47" i="1"/>
  <c r="QP47" i="1"/>
  <c r="QL48" i="1"/>
  <c r="QM48" i="1"/>
  <c r="QN48" i="1"/>
  <c r="QO48" i="1"/>
  <c r="QP48" i="1"/>
  <c r="QL49" i="1"/>
  <c r="QM49" i="1"/>
  <c r="QN49" i="1"/>
  <c r="QO49" i="1"/>
  <c r="QP49" i="1"/>
  <c r="QL50" i="1"/>
  <c r="QM50" i="1"/>
  <c r="QN50" i="1"/>
  <c r="QO50" i="1"/>
  <c r="QP50" i="1"/>
  <c r="QL51" i="1"/>
  <c r="QM51" i="1"/>
  <c r="QN51" i="1"/>
  <c r="QO51" i="1"/>
  <c r="QP51" i="1"/>
  <c r="QL52" i="1"/>
  <c r="QM52" i="1"/>
  <c r="QN52" i="1"/>
  <c r="QO52" i="1"/>
  <c r="QP52" i="1"/>
  <c r="QL53" i="1"/>
  <c r="QM53" i="1"/>
  <c r="QN53" i="1"/>
  <c r="QO53" i="1"/>
  <c r="QP53" i="1"/>
  <c r="QL54" i="1"/>
  <c r="QM54" i="1"/>
  <c r="QN54" i="1"/>
  <c r="QO54" i="1"/>
  <c r="QP54" i="1"/>
  <c r="QL55" i="1"/>
  <c r="QM55" i="1"/>
  <c r="QN55" i="1"/>
  <c r="QO55" i="1"/>
  <c r="QP55" i="1"/>
  <c r="QL56" i="1"/>
  <c r="QM56" i="1"/>
  <c r="QN56" i="1"/>
  <c r="QO56" i="1"/>
  <c r="QP56" i="1"/>
  <c r="QL57" i="1"/>
  <c r="QM57" i="1"/>
  <c r="QN57" i="1"/>
  <c r="QO57" i="1"/>
  <c r="QP57" i="1"/>
  <c r="QL58" i="1"/>
  <c r="QM58" i="1"/>
  <c r="QN58" i="1"/>
  <c r="QO58" i="1"/>
  <c r="QP58" i="1"/>
  <c r="QL59" i="1"/>
  <c r="QM59" i="1"/>
  <c r="QN59" i="1"/>
  <c r="QO59" i="1"/>
  <c r="QP59" i="1"/>
  <c r="QL60" i="1"/>
  <c r="QM60" i="1"/>
  <c r="QN60" i="1"/>
  <c r="QO60" i="1"/>
  <c r="QP60" i="1"/>
  <c r="QL61" i="1"/>
  <c r="QM61" i="1"/>
  <c r="QN61" i="1"/>
  <c r="QO61" i="1"/>
  <c r="QP61" i="1"/>
  <c r="QL62" i="1"/>
  <c r="QM62" i="1"/>
  <c r="QN62" i="1"/>
  <c r="QO62" i="1"/>
  <c r="QP62" i="1"/>
  <c r="QL63" i="1"/>
  <c r="QM63" i="1"/>
  <c r="QN63" i="1"/>
  <c r="QO63" i="1"/>
  <c r="QP63" i="1"/>
  <c r="QL64" i="1"/>
  <c r="QM64" i="1"/>
  <c r="QN64" i="1"/>
  <c r="QO64" i="1"/>
  <c r="QP64" i="1"/>
  <c r="QL65" i="1"/>
  <c r="QM65" i="1"/>
  <c r="QN65" i="1"/>
  <c r="QO65" i="1"/>
  <c r="QP65" i="1"/>
  <c r="QL66" i="1"/>
  <c r="QM66" i="1"/>
  <c r="QN66" i="1"/>
  <c r="QO66" i="1"/>
  <c r="QP66" i="1"/>
  <c r="QL67" i="1"/>
  <c r="QM67" i="1"/>
  <c r="QN67" i="1"/>
  <c r="QO67" i="1"/>
  <c r="QP67" i="1"/>
  <c r="QL68" i="1"/>
  <c r="QM68" i="1"/>
  <c r="QN68" i="1"/>
  <c r="QO68" i="1"/>
  <c r="QP68" i="1"/>
  <c r="QL69" i="1"/>
  <c r="QM69" i="1"/>
  <c r="QN69" i="1"/>
  <c r="QO69" i="1"/>
  <c r="QP69" i="1"/>
  <c r="QL70" i="1"/>
  <c r="QM70" i="1"/>
  <c r="QN70" i="1"/>
  <c r="QO70" i="1"/>
  <c r="QP70" i="1"/>
  <c r="QL71" i="1"/>
  <c r="QM71" i="1"/>
  <c r="QN71" i="1"/>
  <c r="QO71" i="1"/>
  <c r="QP71" i="1"/>
  <c r="QL72" i="1"/>
  <c r="QM72" i="1"/>
  <c r="QN72" i="1"/>
  <c r="QO72" i="1"/>
  <c r="QP72" i="1"/>
  <c r="QL73" i="1"/>
  <c r="QM73" i="1"/>
  <c r="QN73" i="1"/>
  <c r="QO73" i="1"/>
  <c r="QP73" i="1"/>
  <c r="QL74" i="1"/>
  <c r="QM74" i="1"/>
  <c r="QN74" i="1"/>
  <c r="QO74" i="1"/>
  <c r="QP74" i="1"/>
  <c r="QL75" i="1"/>
  <c r="QM75" i="1"/>
  <c r="QN75" i="1"/>
  <c r="QO75" i="1"/>
  <c r="QP75" i="1"/>
  <c r="QL76" i="1"/>
  <c r="QM76" i="1"/>
  <c r="QN76" i="1"/>
  <c r="QO76" i="1"/>
  <c r="QP76" i="1"/>
  <c r="QL77" i="1"/>
  <c r="QM77" i="1"/>
  <c r="QN77" i="1"/>
  <c r="QO77" i="1"/>
  <c r="QP77" i="1"/>
  <c r="QL78" i="1"/>
  <c r="QM78" i="1"/>
  <c r="QN78" i="1"/>
  <c r="QO78" i="1"/>
  <c r="QP78" i="1"/>
  <c r="QL79" i="1"/>
  <c r="QM79" i="1"/>
  <c r="QN79" i="1"/>
  <c r="QO79" i="1"/>
  <c r="QP79" i="1"/>
  <c r="QL80" i="1"/>
  <c r="QM80" i="1"/>
  <c r="QN80" i="1"/>
  <c r="QO80" i="1"/>
  <c r="QP80" i="1"/>
  <c r="QL81" i="1"/>
  <c r="QM81" i="1"/>
  <c r="QN81" i="1"/>
  <c r="QO81" i="1"/>
  <c r="QP81" i="1"/>
  <c r="QL82" i="1"/>
  <c r="QM82" i="1"/>
  <c r="QN82" i="1"/>
  <c r="QO82" i="1"/>
  <c r="QP82" i="1"/>
  <c r="QL83" i="1"/>
  <c r="QM83" i="1"/>
  <c r="QN83" i="1"/>
  <c r="QO83" i="1"/>
  <c r="QP83" i="1"/>
  <c r="QL84" i="1"/>
  <c r="QM84" i="1"/>
  <c r="QN84" i="1"/>
  <c r="QO84" i="1"/>
  <c r="QP84" i="1"/>
  <c r="QL85" i="1"/>
  <c r="QM85" i="1"/>
  <c r="QN85" i="1"/>
  <c r="QO85" i="1"/>
  <c r="QP85" i="1"/>
  <c r="QL86" i="1"/>
  <c r="QM86" i="1"/>
  <c r="QN86" i="1"/>
  <c r="QO86" i="1"/>
  <c r="QP86" i="1"/>
  <c r="QL87" i="1"/>
  <c r="QM87" i="1"/>
  <c r="QN87" i="1"/>
  <c r="QO87" i="1"/>
  <c r="QP87" i="1"/>
  <c r="QL88" i="1"/>
  <c r="QM88" i="1"/>
  <c r="QN88" i="1"/>
  <c r="QO88" i="1"/>
  <c r="QP88" i="1"/>
  <c r="QL89" i="1"/>
  <c r="QM89" i="1"/>
  <c r="QN89" i="1"/>
  <c r="QO89" i="1"/>
  <c r="QP89" i="1"/>
  <c r="QL90" i="1"/>
  <c r="QM90" i="1"/>
  <c r="QN90" i="1"/>
  <c r="QO90" i="1"/>
  <c r="QP90" i="1"/>
  <c r="QL91" i="1"/>
  <c r="QM91" i="1"/>
  <c r="QN91" i="1"/>
  <c r="QO91" i="1"/>
  <c r="QP91" i="1"/>
  <c r="QL92" i="1"/>
  <c r="QM92" i="1"/>
  <c r="QN92" i="1"/>
  <c r="QO92" i="1"/>
  <c r="QP92" i="1"/>
  <c r="QL93" i="1"/>
  <c r="QM93" i="1"/>
  <c r="QN93" i="1"/>
  <c r="QO93" i="1"/>
  <c r="QP93" i="1"/>
  <c r="QL94" i="1"/>
  <c r="QM94" i="1"/>
  <c r="QN94" i="1"/>
  <c r="QO94" i="1"/>
  <c r="QP94" i="1"/>
  <c r="QL95" i="1"/>
  <c r="QM95" i="1"/>
  <c r="QN95" i="1"/>
  <c r="QO95" i="1"/>
  <c r="QP95" i="1"/>
  <c r="QL96" i="1"/>
  <c r="QM96" i="1"/>
  <c r="QN96" i="1"/>
  <c r="QO96" i="1"/>
  <c r="QP96" i="1"/>
  <c r="QL97" i="1"/>
  <c r="QM97" i="1"/>
  <c r="QN97" i="1"/>
  <c r="QO97" i="1"/>
  <c r="QP97" i="1"/>
  <c r="QL98" i="1"/>
  <c r="QM98" i="1"/>
  <c r="QN98" i="1"/>
  <c r="QO98" i="1"/>
  <c r="QP98" i="1"/>
  <c r="QL99" i="1"/>
  <c r="QM99" i="1"/>
  <c r="QN99" i="1"/>
  <c r="QO99" i="1"/>
  <c r="QP99" i="1"/>
  <c r="QL100" i="1"/>
  <c r="QM100" i="1"/>
  <c r="QN100" i="1"/>
  <c r="QO100" i="1"/>
  <c r="QP100" i="1"/>
  <c r="QL101" i="1"/>
  <c r="QM101" i="1"/>
  <c r="QN101" i="1"/>
  <c r="QO101" i="1"/>
  <c r="QP101" i="1"/>
  <c r="QL102" i="1"/>
  <c r="QM102" i="1"/>
  <c r="QN102" i="1"/>
  <c r="QO102" i="1"/>
  <c r="QP102" i="1"/>
  <c r="QL103" i="1"/>
  <c r="QM103" i="1"/>
  <c r="QN103" i="1"/>
  <c r="QO103" i="1"/>
  <c r="QP103" i="1"/>
  <c r="QL104" i="1"/>
  <c r="QM104" i="1"/>
  <c r="QN104" i="1"/>
  <c r="QO104" i="1"/>
  <c r="QP104" i="1"/>
  <c r="QL105" i="1"/>
  <c r="QM105" i="1"/>
  <c r="QN105" i="1"/>
  <c r="QO105" i="1"/>
  <c r="QP105" i="1"/>
  <c r="QL106" i="1"/>
  <c r="QM106" i="1"/>
  <c r="QN106" i="1"/>
  <c r="QO106" i="1"/>
  <c r="QP106" i="1"/>
  <c r="QL107" i="1"/>
  <c r="QM107" i="1"/>
  <c r="QN107" i="1"/>
  <c r="QO107" i="1"/>
  <c r="QP107" i="1"/>
  <c r="QL108" i="1"/>
  <c r="QM108" i="1"/>
  <c r="QN108" i="1"/>
  <c r="QO108" i="1"/>
  <c r="QP108" i="1"/>
  <c r="QL109" i="1"/>
  <c r="QM109" i="1"/>
  <c r="QN109" i="1"/>
  <c r="QO109" i="1"/>
  <c r="QP109" i="1"/>
  <c r="QL110" i="1"/>
  <c r="QM110" i="1"/>
  <c r="QN110" i="1"/>
  <c r="QO110" i="1"/>
  <c r="QP110" i="1"/>
  <c r="QL111" i="1"/>
  <c r="QM111" i="1"/>
  <c r="QN111" i="1"/>
  <c r="QO111" i="1"/>
  <c r="QP111" i="1"/>
  <c r="QL112" i="1"/>
  <c r="QM112" i="1"/>
  <c r="QN112" i="1"/>
  <c r="QO112" i="1"/>
  <c r="QP112" i="1"/>
  <c r="QL113" i="1"/>
  <c r="QM113" i="1"/>
  <c r="QN113" i="1"/>
  <c r="QO113" i="1"/>
  <c r="QP113" i="1"/>
  <c r="QL114" i="1"/>
  <c r="QM114" i="1"/>
  <c r="QN114" i="1"/>
  <c r="QO114" i="1"/>
  <c r="QP114" i="1"/>
  <c r="QL115" i="1"/>
  <c r="QM115" i="1"/>
  <c r="QN115" i="1"/>
  <c r="QO115" i="1"/>
  <c r="QP115" i="1"/>
  <c r="QL116" i="1"/>
  <c r="QM116" i="1"/>
  <c r="QN116" i="1"/>
  <c r="QO116" i="1"/>
  <c r="QP116" i="1"/>
  <c r="QL117" i="1"/>
  <c r="QM117" i="1"/>
  <c r="QN117" i="1"/>
  <c r="QO117" i="1"/>
  <c r="QP117" i="1"/>
  <c r="QL118" i="1"/>
  <c r="QM118" i="1"/>
  <c r="QN118" i="1"/>
  <c r="QO118" i="1"/>
  <c r="QP118" i="1"/>
  <c r="QL119" i="1"/>
  <c r="QM119" i="1"/>
  <c r="QN119" i="1"/>
  <c r="QO119" i="1"/>
  <c r="QP119" i="1"/>
  <c r="QL120" i="1"/>
  <c r="QM120" i="1"/>
  <c r="QN120" i="1"/>
  <c r="QO120" i="1"/>
  <c r="QP120" i="1"/>
  <c r="QL121" i="1"/>
  <c r="QM121" i="1"/>
  <c r="QN121" i="1"/>
  <c r="QO121" i="1"/>
  <c r="QP121" i="1"/>
  <c r="QL122" i="1"/>
  <c r="QM122" i="1"/>
  <c r="QN122" i="1"/>
  <c r="QO122" i="1"/>
  <c r="QP122" i="1"/>
  <c r="QL123" i="1"/>
  <c r="QM123" i="1"/>
  <c r="QN123" i="1"/>
  <c r="QO123" i="1"/>
  <c r="QP123" i="1"/>
  <c r="QL124" i="1"/>
  <c r="QM124" i="1"/>
  <c r="QN124" i="1"/>
  <c r="QO124" i="1"/>
  <c r="QP124" i="1"/>
  <c r="QL125" i="1"/>
  <c r="QM125" i="1"/>
  <c r="QN125" i="1"/>
  <c r="QO125" i="1"/>
  <c r="QP125" i="1"/>
  <c r="QL126" i="1"/>
  <c r="QM126" i="1"/>
  <c r="QN126" i="1"/>
  <c r="QO126" i="1"/>
  <c r="QP126" i="1"/>
  <c r="QL127" i="1"/>
  <c r="QM127" i="1"/>
  <c r="QN127" i="1"/>
  <c r="QO127" i="1"/>
  <c r="QP127" i="1"/>
  <c r="QL128" i="1"/>
  <c r="QM128" i="1"/>
  <c r="QN128" i="1"/>
  <c r="QO128" i="1"/>
  <c r="QP128" i="1"/>
  <c r="QL129" i="1"/>
  <c r="QM129" i="1"/>
  <c r="QN129" i="1"/>
  <c r="QO129" i="1"/>
  <c r="QP129" i="1"/>
  <c r="QL130" i="1"/>
  <c r="QM130" i="1"/>
  <c r="QN130" i="1"/>
  <c r="QO130" i="1"/>
  <c r="QP130" i="1"/>
  <c r="QL131" i="1"/>
  <c r="QM131" i="1"/>
  <c r="QN131" i="1"/>
  <c r="QO131" i="1"/>
  <c r="QP131" i="1"/>
  <c r="QL132" i="1"/>
  <c r="QM132" i="1"/>
  <c r="QN132" i="1"/>
  <c r="QO132" i="1"/>
  <c r="QP132" i="1"/>
  <c r="QL133" i="1"/>
  <c r="QM133" i="1"/>
  <c r="QN133" i="1"/>
  <c r="QO133" i="1"/>
  <c r="QP133" i="1"/>
  <c r="QL134" i="1"/>
  <c r="QM134" i="1"/>
  <c r="QN134" i="1"/>
  <c r="QO134" i="1"/>
  <c r="QP134" i="1"/>
  <c r="QL135" i="1"/>
  <c r="QM135" i="1"/>
  <c r="QN135" i="1"/>
  <c r="QO135" i="1"/>
  <c r="QP135" i="1"/>
  <c r="QL136" i="1"/>
  <c r="QM136" i="1"/>
  <c r="QN136" i="1"/>
  <c r="QO136" i="1"/>
  <c r="QP136" i="1"/>
  <c r="QL137" i="1"/>
  <c r="QM137" i="1"/>
  <c r="QN137" i="1"/>
  <c r="QO137" i="1"/>
  <c r="QP137" i="1"/>
  <c r="QL138" i="1"/>
  <c r="QM138" i="1"/>
  <c r="QN138" i="1"/>
  <c r="QO138" i="1"/>
  <c r="QP138" i="1"/>
  <c r="QL139" i="1"/>
  <c r="QM139" i="1"/>
  <c r="QN139" i="1"/>
  <c r="QO139" i="1"/>
  <c r="QP139" i="1"/>
  <c r="QL140" i="1"/>
  <c r="QM140" i="1"/>
  <c r="QN140" i="1"/>
  <c r="QO140" i="1"/>
  <c r="QP140" i="1"/>
  <c r="QL141" i="1"/>
  <c r="QM141" i="1"/>
  <c r="QN141" i="1"/>
  <c r="QO141" i="1"/>
  <c r="QP141" i="1"/>
  <c r="QL142" i="1"/>
  <c r="QM142" i="1"/>
  <c r="QN142" i="1"/>
  <c r="QO142" i="1"/>
  <c r="QP142" i="1"/>
  <c r="QL143" i="1"/>
  <c r="QM143" i="1"/>
  <c r="QN143" i="1"/>
  <c r="QO143" i="1"/>
  <c r="QP143" i="1"/>
  <c r="QL144" i="1"/>
  <c r="QM144" i="1"/>
  <c r="QN144" i="1"/>
  <c r="QO144" i="1"/>
  <c r="QP144" i="1"/>
  <c r="QL145" i="1"/>
  <c r="QM145" i="1"/>
  <c r="QN145" i="1"/>
  <c r="QO145" i="1"/>
  <c r="QP145" i="1"/>
  <c r="QL146" i="1"/>
  <c r="QM146" i="1"/>
  <c r="QN146" i="1"/>
  <c r="QO146" i="1"/>
  <c r="QP146" i="1"/>
  <c r="QL147" i="1"/>
  <c r="QM147" i="1"/>
  <c r="QN147" i="1"/>
  <c r="QO147" i="1"/>
  <c r="QP147" i="1"/>
  <c r="QL148" i="1"/>
  <c r="QM148" i="1"/>
  <c r="QN148" i="1"/>
  <c r="QO148" i="1"/>
  <c r="QP148" i="1"/>
  <c r="QL149" i="1"/>
  <c r="QM149" i="1"/>
  <c r="QN149" i="1"/>
  <c r="QO149" i="1"/>
  <c r="QP149" i="1"/>
  <c r="QL150" i="1"/>
  <c r="QM150" i="1"/>
  <c r="QN150" i="1"/>
  <c r="QO150" i="1"/>
  <c r="QP150" i="1"/>
  <c r="QL151" i="1"/>
  <c r="QM151" i="1"/>
  <c r="QN151" i="1"/>
  <c r="QO151" i="1"/>
  <c r="QP151" i="1"/>
  <c r="QL152" i="1"/>
  <c r="QM152" i="1"/>
  <c r="QN152" i="1"/>
  <c r="QO152" i="1"/>
  <c r="QP152" i="1"/>
  <c r="QL153" i="1"/>
  <c r="QM153" i="1"/>
  <c r="QN153" i="1"/>
  <c r="QO153" i="1"/>
  <c r="QP153" i="1"/>
  <c r="QL154" i="1"/>
  <c r="QM154" i="1"/>
  <c r="QN154" i="1"/>
  <c r="QO154" i="1"/>
  <c r="QP154" i="1"/>
  <c r="QL155" i="1"/>
  <c r="QM155" i="1"/>
  <c r="QN155" i="1"/>
  <c r="QO155" i="1"/>
  <c r="QP155" i="1"/>
  <c r="QL156" i="1"/>
  <c r="QM156" i="1"/>
  <c r="QN156" i="1"/>
  <c r="QO156" i="1"/>
  <c r="QP156" i="1"/>
  <c r="QL157" i="1"/>
  <c r="QM157" i="1"/>
  <c r="QN157" i="1"/>
  <c r="QO157" i="1"/>
  <c r="QP157" i="1"/>
  <c r="QL158" i="1"/>
  <c r="QM158" i="1"/>
  <c r="QN158" i="1"/>
  <c r="QO158" i="1"/>
  <c r="QP158" i="1"/>
  <c r="QL159" i="1"/>
  <c r="QM159" i="1"/>
  <c r="QN159" i="1"/>
  <c r="QO159" i="1"/>
  <c r="QP159" i="1"/>
  <c r="QL160" i="1"/>
  <c r="QM160" i="1"/>
  <c r="QN160" i="1"/>
  <c r="QO160" i="1"/>
  <c r="QP160" i="1"/>
  <c r="QL161" i="1"/>
  <c r="QM161" i="1"/>
  <c r="QN161" i="1"/>
  <c r="QO161" i="1"/>
  <c r="QP161" i="1"/>
  <c r="QL162" i="1"/>
  <c r="QM162" i="1"/>
  <c r="QN162" i="1"/>
  <c r="QO162" i="1"/>
  <c r="QP162" i="1"/>
  <c r="QL163" i="1"/>
  <c r="QM163" i="1"/>
  <c r="QN163" i="1"/>
  <c r="QO163" i="1"/>
  <c r="QP163" i="1"/>
  <c r="QL164" i="1"/>
  <c r="QM164" i="1"/>
  <c r="QN164" i="1"/>
  <c r="QO164" i="1"/>
  <c r="QP164" i="1"/>
  <c r="QL165" i="1"/>
  <c r="QM165" i="1"/>
  <c r="QN165" i="1"/>
  <c r="QO165" i="1"/>
  <c r="QP165" i="1"/>
  <c r="QL166" i="1"/>
  <c r="QM166" i="1"/>
  <c r="QN166" i="1"/>
  <c r="QO166" i="1"/>
  <c r="QP166" i="1"/>
  <c r="QL167" i="1"/>
  <c r="QM167" i="1"/>
  <c r="QN167" i="1"/>
  <c r="QO167" i="1"/>
  <c r="QP167" i="1"/>
  <c r="QL168" i="1"/>
  <c r="QM168" i="1"/>
  <c r="QN168" i="1"/>
  <c r="QO168" i="1"/>
  <c r="QP168" i="1"/>
  <c r="QL169" i="1"/>
  <c r="QM169" i="1"/>
  <c r="QN169" i="1"/>
  <c r="QO169" i="1"/>
  <c r="QP169" i="1"/>
  <c r="QL170" i="1"/>
  <c r="QM170" i="1"/>
  <c r="QN170" i="1"/>
  <c r="QO170" i="1"/>
  <c r="QP170" i="1"/>
  <c r="QL171" i="1"/>
  <c r="QM171" i="1"/>
  <c r="QN171" i="1"/>
  <c r="QO171" i="1"/>
  <c r="QP171" i="1"/>
  <c r="QL172" i="1"/>
  <c r="QM172" i="1"/>
  <c r="QN172" i="1"/>
  <c r="QO172" i="1"/>
  <c r="QP172" i="1"/>
  <c r="QL173" i="1"/>
  <c r="QM173" i="1"/>
  <c r="QN173" i="1"/>
  <c r="QO173" i="1"/>
  <c r="QP173" i="1"/>
  <c r="QL174" i="1"/>
  <c r="QM174" i="1"/>
  <c r="QN174" i="1"/>
  <c r="QO174" i="1"/>
  <c r="QP174" i="1"/>
  <c r="QL175" i="1"/>
  <c r="QM175" i="1"/>
  <c r="QN175" i="1"/>
  <c r="QO175" i="1"/>
  <c r="QP175" i="1"/>
  <c r="QL176" i="1"/>
  <c r="QM176" i="1"/>
  <c r="QN176" i="1"/>
  <c r="QO176" i="1"/>
  <c r="QP176" i="1"/>
  <c r="QL177" i="1"/>
  <c r="QM177" i="1"/>
  <c r="QN177" i="1"/>
  <c r="QO177" i="1"/>
  <c r="QP177" i="1"/>
  <c r="QL178" i="1"/>
  <c r="QM178" i="1"/>
  <c r="QN178" i="1"/>
  <c r="QO178" i="1"/>
  <c r="QP178" i="1"/>
  <c r="QL179" i="1"/>
  <c r="QM179" i="1"/>
  <c r="QN179" i="1"/>
  <c r="QO179" i="1"/>
  <c r="QP179" i="1"/>
  <c r="QL180" i="1"/>
  <c r="QM180" i="1"/>
  <c r="QN180" i="1"/>
  <c r="QO180" i="1"/>
  <c r="QP180" i="1"/>
  <c r="QL181" i="1"/>
  <c r="QM181" i="1"/>
  <c r="QN181" i="1"/>
  <c r="QO181" i="1"/>
  <c r="QP181" i="1"/>
  <c r="QL182" i="1"/>
  <c r="QM182" i="1"/>
  <c r="QN182" i="1"/>
  <c r="QO182" i="1"/>
  <c r="QP182" i="1"/>
  <c r="QL183" i="1"/>
  <c r="QM183" i="1"/>
  <c r="QN183" i="1"/>
  <c r="QO183" i="1"/>
  <c r="QP183" i="1"/>
  <c r="QL184" i="1"/>
  <c r="QM184" i="1"/>
  <c r="QN184" i="1"/>
  <c r="QO184" i="1"/>
  <c r="QP184" i="1"/>
  <c r="QL185" i="1"/>
  <c r="QM185" i="1"/>
  <c r="QN185" i="1"/>
  <c r="QO185" i="1"/>
  <c r="QP185" i="1"/>
  <c r="QL186" i="1"/>
  <c r="QM186" i="1"/>
  <c r="QN186" i="1"/>
  <c r="QO186" i="1"/>
  <c r="QP186" i="1"/>
  <c r="QL187" i="1"/>
  <c r="QM187" i="1"/>
  <c r="QN187" i="1"/>
  <c r="QO187" i="1"/>
  <c r="QP187" i="1"/>
  <c r="QL188" i="1"/>
  <c r="QM188" i="1"/>
  <c r="QN188" i="1"/>
  <c r="QO188" i="1"/>
  <c r="QP188" i="1"/>
  <c r="QL189" i="1"/>
  <c r="QM189" i="1"/>
  <c r="QN189" i="1"/>
  <c r="QO189" i="1"/>
  <c r="QP189" i="1"/>
  <c r="QL190" i="1"/>
  <c r="QM190" i="1"/>
  <c r="QN190" i="1"/>
  <c r="QO190" i="1"/>
  <c r="QP190" i="1"/>
  <c r="QL191" i="1"/>
  <c r="QM191" i="1"/>
  <c r="QN191" i="1"/>
  <c r="QO191" i="1"/>
  <c r="QP191" i="1"/>
  <c r="QL192" i="1"/>
  <c r="QM192" i="1"/>
  <c r="QN192" i="1"/>
  <c r="QO192" i="1"/>
  <c r="QP192" i="1"/>
  <c r="QL193" i="1"/>
  <c r="QM193" i="1"/>
  <c r="QN193" i="1"/>
  <c r="QO193" i="1"/>
  <c r="QP193" i="1"/>
  <c r="QL194" i="1"/>
  <c r="QM194" i="1"/>
  <c r="QN194" i="1"/>
  <c r="QO194" i="1"/>
  <c r="QP194" i="1"/>
  <c r="QL195" i="1"/>
  <c r="QM195" i="1"/>
  <c r="QN195" i="1"/>
  <c r="QO195" i="1"/>
  <c r="QP195" i="1"/>
  <c r="QL196" i="1"/>
  <c r="QM196" i="1"/>
  <c r="QN196" i="1"/>
  <c r="QO196" i="1"/>
  <c r="QP196" i="1"/>
  <c r="QL197" i="1"/>
  <c r="QM197" i="1"/>
  <c r="QN197" i="1"/>
  <c r="QO197" i="1"/>
  <c r="QP197" i="1"/>
  <c r="QL198" i="1"/>
  <c r="QM198" i="1"/>
  <c r="QN198" i="1"/>
  <c r="QO198" i="1"/>
  <c r="QP198" i="1"/>
  <c r="QL199" i="1"/>
  <c r="QM199" i="1"/>
  <c r="QN199" i="1"/>
  <c r="QO199" i="1"/>
  <c r="QP199" i="1"/>
  <c r="QL200" i="1"/>
  <c r="QM200" i="1"/>
  <c r="QN200" i="1"/>
  <c r="QO200" i="1"/>
  <c r="QP200" i="1"/>
  <c r="QL201" i="1"/>
  <c r="QM201" i="1"/>
  <c r="QN201" i="1"/>
  <c r="QO201" i="1"/>
  <c r="QP201" i="1"/>
  <c r="QL202" i="1"/>
  <c r="QM202" i="1"/>
  <c r="QN202" i="1"/>
  <c r="QO202" i="1"/>
  <c r="QP202" i="1"/>
  <c r="QL203" i="1"/>
  <c r="QM203" i="1"/>
  <c r="QN203" i="1"/>
  <c r="QO203" i="1"/>
  <c r="QP203" i="1"/>
  <c r="QL204" i="1"/>
  <c r="QM204" i="1"/>
  <c r="QN204" i="1"/>
  <c r="QO204" i="1"/>
  <c r="QP204" i="1"/>
  <c r="QL205" i="1"/>
  <c r="QM205" i="1"/>
  <c r="QN205" i="1"/>
  <c r="QO205" i="1"/>
  <c r="QP205" i="1"/>
  <c r="QL206" i="1"/>
  <c r="QM206" i="1"/>
  <c r="QN206" i="1"/>
  <c r="QO206" i="1"/>
  <c r="QP206" i="1"/>
  <c r="QL207" i="1"/>
  <c r="QM207" i="1"/>
  <c r="QN207" i="1"/>
  <c r="QO207" i="1"/>
  <c r="QP207" i="1"/>
  <c r="QL208" i="1"/>
  <c r="QM208" i="1"/>
  <c r="QN208" i="1"/>
  <c r="QO208" i="1"/>
  <c r="QP208" i="1"/>
  <c r="QL209" i="1"/>
  <c r="QM209" i="1"/>
  <c r="QN209" i="1"/>
  <c r="QO209" i="1"/>
  <c r="QP209" i="1"/>
  <c r="QL210" i="1"/>
  <c r="QM210" i="1"/>
  <c r="QN210" i="1"/>
  <c r="QO210" i="1"/>
  <c r="QP210" i="1"/>
  <c r="QL211" i="1"/>
  <c r="QM211" i="1"/>
  <c r="QN211" i="1"/>
  <c r="QO211" i="1"/>
  <c r="QP211" i="1"/>
  <c r="QL212" i="1"/>
  <c r="QM212" i="1"/>
  <c r="QN212" i="1"/>
  <c r="QO212" i="1"/>
  <c r="QP212" i="1"/>
  <c r="QL213" i="1"/>
  <c r="QM213" i="1"/>
  <c r="QN213" i="1"/>
  <c r="QO213" i="1"/>
  <c r="QP213" i="1"/>
  <c r="QL214" i="1"/>
  <c r="QM214" i="1"/>
  <c r="QN214" i="1"/>
  <c r="QO214" i="1"/>
  <c r="QP214" i="1"/>
  <c r="QL215" i="1"/>
  <c r="QM215" i="1"/>
  <c r="QN215" i="1"/>
  <c r="QO215" i="1"/>
  <c r="QP215" i="1"/>
  <c r="QL216" i="1"/>
  <c r="QM216" i="1"/>
  <c r="QN216" i="1"/>
  <c r="QO216" i="1"/>
  <c r="QP216" i="1"/>
  <c r="QL217" i="1"/>
  <c r="QM217" i="1"/>
  <c r="QN217" i="1"/>
  <c r="QO217" i="1"/>
  <c r="QP217" i="1"/>
  <c r="QL218" i="1"/>
  <c r="QM218" i="1"/>
  <c r="QN218" i="1"/>
  <c r="QO218" i="1"/>
  <c r="QP218" i="1"/>
  <c r="QL219" i="1"/>
  <c r="QM219" i="1"/>
  <c r="QN219" i="1"/>
  <c r="QO219" i="1"/>
  <c r="QP219" i="1"/>
  <c r="QL220" i="1"/>
  <c r="QM220" i="1"/>
  <c r="QN220" i="1"/>
  <c r="QO220" i="1"/>
  <c r="QP220" i="1"/>
  <c r="QL221" i="1"/>
  <c r="QM221" i="1"/>
  <c r="QN221" i="1"/>
  <c r="QO221" i="1"/>
  <c r="QP221" i="1"/>
  <c r="QL222" i="1"/>
  <c r="QM222" i="1"/>
  <c r="QN222" i="1"/>
  <c r="QO222" i="1"/>
  <c r="QP222" i="1"/>
  <c r="QL223" i="1"/>
  <c r="QM223" i="1"/>
  <c r="QN223" i="1"/>
  <c r="QO223" i="1"/>
  <c r="QP223" i="1"/>
  <c r="QL224" i="1"/>
  <c r="QM224" i="1"/>
  <c r="QN224" i="1"/>
  <c r="QO224" i="1"/>
  <c r="QP224" i="1"/>
  <c r="QL225" i="1"/>
  <c r="QM225" i="1"/>
  <c r="QN225" i="1"/>
  <c r="QO225" i="1"/>
  <c r="QP225" i="1"/>
  <c r="QL226" i="1"/>
  <c r="QM226" i="1"/>
  <c r="QN226" i="1"/>
  <c r="QO226" i="1"/>
  <c r="QP226" i="1"/>
  <c r="QL227" i="1"/>
  <c r="QM227" i="1"/>
  <c r="QN227" i="1"/>
  <c r="QO227" i="1"/>
  <c r="QP227" i="1"/>
  <c r="QL228" i="1"/>
  <c r="QM228" i="1"/>
  <c r="QN228" i="1"/>
  <c r="QO228" i="1"/>
  <c r="QP228" i="1"/>
  <c r="QL229" i="1"/>
  <c r="QM229" i="1"/>
  <c r="QN229" i="1"/>
  <c r="QO229" i="1"/>
  <c r="QP229" i="1"/>
  <c r="QL230" i="1"/>
  <c r="QM230" i="1"/>
  <c r="QN230" i="1"/>
  <c r="QO230" i="1"/>
  <c r="QP230" i="1"/>
  <c r="QL231" i="1"/>
  <c r="QM231" i="1"/>
  <c r="QN231" i="1"/>
  <c r="QO231" i="1"/>
  <c r="QP231" i="1"/>
  <c r="QL232" i="1"/>
  <c r="QM232" i="1"/>
  <c r="QN232" i="1"/>
  <c r="QO232" i="1"/>
  <c r="QP232" i="1"/>
  <c r="QL233" i="1"/>
  <c r="QM233" i="1"/>
  <c r="QN233" i="1"/>
  <c r="QO233" i="1"/>
  <c r="QP233" i="1"/>
  <c r="QL234" i="1"/>
  <c r="QM234" i="1"/>
  <c r="QN234" i="1"/>
  <c r="QO234" i="1"/>
  <c r="QP234" i="1"/>
  <c r="QL235" i="1"/>
  <c r="QM235" i="1"/>
  <c r="QN235" i="1"/>
  <c r="QO235" i="1"/>
  <c r="QP235" i="1"/>
  <c r="QL236" i="1"/>
  <c r="QM236" i="1"/>
  <c r="QN236" i="1"/>
  <c r="QO236" i="1"/>
  <c r="QP236" i="1"/>
  <c r="QL237" i="1"/>
  <c r="QM237" i="1"/>
  <c r="QN237" i="1"/>
  <c r="QO237" i="1"/>
  <c r="QP237" i="1"/>
  <c r="QL238" i="1"/>
  <c r="QM238" i="1"/>
  <c r="QN238" i="1"/>
  <c r="QO238" i="1"/>
  <c r="QP238" i="1"/>
  <c r="QL239" i="1"/>
  <c r="QM239" i="1"/>
  <c r="QN239" i="1"/>
  <c r="QO239" i="1"/>
  <c r="QP239" i="1"/>
  <c r="QL240" i="1"/>
  <c r="QM240" i="1"/>
  <c r="QN240" i="1"/>
  <c r="QO240" i="1"/>
  <c r="QP240" i="1"/>
  <c r="QL241" i="1"/>
  <c r="QM241" i="1"/>
  <c r="QN241" i="1"/>
  <c r="QO241" i="1"/>
  <c r="QP241" i="1"/>
  <c r="QL242" i="1"/>
  <c r="QM242" i="1"/>
  <c r="QN242" i="1"/>
  <c r="QO242" i="1"/>
  <c r="QP242" i="1"/>
  <c r="QL243" i="1"/>
  <c r="QM243" i="1"/>
  <c r="QN243" i="1"/>
  <c r="QO243" i="1"/>
  <c r="QP243" i="1"/>
  <c r="QL244" i="1"/>
  <c r="QM244" i="1"/>
  <c r="QN244" i="1"/>
  <c r="QO244" i="1"/>
  <c r="QP244" i="1"/>
  <c r="QL245" i="1"/>
  <c r="QM245" i="1"/>
  <c r="QN245" i="1"/>
  <c r="QO245" i="1"/>
  <c r="QP245" i="1"/>
  <c r="QL246" i="1"/>
  <c r="QM246" i="1"/>
  <c r="QN246" i="1"/>
  <c r="QO246" i="1"/>
  <c r="QP246" i="1"/>
  <c r="QL247" i="1"/>
  <c r="QM247" i="1"/>
  <c r="QN247" i="1"/>
  <c r="QO247" i="1"/>
  <c r="QP247" i="1"/>
  <c r="QL248" i="1"/>
  <c r="QM248" i="1"/>
  <c r="QN248" i="1"/>
  <c r="QO248" i="1"/>
  <c r="QP248" i="1"/>
  <c r="QL249" i="1"/>
  <c r="QM249" i="1"/>
  <c r="QN249" i="1"/>
  <c r="QO249" i="1"/>
  <c r="QP249" i="1"/>
  <c r="QL250" i="1"/>
  <c r="QM250" i="1"/>
  <c r="QN250" i="1"/>
  <c r="QO250" i="1"/>
  <c r="QP250" i="1"/>
  <c r="QL251" i="1"/>
  <c r="QM251" i="1"/>
  <c r="QN251" i="1"/>
  <c r="QO251" i="1"/>
  <c r="QP251" i="1"/>
  <c r="QL252" i="1"/>
  <c r="QM252" i="1"/>
  <c r="QN252" i="1"/>
  <c r="QO252" i="1"/>
  <c r="QP252" i="1"/>
  <c r="QL253" i="1"/>
  <c r="QM253" i="1"/>
  <c r="QN253" i="1"/>
  <c r="QO253" i="1"/>
  <c r="QP253" i="1"/>
  <c r="QL254" i="1"/>
  <c r="QM254" i="1"/>
  <c r="QN254" i="1"/>
  <c r="QO254" i="1"/>
  <c r="QP254" i="1"/>
  <c r="QL255" i="1"/>
  <c r="QM255" i="1"/>
  <c r="QN255" i="1"/>
  <c r="QO255" i="1"/>
  <c r="QP255" i="1"/>
  <c r="QL256" i="1"/>
  <c r="QM256" i="1"/>
  <c r="QN256" i="1"/>
  <c r="QO256" i="1"/>
  <c r="QP256" i="1"/>
  <c r="QL257" i="1"/>
  <c r="QM257" i="1"/>
  <c r="QN257" i="1"/>
  <c r="QO257" i="1"/>
  <c r="QP257" i="1"/>
  <c r="QL258" i="1"/>
  <c r="QM258" i="1"/>
  <c r="QN258" i="1"/>
  <c r="QO258" i="1"/>
  <c r="QP258" i="1"/>
  <c r="QL259" i="1"/>
  <c r="QM259" i="1"/>
  <c r="QN259" i="1"/>
  <c r="QO259" i="1"/>
  <c r="QP259" i="1"/>
  <c r="QL260" i="1"/>
  <c r="QM260" i="1"/>
  <c r="QN260" i="1"/>
  <c r="QO260" i="1"/>
  <c r="QP260" i="1"/>
  <c r="QL261" i="1"/>
  <c r="QM261" i="1"/>
  <c r="QN261" i="1"/>
  <c r="QO261" i="1"/>
  <c r="QP261" i="1"/>
  <c r="QL262" i="1"/>
  <c r="QM262" i="1"/>
  <c r="QN262" i="1"/>
  <c r="QO262" i="1"/>
  <c r="QP262" i="1"/>
  <c r="QL263" i="1"/>
  <c r="QM263" i="1"/>
  <c r="QN263" i="1"/>
  <c r="QO263" i="1"/>
  <c r="QP263" i="1"/>
  <c r="QL264" i="1"/>
  <c r="QM264" i="1"/>
  <c r="QN264" i="1"/>
  <c r="QO264" i="1"/>
  <c r="QP264" i="1"/>
  <c r="QL265" i="1"/>
  <c r="QM265" i="1"/>
  <c r="QN265" i="1"/>
  <c r="QO265" i="1"/>
  <c r="QP265" i="1"/>
  <c r="QL266" i="1"/>
  <c r="QM266" i="1"/>
  <c r="QN266" i="1"/>
  <c r="QO266" i="1"/>
  <c r="QP266" i="1"/>
  <c r="QL267" i="1"/>
  <c r="QM267" i="1"/>
  <c r="QN267" i="1"/>
  <c r="QO267" i="1"/>
  <c r="QP267" i="1"/>
  <c r="QL268" i="1"/>
  <c r="QM268" i="1"/>
  <c r="QN268" i="1"/>
  <c r="QO268" i="1"/>
  <c r="QP268" i="1"/>
  <c r="QL269" i="1"/>
  <c r="QM269" i="1"/>
  <c r="QN269" i="1"/>
  <c r="QO269" i="1"/>
  <c r="QP269" i="1"/>
  <c r="QL270" i="1"/>
  <c r="QM270" i="1"/>
  <c r="QN270" i="1"/>
  <c r="QO270" i="1"/>
  <c r="QP270" i="1"/>
  <c r="QL271" i="1"/>
  <c r="QM271" i="1"/>
  <c r="QN271" i="1"/>
  <c r="QO271" i="1"/>
  <c r="QP271" i="1"/>
  <c r="QL272" i="1"/>
  <c r="QM272" i="1"/>
  <c r="QN272" i="1"/>
  <c r="QO272" i="1"/>
  <c r="QP272" i="1"/>
  <c r="QL273" i="1"/>
  <c r="QM273" i="1"/>
  <c r="QN273" i="1"/>
  <c r="QO273" i="1"/>
  <c r="QP273" i="1"/>
  <c r="QL274" i="1"/>
  <c r="QM274" i="1"/>
  <c r="QN274" i="1"/>
  <c r="QO274" i="1"/>
  <c r="QP274" i="1"/>
  <c r="QL275" i="1"/>
  <c r="QM275" i="1"/>
  <c r="QN275" i="1"/>
  <c r="QO275" i="1"/>
  <c r="QP275" i="1"/>
  <c r="QL276" i="1"/>
  <c r="QM276" i="1"/>
  <c r="QN276" i="1"/>
  <c r="QO276" i="1"/>
  <c r="QP276" i="1"/>
  <c r="QL277" i="1"/>
  <c r="QM277" i="1"/>
  <c r="QN277" i="1"/>
  <c r="QO277" i="1"/>
  <c r="QP277" i="1"/>
  <c r="QL278" i="1"/>
  <c r="QM278" i="1"/>
  <c r="QN278" i="1"/>
  <c r="QO278" i="1"/>
  <c r="QP278" i="1"/>
  <c r="QL279" i="1"/>
  <c r="QM279" i="1"/>
  <c r="QN279" i="1"/>
  <c r="QO279" i="1"/>
  <c r="QP279" i="1"/>
  <c r="QL280" i="1"/>
  <c r="QM280" i="1"/>
  <c r="QN280" i="1"/>
  <c r="QO280" i="1"/>
  <c r="QP280" i="1"/>
  <c r="QJ280" i="1"/>
  <c r="QJ279" i="1"/>
  <c r="QJ278" i="1"/>
  <c r="QJ277" i="1"/>
  <c r="QJ266" i="1"/>
  <c r="QJ265" i="1"/>
  <c r="QJ263" i="1"/>
  <c r="QJ262" i="1"/>
  <c r="QJ260" i="1"/>
  <c r="QJ259" i="1"/>
  <c r="QJ258" i="1"/>
  <c r="QJ257" i="1"/>
  <c r="QJ256" i="1"/>
  <c r="QJ253" i="1"/>
  <c r="QJ251" i="1"/>
  <c r="QJ249" i="1"/>
  <c r="QJ248" i="1"/>
  <c r="QJ246" i="1"/>
  <c r="QJ244" i="1"/>
  <c r="QJ243" i="1"/>
  <c r="QJ242" i="1"/>
  <c r="QJ241" i="1"/>
  <c r="QJ235" i="1"/>
  <c r="QJ231" i="1"/>
  <c r="QJ230" i="1"/>
  <c r="QJ225" i="1"/>
  <c r="QJ222" i="1"/>
  <c r="QJ221" i="1"/>
  <c r="QJ217" i="1"/>
  <c r="QJ214" i="1"/>
  <c r="QJ206" i="1"/>
  <c r="QJ204" i="1"/>
  <c r="QJ202" i="1"/>
  <c r="QJ192" i="1"/>
  <c r="QJ166" i="1"/>
  <c r="QJ165" i="1"/>
  <c r="QJ164" i="1"/>
  <c r="QJ160" i="1"/>
  <c r="QJ159" i="1"/>
  <c r="QJ152" i="1"/>
  <c r="QJ151" i="1"/>
  <c r="QJ150" i="1"/>
  <c r="QJ149" i="1"/>
  <c r="QJ148" i="1"/>
  <c r="QJ147" i="1"/>
  <c r="QJ145" i="1"/>
  <c r="QJ144" i="1"/>
  <c r="QJ137" i="1"/>
  <c r="QJ135" i="1"/>
  <c r="QJ133" i="1"/>
  <c r="QJ132" i="1"/>
  <c r="QJ130" i="1"/>
  <c r="QJ128" i="1"/>
  <c r="QJ127" i="1"/>
  <c r="QJ126" i="1"/>
  <c r="QJ123" i="1"/>
  <c r="QJ122" i="1"/>
  <c r="QJ121" i="1"/>
  <c r="QJ120" i="1"/>
  <c r="QJ119" i="1"/>
  <c r="QJ118" i="1"/>
  <c r="QJ117" i="1"/>
  <c r="QJ116" i="1"/>
  <c r="QJ115" i="1"/>
  <c r="QJ114" i="1"/>
  <c r="QJ113" i="1"/>
  <c r="QJ98" i="1"/>
  <c r="QJ97" i="1"/>
  <c r="QJ95" i="1"/>
  <c r="QJ94" i="1"/>
  <c r="QJ92" i="1"/>
  <c r="QJ88" i="1"/>
  <c r="QJ80" i="1"/>
  <c r="QJ78" i="1"/>
  <c r="QJ73" i="1"/>
  <c r="QJ72" i="1"/>
  <c r="QJ71" i="1"/>
  <c r="QJ70" i="1"/>
  <c r="QJ69" i="1"/>
  <c r="QJ67" i="1"/>
  <c r="QJ58" i="1"/>
  <c r="QJ57" i="1"/>
  <c r="QJ56" i="1"/>
  <c r="QJ55" i="1"/>
  <c r="QJ54" i="1"/>
  <c r="QJ53" i="1"/>
  <c r="QJ52" i="1"/>
  <c r="QJ51" i="1"/>
  <c r="QJ50" i="1"/>
  <c r="QJ49" i="1"/>
  <c r="QJ48" i="1"/>
  <c r="QJ42" i="1"/>
  <c r="QJ40" i="1"/>
  <c r="QJ38" i="1"/>
  <c r="QJ36" i="1"/>
  <c r="QJ34" i="1"/>
  <c r="QJ32" i="1"/>
  <c r="QJ29" i="1"/>
  <c r="QJ28" i="1"/>
  <c r="QJ27" i="1"/>
  <c r="QJ26" i="1"/>
  <c r="QJ23" i="1"/>
  <c r="QJ8" i="1"/>
  <c r="MV2" i="1"/>
  <c r="MV3" i="1"/>
  <c r="MV4" i="1"/>
  <c r="MV5" i="1"/>
  <c r="MV6" i="1"/>
  <c r="MV7" i="1"/>
  <c r="MV8" i="1"/>
  <c r="MV9" i="1"/>
  <c r="MV10" i="1"/>
  <c r="MV11" i="1"/>
  <c r="MV12" i="1"/>
  <c r="MV13" i="1"/>
  <c r="MV14" i="1"/>
  <c r="MV15" i="1"/>
  <c r="MV16" i="1"/>
  <c r="MV17" i="1"/>
  <c r="MV18" i="1"/>
  <c r="MV19" i="1"/>
  <c r="MV20" i="1"/>
  <c r="MV21" i="1"/>
  <c r="MV22" i="1"/>
  <c r="MV23" i="1"/>
  <c r="MV24" i="1"/>
  <c r="MV25" i="1"/>
  <c r="MV26" i="1"/>
  <c r="MV27" i="1"/>
  <c r="MV28" i="1"/>
  <c r="MV29" i="1"/>
  <c r="MV30" i="1"/>
  <c r="MV31" i="1"/>
  <c r="MV32" i="1"/>
  <c r="MV34" i="1"/>
  <c r="MV35" i="1"/>
  <c r="MV36" i="1"/>
  <c r="MV37" i="1"/>
  <c r="MV38" i="1"/>
  <c r="MV39" i="1"/>
  <c r="MV40" i="1"/>
  <c r="MV41" i="1"/>
  <c r="MV42" i="1"/>
  <c r="MV43" i="1"/>
  <c r="MV44" i="1"/>
  <c r="MV45" i="1"/>
  <c r="MV46" i="1"/>
  <c r="MV47" i="1"/>
  <c r="MV48" i="1"/>
  <c r="MV49" i="1"/>
  <c r="MV50" i="1"/>
  <c r="MV51" i="1"/>
  <c r="MV52" i="1"/>
  <c r="MV53" i="1"/>
  <c r="MV54" i="1"/>
  <c r="MV55" i="1"/>
  <c r="MV56" i="1"/>
  <c r="MV57" i="1"/>
  <c r="MV58" i="1"/>
  <c r="MV59" i="1"/>
  <c r="MV60" i="1"/>
  <c r="MV61" i="1"/>
  <c r="MV62" i="1"/>
  <c r="MV63" i="1"/>
  <c r="MV64" i="1"/>
  <c r="MV65" i="1"/>
  <c r="MV66" i="1"/>
  <c r="MV67" i="1"/>
  <c r="MV68" i="1"/>
  <c r="MV69" i="1"/>
  <c r="MV70" i="1"/>
  <c r="MV71" i="1"/>
  <c r="MV72" i="1"/>
  <c r="MV73" i="1"/>
  <c r="MV74" i="1"/>
  <c r="MV75" i="1"/>
  <c r="MV76" i="1"/>
  <c r="MV77" i="1"/>
  <c r="MV78" i="1"/>
  <c r="MV79" i="1"/>
  <c r="MV80" i="1"/>
  <c r="MV81" i="1"/>
  <c r="MV82" i="1"/>
  <c r="MV83" i="1"/>
  <c r="MV84" i="1"/>
  <c r="MV85" i="1"/>
  <c r="MV86" i="1"/>
  <c r="MV87" i="1"/>
  <c r="MV88" i="1"/>
  <c r="MV89" i="1"/>
  <c r="MV90" i="1"/>
  <c r="MV91" i="1"/>
  <c r="MV92" i="1"/>
  <c r="MV93" i="1"/>
  <c r="MV94" i="1"/>
  <c r="MV95" i="1"/>
  <c r="MV96" i="1"/>
  <c r="MV97" i="1"/>
  <c r="MV98" i="1"/>
  <c r="MV99" i="1"/>
  <c r="MV100" i="1"/>
  <c r="MV101" i="1"/>
  <c r="MV102" i="1"/>
  <c r="MV103" i="1"/>
  <c r="MV104" i="1"/>
  <c r="MV105" i="1"/>
  <c r="MV106" i="1"/>
  <c r="MV107" i="1"/>
  <c r="MV108" i="1"/>
  <c r="MV109" i="1"/>
  <c r="MV110" i="1"/>
  <c r="MV111" i="1"/>
  <c r="MV112" i="1"/>
  <c r="MV113" i="1"/>
  <c r="MV114" i="1"/>
  <c r="MV115" i="1"/>
  <c r="MV116" i="1"/>
  <c r="MV117" i="1"/>
  <c r="MV118" i="1"/>
  <c r="MV119" i="1"/>
  <c r="MV120" i="1"/>
  <c r="MV121" i="1"/>
  <c r="MV122" i="1"/>
  <c r="MV123" i="1"/>
  <c r="MV124" i="1"/>
  <c r="MV125" i="1"/>
  <c r="MV126" i="1"/>
  <c r="MV127" i="1"/>
  <c r="MV128" i="1"/>
  <c r="MV129" i="1"/>
  <c r="MV130" i="1"/>
  <c r="MV131" i="1"/>
  <c r="MV132" i="1"/>
  <c r="MV133" i="1"/>
  <c r="MV134" i="1"/>
  <c r="MV135" i="1"/>
  <c r="MV136" i="1"/>
  <c r="MV137" i="1"/>
  <c r="MV138" i="1"/>
  <c r="MV139" i="1"/>
  <c r="MV140" i="1"/>
  <c r="MV141" i="1"/>
  <c r="MV142" i="1"/>
  <c r="MV143" i="1"/>
  <c r="MV144" i="1"/>
  <c r="MV145" i="1"/>
  <c r="MV146" i="1"/>
  <c r="MV147" i="1"/>
  <c r="MV148" i="1"/>
  <c r="MV149" i="1"/>
  <c r="MV150" i="1"/>
  <c r="MV151" i="1"/>
  <c r="MV152" i="1"/>
  <c r="MV153" i="1"/>
  <c r="MV154" i="1"/>
  <c r="MV155" i="1"/>
  <c r="MV156" i="1"/>
  <c r="MV157" i="1"/>
  <c r="MV158" i="1"/>
  <c r="MV159" i="1"/>
  <c r="MV160" i="1"/>
  <c r="MV161" i="1"/>
  <c r="MV162" i="1"/>
  <c r="MV163" i="1"/>
  <c r="MV164" i="1"/>
  <c r="MV165" i="1"/>
  <c r="MV166" i="1"/>
  <c r="MV167" i="1"/>
  <c r="MV168" i="1"/>
  <c r="MV169" i="1"/>
  <c r="MV170" i="1"/>
  <c r="MV171" i="1"/>
  <c r="MV172" i="1"/>
  <c r="MV173" i="1"/>
  <c r="MV174" i="1"/>
  <c r="MV175" i="1"/>
  <c r="MV176" i="1"/>
  <c r="MV177" i="1"/>
  <c r="MV178" i="1"/>
  <c r="MV179" i="1"/>
  <c r="MV180" i="1"/>
  <c r="MV181" i="1"/>
  <c r="MV182" i="1"/>
  <c r="MV183" i="1"/>
  <c r="MV184" i="1"/>
  <c r="MV185" i="1"/>
  <c r="MV186" i="1"/>
  <c r="MV187" i="1"/>
  <c r="MV188" i="1"/>
  <c r="MV189" i="1"/>
  <c r="MV190" i="1"/>
  <c r="MV191" i="1"/>
  <c r="MV192" i="1"/>
  <c r="MV193" i="1"/>
  <c r="MV194" i="1"/>
  <c r="MV195" i="1"/>
  <c r="MV196" i="1"/>
  <c r="MV197" i="1"/>
  <c r="MV198" i="1"/>
  <c r="MV199" i="1"/>
  <c r="MV200" i="1"/>
  <c r="MV201" i="1"/>
  <c r="MV202" i="1"/>
  <c r="MV203" i="1"/>
  <c r="MV204" i="1"/>
  <c r="MV205" i="1"/>
  <c r="MV206" i="1"/>
  <c r="MV207" i="1"/>
  <c r="MV208" i="1"/>
  <c r="MV209" i="1"/>
  <c r="MV210" i="1"/>
  <c r="MV211" i="1"/>
  <c r="MV212" i="1"/>
  <c r="MV213" i="1"/>
  <c r="MV214" i="1"/>
  <c r="MV215" i="1"/>
  <c r="MV216" i="1"/>
  <c r="MV217" i="1"/>
  <c r="MV218" i="1"/>
  <c r="MV219" i="1"/>
  <c r="MV220" i="1"/>
  <c r="MV221" i="1"/>
  <c r="MV222" i="1"/>
  <c r="MV223" i="1"/>
  <c r="MV224" i="1"/>
  <c r="MV225" i="1"/>
  <c r="MV226" i="1"/>
  <c r="MV227" i="1"/>
  <c r="MV228" i="1"/>
  <c r="MV229" i="1"/>
  <c r="MV230" i="1"/>
  <c r="MV231" i="1"/>
  <c r="MV232" i="1"/>
  <c r="MV233" i="1"/>
  <c r="MV234" i="1"/>
  <c r="MV235" i="1"/>
  <c r="MV236" i="1"/>
  <c r="MV237" i="1"/>
  <c r="MV238" i="1"/>
  <c r="MV239" i="1"/>
  <c r="MV240" i="1"/>
  <c r="MV241" i="1"/>
  <c r="MV242" i="1"/>
  <c r="MV243" i="1"/>
  <c r="MV244" i="1"/>
  <c r="MV245" i="1"/>
  <c r="MV246" i="1"/>
  <c r="MV247" i="1"/>
  <c r="MV248" i="1"/>
  <c r="MV249" i="1"/>
  <c r="MV250" i="1"/>
  <c r="MV251" i="1"/>
  <c r="MV252" i="1"/>
  <c r="MV253" i="1"/>
  <c r="MV254" i="1"/>
  <c r="MV255" i="1"/>
  <c r="MV256" i="1"/>
  <c r="MV257" i="1"/>
  <c r="MV258" i="1"/>
  <c r="MV259" i="1"/>
  <c r="MV260" i="1"/>
  <c r="MV261" i="1"/>
  <c r="MV262" i="1"/>
  <c r="MV263" i="1"/>
  <c r="MV264" i="1"/>
  <c r="MV265" i="1"/>
  <c r="MV266" i="1"/>
  <c r="MV267" i="1"/>
  <c r="MV268" i="1"/>
  <c r="MV269" i="1"/>
  <c r="MV270" i="1"/>
  <c r="MV271" i="1"/>
  <c r="MV272" i="1"/>
  <c r="MV273" i="1"/>
  <c r="MV274" i="1"/>
  <c r="MV275" i="1"/>
  <c r="MV276" i="1"/>
  <c r="MV277" i="1"/>
  <c r="MV278" i="1"/>
  <c r="MV279" i="1"/>
  <c r="MV280" i="1"/>
  <c r="CK2" i="1"/>
  <c r="CL2" i="1"/>
  <c r="CM2" i="1"/>
  <c r="CN2" i="1"/>
  <c r="CO2" i="1"/>
  <c r="CP2" i="1"/>
  <c r="CQ2" i="1"/>
  <c r="CR2" i="1"/>
  <c r="CK3" i="1"/>
  <c r="CL3" i="1"/>
  <c r="CM3" i="1"/>
  <c r="CN3" i="1"/>
  <c r="CO3" i="1"/>
  <c r="CP3" i="1"/>
  <c r="CQ3" i="1"/>
  <c r="CR3" i="1"/>
  <c r="CK4" i="1"/>
  <c r="CL4" i="1"/>
  <c r="CM4" i="1"/>
  <c r="CN4" i="1"/>
  <c r="CO4" i="1"/>
  <c r="CP4" i="1"/>
  <c r="CQ4" i="1"/>
  <c r="CR4" i="1"/>
  <c r="CK5" i="1"/>
  <c r="CL5" i="1"/>
  <c r="CM5" i="1"/>
  <c r="CN5" i="1"/>
  <c r="CO5" i="1"/>
  <c r="CP5" i="1"/>
  <c r="CQ5" i="1"/>
  <c r="CR5" i="1"/>
  <c r="CK6" i="1"/>
  <c r="CL6" i="1"/>
  <c r="CM6" i="1"/>
  <c r="CN6" i="1"/>
  <c r="CO6" i="1"/>
  <c r="CP6" i="1"/>
  <c r="CQ6" i="1"/>
  <c r="CR6" i="1"/>
  <c r="CK7" i="1"/>
  <c r="CL7" i="1"/>
  <c r="CM7" i="1"/>
  <c r="CN7" i="1"/>
  <c r="CO7" i="1"/>
  <c r="CP7" i="1"/>
  <c r="CQ7" i="1"/>
  <c r="CR7" i="1"/>
  <c r="CK8" i="1"/>
  <c r="CL8" i="1"/>
  <c r="CM8" i="1"/>
  <c r="CN8" i="1"/>
  <c r="CO8" i="1"/>
  <c r="CP8" i="1"/>
  <c r="CQ8" i="1"/>
  <c r="CR8" i="1"/>
  <c r="CK9" i="1"/>
  <c r="CL9" i="1"/>
  <c r="CM9" i="1"/>
  <c r="CN9" i="1"/>
  <c r="CO9" i="1"/>
  <c r="CP9" i="1"/>
  <c r="CQ9" i="1"/>
  <c r="CR9" i="1"/>
  <c r="CK10" i="1"/>
  <c r="CL10" i="1"/>
  <c r="CM10" i="1"/>
  <c r="CN10" i="1"/>
  <c r="CO10" i="1"/>
  <c r="CP10" i="1"/>
  <c r="CQ10" i="1"/>
  <c r="CR10" i="1"/>
  <c r="CK11" i="1"/>
  <c r="CL11" i="1"/>
  <c r="CM11" i="1"/>
  <c r="CN11" i="1"/>
  <c r="CO11" i="1"/>
  <c r="CP11" i="1"/>
  <c r="CQ11" i="1"/>
  <c r="CR11" i="1"/>
  <c r="CK12" i="1"/>
  <c r="CL12" i="1"/>
  <c r="CM12" i="1"/>
  <c r="CN12" i="1"/>
  <c r="CO12" i="1"/>
  <c r="CP12" i="1"/>
  <c r="CQ12" i="1"/>
  <c r="CR12" i="1"/>
  <c r="CK13" i="1"/>
  <c r="CL13" i="1"/>
  <c r="CM13" i="1"/>
  <c r="CN13" i="1"/>
  <c r="CO13" i="1"/>
  <c r="CP13" i="1"/>
  <c r="CQ13" i="1"/>
  <c r="CR13" i="1"/>
  <c r="CK14" i="1"/>
  <c r="CL14" i="1"/>
  <c r="CM14" i="1"/>
  <c r="CN14" i="1"/>
  <c r="CO14" i="1"/>
  <c r="CP14" i="1"/>
  <c r="CQ14" i="1"/>
  <c r="CR14" i="1"/>
  <c r="CK15" i="1"/>
  <c r="CL15" i="1"/>
  <c r="CM15" i="1"/>
  <c r="CN15" i="1"/>
  <c r="CO15" i="1"/>
  <c r="CP15" i="1"/>
  <c r="CQ15" i="1"/>
  <c r="CR15" i="1"/>
  <c r="CK16" i="1"/>
  <c r="CL16" i="1"/>
  <c r="CM16" i="1"/>
  <c r="CN16" i="1"/>
  <c r="CO16" i="1"/>
  <c r="CP16" i="1"/>
  <c r="CQ16" i="1"/>
  <c r="CR16" i="1"/>
  <c r="CK17" i="1"/>
  <c r="CL17" i="1"/>
  <c r="CM17" i="1"/>
  <c r="CN17" i="1"/>
  <c r="CO17" i="1"/>
  <c r="CP17" i="1"/>
  <c r="CQ17" i="1"/>
  <c r="CR17" i="1"/>
  <c r="CK18" i="1"/>
  <c r="CL18" i="1"/>
  <c r="CM18" i="1"/>
  <c r="CN18" i="1"/>
  <c r="CO18" i="1"/>
  <c r="CP18" i="1"/>
  <c r="CQ18" i="1"/>
  <c r="CR18" i="1"/>
  <c r="CK19" i="1"/>
  <c r="CL19" i="1"/>
  <c r="CM19" i="1"/>
  <c r="CN19" i="1"/>
  <c r="CO19" i="1"/>
  <c r="CP19" i="1"/>
  <c r="CQ19" i="1"/>
  <c r="CR19" i="1"/>
  <c r="CK20" i="1"/>
  <c r="CL20" i="1"/>
  <c r="CM20" i="1"/>
  <c r="CN20" i="1"/>
  <c r="CO20" i="1"/>
  <c r="CP20" i="1"/>
  <c r="CQ20" i="1"/>
  <c r="CR20" i="1"/>
  <c r="CK21" i="1"/>
  <c r="CL21" i="1"/>
  <c r="CM21" i="1"/>
  <c r="CN21" i="1"/>
  <c r="CO21" i="1"/>
  <c r="CP21" i="1"/>
  <c r="CQ21" i="1"/>
  <c r="CR21" i="1"/>
  <c r="CK22" i="1"/>
  <c r="CL22" i="1"/>
  <c r="CM22" i="1"/>
  <c r="CN22" i="1"/>
  <c r="CO22" i="1"/>
  <c r="CP22" i="1"/>
  <c r="CQ22" i="1"/>
  <c r="CR22" i="1"/>
  <c r="CK23" i="1"/>
  <c r="CL23" i="1"/>
  <c r="CM23" i="1"/>
  <c r="CN23" i="1"/>
  <c r="CO23" i="1"/>
  <c r="CP23" i="1"/>
  <c r="CQ23" i="1"/>
  <c r="CR23" i="1"/>
  <c r="CK24" i="1"/>
  <c r="CL24" i="1"/>
  <c r="CM24" i="1"/>
  <c r="CN24" i="1"/>
  <c r="CO24" i="1"/>
  <c r="CP24" i="1"/>
  <c r="CQ24" i="1"/>
  <c r="CR24" i="1"/>
  <c r="CK25" i="1"/>
  <c r="CL25" i="1"/>
  <c r="CM25" i="1"/>
  <c r="CN25" i="1"/>
  <c r="CO25" i="1"/>
  <c r="CP25" i="1"/>
  <c r="CQ25" i="1"/>
  <c r="CR25" i="1"/>
  <c r="CK26" i="1"/>
  <c r="CL26" i="1"/>
  <c r="CM26" i="1"/>
  <c r="CN26" i="1"/>
  <c r="CO26" i="1"/>
  <c r="CP26" i="1"/>
  <c r="CQ26" i="1"/>
  <c r="CR26" i="1"/>
  <c r="CK27" i="1"/>
  <c r="CL27" i="1"/>
  <c r="CM27" i="1"/>
  <c r="CN27" i="1"/>
  <c r="CO27" i="1"/>
  <c r="CP27" i="1"/>
  <c r="CQ27" i="1"/>
  <c r="CR27" i="1"/>
  <c r="CK28" i="1"/>
  <c r="CL28" i="1"/>
  <c r="CM28" i="1"/>
  <c r="CN28" i="1"/>
  <c r="CO28" i="1"/>
  <c r="CP28" i="1"/>
  <c r="CQ28" i="1"/>
  <c r="CR28" i="1"/>
  <c r="CK29" i="1"/>
  <c r="CL29" i="1"/>
  <c r="CM29" i="1"/>
  <c r="CN29" i="1"/>
  <c r="CO29" i="1"/>
  <c r="CP29" i="1"/>
  <c r="CQ29" i="1"/>
  <c r="CR29" i="1"/>
  <c r="CK30" i="1"/>
  <c r="CL30" i="1"/>
  <c r="CM30" i="1"/>
  <c r="CN30" i="1"/>
  <c r="CO30" i="1"/>
  <c r="CP30" i="1"/>
  <c r="CQ30" i="1"/>
  <c r="CR30" i="1"/>
  <c r="CK31" i="1"/>
  <c r="CL31" i="1"/>
  <c r="CM31" i="1"/>
  <c r="CN31" i="1"/>
  <c r="CO31" i="1"/>
  <c r="CP31" i="1"/>
  <c r="CQ31" i="1"/>
  <c r="CR31" i="1"/>
  <c r="CK32" i="1"/>
  <c r="CL32" i="1"/>
  <c r="CM32" i="1"/>
  <c r="CN32" i="1"/>
  <c r="CO32" i="1"/>
  <c r="CP32" i="1"/>
  <c r="CQ32" i="1"/>
  <c r="CR32" i="1"/>
  <c r="CK34" i="1"/>
  <c r="CL34" i="1"/>
  <c r="CM34" i="1"/>
  <c r="CN34" i="1"/>
  <c r="CO34" i="1"/>
  <c r="CP34" i="1"/>
  <c r="CQ34" i="1"/>
  <c r="CR34" i="1"/>
  <c r="CK35" i="1"/>
  <c r="CL35" i="1"/>
  <c r="CM35" i="1"/>
  <c r="CN35" i="1"/>
  <c r="CO35" i="1"/>
  <c r="CP35" i="1"/>
  <c r="CQ35" i="1"/>
  <c r="CR35" i="1"/>
  <c r="CK36" i="1"/>
  <c r="CL36" i="1"/>
  <c r="CM36" i="1"/>
  <c r="CN36" i="1"/>
  <c r="CO36" i="1"/>
  <c r="CP36" i="1"/>
  <c r="CQ36" i="1"/>
  <c r="CR36" i="1"/>
  <c r="CK37" i="1"/>
  <c r="CL37" i="1"/>
  <c r="CM37" i="1"/>
  <c r="CN37" i="1"/>
  <c r="CO37" i="1"/>
  <c r="CP37" i="1"/>
  <c r="CQ37" i="1"/>
  <c r="CR37" i="1"/>
  <c r="CK38" i="1"/>
  <c r="CL38" i="1"/>
  <c r="CM38" i="1"/>
  <c r="CN38" i="1"/>
  <c r="CO38" i="1"/>
  <c r="CP38" i="1"/>
  <c r="CQ38" i="1"/>
  <c r="CR38" i="1"/>
  <c r="CK39" i="1"/>
  <c r="CL39" i="1"/>
  <c r="CM39" i="1"/>
  <c r="CN39" i="1"/>
  <c r="CO39" i="1"/>
  <c r="CP39" i="1"/>
  <c r="CQ39" i="1"/>
  <c r="CR39" i="1"/>
  <c r="CK40" i="1"/>
  <c r="CL40" i="1"/>
  <c r="CM40" i="1"/>
  <c r="CN40" i="1"/>
  <c r="CO40" i="1"/>
  <c r="CP40" i="1"/>
  <c r="CQ40" i="1"/>
  <c r="CR40" i="1"/>
  <c r="CK41" i="1"/>
  <c r="CL41" i="1"/>
  <c r="CM41" i="1"/>
  <c r="CN41" i="1"/>
  <c r="CO41" i="1"/>
  <c r="CP41" i="1"/>
  <c r="CQ41" i="1"/>
  <c r="CR41" i="1"/>
  <c r="CK42" i="1"/>
  <c r="CL42" i="1"/>
  <c r="CM42" i="1"/>
  <c r="CN42" i="1"/>
  <c r="CO42" i="1"/>
  <c r="CP42" i="1"/>
  <c r="CQ42" i="1"/>
  <c r="CR42" i="1"/>
  <c r="CK43" i="1"/>
  <c r="CL43" i="1"/>
  <c r="CM43" i="1"/>
  <c r="CN43" i="1"/>
  <c r="CO43" i="1"/>
  <c r="CP43" i="1"/>
  <c r="CQ43" i="1"/>
  <c r="CR43" i="1"/>
  <c r="CK44" i="1"/>
  <c r="CL44" i="1"/>
  <c r="CM44" i="1"/>
  <c r="CN44" i="1"/>
  <c r="CO44" i="1"/>
  <c r="CP44" i="1"/>
  <c r="CQ44" i="1"/>
  <c r="CR44" i="1"/>
  <c r="CK45" i="1"/>
  <c r="CL45" i="1"/>
  <c r="CM45" i="1"/>
  <c r="CN45" i="1"/>
  <c r="CO45" i="1"/>
  <c r="CP45" i="1"/>
  <c r="CQ45" i="1"/>
  <c r="CR45" i="1"/>
  <c r="CK46" i="1"/>
  <c r="CL46" i="1"/>
  <c r="CM46" i="1"/>
  <c r="CN46" i="1"/>
  <c r="CO46" i="1"/>
  <c r="CP46" i="1"/>
  <c r="CQ46" i="1"/>
  <c r="CR46" i="1"/>
  <c r="CK47" i="1"/>
  <c r="CL47" i="1"/>
  <c r="CM47" i="1"/>
  <c r="CN47" i="1"/>
  <c r="CO47" i="1"/>
  <c r="CP47" i="1"/>
  <c r="CQ47" i="1"/>
  <c r="CR47" i="1"/>
  <c r="CK48" i="1"/>
  <c r="CL48" i="1"/>
  <c r="CM48" i="1"/>
  <c r="CN48" i="1"/>
  <c r="CO48" i="1"/>
  <c r="CP48" i="1"/>
  <c r="CQ48" i="1"/>
  <c r="CR48" i="1"/>
  <c r="CK49" i="1"/>
  <c r="CL49" i="1"/>
  <c r="CM49" i="1"/>
  <c r="CN49" i="1"/>
  <c r="CO49" i="1"/>
  <c r="CP49" i="1"/>
  <c r="CQ49" i="1"/>
  <c r="CR49" i="1"/>
  <c r="CK50" i="1"/>
  <c r="CL50" i="1"/>
  <c r="CM50" i="1"/>
  <c r="CN50" i="1"/>
  <c r="CO50" i="1"/>
  <c r="CP50" i="1"/>
  <c r="CQ50" i="1"/>
  <c r="CR50" i="1"/>
  <c r="CK51" i="1"/>
  <c r="CL51" i="1"/>
  <c r="CM51" i="1"/>
  <c r="CN51" i="1"/>
  <c r="CO51" i="1"/>
  <c r="CP51" i="1"/>
  <c r="CQ51" i="1"/>
  <c r="CR51" i="1"/>
  <c r="CK52" i="1"/>
  <c r="CL52" i="1"/>
  <c r="CM52" i="1"/>
  <c r="CN52" i="1"/>
  <c r="CO52" i="1"/>
  <c r="CP52" i="1"/>
  <c r="CQ52" i="1"/>
  <c r="CR52" i="1"/>
  <c r="CK53" i="1"/>
  <c r="CL53" i="1"/>
  <c r="CM53" i="1"/>
  <c r="CN53" i="1"/>
  <c r="CO53" i="1"/>
  <c r="CP53" i="1"/>
  <c r="CQ53" i="1"/>
  <c r="CR53" i="1"/>
  <c r="CK54" i="1"/>
  <c r="CL54" i="1"/>
  <c r="CM54" i="1"/>
  <c r="CN54" i="1"/>
  <c r="CO54" i="1"/>
  <c r="CP54" i="1"/>
  <c r="CQ54" i="1"/>
  <c r="CR54" i="1"/>
  <c r="CK55" i="1"/>
  <c r="CL55" i="1"/>
  <c r="CM55" i="1"/>
  <c r="CN55" i="1"/>
  <c r="CO55" i="1"/>
  <c r="CP55" i="1"/>
  <c r="CQ55" i="1"/>
  <c r="CR55" i="1"/>
  <c r="CK56" i="1"/>
  <c r="CL56" i="1"/>
  <c r="CM56" i="1"/>
  <c r="CN56" i="1"/>
  <c r="CO56" i="1"/>
  <c r="CP56" i="1"/>
  <c r="CQ56" i="1"/>
  <c r="CR56" i="1"/>
  <c r="CK57" i="1"/>
  <c r="CL57" i="1"/>
  <c r="CM57" i="1"/>
  <c r="CN57" i="1"/>
  <c r="CO57" i="1"/>
  <c r="CP57" i="1"/>
  <c r="CQ57" i="1"/>
  <c r="CR57" i="1"/>
  <c r="CK58" i="1"/>
  <c r="CL58" i="1"/>
  <c r="CM58" i="1"/>
  <c r="CN58" i="1"/>
  <c r="CO58" i="1"/>
  <c r="CP58" i="1"/>
  <c r="CQ58" i="1"/>
  <c r="CR58" i="1"/>
  <c r="CK59" i="1"/>
  <c r="CL59" i="1"/>
  <c r="CM59" i="1"/>
  <c r="CN59" i="1"/>
  <c r="CO59" i="1"/>
  <c r="CP59" i="1"/>
  <c r="CQ59" i="1"/>
  <c r="CR59" i="1"/>
  <c r="CK60" i="1"/>
  <c r="CL60" i="1"/>
  <c r="CM60" i="1"/>
  <c r="CN60" i="1"/>
  <c r="CO60" i="1"/>
  <c r="CP60" i="1"/>
  <c r="CQ60" i="1"/>
  <c r="CR60" i="1"/>
  <c r="CK61" i="1"/>
  <c r="CL61" i="1"/>
  <c r="CM61" i="1"/>
  <c r="CN61" i="1"/>
  <c r="CO61" i="1"/>
  <c r="CP61" i="1"/>
  <c r="CQ61" i="1"/>
  <c r="CR61" i="1"/>
  <c r="CK62" i="1"/>
  <c r="CL62" i="1"/>
  <c r="CM62" i="1"/>
  <c r="CN62" i="1"/>
  <c r="CO62" i="1"/>
  <c r="CP62" i="1"/>
  <c r="CQ62" i="1"/>
  <c r="CR62" i="1"/>
  <c r="CK63" i="1"/>
  <c r="CL63" i="1"/>
  <c r="CM63" i="1"/>
  <c r="CN63" i="1"/>
  <c r="CO63" i="1"/>
  <c r="CP63" i="1"/>
  <c r="CQ63" i="1"/>
  <c r="CR63" i="1"/>
  <c r="CK64" i="1"/>
  <c r="CL64" i="1"/>
  <c r="CM64" i="1"/>
  <c r="CN64" i="1"/>
  <c r="CO64" i="1"/>
  <c r="CP64" i="1"/>
  <c r="CQ64" i="1"/>
  <c r="CR64" i="1"/>
  <c r="CK65" i="1"/>
  <c r="CL65" i="1"/>
  <c r="CM65" i="1"/>
  <c r="CN65" i="1"/>
  <c r="CO65" i="1"/>
  <c r="CP65" i="1"/>
  <c r="CQ65" i="1"/>
  <c r="CR65" i="1"/>
  <c r="CK66" i="1"/>
  <c r="CL66" i="1"/>
  <c r="CM66" i="1"/>
  <c r="CN66" i="1"/>
  <c r="CO66" i="1"/>
  <c r="CP66" i="1"/>
  <c r="CQ66" i="1"/>
  <c r="CR66" i="1"/>
  <c r="CK67" i="1"/>
  <c r="CL67" i="1"/>
  <c r="CM67" i="1"/>
  <c r="CN67" i="1"/>
  <c r="CO67" i="1"/>
  <c r="CP67" i="1"/>
  <c r="CQ67" i="1"/>
  <c r="CR67" i="1"/>
  <c r="CK68" i="1"/>
  <c r="CL68" i="1"/>
  <c r="CM68" i="1"/>
  <c r="CN68" i="1"/>
  <c r="CO68" i="1"/>
  <c r="CP68" i="1"/>
  <c r="CQ68" i="1"/>
  <c r="CR68" i="1"/>
  <c r="CK69" i="1"/>
  <c r="CL69" i="1"/>
  <c r="CM69" i="1"/>
  <c r="CN69" i="1"/>
  <c r="CO69" i="1"/>
  <c r="CP69" i="1"/>
  <c r="CQ69" i="1"/>
  <c r="CR69" i="1"/>
  <c r="CK70" i="1"/>
  <c r="CL70" i="1"/>
  <c r="CM70" i="1"/>
  <c r="CN70" i="1"/>
  <c r="CO70" i="1"/>
  <c r="CP70" i="1"/>
  <c r="CQ70" i="1"/>
  <c r="CR70" i="1"/>
  <c r="CK71" i="1"/>
  <c r="CL71" i="1"/>
  <c r="CM71" i="1"/>
  <c r="CN71" i="1"/>
  <c r="CO71" i="1"/>
  <c r="CP71" i="1"/>
  <c r="CQ71" i="1"/>
  <c r="CR71" i="1"/>
  <c r="CK72" i="1"/>
  <c r="CL72" i="1"/>
  <c r="CM72" i="1"/>
  <c r="CN72" i="1"/>
  <c r="CO72" i="1"/>
  <c r="CP72" i="1"/>
  <c r="CQ72" i="1"/>
  <c r="CR72" i="1"/>
  <c r="CK73" i="1"/>
  <c r="CL73" i="1"/>
  <c r="CM73" i="1"/>
  <c r="CN73" i="1"/>
  <c r="CO73" i="1"/>
  <c r="CP73" i="1"/>
  <c r="CQ73" i="1"/>
  <c r="CR73" i="1"/>
  <c r="CK74" i="1"/>
  <c r="CL74" i="1"/>
  <c r="CM74" i="1"/>
  <c r="CN74" i="1"/>
  <c r="CO74" i="1"/>
  <c r="CP74" i="1"/>
  <c r="CQ74" i="1"/>
  <c r="CR74" i="1"/>
  <c r="CK75" i="1"/>
  <c r="CL75" i="1"/>
  <c r="CM75" i="1"/>
  <c r="CN75" i="1"/>
  <c r="CO75" i="1"/>
  <c r="CP75" i="1"/>
  <c r="CQ75" i="1"/>
  <c r="CR75" i="1"/>
  <c r="CK76" i="1"/>
  <c r="CL76" i="1"/>
  <c r="CM76" i="1"/>
  <c r="CN76" i="1"/>
  <c r="CO76" i="1"/>
  <c r="CP76" i="1"/>
  <c r="CQ76" i="1"/>
  <c r="CR76" i="1"/>
  <c r="CK77" i="1"/>
  <c r="CL77" i="1"/>
  <c r="CM77" i="1"/>
  <c r="CN77" i="1"/>
  <c r="CO77" i="1"/>
  <c r="CP77" i="1"/>
  <c r="CQ77" i="1"/>
  <c r="CR77" i="1"/>
  <c r="CK78" i="1"/>
  <c r="CL78" i="1"/>
  <c r="CM78" i="1"/>
  <c r="CN78" i="1"/>
  <c r="CO78" i="1"/>
  <c r="CP78" i="1"/>
  <c r="CQ78" i="1"/>
  <c r="CR78" i="1"/>
  <c r="CK79" i="1"/>
  <c r="CL79" i="1"/>
  <c r="CM79" i="1"/>
  <c r="CN79" i="1"/>
  <c r="CO79" i="1"/>
  <c r="CP79" i="1"/>
  <c r="CQ79" i="1"/>
  <c r="CR79" i="1"/>
  <c r="CK80" i="1"/>
  <c r="CL80" i="1"/>
  <c r="CM80" i="1"/>
  <c r="CN80" i="1"/>
  <c r="CO80" i="1"/>
  <c r="CP80" i="1"/>
  <c r="CQ80" i="1"/>
  <c r="CR80" i="1"/>
  <c r="CK81" i="1"/>
  <c r="CL81" i="1"/>
  <c r="CM81" i="1"/>
  <c r="CN81" i="1"/>
  <c r="CO81" i="1"/>
  <c r="CP81" i="1"/>
  <c r="CQ81" i="1"/>
  <c r="CR81" i="1"/>
  <c r="CK82" i="1"/>
  <c r="CL82" i="1"/>
  <c r="CM82" i="1"/>
  <c r="CN82" i="1"/>
  <c r="CO82" i="1"/>
  <c r="CP82" i="1"/>
  <c r="CQ82" i="1"/>
  <c r="CR82" i="1"/>
  <c r="CK83" i="1"/>
  <c r="CL83" i="1"/>
  <c r="CM83" i="1"/>
  <c r="CN83" i="1"/>
  <c r="CO83" i="1"/>
  <c r="CP83" i="1"/>
  <c r="CQ83" i="1"/>
  <c r="CR83" i="1"/>
  <c r="CK84" i="1"/>
  <c r="CL84" i="1"/>
  <c r="CM84" i="1"/>
  <c r="CN84" i="1"/>
  <c r="CO84" i="1"/>
  <c r="CP84" i="1"/>
  <c r="CQ84" i="1"/>
  <c r="CR84" i="1"/>
  <c r="CK85" i="1"/>
  <c r="CL85" i="1"/>
  <c r="CM85" i="1"/>
  <c r="CN85" i="1"/>
  <c r="CO85" i="1"/>
  <c r="CP85" i="1"/>
  <c r="CQ85" i="1"/>
  <c r="CR85" i="1"/>
  <c r="CK86" i="1"/>
  <c r="CL86" i="1"/>
  <c r="CM86" i="1"/>
  <c r="CN86" i="1"/>
  <c r="CO86" i="1"/>
  <c r="CP86" i="1"/>
  <c r="CQ86" i="1"/>
  <c r="CR86" i="1"/>
  <c r="CK87" i="1"/>
  <c r="CL87" i="1"/>
  <c r="CM87" i="1"/>
  <c r="CN87" i="1"/>
  <c r="CO87" i="1"/>
  <c r="CP87" i="1"/>
  <c r="CQ87" i="1"/>
  <c r="CR87" i="1"/>
  <c r="CK88" i="1"/>
  <c r="CL88" i="1"/>
  <c r="CM88" i="1"/>
  <c r="CN88" i="1"/>
  <c r="CO88" i="1"/>
  <c r="CP88" i="1"/>
  <c r="CQ88" i="1"/>
  <c r="CR88" i="1"/>
  <c r="CK89" i="1"/>
  <c r="CL89" i="1"/>
  <c r="CM89" i="1"/>
  <c r="CN89" i="1"/>
  <c r="CO89" i="1"/>
  <c r="CP89" i="1"/>
  <c r="CQ89" i="1"/>
  <c r="CR89" i="1"/>
  <c r="CK90" i="1"/>
  <c r="CL90" i="1"/>
  <c r="CM90" i="1"/>
  <c r="CN90" i="1"/>
  <c r="CO90" i="1"/>
  <c r="CP90" i="1"/>
  <c r="CQ90" i="1"/>
  <c r="CR90" i="1"/>
  <c r="CK91" i="1"/>
  <c r="CL91" i="1"/>
  <c r="CM91" i="1"/>
  <c r="CN91" i="1"/>
  <c r="CO91" i="1"/>
  <c r="CP91" i="1"/>
  <c r="CQ91" i="1"/>
  <c r="CR91" i="1"/>
  <c r="CK92" i="1"/>
  <c r="CL92" i="1"/>
  <c r="CM92" i="1"/>
  <c r="CN92" i="1"/>
  <c r="CO92" i="1"/>
  <c r="CP92" i="1"/>
  <c r="CQ92" i="1"/>
  <c r="CR92" i="1"/>
  <c r="CK93" i="1"/>
  <c r="CL93" i="1"/>
  <c r="CM93" i="1"/>
  <c r="CN93" i="1"/>
  <c r="CO93" i="1"/>
  <c r="CP93" i="1"/>
  <c r="CQ93" i="1"/>
  <c r="CR93" i="1"/>
  <c r="CK94" i="1"/>
  <c r="CL94" i="1"/>
  <c r="CM94" i="1"/>
  <c r="CN94" i="1"/>
  <c r="CO94" i="1"/>
  <c r="CP94" i="1"/>
  <c r="CQ94" i="1"/>
  <c r="CR94" i="1"/>
  <c r="CK95" i="1"/>
  <c r="CL95" i="1"/>
  <c r="CM95" i="1"/>
  <c r="CN95" i="1"/>
  <c r="CO95" i="1"/>
  <c r="CP95" i="1"/>
  <c r="CQ95" i="1"/>
  <c r="CR95" i="1"/>
  <c r="CK96" i="1"/>
  <c r="CL96" i="1"/>
  <c r="CM96" i="1"/>
  <c r="CN96" i="1"/>
  <c r="CO96" i="1"/>
  <c r="CP96" i="1"/>
  <c r="CQ96" i="1"/>
  <c r="CR96" i="1"/>
  <c r="CK97" i="1"/>
  <c r="CL97" i="1"/>
  <c r="CM97" i="1"/>
  <c r="CN97" i="1"/>
  <c r="CO97" i="1"/>
  <c r="CP97" i="1"/>
  <c r="CQ97" i="1"/>
  <c r="CR97" i="1"/>
  <c r="CK98" i="1"/>
  <c r="CL98" i="1"/>
  <c r="CM98" i="1"/>
  <c r="CN98" i="1"/>
  <c r="CO98" i="1"/>
  <c r="CP98" i="1"/>
  <c r="CQ98" i="1"/>
  <c r="CR98" i="1"/>
  <c r="CK99" i="1"/>
  <c r="CL99" i="1"/>
  <c r="CM99" i="1"/>
  <c r="CN99" i="1"/>
  <c r="CO99" i="1"/>
  <c r="CP99" i="1"/>
  <c r="CQ99" i="1"/>
  <c r="CR99" i="1"/>
  <c r="CK100" i="1"/>
  <c r="CL100" i="1"/>
  <c r="CM100" i="1"/>
  <c r="CN100" i="1"/>
  <c r="CO100" i="1"/>
  <c r="CP100" i="1"/>
  <c r="CQ100" i="1"/>
  <c r="CR100" i="1"/>
  <c r="CK101" i="1"/>
  <c r="CL101" i="1"/>
  <c r="CM101" i="1"/>
  <c r="CN101" i="1"/>
  <c r="CO101" i="1"/>
  <c r="CP101" i="1"/>
  <c r="CQ101" i="1"/>
  <c r="CR101" i="1"/>
  <c r="CK102" i="1"/>
  <c r="CL102" i="1"/>
  <c r="CM102" i="1"/>
  <c r="CN102" i="1"/>
  <c r="CO102" i="1"/>
  <c r="CP102" i="1"/>
  <c r="CQ102" i="1"/>
  <c r="CR102" i="1"/>
  <c r="CK103" i="1"/>
  <c r="CL103" i="1"/>
  <c r="CM103" i="1"/>
  <c r="CN103" i="1"/>
  <c r="CO103" i="1"/>
  <c r="CP103" i="1"/>
  <c r="CQ103" i="1"/>
  <c r="CR103" i="1"/>
  <c r="CK104" i="1"/>
  <c r="CL104" i="1"/>
  <c r="CM104" i="1"/>
  <c r="CN104" i="1"/>
  <c r="CO104" i="1"/>
  <c r="CP104" i="1"/>
  <c r="CQ104" i="1"/>
  <c r="CR104" i="1"/>
  <c r="CK105" i="1"/>
  <c r="CL105" i="1"/>
  <c r="CM105" i="1"/>
  <c r="CN105" i="1"/>
  <c r="CO105" i="1"/>
  <c r="CP105" i="1"/>
  <c r="CQ105" i="1"/>
  <c r="CR105" i="1"/>
  <c r="CK106" i="1"/>
  <c r="CL106" i="1"/>
  <c r="CM106" i="1"/>
  <c r="CN106" i="1"/>
  <c r="CO106" i="1"/>
  <c r="CP106" i="1"/>
  <c r="CQ106" i="1"/>
  <c r="CR106" i="1"/>
  <c r="CK107" i="1"/>
  <c r="CL107" i="1"/>
  <c r="CM107" i="1"/>
  <c r="CN107" i="1"/>
  <c r="CO107" i="1"/>
  <c r="CP107" i="1"/>
  <c r="CQ107" i="1"/>
  <c r="CR107" i="1"/>
  <c r="CK108" i="1"/>
  <c r="CL108" i="1"/>
  <c r="CM108" i="1"/>
  <c r="CN108" i="1"/>
  <c r="CO108" i="1"/>
  <c r="CP108" i="1"/>
  <c r="CQ108" i="1"/>
  <c r="CR108" i="1"/>
  <c r="CK109" i="1"/>
  <c r="CL109" i="1"/>
  <c r="CM109" i="1"/>
  <c r="CN109" i="1"/>
  <c r="CO109" i="1"/>
  <c r="CP109" i="1"/>
  <c r="CQ109" i="1"/>
  <c r="CR109" i="1"/>
  <c r="CK110" i="1"/>
  <c r="CL110" i="1"/>
  <c r="CM110" i="1"/>
  <c r="CN110" i="1"/>
  <c r="CO110" i="1"/>
  <c r="CP110" i="1"/>
  <c r="CQ110" i="1"/>
  <c r="CR110" i="1"/>
  <c r="CK111" i="1"/>
  <c r="CL111" i="1"/>
  <c r="CM111" i="1"/>
  <c r="CN111" i="1"/>
  <c r="CO111" i="1"/>
  <c r="CP111" i="1"/>
  <c r="CQ111" i="1"/>
  <c r="CR111" i="1"/>
  <c r="CK112" i="1"/>
  <c r="CL112" i="1"/>
  <c r="CM112" i="1"/>
  <c r="CN112" i="1"/>
  <c r="CO112" i="1"/>
  <c r="CP112" i="1"/>
  <c r="CQ112" i="1"/>
  <c r="CR112" i="1"/>
  <c r="CK113" i="1"/>
  <c r="CL113" i="1"/>
  <c r="CM113" i="1"/>
  <c r="CN113" i="1"/>
  <c r="CO113" i="1"/>
  <c r="CP113" i="1"/>
  <c r="CQ113" i="1"/>
  <c r="CR113" i="1"/>
  <c r="CK114" i="1"/>
  <c r="CL114" i="1"/>
  <c r="CM114" i="1"/>
  <c r="CN114" i="1"/>
  <c r="CO114" i="1"/>
  <c r="CP114" i="1"/>
  <c r="CQ114" i="1"/>
  <c r="CR114" i="1"/>
  <c r="CK115" i="1"/>
  <c r="CL115" i="1"/>
  <c r="CM115" i="1"/>
  <c r="CN115" i="1"/>
  <c r="CO115" i="1"/>
  <c r="CP115" i="1"/>
  <c r="CQ115" i="1"/>
  <c r="CR115" i="1"/>
  <c r="CK116" i="1"/>
  <c r="CL116" i="1"/>
  <c r="CM116" i="1"/>
  <c r="CN116" i="1"/>
  <c r="CO116" i="1"/>
  <c r="CP116" i="1"/>
  <c r="CQ116" i="1"/>
  <c r="CR116" i="1"/>
  <c r="CK117" i="1"/>
  <c r="CL117" i="1"/>
  <c r="CM117" i="1"/>
  <c r="CN117" i="1"/>
  <c r="CO117" i="1"/>
  <c r="CP117" i="1"/>
  <c r="CQ117" i="1"/>
  <c r="CR117" i="1"/>
  <c r="CK118" i="1"/>
  <c r="CL118" i="1"/>
  <c r="CM118" i="1"/>
  <c r="CN118" i="1"/>
  <c r="CO118" i="1"/>
  <c r="CP118" i="1"/>
  <c r="CQ118" i="1"/>
  <c r="CR118" i="1"/>
  <c r="CK119" i="1"/>
  <c r="CL119" i="1"/>
  <c r="CM119" i="1"/>
  <c r="CN119" i="1"/>
  <c r="CO119" i="1"/>
  <c r="CP119" i="1"/>
  <c r="CQ119" i="1"/>
  <c r="CR119" i="1"/>
  <c r="CK120" i="1"/>
  <c r="CL120" i="1"/>
  <c r="CM120" i="1"/>
  <c r="CN120" i="1"/>
  <c r="CO120" i="1"/>
  <c r="CP120" i="1"/>
  <c r="CQ120" i="1"/>
  <c r="CR120" i="1"/>
  <c r="CK121" i="1"/>
  <c r="CL121" i="1"/>
  <c r="CM121" i="1"/>
  <c r="CN121" i="1"/>
  <c r="CO121" i="1"/>
  <c r="CP121" i="1"/>
  <c r="CQ121" i="1"/>
  <c r="CR121" i="1"/>
  <c r="CK122" i="1"/>
  <c r="CL122" i="1"/>
  <c r="CM122" i="1"/>
  <c r="CN122" i="1"/>
  <c r="CO122" i="1"/>
  <c r="CP122" i="1"/>
  <c r="CQ122" i="1"/>
  <c r="CR122" i="1"/>
  <c r="CK123" i="1"/>
  <c r="CL123" i="1"/>
  <c r="CM123" i="1"/>
  <c r="CN123" i="1"/>
  <c r="CO123" i="1"/>
  <c r="CP123" i="1"/>
  <c r="CQ123" i="1"/>
  <c r="CR123" i="1"/>
  <c r="CK124" i="1"/>
  <c r="CL124" i="1"/>
  <c r="CM124" i="1"/>
  <c r="CN124" i="1"/>
  <c r="CO124" i="1"/>
  <c r="CP124" i="1"/>
  <c r="CQ124" i="1"/>
  <c r="CR124" i="1"/>
  <c r="CK125" i="1"/>
  <c r="CL125" i="1"/>
  <c r="CM125" i="1"/>
  <c r="CN125" i="1"/>
  <c r="CO125" i="1"/>
  <c r="CP125" i="1"/>
  <c r="CQ125" i="1"/>
  <c r="CR125" i="1"/>
  <c r="CK126" i="1"/>
  <c r="CL126" i="1"/>
  <c r="CM126" i="1"/>
  <c r="CN126" i="1"/>
  <c r="CO126" i="1"/>
  <c r="CP126" i="1"/>
  <c r="CQ126" i="1"/>
  <c r="CR126" i="1"/>
  <c r="CK127" i="1"/>
  <c r="CL127" i="1"/>
  <c r="CM127" i="1"/>
  <c r="CN127" i="1"/>
  <c r="CO127" i="1"/>
  <c r="CP127" i="1"/>
  <c r="CQ127" i="1"/>
  <c r="CR127" i="1"/>
  <c r="CK128" i="1"/>
  <c r="CL128" i="1"/>
  <c r="CM128" i="1"/>
  <c r="CN128" i="1"/>
  <c r="CO128" i="1"/>
  <c r="CP128" i="1"/>
  <c r="CQ128" i="1"/>
  <c r="CR128" i="1"/>
  <c r="CK129" i="1"/>
  <c r="CL129" i="1"/>
  <c r="CM129" i="1"/>
  <c r="CN129" i="1"/>
  <c r="CO129" i="1"/>
  <c r="CP129" i="1"/>
  <c r="CQ129" i="1"/>
  <c r="CR129" i="1"/>
  <c r="CK130" i="1"/>
  <c r="CL130" i="1"/>
  <c r="CM130" i="1"/>
  <c r="CN130" i="1"/>
  <c r="CO130" i="1"/>
  <c r="CP130" i="1"/>
  <c r="CQ130" i="1"/>
  <c r="CR130" i="1"/>
  <c r="CK131" i="1"/>
  <c r="CL131" i="1"/>
  <c r="CM131" i="1"/>
  <c r="CN131" i="1"/>
  <c r="CO131" i="1"/>
  <c r="CP131" i="1"/>
  <c r="CQ131" i="1"/>
  <c r="CR131" i="1"/>
  <c r="CK132" i="1"/>
  <c r="CL132" i="1"/>
  <c r="CM132" i="1"/>
  <c r="CN132" i="1"/>
  <c r="CO132" i="1"/>
  <c r="CP132" i="1"/>
  <c r="CQ132" i="1"/>
  <c r="CR132" i="1"/>
  <c r="CK133" i="1"/>
  <c r="CL133" i="1"/>
  <c r="CM133" i="1"/>
  <c r="CN133" i="1"/>
  <c r="CO133" i="1"/>
  <c r="CP133" i="1"/>
  <c r="CQ133" i="1"/>
  <c r="CR133" i="1"/>
  <c r="CK134" i="1"/>
  <c r="CL134" i="1"/>
  <c r="CM134" i="1"/>
  <c r="CN134" i="1"/>
  <c r="CO134" i="1"/>
  <c r="CP134" i="1"/>
  <c r="CQ134" i="1"/>
  <c r="CR134" i="1"/>
  <c r="CK135" i="1"/>
  <c r="CL135" i="1"/>
  <c r="CM135" i="1"/>
  <c r="CN135" i="1"/>
  <c r="CO135" i="1"/>
  <c r="CP135" i="1"/>
  <c r="CQ135" i="1"/>
  <c r="CR135" i="1"/>
  <c r="CK136" i="1"/>
  <c r="CL136" i="1"/>
  <c r="CM136" i="1"/>
  <c r="CN136" i="1"/>
  <c r="CO136" i="1"/>
  <c r="CP136" i="1"/>
  <c r="CQ136" i="1"/>
  <c r="CR136" i="1"/>
  <c r="CK137" i="1"/>
  <c r="CL137" i="1"/>
  <c r="CM137" i="1"/>
  <c r="CN137" i="1"/>
  <c r="CO137" i="1"/>
  <c r="CP137" i="1"/>
  <c r="CQ137" i="1"/>
  <c r="CR137" i="1"/>
  <c r="CK138" i="1"/>
  <c r="CL138" i="1"/>
  <c r="CM138" i="1"/>
  <c r="CN138" i="1"/>
  <c r="CO138" i="1"/>
  <c r="CP138" i="1"/>
  <c r="CQ138" i="1"/>
  <c r="CR138" i="1"/>
  <c r="CK139" i="1"/>
  <c r="CL139" i="1"/>
  <c r="CM139" i="1"/>
  <c r="CN139" i="1"/>
  <c r="CO139" i="1"/>
  <c r="CP139" i="1"/>
  <c r="CQ139" i="1"/>
  <c r="CR139" i="1"/>
  <c r="CK140" i="1"/>
  <c r="CL140" i="1"/>
  <c r="CM140" i="1"/>
  <c r="CN140" i="1"/>
  <c r="CO140" i="1"/>
  <c r="CP140" i="1"/>
  <c r="CQ140" i="1"/>
  <c r="CR140" i="1"/>
  <c r="CK141" i="1"/>
  <c r="CL141" i="1"/>
  <c r="CM141" i="1"/>
  <c r="CN141" i="1"/>
  <c r="CO141" i="1"/>
  <c r="CP141" i="1"/>
  <c r="CQ141" i="1"/>
  <c r="CR141" i="1"/>
  <c r="CK142" i="1"/>
  <c r="CL142" i="1"/>
  <c r="CM142" i="1"/>
  <c r="CN142" i="1"/>
  <c r="CO142" i="1"/>
  <c r="CP142" i="1"/>
  <c r="CQ142" i="1"/>
  <c r="CR142" i="1"/>
  <c r="CK143" i="1"/>
  <c r="CL143" i="1"/>
  <c r="CM143" i="1"/>
  <c r="CN143" i="1"/>
  <c r="CO143" i="1"/>
  <c r="CP143" i="1"/>
  <c r="CQ143" i="1"/>
  <c r="CR143" i="1"/>
  <c r="CK144" i="1"/>
  <c r="CL144" i="1"/>
  <c r="CM144" i="1"/>
  <c r="CN144" i="1"/>
  <c r="CO144" i="1"/>
  <c r="CP144" i="1"/>
  <c r="CQ144" i="1"/>
  <c r="CR144" i="1"/>
  <c r="CK145" i="1"/>
  <c r="CL145" i="1"/>
  <c r="CM145" i="1"/>
  <c r="CN145" i="1"/>
  <c r="CO145" i="1"/>
  <c r="CP145" i="1"/>
  <c r="CQ145" i="1"/>
  <c r="CR145" i="1"/>
  <c r="CK146" i="1"/>
  <c r="CL146" i="1"/>
  <c r="CM146" i="1"/>
  <c r="CN146" i="1"/>
  <c r="CO146" i="1"/>
  <c r="CP146" i="1"/>
  <c r="CQ146" i="1"/>
  <c r="CR146" i="1"/>
  <c r="CK147" i="1"/>
  <c r="CL147" i="1"/>
  <c r="CM147" i="1"/>
  <c r="CN147" i="1"/>
  <c r="CO147" i="1"/>
  <c r="CP147" i="1"/>
  <c r="CQ147" i="1"/>
  <c r="CR147" i="1"/>
  <c r="CK148" i="1"/>
  <c r="CL148" i="1"/>
  <c r="CM148" i="1"/>
  <c r="CN148" i="1"/>
  <c r="CO148" i="1"/>
  <c r="CP148" i="1"/>
  <c r="CQ148" i="1"/>
  <c r="CR148" i="1"/>
  <c r="CK149" i="1"/>
  <c r="CL149" i="1"/>
  <c r="CM149" i="1"/>
  <c r="CN149" i="1"/>
  <c r="CO149" i="1"/>
  <c r="CP149" i="1"/>
  <c r="CQ149" i="1"/>
  <c r="CR149" i="1"/>
  <c r="CK150" i="1"/>
  <c r="CL150" i="1"/>
  <c r="CM150" i="1"/>
  <c r="CN150" i="1"/>
  <c r="CO150" i="1"/>
  <c r="CP150" i="1"/>
  <c r="CQ150" i="1"/>
  <c r="CR150" i="1"/>
  <c r="CK151" i="1"/>
  <c r="CL151" i="1"/>
  <c r="CM151" i="1"/>
  <c r="CN151" i="1"/>
  <c r="CO151" i="1"/>
  <c r="CP151" i="1"/>
  <c r="CQ151" i="1"/>
  <c r="CR151" i="1"/>
  <c r="CK152" i="1"/>
  <c r="CL152" i="1"/>
  <c r="CM152" i="1"/>
  <c r="CN152" i="1"/>
  <c r="CO152" i="1"/>
  <c r="CP152" i="1"/>
  <c r="CQ152" i="1"/>
  <c r="CR152" i="1"/>
  <c r="CK153" i="1"/>
  <c r="CL153" i="1"/>
  <c r="CM153" i="1"/>
  <c r="CN153" i="1"/>
  <c r="CO153" i="1"/>
  <c r="CP153" i="1"/>
  <c r="CQ153" i="1"/>
  <c r="CR153" i="1"/>
  <c r="CK154" i="1"/>
  <c r="CL154" i="1"/>
  <c r="CM154" i="1"/>
  <c r="CN154" i="1"/>
  <c r="CO154" i="1"/>
  <c r="CP154" i="1"/>
  <c r="CQ154" i="1"/>
  <c r="CR154" i="1"/>
  <c r="CK155" i="1"/>
  <c r="CL155" i="1"/>
  <c r="CM155" i="1"/>
  <c r="CN155" i="1"/>
  <c r="CO155" i="1"/>
  <c r="CP155" i="1"/>
  <c r="CQ155" i="1"/>
  <c r="CR155" i="1"/>
  <c r="CK156" i="1"/>
  <c r="CL156" i="1"/>
  <c r="CM156" i="1"/>
  <c r="CN156" i="1"/>
  <c r="CO156" i="1"/>
  <c r="CP156" i="1"/>
  <c r="CQ156" i="1"/>
  <c r="CR156" i="1"/>
  <c r="CK157" i="1"/>
  <c r="CL157" i="1"/>
  <c r="CM157" i="1"/>
  <c r="CN157" i="1"/>
  <c r="CO157" i="1"/>
  <c r="CP157" i="1"/>
  <c r="CQ157" i="1"/>
  <c r="CR157" i="1"/>
  <c r="CK158" i="1"/>
  <c r="CL158" i="1"/>
  <c r="CM158" i="1"/>
  <c r="CN158" i="1"/>
  <c r="CO158" i="1"/>
  <c r="CP158" i="1"/>
  <c r="CQ158" i="1"/>
  <c r="CR158" i="1"/>
  <c r="CK159" i="1"/>
  <c r="CL159" i="1"/>
  <c r="CM159" i="1"/>
  <c r="CN159" i="1"/>
  <c r="CO159" i="1"/>
  <c r="CP159" i="1"/>
  <c r="CQ159" i="1"/>
  <c r="CR159" i="1"/>
  <c r="CK160" i="1"/>
  <c r="CL160" i="1"/>
  <c r="CM160" i="1"/>
  <c r="CN160" i="1"/>
  <c r="CO160" i="1"/>
  <c r="CP160" i="1"/>
  <c r="CQ160" i="1"/>
  <c r="CR160" i="1"/>
  <c r="CK161" i="1"/>
  <c r="CL161" i="1"/>
  <c r="CM161" i="1"/>
  <c r="CN161" i="1"/>
  <c r="CO161" i="1"/>
  <c r="CP161" i="1"/>
  <c r="CQ161" i="1"/>
  <c r="CR161" i="1"/>
  <c r="CK162" i="1"/>
  <c r="CL162" i="1"/>
  <c r="CM162" i="1"/>
  <c r="CN162" i="1"/>
  <c r="CO162" i="1"/>
  <c r="CP162" i="1"/>
  <c r="CQ162" i="1"/>
  <c r="CR162" i="1"/>
  <c r="CK163" i="1"/>
  <c r="CL163" i="1"/>
  <c r="CM163" i="1"/>
  <c r="CN163" i="1"/>
  <c r="CO163" i="1"/>
  <c r="CP163" i="1"/>
  <c r="CQ163" i="1"/>
  <c r="CR163" i="1"/>
  <c r="CK164" i="1"/>
  <c r="CL164" i="1"/>
  <c r="CM164" i="1"/>
  <c r="CN164" i="1"/>
  <c r="CO164" i="1"/>
  <c r="CP164" i="1"/>
  <c r="CQ164" i="1"/>
  <c r="CR164" i="1"/>
  <c r="CK165" i="1"/>
  <c r="CL165" i="1"/>
  <c r="CM165" i="1"/>
  <c r="CN165" i="1"/>
  <c r="CO165" i="1"/>
  <c r="CP165" i="1"/>
  <c r="CQ165" i="1"/>
  <c r="CR165" i="1"/>
  <c r="CK166" i="1"/>
  <c r="CL166" i="1"/>
  <c r="CM166" i="1"/>
  <c r="CN166" i="1"/>
  <c r="CO166" i="1"/>
  <c r="CP166" i="1"/>
  <c r="CQ166" i="1"/>
  <c r="CR166" i="1"/>
  <c r="CK167" i="1"/>
  <c r="CL167" i="1"/>
  <c r="CM167" i="1"/>
  <c r="CN167" i="1"/>
  <c r="CO167" i="1"/>
  <c r="CP167" i="1"/>
  <c r="CQ167" i="1"/>
  <c r="CR167" i="1"/>
  <c r="CK168" i="1"/>
  <c r="CL168" i="1"/>
  <c r="CM168" i="1"/>
  <c r="CN168" i="1"/>
  <c r="CO168" i="1"/>
  <c r="CP168" i="1"/>
  <c r="CQ168" i="1"/>
  <c r="CR168" i="1"/>
  <c r="CK169" i="1"/>
  <c r="CL169" i="1"/>
  <c r="CM169" i="1"/>
  <c r="CN169" i="1"/>
  <c r="CO169" i="1"/>
  <c r="CP169" i="1"/>
  <c r="CQ169" i="1"/>
  <c r="CR169" i="1"/>
  <c r="CK170" i="1"/>
  <c r="CL170" i="1"/>
  <c r="CM170" i="1"/>
  <c r="CN170" i="1"/>
  <c r="CO170" i="1"/>
  <c r="CP170" i="1"/>
  <c r="CQ170" i="1"/>
  <c r="CR170" i="1"/>
  <c r="CK171" i="1"/>
  <c r="CL171" i="1"/>
  <c r="CM171" i="1"/>
  <c r="CN171" i="1"/>
  <c r="CO171" i="1"/>
  <c r="CP171" i="1"/>
  <c r="CQ171" i="1"/>
  <c r="CR171" i="1"/>
  <c r="CK172" i="1"/>
  <c r="CL172" i="1"/>
  <c r="CM172" i="1"/>
  <c r="CN172" i="1"/>
  <c r="CO172" i="1"/>
  <c r="CP172" i="1"/>
  <c r="CQ172" i="1"/>
  <c r="CR172" i="1"/>
  <c r="CK173" i="1"/>
  <c r="CL173" i="1"/>
  <c r="CM173" i="1"/>
  <c r="CN173" i="1"/>
  <c r="CO173" i="1"/>
  <c r="CP173" i="1"/>
  <c r="CQ173" i="1"/>
  <c r="CR173" i="1"/>
  <c r="CK174" i="1"/>
  <c r="CL174" i="1"/>
  <c r="CM174" i="1"/>
  <c r="CN174" i="1"/>
  <c r="CO174" i="1"/>
  <c r="CP174" i="1"/>
  <c r="CQ174" i="1"/>
  <c r="CR174" i="1"/>
  <c r="CK175" i="1"/>
  <c r="CL175" i="1"/>
  <c r="CM175" i="1"/>
  <c r="CN175" i="1"/>
  <c r="CO175" i="1"/>
  <c r="CP175" i="1"/>
  <c r="CQ175" i="1"/>
  <c r="CR175" i="1"/>
  <c r="CK176" i="1"/>
  <c r="CL176" i="1"/>
  <c r="CM176" i="1"/>
  <c r="CN176" i="1"/>
  <c r="CO176" i="1"/>
  <c r="CP176" i="1"/>
  <c r="CQ176" i="1"/>
  <c r="CR176" i="1"/>
  <c r="CK177" i="1"/>
  <c r="CL177" i="1"/>
  <c r="CM177" i="1"/>
  <c r="CN177" i="1"/>
  <c r="CO177" i="1"/>
  <c r="CP177" i="1"/>
  <c r="CQ177" i="1"/>
  <c r="CR177" i="1"/>
  <c r="CK178" i="1"/>
  <c r="CL178" i="1"/>
  <c r="CM178" i="1"/>
  <c r="CN178" i="1"/>
  <c r="CO178" i="1"/>
  <c r="CP178" i="1"/>
  <c r="CQ178" i="1"/>
  <c r="CR178" i="1"/>
  <c r="CK179" i="1"/>
  <c r="CL179" i="1"/>
  <c r="CM179" i="1"/>
  <c r="CN179" i="1"/>
  <c r="CO179" i="1"/>
  <c r="CP179" i="1"/>
  <c r="CQ179" i="1"/>
  <c r="CR179" i="1"/>
  <c r="CK180" i="1"/>
  <c r="CL180" i="1"/>
  <c r="CM180" i="1"/>
  <c r="CN180" i="1"/>
  <c r="CO180" i="1"/>
  <c r="CP180" i="1"/>
  <c r="CQ180" i="1"/>
  <c r="CR180" i="1"/>
  <c r="CK181" i="1"/>
  <c r="CL181" i="1"/>
  <c r="CM181" i="1"/>
  <c r="CN181" i="1"/>
  <c r="CO181" i="1"/>
  <c r="CP181" i="1"/>
  <c r="CQ181" i="1"/>
  <c r="CR181" i="1"/>
  <c r="CK182" i="1"/>
  <c r="CL182" i="1"/>
  <c r="CM182" i="1"/>
  <c r="CN182" i="1"/>
  <c r="CO182" i="1"/>
  <c r="CP182" i="1"/>
  <c r="CQ182" i="1"/>
  <c r="CR182" i="1"/>
  <c r="CK183" i="1"/>
  <c r="CL183" i="1"/>
  <c r="CM183" i="1"/>
  <c r="CN183" i="1"/>
  <c r="CO183" i="1"/>
  <c r="CP183" i="1"/>
  <c r="CQ183" i="1"/>
  <c r="CR183" i="1"/>
  <c r="CK184" i="1"/>
  <c r="CL184" i="1"/>
  <c r="CM184" i="1"/>
  <c r="CN184" i="1"/>
  <c r="CO184" i="1"/>
  <c r="CP184" i="1"/>
  <c r="CQ184" i="1"/>
  <c r="CR184" i="1"/>
  <c r="CK185" i="1"/>
  <c r="CL185" i="1"/>
  <c r="CM185" i="1"/>
  <c r="CN185" i="1"/>
  <c r="CO185" i="1"/>
  <c r="CP185" i="1"/>
  <c r="CQ185" i="1"/>
  <c r="CR185" i="1"/>
  <c r="CK186" i="1"/>
  <c r="CL186" i="1"/>
  <c r="CM186" i="1"/>
  <c r="CN186" i="1"/>
  <c r="CO186" i="1"/>
  <c r="CP186" i="1"/>
  <c r="CQ186" i="1"/>
  <c r="CR186" i="1"/>
  <c r="CK187" i="1"/>
  <c r="CL187" i="1"/>
  <c r="CM187" i="1"/>
  <c r="CN187" i="1"/>
  <c r="CO187" i="1"/>
  <c r="CP187" i="1"/>
  <c r="CQ187" i="1"/>
  <c r="CR187" i="1"/>
  <c r="CK188" i="1"/>
  <c r="CL188" i="1"/>
  <c r="CM188" i="1"/>
  <c r="CN188" i="1"/>
  <c r="CO188" i="1"/>
  <c r="CP188" i="1"/>
  <c r="CQ188" i="1"/>
  <c r="CR188" i="1"/>
  <c r="CK189" i="1"/>
  <c r="CL189" i="1"/>
  <c r="CM189" i="1"/>
  <c r="CN189" i="1"/>
  <c r="CO189" i="1"/>
  <c r="CP189" i="1"/>
  <c r="CQ189" i="1"/>
  <c r="CR189" i="1"/>
  <c r="CK190" i="1"/>
  <c r="CL190" i="1"/>
  <c r="CM190" i="1"/>
  <c r="CN190" i="1"/>
  <c r="CO190" i="1"/>
  <c r="CP190" i="1"/>
  <c r="CQ190" i="1"/>
  <c r="CR190" i="1"/>
  <c r="CK191" i="1"/>
  <c r="CL191" i="1"/>
  <c r="CM191" i="1"/>
  <c r="CN191" i="1"/>
  <c r="CO191" i="1"/>
  <c r="CP191" i="1"/>
  <c r="CQ191" i="1"/>
  <c r="CR191" i="1"/>
  <c r="CK192" i="1"/>
  <c r="CL192" i="1"/>
  <c r="CM192" i="1"/>
  <c r="CN192" i="1"/>
  <c r="CO192" i="1"/>
  <c r="CP192" i="1"/>
  <c r="CQ192" i="1"/>
  <c r="CR192" i="1"/>
  <c r="CK193" i="1"/>
  <c r="CL193" i="1"/>
  <c r="CM193" i="1"/>
  <c r="CN193" i="1"/>
  <c r="CO193" i="1"/>
  <c r="CP193" i="1"/>
  <c r="CQ193" i="1"/>
  <c r="CR193" i="1"/>
  <c r="CK194" i="1"/>
  <c r="CL194" i="1"/>
  <c r="CM194" i="1"/>
  <c r="CN194" i="1"/>
  <c r="CO194" i="1"/>
  <c r="CP194" i="1"/>
  <c r="CQ194" i="1"/>
  <c r="CR194" i="1"/>
  <c r="CK195" i="1"/>
  <c r="CL195" i="1"/>
  <c r="CM195" i="1"/>
  <c r="CN195" i="1"/>
  <c r="CO195" i="1"/>
  <c r="CP195" i="1"/>
  <c r="CQ195" i="1"/>
  <c r="CR195" i="1"/>
  <c r="CK196" i="1"/>
  <c r="CL196" i="1"/>
  <c r="CM196" i="1"/>
  <c r="CN196" i="1"/>
  <c r="CO196" i="1"/>
  <c r="CP196" i="1"/>
  <c r="CQ196" i="1"/>
  <c r="CR196" i="1"/>
  <c r="CK197" i="1"/>
  <c r="CL197" i="1"/>
  <c r="CM197" i="1"/>
  <c r="CN197" i="1"/>
  <c r="CO197" i="1"/>
  <c r="CP197" i="1"/>
  <c r="CQ197" i="1"/>
  <c r="CR197" i="1"/>
  <c r="CK198" i="1"/>
  <c r="CL198" i="1"/>
  <c r="CM198" i="1"/>
  <c r="CN198" i="1"/>
  <c r="CO198" i="1"/>
  <c r="CP198" i="1"/>
  <c r="CQ198" i="1"/>
  <c r="CR198" i="1"/>
  <c r="CK199" i="1"/>
  <c r="CL199" i="1"/>
  <c r="CM199" i="1"/>
  <c r="CN199" i="1"/>
  <c r="CO199" i="1"/>
  <c r="CP199" i="1"/>
  <c r="CQ199" i="1"/>
  <c r="CR199" i="1"/>
  <c r="CK200" i="1"/>
  <c r="CL200" i="1"/>
  <c r="CM200" i="1"/>
  <c r="CN200" i="1"/>
  <c r="CO200" i="1"/>
  <c r="CP200" i="1"/>
  <c r="CQ200" i="1"/>
  <c r="CR200" i="1"/>
  <c r="CK201" i="1"/>
  <c r="CL201" i="1"/>
  <c r="CM201" i="1"/>
  <c r="CN201" i="1"/>
  <c r="CO201" i="1"/>
  <c r="CP201" i="1"/>
  <c r="CQ201" i="1"/>
  <c r="CR201" i="1"/>
  <c r="CK202" i="1"/>
  <c r="CL202" i="1"/>
  <c r="CM202" i="1"/>
  <c r="CN202" i="1"/>
  <c r="CO202" i="1"/>
  <c r="CP202" i="1"/>
  <c r="CQ202" i="1"/>
  <c r="CR202" i="1"/>
  <c r="CK203" i="1"/>
  <c r="CL203" i="1"/>
  <c r="CM203" i="1"/>
  <c r="CN203" i="1"/>
  <c r="CO203" i="1"/>
  <c r="CP203" i="1"/>
  <c r="CQ203" i="1"/>
  <c r="CR203" i="1"/>
  <c r="CK204" i="1"/>
  <c r="CL204" i="1"/>
  <c r="CM204" i="1"/>
  <c r="CN204" i="1"/>
  <c r="CO204" i="1"/>
  <c r="CP204" i="1"/>
  <c r="CQ204" i="1"/>
  <c r="CR204" i="1"/>
  <c r="CK205" i="1"/>
  <c r="CL205" i="1"/>
  <c r="CM205" i="1"/>
  <c r="CN205" i="1"/>
  <c r="CO205" i="1"/>
  <c r="CP205" i="1"/>
  <c r="CQ205" i="1"/>
  <c r="CR205" i="1"/>
  <c r="CK206" i="1"/>
  <c r="CL206" i="1"/>
  <c r="CM206" i="1"/>
  <c r="CN206" i="1"/>
  <c r="CO206" i="1"/>
  <c r="CP206" i="1"/>
  <c r="CQ206" i="1"/>
  <c r="CR206" i="1"/>
  <c r="CK207" i="1"/>
  <c r="CL207" i="1"/>
  <c r="CM207" i="1"/>
  <c r="CN207" i="1"/>
  <c r="CO207" i="1"/>
  <c r="CP207" i="1"/>
  <c r="CQ207" i="1"/>
  <c r="CR207" i="1"/>
  <c r="CK208" i="1"/>
  <c r="CL208" i="1"/>
  <c r="CM208" i="1"/>
  <c r="CN208" i="1"/>
  <c r="CO208" i="1"/>
  <c r="CP208" i="1"/>
  <c r="CQ208" i="1"/>
  <c r="CR208" i="1"/>
  <c r="CK209" i="1"/>
  <c r="CL209" i="1"/>
  <c r="CM209" i="1"/>
  <c r="CN209" i="1"/>
  <c r="CO209" i="1"/>
  <c r="CP209" i="1"/>
  <c r="CQ209" i="1"/>
  <c r="CR209" i="1"/>
  <c r="CK210" i="1"/>
  <c r="CL210" i="1"/>
  <c r="CM210" i="1"/>
  <c r="CN210" i="1"/>
  <c r="CO210" i="1"/>
  <c r="CP210" i="1"/>
  <c r="CQ210" i="1"/>
  <c r="CR210" i="1"/>
  <c r="CK211" i="1"/>
  <c r="CL211" i="1"/>
  <c r="CM211" i="1"/>
  <c r="CN211" i="1"/>
  <c r="CO211" i="1"/>
  <c r="CP211" i="1"/>
  <c r="CQ211" i="1"/>
  <c r="CR211" i="1"/>
  <c r="CK212" i="1"/>
  <c r="CL212" i="1"/>
  <c r="CM212" i="1"/>
  <c r="CN212" i="1"/>
  <c r="CO212" i="1"/>
  <c r="CP212" i="1"/>
  <c r="CQ212" i="1"/>
  <c r="CR212" i="1"/>
  <c r="CK213" i="1"/>
  <c r="CL213" i="1"/>
  <c r="CM213" i="1"/>
  <c r="CN213" i="1"/>
  <c r="CO213" i="1"/>
  <c r="CP213" i="1"/>
  <c r="CQ213" i="1"/>
  <c r="CR213" i="1"/>
  <c r="CK214" i="1"/>
  <c r="CL214" i="1"/>
  <c r="CM214" i="1"/>
  <c r="CN214" i="1"/>
  <c r="CO214" i="1"/>
  <c r="CP214" i="1"/>
  <c r="CQ214" i="1"/>
  <c r="CR214" i="1"/>
  <c r="CK215" i="1"/>
  <c r="CL215" i="1"/>
  <c r="CM215" i="1"/>
  <c r="CN215" i="1"/>
  <c r="CO215" i="1"/>
  <c r="CP215" i="1"/>
  <c r="CQ215" i="1"/>
  <c r="CR215" i="1"/>
  <c r="CK216" i="1"/>
  <c r="CL216" i="1"/>
  <c r="CM216" i="1"/>
  <c r="CN216" i="1"/>
  <c r="CO216" i="1"/>
  <c r="CP216" i="1"/>
  <c r="CQ216" i="1"/>
  <c r="CR216" i="1"/>
  <c r="CK217" i="1"/>
  <c r="CL217" i="1"/>
  <c r="CM217" i="1"/>
  <c r="CN217" i="1"/>
  <c r="CO217" i="1"/>
  <c r="CP217" i="1"/>
  <c r="CQ217" i="1"/>
  <c r="CR217" i="1"/>
  <c r="CK218" i="1"/>
  <c r="CL218" i="1"/>
  <c r="CM218" i="1"/>
  <c r="CN218" i="1"/>
  <c r="CO218" i="1"/>
  <c r="CP218" i="1"/>
  <c r="CQ218" i="1"/>
  <c r="CR218" i="1"/>
  <c r="CK219" i="1"/>
  <c r="CL219" i="1"/>
  <c r="CM219" i="1"/>
  <c r="CN219" i="1"/>
  <c r="CO219" i="1"/>
  <c r="CP219" i="1"/>
  <c r="CQ219" i="1"/>
  <c r="CR219" i="1"/>
  <c r="CK220" i="1"/>
  <c r="CL220" i="1"/>
  <c r="CM220" i="1"/>
  <c r="CN220" i="1"/>
  <c r="CO220" i="1"/>
  <c r="CP220" i="1"/>
  <c r="CQ220" i="1"/>
  <c r="CR220" i="1"/>
  <c r="CK221" i="1"/>
  <c r="CL221" i="1"/>
  <c r="CM221" i="1"/>
  <c r="CN221" i="1"/>
  <c r="CO221" i="1"/>
  <c r="CP221" i="1"/>
  <c r="CQ221" i="1"/>
  <c r="CR221" i="1"/>
  <c r="CK222" i="1"/>
  <c r="CL222" i="1"/>
  <c r="CM222" i="1"/>
  <c r="CN222" i="1"/>
  <c r="CO222" i="1"/>
  <c r="CP222" i="1"/>
  <c r="CQ222" i="1"/>
  <c r="CR222" i="1"/>
  <c r="CK223" i="1"/>
  <c r="CL223" i="1"/>
  <c r="CM223" i="1"/>
  <c r="CN223" i="1"/>
  <c r="CO223" i="1"/>
  <c r="CP223" i="1"/>
  <c r="CQ223" i="1"/>
  <c r="CR223" i="1"/>
  <c r="CK224" i="1"/>
  <c r="CL224" i="1"/>
  <c r="CM224" i="1"/>
  <c r="CN224" i="1"/>
  <c r="CO224" i="1"/>
  <c r="CP224" i="1"/>
  <c r="CQ224" i="1"/>
  <c r="CR224" i="1"/>
  <c r="CK225" i="1"/>
  <c r="CL225" i="1"/>
  <c r="CM225" i="1"/>
  <c r="CN225" i="1"/>
  <c r="CO225" i="1"/>
  <c r="CP225" i="1"/>
  <c r="CQ225" i="1"/>
  <c r="CR225" i="1"/>
  <c r="CK226" i="1"/>
  <c r="CL226" i="1"/>
  <c r="CM226" i="1"/>
  <c r="CN226" i="1"/>
  <c r="CO226" i="1"/>
  <c r="CP226" i="1"/>
  <c r="CQ226" i="1"/>
  <c r="CR226" i="1"/>
  <c r="CK227" i="1"/>
  <c r="CL227" i="1"/>
  <c r="CM227" i="1"/>
  <c r="CN227" i="1"/>
  <c r="CO227" i="1"/>
  <c r="CP227" i="1"/>
  <c r="CQ227" i="1"/>
  <c r="CR227" i="1"/>
  <c r="CK228" i="1"/>
  <c r="CL228" i="1"/>
  <c r="CM228" i="1"/>
  <c r="CN228" i="1"/>
  <c r="CO228" i="1"/>
  <c r="CP228" i="1"/>
  <c r="CQ228" i="1"/>
  <c r="CR228" i="1"/>
  <c r="CK229" i="1"/>
  <c r="CL229" i="1"/>
  <c r="CM229" i="1"/>
  <c r="CN229" i="1"/>
  <c r="CO229" i="1"/>
  <c r="CP229" i="1"/>
  <c r="CQ229" i="1"/>
  <c r="CR229" i="1"/>
  <c r="CK230" i="1"/>
  <c r="CL230" i="1"/>
  <c r="CM230" i="1"/>
  <c r="CN230" i="1"/>
  <c r="CO230" i="1"/>
  <c r="CP230" i="1"/>
  <c r="CQ230" i="1"/>
  <c r="CR230" i="1"/>
  <c r="CK231" i="1"/>
  <c r="CL231" i="1"/>
  <c r="CM231" i="1"/>
  <c r="CN231" i="1"/>
  <c r="CO231" i="1"/>
  <c r="CP231" i="1"/>
  <c r="CQ231" i="1"/>
  <c r="CR231" i="1"/>
  <c r="CK232" i="1"/>
  <c r="CL232" i="1"/>
  <c r="CM232" i="1"/>
  <c r="CN232" i="1"/>
  <c r="CO232" i="1"/>
  <c r="CP232" i="1"/>
  <c r="CQ232" i="1"/>
  <c r="CR232" i="1"/>
  <c r="CK233" i="1"/>
  <c r="CL233" i="1"/>
  <c r="CM233" i="1"/>
  <c r="CN233" i="1"/>
  <c r="CO233" i="1"/>
  <c r="CP233" i="1"/>
  <c r="CQ233" i="1"/>
  <c r="CR233" i="1"/>
  <c r="CK234" i="1"/>
  <c r="CL234" i="1"/>
  <c r="CM234" i="1"/>
  <c r="CN234" i="1"/>
  <c r="CO234" i="1"/>
  <c r="CP234" i="1"/>
  <c r="CQ234" i="1"/>
  <c r="CR234" i="1"/>
  <c r="CK235" i="1"/>
  <c r="CL235" i="1"/>
  <c r="CM235" i="1"/>
  <c r="CN235" i="1"/>
  <c r="CO235" i="1"/>
  <c r="CP235" i="1"/>
  <c r="CQ235" i="1"/>
  <c r="CR235" i="1"/>
  <c r="CK236" i="1"/>
  <c r="CL236" i="1"/>
  <c r="CM236" i="1"/>
  <c r="CN236" i="1"/>
  <c r="CO236" i="1"/>
  <c r="CP236" i="1"/>
  <c r="CQ236" i="1"/>
  <c r="CR236" i="1"/>
  <c r="CK237" i="1"/>
  <c r="CL237" i="1"/>
  <c r="CM237" i="1"/>
  <c r="CN237" i="1"/>
  <c r="CO237" i="1"/>
  <c r="CP237" i="1"/>
  <c r="CQ237" i="1"/>
  <c r="CR237" i="1"/>
  <c r="CK238" i="1"/>
  <c r="CL238" i="1"/>
  <c r="CM238" i="1"/>
  <c r="CN238" i="1"/>
  <c r="CO238" i="1"/>
  <c r="CP238" i="1"/>
  <c r="CQ238" i="1"/>
  <c r="CR238" i="1"/>
  <c r="CK239" i="1"/>
  <c r="CL239" i="1"/>
  <c r="CM239" i="1"/>
  <c r="CN239" i="1"/>
  <c r="CO239" i="1"/>
  <c r="CP239" i="1"/>
  <c r="CQ239" i="1"/>
  <c r="CR239" i="1"/>
  <c r="CK240" i="1"/>
  <c r="CL240" i="1"/>
  <c r="CM240" i="1"/>
  <c r="CN240" i="1"/>
  <c r="CO240" i="1"/>
  <c r="CP240" i="1"/>
  <c r="CQ240" i="1"/>
  <c r="CR240" i="1"/>
  <c r="CK241" i="1"/>
  <c r="CL241" i="1"/>
  <c r="CM241" i="1"/>
  <c r="CN241" i="1"/>
  <c r="CO241" i="1"/>
  <c r="CP241" i="1"/>
  <c r="CQ241" i="1"/>
  <c r="CR241" i="1"/>
  <c r="CK242" i="1"/>
  <c r="CL242" i="1"/>
  <c r="CM242" i="1"/>
  <c r="CN242" i="1"/>
  <c r="CO242" i="1"/>
  <c r="CP242" i="1"/>
  <c r="CQ242" i="1"/>
  <c r="CR242" i="1"/>
  <c r="CK243" i="1"/>
  <c r="CL243" i="1"/>
  <c r="CM243" i="1"/>
  <c r="CN243" i="1"/>
  <c r="CO243" i="1"/>
  <c r="CP243" i="1"/>
  <c r="CQ243" i="1"/>
  <c r="CR243" i="1"/>
  <c r="CK244" i="1"/>
  <c r="CL244" i="1"/>
  <c r="CM244" i="1"/>
  <c r="CN244" i="1"/>
  <c r="CO244" i="1"/>
  <c r="CP244" i="1"/>
  <c r="CQ244" i="1"/>
  <c r="CR244" i="1"/>
  <c r="CK245" i="1"/>
  <c r="CL245" i="1"/>
  <c r="CM245" i="1"/>
  <c r="CN245" i="1"/>
  <c r="CO245" i="1"/>
  <c r="CP245" i="1"/>
  <c r="CQ245" i="1"/>
  <c r="CR245" i="1"/>
  <c r="CK246" i="1"/>
  <c r="CL246" i="1"/>
  <c r="CM246" i="1"/>
  <c r="CN246" i="1"/>
  <c r="CO246" i="1"/>
  <c r="CP246" i="1"/>
  <c r="CQ246" i="1"/>
  <c r="CR246" i="1"/>
  <c r="CK247" i="1"/>
  <c r="CL247" i="1"/>
  <c r="CM247" i="1"/>
  <c r="CN247" i="1"/>
  <c r="CO247" i="1"/>
  <c r="CP247" i="1"/>
  <c r="CQ247" i="1"/>
  <c r="CR247" i="1"/>
  <c r="CK248" i="1"/>
  <c r="CL248" i="1"/>
  <c r="CM248" i="1"/>
  <c r="CN248" i="1"/>
  <c r="CO248" i="1"/>
  <c r="CP248" i="1"/>
  <c r="CQ248" i="1"/>
  <c r="CR248" i="1"/>
  <c r="CK249" i="1"/>
  <c r="CL249" i="1"/>
  <c r="CM249" i="1"/>
  <c r="CN249" i="1"/>
  <c r="CO249" i="1"/>
  <c r="CP249" i="1"/>
  <c r="CQ249" i="1"/>
  <c r="CR249" i="1"/>
  <c r="CK250" i="1"/>
  <c r="CL250" i="1"/>
  <c r="CM250" i="1"/>
  <c r="CN250" i="1"/>
  <c r="CO250" i="1"/>
  <c r="CP250" i="1"/>
  <c r="CQ250" i="1"/>
  <c r="CR250" i="1"/>
  <c r="CK251" i="1"/>
  <c r="CL251" i="1"/>
  <c r="CM251" i="1"/>
  <c r="CN251" i="1"/>
  <c r="CO251" i="1"/>
  <c r="CP251" i="1"/>
  <c r="CQ251" i="1"/>
  <c r="CR251" i="1"/>
  <c r="CK252" i="1"/>
  <c r="CL252" i="1"/>
  <c r="CM252" i="1"/>
  <c r="CN252" i="1"/>
  <c r="CO252" i="1"/>
  <c r="CP252" i="1"/>
  <c r="CQ252" i="1"/>
  <c r="CR252" i="1"/>
  <c r="CK253" i="1"/>
  <c r="CL253" i="1"/>
  <c r="CM253" i="1"/>
  <c r="CN253" i="1"/>
  <c r="CO253" i="1"/>
  <c r="CP253" i="1"/>
  <c r="CQ253" i="1"/>
  <c r="CR253" i="1"/>
  <c r="CK254" i="1"/>
  <c r="CL254" i="1"/>
  <c r="CM254" i="1"/>
  <c r="CN254" i="1"/>
  <c r="CO254" i="1"/>
  <c r="CP254" i="1"/>
  <c r="CQ254" i="1"/>
  <c r="CR254" i="1"/>
  <c r="CK255" i="1"/>
  <c r="CL255" i="1"/>
  <c r="CM255" i="1"/>
  <c r="CN255" i="1"/>
  <c r="CO255" i="1"/>
  <c r="CP255" i="1"/>
  <c r="CQ255" i="1"/>
  <c r="CR255" i="1"/>
  <c r="CK256" i="1"/>
  <c r="CL256" i="1"/>
  <c r="CM256" i="1"/>
  <c r="CN256" i="1"/>
  <c r="CO256" i="1"/>
  <c r="CP256" i="1"/>
  <c r="CQ256" i="1"/>
  <c r="CR256" i="1"/>
  <c r="CK257" i="1"/>
  <c r="CL257" i="1"/>
  <c r="CM257" i="1"/>
  <c r="CN257" i="1"/>
  <c r="CO257" i="1"/>
  <c r="CP257" i="1"/>
  <c r="CQ257" i="1"/>
  <c r="CR257" i="1"/>
  <c r="CK258" i="1"/>
  <c r="CL258" i="1"/>
  <c r="CM258" i="1"/>
  <c r="CN258" i="1"/>
  <c r="CO258" i="1"/>
  <c r="CP258" i="1"/>
  <c r="CQ258" i="1"/>
  <c r="CR258" i="1"/>
  <c r="CK259" i="1"/>
  <c r="CL259" i="1"/>
  <c r="CM259" i="1"/>
  <c r="CN259" i="1"/>
  <c r="CO259" i="1"/>
  <c r="CP259" i="1"/>
  <c r="CQ259" i="1"/>
  <c r="CR259" i="1"/>
  <c r="CK260" i="1"/>
  <c r="CL260" i="1"/>
  <c r="CM260" i="1"/>
  <c r="CN260" i="1"/>
  <c r="CO260" i="1"/>
  <c r="CP260" i="1"/>
  <c r="CQ260" i="1"/>
  <c r="CR260" i="1"/>
  <c r="CK261" i="1"/>
  <c r="CL261" i="1"/>
  <c r="CM261" i="1"/>
  <c r="CN261" i="1"/>
  <c r="CO261" i="1"/>
  <c r="CP261" i="1"/>
  <c r="CQ261" i="1"/>
  <c r="CR261" i="1"/>
  <c r="CK262" i="1"/>
  <c r="CL262" i="1"/>
  <c r="CM262" i="1"/>
  <c r="CN262" i="1"/>
  <c r="CO262" i="1"/>
  <c r="CP262" i="1"/>
  <c r="CQ262" i="1"/>
  <c r="CR262" i="1"/>
  <c r="CK263" i="1"/>
  <c r="CL263" i="1"/>
  <c r="CM263" i="1"/>
  <c r="CN263" i="1"/>
  <c r="CO263" i="1"/>
  <c r="CP263" i="1"/>
  <c r="CQ263" i="1"/>
  <c r="CR263" i="1"/>
  <c r="CK264" i="1"/>
  <c r="CL264" i="1"/>
  <c r="CM264" i="1"/>
  <c r="CN264" i="1"/>
  <c r="CO264" i="1"/>
  <c r="CP264" i="1"/>
  <c r="CQ264" i="1"/>
  <c r="CR264" i="1"/>
  <c r="CK265" i="1"/>
  <c r="CL265" i="1"/>
  <c r="CM265" i="1"/>
  <c r="CN265" i="1"/>
  <c r="CO265" i="1"/>
  <c r="CP265" i="1"/>
  <c r="CQ265" i="1"/>
  <c r="CR265" i="1"/>
  <c r="CK266" i="1"/>
  <c r="CL266" i="1"/>
  <c r="CM266" i="1"/>
  <c r="CN266" i="1"/>
  <c r="CO266" i="1"/>
  <c r="CP266" i="1"/>
  <c r="CQ266" i="1"/>
  <c r="CR266" i="1"/>
  <c r="CK267" i="1"/>
  <c r="CL267" i="1"/>
  <c r="CM267" i="1"/>
  <c r="CN267" i="1"/>
  <c r="CO267" i="1"/>
  <c r="CP267" i="1"/>
  <c r="CQ267" i="1"/>
  <c r="CR267" i="1"/>
  <c r="CK268" i="1"/>
  <c r="CL268" i="1"/>
  <c r="CM268" i="1"/>
  <c r="CN268" i="1"/>
  <c r="CO268" i="1"/>
  <c r="CP268" i="1"/>
  <c r="CQ268" i="1"/>
  <c r="CR268" i="1"/>
  <c r="CK269" i="1"/>
  <c r="CL269" i="1"/>
  <c r="CM269" i="1"/>
  <c r="CN269" i="1"/>
  <c r="CO269" i="1"/>
  <c r="CP269" i="1"/>
  <c r="CQ269" i="1"/>
  <c r="CR269" i="1"/>
  <c r="CK270" i="1"/>
  <c r="CL270" i="1"/>
  <c r="CM270" i="1"/>
  <c r="CN270" i="1"/>
  <c r="CO270" i="1"/>
  <c r="CP270" i="1"/>
  <c r="CQ270" i="1"/>
  <c r="CR270" i="1"/>
  <c r="CK271" i="1"/>
  <c r="CL271" i="1"/>
  <c r="CM271" i="1"/>
  <c r="CN271" i="1"/>
  <c r="CO271" i="1"/>
  <c r="CP271" i="1"/>
  <c r="CQ271" i="1"/>
  <c r="CR271" i="1"/>
  <c r="CK272" i="1"/>
  <c r="CL272" i="1"/>
  <c r="CM272" i="1"/>
  <c r="CN272" i="1"/>
  <c r="CO272" i="1"/>
  <c r="CP272" i="1"/>
  <c r="CQ272" i="1"/>
  <c r="CR272" i="1"/>
  <c r="CK273" i="1"/>
  <c r="CL273" i="1"/>
  <c r="CM273" i="1"/>
  <c r="CN273" i="1"/>
  <c r="CO273" i="1"/>
  <c r="CP273" i="1"/>
  <c r="CQ273" i="1"/>
  <c r="CR273" i="1"/>
  <c r="CK274" i="1"/>
  <c r="CL274" i="1"/>
  <c r="CM274" i="1"/>
  <c r="CN274" i="1"/>
  <c r="CO274" i="1"/>
  <c r="CP274" i="1"/>
  <c r="CQ274" i="1"/>
  <c r="CR274" i="1"/>
  <c r="CK275" i="1"/>
  <c r="CL275" i="1"/>
  <c r="CM275" i="1"/>
  <c r="CN275" i="1"/>
  <c r="CO275" i="1"/>
  <c r="CP275" i="1"/>
  <c r="CQ275" i="1"/>
  <c r="CR275" i="1"/>
  <c r="CK276" i="1"/>
  <c r="CL276" i="1"/>
  <c r="CM276" i="1"/>
  <c r="CN276" i="1"/>
  <c r="CO276" i="1"/>
  <c r="CP276" i="1"/>
  <c r="CQ276" i="1"/>
  <c r="CR276" i="1"/>
  <c r="CK277" i="1"/>
  <c r="CL277" i="1"/>
  <c r="CM277" i="1"/>
  <c r="CN277" i="1"/>
  <c r="CO277" i="1"/>
  <c r="CP277" i="1"/>
  <c r="CQ277" i="1"/>
  <c r="CR277" i="1"/>
  <c r="CK278" i="1"/>
  <c r="CL278" i="1"/>
  <c r="CM278" i="1"/>
  <c r="CN278" i="1"/>
  <c r="CO278" i="1"/>
  <c r="CP278" i="1"/>
  <c r="CQ278" i="1"/>
  <c r="CR278" i="1"/>
  <c r="CK279" i="1"/>
  <c r="CL279" i="1"/>
  <c r="CM279" i="1"/>
  <c r="CN279" i="1"/>
  <c r="CO279" i="1"/>
  <c r="CP279" i="1"/>
  <c r="CQ279" i="1"/>
  <c r="CR279" i="1"/>
  <c r="CK280" i="1"/>
  <c r="CL280" i="1"/>
  <c r="CM280" i="1"/>
  <c r="CN280" i="1"/>
  <c r="CO280" i="1"/>
  <c r="CP280" i="1"/>
  <c r="CQ280" i="1"/>
  <c r="CR280" i="1"/>
  <c r="GL2" i="1"/>
  <c r="LJ2" i="1" s="1"/>
  <c r="GM2" i="1"/>
  <c r="LK2" i="1" s="1"/>
  <c r="GN2" i="1"/>
  <c r="LL2" i="1" s="1"/>
  <c r="GO2" i="1"/>
  <c r="GL3" i="1"/>
  <c r="LJ3" i="1" s="1"/>
  <c r="GM3" i="1"/>
  <c r="LK3" i="1" s="1"/>
  <c r="GN3" i="1"/>
  <c r="LL3" i="1" s="1"/>
  <c r="GO3" i="1"/>
  <c r="GL4" i="1"/>
  <c r="LJ4" i="1" s="1"/>
  <c r="GM4" i="1"/>
  <c r="LK4" i="1" s="1"/>
  <c r="GN4" i="1"/>
  <c r="LL4" i="1" s="1"/>
  <c r="GO4" i="1"/>
  <c r="GL5" i="1"/>
  <c r="LJ5" i="1" s="1"/>
  <c r="GM5" i="1"/>
  <c r="LK5" i="1" s="1"/>
  <c r="GN5" i="1"/>
  <c r="LL5" i="1" s="1"/>
  <c r="GO5" i="1"/>
  <c r="GL6" i="1"/>
  <c r="LJ6" i="1" s="1"/>
  <c r="GM6" i="1"/>
  <c r="LK6" i="1" s="1"/>
  <c r="GN6" i="1"/>
  <c r="LL6" i="1" s="1"/>
  <c r="GO6" i="1"/>
  <c r="GL7" i="1"/>
  <c r="LJ7" i="1" s="1"/>
  <c r="GM7" i="1"/>
  <c r="LK7" i="1" s="1"/>
  <c r="GN7" i="1"/>
  <c r="LL7" i="1" s="1"/>
  <c r="GO7" i="1"/>
  <c r="GL8" i="1"/>
  <c r="LJ8" i="1" s="1"/>
  <c r="GM8" i="1"/>
  <c r="LK8" i="1" s="1"/>
  <c r="GN8" i="1"/>
  <c r="LL8" i="1" s="1"/>
  <c r="GO8" i="1"/>
  <c r="GL9" i="1"/>
  <c r="LJ9" i="1" s="1"/>
  <c r="GM9" i="1"/>
  <c r="LK9" i="1" s="1"/>
  <c r="GN9" i="1"/>
  <c r="LL9" i="1" s="1"/>
  <c r="GO9" i="1"/>
  <c r="GL10" i="1"/>
  <c r="LJ10" i="1" s="1"/>
  <c r="GM10" i="1"/>
  <c r="LK10" i="1" s="1"/>
  <c r="GN10" i="1"/>
  <c r="LL10" i="1" s="1"/>
  <c r="GO10" i="1"/>
  <c r="GL11" i="1"/>
  <c r="LJ11" i="1" s="1"/>
  <c r="GM11" i="1"/>
  <c r="LK11" i="1" s="1"/>
  <c r="GN11" i="1"/>
  <c r="LL11" i="1" s="1"/>
  <c r="GO11" i="1"/>
  <c r="GL12" i="1"/>
  <c r="LJ12" i="1" s="1"/>
  <c r="GM12" i="1"/>
  <c r="LK12" i="1" s="1"/>
  <c r="GN12" i="1"/>
  <c r="LL12" i="1" s="1"/>
  <c r="GO12" i="1"/>
  <c r="GL13" i="1"/>
  <c r="LJ13" i="1" s="1"/>
  <c r="GM13" i="1"/>
  <c r="LK13" i="1" s="1"/>
  <c r="GN13" i="1"/>
  <c r="LL13" i="1" s="1"/>
  <c r="GO13" i="1"/>
  <c r="GL14" i="1"/>
  <c r="LJ14" i="1" s="1"/>
  <c r="GM14" i="1"/>
  <c r="LK14" i="1" s="1"/>
  <c r="GN14" i="1"/>
  <c r="LL14" i="1" s="1"/>
  <c r="GO14" i="1"/>
  <c r="GL15" i="1"/>
  <c r="LJ15" i="1" s="1"/>
  <c r="GM15" i="1"/>
  <c r="LK15" i="1" s="1"/>
  <c r="GN15" i="1"/>
  <c r="LL15" i="1" s="1"/>
  <c r="GO15" i="1"/>
  <c r="GL16" i="1"/>
  <c r="LJ16" i="1" s="1"/>
  <c r="GM16" i="1"/>
  <c r="LK16" i="1" s="1"/>
  <c r="GN16" i="1"/>
  <c r="LL16" i="1" s="1"/>
  <c r="GO16" i="1"/>
  <c r="GL17" i="1"/>
  <c r="LJ17" i="1" s="1"/>
  <c r="GM17" i="1"/>
  <c r="LK17" i="1" s="1"/>
  <c r="GN17" i="1"/>
  <c r="LL17" i="1" s="1"/>
  <c r="GO17" i="1"/>
  <c r="GL18" i="1"/>
  <c r="LJ18" i="1" s="1"/>
  <c r="GM18" i="1"/>
  <c r="LK18" i="1" s="1"/>
  <c r="GN18" i="1"/>
  <c r="LL18" i="1" s="1"/>
  <c r="GO18" i="1"/>
  <c r="GL19" i="1"/>
  <c r="LJ19" i="1" s="1"/>
  <c r="GM19" i="1"/>
  <c r="LK19" i="1" s="1"/>
  <c r="GN19" i="1"/>
  <c r="LL19" i="1" s="1"/>
  <c r="GO19" i="1"/>
  <c r="GL20" i="1"/>
  <c r="LJ20" i="1" s="1"/>
  <c r="GM20" i="1"/>
  <c r="LK20" i="1" s="1"/>
  <c r="GN20" i="1"/>
  <c r="LL20" i="1" s="1"/>
  <c r="GO20" i="1"/>
  <c r="GL21" i="1"/>
  <c r="LJ21" i="1" s="1"/>
  <c r="GM21" i="1"/>
  <c r="LK21" i="1" s="1"/>
  <c r="GN21" i="1"/>
  <c r="LL21" i="1" s="1"/>
  <c r="GO21" i="1"/>
  <c r="GL22" i="1"/>
  <c r="LJ22" i="1" s="1"/>
  <c r="GM22" i="1"/>
  <c r="LK22" i="1" s="1"/>
  <c r="GN22" i="1"/>
  <c r="LL22" i="1" s="1"/>
  <c r="GO22" i="1"/>
  <c r="GL23" i="1"/>
  <c r="LJ23" i="1" s="1"/>
  <c r="GM23" i="1"/>
  <c r="LK23" i="1" s="1"/>
  <c r="GN23" i="1"/>
  <c r="LL23" i="1" s="1"/>
  <c r="GO23" i="1"/>
  <c r="GL24" i="1"/>
  <c r="LJ24" i="1" s="1"/>
  <c r="GM24" i="1"/>
  <c r="LK24" i="1" s="1"/>
  <c r="GN24" i="1"/>
  <c r="LL24" i="1" s="1"/>
  <c r="GO24" i="1"/>
  <c r="GL25" i="1"/>
  <c r="LJ25" i="1" s="1"/>
  <c r="GM25" i="1"/>
  <c r="LK25" i="1" s="1"/>
  <c r="GN25" i="1"/>
  <c r="LL25" i="1" s="1"/>
  <c r="GO25" i="1"/>
  <c r="GL26" i="1"/>
  <c r="LJ26" i="1" s="1"/>
  <c r="GM26" i="1"/>
  <c r="LK26" i="1" s="1"/>
  <c r="GN26" i="1"/>
  <c r="LL26" i="1" s="1"/>
  <c r="GO26" i="1"/>
  <c r="GL27" i="1"/>
  <c r="LJ27" i="1" s="1"/>
  <c r="GM27" i="1"/>
  <c r="LK27" i="1" s="1"/>
  <c r="GN27" i="1"/>
  <c r="LL27" i="1" s="1"/>
  <c r="GO27" i="1"/>
  <c r="GL28" i="1"/>
  <c r="LJ28" i="1" s="1"/>
  <c r="GM28" i="1"/>
  <c r="LK28" i="1" s="1"/>
  <c r="GN28" i="1"/>
  <c r="LL28" i="1" s="1"/>
  <c r="GO28" i="1"/>
  <c r="GL29" i="1"/>
  <c r="LJ29" i="1" s="1"/>
  <c r="GM29" i="1"/>
  <c r="LK29" i="1" s="1"/>
  <c r="GN29" i="1"/>
  <c r="LL29" i="1" s="1"/>
  <c r="GO29" i="1"/>
  <c r="GL30" i="1"/>
  <c r="LJ30" i="1" s="1"/>
  <c r="GM30" i="1"/>
  <c r="LK30" i="1" s="1"/>
  <c r="GN30" i="1"/>
  <c r="LL30" i="1" s="1"/>
  <c r="GO30" i="1"/>
  <c r="GL31" i="1"/>
  <c r="LJ31" i="1" s="1"/>
  <c r="GM31" i="1"/>
  <c r="LK31" i="1" s="1"/>
  <c r="GN31" i="1"/>
  <c r="LL31" i="1" s="1"/>
  <c r="GO31" i="1"/>
  <c r="GL32" i="1"/>
  <c r="LJ32" i="1" s="1"/>
  <c r="GM32" i="1"/>
  <c r="LK32" i="1" s="1"/>
  <c r="GN32" i="1"/>
  <c r="LL32" i="1" s="1"/>
  <c r="GO32" i="1"/>
  <c r="GL34" i="1"/>
  <c r="LJ34" i="1" s="1"/>
  <c r="GM34" i="1"/>
  <c r="LK34" i="1" s="1"/>
  <c r="GN34" i="1"/>
  <c r="LL34" i="1" s="1"/>
  <c r="GO34" i="1"/>
  <c r="GL35" i="1"/>
  <c r="LJ35" i="1" s="1"/>
  <c r="GM35" i="1"/>
  <c r="LK35" i="1" s="1"/>
  <c r="GN35" i="1"/>
  <c r="LL35" i="1" s="1"/>
  <c r="GO35" i="1"/>
  <c r="GL36" i="1"/>
  <c r="LJ36" i="1" s="1"/>
  <c r="GM36" i="1"/>
  <c r="LK36" i="1" s="1"/>
  <c r="GN36" i="1"/>
  <c r="LL36" i="1" s="1"/>
  <c r="GO36" i="1"/>
  <c r="GL37" i="1"/>
  <c r="LJ37" i="1" s="1"/>
  <c r="GM37" i="1"/>
  <c r="LK37" i="1" s="1"/>
  <c r="GN37" i="1"/>
  <c r="LL37" i="1" s="1"/>
  <c r="GO37" i="1"/>
  <c r="GL38" i="1"/>
  <c r="LJ38" i="1" s="1"/>
  <c r="GM38" i="1"/>
  <c r="LK38" i="1" s="1"/>
  <c r="GN38" i="1"/>
  <c r="LL38" i="1" s="1"/>
  <c r="GO38" i="1"/>
  <c r="GL39" i="1"/>
  <c r="LJ39" i="1" s="1"/>
  <c r="GM39" i="1"/>
  <c r="LK39" i="1" s="1"/>
  <c r="GN39" i="1"/>
  <c r="LL39" i="1" s="1"/>
  <c r="GO39" i="1"/>
  <c r="GL40" i="1"/>
  <c r="LJ40" i="1" s="1"/>
  <c r="GM40" i="1"/>
  <c r="LK40" i="1" s="1"/>
  <c r="GN40" i="1"/>
  <c r="LL40" i="1" s="1"/>
  <c r="GO40" i="1"/>
  <c r="GL41" i="1"/>
  <c r="LJ41" i="1" s="1"/>
  <c r="GM41" i="1"/>
  <c r="LK41" i="1" s="1"/>
  <c r="GN41" i="1"/>
  <c r="LL41" i="1" s="1"/>
  <c r="GO41" i="1"/>
  <c r="GL42" i="1"/>
  <c r="LJ42" i="1" s="1"/>
  <c r="GM42" i="1"/>
  <c r="LK42" i="1" s="1"/>
  <c r="GN42" i="1"/>
  <c r="LL42" i="1" s="1"/>
  <c r="GO42" i="1"/>
  <c r="GL43" i="1"/>
  <c r="LJ43" i="1" s="1"/>
  <c r="GM43" i="1"/>
  <c r="LK43" i="1" s="1"/>
  <c r="GN43" i="1"/>
  <c r="LL43" i="1" s="1"/>
  <c r="GO43" i="1"/>
  <c r="GL44" i="1"/>
  <c r="LJ44" i="1" s="1"/>
  <c r="GM44" i="1"/>
  <c r="LK44" i="1" s="1"/>
  <c r="GN44" i="1"/>
  <c r="LL44" i="1" s="1"/>
  <c r="GO44" i="1"/>
  <c r="GL45" i="1"/>
  <c r="LJ45" i="1" s="1"/>
  <c r="GM45" i="1"/>
  <c r="LK45" i="1" s="1"/>
  <c r="GN45" i="1"/>
  <c r="LL45" i="1" s="1"/>
  <c r="GO45" i="1"/>
  <c r="GL46" i="1"/>
  <c r="LJ46" i="1" s="1"/>
  <c r="GM46" i="1"/>
  <c r="LK46" i="1" s="1"/>
  <c r="GN46" i="1"/>
  <c r="LL46" i="1" s="1"/>
  <c r="GO46" i="1"/>
  <c r="GL47" i="1"/>
  <c r="LJ47" i="1" s="1"/>
  <c r="GM47" i="1"/>
  <c r="LK47" i="1" s="1"/>
  <c r="GN47" i="1"/>
  <c r="LL47" i="1" s="1"/>
  <c r="GO47" i="1"/>
  <c r="GL48" i="1"/>
  <c r="LJ48" i="1" s="1"/>
  <c r="GM48" i="1"/>
  <c r="LK48" i="1" s="1"/>
  <c r="GN48" i="1"/>
  <c r="LL48" i="1" s="1"/>
  <c r="GO48" i="1"/>
  <c r="GL49" i="1"/>
  <c r="LJ49" i="1" s="1"/>
  <c r="GM49" i="1"/>
  <c r="LK49" i="1" s="1"/>
  <c r="GN49" i="1"/>
  <c r="LL49" i="1" s="1"/>
  <c r="GO49" i="1"/>
  <c r="GL50" i="1"/>
  <c r="LJ50" i="1" s="1"/>
  <c r="GM50" i="1"/>
  <c r="LK50" i="1" s="1"/>
  <c r="GN50" i="1"/>
  <c r="LL50" i="1" s="1"/>
  <c r="GO50" i="1"/>
  <c r="GL51" i="1"/>
  <c r="LJ51" i="1" s="1"/>
  <c r="GM51" i="1"/>
  <c r="LK51" i="1" s="1"/>
  <c r="GN51" i="1"/>
  <c r="LL51" i="1" s="1"/>
  <c r="GO51" i="1"/>
  <c r="GL52" i="1"/>
  <c r="LJ52" i="1" s="1"/>
  <c r="GM52" i="1"/>
  <c r="LK52" i="1" s="1"/>
  <c r="GN52" i="1"/>
  <c r="LL52" i="1" s="1"/>
  <c r="GO52" i="1"/>
  <c r="GL53" i="1"/>
  <c r="LJ53" i="1" s="1"/>
  <c r="GM53" i="1"/>
  <c r="LK53" i="1" s="1"/>
  <c r="GN53" i="1"/>
  <c r="LL53" i="1" s="1"/>
  <c r="GO53" i="1"/>
  <c r="GL54" i="1"/>
  <c r="LJ54" i="1" s="1"/>
  <c r="GM54" i="1"/>
  <c r="LK54" i="1" s="1"/>
  <c r="GN54" i="1"/>
  <c r="LL54" i="1" s="1"/>
  <c r="GO54" i="1"/>
  <c r="GL55" i="1"/>
  <c r="LJ55" i="1" s="1"/>
  <c r="GM55" i="1"/>
  <c r="LK55" i="1" s="1"/>
  <c r="GN55" i="1"/>
  <c r="LL55" i="1" s="1"/>
  <c r="GO55" i="1"/>
  <c r="GL56" i="1"/>
  <c r="LJ56" i="1" s="1"/>
  <c r="GM56" i="1"/>
  <c r="LK56" i="1" s="1"/>
  <c r="GN56" i="1"/>
  <c r="LL56" i="1" s="1"/>
  <c r="GO56" i="1"/>
  <c r="GL57" i="1"/>
  <c r="LJ57" i="1" s="1"/>
  <c r="GM57" i="1"/>
  <c r="LK57" i="1" s="1"/>
  <c r="GN57" i="1"/>
  <c r="LL57" i="1" s="1"/>
  <c r="GO57" i="1"/>
  <c r="GL58" i="1"/>
  <c r="LJ58" i="1" s="1"/>
  <c r="GM58" i="1"/>
  <c r="LK58" i="1" s="1"/>
  <c r="GN58" i="1"/>
  <c r="LL58" i="1" s="1"/>
  <c r="GO58" i="1"/>
  <c r="GL59" i="1"/>
  <c r="LJ59" i="1" s="1"/>
  <c r="GM59" i="1"/>
  <c r="LK59" i="1" s="1"/>
  <c r="GN59" i="1"/>
  <c r="LL59" i="1" s="1"/>
  <c r="GO59" i="1"/>
  <c r="GL60" i="1"/>
  <c r="LJ60" i="1" s="1"/>
  <c r="GM60" i="1"/>
  <c r="LK60" i="1" s="1"/>
  <c r="GN60" i="1"/>
  <c r="LL60" i="1" s="1"/>
  <c r="GO60" i="1"/>
  <c r="GL61" i="1"/>
  <c r="LJ61" i="1" s="1"/>
  <c r="GM61" i="1"/>
  <c r="LK61" i="1" s="1"/>
  <c r="GN61" i="1"/>
  <c r="LL61" i="1" s="1"/>
  <c r="GO61" i="1"/>
  <c r="GL62" i="1"/>
  <c r="LJ62" i="1" s="1"/>
  <c r="GM62" i="1"/>
  <c r="LK62" i="1" s="1"/>
  <c r="GN62" i="1"/>
  <c r="LL62" i="1" s="1"/>
  <c r="GO62" i="1"/>
  <c r="GL63" i="1"/>
  <c r="LJ63" i="1" s="1"/>
  <c r="GM63" i="1"/>
  <c r="LK63" i="1" s="1"/>
  <c r="GN63" i="1"/>
  <c r="LL63" i="1" s="1"/>
  <c r="GO63" i="1"/>
  <c r="GL64" i="1"/>
  <c r="LJ64" i="1" s="1"/>
  <c r="GM64" i="1"/>
  <c r="LK64" i="1" s="1"/>
  <c r="GN64" i="1"/>
  <c r="LL64" i="1" s="1"/>
  <c r="GO64" i="1"/>
  <c r="GL65" i="1"/>
  <c r="LJ65" i="1" s="1"/>
  <c r="GM65" i="1"/>
  <c r="LK65" i="1" s="1"/>
  <c r="GN65" i="1"/>
  <c r="LL65" i="1" s="1"/>
  <c r="GO65" i="1"/>
  <c r="GL66" i="1"/>
  <c r="LJ66" i="1" s="1"/>
  <c r="GM66" i="1"/>
  <c r="LK66" i="1" s="1"/>
  <c r="GN66" i="1"/>
  <c r="LL66" i="1" s="1"/>
  <c r="GO66" i="1"/>
  <c r="GL67" i="1"/>
  <c r="LJ67" i="1" s="1"/>
  <c r="GM67" i="1"/>
  <c r="LK67" i="1" s="1"/>
  <c r="GN67" i="1"/>
  <c r="LL67" i="1" s="1"/>
  <c r="GO67" i="1"/>
  <c r="GL68" i="1"/>
  <c r="LJ68" i="1" s="1"/>
  <c r="GM68" i="1"/>
  <c r="LK68" i="1" s="1"/>
  <c r="GN68" i="1"/>
  <c r="LL68" i="1" s="1"/>
  <c r="GO68" i="1"/>
  <c r="GL69" i="1"/>
  <c r="LJ69" i="1" s="1"/>
  <c r="GM69" i="1"/>
  <c r="LK69" i="1" s="1"/>
  <c r="GN69" i="1"/>
  <c r="LL69" i="1" s="1"/>
  <c r="GO69" i="1"/>
  <c r="GL70" i="1"/>
  <c r="LJ70" i="1" s="1"/>
  <c r="GM70" i="1"/>
  <c r="LK70" i="1" s="1"/>
  <c r="GN70" i="1"/>
  <c r="LL70" i="1" s="1"/>
  <c r="GO70" i="1"/>
  <c r="GL71" i="1"/>
  <c r="LJ71" i="1" s="1"/>
  <c r="GM71" i="1"/>
  <c r="LK71" i="1" s="1"/>
  <c r="GN71" i="1"/>
  <c r="LL71" i="1" s="1"/>
  <c r="GO71" i="1"/>
  <c r="GL72" i="1"/>
  <c r="LJ72" i="1" s="1"/>
  <c r="GM72" i="1"/>
  <c r="LK72" i="1" s="1"/>
  <c r="GN72" i="1"/>
  <c r="LL72" i="1" s="1"/>
  <c r="GO72" i="1"/>
  <c r="GL73" i="1"/>
  <c r="LJ73" i="1" s="1"/>
  <c r="GM73" i="1"/>
  <c r="LK73" i="1" s="1"/>
  <c r="GN73" i="1"/>
  <c r="LL73" i="1" s="1"/>
  <c r="GO73" i="1"/>
  <c r="GL74" i="1"/>
  <c r="LJ74" i="1" s="1"/>
  <c r="GM74" i="1"/>
  <c r="LK74" i="1" s="1"/>
  <c r="GN74" i="1"/>
  <c r="LL74" i="1" s="1"/>
  <c r="GO74" i="1"/>
  <c r="GL75" i="1"/>
  <c r="LJ75" i="1" s="1"/>
  <c r="GM75" i="1"/>
  <c r="LK75" i="1" s="1"/>
  <c r="GN75" i="1"/>
  <c r="LL75" i="1" s="1"/>
  <c r="GO75" i="1"/>
  <c r="GL76" i="1"/>
  <c r="LJ76" i="1" s="1"/>
  <c r="GM76" i="1"/>
  <c r="LK76" i="1" s="1"/>
  <c r="GN76" i="1"/>
  <c r="LL76" i="1" s="1"/>
  <c r="GO76" i="1"/>
  <c r="GL77" i="1"/>
  <c r="LJ77" i="1" s="1"/>
  <c r="GM77" i="1"/>
  <c r="LK77" i="1" s="1"/>
  <c r="GN77" i="1"/>
  <c r="LL77" i="1" s="1"/>
  <c r="GO77" i="1"/>
  <c r="GL78" i="1"/>
  <c r="LJ78" i="1" s="1"/>
  <c r="GM78" i="1"/>
  <c r="LK78" i="1" s="1"/>
  <c r="GN78" i="1"/>
  <c r="LL78" i="1" s="1"/>
  <c r="GO78" i="1"/>
  <c r="GL79" i="1"/>
  <c r="LJ79" i="1" s="1"/>
  <c r="GM79" i="1"/>
  <c r="LK79" i="1" s="1"/>
  <c r="GN79" i="1"/>
  <c r="LL79" i="1" s="1"/>
  <c r="GO79" i="1"/>
  <c r="GL80" i="1"/>
  <c r="LJ80" i="1" s="1"/>
  <c r="GM80" i="1"/>
  <c r="LK80" i="1" s="1"/>
  <c r="GN80" i="1"/>
  <c r="LL80" i="1" s="1"/>
  <c r="GO80" i="1"/>
  <c r="GL81" i="1"/>
  <c r="LJ81" i="1" s="1"/>
  <c r="GM81" i="1"/>
  <c r="LK81" i="1" s="1"/>
  <c r="GN81" i="1"/>
  <c r="LL81" i="1" s="1"/>
  <c r="GO81" i="1"/>
  <c r="GL82" i="1"/>
  <c r="LJ82" i="1" s="1"/>
  <c r="GM82" i="1"/>
  <c r="LK82" i="1" s="1"/>
  <c r="GN82" i="1"/>
  <c r="LL82" i="1" s="1"/>
  <c r="GO82" i="1"/>
  <c r="GL83" i="1"/>
  <c r="LJ83" i="1" s="1"/>
  <c r="GM83" i="1"/>
  <c r="LK83" i="1" s="1"/>
  <c r="GN83" i="1"/>
  <c r="LL83" i="1" s="1"/>
  <c r="GO83" i="1"/>
  <c r="GL84" i="1"/>
  <c r="LJ84" i="1" s="1"/>
  <c r="GM84" i="1"/>
  <c r="LK84" i="1" s="1"/>
  <c r="GN84" i="1"/>
  <c r="LL84" i="1" s="1"/>
  <c r="GO84" i="1"/>
  <c r="GL85" i="1"/>
  <c r="LJ85" i="1" s="1"/>
  <c r="GM85" i="1"/>
  <c r="LK85" i="1" s="1"/>
  <c r="GN85" i="1"/>
  <c r="LL85" i="1" s="1"/>
  <c r="GO85" i="1"/>
  <c r="GL86" i="1"/>
  <c r="LJ86" i="1" s="1"/>
  <c r="GM86" i="1"/>
  <c r="LK86" i="1" s="1"/>
  <c r="GN86" i="1"/>
  <c r="LL86" i="1" s="1"/>
  <c r="GO86" i="1"/>
  <c r="GL87" i="1"/>
  <c r="LJ87" i="1" s="1"/>
  <c r="GM87" i="1"/>
  <c r="LK87" i="1" s="1"/>
  <c r="GN87" i="1"/>
  <c r="LL87" i="1" s="1"/>
  <c r="GO87" i="1"/>
  <c r="GL88" i="1"/>
  <c r="LJ88" i="1" s="1"/>
  <c r="GM88" i="1"/>
  <c r="LK88" i="1" s="1"/>
  <c r="GN88" i="1"/>
  <c r="LL88" i="1" s="1"/>
  <c r="GO88" i="1"/>
  <c r="GL89" i="1"/>
  <c r="LJ89" i="1" s="1"/>
  <c r="GM89" i="1"/>
  <c r="LK89" i="1" s="1"/>
  <c r="GN89" i="1"/>
  <c r="LL89" i="1" s="1"/>
  <c r="GO89" i="1"/>
  <c r="GL90" i="1"/>
  <c r="LJ90" i="1" s="1"/>
  <c r="GM90" i="1"/>
  <c r="LK90" i="1" s="1"/>
  <c r="GN90" i="1"/>
  <c r="LL90" i="1" s="1"/>
  <c r="GO90" i="1"/>
  <c r="GL91" i="1"/>
  <c r="LJ91" i="1" s="1"/>
  <c r="GM91" i="1"/>
  <c r="LK91" i="1" s="1"/>
  <c r="GN91" i="1"/>
  <c r="LL91" i="1" s="1"/>
  <c r="GO91" i="1"/>
  <c r="GL92" i="1"/>
  <c r="LJ92" i="1" s="1"/>
  <c r="GM92" i="1"/>
  <c r="LK92" i="1" s="1"/>
  <c r="GN92" i="1"/>
  <c r="LL92" i="1" s="1"/>
  <c r="GO92" i="1"/>
  <c r="GL93" i="1"/>
  <c r="LJ93" i="1" s="1"/>
  <c r="GM93" i="1"/>
  <c r="LK93" i="1" s="1"/>
  <c r="GN93" i="1"/>
  <c r="LL93" i="1" s="1"/>
  <c r="GO93" i="1"/>
  <c r="GL94" i="1"/>
  <c r="LJ94" i="1" s="1"/>
  <c r="GM94" i="1"/>
  <c r="LK94" i="1" s="1"/>
  <c r="GN94" i="1"/>
  <c r="LL94" i="1" s="1"/>
  <c r="GO94" i="1"/>
  <c r="GL95" i="1"/>
  <c r="LJ95" i="1" s="1"/>
  <c r="GM95" i="1"/>
  <c r="LK95" i="1" s="1"/>
  <c r="GN95" i="1"/>
  <c r="LL95" i="1" s="1"/>
  <c r="GO95" i="1"/>
  <c r="GL96" i="1"/>
  <c r="LJ96" i="1" s="1"/>
  <c r="GM96" i="1"/>
  <c r="LK96" i="1" s="1"/>
  <c r="GN96" i="1"/>
  <c r="LL96" i="1" s="1"/>
  <c r="GO96" i="1"/>
  <c r="GL97" i="1"/>
  <c r="LJ97" i="1" s="1"/>
  <c r="GM97" i="1"/>
  <c r="LK97" i="1" s="1"/>
  <c r="GN97" i="1"/>
  <c r="LL97" i="1" s="1"/>
  <c r="GO97" i="1"/>
  <c r="GL98" i="1"/>
  <c r="LJ98" i="1" s="1"/>
  <c r="GM98" i="1"/>
  <c r="LK98" i="1" s="1"/>
  <c r="GN98" i="1"/>
  <c r="LL98" i="1" s="1"/>
  <c r="GO98" i="1"/>
  <c r="GL99" i="1"/>
  <c r="LJ99" i="1" s="1"/>
  <c r="GM99" i="1"/>
  <c r="LK99" i="1" s="1"/>
  <c r="GN99" i="1"/>
  <c r="LL99" i="1" s="1"/>
  <c r="GO99" i="1"/>
  <c r="GL100" i="1"/>
  <c r="LJ100" i="1" s="1"/>
  <c r="GM100" i="1"/>
  <c r="LK100" i="1" s="1"/>
  <c r="GN100" i="1"/>
  <c r="LL100" i="1" s="1"/>
  <c r="GO100" i="1"/>
  <c r="GL101" i="1"/>
  <c r="LJ101" i="1" s="1"/>
  <c r="GM101" i="1"/>
  <c r="LK101" i="1" s="1"/>
  <c r="GN101" i="1"/>
  <c r="LL101" i="1" s="1"/>
  <c r="GO101" i="1"/>
  <c r="GL102" i="1"/>
  <c r="LJ102" i="1" s="1"/>
  <c r="GM102" i="1"/>
  <c r="LK102" i="1" s="1"/>
  <c r="GN102" i="1"/>
  <c r="LL102" i="1" s="1"/>
  <c r="GO102" i="1"/>
  <c r="GL103" i="1"/>
  <c r="LJ103" i="1" s="1"/>
  <c r="GM103" i="1"/>
  <c r="LK103" i="1" s="1"/>
  <c r="GN103" i="1"/>
  <c r="LL103" i="1" s="1"/>
  <c r="GO103" i="1"/>
  <c r="GL104" i="1"/>
  <c r="LJ104" i="1" s="1"/>
  <c r="GM104" i="1"/>
  <c r="LK104" i="1" s="1"/>
  <c r="GN104" i="1"/>
  <c r="LL104" i="1" s="1"/>
  <c r="GO104" i="1"/>
  <c r="GL105" i="1"/>
  <c r="LJ105" i="1" s="1"/>
  <c r="GM105" i="1"/>
  <c r="LK105" i="1" s="1"/>
  <c r="GN105" i="1"/>
  <c r="LL105" i="1" s="1"/>
  <c r="GO105" i="1"/>
  <c r="GL106" i="1"/>
  <c r="LJ106" i="1" s="1"/>
  <c r="GM106" i="1"/>
  <c r="LK106" i="1" s="1"/>
  <c r="GN106" i="1"/>
  <c r="LL106" i="1" s="1"/>
  <c r="GO106" i="1"/>
  <c r="GL107" i="1"/>
  <c r="LJ107" i="1" s="1"/>
  <c r="GM107" i="1"/>
  <c r="LK107" i="1" s="1"/>
  <c r="GN107" i="1"/>
  <c r="LL107" i="1" s="1"/>
  <c r="GO107" i="1"/>
  <c r="GL108" i="1"/>
  <c r="LJ108" i="1" s="1"/>
  <c r="GM108" i="1"/>
  <c r="LK108" i="1" s="1"/>
  <c r="GN108" i="1"/>
  <c r="LL108" i="1" s="1"/>
  <c r="GO108" i="1"/>
  <c r="GL109" i="1"/>
  <c r="LJ109" i="1" s="1"/>
  <c r="GM109" i="1"/>
  <c r="LK109" i="1" s="1"/>
  <c r="GN109" i="1"/>
  <c r="LL109" i="1" s="1"/>
  <c r="GO109" i="1"/>
  <c r="GL110" i="1"/>
  <c r="LJ110" i="1" s="1"/>
  <c r="GM110" i="1"/>
  <c r="LK110" i="1" s="1"/>
  <c r="GN110" i="1"/>
  <c r="LL110" i="1" s="1"/>
  <c r="GO110" i="1"/>
  <c r="GL111" i="1"/>
  <c r="LJ111" i="1" s="1"/>
  <c r="GM111" i="1"/>
  <c r="LK111" i="1" s="1"/>
  <c r="GN111" i="1"/>
  <c r="LL111" i="1" s="1"/>
  <c r="GO111" i="1"/>
  <c r="GL112" i="1"/>
  <c r="LJ112" i="1" s="1"/>
  <c r="GM112" i="1"/>
  <c r="LK112" i="1" s="1"/>
  <c r="GN112" i="1"/>
  <c r="LL112" i="1" s="1"/>
  <c r="GO112" i="1"/>
  <c r="GL113" i="1"/>
  <c r="LJ113" i="1" s="1"/>
  <c r="GM113" i="1"/>
  <c r="LK113" i="1" s="1"/>
  <c r="GN113" i="1"/>
  <c r="LL113" i="1" s="1"/>
  <c r="GO113" i="1"/>
  <c r="GL114" i="1"/>
  <c r="LJ114" i="1" s="1"/>
  <c r="GM114" i="1"/>
  <c r="LK114" i="1" s="1"/>
  <c r="GN114" i="1"/>
  <c r="LL114" i="1" s="1"/>
  <c r="GO114" i="1"/>
  <c r="GL115" i="1"/>
  <c r="LJ115" i="1" s="1"/>
  <c r="GM115" i="1"/>
  <c r="LK115" i="1" s="1"/>
  <c r="GN115" i="1"/>
  <c r="LL115" i="1" s="1"/>
  <c r="GO115" i="1"/>
  <c r="GL116" i="1"/>
  <c r="LJ116" i="1" s="1"/>
  <c r="GM116" i="1"/>
  <c r="LK116" i="1" s="1"/>
  <c r="GN116" i="1"/>
  <c r="LL116" i="1" s="1"/>
  <c r="GO116" i="1"/>
  <c r="GL117" i="1"/>
  <c r="LJ117" i="1" s="1"/>
  <c r="GM117" i="1"/>
  <c r="LK117" i="1" s="1"/>
  <c r="GN117" i="1"/>
  <c r="LL117" i="1" s="1"/>
  <c r="GO117" i="1"/>
  <c r="GL118" i="1"/>
  <c r="LJ118" i="1" s="1"/>
  <c r="GM118" i="1"/>
  <c r="LK118" i="1" s="1"/>
  <c r="GN118" i="1"/>
  <c r="LL118" i="1" s="1"/>
  <c r="GO118" i="1"/>
  <c r="GL119" i="1"/>
  <c r="LJ119" i="1" s="1"/>
  <c r="GM119" i="1"/>
  <c r="LK119" i="1" s="1"/>
  <c r="GN119" i="1"/>
  <c r="LL119" i="1" s="1"/>
  <c r="GO119" i="1"/>
  <c r="GL120" i="1"/>
  <c r="LJ120" i="1" s="1"/>
  <c r="GM120" i="1"/>
  <c r="LK120" i="1" s="1"/>
  <c r="GN120" i="1"/>
  <c r="LL120" i="1" s="1"/>
  <c r="GO120" i="1"/>
  <c r="GL121" i="1"/>
  <c r="LJ121" i="1" s="1"/>
  <c r="GM121" i="1"/>
  <c r="LK121" i="1" s="1"/>
  <c r="GN121" i="1"/>
  <c r="LL121" i="1" s="1"/>
  <c r="GO121" i="1"/>
  <c r="GL122" i="1"/>
  <c r="LJ122" i="1" s="1"/>
  <c r="GM122" i="1"/>
  <c r="LK122" i="1" s="1"/>
  <c r="GN122" i="1"/>
  <c r="LL122" i="1" s="1"/>
  <c r="GO122" i="1"/>
  <c r="GL123" i="1"/>
  <c r="LJ123" i="1" s="1"/>
  <c r="GM123" i="1"/>
  <c r="LK123" i="1" s="1"/>
  <c r="GN123" i="1"/>
  <c r="LL123" i="1" s="1"/>
  <c r="GO123" i="1"/>
  <c r="GL124" i="1"/>
  <c r="LJ124" i="1" s="1"/>
  <c r="GM124" i="1"/>
  <c r="LK124" i="1" s="1"/>
  <c r="GN124" i="1"/>
  <c r="LL124" i="1" s="1"/>
  <c r="GO124" i="1"/>
  <c r="GL125" i="1"/>
  <c r="LJ125" i="1" s="1"/>
  <c r="GM125" i="1"/>
  <c r="LK125" i="1" s="1"/>
  <c r="GN125" i="1"/>
  <c r="LL125" i="1" s="1"/>
  <c r="GO125" i="1"/>
  <c r="GL126" i="1"/>
  <c r="LJ126" i="1" s="1"/>
  <c r="GM126" i="1"/>
  <c r="LK126" i="1" s="1"/>
  <c r="GN126" i="1"/>
  <c r="LL126" i="1" s="1"/>
  <c r="GO126" i="1"/>
  <c r="GL127" i="1"/>
  <c r="LJ127" i="1" s="1"/>
  <c r="GM127" i="1"/>
  <c r="LK127" i="1" s="1"/>
  <c r="GN127" i="1"/>
  <c r="LL127" i="1" s="1"/>
  <c r="GO127" i="1"/>
  <c r="GL128" i="1"/>
  <c r="LJ128" i="1" s="1"/>
  <c r="GM128" i="1"/>
  <c r="LK128" i="1" s="1"/>
  <c r="GN128" i="1"/>
  <c r="LL128" i="1" s="1"/>
  <c r="GO128" i="1"/>
  <c r="GL129" i="1"/>
  <c r="LJ129" i="1" s="1"/>
  <c r="GM129" i="1"/>
  <c r="LK129" i="1" s="1"/>
  <c r="GN129" i="1"/>
  <c r="LL129" i="1" s="1"/>
  <c r="GO129" i="1"/>
  <c r="GL130" i="1"/>
  <c r="LJ130" i="1" s="1"/>
  <c r="GM130" i="1"/>
  <c r="LK130" i="1" s="1"/>
  <c r="GN130" i="1"/>
  <c r="LL130" i="1" s="1"/>
  <c r="GO130" i="1"/>
  <c r="GL131" i="1"/>
  <c r="LJ131" i="1" s="1"/>
  <c r="GM131" i="1"/>
  <c r="LK131" i="1" s="1"/>
  <c r="GN131" i="1"/>
  <c r="LL131" i="1" s="1"/>
  <c r="GO131" i="1"/>
  <c r="GL132" i="1"/>
  <c r="LJ132" i="1" s="1"/>
  <c r="GM132" i="1"/>
  <c r="LK132" i="1" s="1"/>
  <c r="GN132" i="1"/>
  <c r="LL132" i="1" s="1"/>
  <c r="GO132" i="1"/>
  <c r="GL133" i="1"/>
  <c r="LJ133" i="1" s="1"/>
  <c r="GM133" i="1"/>
  <c r="LK133" i="1" s="1"/>
  <c r="GN133" i="1"/>
  <c r="LL133" i="1" s="1"/>
  <c r="GO133" i="1"/>
  <c r="GL134" i="1"/>
  <c r="LJ134" i="1" s="1"/>
  <c r="GM134" i="1"/>
  <c r="LK134" i="1" s="1"/>
  <c r="GN134" i="1"/>
  <c r="LL134" i="1" s="1"/>
  <c r="GO134" i="1"/>
  <c r="GL135" i="1"/>
  <c r="LJ135" i="1" s="1"/>
  <c r="GM135" i="1"/>
  <c r="LK135" i="1" s="1"/>
  <c r="GN135" i="1"/>
  <c r="LL135" i="1" s="1"/>
  <c r="GO135" i="1"/>
  <c r="GL136" i="1"/>
  <c r="LJ136" i="1" s="1"/>
  <c r="GM136" i="1"/>
  <c r="LK136" i="1" s="1"/>
  <c r="GN136" i="1"/>
  <c r="LL136" i="1" s="1"/>
  <c r="GO136" i="1"/>
  <c r="GL137" i="1"/>
  <c r="LJ137" i="1" s="1"/>
  <c r="GM137" i="1"/>
  <c r="LK137" i="1" s="1"/>
  <c r="GN137" i="1"/>
  <c r="LL137" i="1" s="1"/>
  <c r="GO137" i="1"/>
  <c r="GL138" i="1"/>
  <c r="LJ138" i="1" s="1"/>
  <c r="GM138" i="1"/>
  <c r="LK138" i="1" s="1"/>
  <c r="GN138" i="1"/>
  <c r="LL138" i="1" s="1"/>
  <c r="GO138" i="1"/>
  <c r="GL139" i="1"/>
  <c r="LJ139" i="1" s="1"/>
  <c r="GM139" i="1"/>
  <c r="LK139" i="1" s="1"/>
  <c r="GN139" i="1"/>
  <c r="LL139" i="1" s="1"/>
  <c r="GO139" i="1"/>
  <c r="GL140" i="1"/>
  <c r="LJ140" i="1" s="1"/>
  <c r="GM140" i="1"/>
  <c r="LK140" i="1" s="1"/>
  <c r="GN140" i="1"/>
  <c r="LL140" i="1" s="1"/>
  <c r="GO140" i="1"/>
  <c r="GL141" i="1"/>
  <c r="LJ141" i="1" s="1"/>
  <c r="GM141" i="1"/>
  <c r="LK141" i="1" s="1"/>
  <c r="GN141" i="1"/>
  <c r="LL141" i="1" s="1"/>
  <c r="GO141" i="1"/>
  <c r="GL142" i="1"/>
  <c r="LJ142" i="1" s="1"/>
  <c r="GM142" i="1"/>
  <c r="LK142" i="1" s="1"/>
  <c r="GN142" i="1"/>
  <c r="LL142" i="1" s="1"/>
  <c r="GO142" i="1"/>
  <c r="GL143" i="1"/>
  <c r="LJ143" i="1" s="1"/>
  <c r="GM143" i="1"/>
  <c r="LK143" i="1" s="1"/>
  <c r="GN143" i="1"/>
  <c r="LL143" i="1" s="1"/>
  <c r="GO143" i="1"/>
  <c r="GL144" i="1"/>
  <c r="LJ144" i="1" s="1"/>
  <c r="GM144" i="1"/>
  <c r="LK144" i="1" s="1"/>
  <c r="GN144" i="1"/>
  <c r="LL144" i="1" s="1"/>
  <c r="GO144" i="1"/>
  <c r="GL145" i="1"/>
  <c r="LJ145" i="1" s="1"/>
  <c r="GM145" i="1"/>
  <c r="LK145" i="1" s="1"/>
  <c r="GN145" i="1"/>
  <c r="LL145" i="1" s="1"/>
  <c r="GO145" i="1"/>
  <c r="GL146" i="1"/>
  <c r="LJ146" i="1" s="1"/>
  <c r="GM146" i="1"/>
  <c r="LK146" i="1" s="1"/>
  <c r="GN146" i="1"/>
  <c r="LL146" i="1" s="1"/>
  <c r="GO146" i="1"/>
  <c r="GL147" i="1"/>
  <c r="LJ147" i="1" s="1"/>
  <c r="GM147" i="1"/>
  <c r="LK147" i="1" s="1"/>
  <c r="GN147" i="1"/>
  <c r="LL147" i="1" s="1"/>
  <c r="GO147" i="1"/>
  <c r="GL148" i="1"/>
  <c r="LJ148" i="1" s="1"/>
  <c r="GM148" i="1"/>
  <c r="LK148" i="1" s="1"/>
  <c r="GN148" i="1"/>
  <c r="LL148" i="1" s="1"/>
  <c r="GO148" i="1"/>
  <c r="GL149" i="1"/>
  <c r="LJ149" i="1" s="1"/>
  <c r="GM149" i="1"/>
  <c r="LK149" i="1" s="1"/>
  <c r="GN149" i="1"/>
  <c r="LL149" i="1" s="1"/>
  <c r="GO149" i="1"/>
  <c r="GL150" i="1"/>
  <c r="LJ150" i="1" s="1"/>
  <c r="GM150" i="1"/>
  <c r="LK150" i="1" s="1"/>
  <c r="GN150" i="1"/>
  <c r="LL150" i="1" s="1"/>
  <c r="GO150" i="1"/>
  <c r="GL151" i="1"/>
  <c r="LJ151" i="1" s="1"/>
  <c r="GM151" i="1"/>
  <c r="LK151" i="1" s="1"/>
  <c r="GN151" i="1"/>
  <c r="LL151" i="1" s="1"/>
  <c r="GO151" i="1"/>
  <c r="GL152" i="1"/>
  <c r="LJ152" i="1" s="1"/>
  <c r="GM152" i="1"/>
  <c r="LK152" i="1" s="1"/>
  <c r="GN152" i="1"/>
  <c r="LL152" i="1" s="1"/>
  <c r="GO152" i="1"/>
  <c r="GL153" i="1"/>
  <c r="LJ153" i="1" s="1"/>
  <c r="GM153" i="1"/>
  <c r="LK153" i="1" s="1"/>
  <c r="GN153" i="1"/>
  <c r="LL153" i="1" s="1"/>
  <c r="GO153" i="1"/>
  <c r="GL154" i="1"/>
  <c r="LJ154" i="1" s="1"/>
  <c r="GM154" i="1"/>
  <c r="LK154" i="1" s="1"/>
  <c r="GN154" i="1"/>
  <c r="LL154" i="1" s="1"/>
  <c r="GO154" i="1"/>
  <c r="GL155" i="1"/>
  <c r="LJ155" i="1" s="1"/>
  <c r="GM155" i="1"/>
  <c r="LK155" i="1" s="1"/>
  <c r="GN155" i="1"/>
  <c r="LL155" i="1" s="1"/>
  <c r="GO155" i="1"/>
  <c r="GL156" i="1"/>
  <c r="LJ156" i="1" s="1"/>
  <c r="GM156" i="1"/>
  <c r="LK156" i="1" s="1"/>
  <c r="GN156" i="1"/>
  <c r="LL156" i="1" s="1"/>
  <c r="GO156" i="1"/>
  <c r="GL157" i="1"/>
  <c r="LJ157" i="1" s="1"/>
  <c r="GM157" i="1"/>
  <c r="LK157" i="1" s="1"/>
  <c r="GN157" i="1"/>
  <c r="LL157" i="1" s="1"/>
  <c r="GO157" i="1"/>
  <c r="GL158" i="1"/>
  <c r="LJ158" i="1" s="1"/>
  <c r="GM158" i="1"/>
  <c r="LK158" i="1" s="1"/>
  <c r="GN158" i="1"/>
  <c r="LL158" i="1" s="1"/>
  <c r="GO158" i="1"/>
  <c r="GL159" i="1"/>
  <c r="LJ159" i="1" s="1"/>
  <c r="GM159" i="1"/>
  <c r="LK159" i="1" s="1"/>
  <c r="GN159" i="1"/>
  <c r="LL159" i="1" s="1"/>
  <c r="GO159" i="1"/>
  <c r="GL160" i="1"/>
  <c r="LJ160" i="1" s="1"/>
  <c r="GM160" i="1"/>
  <c r="LK160" i="1" s="1"/>
  <c r="GN160" i="1"/>
  <c r="LL160" i="1" s="1"/>
  <c r="GO160" i="1"/>
  <c r="GL161" i="1"/>
  <c r="LJ161" i="1" s="1"/>
  <c r="GM161" i="1"/>
  <c r="LK161" i="1" s="1"/>
  <c r="GN161" i="1"/>
  <c r="LL161" i="1" s="1"/>
  <c r="GO161" i="1"/>
  <c r="GL162" i="1"/>
  <c r="LJ162" i="1" s="1"/>
  <c r="GM162" i="1"/>
  <c r="LK162" i="1" s="1"/>
  <c r="GN162" i="1"/>
  <c r="LL162" i="1" s="1"/>
  <c r="GO162" i="1"/>
  <c r="GL163" i="1"/>
  <c r="LJ163" i="1" s="1"/>
  <c r="GM163" i="1"/>
  <c r="LK163" i="1" s="1"/>
  <c r="GN163" i="1"/>
  <c r="LL163" i="1" s="1"/>
  <c r="GO163" i="1"/>
  <c r="GL164" i="1"/>
  <c r="LJ164" i="1" s="1"/>
  <c r="GM164" i="1"/>
  <c r="LK164" i="1" s="1"/>
  <c r="GN164" i="1"/>
  <c r="LL164" i="1" s="1"/>
  <c r="GO164" i="1"/>
  <c r="GL165" i="1"/>
  <c r="LJ165" i="1" s="1"/>
  <c r="GM165" i="1"/>
  <c r="LK165" i="1" s="1"/>
  <c r="GN165" i="1"/>
  <c r="LL165" i="1" s="1"/>
  <c r="GO165" i="1"/>
  <c r="GL166" i="1"/>
  <c r="LJ166" i="1" s="1"/>
  <c r="GM166" i="1"/>
  <c r="LK166" i="1" s="1"/>
  <c r="GN166" i="1"/>
  <c r="LL166" i="1" s="1"/>
  <c r="GO166" i="1"/>
  <c r="GL167" i="1"/>
  <c r="LJ167" i="1" s="1"/>
  <c r="GM167" i="1"/>
  <c r="LK167" i="1" s="1"/>
  <c r="GN167" i="1"/>
  <c r="LL167" i="1" s="1"/>
  <c r="GO167" i="1"/>
  <c r="GL168" i="1"/>
  <c r="LJ168" i="1" s="1"/>
  <c r="GM168" i="1"/>
  <c r="LK168" i="1" s="1"/>
  <c r="GN168" i="1"/>
  <c r="LL168" i="1" s="1"/>
  <c r="GO168" i="1"/>
  <c r="GL169" i="1"/>
  <c r="LJ169" i="1" s="1"/>
  <c r="GM169" i="1"/>
  <c r="LK169" i="1" s="1"/>
  <c r="GN169" i="1"/>
  <c r="LL169" i="1" s="1"/>
  <c r="GO169" i="1"/>
  <c r="GL170" i="1"/>
  <c r="LJ170" i="1" s="1"/>
  <c r="GM170" i="1"/>
  <c r="LK170" i="1" s="1"/>
  <c r="GN170" i="1"/>
  <c r="LL170" i="1" s="1"/>
  <c r="GO170" i="1"/>
  <c r="GL171" i="1"/>
  <c r="LJ171" i="1" s="1"/>
  <c r="GM171" i="1"/>
  <c r="LK171" i="1" s="1"/>
  <c r="GN171" i="1"/>
  <c r="LL171" i="1" s="1"/>
  <c r="GO171" i="1"/>
  <c r="GL172" i="1"/>
  <c r="LJ172" i="1" s="1"/>
  <c r="GM172" i="1"/>
  <c r="LK172" i="1" s="1"/>
  <c r="GN172" i="1"/>
  <c r="LL172" i="1" s="1"/>
  <c r="GO172" i="1"/>
  <c r="GL173" i="1"/>
  <c r="LJ173" i="1" s="1"/>
  <c r="GM173" i="1"/>
  <c r="LK173" i="1" s="1"/>
  <c r="GN173" i="1"/>
  <c r="LL173" i="1" s="1"/>
  <c r="GO173" i="1"/>
  <c r="GL174" i="1"/>
  <c r="LJ174" i="1" s="1"/>
  <c r="GM174" i="1"/>
  <c r="LK174" i="1" s="1"/>
  <c r="GN174" i="1"/>
  <c r="LL174" i="1" s="1"/>
  <c r="GO174" i="1"/>
  <c r="GL175" i="1"/>
  <c r="LJ175" i="1" s="1"/>
  <c r="GM175" i="1"/>
  <c r="LK175" i="1" s="1"/>
  <c r="GN175" i="1"/>
  <c r="LL175" i="1" s="1"/>
  <c r="GO175" i="1"/>
  <c r="GL176" i="1"/>
  <c r="LJ176" i="1" s="1"/>
  <c r="GM176" i="1"/>
  <c r="LK176" i="1" s="1"/>
  <c r="GN176" i="1"/>
  <c r="LL176" i="1" s="1"/>
  <c r="GO176" i="1"/>
  <c r="GL177" i="1"/>
  <c r="LJ177" i="1" s="1"/>
  <c r="GM177" i="1"/>
  <c r="LK177" i="1" s="1"/>
  <c r="GN177" i="1"/>
  <c r="LL177" i="1" s="1"/>
  <c r="GO177" i="1"/>
  <c r="GL178" i="1"/>
  <c r="LJ178" i="1" s="1"/>
  <c r="GM178" i="1"/>
  <c r="LK178" i="1" s="1"/>
  <c r="GN178" i="1"/>
  <c r="LL178" i="1" s="1"/>
  <c r="GO178" i="1"/>
  <c r="GL179" i="1"/>
  <c r="LJ179" i="1" s="1"/>
  <c r="GM179" i="1"/>
  <c r="LK179" i="1" s="1"/>
  <c r="GN179" i="1"/>
  <c r="LL179" i="1" s="1"/>
  <c r="GO179" i="1"/>
  <c r="GL180" i="1"/>
  <c r="LJ180" i="1" s="1"/>
  <c r="GM180" i="1"/>
  <c r="LK180" i="1" s="1"/>
  <c r="GN180" i="1"/>
  <c r="LL180" i="1" s="1"/>
  <c r="GO180" i="1"/>
  <c r="GL181" i="1"/>
  <c r="LJ181" i="1" s="1"/>
  <c r="GM181" i="1"/>
  <c r="LK181" i="1" s="1"/>
  <c r="GN181" i="1"/>
  <c r="LL181" i="1" s="1"/>
  <c r="GO181" i="1"/>
  <c r="GL182" i="1"/>
  <c r="LJ182" i="1" s="1"/>
  <c r="GM182" i="1"/>
  <c r="LK182" i="1" s="1"/>
  <c r="GN182" i="1"/>
  <c r="LL182" i="1" s="1"/>
  <c r="GO182" i="1"/>
  <c r="GL183" i="1"/>
  <c r="LJ183" i="1" s="1"/>
  <c r="GM183" i="1"/>
  <c r="LK183" i="1" s="1"/>
  <c r="GN183" i="1"/>
  <c r="LL183" i="1" s="1"/>
  <c r="GO183" i="1"/>
  <c r="GL184" i="1"/>
  <c r="LJ184" i="1" s="1"/>
  <c r="GM184" i="1"/>
  <c r="LK184" i="1" s="1"/>
  <c r="GN184" i="1"/>
  <c r="LL184" i="1" s="1"/>
  <c r="GO184" i="1"/>
  <c r="GL185" i="1"/>
  <c r="LJ185" i="1" s="1"/>
  <c r="GM185" i="1"/>
  <c r="LK185" i="1" s="1"/>
  <c r="GN185" i="1"/>
  <c r="LL185" i="1" s="1"/>
  <c r="GO185" i="1"/>
  <c r="GL186" i="1"/>
  <c r="LJ186" i="1" s="1"/>
  <c r="GM186" i="1"/>
  <c r="LK186" i="1" s="1"/>
  <c r="GN186" i="1"/>
  <c r="LL186" i="1" s="1"/>
  <c r="GO186" i="1"/>
  <c r="GL187" i="1"/>
  <c r="LJ187" i="1" s="1"/>
  <c r="GM187" i="1"/>
  <c r="LK187" i="1" s="1"/>
  <c r="GN187" i="1"/>
  <c r="LL187" i="1" s="1"/>
  <c r="GO187" i="1"/>
  <c r="GL188" i="1"/>
  <c r="LJ188" i="1" s="1"/>
  <c r="GM188" i="1"/>
  <c r="LK188" i="1" s="1"/>
  <c r="GN188" i="1"/>
  <c r="LL188" i="1" s="1"/>
  <c r="GO188" i="1"/>
  <c r="GL189" i="1"/>
  <c r="LJ189" i="1" s="1"/>
  <c r="GM189" i="1"/>
  <c r="LK189" i="1" s="1"/>
  <c r="GN189" i="1"/>
  <c r="LL189" i="1" s="1"/>
  <c r="GO189" i="1"/>
  <c r="GL190" i="1"/>
  <c r="LJ190" i="1" s="1"/>
  <c r="GM190" i="1"/>
  <c r="LK190" i="1" s="1"/>
  <c r="GN190" i="1"/>
  <c r="LL190" i="1" s="1"/>
  <c r="GO190" i="1"/>
  <c r="GL191" i="1"/>
  <c r="LJ191" i="1" s="1"/>
  <c r="GM191" i="1"/>
  <c r="LK191" i="1" s="1"/>
  <c r="GN191" i="1"/>
  <c r="LL191" i="1" s="1"/>
  <c r="GO191" i="1"/>
  <c r="GL192" i="1"/>
  <c r="LJ192" i="1" s="1"/>
  <c r="GM192" i="1"/>
  <c r="LK192" i="1" s="1"/>
  <c r="GN192" i="1"/>
  <c r="LL192" i="1" s="1"/>
  <c r="GO192" i="1"/>
  <c r="GL193" i="1"/>
  <c r="LJ193" i="1" s="1"/>
  <c r="GM193" i="1"/>
  <c r="LK193" i="1" s="1"/>
  <c r="GN193" i="1"/>
  <c r="LL193" i="1" s="1"/>
  <c r="GO193" i="1"/>
  <c r="GL194" i="1"/>
  <c r="LJ194" i="1" s="1"/>
  <c r="GM194" i="1"/>
  <c r="LK194" i="1" s="1"/>
  <c r="GN194" i="1"/>
  <c r="LL194" i="1" s="1"/>
  <c r="GO194" i="1"/>
  <c r="GL195" i="1"/>
  <c r="LJ195" i="1" s="1"/>
  <c r="GM195" i="1"/>
  <c r="LK195" i="1" s="1"/>
  <c r="GN195" i="1"/>
  <c r="LL195" i="1" s="1"/>
  <c r="GO195" i="1"/>
  <c r="GL196" i="1"/>
  <c r="LJ196" i="1" s="1"/>
  <c r="GM196" i="1"/>
  <c r="LK196" i="1" s="1"/>
  <c r="GN196" i="1"/>
  <c r="LL196" i="1" s="1"/>
  <c r="GO196" i="1"/>
  <c r="GL197" i="1"/>
  <c r="LJ197" i="1" s="1"/>
  <c r="GM197" i="1"/>
  <c r="LK197" i="1" s="1"/>
  <c r="GN197" i="1"/>
  <c r="LL197" i="1" s="1"/>
  <c r="GO197" i="1"/>
  <c r="GL198" i="1"/>
  <c r="LJ198" i="1" s="1"/>
  <c r="GM198" i="1"/>
  <c r="LK198" i="1" s="1"/>
  <c r="GN198" i="1"/>
  <c r="LL198" i="1" s="1"/>
  <c r="GO198" i="1"/>
  <c r="GL199" i="1"/>
  <c r="LJ199" i="1" s="1"/>
  <c r="GM199" i="1"/>
  <c r="LK199" i="1" s="1"/>
  <c r="GN199" i="1"/>
  <c r="LL199" i="1" s="1"/>
  <c r="GO199" i="1"/>
  <c r="GL200" i="1"/>
  <c r="LJ200" i="1" s="1"/>
  <c r="GM200" i="1"/>
  <c r="LK200" i="1" s="1"/>
  <c r="GN200" i="1"/>
  <c r="LL200" i="1" s="1"/>
  <c r="GO200" i="1"/>
  <c r="GL201" i="1"/>
  <c r="LJ201" i="1" s="1"/>
  <c r="GM201" i="1"/>
  <c r="LK201" i="1" s="1"/>
  <c r="GN201" i="1"/>
  <c r="LL201" i="1" s="1"/>
  <c r="GO201" i="1"/>
  <c r="GL202" i="1"/>
  <c r="LJ202" i="1" s="1"/>
  <c r="GM202" i="1"/>
  <c r="LK202" i="1" s="1"/>
  <c r="GN202" i="1"/>
  <c r="LL202" i="1" s="1"/>
  <c r="GO202" i="1"/>
  <c r="GL203" i="1"/>
  <c r="LJ203" i="1" s="1"/>
  <c r="GM203" i="1"/>
  <c r="LK203" i="1" s="1"/>
  <c r="GN203" i="1"/>
  <c r="LL203" i="1" s="1"/>
  <c r="GO203" i="1"/>
  <c r="GL204" i="1"/>
  <c r="LJ204" i="1" s="1"/>
  <c r="GM204" i="1"/>
  <c r="LK204" i="1" s="1"/>
  <c r="GN204" i="1"/>
  <c r="LL204" i="1" s="1"/>
  <c r="GO204" i="1"/>
  <c r="GL205" i="1"/>
  <c r="LJ205" i="1" s="1"/>
  <c r="GM205" i="1"/>
  <c r="LK205" i="1" s="1"/>
  <c r="GN205" i="1"/>
  <c r="LL205" i="1" s="1"/>
  <c r="GO205" i="1"/>
  <c r="GL206" i="1"/>
  <c r="LJ206" i="1" s="1"/>
  <c r="GM206" i="1"/>
  <c r="LK206" i="1" s="1"/>
  <c r="GN206" i="1"/>
  <c r="LL206" i="1" s="1"/>
  <c r="GO206" i="1"/>
  <c r="GL207" i="1"/>
  <c r="LJ207" i="1" s="1"/>
  <c r="GM207" i="1"/>
  <c r="LK207" i="1" s="1"/>
  <c r="GN207" i="1"/>
  <c r="LL207" i="1" s="1"/>
  <c r="GO207" i="1"/>
  <c r="GL208" i="1"/>
  <c r="LJ208" i="1" s="1"/>
  <c r="GM208" i="1"/>
  <c r="LK208" i="1" s="1"/>
  <c r="GN208" i="1"/>
  <c r="LL208" i="1" s="1"/>
  <c r="GO208" i="1"/>
  <c r="GL209" i="1"/>
  <c r="LJ209" i="1" s="1"/>
  <c r="GM209" i="1"/>
  <c r="LK209" i="1" s="1"/>
  <c r="GN209" i="1"/>
  <c r="LL209" i="1" s="1"/>
  <c r="GO209" i="1"/>
  <c r="GL210" i="1"/>
  <c r="LJ210" i="1" s="1"/>
  <c r="GM210" i="1"/>
  <c r="LK210" i="1" s="1"/>
  <c r="GN210" i="1"/>
  <c r="LL210" i="1" s="1"/>
  <c r="GO210" i="1"/>
  <c r="GL211" i="1"/>
  <c r="LJ211" i="1" s="1"/>
  <c r="GM211" i="1"/>
  <c r="LK211" i="1" s="1"/>
  <c r="GN211" i="1"/>
  <c r="LL211" i="1" s="1"/>
  <c r="GO211" i="1"/>
  <c r="GL212" i="1"/>
  <c r="LJ212" i="1" s="1"/>
  <c r="GM212" i="1"/>
  <c r="LK212" i="1" s="1"/>
  <c r="GN212" i="1"/>
  <c r="LL212" i="1" s="1"/>
  <c r="GO212" i="1"/>
  <c r="GL213" i="1"/>
  <c r="LJ213" i="1" s="1"/>
  <c r="GM213" i="1"/>
  <c r="LK213" i="1" s="1"/>
  <c r="GN213" i="1"/>
  <c r="LL213" i="1" s="1"/>
  <c r="GO213" i="1"/>
  <c r="GL214" i="1"/>
  <c r="LJ214" i="1" s="1"/>
  <c r="GM214" i="1"/>
  <c r="LK214" i="1" s="1"/>
  <c r="GN214" i="1"/>
  <c r="LL214" i="1" s="1"/>
  <c r="GO214" i="1"/>
  <c r="GL215" i="1"/>
  <c r="LJ215" i="1" s="1"/>
  <c r="GM215" i="1"/>
  <c r="LK215" i="1" s="1"/>
  <c r="GN215" i="1"/>
  <c r="LL215" i="1" s="1"/>
  <c r="GO215" i="1"/>
  <c r="GL216" i="1"/>
  <c r="LJ216" i="1" s="1"/>
  <c r="GM216" i="1"/>
  <c r="LK216" i="1" s="1"/>
  <c r="GN216" i="1"/>
  <c r="LL216" i="1" s="1"/>
  <c r="GO216" i="1"/>
  <c r="GL217" i="1"/>
  <c r="LJ217" i="1" s="1"/>
  <c r="GM217" i="1"/>
  <c r="LK217" i="1" s="1"/>
  <c r="GN217" i="1"/>
  <c r="LL217" i="1" s="1"/>
  <c r="GO217" i="1"/>
  <c r="GL218" i="1"/>
  <c r="LJ218" i="1" s="1"/>
  <c r="GM218" i="1"/>
  <c r="LK218" i="1" s="1"/>
  <c r="GN218" i="1"/>
  <c r="LL218" i="1" s="1"/>
  <c r="GO218" i="1"/>
  <c r="GL219" i="1"/>
  <c r="LJ219" i="1" s="1"/>
  <c r="GM219" i="1"/>
  <c r="LK219" i="1" s="1"/>
  <c r="GN219" i="1"/>
  <c r="LL219" i="1" s="1"/>
  <c r="GO219" i="1"/>
  <c r="GL220" i="1"/>
  <c r="LJ220" i="1" s="1"/>
  <c r="GM220" i="1"/>
  <c r="LK220" i="1" s="1"/>
  <c r="GN220" i="1"/>
  <c r="LL220" i="1" s="1"/>
  <c r="GO220" i="1"/>
  <c r="GL221" i="1"/>
  <c r="LJ221" i="1" s="1"/>
  <c r="GM221" i="1"/>
  <c r="LK221" i="1" s="1"/>
  <c r="GN221" i="1"/>
  <c r="LL221" i="1" s="1"/>
  <c r="GO221" i="1"/>
  <c r="GL222" i="1"/>
  <c r="LJ222" i="1" s="1"/>
  <c r="GM222" i="1"/>
  <c r="LK222" i="1" s="1"/>
  <c r="GN222" i="1"/>
  <c r="LL222" i="1" s="1"/>
  <c r="GO222" i="1"/>
  <c r="GL223" i="1"/>
  <c r="LJ223" i="1" s="1"/>
  <c r="GM223" i="1"/>
  <c r="LK223" i="1" s="1"/>
  <c r="GN223" i="1"/>
  <c r="LL223" i="1" s="1"/>
  <c r="GO223" i="1"/>
  <c r="GL224" i="1"/>
  <c r="LJ224" i="1" s="1"/>
  <c r="GM224" i="1"/>
  <c r="LK224" i="1" s="1"/>
  <c r="GN224" i="1"/>
  <c r="LL224" i="1" s="1"/>
  <c r="GO224" i="1"/>
  <c r="GL225" i="1"/>
  <c r="LJ225" i="1" s="1"/>
  <c r="GM225" i="1"/>
  <c r="LK225" i="1" s="1"/>
  <c r="GN225" i="1"/>
  <c r="LL225" i="1" s="1"/>
  <c r="GO225" i="1"/>
  <c r="GL226" i="1"/>
  <c r="LJ226" i="1" s="1"/>
  <c r="GM226" i="1"/>
  <c r="LK226" i="1" s="1"/>
  <c r="GN226" i="1"/>
  <c r="LL226" i="1" s="1"/>
  <c r="GO226" i="1"/>
  <c r="GL227" i="1"/>
  <c r="LJ227" i="1" s="1"/>
  <c r="GM227" i="1"/>
  <c r="LK227" i="1" s="1"/>
  <c r="GN227" i="1"/>
  <c r="LL227" i="1" s="1"/>
  <c r="GO227" i="1"/>
  <c r="GL228" i="1"/>
  <c r="LJ228" i="1" s="1"/>
  <c r="GM228" i="1"/>
  <c r="LK228" i="1" s="1"/>
  <c r="GN228" i="1"/>
  <c r="LL228" i="1" s="1"/>
  <c r="GO228" i="1"/>
  <c r="GL229" i="1"/>
  <c r="LJ229" i="1" s="1"/>
  <c r="GM229" i="1"/>
  <c r="LK229" i="1" s="1"/>
  <c r="GN229" i="1"/>
  <c r="LL229" i="1" s="1"/>
  <c r="GO229" i="1"/>
  <c r="GL230" i="1"/>
  <c r="LJ230" i="1" s="1"/>
  <c r="GM230" i="1"/>
  <c r="LK230" i="1" s="1"/>
  <c r="GN230" i="1"/>
  <c r="LL230" i="1" s="1"/>
  <c r="GO230" i="1"/>
  <c r="GL231" i="1"/>
  <c r="LJ231" i="1" s="1"/>
  <c r="GM231" i="1"/>
  <c r="LK231" i="1" s="1"/>
  <c r="GN231" i="1"/>
  <c r="LL231" i="1" s="1"/>
  <c r="GO231" i="1"/>
  <c r="GL232" i="1"/>
  <c r="LJ232" i="1" s="1"/>
  <c r="GM232" i="1"/>
  <c r="LK232" i="1" s="1"/>
  <c r="GN232" i="1"/>
  <c r="LL232" i="1" s="1"/>
  <c r="GO232" i="1"/>
  <c r="GL233" i="1"/>
  <c r="LJ233" i="1" s="1"/>
  <c r="GM233" i="1"/>
  <c r="LK233" i="1" s="1"/>
  <c r="GN233" i="1"/>
  <c r="LL233" i="1" s="1"/>
  <c r="GO233" i="1"/>
  <c r="GL234" i="1"/>
  <c r="LJ234" i="1" s="1"/>
  <c r="GM234" i="1"/>
  <c r="LK234" i="1" s="1"/>
  <c r="GN234" i="1"/>
  <c r="LL234" i="1" s="1"/>
  <c r="GO234" i="1"/>
  <c r="GL235" i="1"/>
  <c r="LJ235" i="1" s="1"/>
  <c r="GM235" i="1"/>
  <c r="LK235" i="1" s="1"/>
  <c r="GN235" i="1"/>
  <c r="LL235" i="1" s="1"/>
  <c r="GO235" i="1"/>
  <c r="GL236" i="1"/>
  <c r="LJ236" i="1" s="1"/>
  <c r="GM236" i="1"/>
  <c r="LK236" i="1" s="1"/>
  <c r="GN236" i="1"/>
  <c r="LL236" i="1" s="1"/>
  <c r="GO236" i="1"/>
  <c r="GL237" i="1"/>
  <c r="LJ237" i="1" s="1"/>
  <c r="GM237" i="1"/>
  <c r="LK237" i="1" s="1"/>
  <c r="GN237" i="1"/>
  <c r="LL237" i="1" s="1"/>
  <c r="GO237" i="1"/>
  <c r="GL238" i="1"/>
  <c r="LJ238" i="1" s="1"/>
  <c r="GM238" i="1"/>
  <c r="LK238" i="1" s="1"/>
  <c r="GN238" i="1"/>
  <c r="LL238" i="1" s="1"/>
  <c r="GO238" i="1"/>
  <c r="GL239" i="1"/>
  <c r="LJ239" i="1" s="1"/>
  <c r="GM239" i="1"/>
  <c r="LK239" i="1" s="1"/>
  <c r="GN239" i="1"/>
  <c r="LL239" i="1" s="1"/>
  <c r="GO239" i="1"/>
  <c r="GL240" i="1"/>
  <c r="LJ240" i="1" s="1"/>
  <c r="GM240" i="1"/>
  <c r="LK240" i="1" s="1"/>
  <c r="GN240" i="1"/>
  <c r="LL240" i="1" s="1"/>
  <c r="GO240" i="1"/>
  <c r="GL241" i="1"/>
  <c r="LJ241" i="1" s="1"/>
  <c r="GM241" i="1"/>
  <c r="LK241" i="1" s="1"/>
  <c r="GN241" i="1"/>
  <c r="LL241" i="1" s="1"/>
  <c r="GO241" i="1"/>
  <c r="GL242" i="1"/>
  <c r="LJ242" i="1" s="1"/>
  <c r="GM242" i="1"/>
  <c r="LK242" i="1" s="1"/>
  <c r="GN242" i="1"/>
  <c r="LL242" i="1" s="1"/>
  <c r="GO242" i="1"/>
  <c r="GL243" i="1"/>
  <c r="LJ243" i="1" s="1"/>
  <c r="GM243" i="1"/>
  <c r="LK243" i="1" s="1"/>
  <c r="GN243" i="1"/>
  <c r="LL243" i="1" s="1"/>
  <c r="GO243" i="1"/>
  <c r="GL244" i="1"/>
  <c r="LJ244" i="1" s="1"/>
  <c r="GM244" i="1"/>
  <c r="LK244" i="1" s="1"/>
  <c r="GN244" i="1"/>
  <c r="LL244" i="1" s="1"/>
  <c r="GO244" i="1"/>
  <c r="GL245" i="1"/>
  <c r="LJ245" i="1" s="1"/>
  <c r="GM245" i="1"/>
  <c r="LK245" i="1" s="1"/>
  <c r="GN245" i="1"/>
  <c r="LL245" i="1" s="1"/>
  <c r="GO245" i="1"/>
  <c r="GL246" i="1"/>
  <c r="LJ246" i="1" s="1"/>
  <c r="GM246" i="1"/>
  <c r="LK246" i="1" s="1"/>
  <c r="GN246" i="1"/>
  <c r="LL246" i="1" s="1"/>
  <c r="GO246" i="1"/>
  <c r="GL247" i="1"/>
  <c r="LJ247" i="1" s="1"/>
  <c r="GM247" i="1"/>
  <c r="LK247" i="1" s="1"/>
  <c r="GN247" i="1"/>
  <c r="LL247" i="1" s="1"/>
  <c r="GO247" i="1"/>
  <c r="GL248" i="1"/>
  <c r="LJ248" i="1" s="1"/>
  <c r="GM248" i="1"/>
  <c r="LK248" i="1" s="1"/>
  <c r="GN248" i="1"/>
  <c r="LL248" i="1" s="1"/>
  <c r="GO248" i="1"/>
  <c r="GL249" i="1"/>
  <c r="LJ249" i="1" s="1"/>
  <c r="GM249" i="1"/>
  <c r="LK249" i="1" s="1"/>
  <c r="GN249" i="1"/>
  <c r="LL249" i="1" s="1"/>
  <c r="GO249" i="1"/>
  <c r="GL250" i="1"/>
  <c r="LJ250" i="1" s="1"/>
  <c r="GM250" i="1"/>
  <c r="LK250" i="1" s="1"/>
  <c r="GN250" i="1"/>
  <c r="LL250" i="1" s="1"/>
  <c r="GO250" i="1"/>
  <c r="GL251" i="1"/>
  <c r="LJ251" i="1" s="1"/>
  <c r="GM251" i="1"/>
  <c r="LK251" i="1" s="1"/>
  <c r="GN251" i="1"/>
  <c r="LL251" i="1" s="1"/>
  <c r="GO251" i="1"/>
  <c r="GL252" i="1"/>
  <c r="LJ252" i="1" s="1"/>
  <c r="GM252" i="1"/>
  <c r="LK252" i="1" s="1"/>
  <c r="GN252" i="1"/>
  <c r="LL252" i="1" s="1"/>
  <c r="GO252" i="1"/>
  <c r="GL253" i="1"/>
  <c r="LJ253" i="1" s="1"/>
  <c r="GM253" i="1"/>
  <c r="LK253" i="1" s="1"/>
  <c r="GN253" i="1"/>
  <c r="LL253" i="1" s="1"/>
  <c r="GO253" i="1"/>
  <c r="GL254" i="1"/>
  <c r="LJ254" i="1" s="1"/>
  <c r="GM254" i="1"/>
  <c r="LK254" i="1" s="1"/>
  <c r="GN254" i="1"/>
  <c r="LL254" i="1" s="1"/>
  <c r="GO254" i="1"/>
  <c r="GL255" i="1"/>
  <c r="LJ255" i="1" s="1"/>
  <c r="GM255" i="1"/>
  <c r="LK255" i="1" s="1"/>
  <c r="GN255" i="1"/>
  <c r="LL255" i="1" s="1"/>
  <c r="GO255" i="1"/>
  <c r="GL256" i="1"/>
  <c r="LJ256" i="1" s="1"/>
  <c r="GM256" i="1"/>
  <c r="LK256" i="1" s="1"/>
  <c r="GN256" i="1"/>
  <c r="LL256" i="1" s="1"/>
  <c r="GO256" i="1"/>
  <c r="GL257" i="1"/>
  <c r="LJ257" i="1" s="1"/>
  <c r="GM257" i="1"/>
  <c r="LK257" i="1" s="1"/>
  <c r="GN257" i="1"/>
  <c r="LL257" i="1" s="1"/>
  <c r="GO257" i="1"/>
  <c r="GL258" i="1"/>
  <c r="LJ258" i="1" s="1"/>
  <c r="GM258" i="1"/>
  <c r="LK258" i="1" s="1"/>
  <c r="GN258" i="1"/>
  <c r="LL258" i="1" s="1"/>
  <c r="GO258" i="1"/>
  <c r="GL259" i="1"/>
  <c r="LJ259" i="1" s="1"/>
  <c r="GM259" i="1"/>
  <c r="LK259" i="1" s="1"/>
  <c r="GN259" i="1"/>
  <c r="LL259" i="1" s="1"/>
  <c r="GO259" i="1"/>
  <c r="GL260" i="1"/>
  <c r="LJ260" i="1" s="1"/>
  <c r="GM260" i="1"/>
  <c r="LK260" i="1" s="1"/>
  <c r="GN260" i="1"/>
  <c r="LL260" i="1" s="1"/>
  <c r="GO260" i="1"/>
  <c r="GL261" i="1"/>
  <c r="LJ261" i="1" s="1"/>
  <c r="GM261" i="1"/>
  <c r="LK261" i="1" s="1"/>
  <c r="GN261" i="1"/>
  <c r="LL261" i="1" s="1"/>
  <c r="GO261" i="1"/>
  <c r="GL262" i="1"/>
  <c r="LJ262" i="1" s="1"/>
  <c r="GM262" i="1"/>
  <c r="LK262" i="1" s="1"/>
  <c r="GN262" i="1"/>
  <c r="LL262" i="1" s="1"/>
  <c r="GO262" i="1"/>
  <c r="GL263" i="1"/>
  <c r="LJ263" i="1" s="1"/>
  <c r="GM263" i="1"/>
  <c r="LK263" i="1" s="1"/>
  <c r="GN263" i="1"/>
  <c r="LL263" i="1" s="1"/>
  <c r="GO263" i="1"/>
  <c r="GL264" i="1"/>
  <c r="LJ264" i="1" s="1"/>
  <c r="GM264" i="1"/>
  <c r="LK264" i="1" s="1"/>
  <c r="GN264" i="1"/>
  <c r="LL264" i="1" s="1"/>
  <c r="GO264" i="1"/>
  <c r="GL265" i="1"/>
  <c r="LJ265" i="1" s="1"/>
  <c r="GM265" i="1"/>
  <c r="LK265" i="1" s="1"/>
  <c r="GN265" i="1"/>
  <c r="LL265" i="1" s="1"/>
  <c r="GO265" i="1"/>
  <c r="GL266" i="1"/>
  <c r="LJ266" i="1" s="1"/>
  <c r="GM266" i="1"/>
  <c r="LK266" i="1" s="1"/>
  <c r="GN266" i="1"/>
  <c r="LL266" i="1" s="1"/>
  <c r="GO266" i="1"/>
  <c r="GL267" i="1"/>
  <c r="LJ267" i="1" s="1"/>
  <c r="GM267" i="1"/>
  <c r="LK267" i="1" s="1"/>
  <c r="GN267" i="1"/>
  <c r="LL267" i="1" s="1"/>
  <c r="GO267" i="1"/>
  <c r="GL268" i="1"/>
  <c r="LJ268" i="1" s="1"/>
  <c r="GM268" i="1"/>
  <c r="LK268" i="1" s="1"/>
  <c r="GN268" i="1"/>
  <c r="LL268" i="1" s="1"/>
  <c r="GO268" i="1"/>
  <c r="GL269" i="1"/>
  <c r="LJ269" i="1" s="1"/>
  <c r="GM269" i="1"/>
  <c r="LK269" i="1" s="1"/>
  <c r="GN269" i="1"/>
  <c r="LL269" i="1" s="1"/>
  <c r="GO269" i="1"/>
  <c r="GL270" i="1"/>
  <c r="LJ270" i="1" s="1"/>
  <c r="GM270" i="1"/>
  <c r="LK270" i="1" s="1"/>
  <c r="GN270" i="1"/>
  <c r="LL270" i="1" s="1"/>
  <c r="GO270" i="1"/>
  <c r="GL271" i="1"/>
  <c r="LJ271" i="1" s="1"/>
  <c r="GM271" i="1"/>
  <c r="LK271" i="1" s="1"/>
  <c r="GN271" i="1"/>
  <c r="LL271" i="1" s="1"/>
  <c r="GO271" i="1"/>
  <c r="GL272" i="1"/>
  <c r="LJ272" i="1" s="1"/>
  <c r="GM272" i="1"/>
  <c r="LK272" i="1" s="1"/>
  <c r="GN272" i="1"/>
  <c r="LL272" i="1" s="1"/>
  <c r="GO272" i="1"/>
  <c r="GL273" i="1"/>
  <c r="LJ273" i="1" s="1"/>
  <c r="GM273" i="1"/>
  <c r="LK273" i="1" s="1"/>
  <c r="GN273" i="1"/>
  <c r="LL273" i="1" s="1"/>
  <c r="GO273" i="1"/>
  <c r="GL274" i="1"/>
  <c r="LJ274" i="1" s="1"/>
  <c r="GM274" i="1"/>
  <c r="LK274" i="1" s="1"/>
  <c r="GN274" i="1"/>
  <c r="LL274" i="1" s="1"/>
  <c r="GO274" i="1"/>
  <c r="GL275" i="1"/>
  <c r="LJ275" i="1" s="1"/>
  <c r="GM275" i="1"/>
  <c r="LK275" i="1" s="1"/>
  <c r="GN275" i="1"/>
  <c r="LL275" i="1" s="1"/>
  <c r="GO275" i="1"/>
  <c r="GL276" i="1"/>
  <c r="LJ276" i="1" s="1"/>
  <c r="GM276" i="1"/>
  <c r="LK276" i="1" s="1"/>
  <c r="GN276" i="1"/>
  <c r="LL276" i="1" s="1"/>
  <c r="GO276" i="1"/>
  <c r="GL277" i="1"/>
  <c r="LJ277" i="1" s="1"/>
  <c r="GM277" i="1"/>
  <c r="LK277" i="1" s="1"/>
  <c r="GN277" i="1"/>
  <c r="LL277" i="1" s="1"/>
  <c r="GO277" i="1"/>
  <c r="GL278" i="1"/>
  <c r="LJ278" i="1" s="1"/>
  <c r="GM278" i="1"/>
  <c r="LK278" i="1" s="1"/>
  <c r="GN278" i="1"/>
  <c r="LL278" i="1" s="1"/>
  <c r="GO278" i="1"/>
  <c r="GL279" i="1"/>
  <c r="LJ279" i="1" s="1"/>
  <c r="GM279" i="1"/>
  <c r="LK279" i="1" s="1"/>
  <c r="GN279" i="1"/>
  <c r="LL279" i="1" s="1"/>
  <c r="GO279" i="1"/>
  <c r="GL280" i="1"/>
  <c r="LJ280" i="1" s="1"/>
  <c r="GM280" i="1"/>
  <c r="LK280" i="1" s="1"/>
  <c r="GN280" i="1"/>
  <c r="LL280" i="1" s="1"/>
  <c r="GO280" i="1"/>
  <c r="LF257" i="1" l="1"/>
  <c r="LH243" i="1"/>
  <c r="LF221" i="1"/>
  <c r="LG214" i="1"/>
  <c r="LE204" i="1"/>
  <c r="LG202" i="1"/>
  <c r="LH159" i="1"/>
  <c r="LH284" i="1" s="1"/>
  <c r="LH147" i="1"/>
  <c r="LE144" i="1"/>
  <c r="LF137" i="1"/>
  <c r="LH135" i="1"/>
  <c r="LE132" i="1"/>
  <c r="LG130" i="1"/>
  <c r="LH123" i="1"/>
  <c r="LE120" i="1"/>
  <c r="LG118" i="1"/>
  <c r="LF113" i="1"/>
  <c r="LE72" i="1"/>
  <c r="LG70" i="1"/>
  <c r="LG58" i="1"/>
  <c r="LH51" i="1"/>
  <c r="LE48" i="1"/>
  <c r="LE36" i="1"/>
  <c r="LG34" i="1"/>
  <c r="LE23" i="1"/>
  <c r="LE257" i="1"/>
  <c r="LH248" i="1"/>
  <c r="LH285" i="1" s="1"/>
  <c r="LG243" i="1"/>
  <c r="LE221" i="1"/>
  <c r="LF214" i="1"/>
  <c r="LF202" i="1"/>
  <c r="LG159" i="1"/>
  <c r="LG147" i="1"/>
  <c r="LE137" i="1"/>
  <c r="LG135" i="1"/>
  <c r="LF130" i="1"/>
  <c r="LH128" i="1"/>
  <c r="LG123" i="1"/>
  <c r="LF118" i="1"/>
  <c r="LH116" i="1"/>
  <c r="LE113" i="1"/>
  <c r="LH80" i="1"/>
  <c r="LF70" i="1"/>
  <c r="LF58" i="1"/>
  <c r="LH56" i="1"/>
  <c r="LG51" i="1"/>
  <c r="LF34" i="1"/>
  <c r="LH265" i="1"/>
  <c r="LH253" i="1"/>
  <c r="LG248" i="1"/>
  <c r="LF243" i="1"/>
  <c r="LH241" i="1"/>
  <c r="LH217" i="1"/>
  <c r="LE214" i="1"/>
  <c r="LE202" i="1"/>
  <c r="LF159" i="1"/>
  <c r="LF147" i="1"/>
  <c r="LF135" i="1"/>
  <c r="LH133" i="1"/>
  <c r="LE130" i="1"/>
  <c r="LG128" i="1"/>
  <c r="LF123" i="1"/>
  <c r="LH121" i="1"/>
  <c r="LE118" i="1"/>
  <c r="LG116" i="1"/>
  <c r="LH97" i="1"/>
  <c r="LG80" i="1"/>
  <c r="LH73" i="1"/>
  <c r="LE70" i="1"/>
  <c r="LE58" i="1"/>
  <c r="LG56" i="1"/>
  <c r="LF51" i="1"/>
  <c r="LH49" i="1"/>
  <c r="LE34" i="1"/>
  <c r="LG265" i="1"/>
  <c r="LH258" i="1"/>
  <c r="LG253" i="1"/>
  <c r="LF248" i="1"/>
  <c r="LE243" i="1"/>
  <c r="LG241" i="1"/>
  <c r="LH222" i="1"/>
  <c r="LG217" i="1"/>
  <c r="LE159" i="1"/>
  <c r="LH150" i="1"/>
  <c r="LE147" i="1"/>
  <c r="LE135" i="1"/>
  <c r="LG133" i="1"/>
  <c r="LF128" i="1"/>
  <c r="LH126" i="1"/>
  <c r="LE123" i="1"/>
  <c r="LG121" i="1"/>
  <c r="LF116" i="1"/>
  <c r="LH114" i="1"/>
  <c r="LG97" i="1"/>
  <c r="LF80" i="1"/>
  <c r="LH78" i="1"/>
  <c r="LG73" i="1"/>
  <c r="LF56" i="1"/>
  <c r="LH54" i="1"/>
  <c r="LE51" i="1"/>
  <c r="LG49" i="1"/>
  <c r="LF265" i="1"/>
  <c r="LH263" i="1"/>
  <c r="LG258" i="1"/>
  <c r="LF253" i="1"/>
  <c r="LH251" i="1"/>
  <c r="LE248" i="1"/>
  <c r="LF241" i="1"/>
  <c r="LG222" i="1"/>
  <c r="LF217" i="1"/>
  <c r="LG150" i="1"/>
  <c r="LF133" i="1"/>
  <c r="LH131" i="1"/>
  <c r="LE128" i="1"/>
  <c r="LG126" i="1"/>
  <c r="LF121" i="1"/>
  <c r="LH119" i="1"/>
  <c r="LE116" i="1"/>
  <c r="LG114" i="1"/>
  <c r="LF97" i="1"/>
  <c r="LE80" i="1"/>
  <c r="LG78" i="1"/>
  <c r="LF73" i="1"/>
  <c r="LH71" i="1"/>
  <c r="LH59" i="1"/>
  <c r="LE56" i="1"/>
  <c r="LG54" i="1"/>
  <c r="LF49" i="1"/>
  <c r="LE265" i="1"/>
  <c r="LG263" i="1"/>
  <c r="LF258" i="1"/>
  <c r="LH256" i="1"/>
  <c r="LE253" i="1"/>
  <c r="LG251" i="1"/>
  <c r="LH244" i="1"/>
  <c r="LE241" i="1"/>
  <c r="LF222" i="1"/>
  <c r="LE217" i="1"/>
  <c r="LF150" i="1"/>
  <c r="LH148" i="1"/>
  <c r="LE133" i="1"/>
  <c r="LG131" i="1"/>
  <c r="LF126" i="1"/>
  <c r="LE121" i="1"/>
  <c r="LG119" i="1"/>
  <c r="LF114" i="1"/>
  <c r="LE97" i="1"/>
  <c r="LH88" i="1"/>
  <c r="LF78" i="1"/>
  <c r="LE73" i="1"/>
  <c r="LG71" i="1"/>
  <c r="LG59" i="1"/>
  <c r="LF54" i="1"/>
  <c r="LH52" i="1"/>
  <c r="LE49" i="1"/>
  <c r="LH40" i="1"/>
  <c r="LF263" i="1"/>
  <c r="LE258" i="1"/>
  <c r="LG256" i="1"/>
  <c r="LF251" i="1"/>
  <c r="LH249" i="1"/>
  <c r="LG244" i="1"/>
  <c r="LH225" i="1"/>
  <c r="LE222" i="1"/>
  <c r="LE150" i="1"/>
  <c r="LG148" i="1"/>
  <c r="LF131" i="1"/>
  <c r="LH129" i="1"/>
  <c r="LE126" i="1"/>
  <c r="LF119" i="1"/>
  <c r="LH117" i="1"/>
  <c r="LE114" i="1"/>
  <c r="LG88" i="1"/>
  <c r="LE78" i="1"/>
  <c r="LF71" i="1"/>
  <c r="LH69" i="1"/>
  <c r="LF59" i="1"/>
  <c r="LH57" i="1"/>
  <c r="LE54" i="1"/>
  <c r="LG52" i="1"/>
  <c r="LG40" i="1"/>
  <c r="LH32" i="1"/>
  <c r="LH8" i="1"/>
  <c r="LH266" i="1"/>
  <c r="LE263" i="1"/>
  <c r="LF256" i="1"/>
  <c r="LE251" i="1"/>
  <c r="LG249" i="1"/>
  <c r="LF244" i="1"/>
  <c r="LG225" i="1"/>
  <c r="LF148" i="1"/>
  <c r="LE131" i="1"/>
  <c r="LG129" i="1"/>
  <c r="LH122" i="1"/>
  <c r="LE119" i="1"/>
  <c r="LG117" i="1"/>
  <c r="LH98" i="1"/>
  <c r="LF88" i="1"/>
  <c r="LE71" i="1"/>
  <c r="LG69" i="1"/>
  <c r="LE59" i="1"/>
  <c r="LG57" i="1"/>
  <c r="LF52" i="1"/>
  <c r="LH50" i="1"/>
  <c r="LF40" i="1"/>
  <c r="LG32" i="1"/>
  <c r="LG8" i="1"/>
  <c r="LG266" i="1"/>
  <c r="LH259" i="1"/>
  <c r="LE256" i="1"/>
  <c r="LF249" i="1"/>
  <c r="LE244" i="1"/>
  <c r="LH235" i="1"/>
  <c r="LF225" i="1"/>
  <c r="LH151" i="1"/>
  <c r="LE148" i="1"/>
  <c r="LF129" i="1"/>
  <c r="LH127" i="1"/>
  <c r="LG122" i="1"/>
  <c r="LF117" i="1"/>
  <c r="LH115" i="1"/>
  <c r="LG98" i="1"/>
  <c r="LE88" i="1"/>
  <c r="LF69" i="1"/>
  <c r="LF57" i="1"/>
  <c r="LH55" i="1"/>
  <c r="LE52" i="1"/>
  <c r="LG50" i="1"/>
  <c r="LE40" i="1"/>
  <c r="LF32" i="1"/>
  <c r="LF8" i="1"/>
  <c r="LF266" i="1"/>
  <c r="LG259" i="1"/>
  <c r="LE249" i="1"/>
  <c r="LG235" i="1"/>
  <c r="LE225" i="1"/>
  <c r="LH204" i="1"/>
  <c r="LG151" i="1"/>
  <c r="LH144" i="1"/>
  <c r="LH132" i="1"/>
  <c r="LE129" i="1"/>
  <c r="LG127" i="1"/>
  <c r="LF122" i="1"/>
  <c r="LH120" i="1"/>
  <c r="LE117" i="1"/>
  <c r="LG115" i="1"/>
  <c r="LF98" i="1"/>
  <c r="LH72" i="1"/>
  <c r="LE69" i="1"/>
  <c r="LE57" i="1"/>
  <c r="LG55" i="1"/>
  <c r="LF50" i="1"/>
  <c r="LH48" i="1"/>
  <c r="LH36" i="1"/>
  <c r="LE32" i="1"/>
  <c r="LH23" i="1"/>
  <c r="LE8" i="1"/>
  <c r="LE266" i="1"/>
  <c r="LF259" i="1"/>
  <c r="LH257" i="1"/>
  <c r="LF235" i="1"/>
  <c r="LH221" i="1"/>
  <c r="LG204" i="1"/>
  <c r="LF151" i="1"/>
  <c r="LG144" i="1"/>
  <c r="LH137" i="1"/>
  <c r="LG132" i="1"/>
  <c r="LF127" i="1"/>
  <c r="LE122" i="1"/>
  <c r="LG120" i="1"/>
  <c r="LF115" i="1"/>
  <c r="LH113" i="1"/>
  <c r="LE98" i="1"/>
  <c r="LG72" i="1"/>
  <c r="LF55" i="1"/>
  <c r="LE50" i="1"/>
  <c r="LG48" i="1"/>
  <c r="LG36" i="1"/>
  <c r="LG23" i="1"/>
  <c r="LE259" i="1"/>
  <c r="LG257" i="1"/>
  <c r="LE235" i="1"/>
  <c r="LG221" i="1"/>
  <c r="LH214" i="1"/>
  <c r="LF204" i="1"/>
  <c r="LH202" i="1"/>
  <c r="LE151" i="1"/>
  <c r="LF144" i="1"/>
  <c r="LG137" i="1"/>
  <c r="LF132" i="1"/>
  <c r="LH130" i="1"/>
  <c r="LE127" i="1"/>
  <c r="LF120" i="1"/>
  <c r="LH118" i="1"/>
  <c r="LE115" i="1"/>
  <c r="LG113" i="1"/>
  <c r="LF72" i="1"/>
  <c r="LH70" i="1"/>
  <c r="LH58" i="1"/>
  <c r="LE55" i="1"/>
  <c r="LF48" i="1"/>
  <c r="LF36" i="1"/>
  <c r="LH34" i="1"/>
  <c r="LF23" i="1"/>
  <c r="GK115" i="1"/>
  <c r="LI115" i="1" s="1"/>
  <c r="GK113" i="1"/>
  <c r="LI113" i="1" s="1"/>
  <c r="GK112" i="1"/>
  <c r="LI112" i="1" s="1"/>
  <c r="GK110" i="1"/>
  <c r="LI110" i="1" s="1"/>
  <c r="GK108" i="1"/>
  <c r="LI108" i="1" s="1"/>
  <c r="GK107" i="1"/>
  <c r="LI107" i="1" s="1"/>
  <c r="GK105" i="1"/>
  <c r="LI105" i="1" s="1"/>
  <c r="GK104" i="1"/>
  <c r="LI104" i="1" s="1"/>
  <c r="GK102" i="1"/>
  <c r="LI102" i="1" s="1"/>
  <c r="GK99" i="1"/>
  <c r="LI99" i="1" s="1"/>
  <c r="GK97" i="1"/>
  <c r="LI97" i="1" s="1"/>
  <c r="GK95" i="1"/>
  <c r="LI95" i="1" s="1"/>
  <c r="GK93" i="1"/>
  <c r="LI93" i="1" s="1"/>
  <c r="GK91" i="1"/>
  <c r="LI91" i="1" s="1"/>
  <c r="GK89" i="1"/>
  <c r="LI89" i="1" s="1"/>
  <c r="GK87" i="1"/>
  <c r="LI87" i="1" s="1"/>
  <c r="GK85" i="1"/>
  <c r="LI85" i="1" s="1"/>
  <c r="GK83" i="1"/>
  <c r="LI83" i="1" s="1"/>
  <c r="GK81" i="1"/>
  <c r="LI81" i="1" s="1"/>
  <c r="GK79" i="1"/>
  <c r="LI79" i="1" s="1"/>
  <c r="GK77" i="1"/>
  <c r="LI77" i="1" s="1"/>
  <c r="GK75" i="1"/>
  <c r="LI75" i="1" s="1"/>
  <c r="GK73" i="1"/>
  <c r="LI73" i="1" s="1"/>
  <c r="GK71" i="1"/>
  <c r="LI71" i="1" s="1"/>
  <c r="GK69" i="1"/>
  <c r="LI69" i="1" s="1"/>
  <c r="GK67" i="1"/>
  <c r="LI67" i="1" s="1"/>
  <c r="GK65" i="1"/>
  <c r="LI65" i="1" s="1"/>
  <c r="GK64" i="1"/>
  <c r="LI64" i="1" s="1"/>
  <c r="GK62" i="1"/>
  <c r="LI62" i="1" s="1"/>
  <c r="GK60" i="1"/>
  <c r="LI60" i="1" s="1"/>
  <c r="GK58" i="1"/>
  <c r="LI58" i="1" s="1"/>
  <c r="GK56" i="1"/>
  <c r="LI56" i="1" s="1"/>
  <c r="GK54" i="1"/>
  <c r="LI54" i="1" s="1"/>
  <c r="GK52" i="1"/>
  <c r="LI52" i="1" s="1"/>
  <c r="GK50" i="1"/>
  <c r="LI50" i="1" s="1"/>
  <c r="GK48" i="1"/>
  <c r="LI48" i="1" s="1"/>
  <c r="GK46" i="1"/>
  <c r="LI46" i="1" s="1"/>
  <c r="GK45" i="1"/>
  <c r="LI45" i="1" s="1"/>
  <c r="GK43" i="1"/>
  <c r="LI43" i="1" s="1"/>
  <c r="GK41" i="1"/>
  <c r="LI41" i="1" s="1"/>
  <c r="GK39" i="1"/>
  <c r="LI39" i="1" s="1"/>
  <c r="GK37" i="1"/>
  <c r="LI37" i="1" s="1"/>
  <c r="GK35" i="1"/>
  <c r="LI35" i="1" s="1"/>
  <c r="GK32" i="1"/>
  <c r="LI32" i="1" s="1"/>
  <c r="GK30" i="1"/>
  <c r="LI30" i="1" s="1"/>
  <c r="GK28" i="1"/>
  <c r="LI28" i="1" s="1"/>
  <c r="GK26" i="1"/>
  <c r="LI26" i="1" s="1"/>
  <c r="GK24" i="1"/>
  <c r="LI24" i="1" s="1"/>
  <c r="GK23" i="1"/>
  <c r="LI23" i="1" s="1"/>
  <c r="GK21" i="1"/>
  <c r="LI21" i="1" s="1"/>
  <c r="GK20" i="1"/>
  <c r="LI20" i="1" s="1"/>
  <c r="GK18" i="1"/>
  <c r="LI18" i="1" s="1"/>
  <c r="GK16" i="1"/>
  <c r="LI16" i="1" s="1"/>
  <c r="GK14" i="1"/>
  <c r="LI14" i="1" s="1"/>
  <c r="GK12" i="1"/>
  <c r="LI12" i="1" s="1"/>
  <c r="GK10" i="1"/>
  <c r="LI10" i="1" s="1"/>
  <c r="GK8" i="1"/>
  <c r="LI8" i="1" s="1"/>
  <c r="GK6" i="1"/>
  <c r="LI6" i="1" s="1"/>
  <c r="GK4" i="1"/>
  <c r="LI4" i="1" s="1"/>
  <c r="GK3" i="1"/>
  <c r="LI3" i="1" s="1"/>
  <c r="GK280" i="1"/>
  <c r="LI280" i="1" s="1"/>
  <c r="GK278" i="1"/>
  <c r="LI278" i="1" s="1"/>
  <c r="GK276" i="1"/>
  <c r="LI276" i="1" s="1"/>
  <c r="GK274" i="1"/>
  <c r="LI274" i="1" s="1"/>
  <c r="GK272" i="1"/>
  <c r="LI272" i="1" s="1"/>
  <c r="GK270" i="1"/>
  <c r="LI270" i="1" s="1"/>
  <c r="GK268" i="1"/>
  <c r="LI268" i="1" s="1"/>
  <c r="GK266" i="1"/>
  <c r="LI266" i="1" s="1"/>
  <c r="GK264" i="1"/>
  <c r="LI264" i="1" s="1"/>
  <c r="GK262" i="1"/>
  <c r="LI262" i="1" s="1"/>
  <c r="GK260" i="1"/>
  <c r="LI260" i="1" s="1"/>
  <c r="GK258" i="1"/>
  <c r="LI258" i="1" s="1"/>
  <c r="GK256" i="1"/>
  <c r="LI256" i="1" s="1"/>
  <c r="GK254" i="1"/>
  <c r="LI254" i="1" s="1"/>
  <c r="GK252" i="1"/>
  <c r="LI252" i="1" s="1"/>
  <c r="GK250" i="1"/>
  <c r="LI250" i="1" s="1"/>
  <c r="GK248" i="1"/>
  <c r="LI248" i="1" s="1"/>
  <c r="GK246" i="1"/>
  <c r="LI246" i="1" s="1"/>
  <c r="GK244" i="1"/>
  <c r="LI244" i="1" s="1"/>
  <c r="GK242" i="1"/>
  <c r="LI242" i="1" s="1"/>
  <c r="GK240" i="1"/>
  <c r="LI240" i="1" s="1"/>
  <c r="GK238" i="1"/>
  <c r="LI238" i="1" s="1"/>
  <c r="GK236" i="1"/>
  <c r="LI236" i="1" s="1"/>
  <c r="GK234" i="1"/>
  <c r="LI234" i="1" s="1"/>
  <c r="GK232" i="1"/>
  <c r="LI232" i="1" s="1"/>
  <c r="GK230" i="1"/>
  <c r="LI230" i="1" s="1"/>
  <c r="GK228" i="1"/>
  <c r="LI228" i="1" s="1"/>
  <c r="GK226" i="1"/>
  <c r="LI226" i="1" s="1"/>
  <c r="GK224" i="1"/>
  <c r="LI224" i="1" s="1"/>
  <c r="GK222" i="1"/>
  <c r="LI222" i="1" s="1"/>
  <c r="GK220" i="1"/>
  <c r="LI220" i="1" s="1"/>
  <c r="GK218" i="1"/>
  <c r="LI218" i="1" s="1"/>
  <c r="GK216" i="1"/>
  <c r="LI216" i="1" s="1"/>
  <c r="GK214" i="1"/>
  <c r="LI214" i="1" s="1"/>
  <c r="GK212" i="1"/>
  <c r="LI212" i="1" s="1"/>
  <c r="GK210" i="1"/>
  <c r="LI210" i="1" s="1"/>
  <c r="GK208" i="1"/>
  <c r="LI208" i="1" s="1"/>
  <c r="GK206" i="1"/>
  <c r="LI206" i="1" s="1"/>
  <c r="GK204" i="1"/>
  <c r="LI204" i="1" s="1"/>
  <c r="GK202" i="1"/>
  <c r="LI202" i="1" s="1"/>
  <c r="GK200" i="1"/>
  <c r="LI200" i="1" s="1"/>
  <c r="GK199" i="1"/>
  <c r="LI199" i="1" s="1"/>
  <c r="GK197" i="1"/>
  <c r="LI197" i="1" s="1"/>
  <c r="GK195" i="1"/>
  <c r="LI195" i="1" s="1"/>
  <c r="GK193" i="1"/>
  <c r="LI193" i="1" s="1"/>
  <c r="GK191" i="1"/>
  <c r="LI191" i="1" s="1"/>
  <c r="GK189" i="1"/>
  <c r="LI189" i="1" s="1"/>
  <c r="GK187" i="1"/>
  <c r="LI187" i="1" s="1"/>
  <c r="GK185" i="1"/>
  <c r="LI185" i="1" s="1"/>
  <c r="GK183" i="1"/>
  <c r="LI183" i="1" s="1"/>
  <c r="GK181" i="1"/>
  <c r="LI181" i="1" s="1"/>
  <c r="GK179" i="1"/>
  <c r="LI179" i="1" s="1"/>
  <c r="GK177" i="1"/>
  <c r="LI177" i="1" s="1"/>
  <c r="GK175" i="1"/>
  <c r="LI175" i="1" s="1"/>
  <c r="GK173" i="1"/>
  <c r="LI173" i="1" s="1"/>
  <c r="GK171" i="1"/>
  <c r="LI171" i="1" s="1"/>
  <c r="GK169" i="1"/>
  <c r="LI169" i="1" s="1"/>
  <c r="GK167" i="1"/>
  <c r="LI167" i="1" s="1"/>
  <c r="GK165" i="1"/>
  <c r="LI165" i="1" s="1"/>
  <c r="GK163" i="1"/>
  <c r="LI163" i="1" s="1"/>
  <c r="GK161" i="1"/>
  <c r="LI161" i="1" s="1"/>
  <c r="GK159" i="1"/>
  <c r="LI159" i="1" s="1"/>
  <c r="GK157" i="1"/>
  <c r="LI157" i="1" s="1"/>
  <c r="GK155" i="1"/>
  <c r="LI155" i="1" s="1"/>
  <c r="GK153" i="1"/>
  <c r="LI153" i="1" s="1"/>
  <c r="GK151" i="1"/>
  <c r="LI151" i="1" s="1"/>
  <c r="GK149" i="1"/>
  <c r="LI149" i="1" s="1"/>
  <c r="GK147" i="1"/>
  <c r="LI147" i="1" s="1"/>
  <c r="GK145" i="1"/>
  <c r="LI145" i="1" s="1"/>
  <c r="GK143" i="1"/>
  <c r="LI143" i="1" s="1"/>
  <c r="GK141" i="1"/>
  <c r="LI141" i="1" s="1"/>
  <c r="GK139" i="1"/>
  <c r="LI139" i="1" s="1"/>
  <c r="GK137" i="1"/>
  <c r="LI137" i="1" s="1"/>
  <c r="GK135" i="1"/>
  <c r="LI135" i="1" s="1"/>
  <c r="GK133" i="1"/>
  <c r="LI133" i="1" s="1"/>
  <c r="GK131" i="1"/>
  <c r="LI131" i="1" s="1"/>
  <c r="GK129" i="1"/>
  <c r="LI129" i="1" s="1"/>
  <c r="GK127" i="1"/>
  <c r="LI127" i="1" s="1"/>
  <c r="GK125" i="1"/>
  <c r="LI125" i="1" s="1"/>
  <c r="GK123" i="1"/>
  <c r="LI123" i="1" s="1"/>
  <c r="GK118" i="1"/>
  <c r="LI118" i="1" s="1"/>
  <c r="GK100" i="1"/>
  <c r="LI100" i="1" s="1"/>
  <c r="GK279" i="1"/>
  <c r="LI279" i="1" s="1"/>
  <c r="GK277" i="1"/>
  <c r="LI277" i="1" s="1"/>
  <c r="GK275" i="1"/>
  <c r="LI275" i="1" s="1"/>
  <c r="GK273" i="1"/>
  <c r="LI273" i="1" s="1"/>
  <c r="GK271" i="1"/>
  <c r="LI271" i="1" s="1"/>
  <c r="GK269" i="1"/>
  <c r="LI269" i="1" s="1"/>
  <c r="GK267" i="1"/>
  <c r="LI267" i="1" s="1"/>
  <c r="GK265" i="1"/>
  <c r="LI265" i="1" s="1"/>
  <c r="GK263" i="1"/>
  <c r="LI263" i="1" s="1"/>
  <c r="GK261" i="1"/>
  <c r="LI261" i="1" s="1"/>
  <c r="GK259" i="1"/>
  <c r="LI259" i="1" s="1"/>
  <c r="GK257" i="1"/>
  <c r="LI257" i="1" s="1"/>
  <c r="GK255" i="1"/>
  <c r="LI255" i="1" s="1"/>
  <c r="GK253" i="1"/>
  <c r="LI253" i="1" s="1"/>
  <c r="GK251" i="1"/>
  <c r="LI251" i="1" s="1"/>
  <c r="GK249" i="1"/>
  <c r="LI249" i="1" s="1"/>
  <c r="GK247" i="1"/>
  <c r="LI247" i="1" s="1"/>
  <c r="GK245" i="1"/>
  <c r="LI245" i="1" s="1"/>
  <c r="GK243" i="1"/>
  <c r="LI243" i="1" s="1"/>
  <c r="GK241" i="1"/>
  <c r="LI241" i="1" s="1"/>
  <c r="GK239" i="1"/>
  <c r="LI239" i="1" s="1"/>
  <c r="GK237" i="1"/>
  <c r="LI237" i="1" s="1"/>
  <c r="GK235" i="1"/>
  <c r="LI235" i="1" s="1"/>
  <c r="GK233" i="1"/>
  <c r="LI233" i="1" s="1"/>
  <c r="GK231" i="1"/>
  <c r="LI231" i="1" s="1"/>
  <c r="GK229" i="1"/>
  <c r="LI229" i="1" s="1"/>
  <c r="GK227" i="1"/>
  <c r="LI227" i="1" s="1"/>
  <c r="GK225" i="1"/>
  <c r="LI225" i="1" s="1"/>
  <c r="GK223" i="1"/>
  <c r="LI223" i="1" s="1"/>
  <c r="GK221" i="1"/>
  <c r="LI221" i="1" s="1"/>
  <c r="GK219" i="1"/>
  <c r="LI219" i="1" s="1"/>
  <c r="GK217" i="1"/>
  <c r="LI217" i="1" s="1"/>
  <c r="GK215" i="1"/>
  <c r="LI215" i="1" s="1"/>
  <c r="GK213" i="1"/>
  <c r="LI213" i="1" s="1"/>
  <c r="GK211" i="1"/>
  <c r="LI211" i="1" s="1"/>
  <c r="GK209" i="1"/>
  <c r="LI209" i="1" s="1"/>
  <c r="GK207" i="1"/>
  <c r="LI207" i="1" s="1"/>
  <c r="GK205" i="1"/>
  <c r="LI205" i="1" s="1"/>
  <c r="GK203" i="1"/>
  <c r="LI203" i="1" s="1"/>
  <c r="GK201" i="1"/>
  <c r="LI201" i="1" s="1"/>
  <c r="GK198" i="1"/>
  <c r="LI198" i="1" s="1"/>
  <c r="GK196" i="1"/>
  <c r="LI196" i="1" s="1"/>
  <c r="GK194" i="1"/>
  <c r="LI194" i="1" s="1"/>
  <c r="GK192" i="1"/>
  <c r="LI192" i="1" s="1"/>
  <c r="GK190" i="1"/>
  <c r="LI190" i="1" s="1"/>
  <c r="GK188" i="1"/>
  <c r="LI188" i="1" s="1"/>
  <c r="GK186" i="1"/>
  <c r="LI186" i="1" s="1"/>
  <c r="GK184" i="1"/>
  <c r="LI184" i="1" s="1"/>
  <c r="GK182" i="1"/>
  <c r="LI182" i="1" s="1"/>
  <c r="GK180" i="1"/>
  <c r="LI180" i="1" s="1"/>
  <c r="GK178" i="1"/>
  <c r="LI178" i="1" s="1"/>
  <c r="GK176" i="1"/>
  <c r="LI176" i="1" s="1"/>
  <c r="GK174" i="1"/>
  <c r="LI174" i="1" s="1"/>
  <c r="GK172" i="1"/>
  <c r="LI172" i="1" s="1"/>
  <c r="GK170" i="1"/>
  <c r="LI170" i="1" s="1"/>
  <c r="GK168" i="1"/>
  <c r="LI168" i="1" s="1"/>
  <c r="GK166" i="1"/>
  <c r="LI166" i="1" s="1"/>
  <c r="GK164" i="1"/>
  <c r="LI164" i="1" s="1"/>
  <c r="GK162" i="1"/>
  <c r="LI162" i="1" s="1"/>
  <c r="GK160" i="1"/>
  <c r="LI160" i="1" s="1"/>
  <c r="GK158" i="1"/>
  <c r="LI158" i="1" s="1"/>
  <c r="GK156" i="1"/>
  <c r="LI156" i="1" s="1"/>
  <c r="GK154" i="1"/>
  <c r="LI154" i="1" s="1"/>
  <c r="GK152" i="1"/>
  <c r="LI152" i="1" s="1"/>
  <c r="GK150" i="1"/>
  <c r="LI150" i="1" s="1"/>
  <c r="GK148" i="1"/>
  <c r="LI148" i="1" s="1"/>
  <c r="GK146" i="1"/>
  <c r="LI146" i="1" s="1"/>
  <c r="GK144" i="1"/>
  <c r="LI144" i="1" s="1"/>
  <c r="GK142" i="1"/>
  <c r="LI142" i="1" s="1"/>
  <c r="GK140" i="1"/>
  <c r="LI140" i="1" s="1"/>
  <c r="GK138" i="1"/>
  <c r="LI138" i="1" s="1"/>
  <c r="GK136" i="1"/>
  <c r="LI136" i="1" s="1"/>
  <c r="GK134" i="1"/>
  <c r="LI134" i="1" s="1"/>
  <c r="GK132" i="1"/>
  <c r="LI132" i="1" s="1"/>
  <c r="GK130" i="1"/>
  <c r="LI130" i="1" s="1"/>
  <c r="GK128" i="1"/>
  <c r="LI128" i="1" s="1"/>
  <c r="GK126" i="1"/>
  <c r="LI126" i="1" s="1"/>
  <c r="GK124" i="1"/>
  <c r="LI124" i="1" s="1"/>
  <c r="GK122" i="1"/>
  <c r="LI122" i="1" s="1"/>
  <c r="GK121" i="1"/>
  <c r="LI121" i="1" s="1"/>
  <c r="GK120" i="1"/>
  <c r="LI120" i="1" s="1"/>
  <c r="GK119" i="1"/>
  <c r="LI119" i="1" s="1"/>
  <c r="GK117" i="1"/>
  <c r="LI117" i="1" s="1"/>
  <c r="GK116" i="1"/>
  <c r="LI116" i="1" s="1"/>
  <c r="GK114" i="1"/>
  <c r="LI114" i="1" s="1"/>
  <c r="GK111" i="1"/>
  <c r="LI111" i="1" s="1"/>
  <c r="GK109" i="1"/>
  <c r="LI109" i="1" s="1"/>
  <c r="GK106" i="1"/>
  <c r="LI106" i="1" s="1"/>
  <c r="GK103" i="1"/>
  <c r="LI103" i="1" s="1"/>
  <c r="GK101" i="1"/>
  <c r="LI101" i="1" s="1"/>
  <c r="GK98" i="1"/>
  <c r="LI98" i="1" s="1"/>
  <c r="GK96" i="1"/>
  <c r="LI96" i="1" s="1"/>
  <c r="GK94" i="1"/>
  <c r="LI94" i="1" s="1"/>
  <c r="GK92" i="1"/>
  <c r="LI92" i="1" s="1"/>
  <c r="GK90" i="1"/>
  <c r="LI90" i="1" s="1"/>
  <c r="GK88" i="1"/>
  <c r="LI88" i="1" s="1"/>
  <c r="GK86" i="1"/>
  <c r="LI86" i="1" s="1"/>
  <c r="GK84" i="1"/>
  <c r="LI84" i="1" s="1"/>
  <c r="GK82" i="1"/>
  <c r="LI82" i="1" s="1"/>
  <c r="GK80" i="1"/>
  <c r="LI80" i="1" s="1"/>
  <c r="GK78" i="1"/>
  <c r="LI78" i="1" s="1"/>
  <c r="GK76" i="1"/>
  <c r="LI76" i="1" s="1"/>
  <c r="GK74" i="1"/>
  <c r="LI74" i="1" s="1"/>
  <c r="GK72" i="1"/>
  <c r="LI72" i="1" s="1"/>
  <c r="GK70" i="1"/>
  <c r="LI70" i="1" s="1"/>
  <c r="GK68" i="1"/>
  <c r="LI68" i="1" s="1"/>
  <c r="GK66" i="1"/>
  <c r="LI66" i="1" s="1"/>
  <c r="GK63" i="1"/>
  <c r="LI63" i="1" s="1"/>
  <c r="GK61" i="1"/>
  <c r="LI61" i="1" s="1"/>
  <c r="GK59" i="1"/>
  <c r="LI59" i="1" s="1"/>
  <c r="GK57" i="1"/>
  <c r="LI57" i="1" s="1"/>
  <c r="GK55" i="1"/>
  <c r="LI55" i="1" s="1"/>
  <c r="GK53" i="1"/>
  <c r="LI53" i="1" s="1"/>
  <c r="GK51" i="1"/>
  <c r="LI51" i="1" s="1"/>
  <c r="GK49" i="1"/>
  <c r="LI49" i="1" s="1"/>
  <c r="GK47" i="1"/>
  <c r="LI47" i="1" s="1"/>
  <c r="GK44" i="1"/>
  <c r="LI44" i="1" s="1"/>
  <c r="GK42" i="1"/>
  <c r="LI42" i="1" s="1"/>
  <c r="GK40" i="1"/>
  <c r="LI40" i="1" s="1"/>
  <c r="GK38" i="1"/>
  <c r="LI38" i="1" s="1"/>
  <c r="GK36" i="1"/>
  <c r="LI36" i="1" s="1"/>
  <c r="GK34" i="1"/>
  <c r="LI34" i="1" s="1"/>
  <c r="GK31" i="1"/>
  <c r="LI31" i="1" s="1"/>
  <c r="GK29" i="1"/>
  <c r="LI29" i="1" s="1"/>
  <c r="GK27" i="1"/>
  <c r="LI27" i="1" s="1"/>
  <c r="GK25" i="1"/>
  <c r="LI25" i="1" s="1"/>
  <c r="GK22" i="1"/>
  <c r="LI22" i="1" s="1"/>
  <c r="GK19" i="1"/>
  <c r="LI19" i="1" s="1"/>
  <c r="GK17" i="1"/>
  <c r="LI17" i="1" s="1"/>
  <c r="GK15" i="1"/>
  <c r="LI15" i="1" s="1"/>
  <c r="GK13" i="1"/>
  <c r="LI13" i="1" s="1"/>
  <c r="GK11" i="1"/>
  <c r="LI11" i="1" s="1"/>
  <c r="GK9" i="1"/>
  <c r="LI9" i="1" s="1"/>
  <c r="GK7" i="1"/>
  <c r="LI7" i="1" s="1"/>
  <c r="GK5" i="1"/>
  <c r="LI5" i="1" s="1"/>
  <c r="GK2" i="1"/>
  <c r="LI2" i="1" s="1"/>
  <c r="CU41" i="1"/>
  <c r="CU39" i="1"/>
  <c r="CU37" i="1"/>
  <c r="CU35" i="1"/>
  <c r="CU32" i="1"/>
  <c r="CU30" i="1"/>
  <c r="CU28" i="1"/>
  <c r="CU26" i="1"/>
  <c r="CU24" i="1"/>
  <c r="CU22" i="1"/>
  <c r="CU20" i="1"/>
  <c r="CU18" i="1"/>
  <c r="CU16" i="1"/>
  <c r="CU14" i="1"/>
  <c r="CU12" i="1"/>
  <c r="CU10" i="1"/>
  <c r="CU8" i="1"/>
  <c r="CU6" i="1"/>
  <c r="CU4" i="1"/>
  <c r="CU2" i="1"/>
  <c r="CS247" i="1"/>
  <c r="CS245" i="1"/>
  <c r="CS243" i="1"/>
  <c r="CS241" i="1"/>
  <c r="CS239" i="1"/>
  <c r="CS237" i="1"/>
  <c r="CS235" i="1"/>
  <c r="CS233" i="1"/>
  <c r="CS231" i="1"/>
  <c r="CS229" i="1"/>
  <c r="CS227" i="1"/>
  <c r="CS225" i="1"/>
  <c r="CS223" i="1"/>
  <c r="CS221" i="1"/>
  <c r="CS219" i="1"/>
  <c r="CS217" i="1"/>
  <c r="CS215" i="1"/>
  <c r="CS213" i="1"/>
  <c r="CS211" i="1"/>
  <c r="CS209" i="1"/>
  <c r="CS207" i="1"/>
  <c r="CS205" i="1"/>
  <c r="CS203" i="1"/>
  <c r="CS201" i="1"/>
  <c r="CS199" i="1"/>
  <c r="CS197" i="1"/>
  <c r="CS195" i="1"/>
  <c r="CS47" i="1"/>
  <c r="CS45" i="1"/>
  <c r="CS43" i="1"/>
  <c r="CS41" i="1"/>
  <c r="CV280" i="1"/>
  <c r="CV278" i="1"/>
  <c r="CV276" i="1"/>
  <c r="CV274" i="1"/>
  <c r="CV272" i="1"/>
  <c r="CV270" i="1"/>
  <c r="CV268" i="1"/>
  <c r="CV266" i="1"/>
  <c r="CV264" i="1"/>
  <c r="CV262" i="1"/>
  <c r="CV260" i="1"/>
  <c r="CV258" i="1"/>
  <c r="CV256" i="1"/>
  <c r="CV254" i="1"/>
  <c r="CV252" i="1"/>
  <c r="CV250" i="1"/>
  <c r="CV248" i="1"/>
  <c r="CV246" i="1"/>
  <c r="CV244" i="1"/>
  <c r="CV242" i="1"/>
  <c r="CV240" i="1"/>
  <c r="CV238" i="1"/>
  <c r="CV236" i="1"/>
  <c r="CV234" i="1"/>
  <c r="CV232" i="1"/>
  <c r="CV230" i="1"/>
  <c r="CV228" i="1"/>
  <c r="CV226" i="1"/>
  <c r="CV224" i="1"/>
  <c r="CV222" i="1"/>
  <c r="CV220" i="1"/>
  <c r="CV218" i="1"/>
  <c r="CV216" i="1"/>
  <c r="CV214" i="1"/>
  <c r="CV212" i="1"/>
  <c r="CV210" i="1"/>
  <c r="CV208" i="1"/>
  <c r="CV206" i="1"/>
  <c r="CV204" i="1"/>
  <c r="CV202" i="1"/>
  <c r="CV200" i="1"/>
  <c r="CV198" i="1"/>
  <c r="CV196" i="1"/>
  <c r="CV194" i="1"/>
  <c r="CV192" i="1"/>
  <c r="CS39" i="1"/>
  <c r="CS37" i="1"/>
  <c r="CS35" i="1"/>
  <c r="CS32" i="1"/>
  <c r="CS30" i="1"/>
  <c r="CS28" i="1"/>
  <c r="CS26" i="1"/>
  <c r="CS24" i="1"/>
  <c r="CS22" i="1"/>
  <c r="CS20" i="1"/>
  <c r="CS18" i="1"/>
  <c r="CS16" i="1"/>
  <c r="CS14" i="1"/>
  <c r="CS12" i="1"/>
  <c r="CS10" i="1"/>
  <c r="CS8" i="1"/>
  <c r="CS6" i="1"/>
  <c r="CS4" i="1"/>
  <c r="CS2" i="1"/>
  <c r="CV190" i="1"/>
  <c r="CV188" i="1"/>
  <c r="CV186" i="1"/>
  <c r="CV184" i="1"/>
  <c r="CV182" i="1"/>
  <c r="CV180" i="1"/>
  <c r="CV178" i="1"/>
  <c r="CV176" i="1"/>
  <c r="CV174" i="1"/>
  <c r="CV172" i="1"/>
  <c r="CV170" i="1"/>
  <c r="CV168" i="1"/>
  <c r="CV166" i="1"/>
  <c r="CV164" i="1"/>
  <c r="CV162" i="1"/>
  <c r="CV160" i="1"/>
  <c r="CV158" i="1"/>
  <c r="CV156" i="1"/>
  <c r="CV154" i="1"/>
  <c r="CV152" i="1"/>
  <c r="CV150" i="1"/>
  <c r="CV148" i="1"/>
  <c r="CV146" i="1"/>
  <c r="CV144" i="1"/>
  <c r="CV142" i="1"/>
  <c r="CV140" i="1"/>
  <c r="CV138" i="1"/>
  <c r="CV136" i="1"/>
  <c r="CV134" i="1"/>
  <c r="CV132" i="1"/>
  <c r="CV130" i="1"/>
  <c r="CV128" i="1"/>
  <c r="CV122" i="1"/>
  <c r="CV120" i="1"/>
  <c r="CV118" i="1"/>
  <c r="CV116" i="1"/>
  <c r="CV114" i="1"/>
  <c r="CV112" i="1"/>
  <c r="CV110" i="1"/>
  <c r="CV106" i="1"/>
  <c r="CV104" i="1"/>
  <c r="CV100" i="1"/>
  <c r="CV98" i="1"/>
  <c r="CV96" i="1"/>
  <c r="CV94" i="1"/>
  <c r="CV92" i="1"/>
  <c r="CV90" i="1"/>
  <c r="CV88" i="1"/>
  <c r="CV86" i="1"/>
  <c r="CV84" i="1"/>
  <c r="CV82" i="1"/>
  <c r="CV80" i="1"/>
  <c r="CV78" i="1"/>
  <c r="CV76" i="1"/>
  <c r="CV74" i="1"/>
  <c r="CV72" i="1"/>
  <c r="CV70" i="1"/>
  <c r="CV68" i="1"/>
  <c r="CV66" i="1"/>
  <c r="CV64" i="1"/>
  <c r="CV42" i="1"/>
  <c r="CV40" i="1"/>
  <c r="CV38" i="1"/>
  <c r="CV36" i="1"/>
  <c r="CV34" i="1"/>
  <c r="CV31" i="1"/>
  <c r="CV29" i="1"/>
  <c r="CV27" i="1"/>
  <c r="CV25" i="1"/>
  <c r="CV23" i="1"/>
  <c r="CV21" i="1"/>
  <c r="CV19" i="1"/>
  <c r="CV17" i="1"/>
  <c r="CV15" i="1"/>
  <c r="CV13" i="1"/>
  <c r="CV11" i="1"/>
  <c r="CV9" i="1"/>
  <c r="CV7" i="1"/>
  <c r="CV5" i="1"/>
  <c r="CV3" i="1"/>
  <c r="CS193" i="1"/>
  <c r="CS191" i="1"/>
  <c r="CS189" i="1"/>
  <c r="CS187" i="1"/>
  <c r="CS185" i="1"/>
  <c r="CS183" i="1"/>
  <c r="CS181" i="1"/>
  <c r="CS179" i="1"/>
  <c r="CS177" i="1"/>
  <c r="CS175" i="1"/>
  <c r="CS173" i="1"/>
  <c r="CS171" i="1"/>
  <c r="CS169" i="1"/>
  <c r="CS167" i="1"/>
  <c r="CS165" i="1"/>
  <c r="CS163" i="1"/>
  <c r="CS161" i="1"/>
  <c r="CS159" i="1"/>
  <c r="CS157" i="1"/>
  <c r="CS155" i="1"/>
  <c r="CS153" i="1"/>
  <c r="CS151" i="1"/>
  <c r="CS149" i="1"/>
  <c r="CS147" i="1"/>
  <c r="CS145" i="1"/>
  <c r="CS143" i="1"/>
  <c r="CS141" i="1"/>
  <c r="CS139" i="1"/>
  <c r="CS137" i="1"/>
  <c r="CS133" i="1"/>
  <c r="CS131" i="1"/>
  <c r="CS129" i="1"/>
  <c r="CS127" i="1"/>
  <c r="CS125" i="1"/>
  <c r="CS123" i="1"/>
  <c r="CS121" i="1"/>
  <c r="CS119" i="1"/>
  <c r="CS117" i="1"/>
  <c r="CS115" i="1"/>
  <c r="CS113" i="1"/>
  <c r="CS111" i="1"/>
  <c r="CS109" i="1"/>
  <c r="CS107" i="1"/>
  <c r="CS105" i="1"/>
  <c r="CS103" i="1"/>
  <c r="CS101" i="1"/>
  <c r="CS99" i="1"/>
  <c r="CS97" i="1"/>
  <c r="CS95" i="1"/>
  <c r="CS93" i="1"/>
  <c r="CS91" i="1"/>
  <c r="CS89" i="1"/>
  <c r="CS87" i="1"/>
  <c r="CS85" i="1"/>
  <c r="CS83" i="1"/>
  <c r="CS81" i="1"/>
  <c r="CS79" i="1"/>
  <c r="CS77" i="1"/>
  <c r="CS75" i="1"/>
  <c r="CS73" i="1"/>
  <c r="CS71" i="1"/>
  <c r="CS69" i="1"/>
  <c r="CS67" i="1"/>
  <c r="CS65" i="1"/>
  <c r="CS63" i="1"/>
  <c r="CS61" i="1"/>
  <c r="CS59" i="1"/>
  <c r="CS57" i="1"/>
  <c r="CS55" i="1"/>
  <c r="CS53" i="1"/>
  <c r="CS51" i="1"/>
  <c r="CS49" i="1"/>
  <c r="CU279" i="1"/>
  <c r="CU277" i="1"/>
  <c r="CU275" i="1"/>
  <c r="CU273" i="1"/>
  <c r="CU271" i="1"/>
  <c r="CU269" i="1"/>
  <c r="CU267" i="1"/>
  <c r="CU265" i="1"/>
  <c r="CU263" i="1"/>
  <c r="CU261" i="1"/>
  <c r="CU259" i="1"/>
  <c r="CU257" i="1"/>
  <c r="CU255" i="1"/>
  <c r="CU253" i="1"/>
  <c r="CU251" i="1"/>
  <c r="CU249" i="1"/>
  <c r="CU247" i="1"/>
  <c r="CU245" i="1"/>
  <c r="CU243" i="1"/>
  <c r="CU241" i="1"/>
  <c r="CU239" i="1"/>
  <c r="CU237" i="1"/>
  <c r="CU235" i="1"/>
  <c r="CU223" i="1"/>
  <c r="CU221" i="1"/>
  <c r="CU219" i="1"/>
  <c r="CU217" i="1"/>
  <c r="CU215" i="1"/>
  <c r="CU213" i="1"/>
  <c r="CU211" i="1"/>
  <c r="CU209" i="1"/>
  <c r="CU133" i="1"/>
  <c r="CU131" i="1"/>
  <c r="CU127" i="1"/>
  <c r="CU125" i="1"/>
  <c r="CU123" i="1"/>
  <c r="CU121" i="1"/>
  <c r="CU119" i="1"/>
  <c r="CU117" i="1"/>
  <c r="CU115" i="1"/>
  <c r="CU113" i="1"/>
  <c r="CU111" i="1"/>
  <c r="CU109" i="1"/>
  <c r="CU107" i="1"/>
  <c r="CU105" i="1"/>
  <c r="CU103" i="1"/>
  <c r="CU101" i="1"/>
  <c r="CU99" i="1"/>
  <c r="CU97" i="1"/>
  <c r="CU95" i="1"/>
  <c r="CU93" i="1"/>
  <c r="CU91" i="1"/>
  <c r="CU89" i="1"/>
  <c r="CU87" i="1"/>
  <c r="CU85" i="1"/>
  <c r="CU83" i="1"/>
  <c r="CU81" i="1"/>
  <c r="CU79" i="1"/>
  <c r="CU77" i="1"/>
  <c r="CU75" i="1"/>
  <c r="CU73" i="1"/>
  <c r="CU71" i="1"/>
  <c r="CU69" i="1"/>
  <c r="CU67" i="1"/>
  <c r="CU65" i="1"/>
  <c r="CU63" i="1"/>
  <c r="CU61" i="1"/>
  <c r="CU59" i="1"/>
  <c r="CU57" i="1"/>
  <c r="CU55" i="1"/>
  <c r="CU53" i="1"/>
  <c r="CU51" i="1"/>
  <c r="CU49" i="1"/>
  <c r="CU47" i="1"/>
  <c r="CU45" i="1"/>
  <c r="CU43" i="1"/>
  <c r="CV126" i="1"/>
  <c r="CV124" i="1"/>
  <c r="CV108" i="1"/>
  <c r="CV62" i="1"/>
  <c r="CV60" i="1"/>
  <c r="CV58" i="1"/>
  <c r="CV56" i="1"/>
  <c r="CV54" i="1"/>
  <c r="CV52" i="1"/>
  <c r="CV50" i="1"/>
  <c r="CV48" i="1"/>
  <c r="CV46" i="1"/>
  <c r="CV44" i="1"/>
  <c r="CT280" i="1"/>
  <c r="CT278" i="1"/>
  <c r="CT276" i="1"/>
  <c r="CT274" i="1"/>
  <c r="CT272" i="1"/>
  <c r="CT270" i="1"/>
  <c r="CT268" i="1"/>
  <c r="CT266" i="1"/>
  <c r="CT264" i="1"/>
  <c r="CT262" i="1"/>
  <c r="CT260" i="1"/>
  <c r="CT258" i="1"/>
  <c r="CT256" i="1"/>
  <c r="CT254" i="1"/>
  <c r="CT252" i="1"/>
  <c r="CT250" i="1"/>
  <c r="CT248" i="1"/>
  <c r="CT150" i="1"/>
  <c r="CT134" i="1"/>
  <c r="CV102" i="1"/>
  <c r="CS280" i="1"/>
  <c r="CS278" i="1"/>
  <c r="CS276" i="1"/>
  <c r="CS274" i="1"/>
  <c r="CS272" i="1"/>
  <c r="CS270" i="1"/>
  <c r="CS268" i="1"/>
  <c r="CS266" i="1"/>
  <c r="CS264" i="1"/>
  <c r="CS262" i="1"/>
  <c r="CS260" i="1"/>
  <c r="CS258" i="1"/>
  <c r="CS256" i="1"/>
  <c r="CS254" i="1"/>
  <c r="CS252" i="1"/>
  <c r="CS250" i="1"/>
  <c r="CS248" i="1"/>
  <c r="CS246" i="1"/>
  <c r="CS244" i="1"/>
  <c r="CS242" i="1"/>
  <c r="CS240" i="1"/>
  <c r="CS238" i="1"/>
  <c r="CS236" i="1"/>
  <c r="CS234" i="1"/>
  <c r="CS232" i="1"/>
  <c r="CS230" i="1"/>
  <c r="CS228" i="1"/>
  <c r="CS226" i="1"/>
  <c r="CS224" i="1"/>
  <c r="CS222" i="1"/>
  <c r="CS220" i="1"/>
  <c r="CS218" i="1"/>
  <c r="CS216" i="1"/>
  <c r="CS214" i="1"/>
  <c r="CS212" i="1"/>
  <c r="CS210" i="1"/>
  <c r="CS208" i="1"/>
  <c r="CS206" i="1"/>
  <c r="CS204" i="1"/>
  <c r="CS202" i="1"/>
  <c r="CS200" i="1"/>
  <c r="CS198" i="1"/>
  <c r="CS196" i="1"/>
  <c r="CS194" i="1"/>
  <c r="CS192" i="1"/>
  <c r="CS190" i="1"/>
  <c r="CS188" i="1"/>
  <c r="CS186" i="1"/>
  <c r="CS184" i="1"/>
  <c r="CS182" i="1"/>
  <c r="CS180" i="1"/>
  <c r="CS178" i="1"/>
  <c r="CS176" i="1"/>
  <c r="CS174" i="1"/>
  <c r="CS172" i="1"/>
  <c r="CS170" i="1"/>
  <c r="CS168" i="1"/>
  <c r="CS166" i="1"/>
  <c r="CS164" i="1"/>
  <c r="CS162" i="1"/>
  <c r="CS160" i="1"/>
  <c r="CS158" i="1"/>
  <c r="CS156" i="1"/>
  <c r="CS154" i="1"/>
  <c r="CS152" i="1"/>
  <c r="CS150" i="1"/>
  <c r="CS148" i="1"/>
  <c r="CS146" i="1"/>
  <c r="CS144" i="1"/>
  <c r="CS142" i="1"/>
  <c r="CS140" i="1"/>
  <c r="CS138" i="1"/>
  <c r="CS136" i="1"/>
  <c r="CS134" i="1"/>
  <c r="CS132" i="1"/>
  <c r="CS130" i="1"/>
  <c r="CS128" i="1"/>
  <c r="CS126" i="1"/>
  <c r="CS124" i="1"/>
  <c r="CS122" i="1"/>
  <c r="CS120" i="1"/>
  <c r="CS118" i="1"/>
  <c r="CS116" i="1"/>
  <c r="CS114" i="1"/>
  <c r="CS112" i="1"/>
  <c r="CS110" i="1"/>
  <c r="CS108" i="1"/>
  <c r="CS106" i="1"/>
  <c r="CS104" i="1"/>
  <c r="CS102" i="1"/>
  <c r="CS100" i="1"/>
  <c r="CS98" i="1"/>
  <c r="CS96" i="1"/>
  <c r="CS94" i="1"/>
  <c r="CS92" i="1"/>
  <c r="CS90" i="1"/>
  <c r="CS88" i="1"/>
  <c r="CS86" i="1"/>
  <c r="CS84" i="1"/>
  <c r="CS82" i="1"/>
  <c r="CS80" i="1"/>
  <c r="CS78" i="1"/>
  <c r="CS76" i="1"/>
  <c r="CS74" i="1"/>
  <c r="CS72" i="1"/>
  <c r="CS70" i="1"/>
  <c r="CS68" i="1"/>
  <c r="CS66" i="1"/>
  <c r="CS64" i="1"/>
  <c r="CS62" i="1"/>
  <c r="CS60" i="1"/>
  <c r="CS58" i="1"/>
  <c r="CS56" i="1"/>
  <c r="CS54" i="1"/>
  <c r="CS52" i="1"/>
  <c r="CS50" i="1"/>
  <c r="CS48" i="1"/>
  <c r="CS46" i="1"/>
  <c r="CS44" i="1"/>
  <c r="CS42" i="1"/>
  <c r="CS40" i="1"/>
  <c r="CS38" i="1"/>
  <c r="CS36" i="1"/>
  <c r="CS34" i="1"/>
  <c r="CS31" i="1"/>
  <c r="CS29" i="1"/>
  <c r="CS27" i="1"/>
  <c r="CS25" i="1"/>
  <c r="CS23" i="1"/>
  <c r="CS21" i="1"/>
  <c r="CS19" i="1"/>
  <c r="CS17" i="1"/>
  <c r="CS15" i="1"/>
  <c r="CS13" i="1"/>
  <c r="CS11" i="1"/>
  <c r="CS9" i="1"/>
  <c r="CS7" i="1"/>
  <c r="CS5" i="1"/>
  <c r="CS3" i="1"/>
  <c r="CT269" i="1"/>
  <c r="CT261" i="1"/>
  <c r="CT247" i="1"/>
  <c r="CT241" i="1"/>
  <c r="CT227" i="1"/>
  <c r="CT209" i="1"/>
  <c r="CT203" i="1"/>
  <c r="CT193" i="1"/>
  <c r="CT169" i="1"/>
  <c r="CT157" i="1"/>
  <c r="CT151" i="1"/>
  <c r="CT131" i="1"/>
  <c r="CT127" i="1"/>
  <c r="CT123" i="1"/>
  <c r="CT117" i="1"/>
  <c r="CT115" i="1"/>
  <c r="CT113" i="1"/>
  <c r="CT111" i="1"/>
  <c r="CT109" i="1"/>
  <c r="CT107" i="1"/>
  <c r="CT105" i="1"/>
  <c r="CT103" i="1"/>
  <c r="CT101" i="1"/>
  <c r="CT99" i="1"/>
  <c r="CT97" i="1"/>
  <c r="CT95" i="1"/>
  <c r="CT93" i="1"/>
  <c r="CT91" i="1"/>
  <c r="CT89" i="1"/>
  <c r="CT87" i="1"/>
  <c r="CT85" i="1"/>
  <c r="CT83" i="1"/>
  <c r="CT81" i="1"/>
  <c r="CT79" i="1"/>
  <c r="CT77" i="1"/>
  <c r="CT75" i="1"/>
  <c r="CT73" i="1"/>
  <c r="CT71" i="1"/>
  <c r="CT69" i="1"/>
  <c r="CT63" i="1"/>
  <c r="CT61" i="1"/>
  <c r="CT59" i="1"/>
  <c r="CT57" i="1"/>
  <c r="CT55" i="1"/>
  <c r="CT53" i="1"/>
  <c r="CT51" i="1"/>
  <c r="CT49" i="1"/>
  <c r="CT47" i="1"/>
  <c r="CT45" i="1"/>
  <c r="CT43" i="1"/>
  <c r="CT41" i="1"/>
  <c r="CT39" i="1"/>
  <c r="CT37" i="1"/>
  <c r="CT35" i="1"/>
  <c r="CT32" i="1"/>
  <c r="CT30" i="1"/>
  <c r="CT28" i="1"/>
  <c r="CT26" i="1"/>
  <c r="CT24" i="1"/>
  <c r="CT22" i="1"/>
  <c r="CT20" i="1"/>
  <c r="CT18" i="1"/>
  <c r="CT16" i="1"/>
  <c r="CT14" i="1"/>
  <c r="CT12" i="1"/>
  <c r="CT10" i="1"/>
  <c r="CT8" i="1"/>
  <c r="CT6" i="1"/>
  <c r="CT4" i="1"/>
  <c r="CT2" i="1"/>
  <c r="CT257" i="1"/>
  <c r="CT243" i="1"/>
  <c r="CT233" i="1"/>
  <c r="CT217" i="1"/>
  <c r="CT205" i="1"/>
  <c r="CT179" i="1"/>
  <c r="CT161" i="1"/>
  <c r="CT147" i="1"/>
  <c r="CT141" i="1"/>
  <c r="CT135" i="1"/>
  <c r="CT67" i="1"/>
  <c r="CU280" i="1"/>
  <c r="CU278" i="1"/>
  <c r="CU276" i="1"/>
  <c r="CU274" i="1"/>
  <c r="CU272" i="1"/>
  <c r="CU270" i="1"/>
  <c r="CU268" i="1"/>
  <c r="CU266" i="1"/>
  <c r="CU264" i="1"/>
  <c r="CU262" i="1"/>
  <c r="CU260" i="1"/>
  <c r="CU258" i="1"/>
  <c r="CU256" i="1"/>
  <c r="CU254" i="1"/>
  <c r="CU252" i="1"/>
  <c r="CU250" i="1"/>
  <c r="CU248" i="1"/>
  <c r="CU246" i="1"/>
  <c r="CU244" i="1"/>
  <c r="CU242" i="1"/>
  <c r="CU240" i="1"/>
  <c r="CU238" i="1"/>
  <c r="CU236" i="1"/>
  <c r="CU234" i="1"/>
  <c r="CU232" i="1"/>
  <c r="CU230" i="1"/>
  <c r="CU228" i="1"/>
  <c r="CU226" i="1"/>
  <c r="CU224" i="1"/>
  <c r="CU222" i="1"/>
  <c r="CU220" i="1"/>
  <c r="CU218" i="1"/>
  <c r="CU216" i="1"/>
  <c r="CU214" i="1"/>
  <c r="CU212" i="1"/>
  <c r="CU210" i="1"/>
  <c r="CU208" i="1"/>
  <c r="CU206" i="1"/>
  <c r="CU204" i="1"/>
  <c r="CU202" i="1"/>
  <c r="CU200" i="1"/>
  <c r="CU198" i="1"/>
  <c r="CU196" i="1"/>
  <c r="CU194" i="1"/>
  <c r="CU192" i="1"/>
  <c r="CU190" i="1"/>
  <c r="CU188" i="1"/>
  <c r="CU186" i="1"/>
  <c r="CU184" i="1"/>
  <c r="CU182" i="1"/>
  <c r="CU180" i="1"/>
  <c r="CU178" i="1"/>
  <c r="CU176" i="1"/>
  <c r="CU174" i="1"/>
  <c r="CU172" i="1"/>
  <c r="CU170" i="1"/>
  <c r="CU168" i="1"/>
  <c r="CU166" i="1"/>
  <c r="CU164" i="1"/>
  <c r="CU162" i="1"/>
  <c r="CU160" i="1"/>
  <c r="CU158" i="1"/>
  <c r="CU156" i="1"/>
  <c r="CU154" i="1"/>
  <c r="CU152" i="1"/>
  <c r="CU150" i="1"/>
  <c r="CU148" i="1"/>
  <c r="CU146" i="1"/>
  <c r="CU144" i="1"/>
  <c r="CU142" i="1"/>
  <c r="CU140" i="1"/>
  <c r="CU138" i="1"/>
  <c r="CU136" i="1"/>
  <c r="CU134" i="1"/>
  <c r="CU132" i="1"/>
  <c r="CU130" i="1"/>
  <c r="CU128" i="1"/>
  <c r="CU126" i="1"/>
  <c r="CU124" i="1"/>
  <c r="CU122" i="1"/>
  <c r="CU120" i="1"/>
  <c r="CU118" i="1"/>
  <c r="CU116" i="1"/>
  <c r="CU114" i="1"/>
  <c r="CU112" i="1"/>
  <c r="CU110" i="1"/>
  <c r="CU108" i="1"/>
  <c r="CU106" i="1"/>
  <c r="CU104" i="1"/>
  <c r="CU102" i="1"/>
  <c r="CU100" i="1"/>
  <c r="CU98" i="1"/>
  <c r="CU96" i="1"/>
  <c r="CU94" i="1"/>
  <c r="CU92" i="1"/>
  <c r="CU90" i="1"/>
  <c r="CU88" i="1"/>
  <c r="CU86" i="1"/>
  <c r="CU84" i="1"/>
  <c r="CU82" i="1"/>
  <c r="CU80" i="1"/>
  <c r="CU78" i="1"/>
  <c r="CU76" i="1"/>
  <c r="CU74" i="1"/>
  <c r="CU72" i="1"/>
  <c r="CU70" i="1"/>
  <c r="CU68" i="1"/>
  <c r="CU66" i="1"/>
  <c r="CU64" i="1"/>
  <c r="CU62" i="1"/>
  <c r="CU60" i="1"/>
  <c r="CU58" i="1"/>
  <c r="CU56" i="1"/>
  <c r="CU54" i="1"/>
  <c r="CU52" i="1"/>
  <c r="CU50" i="1"/>
  <c r="CU48" i="1"/>
  <c r="CU46" i="1"/>
  <c r="CU44" i="1"/>
  <c r="CU42" i="1"/>
  <c r="CU40" i="1"/>
  <c r="CU38" i="1"/>
  <c r="CU36" i="1"/>
  <c r="CU34" i="1"/>
  <c r="CU31" i="1"/>
  <c r="CU29" i="1"/>
  <c r="CU27" i="1"/>
  <c r="CU25" i="1"/>
  <c r="CU23" i="1"/>
  <c r="CU21" i="1"/>
  <c r="CU19" i="1"/>
  <c r="CU17" i="1"/>
  <c r="CU15" i="1"/>
  <c r="CU13" i="1"/>
  <c r="CU11" i="1"/>
  <c r="CU9" i="1"/>
  <c r="CU7" i="1"/>
  <c r="CU5" i="1"/>
  <c r="CU3" i="1"/>
  <c r="CT277" i="1"/>
  <c r="CT271" i="1"/>
  <c r="CT265" i="1"/>
  <c r="CT251" i="1"/>
  <c r="CT231" i="1"/>
  <c r="CT225" i="1"/>
  <c r="CT211" i="1"/>
  <c r="CT195" i="1"/>
  <c r="CT187" i="1"/>
  <c r="CT181" i="1"/>
  <c r="CT175" i="1"/>
  <c r="CT143" i="1"/>
  <c r="CT133" i="1"/>
  <c r="CT121" i="1"/>
  <c r="CV279" i="1"/>
  <c r="CV277" i="1"/>
  <c r="CV275" i="1"/>
  <c r="CV273" i="1"/>
  <c r="CV271" i="1"/>
  <c r="CV269" i="1"/>
  <c r="CV267" i="1"/>
  <c r="CV265" i="1"/>
  <c r="CV263" i="1"/>
  <c r="CV261" i="1"/>
  <c r="CV259" i="1"/>
  <c r="CV257" i="1"/>
  <c r="CV255" i="1"/>
  <c r="CV253" i="1"/>
  <c r="CV251" i="1"/>
  <c r="CV249" i="1"/>
  <c r="CV247" i="1"/>
  <c r="CV245" i="1"/>
  <c r="CV243" i="1"/>
  <c r="CV241" i="1"/>
  <c r="CV239" i="1"/>
  <c r="CV237" i="1"/>
  <c r="CV235" i="1"/>
  <c r="CV233" i="1"/>
  <c r="CV231" i="1"/>
  <c r="CV229" i="1"/>
  <c r="CV227" i="1"/>
  <c r="CV225" i="1"/>
  <c r="CV223" i="1"/>
  <c r="CV221" i="1"/>
  <c r="CV219" i="1"/>
  <c r="CV217" i="1"/>
  <c r="CV215" i="1"/>
  <c r="CV213" i="1"/>
  <c r="CV211" i="1"/>
  <c r="CV209" i="1"/>
  <c r="CV207" i="1"/>
  <c r="CV205" i="1"/>
  <c r="CV203" i="1"/>
  <c r="CV201" i="1"/>
  <c r="CV199" i="1"/>
  <c r="CV197" i="1"/>
  <c r="CV195" i="1"/>
  <c r="CV193" i="1"/>
  <c r="CV191" i="1"/>
  <c r="CV189" i="1"/>
  <c r="CV187" i="1"/>
  <c r="CV185" i="1"/>
  <c r="CV183" i="1"/>
  <c r="CV181" i="1"/>
  <c r="CV179" i="1"/>
  <c r="CV177" i="1"/>
  <c r="CV175" i="1"/>
  <c r="CV173" i="1"/>
  <c r="CV171" i="1"/>
  <c r="CV169" i="1"/>
  <c r="CV167" i="1"/>
  <c r="CV165" i="1"/>
  <c r="CV163" i="1"/>
  <c r="CV161" i="1"/>
  <c r="CV159" i="1"/>
  <c r="CV157" i="1"/>
  <c r="CV155" i="1"/>
  <c r="CV153" i="1"/>
  <c r="CV151" i="1"/>
  <c r="CV149" i="1"/>
  <c r="CV147" i="1"/>
  <c r="CV145" i="1"/>
  <c r="CV143" i="1"/>
  <c r="CV141" i="1"/>
  <c r="CV139" i="1"/>
  <c r="CV137" i="1"/>
  <c r="CV135" i="1"/>
  <c r="CV133" i="1"/>
  <c r="CV131" i="1"/>
  <c r="CV129" i="1"/>
  <c r="CV127" i="1"/>
  <c r="CV125" i="1"/>
  <c r="CV123" i="1"/>
  <c r="CV121" i="1"/>
  <c r="CV119" i="1"/>
  <c r="CV117" i="1"/>
  <c r="CV115" i="1"/>
  <c r="CV113" i="1"/>
  <c r="CV111" i="1"/>
  <c r="CV109" i="1"/>
  <c r="CV107" i="1"/>
  <c r="CV105" i="1"/>
  <c r="CV103" i="1"/>
  <c r="CV101" i="1"/>
  <c r="CV99" i="1"/>
  <c r="CV97" i="1"/>
  <c r="CV95" i="1"/>
  <c r="CV93" i="1"/>
  <c r="CV91" i="1"/>
  <c r="CV89" i="1"/>
  <c r="CV87" i="1"/>
  <c r="CV85" i="1"/>
  <c r="CV83" i="1"/>
  <c r="CV81" i="1"/>
  <c r="CV79" i="1"/>
  <c r="CV77" i="1"/>
  <c r="CV75" i="1"/>
  <c r="CV73" i="1"/>
  <c r="CV71" i="1"/>
  <c r="CV69" i="1"/>
  <c r="CV67" i="1"/>
  <c r="CV65" i="1"/>
  <c r="CV63" i="1"/>
  <c r="CV61" i="1"/>
  <c r="CV59" i="1"/>
  <c r="CV57" i="1"/>
  <c r="CV55" i="1"/>
  <c r="CV53" i="1"/>
  <c r="CV51" i="1"/>
  <c r="CV49" i="1"/>
  <c r="CV47" i="1"/>
  <c r="CV45" i="1"/>
  <c r="CV43" i="1"/>
  <c r="CV41" i="1"/>
  <c r="CV39" i="1"/>
  <c r="CV37" i="1"/>
  <c r="CV35" i="1"/>
  <c r="CV32" i="1"/>
  <c r="CV30" i="1"/>
  <c r="CV28" i="1"/>
  <c r="CV26" i="1"/>
  <c r="CV24" i="1"/>
  <c r="CV22" i="1"/>
  <c r="CV20" i="1"/>
  <c r="CV18" i="1"/>
  <c r="CV16" i="1"/>
  <c r="CV14" i="1"/>
  <c r="CV12" i="1"/>
  <c r="CV10" i="1"/>
  <c r="CV8" i="1"/>
  <c r="CV6" i="1"/>
  <c r="CV4" i="1"/>
  <c r="CV2" i="1"/>
  <c r="CT279" i="1"/>
  <c r="CT267" i="1"/>
  <c r="CT255" i="1"/>
  <c r="CT249" i="1"/>
  <c r="CT237" i="1"/>
  <c r="CT221" i="1"/>
  <c r="CT215" i="1"/>
  <c r="CT201" i="1"/>
  <c r="CT189" i="1"/>
  <c r="CT173" i="1"/>
  <c r="CT165" i="1"/>
  <c r="CT153" i="1"/>
  <c r="CT145" i="1"/>
  <c r="CT137" i="1"/>
  <c r="CT119" i="1"/>
  <c r="CS279" i="1"/>
  <c r="CS277" i="1"/>
  <c r="CS275" i="1"/>
  <c r="CS273" i="1"/>
  <c r="CS271" i="1"/>
  <c r="CS269" i="1"/>
  <c r="CS267" i="1"/>
  <c r="CS265" i="1"/>
  <c r="CS263" i="1"/>
  <c r="CS261" i="1"/>
  <c r="CS259" i="1"/>
  <c r="CS257" i="1"/>
  <c r="CS255" i="1"/>
  <c r="CS253" i="1"/>
  <c r="CS251" i="1"/>
  <c r="CS249" i="1"/>
  <c r="CS135" i="1"/>
  <c r="CT275" i="1"/>
  <c r="CT259" i="1"/>
  <c r="CT253" i="1"/>
  <c r="CT239" i="1"/>
  <c r="CT223" i="1"/>
  <c r="CT207" i="1"/>
  <c r="CT197" i="1"/>
  <c r="CT191" i="1"/>
  <c r="CT185" i="1"/>
  <c r="CT167" i="1"/>
  <c r="CT159" i="1"/>
  <c r="CT139" i="1"/>
  <c r="CT129" i="1"/>
  <c r="CT65" i="1"/>
  <c r="CT246" i="1"/>
  <c r="CT244" i="1"/>
  <c r="CT242" i="1"/>
  <c r="CT240" i="1"/>
  <c r="CT238" i="1"/>
  <c r="CT236" i="1"/>
  <c r="CT234" i="1"/>
  <c r="CT232" i="1"/>
  <c r="CT230" i="1"/>
  <c r="CT228" i="1"/>
  <c r="CT226" i="1"/>
  <c r="CT224" i="1"/>
  <c r="CT222" i="1"/>
  <c r="CT220" i="1"/>
  <c r="CT218" i="1"/>
  <c r="CT216" i="1"/>
  <c r="CT214" i="1"/>
  <c r="CT212" i="1"/>
  <c r="CT210" i="1"/>
  <c r="CT208" i="1"/>
  <c r="CT206" i="1"/>
  <c r="CT204" i="1"/>
  <c r="CT202" i="1"/>
  <c r="CT200" i="1"/>
  <c r="CT198" i="1"/>
  <c r="CT196" i="1"/>
  <c r="CT194" i="1"/>
  <c r="CT192" i="1"/>
  <c r="CT190" i="1"/>
  <c r="CT188" i="1"/>
  <c r="CT186" i="1"/>
  <c r="CT184" i="1"/>
  <c r="CT182" i="1"/>
  <c r="CT180" i="1"/>
  <c r="CT178" i="1"/>
  <c r="CT176" i="1"/>
  <c r="CT174" i="1"/>
  <c r="CT172" i="1"/>
  <c r="CT170" i="1"/>
  <c r="CT168" i="1"/>
  <c r="CT166" i="1"/>
  <c r="CT164" i="1"/>
  <c r="CT162" i="1"/>
  <c r="CT160" i="1"/>
  <c r="CT158" i="1"/>
  <c r="CT156" i="1"/>
  <c r="CT154" i="1"/>
  <c r="CT152" i="1"/>
  <c r="CT148" i="1"/>
  <c r="CT146" i="1"/>
  <c r="CT144" i="1"/>
  <c r="CT142" i="1"/>
  <c r="CT140" i="1"/>
  <c r="CT138" i="1"/>
  <c r="CT136" i="1"/>
  <c r="CT132" i="1"/>
  <c r="CT130" i="1"/>
  <c r="CT128" i="1"/>
  <c r="CT126" i="1"/>
  <c r="CT124" i="1"/>
  <c r="CT122" i="1"/>
  <c r="CT120" i="1"/>
  <c r="CT118" i="1"/>
  <c r="CT116" i="1"/>
  <c r="CT114" i="1"/>
  <c r="CT112" i="1"/>
  <c r="CT110" i="1"/>
  <c r="CT108" i="1"/>
  <c r="CT106" i="1"/>
  <c r="CT104" i="1"/>
  <c r="CT102" i="1"/>
  <c r="CT100" i="1"/>
  <c r="CT98" i="1"/>
  <c r="CT96" i="1"/>
  <c r="CT94" i="1"/>
  <c r="CT92" i="1"/>
  <c r="CT90" i="1"/>
  <c r="CT88" i="1"/>
  <c r="CT86" i="1"/>
  <c r="CT84" i="1"/>
  <c r="CT82" i="1"/>
  <c r="CT80" i="1"/>
  <c r="CT78" i="1"/>
  <c r="CT76" i="1"/>
  <c r="CT74" i="1"/>
  <c r="CT72" i="1"/>
  <c r="CT70" i="1"/>
  <c r="CT68" i="1"/>
  <c r="CT66" i="1"/>
  <c r="CT64" i="1"/>
  <c r="CT62" i="1"/>
  <c r="CT60" i="1"/>
  <c r="CT58" i="1"/>
  <c r="CT56" i="1"/>
  <c r="CT54" i="1"/>
  <c r="CT52" i="1"/>
  <c r="CT50" i="1"/>
  <c r="CT48" i="1"/>
  <c r="CT46" i="1"/>
  <c r="CT44" i="1"/>
  <c r="CT42" i="1"/>
  <c r="CT40" i="1"/>
  <c r="CT38" i="1"/>
  <c r="CT36" i="1"/>
  <c r="CT34" i="1"/>
  <c r="CT31" i="1"/>
  <c r="CT29" i="1"/>
  <c r="CT27" i="1"/>
  <c r="CT25" i="1"/>
  <c r="CT23" i="1"/>
  <c r="CT21" i="1"/>
  <c r="CT19" i="1"/>
  <c r="CT17" i="1"/>
  <c r="CT15" i="1"/>
  <c r="CT13" i="1"/>
  <c r="CT11" i="1"/>
  <c r="CT9" i="1"/>
  <c r="CT7" i="1"/>
  <c r="CT5" i="1"/>
  <c r="CT3" i="1"/>
  <c r="CT273" i="1"/>
  <c r="CT263" i="1"/>
  <c r="CT245" i="1"/>
  <c r="CT235" i="1"/>
  <c r="CT229" i="1"/>
  <c r="CT219" i="1"/>
  <c r="CT213" i="1"/>
  <c r="CT199" i="1"/>
  <c r="CT183" i="1"/>
  <c r="CT177" i="1"/>
  <c r="CT171" i="1"/>
  <c r="CT163" i="1"/>
  <c r="CT155" i="1"/>
  <c r="CT149" i="1"/>
  <c r="CT125" i="1"/>
  <c r="CU233" i="1"/>
  <c r="CU231" i="1"/>
  <c r="CU229" i="1"/>
  <c r="CU227" i="1"/>
  <c r="CU225" i="1"/>
  <c r="CU207" i="1"/>
  <c r="CU205" i="1"/>
  <c r="CU203" i="1"/>
  <c r="CU201" i="1"/>
  <c r="CU199" i="1"/>
  <c r="CU197" i="1"/>
  <c r="CU195" i="1"/>
  <c r="CU193" i="1"/>
  <c r="CU191" i="1"/>
  <c r="CU189" i="1"/>
  <c r="CU187" i="1"/>
  <c r="CU185" i="1"/>
  <c r="CU183" i="1"/>
  <c r="CU181" i="1"/>
  <c r="CU179" i="1"/>
  <c r="CU177" i="1"/>
  <c r="CU175" i="1"/>
  <c r="CU173" i="1"/>
  <c r="CU171" i="1"/>
  <c r="CU169" i="1"/>
  <c r="CU167" i="1"/>
  <c r="CU165" i="1"/>
  <c r="CU163" i="1"/>
  <c r="CU161" i="1"/>
  <c r="CU159" i="1"/>
  <c r="CU157" i="1"/>
  <c r="CU155" i="1"/>
  <c r="CU153" i="1"/>
  <c r="CU151" i="1"/>
  <c r="CU149" i="1"/>
  <c r="CU147" i="1"/>
  <c r="CU145" i="1"/>
  <c r="CU143" i="1"/>
  <c r="CU141" i="1"/>
  <c r="CU139" i="1"/>
  <c r="CU137" i="1"/>
  <c r="CU135" i="1"/>
  <c r="CU129" i="1"/>
  <c r="ID242" i="1" l="1"/>
  <c r="IE242" i="1"/>
  <c r="IF242" i="1"/>
  <c r="IH242" i="1"/>
  <c r="IC242" i="1"/>
  <c r="II242" i="1"/>
  <c r="IJ242" i="1"/>
  <c r="IK242" i="1"/>
  <c r="IL242" i="1"/>
  <c r="FM242" i="1"/>
  <c r="FN242" i="1"/>
  <c r="FO242" i="1"/>
  <c r="FP242" i="1"/>
  <c r="FQ242" i="1"/>
  <c r="FR242" i="1"/>
  <c r="FS242" i="1"/>
  <c r="FT242" i="1"/>
  <c r="FU242" i="1"/>
  <c r="FV242" i="1"/>
  <c r="FW242" i="1"/>
  <c r="FX242" i="1"/>
  <c r="FY242" i="1"/>
  <c r="FZ242" i="1"/>
  <c r="GA242" i="1"/>
  <c r="GB242" i="1"/>
  <c r="GC242" i="1"/>
  <c r="LA242" i="1" s="1"/>
  <c r="MW242" i="1" s="1"/>
  <c r="LM242" i="1"/>
  <c r="GP242" i="1"/>
  <c r="GQ242" i="1"/>
  <c r="LO242" i="1" s="1"/>
  <c r="GR242" i="1"/>
  <c r="GS242" i="1"/>
  <c r="LQ242" i="1" s="1"/>
  <c r="GT242" i="1"/>
  <c r="LR242" i="1" s="1"/>
  <c r="GU242" i="1"/>
  <c r="LS242" i="1" s="1"/>
  <c r="GV242" i="1"/>
  <c r="LT242" i="1" s="1"/>
  <c r="IG242" i="1"/>
  <c r="IM242" i="1"/>
  <c r="JQ242" i="1"/>
  <c r="JR242" i="1"/>
  <c r="JS242" i="1"/>
  <c r="JT242" i="1"/>
  <c r="LU242" i="1"/>
  <c r="LV242" i="1"/>
  <c r="LW242" i="1"/>
  <c r="LX242" i="1"/>
  <c r="LY242" i="1"/>
  <c r="MA242" i="1"/>
  <c r="MB242" i="1"/>
  <c r="MC242" i="1"/>
  <c r="NO242" i="1"/>
  <c r="NP242" i="1"/>
  <c r="NQ242" i="1"/>
  <c r="NR242" i="1"/>
  <c r="NS242" i="1"/>
  <c r="OF242" i="1"/>
  <c r="OG242" i="1"/>
  <c r="OH242" i="1"/>
  <c r="OI242" i="1"/>
  <c r="OJ242" i="1"/>
  <c r="QD242" i="1"/>
  <c r="QE242" i="1"/>
  <c r="QF242" i="1"/>
  <c r="QG242" i="1"/>
  <c r="QH242" i="1"/>
  <c r="QI242" i="1"/>
  <c r="NA242" i="1" l="1"/>
  <c r="MZ242" i="1"/>
  <c r="MY242" i="1"/>
  <c r="NB242" i="1"/>
  <c r="GZ242" i="1"/>
  <c r="GX242" i="1"/>
  <c r="GY242" i="1"/>
  <c r="GW242" i="1"/>
  <c r="KI242" i="1"/>
  <c r="LZ242" i="1"/>
  <c r="IA242" i="1"/>
  <c r="HZ242" i="1"/>
  <c r="LN242" i="1"/>
  <c r="MD242" i="1" s="1"/>
  <c r="IB242" i="1"/>
  <c r="HD242" i="1"/>
  <c r="HA242" i="1"/>
  <c r="HE242" i="1"/>
  <c r="HC242" i="1"/>
  <c r="JU242" i="1"/>
  <c r="MF242" i="1"/>
  <c r="HG242" i="1"/>
  <c r="LP242" i="1"/>
  <c r="HF242" i="1"/>
  <c r="HB242" i="1"/>
  <c r="HH242" i="1"/>
  <c r="KF242" i="1" l="1"/>
  <c r="MX242" i="1"/>
  <c r="KH242" i="1"/>
  <c r="ME242" i="1"/>
  <c r="NO233" i="1" l="1"/>
  <c r="NP233" i="1"/>
  <c r="NQ233" i="1"/>
  <c r="NR233" i="1"/>
  <c r="NS233" i="1"/>
  <c r="NO234" i="1"/>
  <c r="NP234" i="1"/>
  <c r="NQ234" i="1"/>
  <c r="NR234" i="1"/>
  <c r="NS234" i="1"/>
  <c r="NO2" i="1"/>
  <c r="NP2" i="1"/>
  <c r="NQ2" i="1"/>
  <c r="NR2" i="1"/>
  <c r="NS2" i="1"/>
  <c r="NO3" i="1"/>
  <c r="NP3" i="1"/>
  <c r="NQ3" i="1"/>
  <c r="NR3" i="1"/>
  <c r="NS3" i="1"/>
  <c r="NO8" i="1"/>
  <c r="NP8" i="1"/>
  <c r="NQ8" i="1"/>
  <c r="NR8" i="1"/>
  <c r="NS8" i="1"/>
  <c r="NO9" i="1"/>
  <c r="NP9" i="1"/>
  <c r="NQ9" i="1"/>
  <c r="NR9" i="1"/>
  <c r="NS9" i="1"/>
  <c r="NO10" i="1"/>
  <c r="NP10" i="1"/>
  <c r="NQ10" i="1"/>
  <c r="NR10" i="1"/>
  <c r="NS10" i="1"/>
  <c r="NO11" i="1"/>
  <c r="NP11" i="1"/>
  <c r="NQ11" i="1"/>
  <c r="NR11" i="1"/>
  <c r="NS11" i="1"/>
  <c r="NO4" i="1"/>
  <c r="NP4" i="1"/>
  <c r="NQ4" i="1"/>
  <c r="NR4" i="1"/>
  <c r="NS4" i="1"/>
  <c r="NO5" i="1"/>
  <c r="NP5" i="1"/>
  <c r="NQ5" i="1"/>
  <c r="NR5" i="1"/>
  <c r="NS5" i="1"/>
  <c r="NO6" i="1"/>
  <c r="NP6" i="1"/>
  <c r="NQ6" i="1"/>
  <c r="NR6" i="1"/>
  <c r="NS6" i="1"/>
  <c r="NO7" i="1"/>
  <c r="NP7" i="1"/>
  <c r="NQ7" i="1"/>
  <c r="NR7" i="1"/>
  <c r="NS7" i="1"/>
  <c r="NO73" i="1"/>
  <c r="NP73" i="1"/>
  <c r="NQ73" i="1"/>
  <c r="NR73" i="1"/>
  <c r="NS73" i="1"/>
  <c r="NO74" i="1"/>
  <c r="NP74" i="1"/>
  <c r="NQ74" i="1"/>
  <c r="NR74" i="1"/>
  <c r="NS74" i="1"/>
  <c r="NO30" i="1"/>
  <c r="NP30" i="1"/>
  <c r="NQ30" i="1"/>
  <c r="NR30" i="1"/>
  <c r="NS30" i="1"/>
  <c r="NO31" i="1"/>
  <c r="NP31" i="1"/>
  <c r="NQ31" i="1"/>
  <c r="NR31" i="1"/>
  <c r="NS31" i="1"/>
  <c r="NO26" i="1"/>
  <c r="NP26" i="1"/>
  <c r="NQ26" i="1"/>
  <c r="NR26" i="1"/>
  <c r="NS26" i="1"/>
  <c r="NO27" i="1"/>
  <c r="NP27" i="1"/>
  <c r="NQ27" i="1"/>
  <c r="NR27" i="1"/>
  <c r="NS27" i="1"/>
  <c r="NO24" i="1"/>
  <c r="NP24" i="1"/>
  <c r="NQ24" i="1"/>
  <c r="NR24" i="1"/>
  <c r="NS24" i="1"/>
  <c r="NO25" i="1"/>
  <c r="NP25" i="1"/>
  <c r="NQ25" i="1"/>
  <c r="NR25" i="1"/>
  <c r="NS25" i="1"/>
  <c r="NO28" i="1"/>
  <c r="NP28" i="1"/>
  <c r="NQ28" i="1"/>
  <c r="NR28" i="1"/>
  <c r="NS28" i="1"/>
  <c r="NO29" i="1"/>
  <c r="NP29" i="1"/>
  <c r="NQ29" i="1"/>
  <c r="NR29" i="1"/>
  <c r="NS29" i="1"/>
  <c r="NO40" i="1"/>
  <c r="NP40" i="1"/>
  <c r="NQ40" i="1"/>
  <c r="NR40" i="1"/>
  <c r="NS40" i="1"/>
  <c r="NO41" i="1"/>
  <c r="NP41" i="1"/>
  <c r="NQ41" i="1"/>
  <c r="NR41" i="1"/>
  <c r="NS41" i="1"/>
  <c r="NO42" i="1"/>
  <c r="NP42" i="1"/>
  <c r="NQ42" i="1"/>
  <c r="NR42" i="1"/>
  <c r="NS42" i="1"/>
  <c r="NO32" i="1"/>
  <c r="NP32" i="1"/>
  <c r="NQ32" i="1"/>
  <c r="NR32" i="1"/>
  <c r="NS32" i="1"/>
  <c r="NO113" i="1"/>
  <c r="NP113" i="1"/>
  <c r="NQ113" i="1"/>
  <c r="NR113" i="1"/>
  <c r="NS113" i="1"/>
  <c r="NO114" i="1"/>
  <c r="NP114" i="1"/>
  <c r="NQ114" i="1"/>
  <c r="NR114" i="1"/>
  <c r="NS114" i="1"/>
  <c r="NO115" i="1"/>
  <c r="NP115" i="1"/>
  <c r="NQ115" i="1"/>
  <c r="NR115" i="1"/>
  <c r="NS115" i="1"/>
  <c r="NO116" i="1"/>
  <c r="NP116" i="1"/>
  <c r="NQ116" i="1"/>
  <c r="NR116" i="1"/>
  <c r="NS116" i="1"/>
  <c r="NO202" i="1"/>
  <c r="NP202" i="1"/>
  <c r="NQ202" i="1"/>
  <c r="NR202" i="1"/>
  <c r="NS202" i="1"/>
  <c r="NO204" i="1"/>
  <c r="NP204" i="1"/>
  <c r="NQ204" i="1"/>
  <c r="NR204" i="1"/>
  <c r="NS204" i="1"/>
  <c r="NO205" i="1"/>
  <c r="NP205" i="1"/>
  <c r="NQ205" i="1"/>
  <c r="NR205" i="1"/>
  <c r="NS205" i="1"/>
  <c r="NO207" i="1"/>
  <c r="NP207" i="1"/>
  <c r="NQ207" i="1"/>
  <c r="NR207" i="1"/>
  <c r="NS207" i="1"/>
  <c r="NO203" i="1"/>
  <c r="NP203" i="1"/>
  <c r="NQ203" i="1"/>
  <c r="NR203" i="1"/>
  <c r="NS203" i="1"/>
  <c r="NO239" i="1"/>
  <c r="NP239" i="1"/>
  <c r="NQ239" i="1"/>
  <c r="NR239" i="1"/>
  <c r="NS239" i="1"/>
  <c r="NO241" i="1"/>
  <c r="NP241" i="1"/>
  <c r="NQ241" i="1"/>
  <c r="NR241" i="1"/>
  <c r="NS241" i="1"/>
  <c r="NO243" i="1"/>
  <c r="NP243" i="1"/>
  <c r="NQ243" i="1"/>
  <c r="NR243" i="1"/>
  <c r="NS243" i="1"/>
  <c r="NO244" i="1"/>
  <c r="NP244" i="1"/>
  <c r="NQ244" i="1"/>
  <c r="NR244" i="1"/>
  <c r="NS244" i="1"/>
  <c r="NO240" i="1"/>
  <c r="NP240" i="1"/>
  <c r="NQ240" i="1"/>
  <c r="NR240" i="1"/>
  <c r="NS240" i="1"/>
  <c r="NO245" i="1"/>
  <c r="NP245" i="1"/>
  <c r="NQ245" i="1"/>
  <c r="NR245" i="1"/>
  <c r="NS245" i="1"/>
  <c r="NO161" i="1"/>
  <c r="NP161" i="1"/>
  <c r="NQ161" i="1"/>
  <c r="NR161" i="1"/>
  <c r="NS161" i="1"/>
  <c r="NO162" i="1"/>
  <c r="NP162" i="1"/>
  <c r="NQ162" i="1"/>
  <c r="NR162" i="1"/>
  <c r="NS162" i="1"/>
  <c r="NO163" i="1"/>
  <c r="NP163" i="1"/>
  <c r="NQ163" i="1"/>
  <c r="NR163" i="1"/>
  <c r="NS163" i="1"/>
  <c r="NO15" i="1"/>
  <c r="NP15" i="1"/>
  <c r="NQ15" i="1"/>
  <c r="NR15" i="1"/>
  <c r="NS15" i="1"/>
  <c r="NO71" i="1"/>
  <c r="NP71" i="1"/>
  <c r="NQ71" i="1"/>
  <c r="NR71" i="1"/>
  <c r="NS71" i="1"/>
  <c r="NO69" i="1"/>
  <c r="NP69" i="1"/>
  <c r="NQ69" i="1"/>
  <c r="NR69" i="1"/>
  <c r="NS69" i="1"/>
  <c r="NO72" i="1"/>
  <c r="NP72" i="1"/>
  <c r="NQ72" i="1"/>
  <c r="NR72" i="1"/>
  <c r="NS72" i="1"/>
  <c r="NO70" i="1"/>
  <c r="NP70" i="1"/>
  <c r="NQ70" i="1"/>
  <c r="NR70" i="1"/>
  <c r="NS70" i="1"/>
  <c r="NO75" i="1"/>
  <c r="NP75" i="1"/>
  <c r="NQ75" i="1"/>
  <c r="NR75" i="1"/>
  <c r="NS75" i="1"/>
  <c r="NO235" i="1"/>
  <c r="NP235" i="1"/>
  <c r="NQ235" i="1"/>
  <c r="NR235" i="1"/>
  <c r="NS235" i="1"/>
  <c r="NO236" i="1"/>
  <c r="NP236" i="1"/>
  <c r="NQ236" i="1"/>
  <c r="NR236" i="1"/>
  <c r="NS236" i="1"/>
  <c r="NO237" i="1"/>
  <c r="NP237" i="1"/>
  <c r="NQ237" i="1"/>
  <c r="NR237" i="1"/>
  <c r="NS237" i="1"/>
  <c r="NO238" i="1"/>
  <c r="NP238" i="1"/>
  <c r="NQ238" i="1"/>
  <c r="NR238" i="1"/>
  <c r="NS238" i="1"/>
  <c r="NO12" i="1"/>
  <c r="NP12" i="1"/>
  <c r="NQ12" i="1"/>
  <c r="NR12" i="1"/>
  <c r="NS12" i="1"/>
  <c r="NO13" i="1"/>
  <c r="NP13" i="1"/>
  <c r="NQ13" i="1"/>
  <c r="NR13" i="1"/>
  <c r="NS13" i="1"/>
  <c r="NO14" i="1"/>
  <c r="NP14" i="1"/>
  <c r="NQ14" i="1"/>
  <c r="NR14" i="1"/>
  <c r="NS14" i="1"/>
  <c r="NO59" i="1"/>
  <c r="NP59" i="1"/>
  <c r="NQ59" i="1"/>
  <c r="NR59" i="1"/>
  <c r="NS59" i="1"/>
  <c r="NO52" i="1"/>
  <c r="NP52" i="1"/>
  <c r="NQ52" i="1"/>
  <c r="NR52" i="1"/>
  <c r="NS52" i="1"/>
  <c r="NO53" i="1"/>
  <c r="NP53" i="1"/>
  <c r="NQ53" i="1"/>
  <c r="NR53" i="1"/>
  <c r="NS53" i="1"/>
  <c r="NO54" i="1"/>
  <c r="NP54" i="1"/>
  <c r="NQ54" i="1"/>
  <c r="NR54" i="1"/>
  <c r="NS54" i="1"/>
  <c r="NO55" i="1"/>
  <c r="NP55" i="1"/>
  <c r="NQ55" i="1"/>
  <c r="NR55" i="1"/>
  <c r="NS55" i="1"/>
  <c r="NO56" i="1"/>
  <c r="NP56" i="1"/>
  <c r="NQ56" i="1"/>
  <c r="NR56" i="1"/>
  <c r="NS56" i="1"/>
  <c r="NO57" i="1"/>
  <c r="NP57" i="1"/>
  <c r="NQ57" i="1"/>
  <c r="NR57" i="1"/>
  <c r="NS57" i="1"/>
  <c r="NO58" i="1"/>
  <c r="NP58" i="1"/>
  <c r="NQ58" i="1"/>
  <c r="NR58" i="1"/>
  <c r="NS58" i="1"/>
  <c r="NO62" i="1"/>
  <c r="NP62" i="1"/>
  <c r="NQ62" i="1"/>
  <c r="NR62" i="1"/>
  <c r="NS62" i="1"/>
  <c r="NO60" i="1"/>
  <c r="NP60" i="1"/>
  <c r="NQ60" i="1"/>
  <c r="NR60" i="1"/>
  <c r="NS60" i="1"/>
  <c r="NO61" i="1"/>
  <c r="NP61" i="1"/>
  <c r="NQ61" i="1"/>
  <c r="NR61" i="1"/>
  <c r="NS61" i="1"/>
  <c r="NO63" i="1"/>
  <c r="NP63" i="1"/>
  <c r="NQ63" i="1"/>
  <c r="NR63" i="1"/>
  <c r="NS63" i="1"/>
  <c r="NO64" i="1"/>
  <c r="NP64" i="1"/>
  <c r="NQ64" i="1"/>
  <c r="NR64" i="1"/>
  <c r="NS64" i="1"/>
  <c r="NO65" i="1"/>
  <c r="NP65" i="1"/>
  <c r="NQ65" i="1"/>
  <c r="NR65" i="1"/>
  <c r="NS65" i="1"/>
  <c r="NO66" i="1"/>
  <c r="NP66" i="1"/>
  <c r="NQ66" i="1"/>
  <c r="NR66" i="1"/>
  <c r="NS66" i="1"/>
  <c r="NO67" i="1"/>
  <c r="NP67" i="1"/>
  <c r="NQ67" i="1"/>
  <c r="NR67" i="1"/>
  <c r="NS67" i="1"/>
  <c r="NO68" i="1"/>
  <c r="NP68" i="1"/>
  <c r="NQ68" i="1"/>
  <c r="NR68" i="1"/>
  <c r="NS68" i="1"/>
  <c r="NO143" i="1"/>
  <c r="NP143" i="1"/>
  <c r="NQ143" i="1"/>
  <c r="NR143" i="1"/>
  <c r="NS143" i="1"/>
  <c r="NO144" i="1"/>
  <c r="NP144" i="1"/>
  <c r="NQ144" i="1"/>
  <c r="NR144" i="1"/>
  <c r="NS144" i="1"/>
  <c r="NO145" i="1"/>
  <c r="NP145" i="1"/>
  <c r="NQ145" i="1"/>
  <c r="NR145" i="1"/>
  <c r="NS145" i="1"/>
  <c r="NO146" i="1"/>
  <c r="NP146" i="1"/>
  <c r="NQ146" i="1"/>
  <c r="NR146" i="1"/>
  <c r="NS146" i="1"/>
  <c r="NO147" i="1"/>
  <c r="NP147" i="1"/>
  <c r="NQ147" i="1"/>
  <c r="NR147" i="1"/>
  <c r="NS147" i="1"/>
  <c r="NO148" i="1"/>
  <c r="NP148" i="1"/>
  <c r="NQ148" i="1"/>
  <c r="NR148" i="1"/>
  <c r="NS148" i="1"/>
  <c r="NO149" i="1"/>
  <c r="NP149" i="1"/>
  <c r="NQ149" i="1"/>
  <c r="NR149" i="1"/>
  <c r="NS149" i="1"/>
  <c r="NO150" i="1"/>
  <c r="NP150" i="1"/>
  <c r="NQ150" i="1"/>
  <c r="NR150" i="1"/>
  <c r="NS150" i="1"/>
  <c r="NO125" i="1"/>
  <c r="NP125" i="1"/>
  <c r="NQ125" i="1"/>
  <c r="NR125" i="1"/>
  <c r="NS125" i="1"/>
  <c r="NO126" i="1"/>
  <c r="NP126" i="1"/>
  <c r="NQ126" i="1"/>
  <c r="NR126" i="1"/>
  <c r="NS126" i="1"/>
  <c r="NO127" i="1"/>
  <c r="NP127" i="1"/>
  <c r="NQ127" i="1"/>
  <c r="NR127" i="1"/>
  <c r="NS127" i="1"/>
  <c r="NO128" i="1"/>
  <c r="NP128" i="1"/>
  <c r="NQ128" i="1"/>
  <c r="NR128" i="1"/>
  <c r="NS128" i="1"/>
  <c r="NO129" i="1"/>
  <c r="NP129" i="1"/>
  <c r="NQ129" i="1"/>
  <c r="NR129" i="1"/>
  <c r="NS129" i="1"/>
  <c r="NO130" i="1"/>
  <c r="NP130" i="1"/>
  <c r="NQ130" i="1"/>
  <c r="NR130" i="1"/>
  <c r="NS130" i="1"/>
  <c r="NO131" i="1"/>
  <c r="NP131" i="1"/>
  <c r="NQ131" i="1"/>
  <c r="NR131" i="1"/>
  <c r="NS131" i="1"/>
  <c r="NO132" i="1"/>
  <c r="NP132" i="1"/>
  <c r="NQ132" i="1"/>
  <c r="NR132" i="1"/>
  <c r="NS132" i="1"/>
  <c r="NO133" i="1"/>
  <c r="NP133" i="1"/>
  <c r="NQ133" i="1"/>
  <c r="NR133" i="1"/>
  <c r="NS133" i="1"/>
  <c r="NO134" i="1"/>
  <c r="NP134" i="1"/>
  <c r="NQ134" i="1"/>
  <c r="NR134" i="1"/>
  <c r="NS134" i="1"/>
  <c r="NO135" i="1"/>
  <c r="NP135" i="1"/>
  <c r="NQ135" i="1"/>
  <c r="NR135" i="1"/>
  <c r="NS135" i="1"/>
  <c r="NO136" i="1"/>
  <c r="NP136" i="1"/>
  <c r="NQ136" i="1"/>
  <c r="NR136" i="1"/>
  <c r="NS136" i="1"/>
  <c r="NO137" i="1"/>
  <c r="NP137" i="1"/>
  <c r="NQ137" i="1"/>
  <c r="NR137" i="1"/>
  <c r="NS137" i="1"/>
  <c r="NO151" i="1"/>
  <c r="NP151" i="1"/>
  <c r="NQ151" i="1"/>
  <c r="NR151" i="1"/>
  <c r="NS151" i="1"/>
  <c r="NO152" i="1"/>
  <c r="NP152" i="1"/>
  <c r="NQ152" i="1"/>
  <c r="NR152" i="1"/>
  <c r="NS152" i="1"/>
  <c r="NO153" i="1"/>
  <c r="NP153" i="1"/>
  <c r="NQ153" i="1"/>
  <c r="NR153" i="1"/>
  <c r="NS153" i="1"/>
  <c r="NO154" i="1"/>
  <c r="NP154" i="1"/>
  <c r="NQ154" i="1"/>
  <c r="NR154" i="1"/>
  <c r="NS154" i="1"/>
  <c r="NO155" i="1"/>
  <c r="NP155" i="1"/>
  <c r="NQ155" i="1"/>
  <c r="NR155" i="1"/>
  <c r="NS155" i="1"/>
  <c r="NO156" i="1"/>
  <c r="NP156" i="1"/>
  <c r="NQ156" i="1"/>
  <c r="NR156" i="1"/>
  <c r="NS156" i="1"/>
  <c r="NO157" i="1"/>
  <c r="NP157" i="1"/>
  <c r="NQ157" i="1"/>
  <c r="NR157" i="1"/>
  <c r="NS157" i="1"/>
  <c r="NO138" i="1"/>
  <c r="NP138" i="1"/>
  <c r="NQ138" i="1"/>
  <c r="NR138" i="1"/>
  <c r="NS138" i="1"/>
  <c r="NO139" i="1"/>
  <c r="NP139" i="1"/>
  <c r="NQ139" i="1"/>
  <c r="NR139" i="1"/>
  <c r="NS139" i="1"/>
  <c r="NO140" i="1"/>
  <c r="NP140" i="1"/>
  <c r="NQ140" i="1"/>
  <c r="NR140" i="1"/>
  <c r="NS140" i="1"/>
  <c r="NO141" i="1"/>
  <c r="NP141" i="1"/>
  <c r="NQ141" i="1"/>
  <c r="NR141" i="1"/>
  <c r="NS141" i="1"/>
  <c r="NO142" i="1"/>
  <c r="NP142" i="1"/>
  <c r="NQ142" i="1"/>
  <c r="NR142" i="1"/>
  <c r="NS142" i="1"/>
  <c r="NO201" i="1"/>
  <c r="NP201" i="1"/>
  <c r="NQ201" i="1"/>
  <c r="NR201" i="1"/>
  <c r="NS201" i="1"/>
  <c r="NO48" i="1"/>
  <c r="NP48" i="1"/>
  <c r="NQ48" i="1"/>
  <c r="NR48" i="1"/>
  <c r="NS48" i="1"/>
  <c r="NO49" i="1"/>
  <c r="NP49" i="1"/>
  <c r="NQ49" i="1"/>
  <c r="NR49" i="1"/>
  <c r="NS49" i="1"/>
  <c r="NO50" i="1"/>
  <c r="NP50" i="1"/>
  <c r="NQ50" i="1"/>
  <c r="NR50" i="1"/>
  <c r="NS50" i="1"/>
  <c r="NO51" i="1"/>
  <c r="NP51" i="1"/>
  <c r="NQ51" i="1"/>
  <c r="NR51" i="1"/>
  <c r="NS51" i="1"/>
  <c r="NO280" i="1"/>
  <c r="NP280" i="1"/>
  <c r="NQ280" i="1"/>
  <c r="NR280" i="1"/>
  <c r="NS280" i="1"/>
  <c r="NO277" i="1"/>
  <c r="NP277" i="1"/>
  <c r="NQ277" i="1"/>
  <c r="NR277" i="1"/>
  <c r="NS277" i="1"/>
  <c r="NO278" i="1"/>
  <c r="NP278" i="1"/>
  <c r="NQ278" i="1"/>
  <c r="NR278" i="1"/>
  <c r="NS278" i="1"/>
  <c r="NO279" i="1"/>
  <c r="NP279" i="1"/>
  <c r="NQ279" i="1"/>
  <c r="NR279" i="1"/>
  <c r="NS279" i="1"/>
  <c r="NO16" i="1"/>
  <c r="NP16" i="1"/>
  <c r="NQ16" i="1"/>
  <c r="NR16" i="1"/>
  <c r="NS16" i="1"/>
  <c r="NO17" i="1"/>
  <c r="NP17" i="1"/>
  <c r="NQ17" i="1"/>
  <c r="NR17" i="1"/>
  <c r="NS17" i="1"/>
  <c r="NO18" i="1"/>
  <c r="NP18" i="1"/>
  <c r="NQ18" i="1"/>
  <c r="NR18" i="1"/>
  <c r="NS18" i="1"/>
  <c r="NO19" i="1"/>
  <c r="NP19" i="1"/>
  <c r="NQ19" i="1"/>
  <c r="NR19" i="1"/>
  <c r="NS19" i="1"/>
  <c r="NO20" i="1"/>
  <c r="NP20" i="1"/>
  <c r="NQ20" i="1"/>
  <c r="NR20" i="1"/>
  <c r="NS20" i="1"/>
  <c r="NO21" i="1"/>
  <c r="NP21" i="1"/>
  <c r="NQ21" i="1"/>
  <c r="NR21" i="1"/>
  <c r="NS21" i="1"/>
  <c r="NO36" i="1"/>
  <c r="NP36" i="1"/>
  <c r="NQ36" i="1"/>
  <c r="NR36" i="1"/>
  <c r="NS36" i="1"/>
  <c r="NO37" i="1"/>
  <c r="NP37" i="1"/>
  <c r="NQ37" i="1"/>
  <c r="NR37" i="1"/>
  <c r="NS37" i="1"/>
  <c r="NO34" i="1"/>
  <c r="NP34" i="1"/>
  <c r="NQ34" i="1"/>
  <c r="NR34" i="1"/>
  <c r="NS34" i="1"/>
  <c r="NO35" i="1"/>
  <c r="NP35" i="1"/>
  <c r="NQ35" i="1"/>
  <c r="NR35" i="1"/>
  <c r="NS35" i="1"/>
  <c r="NO38" i="1"/>
  <c r="NP38" i="1"/>
  <c r="NQ38" i="1"/>
  <c r="NR38" i="1"/>
  <c r="NS38" i="1"/>
  <c r="NO39" i="1"/>
  <c r="NP39" i="1"/>
  <c r="NQ39" i="1"/>
  <c r="NR39" i="1"/>
  <c r="NS39" i="1"/>
  <c r="NO43" i="1"/>
  <c r="NP43" i="1"/>
  <c r="NQ43" i="1"/>
  <c r="NR43" i="1"/>
  <c r="NS43" i="1"/>
  <c r="NO44" i="1"/>
  <c r="NP44" i="1"/>
  <c r="NQ44" i="1"/>
  <c r="NR44" i="1"/>
  <c r="NS44" i="1"/>
  <c r="NO45" i="1"/>
  <c r="NP45" i="1"/>
  <c r="NQ45" i="1"/>
  <c r="NR45" i="1"/>
  <c r="NS45" i="1"/>
  <c r="NO46" i="1"/>
  <c r="NP46" i="1"/>
  <c r="NQ46" i="1"/>
  <c r="NR46" i="1"/>
  <c r="NS46" i="1"/>
  <c r="NO47" i="1"/>
  <c r="NP47" i="1"/>
  <c r="NQ47" i="1"/>
  <c r="NR47" i="1"/>
  <c r="NS47" i="1"/>
  <c r="NO91" i="1"/>
  <c r="NP91" i="1"/>
  <c r="NQ91" i="1"/>
  <c r="NR91" i="1"/>
  <c r="NS91" i="1"/>
  <c r="NO92" i="1"/>
  <c r="NP92" i="1"/>
  <c r="NQ92" i="1"/>
  <c r="NR92" i="1"/>
  <c r="NS92" i="1"/>
  <c r="NO93" i="1"/>
  <c r="NP93" i="1"/>
  <c r="NQ93" i="1"/>
  <c r="NR93" i="1"/>
  <c r="NS93" i="1"/>
  <c r="NO94" i="1"/>
  <c r="NP94" i="1"/>
  <c r="NQ94" i="1"/>
  <c r="NR94" i="1"/>
  <c r="NS94" i="1"/>
  <c r="NO95" i="1"/>
  <c r="NP95" i="1"/>
  <c r="NQ95" i="1"/>
  <c r="NR95" i="1"/>
  <c r="NS95" i="1"/>
  <c r="NO96" i="1"/>
  <c r="NP96" i="1"/>
  <c r="NQ96" i="1"/>
  <c r="NR96" i="1"/>
  <c r="NS96" i="1"/>
  <c r="NO97" i="1"/>
  <c r="NP97" i="1"/>
  <c r="NQ97" i="1"/>
  <c r="NR97" i="1"/>
  <c r="NS97" i="1"/>
  <c r="NO76" i="1"/>
  <c r="NP76" i="1"/>
  <c r="NQ76" i="1"/>
  <c r="NR76" i="1"/>
  <c r="NS76" i="1"/>
  <c r="NO77" i="1"/>
  <c r="NP77" i="1"/>
  <c r="NQ77" i="1"/>
  <c r="NR77" i="1"/>
  <c r="NS77" i="1"/>
  <c r="NO78" i="1"/>
  <c r="NP78" i="1"/>
  <c r="NQ78" i="1"/>
  <c r="NR78" i="1"/>
  <c r="NS78" i="1"/>
  <c r="NO79" i="1"/>
  <c r="NP79" i="1"/>
  <c r="NQ79" i="1"/>
  <c r="NR79" i="1"/>
  <c r="NS79" i="1"/>
  <c r="NO80" i="1"/>
  <c r="NP80" i="1"/>
  <c r="NQ80" i="1"/>
  <c r="NR80" i="1"/>
  <c r="NS80" i="1"/>
  <c r="NO81" i="1"/>
  <c r="NP81" i="1"/>
  <c r="NQ81" i="1"/>
  <c r="NR81" i="1"/>
  <c r="NS81" i="1"/>
  <c r="NO88" i="1"/>
  <c r="NP88" i="1"/>
  <c r="NQ88" i="1"/>
  <c r="NR88" i="1"/>
  <c r="NS88" i="1"/>
  <c r="NO98" i="1"/>
  <c r="NP98" i="1"/>
  <c r="NQ98" i="1"/>
  <c r="NR98" i="1"/>
  <c r="NS98" i="1"/>
  <c r="NO89" i="1"/>
  <c r="NP89" i="1"/>
  <c r="NQ89" i="1"/>
  <c r="NR89" i="1"/>
  <c r="NS89" i="1"/>
  <c r="NO90" i="1"/>
  <c r="NP90" i="1"/>
  <c r="NQ90" i="1"/>
  <c r="NR90" i="1"/>
  <c r="NS90" i="1"/>
  <c r="NO99" i="1"/>
  <c r="NP99" i="1"/>
  <c r="NQ99" i="1"/>
  <c r="NR99" i="1"/>
  <c r="NS99" i="1"/>
  <c r="NO100" i="1"/>
  <c r="NP100" i="1"/>
  <c r="NQ100" i="1"/>
  <c r="NR100" i="1"/>
  <c r="NS100" i="1"/>
  <c r="NO101" i="1"/>
  <c r="NP101" i="1"/>
  <c r="NQ101" i="1"/>
  <c r="NR101" i="1"/>
  <c r="NS101" i="1"/>
  <c r="NO82" i="1"/>
  <c r="NP82" i="1"/>
  <c r="NQ82" i="1"/>
  <c r="NR82" i="1"/>
  <c r="NS82" i="1"/>
  <c r="NO83" i="1"/>
  <c r="NP83" i="1"/>
  <c r="NQ83" i="1"/>
  <c r="NR83" i="1"/>
  <c r="NS83" i="1"/>
  <c r="NO84" i="1"/>
  <c r="NP84" i="1"/>
  <c r="NQ84" i="1"/>
  <c r="NR84" i="1"/>
  <c r="NS84" i="1"/>
  <c r="NO85" i="1"/>
  <c r="NP85" i="1"/>
  <c r="NQ85" i="1"/>
  <c r="NR85" i="1"/>
  <c r="NS85" i="1"/>
  <c r="NO86" i="1"/>
  <c r="NP86" i="1"/>
  <c r="NQ86" i="1"/>
  <c r="NR86" i="1"/>
  <c r="NS86" i="1"/>
  <c r="NO87" i="1"/>
  <c r="NP87" i="1"/>
  <c r="NQ87" i="1"/>
  <c r="NR87" i="1"/>
  <c r="NS87" i="1"/>
  <c r="NO102" i="1"/>
  <c r="NP102" i="1"/>
  <c r="NQ102" i="1"/>
  <c r="NR102" i="1"/>
  <c r="NS102" i="1"/>
  <c r="NO103" i="1"/>
  <c r="NP103" i="1"/>
  <c r="NQ103" i="1"/>
  <c r="NR103" i="1"/>
  <c r="NS103" i="1"/>
  <c r="NO104" i="1"/>
  <c r="NP104" i="1"/>
  <c r="NQ104" i="1"/>
  <c r="NR104" i="1"/>
  <c r="NS104" i="1"/>
  <c r="NO105" i="1"/>
  <c r="NP105" i="1"/>
  <c r="NQ105" i="1"/>
  <c r="NR105" i="1"/>
  <c r="NS105" i="1"/>
  <c r="NO106" i="1"/>
  <c r="NP106" i="1"/>
  <c r="NQ106" i="1"/>
  <c r="NR106" i="1"/>
  <c r="NS106" i="1"/>
  <c r="NO107" i="1"/>
  <c r="NP107" i="1"/>
  <c r="NQ107" i="1"/>
  <c r="NR107" i="1"/>
  <c r="NS107" i="1"/>
  <c r="NO22" i="1"/>
  <c r="NP22" i="1"/>
  <c r="NQ22" i="1"/>
  <c r="NR22" i="1"/>
  <c r="NS22" i="1"/>
  <c r="NO108" i="1"/>
  <c r="NP108" i="1"/>
  <c r="NQ108" i="1"/>
  <c r="NR108" i="1"/>
  <c r="NS108" i="1"/>
  <c r="NO109" i="1"/>
  <c r="NP109" i="1"/>
  <c r="NQ109" i="1"/>
  <c r="NR109" i="1"/>
  <c r="NS109" i="1"/>
  <c r="NO110" i="1"/>
  <c r="NP110" i="1"/>
  <c r="NQ110" i="1"/>
  <c r="NR110" i="1"/>
  <c r="NS110" i="1"/>
  <c r="NO111" i="1"/>
  <c r="NP111" i="1"/>
  <c r="NQ111" i="1"/>
  <c r="NR111" i="1"/>
  <c r="NS111" i="1"/>
  <c r="NO112" i="1"/>
  <c r="NP112" i="1"/>
  <c r="NQ112" i="1"/>
  <c r="NR112" i="1"/>
  <c r="NS112" i="1"/>
  <c r="NO164" i="1"/>
  <c r="NP164" i="1"/>
  <c r="NQ164" i="1"/>
  <c r="NR164" i="1"/>
  <c r="NS164" i="1"/>
  <c r="NO165" i="1"/>
  <c r="NP165" i="1"/>
  <c r="NQ165" i="1"/>
  <c r="NR165" i="1"/>
  <c r="NS165" i="1"/>
  <c r="NO166" i="1"/>
  <c r="NP166" i="1"/>
  <c r="NQ166" i="1"/>
  <c r="NR166" i="1"/>
  <c r="NS166" i="1"/>
  <c r="NO230" i="1"/>
  <c r="NP230" i="1"/>
  <c r="NQ230" i="1"/>
  <c r="NR230" i="1"/>
  <c r="NS230" i="1"/>
  <c r="NO231" i="1"/>
  <c r="NP231" i="1"/>
  <c r="NQ231" i="1"/>
  <c r="NR231" i="1"/>
  <c r="NS231" i="1"/>
  <c r="NO167" i="1"/>
  <c r="NP167" i="1"/>
  <c r="NQ167" i="1"/>
  <c r="NR167" i="1"/>
  <c r="NS167" i="1"/>
  <c r="NO197" i="1"/>
  <c r="NP197" i="1"/>
  <c r="NQ197" i="1"/>
  <c r="NR197" i="1"/>
  <c r="NS197" i="1"/>
  <c r="NO198" i="1"/>
  <c r="NP198" i="1"/>
  <c r="NQ198" i="1"/>
  <c r="NR198" i="1"/>
  <c r="NS198" i="1"/>
  <c r="NO168" i="1"/>
  <c r="NP168" i="1"/>
  <c r="NQ168" i="1"/>
  <c r="NR168" i="1"/>
  <c r="NS168" i="1"/>
  <c r="NO169" i="1"/>
  <c r="NP169" i="1"/>
  <c r="NQ169" i="1"/>
  <c r="NR169" i="1"/>
  <c r="NS169" i="1"/>
  <c r="NO170" i="1"/>
  <c r="NP170" i="1"/>
  <c r="NQ170" i="1"/>
  <c r="NR170" i="1"/>
  <c r="NS170" i="1"/>
  <c r="NO171" i="1"/>
  <c r="NP171" i="1"/>
  <c r="NQ171" i="1"/>
  <c r="NR171" i="1"/>
  <c r="NS171" i="1"/>
  <c r="NO172" i="1"/>
  <c r="NP172" i="1"/>
  <c r="NQ172" i="1"/>
  <c r="NR172" i="1"/>
  <c r="NS172" i="1"/>
  <c r="NO173" i="1"/>
  <c r="NP173" i="1"/>
  <c r="NQ173" i="1"/>
  <c r="NR173" i="1"/>
  <c r="NS173" i="1"/>
  <c r="NO174" i="1"/>
  <c r="NP174" i="1"/>
  <c r="NQ174" i="1"/>
  <c r="NR174" i="1"/>
  <c r="NS174" i="1"/>
  <c r="NO175" i="1"/>
  <c r="NP175" i="1"/>
  <c r="NQ175" i="1"/>
  <c r="NR175" i="1"/>
  <c r="NS175" i="1"/>
  <c r="NO176" i="1"/>
  <c r="NP176" i="1"/>
  <c r="NQ176" i="1"/>
  <c r="NR176" i="1"/>
  <c r="NS176" i="1"/>
  <c r="NO177" i="1"/>
  <c r="NP177" i="1"/>
  <c r="NQ177" i="1"/>
  <c r="NR177" i="1"/>
  <c r="NS177" i="1"/>
  <c r="NO178" i="1"/>
  <c r="NP178" i="1"/>
  <c r="NQ178" i="1"/>
  <c r="NR178" i="1"/>
  <c r="NS178" i="1"/>
  <c r="NO179" i="1"/>
  <c r="NP179" i="1"/>
  <c r="NQ179" i="1"/>
  <c r="NR179" i="1"/>
  <c r="NS179" i="1"/>
  <c r="NO180" i="1"/>
  <c r="NP180" i="1"/>
  <c r="NQ180" i="1"/>
  <c r="NR180" i="1"/>
  <c r="NS180" i="1"/>
  <c r="NO181" i="1"/>
  <c r="NP181" i="1"/>
  <c r="NQ181" i="1"/>
  <c r="NR181" i="1"/>
  <c r="NS181" i="1"/>
  <c r="NO182" i="1"/>
  <c r="NP182" i="1"/>
  <c r="NQ182" i="1"/>
  <c r="NR182" i="1"/>
  <c r="NS182" i="1"/>
  <c r="NO183" i="1"/>
  <c r="NP183" i="1"/>
  <c r="NQ183" i="1"/>
  <c r="NR183" i="1"/>
  <c r="NS183" i="1"/>
  <c r="NO184" i="1"/>
  <c r="NP184" i="1"/>
  <c r="NQ184" i="1"/>
  <c r="NR184" i="1"/>
  <c r="NS184" i="1"/>
  <c r="NO185" i="1"/>
  <c r="NP185" i="1"/>
  <c r="NQ185" i="1"/>
  <c r="NR185" i="1"/>
  <c r="NS185" i="1"/>
  <c r="NO232" i="1"/>
  <c r="NP232" i="1"/>
  <c r="NQ232" i="1"/>
  <c r="NR232" i="1"/>
  <c r="NS232" i="1"/>
  <c r="NO186" i="1"/>
  <c r="NP186" i="1"/>
  <c r="NQ186" i="1"/>
  <c r="NR186" i="1"/>
  <c r="NS186" i="1"/>
  <c r="NO187" i="1"/>
  <c r="NP187" i="1"/>
  <c r="NQ187" i="1"/>
  <c r="NR187" i="1"/>
  <c r="NS187" i="1"/>
  <c r="NO188" i="1"/>
  <c r="NP188" i="1"/>
  <c r="NQ188" i="1"/>
  <c r="NR188" i="1"/>
  <c r="NS188" i="1"/>
  <c r="NO189" i="1"/>
  <c r="NP189" i="1"/>
  <c r="NQ189" i="1"/>
  <c r="NR189" i="1"/>
  <c r="NS189" i="1"/>
  <c r="NO190" i="1"/>
  <c r="NP190" i="1"/>
  <c r="NQ190" i="1"/>
  <c r="NR190" i="1"/>
  <c r="NS190" i="1"/>
  <c r="NO191" i="1"/>
  <c r="NP191" i="1"/>
  <c r="NQ191" i="1"/>
  <c r="NR191" i="1"/>
  <c r="NS191" i="1"/>
  <c r="NO192" i="1"/>
  <c r="NP192" i="1"/>
  <c r="NQ192" i="1"/>
  <c r="NR192" i="1"/>
  <c r="NS192" i="1"/>
  <c r="NO193" i="1"/>
  <c r="NP193" i="1"/>
  <c r="NQ193" i="1"/>
  <c r="NR193" i="1"/>
  <c r="NS193" i="1"/>
  <c r="NO194" i="1"/>
  <c r="NP194" i="1"/>
  <c r="NQ194" i="1"/>
  <c r="NR194" i="1"/>
  <c r="NS194" i="1"/>
  <c r="NO195" i="1"/>
  <c r="NP195" i="1"/>
  <c r="NQ195" i="1"/>
  <c r="NR195" i="1"/>
  <c r="NS195" i="1"/>
  <c r="NO196" i="1"/>
  <c r="NP196" i="1"/>
  <c r="NQ196" i="1"/>
  <c r="NR196" i="1"/>
  <c r="NS196" i="1"/>
  <c r="NO119" i="1"/>
  <c r="NP119" i="1"/>
  <c r="NQ119" i="1"/>
  <c r="NR119" i="1"/>
  <c r="NS119" i="1"/>
  <c r="NO120" i="1"/>
  <c r="NP120" i="1"/>
  <c r="NQ120" i="1"/>
  <c r="NR120" i="1"/>
  <c r="NS120" i="1"/>
  <c r="NO121" i="1"/>
  <c r="NP121" i="1"/>
  <c r="NQ121" i="1"/>
  <c r="NR121" i="1"/>
  <c r="NS121" i="1"/>
  <c r="NO122" i="1"/>
  <c r="NP122" i="1"/>
  <c r="NQ122" i="1"/>
  <c r="NR122" i="1"/>
  <c r="NS122" i="1"/>
  <c r="NO123" i="1"/>
  <c r="NP123" i="1"/>
  <c r="NQ123" i="1"/>
  <c r="NR123" i="1"/>
  <c r="NS123" i="1"/>
  <c r="NO124" i="1"/>
  <c r="NP124" i="1"/>
  <c r="NQ124" i="1"/>
  <c r="NR124" i="1"/>
  <c r="NS124" i="1"/>
  <c r="NO199" i="1"/>
  <c r="NP199" i="1"/>
  <c r="NQ199" i="1"/>
  <c r="NR199" i="1"/>
  <c r="NS199" i="1"/>
  <c r="NO200" i="1"/>
  <c r="NP200" i="1"/>
  <c r="NQ200" i="1"/>
  <c r="NR200" i="1"/>
  <c r="NS200" i="1"/>
  <c r="NO217" i="1"/>
  <c r="NP217" i="1"/>
  <c r="NQ217" i="1"/>
  <c r="NR217" i="1"/>
  <c r="NS217" i="1"/>
  <c r="NO225" i="1"/>
  <c r="NP225" i="1"/>
  <c r="NQ225" i="1"/>
  <c r="NR225" i="1"/>
  <c r="NS225" i="1"/>
  <c r="NO220" i="1"/>
  <c r="NP220" i="1"/>
  <c r="NQ220" i="1"/>
  <c r="NR220" i="1"/>
  <c r="NS220" i="1"/>
  <c r="NO208" i="1"/>
  <c r="NP208" i="1"/>
  <c r="NQ208" i="1"/>
  <c r="NR208" i="1"/>
  <c r="NS208" i="1"/>
  <c r="NO209" i="1"/>
  <c r="NP209" i="1"/>
  <c r="NQ209" i="1"/>
  <c r="NR209" i="1"/>
  <c r="NS209" i="1"/>
  <c r="NO214" i="1"/>
  <c r="NP214" i="1"/>
  <c r="NQ214" i="1"/>
  <c r="NR214" i="1"/>
  <c r="NS214" i="1"/>
  <c r="NO221" i="1"/>
  <c r="NP221" i="1"/>
  <c r="NQ221" i="1"/>
  <c r="NR221" i="1"/>
  <c r="NS221" i="1"/>
  <c r="NO222" i="1"/>
  <c r="NP222" i="1"/>
  <c r="NQ222" i="1"/>
  <c r="NR222" i="1"/>
  <c r="NS222" i="1"/>
  <c r="NO224" i="1"/>
  <c r="NP224" i="1"/>
  <c r="NQ224" i="1"/>
  <c r="NR224" i="1"/>
  <c r="NS224" i="1"/>
  <c r="NO218" i="1"/>
  <c r="NP218" i="1"/>
  <c r="NQ218" i="1"/>
  <c r="NR218" i="1"/>
  <c r="NS218" i="1"/>
  <c r="NO219" i="1"/>
  <c r="NP219" i="1"/>
  <c r="NQ219" i="1"/>
  <c r="NR219" i="1"/>
  <c r="NS219" i="1"/>
  <c r="NO210" i="1"/>
  <c r="NP210" i="1"/>
  <c r="NQ210" i="1"/>
  <c r="NR210" i="1"/>
  <c r="NS210" i="1"/>
  <c r="NO211" i="1"/>
  <c r="NP211" i="1"/>
  <c r="NQ211" i="1"/>
  <c r="NR211" i="1"/>
  <c r="NS211" i="1"/>
  <c r="NO212" i="1"/>
  <c r="NP212" i="1"/>
  <c r="NQ212" i="1"/>
  <c r="NR212" i="1"/>
  <c r="NS212" i="1"/>
  <c r="NO213" i="1"/>
  <c r="NP213" i="1"/>
  <c r="NQ213" i="1"/>
  <c r="NR213" i="1"/>
  <c r="NS213" i="1"/>
  <c r="NO227" i="1"/>
  <c r="NP227" i="1"/>
  <c r="NQ227" i="1"/>
  <c r="NR227" i="1"/>
  <c r="NS227" i="1"/>
  <c r="NO228" i="1"/>
  <c r="NP228" i="1"/>
  <c r="NQ228" i="1"/>
  <c r="NR228" i="1"/>
  <c r="NS228" i="1"/>
  <c r="NO226" i="1"/>
  <c r="NP226" i="1"/>
  <c r="NQ226" i="1"/>
  <c r="NR226" i="1"/>
  <c r="NS226" i="1"/>
  <c r="NO215" i="1"/>
  <c r="NP215" i="1"/>
  <c r="NQ215" i="1"/>
  <c r="NR215" i="1"/>
  <c r="NS215" i="1"/>
  <c r="NO223" i="1"/>
  <c r="NP223" i="1"/>
  <c r="NQ223" i="1"/>
  <c r="NR223" i="1"/>
  <c r="NS223" i="1"/>
  <c r="NO229" i="1"/>
  <c r="NP229" i="1"/>
  <c r="NQ229" i="1"/>
  <c r="NR229" i="1"/>
  <c r="NS229" i="1"/>
  <c r="NO216" i="1"/>
  <c r="NP216" i="1"/>
  <c r="NQ216" i="1"/>
  <c r="NR216" i="1"/>
  <c r="NS216" i="1"/>
  <c r="NO158" i="1"/>
  <c r="NP158" i="1"/>
  <c r="NQ158" i="1"/>
  <c r="NR158" i="1"/>
  <c r="NS158" i="1"/>
  <c r="NO159" i="1"/>
  <c r="NP159" i="1"/>
  <c r="NQ159" i="1"/>
  <c r="NR159" i="1"/>
  <c r="NS159" i="1"/>
  <c r="NO160" i="1"/>
  <c r="NP160" i="1"/>
  <c r="NQ160" i="1"/>
  <c r="NR160" i="1"/>
  <c r="NS160" i="1"/>
  <c r="NO248" i="1"/>
  <c r="NP248" i="1"/>
  <c r="NQ248" i="1"/>
  <c r="NR248" i="1"/>
  <c r="NS248" i="1"/>
  <c r="NO249" i="1"/>
  <c r="NP249" i="1"/>
  <c r="NQ249" i="1"/>
  <c r="NR249" i="1"/>
  <c r="NS249" i="1"/>
  <c r="NO246" i="1"/>
  <c r="NP246" i="1"/>
  <c r="NQ246" i="1"/>
  <c r="NR246" i="1"/>
  <c r="NS246" i="1"/>
  <c r="NO250" i="1"/>
  <c r="NP250" i="1"/>
  <c r="NQ250" i="1"/>
  <c r="NR250" i="1"/>
  <c r="NS250" i="1"/>
  <c r="NO259" i="1"/>
  <c r="NP259" i="1"/>
  <c r="NQ259" i="1"/>
  <c r="NR259" i="1"/>
  <c r="NS259" i="1"/>
  <c r="NO256" i="1"/>
  <c r="NP256" i="1"/>
  <c r="NQ256" i="1"/>
  <c r="NR256" i="1"/>
  <c r="NS256" i="1"/>
  <c r="NO260" i="1"/>
  <c r="NP260" i="1"/>
  <c r="NQ260" i="1"/>
  <c r="NR260" i="1"/>
  <c r="NS260" i="1"/>
  <c r="NO261" i="1"/>
  <c r="NP261" i="1"/>
  <c r="NQ261" i="1"/>
  <c r="NR261" i="1"/>
  <c r="NS261" i="1"/>
  <c r="NO262" i="1"/>
  <c r="NP262" i="1"/>
  <c r="NQ262" i="1"/>
  <c r="NR262" i="1"/>
  <c r="NS262" i="1"/>
  <c r="NO257" i="1"/>
  <c r="NP257" i="1"/>
  <c r="NQ257" i="1"/>
  <c r="NR257" i="1"/>
  <c r="NS257" i="1"/>
  <c r="NO251" i="1"/>
  <c r="NP251" i="1"/>
  <c r="NQ251" i="1"/>
  <c r="NR251" i="1"/>
  <c r="NS251" i="1"/>
  <c r="NO252" i="1"/>
  <c r="NP252" i="1"/>
  <c r="NQ252" i="1"/>
  <c r="NR252" i="1"/>
  <c r="NS252" i="1"/>
  <c r="NO258" i="1"/>
  <c r="NP258" i="1"/>
  <c r="NQ258" i="1"/>
  <c r="NR258" i="1"/>
  <c r="NS258" i="1"/>
  <c r="NO253" i="1"/>
  <c r="NP253" i="1"/>
  <c r="NQ253" i="1"/>
  <c r="NR253" i="1"/>
  <c r="NS253" i="1"/>
  <c r="NO265" i="1"/>
  <c r="NP265" i="1"/>
  <c r="NQ265" i="1"/>
  <c r="NR265" i="1"/>
  <c r="NS265" i="1"/>
  <c r="NO266" i="1"/>
  <c r="NP266" i="1"/>
  <c r="NQ266" i="1"/>
  <c r="NR266" i="1"/>
  <c r="NS266" i="1"/>
  <c r="NO263" i="1"/>
  <c r="NP263" i="1"/>
  <c r="NQ263" i="1"/>
  <c r="NR263" i="1"/>
  <c r="NS263" i="1"/>
  <c r="NO264" i="1"/>
  <c r="NP264" i="1"/>
  <c r="NQ264" i="1"/>
  <c r="NR264" i="1"/>
  <c r="NS264" i="1"/>
  <c r="NO254" i="1"/>
  <c r="NP254" i="1"/>
  <c r="NQ254" i="1"/>
  <c r="NR254" i="1"/>
  <c r="NS254" i="1"/>
  <c r="NO267" i="1"/>
  <c r="NP267" i="1"/>
  <c r="NQ267" i="1"/>
  <c r="NR267" i="1"/>
  <c r="NS267" i="1"/>
  <c r="NO255" i="1"/>
  <c r="NP255" i="1"/>
  <c r="NQ255" i="1"/>
  <c r="NR255" i="1"/>
  <c r="NS255" i="1"/>
  <c r="NO276" i="1"/>
  <c r="NP276" i="1"/>
  <c r="NQ276" i="1"/>
  <c r="NR276" i="1"/>
  <c r="NS276" i="1"/>
  <c r="NO247" i="1"/>
  <c r="NP247" i="1"/>
  <c r="NQ247" i="1"/>
  <c r="NR247" i="1"/>
  <c r="NS247" i="1"/>
  <c r="NO269" i="1"/>
  <c r="NP269" i="1"/>
  <c r="NQ269" i="1"/>
  <c r="NR269" i="1"/>
  <c r="NS269" i="1"/>
  <c r="NO270" i="1"/>
  <c r="NP270" i="1"/>
  <c r="NQ270" i="1"/>
  <c r="NR270" i="1"/>
  <c r="NS270" i="1"/>
  <c r="NO271" i="1"/>
  <c r="NP271" i="1"/>
  <c r="NQ271" i="1"/>
  <c r="NR271" i="1"/>
  <c r="NS271" i="1"/>
  <c r="NO272" i="1"/>
  <c r="NP272" i="1"/>
  <c r="NQ272" i="1"/>
  <c r="NR272" i="1"/>
  <c r="NS272" i="1"/>
  <c r="NO273" i="1"/>
  <c r="NP273" i="1"/>
  <c r="NQ273" i="1"/>
  <c r="NR273" i="1"/>
  <c r="NS273" i="1"/>
  <c r="NO275" i="1"/>
  <c r="NP275" i="1"/>
  <c r="NQ275" i="1"/>
  <c r="NR275" i="1"/>
  <c r="NS275" i="1"/>
  <c r="NO268" i="1"/>
  <c r="NP268" i="1"/>
  <c r="NQ268" i="1"/>
  <c r="NR268" i="1"/>
  <c r="NS268" i="1"/>
  <c r="NO274" i="1"/>
  <c r="NP274" i="1"/>
  <c r="NQ274" i="1"/>
  <c r="NR274" i="1"/>
  <c r="NS274" i="1"/>
  <c r="NO206" i="1"/>
  <c r="NP206" i="1"/>
  <c r="NQ206" i="1"/>
  <c r="NR206" i="1"/>
  <c r="NS206" i="1"/>
  <c r="NO23" i="1"/>
  <c r="NP23" i="1"/>
  <c r="NQ23" i="1"/>
  <c r="NR23" i="1"/>
  <c r="NS23" i="1"/>
  <c r="NO117" i="1"/>
  <c r="NP117" i="1"/>
  <c r="NQ117" i="1"/>
  <c r="NR117" i="1"/>
  <c r="NS117" i="1"/>
  <c r="NO118" i="1"/>
  <c r="NP118" i="1"/>
  <c r="NQ118" i="1"/>
  <c r="NR118" i="1"/>
  <c r="NS118" i="1"/>
  <c r="KG46" i="1" l="1"/>
  <c r="KG91" i="1"/>
  <c r="KG93" i="1"/>
  <c r="KG94" i="1"/>
  <c r="KG95" i="1"/>
  <c r="KG96" i="1"/>
  <c r="KG97" i="1"/>
  <c r="KG76" i="1"/>
  <c r="KG78" i="1"/>
  <c r="KG79" i="1"/>
  <c r="KG80" i="1"/>
  <c r="KG81" i="1"/>
  <c r="KG88" i="1"/>
  <c r="KG98" i="1"/>
  <c r="KG89" i="1"/>
  <c r="KG90" i="1"/>
  <c r="KG87" i="1"/>
  <c r="KG108" i="1"/>
  <c r="KG109" i="1"/>
  <c r="KG164" i="1"/>
  <c r="KG165" i="1"/>
  <c r="KG166" i="1"/>
  <c r="KG231" i="1"/>
  <c r="KG170" i="1"/>
  <c r="KG232" i="1"/>
  <c r="KG187" i="1"/>
  <c r="KG191" i="1"/>
  <c r="KG192" i="1"/>
  <c r="KG196" i="1"/>
  <c r="KG119" i="1"/>
  <c r="KG120" i="1"/>
  <c r="KG121" i="1"/>
  <c r="KG122" i="1"/>
  <c r="KG123" i="1"/>
  <c r="KG199" i="1"/>
  <c r="KG200" i="1"/>
  <c r="KG217" i="1"/>
  <c r="KG225" i="1"/>
  <c r="KG220" i="1"/>
  <c r="KG208" i="1"/>
  <c r="KG209" i="1"/>
  <c r="KG214" i="1"/>
  <c r="KG221" i="1"/>
  <c r="KG222" i="1"/>
  <c r="KG159" i="1"/>
  <c r="KG248" i="1"/>
  <c r="KG249" i="1"/>
  <c r="KG250" i="1"/>
  <c r="KG259" i="1"/>
  <c r="KG256" i="1"/>
  <c r="KG260" i="1"/>
  <c r="KG261" i="1"/>
  <c r="KG262" i="1"/>
  <c r="KG257" i="1"/>
  <c r="KG251" i="1"/>
  <c r="KG252" i="1"/>
  <c r="KG258" i="1"/>
  <c r="KG253" i="1"/>
  <c r="KG265" i="1"/>
  <c r="KG266" i="1"/>
  <c r="KG263" i="1"/>
  <c r="KG16" i="1"/>
  <c r="KG233" i="1"/>
  <c r="KG234" i="1"/>
  <c r="KG2" i="1"/>
  <c r="KG3" i="1"/>
  <c r="KG8" i="1"/>
  <c r="KG73" i="1"/>
  <c r="KG74" i="1"/>
  <c r="KG40" i="1"/>
  <c r="KG113" i="1"/>
  <c r="KG114" i="1"/>
  <c r="KG115" i="1"/>
  <c r="KG202" i="1"/>
  <c r="KG204" i="1"/>
  <c r="KG239" i="1"/>
  <c r="KG241" i="1"/>
  <c r="KG243" i="1"/>
  <c r="KG244" i="1"/>
  <c r="KG162" i="1"/>
  <c r="KG52" i="1"/>
  <c r="KG53" i="1"/>
  <c r="KG54" i="1"/>
  <c r="KG55" i="1"/>
  <c r="KG56" i="1"/>
  <c r="KG57" i="1"/>
  <c r="KG58" i="1"/>
  <c r="KG144" i="1"/>
  <c r="KG145" i="1"/>
  <c r="KG147" i="1"/>
  <c r="KG148" i="1"/>
  <c r="KG149" i="1"/>
  <c r="KG150" i="1"/>
  <c r="KG126" i="1"/>
  <c r="KG127" i="1"/>
  <c r="KG128" i="1"/>
  <c r="KG129" i="1"/>
  <c r="KG130" i="1"/>
  <c r="KG131" i="1"/>
  <c r="KG132" i="1"/>
  <c r="KG133" i="1"/>
  <c r="KG134" i="1"/>
  <c r="KG135" i="1"/>
  <c r="KG137" i="1"/>
  <c r="KG151" i="1"/>
  <c r="KG152" i="1"/>
  <c r="KG201" i="1"/>
  <c r="KG48" i="1"/>
  <c r="KG49" i="1"/>
  <c r="KG50" i="1"/>
  <c r="KG51" i="1"/>
  <c r="QJ233" i="1" l="1"/>
  <c r="QJ234" i="1"/>
  <c r="QJ2" i="1"/>
  <c r="QJ3" i="1"/>
  <c r="QJ11" i="1"/>
  <c r="QJ4" i="1"/>
  <c r="QJ5" i="1"/>
  <c r="QJ6" i="1"/>
  <c r="QJ7" i="1"/>
  <c r="QJ74" i="1"/>
  <c r="QJ30" i="1"/>
  <c r="QJ31" i="1"/>
  <c r="QJ24" i="1"/>
  <c r="QJ25" i="1"/>
  <c r="QJ41" i="1"/>
  <c r="QJ205" i="1"/>
  <c r="QJ207" i="1"/>
  <c r="QJ203" i="1"/>
  <c r="QJ239" i="1"/>
  <c r="QJ240" i="1"/>
  <c r="QJ245" i="1"/>
  <c r="QJ161" i="1"/>
  <c r="QJ162" i="1"/>
  <c r="QJ163" i="1"/>
  <c r="QJ15" i="1"/>
  <c r="QJ75" i="1"/>
  <c r="QJ236" i="1"/>
  <c r="QJ237" i="1"/>
  <c r="QJ238" i="1"/>
  <c r="QJ12" i="1"/>
  <c r="QJ13" i="1"/>
  <c r="QJ14" i="1"/>
  <c r="QJ59" i="1"/>
  <c r="QJ62" i="1"/>
  <c r="QJ60" i="1"/>
  <c r="QJ61" i="1"/>
  <c r="QJ63" i="1"/>
  <c r="QJ64" i="1"/>
  <c r="QJ65" i="1"/>
  <c r="QJ66" i="1"/>
  <c r="QJ68" i="1"/>
  <c r="QJ143" i="1"/>
  <c r="QJ146" i="1"/>
  <c r="QJ125" i="1"/>
  <c r="QJ129" i="1"/>
  <c r="QJ131" i="1"/>
  <c r="QJ134" i="1"/>
  <c r="QJ136" i="1"/>
  <c r="QJ153" i="1"/>
  <c r="QJ154" i="1"/>
  <c r="QJ155" i="1"/>
  <c r="QJ156" i="1"/>
  <c r="QJ157" i="1"/>
  <c r="QJ138" i="1"/>
  <c r="QJ139" i="1"/>
  <c r="QJ140" i="1"/>
  <c r="QJ141" i="1"/>
  <c r="QJ142" i="1"/>
  <c r="QJ201" i="1"/>
  <c r="QJ16" i="1"/>
  <c r="QJ17" i="1"/>
  <c r="QJ18" i="1"/>
  <c r="QJ19" i="1"/>
  <c r="QJ20" i="1"/>
  <c r="QJ21" i="1"/>
  <c r="QJ37" i="1"/>
  <c r="QJ35" i="1"/>
  <c r="QJ39" i="1"/>
  <c r="QJ43" i="1"/>
  <c r="QJ44" i="1"/>
  <c r="QJ45" i="1"/>
  <c r="QJ46" i="1"/>
  <c r="QJ47" i="1"/>
  <c r="QJ91" i="1"/>
  <c r="QJ93" i="1"/>
  <c r="QJ96" i="1"/>
  <c r="QJ76" i="1"/>
  <c r="QJ77" i="1"/>
  <c r="QJ79" i="1"/>
  <c r="QJ81" i="1"/>
  <c r="QJ89" i="1"/>
  <c r="QJ90" i="1"/>
  <c r="QJ99" i="1"/>
  <c r="QJ100" i="1"/>
  <c r="QJ101" i="1"/>
  <c r="QJ82" i="1"/>
  <c r="QJ83" i="1"/>
  <c r="QJ84" i="1"/>
  <c r="QJ85" i="1"/>
  <c r="QJ86" i="1"/>
  <c r="QJ87" i="1"/>
  <c r="QJ102" i="1"/>
  <c r="QJ103" i="1"/>
  <c r="QJ104" i="1"/>
  <c r="QJ105" i="1"/>
  <c r="QJ106" i="1"/>
  <c r="QJ107" i="1"/>
  <c r="QJ22" i="1"/>
  <c r="QJ108" i="1"/>
  <c r="QJ109" i="1"/>
  <c r="QJ110" i="1"/>
  <c r="QJ111" i="1"/>
  <c r="QJ112" i="1"/>
  <c r="QJ167" i="1"/>
  <c r="QJ197" i="1"/>
  <c r="QJ198" i="1"/>
  <c r="QJ168" i="1"/>
  <c r="QJ169" i="1"/>
  <c r="QJ170" i="1"/>
  <c r="QJ171" i="1"/>
  <c r="QJ172" i="1"/>
  <c r="QJ173" i="1"/>
  <c r="QJ174" i="1"/>
  <c r="QJ175" i="1"/>
  <c r="QJ176" i="1"/>
  <c r="QJ177" i="1"/>
  <c r="QJ178" i="1"/>
  <c r="QJ179" i="1"/>
  <c r="QJ180" i="1"/>
  <c r="QJ181" i="1"/>
  <c r="QJ182" i="1"/>
  <c r="QJ183" i="1"/>
  <c r="QJ184" i="1"/>
  <c r="QJ185" i="1"/>
  <c r="QJ232" i="1"/>
  <c r="QJ186" i="1"/>
  <c r="QJ187" i="1"/>
  <c r="QJ188" i="1"/>
  <c r="QJ189" i="1"/>
  <c r="QJ190" i="1"/>
  <c r="QJ191" i="1"/>
  <c r="QJ193" i="1"/>
  <c r="QJ194" i="1"/>
  <c r="QJ195" i="1"/>
  <c r="QJ196" i="1"/>
  <c r="QJ124" i="1"/>
  <c r="QJ199" i="1"/>
  <c r="QJ200" i="1"/>
  <c r="QJ220" i="1"/>
  <c r="QJ208" i="1"/>
  <c r="QJ209" i="1"/>
  <c r="QJ224" i="1"/>
  <c r="QJ218" i="1"/>
  <c r="QJ219" i="1"/>
  <c r="QJ210" i="1"/>
  <c r="QJ211" i="1"/>
  <c r="QJ212" i="1"/>
  <c r="QJ213" i="1"/>
  <c r="QJ227" i="1"/>
  <c r="QJ228" i="1"/>
  <c r="QJ226" i="1"/>
  <c r="QJ215" i="1"/>
  <c r="QJ223" i="1"/>
  <c r="QJ229" i="1"/>
  <c r="QJ216" i="1"/>
  <c r="QJ158" i="1"/>
  <c r="QJ250" i="1"/>
  <c r="QJ261" i="1"/>
  <c r="QJ252" i="1"/>
  <c r="QJ264" i="1"/>
  <c r="QJ254" i="1"/>
  <c r="QJ267" i="1"/>
  <c r="QJ255" i="1"/>
  <c r="QJ276" i="1"/>
  <c r="QJ247" i="1"/>
  <c r="QJ269" i="1"/>
  <c r="QJ270" i="1"/>
  <c r="QJ271" i="1"/>
  <c r="QJ272" i="1"/>
  <c r="QJ273" i="1"/>
  <c r="QJ275" i="1"/>
  <c r="QJ268" i="1"/>
  <c r="QJ274" i="1"/>
  <c r="QJ10" i="1" l="1"/>
  <c r="QJ9" i="1"/>
  <c r="II279" i="1" l="1"/>
  <c r="IJ280" i="1"/>
  <c r="IJ277" i="1"/>
  <c r="IJ278" i="1"/>
  <c r="IJ279" i="1"/>
  <c r="IK280" i="1"/>
  <c r="IK277" i="1"/>
  <c r="IK278" i="1"/>
  <c r="IK279" i="1"/>
  <c r="FM280" i="1"/>
  <c r="FM277" i="1"/>
  <c r="FM278" i="1"/>
  <c r="FM279" i="1"/>
  <c r="FN280" i="1"/>
  <c r="FN277" i="1"/>
  <c r="FN278" i="1"/>
  <c r="FN279" i="1"/>
  <c r="FO280" i="1"/>
  <c r="FO277" i="1"/>
  <c r="FO278" i="1"/>
  <c r="FO279" i="1"/>
  <c r="FP280" i="1"/>
  <c r="FP277" i="1"/>
  <c r="FP278" i="1"/>
  <c r="FP279" i="1"/>
  <c r="FQ280" i="1"/>
  <c r="FQ277" i="1"/>
  <c r="FQ278" i="1"/>
  <c r="FQ279" i="1"/>
  <c r="FR280" i="1"/>
  <c r="FR277" i="1"/>
  <c r="FR278" i="1"/>
  <c r="FR279" i="1"/>
  <c r="FS280" i="1"/>
  <c r="FS277" i="1"/>
  <c r="FS278" i="1"/>
  <c r="FS279" i="1"/>
  <c r="FT280" i="1"/>
  <c r="FT277" i="1"/>
  <c r="FT278" i="1"/>
  <c r="FT279" i="1"/>
  <c r="FU280" i="1"/>
  <c r="FU277" i="1"/>
  <c r="FU278" i="1"/>
  <c r="FU279" i="1"/>
  <c r="FV280" i="1"/>
  <c r="FV277" i="1"/>
  <c r="FV278" i="1"/>
  <c r="FV279" i="1"/>
  <c r="FW280" i="1"/>
  <c r="FW277" i="1"/>
  <c r="FW278" i="1"/>
  <c r="FW279" i="1"/>
  <c r="FX280" i="1"/>
  <c r="FX277" i="1"/>
  <c r="FX278" i="1"/>
  <c r="FX279" i="1"/>
  <c r="FY280" i="1"/>
  <c r="FY277" i="1"/>
  <c r="FY278" i="1"/>
  <c r="FY279" i="1"/>
  <c r="FZ280" i="1"/>
  <c r="FZ277" i="1"/>
  <c r="FZ278" i="1"/>
  <c r="FZ279" i="1"/>
  <c r="GA280" i="1"/>
  <c r="GA277" i="1"/>
  <c r="GA278" i="1"/>
  <c r="GA279" i="1"/>
  <c r="GB280" i="1"/>
  <c r="GB277" i="1"/>
  <c r="GB278" i="1"/>
  <c r="GB279" i="1"/>
  <c r="GC280" i="1"/>
  <c r="LA280" i="1" s="1"/>
  <c r="MW280" i="1" s="1"/>
  <c r="GC277" i="1"/>
  <c r="LA277" i="1" s="1"/>
  <c r="MW277" i="1" s="1"/>
  <c r="GC278" i="1"/>
  <c r="LA278" i="1" s="1"/>
  <c r="MW278" i="1" s="1"/>
  <c r="GC279" i="1"/>
  <c r="LA279" i="1" s="1"/>
  <c r="MW279" i="1" s="1"/>
  <c r="GP280" i="1"/>
  <c r="GP277" i="1"/>
  <c r="GP278" i="1"/>
  <c r="GP279" i="1"/>
  <c r="GQ280" i="1"/>
  <c r="GQ277" i="1"/>
  <c r="GQ278" i="1"/>
  <c r="GQ279" i="1"/>
  <c r="GR280" i="1"/>
  <c r="GR277" i="1"/>
  <c r="GR278" i="1"/>
  <c r="GR279" i="1"/>
  <c r="GS280" i="1"/>
  <c r="GS277" i="1"/>
  <c r="GS278" i="1"/>
  <c r="GS279" i="1"/>
  <c r="GT280" i="1"/>
  <c r="GT277" i="1"/>
  <c r="GT278" i="1"/>
  <c r="GT279" i="1"/>
  <c r="GU280" i="1"/>
  <c r="GU277" i="1"/>
  <c r="GU278" i="1"/>
  <c r="GU279" i="1"/>
  <c r="GV280" i="1"/>
  <c r="GV277" i="1"/>
  <c r="GV278" i="1"/>
  <c r="GV279" i="1"/>
  <c r="MQ279" i="1"/>
  <c r="IC280" i="1"/>
  <c r="IC277" i="1"/>
  <c r="IC278" i="1"/>
  <c r="IC279" i="1"/>
  <c r="ID280" i="1"/>
  <c r="ID277" i="1"/>
  <c r="ID278" i="1"/>
  <c r="ID279" i="1"/>
  <c r="IE280" i="1"/>
  <c r="IE277" i="1"/>
  <c r="IE278" i="1"/>
  <c r="IE279" i="1"/>
  <c r="IF280" i="1"/>
  <c r="IF277" i="1"/>
  <c r="IF278" i="1"/>
  <c r="IF279" i="1"/>
  <c r="IG280" i="1"/>
  <c r="IG277" i="1"/>
  <c r="IG278" i="1"/>
  <c r="IG279" i="1"/>
  <c r="IH280" i="1"/>
  <c r="IH277" i="1"/>
  <c r="IH278" i="1"/>
  <c r="IH279" i="1"/>
  <c r="II280" i="1"/>
  <c r="II277" i="1"/>
  <c r="II278" i="1"/>
  <c r="IL280" i="1"/>
  <c r="IL277" i="1"/>
  <c r="IL278" i="1"/>
  <c r="IL279" i="1"/>
  <c r="IM280" i="1"/>
  <c r="IM277" i="1"/>
  <c r="IM278" i="1"/>
  <c r="IM279" i="1"/>
  <c r="JQ280" i="1"/>
  <c r="JQ277" i="1"/>
  <c r="JQ278" i="1"/>
  <c r="JQ279" i="1"/>
  <c r="JR280" i="1"/>
  <c r="JR277" i="1"/>
  <c r="JR278" i="1"/>
  <c r="JR279" i="1"/>
  <c r="JS280" i="1"/>
  <c r="JS277" i="1"/>
  <c r="JS278" i="1"/>
  <c r="JS279" i="1"/>
  <c r="JT280" i="1"/>
  <c r="JT277" i="1"/>
  <c r="JT278" i="1"/>
  <c r="JT279" i="1"/>
  <c r="LU280" i="1"/>
  <c r="LU277" i="1"/>
  <c r="LU278" i="1"/>
  <c r="LU279" i="1"/>
  <c r="LV280" i="1"/>
  <c r="LV277" i="1"/>
  <c r="LV278" i="1"/>
  <c r="LV279" i="1"/>
  <c r="LW280" i="1"/>
  <c r="LW277" i="1"/>
  <c r="LW278" i="1"/>
  <c r="LW279" i="1"/>
  <c r="LX280" i="1"/>
  <c r="LX277" i="1"/>
  <c r="LX278" i="1"/>
  <c r="LX279" i="1"/>
  <c r="LY280" i="1"/>
  <c r="LY277" i="1"/>
  <c r="LY278" i="1"/>
  <c r="LY279" i="1"/>
  <c r="MQ280" i="1"/>
  <c r="MQ277" i="1"/>
  <c r="MQ278" i="1"/>
  <c r="MR280" i="1"/>
  <c r="MR277" i="1"/>
  <c r="MR278" i="1"/>
  <c r="MR279" i="1"/>
  <c r="OF280" i="1"/>
  <c r="OF277" i="1"/>
  <c r="OF278" i="1"/>
  <c r="OF279" i="1"/>
  <c r="OG280" i="1"/>
  <c r="OG277" i="1"/>
  <c r="OG278" i="1"/>
  <c r="OG279" i="1"/>
  <c r="OH280" i="1"/>
  <c r="OH277" i="1"/>
  <c r="OH278" i="1"/>
  <c r="OH279" i="1"/>
  <c r="OI280" i="1"/>
  <c r="OI277" i="1"/>
  <c r="OI278" i="1"/>
  <c r="OI279" i="1"/>
  <c r="OJ280" i="1"/>
  <c r="OJ277" i="1"/>
  <c r="OJ278" i="1"/>
  <c r="OJ279" i="1"/>
  <c r="QI280" i="1"/>
  <c r="QI277" i="1"/>
  <c r="QI278" i="1"/>
  <c r="QI279" i="1"/>
  <c r="QD280" i="1"/>
  <c r="QD277" i="1"/>
  <c r="QD278" i="1"/>
  <c r="QD279" i="1"/>
  <c r="QE280" i="1"/>
  <c r="QE277" i="1"/>
  <c r="QE278" i="1"/>
  <c r="QE279" i="1"/>
  <c r="QF280" i="1"/>
  <c r="QF277" i="1"/>
  <c r="QF278" i="1"/>
  <c r="QF279" i="1"/>
  <c r="QG280" i="1"/>
  <c r="QG277" i="1"/>
  <c r="QG278" i="1"/>
  <c r="QG279" i="1"/>
  <c r="QH280" i="1"/>
  <c r="QH277" i="1"/>
  <c r="QH278" i="1"/>
  <c r="QH279" i="1"/>
  <c r="MY279" i="1" l="1"/>
  <c r="MY280" i="1"/>
  <c r="NB279" i="1"/>
  <c r="NB278" i="1"/>
  <c r="NB277" i="1"/>
  <c r="NB280" i="1"/>
  <c r="GZ278" i="1"/>
  <c r="GZ279" i="1"/>
  <c r="GY279" i="1"/>
  <c r="GX279" i="1"/>
  <c r="GW279" i="1"/>
  <c r="GY278" i="1"/>
  <c r="GX278" i="1"/>
  <c r="GW278" i="1"/>
  <c r="GZ277" i="1"/>
  <c r="GY277" i="1"/>
  <c r="GX277" i="1"/>
  <c r="GW277" i="1"/>
  <c r="GZ280" i="1"/>
  <c r="GY280" i="1"/>
  <c r="GX280" i="1"/>
  <c r="GW280" i="1"/>
  <c r="KI279" i="1"/>
  <c r="KI277" i="1"/>
  <c r="KI278" i="1"/>
  <c r="KI280" i="1"/>
  <c r="LZ279" i="1"/>
  <c r="LZ278" i="1"/>
  <c r="LZ277" i="1"/>
  <c r="LZ280" i="1"/>
  <c r="IA280" i="1"/>
  <c r="HZ280" i="1"/>
  <c r="IA279" i="1"/>
  <c r="HZ279" i="1"/>
  <c r="IA278" i="1"/>
  <c r="HZ278" i="1"/>
  <c r="IA277" i="1"/>
  <c r="HZ277" i="1"/>
  <c r="IB280" i="1"/>
  <c r="IB279" i="1"/>
  <c r="IB278" i="1"/>
  <c r="IB277" i="1"/>
  <c r="LS280" i="1"/>
  <c r="LQ280" i="1"/>
  <c r="LT279" i="1"/>
  <c r="LP279" i="1"/>
  <c r="LN279" i="1"/>
  <c r="LT278" i="1"/>
  <c r="LP278" i="1"/>
  <c r="LN278" i="1"/>
  <c r="LT277" i="1"/>
  <c r="LP277" i="1"/>
  <c r="LN277" i="1"/>
  <c r="LT280" i="1"/>
  <c r="LP280" i="1"/>
  <c r="LN280" i="1"/>
  <c r="LS279" i="1"/>
  <c r="LQ279" i="1"/>
  <c r="LM279" i="1"/>
  <c r="LS278" i="1"/>
  <c r="LQ278" i="1"/>
  <c r="LM278" i="1"/>
  <c r="LS277" i="1"/>
  <c r="LQ277" i="1"/>
  <c r="LM277" i="1"/>
  <c r="HD279" i="1"/>
  <c r="HD278" i="1"/>
  <c r="HD277" i="1"/>
  <c r="HD280" i="1"/>
  <c r="HB280" i="1"/>
  <c r="HC279" i="1"/>
  <c r="HA279" i="1"/>
  <c r="HC278" i="1"/>
  <c r="HA278" i="1"/>
  <c r="HC277" i="1"/>
  <c r="HA277" i="1"/>
  <c r="HC280" i="1"/>
  <c r="HA280" i="1"/>
  <c r="HB279" i="1"/>
  <c r="HB278" i="1"/>
  <c r="HB277" i="1"/>
  <c r="LR280" i="1"/>
  <c r="HH280" i="1"/>
  <c r="HF280" i="1"/>
  <c r="LO279" i="1"/>
  <c r="HG279" i="1"/>
  <c r="MC279" i="1"/>
  <c r="HE279" i="1"/>
  <c r="LO278" i="1"/>
  <c r="HG278" i="1"/>
  <c r="MC278" i="1"/>
  <c r="HE278" i="1"/>
  <c r="LO277" i="1"/>
  <c r="HG277" i="1"/>
  <c r="MC277" i="1"/>
  <c r="HE277" i="1"/>
  <c r="MB277" i="1"/>
  <c r="HG280" i="1"/>
  <c r="MC280" i="1"/>
  <c r="HE280" i="1"/>
  <c r="LR279" i="1"/>
  <c r="HH279" i="1"/>
  <c r="HF279" i="1"/>
  <c r="LR278" i="1"/>
  <c r="HH278" i="1"/>
  <c r="HF278" i="1"/>
  <c r="LR277" i="1"/>
  <c r="HH277" i="1"/>
  <c r="HF277" i="1"/>
  <c r="NA278" i="1"/>
  <c r="NA280" i="1"/>
  <c r="NA279" i="1"/>
  <c r="NA277" i="1"/>
  <c r="MZ279" i="1"/>
  <c r="MZ278" i="1"/>
  <c r="MZ277" i="1"/>
  <c r="MZ280" i="1"/>
  <c r="HS277" i="1"/>
  <c r="HS278" i="1"/>
  <c r="HS279" i="1"/>
  <c r="MY278" i="1"/>
  <c r="MY277" i="1"/>
  <c r="MA278" i="1"/>
  <c r="MA279" i="1"/>
  <c r="HS280" i="1"/>
  <c r="HT277" i="1"/>
  <c r="HT278" i="1"/>
  <c r="HT280" i="1"/>
  <c r="LO280" i="1"/>
  <c r="LM280" i="1"/>
  <c r="HT279" i="1"/>
  <c r="MA277" i="1"/>
  <c r="JU279" i="1"/>
  <c r="JU278" i="1"/>
  <c r="JU277" i="1"/>
  <c r="JU280" i="1"/>
  <c r="KF277" i="1" l="1"/>
  <c r="KF278" i="1"/>
  <c r="KF279" i="1"/>
  <c r="KF280" i="1"/>
  <c r="MX280" i="1"/>
  <c r="MX278" i="1"/>
  <c r="MX277" i="1"/>
  <c r="MX279" i="1"/>
  <c r="MD277" i="1"/>
  <c r="MD279" i="1"/>
  <c r="ME277" i="1"/>
  <c r="MF278" i="1"/>
  <c r="ME280" i="1"/>
  <c r="ME278" i="1"/>
  <c r="MF277" i="1"/>
  <c r="MD278" i="1"/>
  <c r="ME279" i="1"/>
  <c r="MF280" i="1"/>
  <c r="MB279" i="1"/>
  <c r="KG277" i="1"/>
  <c r="KH280" i="1"/>
  <c r="KG280" i="1"/>
  <c r="KH277" i="1"/>
  <c r="MB280" i="1"/>
  <c r="MB278" i="1"/>
  <c r="MD280" i="1"/>
  <c r="MF279" i="1"/>
  <c r="MA280" i="1"/>
  <c r="KH278" i="1" l="1"/>
  <c r="KG278" i="1"/>
  <c r="KG279" i="1"/>
  <c r="KH279" i="1"/>
  <c r="GC233" i="1" l="1"/>
  <c r="LA233" i="1" s="1"/>
  <c r="MW233" i="1" s="1"/>
  <c r="GC234" i="1"/>
  <c r="LA234" i="1" s="1"/>
  <c r="MW234" i="1" s="1"/>
  <c r="GC2" i="1"/>
  <c r="LA2" i="1" s="1"/>
  <c r="MW2" i="1" s="1"/>
  <c r="GC3" i="1"/>
  <c r="LA3" i="1" s="1"/>
  <c r="MW3" i="1" s="1"/>
  <c r="GC8" i="1"/>
  <c r="GC9" i="1"/>
  <c r="LA9" i="1" s="1"/>
  <c r="MW9" i="1" s="1"/>
  <c r="GC10" i="1"/>
  <c r="LA10" i="1" s="1"/>
  <c r="MW10" i="1" s="1"/>
  <c r="GC11" i="1"/>
  <c r="LA11" i="1" s="1"/>
  <c r="MW11" i="1" s="1"/>
  <c r="GC4" i="1"/>
  <c r="LA4" i="1" s="1"/>
  <c r="MW4" i="1" s="1"/>
  <c r="GC5" i="1"/>
  <c r="LA5" i="1" s="1"/>
  <c r="MW5" i="1" s="1"/>
  <c r="GC6" i="1"/>
  <c r="LA6" i="1" s="1"/>
  <c r="MW6" i="1" s="1"/>
  <c r="GC7" i="1"/>
  <c r="LA7" i="1" s="1"/>
  <c r="MW7" i="1" s="1"/>
  <c r="GC73" i="1"/>
  <c r="GC74" i="1"/>
  <c r="LA74" i="1" s="1"/>
  <c r="MW74" i="1" s="1"/>
  <c r="GC30" i="1"/>
  <c r="LA30" i="1" s="1"/>
  <c r="MW30" i="1" s="1"/>
  <c r="GC31" i="1"/>
  <c r="LA31" i="1" s="1"/>
  <c r="MW31" i="1" s="1"/>
  <c r="GC26" i="1"/>
  <c r="LA26" i="1" s="1"/>
  <c r="MW26" i="1" s="1"/>
  <c r="GC27" i="1"/>
  <c r="LA27" i="1" s="1"/>
  <c r="MW27" i="1" s="1"/>
  <c r="GC24" i="1"/>
  <c r="LA24" i="1" s="1"/>
  <c r="MW24" i="1" s="1"/>
  <c r="GC25" i="1"/>
  <c r="LA25" i="1" s="1"/>
  <c r="MW25" i="1" s="1"/>
  <c r="GC28" i="1"/>
  <c r="LA28" i="1" s="1"/>
  <c r="MW28" i="1" s="1"/>
  <c r="GC29" i="1"/>
  <c r="LA29" i="1" s="1"/>
  <c r="MW29" i="1" s="1"/>
  <c r="GC40" i="1"/>
  <c r="GC41" i="1"/>
  <c r="LA41" i="1" s="1"/>
  <c r="MW41" i="1" s="1"/>
  <c r="GC42" i="1"/>
  <c r="LA42" i="1" s="1"/>
  <c r="MW42" i="1" s="1"/>
  <c r="GC32" i="1"/>
  <c r="GC113" i="1"/>
  <c r="GC114" i="1"/>
  <c r="GC115" i="1"/>
  <c r="GC116" i="1"/>
  <c r="GC202" i="1"/>
  <c r="GC204" i="1"/>
  <c r="GC205" i="1"/>
  <c r="LA205" i="1" s="1"/>
  <c r="MW205" i="1" s="1"/>
  <c r="GC207" i="1"/>
  <c r="LA207" i="1" s="1"/>
  <c r="MW207" i="1" s="1"/>
  <c r="GC203" i="1"/>
  <c r="LA203" i="1" s="1"/>
  <c r="MW203" i="1" s="1"/>
  <c r="GC239" i="1"/>
  <c r="LA239" i="1" s="1"/>
  <c r="MW239" i="1" s="1"/>
  <c r="GC241" i="1"/>
  <c r="GC243" i="1"/>
  <c r="GC244" i="1"/>
  <c r="GC240" i="1"/>
  <c r="LA240" i="1" s="1"/>
  <c r="MW240" i="1" s="1"/>
  <c r="GC245" i="1"/>
  <c r="LA245" i="1" s="1"/>
  <c r="MW245" i="1" s="1"/>
  <c r="GC161" i="1"/>
  <c r="LA161" i="1" s="1"/>
  <c r="MW161" i="1" s="1"/>
  <c r="GC162" i="1"/>
  <c r="LA162" i="1" s="1"/>
  <c r="MW162" i="1" s="1"/>
  <c r="GC163" i="1"/>
  <c r="LA163" i="1" s="1"/>
  <c r="MW163" i="1" s="1"/>
  <c r="GC15" i="1"/>
  <c r="LA15" i="1" s="1"/>
  <c r="MW15" i="1" s="1"/>
  <c r="GC71" i="1"/>
  <c r="GC69" i="1"/>
  <c r="GC72" i="1"/>
  <c r="GC70" i="1"/>
  <c r="GC75" i="1"/>
  <c r="LA75" i="1" s="1"/>
  <c r="MW75" i="1" s="1"/>
  <c r="GC235" i="1"/>
  <c r="GC236" i="1"/>
  <c r="LA236" i="1" s="1"/>
  <c r="MW236" i="1" s="1"/>
  <c r="GC237" i="1"/>
  <c r="LA237" i="1" s="1"/>
  <c r="MW237" i="1" s="1"/>
  <c r="GC238" i="1"/>
  <c r="LA238" i="1" s="1"/>
  <c r="MW238" i="1" s="1"/>
  <c r="GC12" i="1"/>
  <c r="LA12" i="1" s="1"/>
  <c r="MW12" i="1" s="1"/>
  <c r="GC13" i="1"/>
  <c r="LA13" i="1" s="1"/>
  <c r="MW13" i="1" s="1"/>
  <c r="GC14" i="1"/>
  <c r="LA14" i="1" s="1"/>
  <c r="MW14" i="1" s="1"/>
  <c r="GC59" i="1"/>
  <c r="GC52" i="1"/>
  <c r="GC53" i="1"/>
  <c r="LA53" i="1" s="1"/>
  <c r="MW53" i="1" s="1"/>
  <c r="GC54" i="1"/>
  <c r="GC55" i="1"/>
  <c r="GC56" i="1"/>
  <c r="GC57" i="1"/>
  <c r="GC58" i="1"/>
  <c r="GC62" i="1"/>
  <c r="LA62" i="1" s="1"/>
  <c r="MW62" i="1" s="1"/>
  <c r="GC60" i="1"/>
  <c r="LA60" i="1" s="1"/>
  <c r="MW60" i="1" s="1"/>
  <c r="GC61" i="1"/>
  <c r="LA61" i="1" s="1"/>
  <c r="MW61" i="1" s="1"/>
  <c r="GC63" i="1"/>
  <c r="LA63" i="1" s="1"/>
  <c r="MW63" i="1" s="1"/>
  <c r="GC64" i="1"/>
  <c r="LA64" i="1" s="1"/>
  <c r="MW64" i="1" s="1"/>
  <c r="GC65" i="1"/>
  <c r="LA65" i="1" s="1"/>
  <c r="MW65" i="1" s="1"/>
  <c r="GC66" i="1"/>
  <c r="LA66" i="1" s="1"/>
  <c r="MW66" i="1" s="1"/>
  <c r="GC67" i="1"/>
  <c r="LA67" i="1" s="1"/>
  <c r="MW67" i="1" s="1"/>
  <c r="GC68" i="1"/>
  <c r="LA68" i="1" s="1"/>
  <c r="MW68" i="1" s="1"/>
  <c r="GC143" i="1"/>
  <c r="LA143" i="1" s="1"/>
  <c r="MW143" i="1" s="1"/>
  <c r="GC144" i="1"/>
  <c r="GC145" i="1"/>
  <c r="LA145" i="1" s="1"/>
  <c r="MW145" i="1" s="1"/>
  <c r="GC146" i="1"/>
  <c r="LA146" i="1" s="1"/>
  <c r="MW146" i="1" s="1"/>
  <c r="GC147" i="1"/>
  <c r="GC148" i="1"/>
  <c r="GC149" i="1"/>
  <c r="LA149" i="1" s="1"/>
  <c r="MW149" i="1" s="1"/>
  <c r="GC150" i="1"/>
  <c r="GC125" i="1"/>
  <c r="LA125" i="1" s="1"/>
  <c r="MW125" i="1" s="1"/>
  <c r="GC126" i="1"/>
  <c r="GC127" i="1"/>
  <c r="GC128" i="1"/>
  <c r="GC129" i="1"/>
  <c r="GC130" i="1"/>
  <c r="GC131" i="1"/>
  <c r="GC132" i="1"/>
  <c r="GC133" i="1"/>
  <c r="GC134" i="1"/>
  <c r="LA134" i="1" s="1"/>
  <c r="MW134" i="1" s="1"/>
  <c r="GC135" i="1"/>
  <c r="GC136" i="1"/>
  <c r="LA136" i="1" s="1"/>
  <c r="MW136" i="1" s="1"/>
  <c r="GC137" i="1"/>
  <c r="GC151" i="1"/>
  <c r="GC152" i="1"/>
  <c r="LA152" i="1" s="1"/>
  <c r="MW152" i="1" s="1"/>
  <c r="GC153" i="1"/>
  <c r="LA153" i="1" s="1"/>
  <c r="MW153" i="1" s="1"/>
  <c r="GC154" i="1"/>
  <c r="LA154" i="1" s="1"/>
  <c r="MW154" i="1" s="1"/>
  <c r="GC155" i="1"/>
  <c r="LA155" i="1" s="1"/>
  <c r="MW155" i="1" s="1"/>
  <c r="GC156" i="1"/>
  <c r="LA156" i="1" s="1"/>
  <c r="MW156" i="1" s="1"/>
  <c r="GC157" i="1"/>
  <c r="LA157" i="1" s="1"/>
  <c r="MW157" i="1" s="1"/>
  <c r="GC138" i="1"/>
  <c r="LA138" i="1" s="1"/>
  <c r="MW138" i="1" s="1"/>
  <c r="GC139" i="1"/>
  <c r="LA139" i="1" s="1"/>
  <c r="MW139" i="1" s="1"/>
  <c r="GC140" i="1"/>
  <c r="LA140" i="1" s="1"/>
  <c r="MW140" i="1" s="1"/>
  <c r="GC141" i="1"/>
  <c r="LA141" i="1" s="1"/>
  <c r="MW141" i="1" s="1"/>
  <c r="GC142" i="1"/>
  <c r="LA142" i="1" s="1"/>
  <c r="MW142" i="1" s="1"/>
  <c r="GC201" i="1"/>
  <c r="LA201" i="1" s="1"/>
  <c r="MW201" i="1" s="1"/>
  <c r="GC48" i="1"/>
  <c r="GC49" i="1"/>
  <c r="GC50" i="1"/>
  <c r="GC51" i="1"/>
  <c r="GC16" i="1"/>
  <c r="LA16" i="1" s="1"/>
  <c r="MW16" i="1" s="1"/>
  <c r="GC17" i="1"/>
  <c r="LA17" i="1" s="1"/>
  <c r="MW17" i="1" s="1"/>
  <c r="GC18" i="1"/>
  <c r="LA18" i="1" s="1"/>
  <c r="MW18" i="1" s="1"/>
  <c r="GC19" i="1"/>
  <c r="LA19" i="1" s="1"/>
  <c r="MW19" i="1" s="1"/>
  <c r="GC20" i="1"/>
  <c r="LA20" i="1" s="1"/>
  <c r="MW20" i="1" s="1"/>
  <c r="GC21" i="1"/>
  <c r="LA21" i="1" s="1"/>
  <c r="MW21" i="1" s="1"/>
  <c r="GC36" i="1"/>
  <c r="GC37" i="1"/>
  <c r="LA37" i="1" s="1"/>
  <c r="MW37" i="1" s="1"/>
  <c r="GC34" i="1"/>
  <c r="GC35" i="1"/>
  <c r="LA35" i="1" s="1"/>
  <c r="MW35" i="1" s="1"/>
  <c r="GC38" i="1"/>
  <c r="LA38" i="1" s="1"/>
  <c r="MW38" i="1" s="1"/>
  <c r="GC39" i="1"/>
  <c r="LA39" i="1" s="1"/>
  <c r="MW39" i="1" s="1"/>
  <c r="GC43" i="1"/>
  <c r="LA43" i="1" s="1"/>
  <c r="MW43" i="1" s="1"/>
  <c r="GC44" i="1"/>
  <c r="LA44" i="1" s="1"/>
  <c r="MW44" i="1" s="1"/>
  <c r="GC45" i="1"/>
  <c r="LA45" i="1" s="1"/>
  <c r="MW45" i="1" s="1"/>
  <c r="GC46" i="1"/>
  <c r="LA46" i="1" s="1"/>
  <c r="MW46" i="1" s="1"/>
  <c r="GC47" i="1"/>
  <c r="LA47" i="1" s="1"/>
  <c r="MW47" i="1" s="1"/>
  <c r="GC91" i="1"/>
  <c r="LA91" i="1" s="1"/>
  <c r="MW91" i="1" s="1"/>
  <c r="GC92" i="1"/>
  <c r="LA92" i="1" s="1"/>
  <c r="MW92" i="1" s="1"/>
  <c r="GC93" i="1"/>
  <c r="LA93" i="1" s="1"/>
  <c r="MW93" i="1" s="1"/>
  <c r="GC94" i="1"/>
  <c r="LA94" i="1" s="1"/>
  <c r="MW94" i="1" s="1"/>
  <c r="GC95" i="1"/>
  <c r="LA95" i="1" s="1"/>
  <c r="MW95" i="1" s="1"/>
  <c r="GC96" i="1"/>
  <c r="LA96" i="1" s="1"/>
  <c r="MW96" i="1" s="1"/>
  <c r="GC97" i="1"/>
  <c r="GC76" i="1"/>
  <c r="LA76" i="1" s="1"/>
  <c r="MW76" i="1" s="1"/>
  <c r="GC77" i="1"/>
  <c r="LA77" i="1" s="1"/>
  <c r="MW77" i="1" s="1"/>
  <c r="GC78" i="1"/>
  <c r="GC79" i="1"/>
  <c r="LA79" i="1" s="1"/>
  <c r="MW79" i="1" s="1"/>
  <c r="GC80" i="1"/>
  <c r="GC81" i="1"/>
  <c r="LA81" i="1" s="1"/>
  <c r="MW81" i="1" s="1"/>
  <c r="GC88" i="1"/>
  <c r="GC98" i="1"/>
  <c r="GC89" i="1"/>
  <c r="LA89" i="1" s="1"/>
  <c r="MW89" i="1" s="1"/>
  <c r="GC90" i="1"/>
  <c r="LA90" i="1" s="1"/>
  <c r="MW90" i="1" s="1"/>
  <c r="GC99" i="1"/>
  <c r="LA99" i="1" s="1"/>
  <c r="MW99" i="1" s="1"/>
  <c r="GC100" i="1"/>
  <c r="LA100" i="1" s="1"/>
  <c r="MW100" i="1" s="1"/>
  <c r="GC101" i="1"/>
  <c r="LA101" i="1" s="1"/>
  <c r="MW101" i="1" s="1"/>
  <c r="GC82" i="1"/>
  <c r="LA82" i="1" s="1"/>
  <c r="MW82" i="1" s="1"/>
  <c r="GC83" i="1"/>
  <c r="LA83" i="1" s="1"/>
  <c r="MW83" i="1" s="1"/>
  <c r="GC84" i="1"/>
  <c r="LA84" i="1" s="1"/>
  <c r="MW84" i="1" s="1"/>
  <c r="GC85" i="1"/>
  <c r="LA85" i="1" s="1"/>
  <c r="MW85" i="1" s="1"/>
  <c r="GC86" i="1"/>
  <c r="LA86" i="1" s="1"/>
  <c r="MW86" i="1" s="1"/>
  <c r="GC87" i="1"/>
  <c r="LA87" i="1" s="1"/>
  <c r="MW87" i="1" s="1"/>
  <c r="GC102" i="1"/>
  <c r="LA102" i="1" s="1"/>
  <c r="MW102" i="1" s="1"/>
  <c r="GC103" i="1"/>
  <c r="LA103" i="1" s="1"/>
  <c r="MW103" i="1" s="1"/>
  <c r="GC104" i="1"/>
  <c r="LA104" i="1" s="1"/>
  <c r="MW104" i="1" s="1"/>
  <c r="GC105" i="1"/>
  <c r="LA105" i="1" s="1"/>
  <c r="MW105" i="1" s="1"/>
  <c r="GC106" i="1"/>
  <c r="LA106" i="1" s="1"/>
  <c r="MW106" i="1" s="1"/>
  <c r="GC107" i="1"/>
  <c r="LA107" i="1" s="1"/>
  <c r="MW107" i="1" s="1"/>
  <c r="GC22" i="1"/>
  <c r="LA22" i="1" s="1"/>
  <c r="MW22" i="1" s="1"/>
  <c r="GC108" i="1"/>
  <c r="LA108" i="1" s="1"/>
  <c r="MW108" i="1" s="1"/>
  <c r="GC109" i="1"/>
  <c r="LA109" i="1" s="1"/>
  <c r="MW109" i="1" s="1"/>
  <c r="GC110" i="1"/>
  <c r="LA110" i="1" s="1"/>
  <c r="MW110" i="1" s="1"/>
  <c r="GC111" i="1"/>
  <c r="LA111" i="1" s="1"/>
  <c r="MW111" i="1" s="1"/>
  <c r="GC112" i="1"/>
  <c r="LA112" i="1" s="1"/>
  <c r="MW112" i="1" s="1"/>
  <c r="GC164" i="1"/>
  <c r="LA164" i="1" s="1"/>
  <c r="MW164" i="1" s="1"/>
  <c r="GC165" i="1"/>
  <c r="LA165" i="1" s="1"/>
  <c r="MW165" i="1" s="1"/>
  <c r="GC166" i="1"/>
  <c r="LA166" i="1" s="1"/>
  <c r="MW166" i="1" s="1"/>
  <c r="GC230" i="1"/>
  <c r="LA230" i="1" s="1"/>
  <c r="MW230" i="1" s="1"/>
  <c r="GC231" i="1"/>
  <c r="LA231" i="1" s="1"/>
  <c r="MW231" i="1" s="1"/>
  <c r="GC167" i="1"/>
  <c r="LA167" i="1" s="1"/>
  <c r="MW167" i="1" s="1"/>
  <c r="GC197" i="1"/>
  <c r="LA197" i="1" s="1"/>
  <c r="MW197" i="1" s="1"/>
  <c r="GC198" i="1"/>
  <c r="LA198" i="1" s="1"/>
  <c r="MW198" i="1" s="1"/>
  <c r="GC168" i="1"/>
  <c r="LA168" i="1" s="1"/>
  <c r="MW168" i="1" s="1"/>
  <c r="GC169" i="1"/>
  <c r="LA169" i="1" s="1"/>
  <c r="MW169" i="1" s="1"/>
  <c r="GC170" i="1"/>
  <c r="LA170" i="1" s="1"/>
  <c r="MW170" i="1" s="1"/>
  <c r="GC171" i="1"/>
  <c r="LA171" i="1" s="1"/>
  <c r="MW171" i="1" s="1"/>
  <c r="GC172" i="1"/>
  <c r="LA172" i="1" s="1"/>
  <c r="MW172" i="1" s="1"/>
  <c r="GC173" i="1"/>
  <c r="LA173" i="1" s="1"/>
  <c r="MW173" i="1" s="1"/>
  <c r="GC174" i="1"/>
  <c r="LA174" i="1" s="1"/>
  <c r="MW174" i="1" s="1"/>
  <c r="GC175" i="1"/>
  <c r="LA175" i="1" s="1"/>
  <c r="MW175" i="1" s="1"/>
  <c r="GC176" i="1"/>
  <c r="LA176" i="1" s="1"/>
  <c r="MW176" i="1" s="1"/>
  <c r="GC177" i="1"/>
  <c r="LA177" i="1" s="1"/>
  <c r="MW177" i="1" s="1"/>
  <c r="GC178" i="1"/>
  <c r="LA178" i="1" s="1"/>
  <c r="MW178" i="1" s="1"/>
  <c r="GC179" i="1"/>
  <c r="LA179" i="1" s="1"/>
  <c r="MW179" i="1" s="1"/>
  <c r="GC180" i="1"/>
  <c r="LA180" i="1" s="1"/>
  <c r="MW180" i="1" s="1"/>
  <c r="GC181" i="1"/>
  <c r="LA181" i="1" s="1"/>
  <c r="MW181" i="1" s="1"/>
  <c r="GC182" i="1"/>
  <c r="LA182" i="1" s="1"/>
  <c r="MW182" i="1" s="1"/>
  <c r="GC183" i="1"/>
  <c r="LA183" i="1" s="1"/>
  <c r="MW183" i="1" s="1"/>
  <c r="GC184" i="1"/>
  <c r="LA184" i="1" s="1"/>
  <c r="MW184" i="1" s="1"/>
  <c r="GC185" i="1"/>
  <c r="LA185" i="1" s="1"/>
  <c r="MW185" i="1" s="1"/>
  <c r="GC232" i="1"/>
  <c r="LA232" i="1" s="1"/>
  <c r="MW232" i="1" s="1"/>
  <c r="GC186" i="1"/>
  <c r="LA186" i="1" s="1"/>
  <c r="MW186" i="1" s="1"/>
  <c r="GC187" i="1"/>
  <c r="LA187" i="1" s="1"/>
  <c r="MW187" i="1" s="1"/>
  <c r="GC188" i="1"/>
  <c r="LA188" i="1" s="1"/>
  <c r="MW188" i="1" s="1"/>
  <c r="GC189" i="1"/>
  <c r="LA189" i="1" s="1"/>
  <c r="MW189" i="1" s="1"/>
  <c r="GC190" i="1"/>
  <c r="LA190" i="1" s="1"/>
  <c r="MW190" i="1" s="1"/>
  <c r="GC191" i="1"/>
  <c r="LA191" i="1" s="1"/>
  <c r="MW191" i="1" s="1"/>
  <c r="GC192" i="1"/>
  <c r="LA192" i="1" s="1"/>
  <c r="MW192" i="1" s="1"/>
  <c r="GC193" i="1"/>
  <c r="LA193" i="1" s="1"/>
  <c r="MW193" i="1" s="1"/>
  <c r="GC194" i="1"/>
  <c r="LA194" i="1" s="1"/>
  <c r="MW194" i="1" s="1"/>
  <c r="GC195" i="1"/>
  <c r="LA195" i="1" s="1"/>
  <c r="MW195" i="1" s="1"/>
  <c r="GC196" i="1"/>
  <c r="LA196" i="1" s="1"/>
  <c r="MW196" i="1" s="1"/>
  <c r="GC119" i="1"/>
  <c r="GC120" i="1"/>
  <c r="GC121" i="1"/>
  <c r="GC122" i="1"/>
  <c r="GC123" i="1"/>
  <c r="GC124" i="1"/>
  <c r="LA124" i="1" s="1"/>
  <c r="MW124" i="1" s="1"/>
  <c r="GC199" i="1"/>
  <c r="LA199" i="1" s="1"/>
  <c r="MW199" i="1" s="1"/>
  <c r="GC200" i="1"/>
  <c r="LA200" i="1" s="1"/>
  <c r="MW200" i="1" s="1"/>
  <c r="GC217" i="1"/>
  <c r="GC225" i="1"/>
  <c r="GC220" i="1"/>
  <c r="LA220" i="1" s="1"/>
  <c r="MW220" i="1" s="1"/>
  <c r="GC208" i="1"/>
  <c r="LA208" i="1" s="1"/>
  <c r="MW208" i="1" s="1"/>
  <c r="GC209" i="1"/>
  <c r="LA209" i="1" s="1"/>
  <c r="MW209" i="1" s="1"/>
  <c r="GC214" i="1"/>
  <c r="GC221" i="1"/>
  <c r="GC222" i="1"/>
  <c r="GC224" i="1"/>
  <c r="LA224" i="1" s="1"/>
  <c r="MW224" i="1" s="1"/>
  <c r="GC218" i="1"/>
  <c r="LA218" i="1" s="1"/>
  <c r="MW218" i="1" s="1"/>
  <c r="GC219" i="1"/>
  <c r="LA219" i="1" s="1"/>
  <c r="MW219" i="1" s="1"/>
  <c r="GC210" i="1"/>
  <c r="LA210" i="1" s="1"/>
  <c r="MW210" i="1" s="1"/>
  <c r="GC211" i="1"/>
  <c r="LA211" i="1" s="1"/>
  <c r="MW211" i="1" s="1"/>
  <c r="GC212" i="1"/>
  <c r="LA212" i="1" s="1"/>
  <c r="MW212" i="1" s="1"/>
  <c r="GC213" i="1"/>
  <c r="LA213" i="1" s="1"/>
  <c r="MW213" i="1" s="1"/>
  <c r="GC227" i="1"/>
  <c r="LA227" i="1" s="1"/>
  <c r="MW227" i="1" s="1"/>
  <c r="GC228" i="1"/>
  <c r="LA228" i="1" s="1"/>
  <c r="MW228" i="1" s="1"/>
  <c r="GC226" i="1"/>
  <c r="LA226" i="1" s="1"/>
  <c r="MW226" i="1" s="1"/>
  <c r="GC215" i="1"/>
  <c r="LA215" i="1" s="1"/>
  <c r="MW215" i="1" s="1"/>
  <c r="GC223" i="1"/>
  <c r="LA223" i="1" s="1"/>
  <c r="MW223" i="1" s="1"/>
  <c r="GC229" i="1"/>
  <c r="LA229" i="1" s="1"/>
  <c r="MW229" i="1" s="1"/>
  <c r="GC216" i="1"/>
  <c r="LA216" i="1" s="1"/>
  <c r="MW216" i="1" s="1"/>
  <c r="GC158" i="1"/>
  <c r="LA158" i="1" s="1"/>
  <c r="MW158" i="1" s="1"/>
  <c r="GC159" i="1"/>
  <c r="GC160" i="1"/>
  <c r="LA160" i="1" s="1"/>
  <c r="MW160" i="1" s="1"/>
  <c r="GC248" i="1"/>
  <c r="GC249" i="1"/>
  <c r="GC246" i="1"/>
  <c r="LA246" i="1" s="1"/>
  <c r="MW246" i="1" s="1"/>
  <c r="GC250" i="1"/>
  <c r="LA250" i="1" s="1"/>
  <c r="MW250" i="1" s="1"/>
  <c r="GC259" i="1"/>
  <c r="GC256" i="1"/>
  <c r="GC260" i="1"/>
  <c r="LA260" i="1" s="1"/>
  <c r="MW260" i="1" s="1"/>
  <c r="GC261" i="1"/>
  <c r="LA261" i="1" s="1"/>
  <c r="MW261" i="1" s="1"/>
  <c r="GC262" i="1"/>
  <c r="LA262" i="1" s="1"/>
  <c r="MW262" i="1" s="1"/>
  <c r="GC257" i="1"/>
  <c r="GC251" i="1"/>
  <c r="GC252" i="1"/>
  <c r="LA252" i="1" s="1"/>
  <c r="MW252" i="1" s="1"/>
  <c r="GC258" i="1"/>
  <c r="GC253" i="1"/>
  <c r="GC265" i="1"/>
  <c r="GC266" i="1"/>
  <c r="GC263" i="1"/>
  <c r="GC264" i="1"/>
  <c r="LA264" i="1" s="1"/>
  <c r="MW264" i="1" s="1"/>
  <c r="GC254" i="1"/>
  <c r="LA254" i="1" s="1"/>
  <c r="MW254" i="1" s="1"/>
  <c r="GC267" i="1"/>
  <c r="LA267" i="1" s="1"/>
  <c r="MW267" i="1" s="1"/>
  <c r="GC255" i="1"/>
  <c r="LA255" i="1" s="1"/>
  <c r="MW255" i="1" s="1"/>
  <c r="GC276" i="1"/>
  <c r="LA276" i="1" s="1"/>
  <c r="MW276" i="1" s="1"/>
  <c r="GC247" i="1"/>
  <c r="LA247" i="1" s="1"/>
  <c r="MW247" i="1" s="1"/>
  <c r="GC269" i="1"/>
  <c r="LA269" i="1" s="1"/>
  <c r="MW269" i="1" s="1"/>
  <c r="GC270" i="1"/>
  <c r="LA270" i="1" s="1"/>
  <c r="MW270" i="1" s="1"/>
  <c r="GC271" i="1"/>
  <c r="LA271" i="1" s="1"/>
  <c r="MW271" i="1" s="1"/>
  <c r="GC272" i="1"/>
  <c r="LA272" i="1" s="1"/>
  <c r="MW272" i="1" s="1"/>
  <c r="GC273" i="1"/>
  <c r="LA273" i="1" s="1"/>
  <c r="MW273" i="1" s="1"/>
  <c r="GC275" i="1"/>
  <c r="LA275" i="1" s="1"/>
  <c r="MW275" i="1" s="1"/>
  <c r="GC268" i="1"/>
  <c r="LA268" i="1" s="1"/>
  <c r="MW268" i="1" s="1"/>
  <c r="GC274" i="1"/>
  <c r="LA274" i="1" s="1"/>
  <c r="MW274" i="1" s="1"/>
  <c r="GC206" i="1"/>
  <c r="LA206" i="1" s="1"/>
  <c r="MW206" i="1" s="1"/>
  <c r="GC23" i="1"/>
  <c r="GC117" i="1"/>
  <c r="GC118" i="1"/>
  <c r="LA217" i="1" l="1"/>
  <c r="MW217" i="1" s="1"/>
  <c r="LA150" i="1"/>
  <c r="MW150" i="1" s="1"/>
  <c r="LA59" i="1"/>
  <c r="MW59" i="1" s="1"/>
  <c r="LA71" i="1"/>
  <c r="MW71" i="1" s="1"/>
  <c r="LA248" i="1"/>
  <c r="MW248" i="1" s="1"/>
  <c r="LA225" i="1"/>
  <c r="MW225" i="1" s="1"/>
  <c r="LA88" i="1"/>
  <c r="MW88" i="1" s="1"/>
  <c r="LA36" i="1"/>
  <c r="MW36" i="1" s="1"/>
  <c r="LA118" i="1"/>
  <c r="MW118" i="1" s="1"/>
  <c r="LA251" i="1"/>
  <c r="MW251" i="1" s="1"/>
  <c r="LA159" i="1"/>
  <c r="MW159" i="1" s="1"/>
  <c r="LA80" i="1"/>
  <c r="MW80" i="1" s="1"/>
  <c r="LA135" i="1"/>
  <c r="MW135" i="1" s="1"/>
  <c r="LA258" i="1"/>
  <c r="MW258" i="1" s="1"/>
  <c r="LA137" i="1"/>
  <c r="MW137" i="1" s="1"/>
  <c r="LA52" i="1"/>
  <c r="MW52" i="1" s="1"/>
  <c r="LA69" i="1"/>
  <c r="MW69" i="1" s="1"/>
  <c r="LA117" i="1"/>
  <c r="MW117" i="1" s="1"/>
  <c r="LA257" i="1"/>
  <c r="MW257" i="1" s="1"/>
  <c r="LA148" i="1"/>
  <c r="MW148" i="1" s="1"/>
  <c r="LA204" i="1"/>
  <c r="MW204" i="1" s="1"/>
  <c r="LA40" i="1"/>
  <c r="MW40" i="1" s="1"/>
  <c r="LA23" i="1"/>
  <c r="MW23" i="1" s="1"/>
  <c r="LA78" i="1"/>
  <c r="MW78" i="1" s="1"/>
  <c r="LA133" i="1"/>
  <c r="MW133" i="1" s="1"/>
  <c r="LA147" i="1"/>
  <c r="MW147" i="1" s="1"/>
  <c r="LA202" i="1"/>
  <c r="MW202" i="1" s="1"/>
  <c r="LA123" i="1"/>
  <c r="MW123" i="1" s="1"/>
  <c r="LA132" i="1"/>
  <c r="MW132" i="1" s="1"/>
  <c r="LA116" i="1"/>
  <c r="MW116" i="1" s="1"/>
  <c r="LA222" i="1"/>
  <c r="MW222" i="1" s="1"/>
  <c r="LA122" i="1"/>
  <c r="MW122" i="1" s="1"/>
  <c r="LA131" i="1"/>
  <c r="MW131" i="1" s="1"/>
  <c r="LA58" i="1"/>
  <c r="MW58" i="1" s="1"/>
  <c r="LA115" i="1"/>
  <c r="MW115" i="1" s="1"/>
  <c r="LA8" i="1"/>
  <c r="MW8" i="1" s="1"/>
  <c r="LA97" i="1"/>
  <c r="MW97" i="1" s="1"/>
  <c r="LA51" i="1"/>
  <c r="MW51" i="1" s="1"/>
  <c r="LA130" i="1"/>
  <c r="MW130" i="1" s="1"/>
  <c r="LA114" i="1"/>
  <c r="MW114" i="1" s="1"/>
  <c r="LA144" i="1"/>
  <c r="MW144" i="1" s="1"/>
  <c r="LA263" i="1"/>
  <c r="MW263" i="1" s="1"/>
  <c r="LA259" i="1"/>
  <c r="MW259" i="1" s="1"/>
  <c r="LA214" i="1"/>
  <c r="MW214" i="1" s="1"/>
  <c r="LA120" i="1"/>
  <c r="MW120" i="1" s="1"/>
  <c r="LA50" i="1"/>
  <c r="MW50" i="1" s="1"/>
  <c r="LA129" i="1"/>
  <c r="MW129" i="1" s="1"/>
  <c r="LA56" i="1"/>
  <c r="MW56" i="1" s="1"/>
  <c r="LA235" i="1"/>
  <c r="MW235" i="1" s="1"/>
  <c r="LA244" i="1"/>
  <c r="MW244" i="1" s="1"/>
  <c r="LA113" i="1"/>
  <c r="MW113" i="1" s="1"/>
  <c r="LA121" i="1"/>
  <c r="MW121" i="1" s="1"/>
  <c r="LA266" i="1"/>
  <c r="MW266" i="1" s="1"/>
  <c r="LA119" i="1"/>
  <c r="MW119" i="1" s="1"/>
  <c r="LA49" i="1"/>
  <c r="MW49" i="1" s="1"/>
  <c r="LA128" i="1"/>
  <c r="MW128" i="1" s="1"/>
  <c r="LA55" i="1"/>
  <c r="MW55" i="1" s="1"/>
  <c r="LA243" i="1"/>
  <c r="MW243" i="1" s="1"/>
  <c r="LA32" i="1"/>
  <c r="MW32" i="1" s="1"/>
  <c r="LA221" i="1"/>
  <c r="MW221" i="1" s="1"/>
  <c r="LA265" i="1"/>
  <c r="MW265" i="1" s="1"/>
  <c r="LA34" i="1"/>
  <c r="MW34" i="1" s="1"/>
  <c r="LA48" i="1"/>
  <c r="MW48" i="1" s="1"/>
  <c r="LA127" i="1"/>
  <c r="MW127" i="1" s="1"/>
  <c r="LA54" i="1"/>
  <c r="MW54" i="1" s="1"/>
  <c r="LA70" i="1"/>
  <c r="MW70" i="1" s="1"/>
  <c r="LA241" i="1"/>
  <c r="MW241" i="1" s="1"/>
  <c r="LA73" i="1"/>
  <c r="MW73" i="1" s="1"/>
  <c r="LA256" i="1"/>
  <c r="MW256" i="1" s="1"/>
  <c r="LA57" i="1"/>
  <c r="MW57" i="1" s="1"/>
  <c r="LA253" i="1"/>
  <c r="MW253" i="1" s="1"/>
  <c r="LA249" i="1"/>
  <c r="MW249" i="1" s="1"/>
  <c r="LA98" i="1"/>
  <c r="MW98" i="1" s="1"/>
  <c r="LA151" i="1"/>
  <c r="MW151" i="1" s="1"/>
  <c r="LA126" i="1"/>
  <c r="MW126" i="1" s="1"/>
  <c r="LA72" i="1"/>
  <c r="MW72" i="1" s="1"/>
  <c r="HC233" i="1"/>
  <c r="HC234" i="1"/>
  <c r="HC2" i="1"/>
  <c r="HC3" i="1"/>
  <c r="HC8" i="1"/>
  <c r="HC9" i="1"/>
  <c r="HC10" i="1"/>
  <c r="HC11" i="1"/>
  <c r="HC4" i="1"/>
  <c r="HC5" i="1"/>
  <c r="HC6" i="1"/>
  <c r="HC7" i="1"/>
  <c r="HC73" i="1"/>
  <c r="HC74" i="1"/>
  <c r="HC30" i="1"/>
  <c r="HC31" i="1"/>
  <c r="HC26" i="1"/>
  <c r="HC27" i="1"/>
  <c r="HC24" i="1"/>
  <c r="HC25" i="1"/>
  <c r="HC28" i="1"/>
  <c r="HC29" i="1"/>
  <c r="HC40" i="1"/>
  <c r="HC41" i="1"/>
  <c r="HC42" i="1"/>
  <c r="HC32" i="1"/>
  <c r="HC113" i="1"/>
  <c r="HC114" i="1"/>
  <c r="HC115" i="1"/>
  <c r="HC116" i="1"/>
  <c r="HC202" i="1"/>
  <c r="HC204" i="1"/>
  <c r="HC205" i="1"/>
  <c r="HC207" i="1"/>
  <c r="HC203" i="1"/>
  <c r="HC239" i="1"/>
  <c r="HC241" i="1"/>
  <c r="HC243" i="1"/>
  <c r="HC244" i="1"/>
  <c r="HC240" i="1"/>
  <c r="HC245" i="1"/>
  <c r="HC161" i="1"/>
  <c r="HC162" i="1"/>
  <c r="HC163" i="1"/>
  <c r="HC15" i="1"/>
  <c r="HC71" i="1"/>
  <c r="HC69" i="1"/>
  <c r="HC72" i="1"/>
  <c r="HC70" i="1"/>
  <c r="HC75" i="1"/>
  <c r="HC235" i="1"/>
  <c r="HC236" i="1"/>
  <c r="HC237" i="1"/>
  <c r="HC238" i="1"/>
  <c r="HC12" i="1"/>
  <c r="HC13" i="1"/>
  <c r="HC14" i="1"/>
  <c r="HC59" i="1"/>
  <c r="HC52" i="1"/>
  <c r="HC53" i="1"/>
  <c r="HC54" i="1"/>
  <c r="HC55" i="1"/>
  <c r="HC56" i="1"/>
  <c r="HC57" i="1"/>
  <c r="HC58" i="1"/>
  <c r="HC62" i="1"/>
  <c r="HC60" i="1"/>
  <c r="HC61" i="1"/>
  <c r="HC63" i="1"/>
  <c r="HC64" i="1"/>
  <c r="HC65" i="1"/>
  <c r="HC66" i="1"/>
  <c r="HC67" i="1"/>
  <c r="HC68" i="1"/>
  <c r="HC143" i="1"/>
  <c r="HC144" i="1"/>
  <c r="HC145" i="1"/>
  <c r="HC146" i="1"/>
  <c r="HC147" i="1"/>
  <c r="HC148" i="1"/>
  <c r="HC149" i="1"/>
  <c r="HC150" i="1"/>
  <c r="HC125" i="1"/>
  <c r="HC126" i="1"/>
  <c r="HC127" i="1"/>
  <c r="HC128" i="1"/>
  <c r="HC129" i="1"/>
  <c r="HC130" i="1"/>
  <c r="HC131" i="1"/>
  <c r="HC132" i="1"/>
  <c r="HC133" i="1"/>
  <c r="HC134" i="1"/>
  <c r="HC135" i="1"/>
  <c r="HC136" i="1"/>
  <c r="HC137" i="1"/>
  <c r="HC151" i="1"/>
  <c r="HC152" i="1"/>
  <c r="HC153" i="1"/>
  <c r="HC154" i="1"/>
  <c r="HC155" i="1"/>
  <c r="HC156" i="1"/>
  <c r="HC157" i="1"/>
  <c r="HC138" i="1"/>
  <c r="HC139" i="1"/>
  <c r="HC140" i="1"/>
  <c r="HC141" i="1"/>
  <c r="HC142" i="1"/>
  <c r="HC201" i="1"/>
  <c r="HC48" i="1"/>
  <c r="HC49" i="1"/>
  <c r="HC50" i="1"/>
  <c r="HC51" i="1"/>
  <c r="HC16" i="1"/>
  <c r="HC17" i="1"/>
  <c r="HC18" i="1"/>
  <c r="HC19" i="1"/>
  <c r="HC20" i="1"/>
  <c r="HC21" i="1"/>
  <c r="HC36" i="1"/>
  <c r="HC37" i="1"/>
  <c r="HC34" i="1"/>
  <c r="HC35" i="1"/>
  <c r="HC38" i="1"/>
  <c r="HC39" i="1"/>
  <c r="HC43" i="1"/>
  <c r="HC44" i="1"/>
  <c r="HC45" i="1"/>
  <c r="HC46" i="1"/>
  <c r="HC47" i="1"/>
  <c r="HC91" i="1"/>
  <c r="HC92" i="1"/>
  <c r="HC93" i="1"/>
  <c r="HC94" i="1"/>
  <c r="HC95" i="1"/>
  <c r="HC96" i="1"/>
  <c r="HC97" i="1"/>
  <c r="HC76" i="1"/>
  <c r="HC77" i="1"/>
  <c r="HC78" i="1"/>
  <c r="HC79" i="1"/>
  <c r="HC80" i="1"/>
  <c r="HC81" i="1"/>
  <c r="HC88" i="1"/>
  <c r="HC98" i="1"/>
  <c r="HC89" i="1"/>
  <c r="HC90" i="1"/>
  <c r="HC99" i="1"/>
  <c r="HC100" i="1"/>
  <c r="HC101" i="1"/>
  <c r="HC82" i="1"/>
  <c r="HC83" i="1"/>
  <c r="HC84" i="1"/>
  <c r="HC85" i="1"/>
  <c r="HC86" i="1"/>
  <c r="HC87" i="1"/>
  <c r="HC102" i="1"/>
  <c r="HC103" i="1"/>
  <c r="HC104" i="1"/>
  <c r="HC105" i="1"/>
  <c r="HC106" i="1"/>
  <c r="HC107" i="1"/>
  <c r="HC22" i="1"/>
  <c r="HC108" i="1"/>
  <c r="HC109" i="1"/>
  <c r="HC110" i="1"/>
  <c r="HC111" i="1"/>
  <c r="HC112" i="1"/>
  <c r="HC164" i="1"/>
  <c r="HC165" i="1"/>
  <c r="HC166" i="1"/>
  <c r="HC230" i="1"/>
  <c r="HC231" i="1"/>
  <c r="HC167" i="1"/>
  <c r="HC197" i="1"/>
  <c r="HC198" i="1"/>
  <c r="HC168" i="1"/>
  <c r="HC169" i="1"/>
  <c r="HC170" i="1"/>
  <c r="HC171" i="1"/>
  <c r="HC172" i="1"/>
  <c r="HC173" i="1"/>
  <c r="HC174" i="1"/>
  <c r="HC175" i="1"/>
  <c r="HC176" i="1"/>
  <c r="HC177" i="1"/>
  <c r="HC178" i="1"/>
  <c r="HC179" i="1"/>
  <c r="HC180" i="1"/>
  <c r="HC181" i="1"/>
  <c r="HC182" i="1"/>
  <c r="HC183" i="1"/>
  <c r="HC184" i="1"/>
  <c r="HC185" i="1"/>
  <c r="HC232" i="1"/>
  <c r="HC186" i="1"/>
  <c r="HC187" i="1"/>
  <c r="HC188" i="1"/>
  <c r="HC189" i="1"/>
  <c r="HC190" i="1"/>
  <c r="HC191" i="1"/>
  <c r="HC192" i="1"/>
  <c r="HC193" i="1"/>
  <c r="HC194" i="1"/>
  <c r="HC195" i="1"/>
  <c r="HC196" i="1"/>
  <c r="HC119" i="1"/>
  <c r="HC120" i="1"/>
  <c r="HC121" i="1"/>
  <c r="HC122" i="1"/>
  <c r="HC123" i="1"/>
  <c r="HC124" i="1"/>
  <c r="HC199" i="1"/>
  <c r="HC200" i="1"/>
  <c r="HC217" i="1"/>
  <c r="HC225" i="1"/>
  <c r="HC220" i="1"/>
  <c r="HC208" i="1"/>
  <c r="HC209" i="1"/>
  <c r="HC214" i="1"/>
  <c r="HC221" i="1"/>
  <c r="HC222" i="1"/>
  <c r="HC224" i="1"/>
  <c r="HC218" i="1"/>
  <c r="HC219" i="1"/>
  <c r="HC210" i="1"/>
  <c r="HC211" i="1"/>
  <c r="HC212" i="1"/>
  <c r="HC213" i="1"/>
  <c r="HC227" i="1"/>
  <c r="HC228" i="1"/>
  <c r="HC226" i="1"/>
  <c r="HC215" i="1"/>
  <c r="HC223" i="1"/>
  <c r="HC229" i="1"/>
  <c r="HC216" i="1"/>
  <c r="HC158" i="1"/>
  <c r="HC159" i="1"/>
  <c r="HC160" i="1"/>
  <c r="HC248" i="1"/>
  <c r="HC249" i="1"/>
  <c r="HC246" i="1"/>
  <c r="HC250" i="1"/>
  <c r="HC259" i="1"/>
  <c r="HC256" i="1"/>
  <c r="HC260" i="1"/>
  <c r="HC261" i="1"/>
  <c r="HC262" i="1"/>
  <c r="HC257" i="1"/>
  <c r="HC251" i="1"/>
  <c r="HC252" i="1"/>
  <c r="HC258" i="1"/>
  <c r="HC253" i="1"/>
  <c r="HC265" i="1"/>
  <c r="HC266" i="1"/>
  <c r="HC263" i="1"/>
  <c r="HC264" i="1"/>
  <c r="HC254" i="1"/>
  <c r="HC267" i="1"/>
  <c r="HC255" i="1"/>
  <c r="HC276" i="1"/>
  <c r="HC247" i="1"/>
  <c r="HC269" i="1"/>
  <c r="HC270" i="1"/>
  <c r="HC271" i="1"/>
  <c r="HC272" i="1"/>
  <c r="HC273" i="1"/>
  <c r="HC275" i="1"/>
  <c r="HC268" i="1"/>
  <c r="HC274" i="1"/>
  <c r="HC206" i="1"/>
  <c r="HC23" i="1"/>
  <c r="HC117" i="1"/>
  <c r="HC118" i="1"/>
  <c r="LU233" i="1" l="1"/>
  <c r="LV233" i="1"/>
  <c r="LW233" i="1"/>
  <c r="LX233" i="1"/>
  <c r="LU234" i="1"/>
  <c r="LV234" i="1"/>
  <c r="LW234" i="1"/>
  <c r="LX234" i="1"/>
  <c r="LU2" i="1"/>
  <c r="LV2" i="1"/>
  <c r="LW2" i="1"/>
  <c r="LX2" i="1"/>
  <c r="LU3" i="1"/>
  <c r="LV3" i="1"/>
  <c r="LW3" i="1"/>
  <c r="LX3" i="1"/>
  <c r="LU8" i="1"/>
  <c r="LV8" i="1"/>
  <c r="LW8" i="1"/>
  <c r="LX8" i="1"/>
  <c r="LU9" i="1"/>
  <c r="LV9" i="1"/>
  <c r="LW9" i="1"/>
  <c r="LX9" i="1"/>
  <c r="LU10" i="1"/>
  <c r="LV10" i="1"/>
  <c r="LW10" i="1"/>
  <c r="LX10" i="1"/>
  <c r="LU11" i="1"/>
  <c r="LV11" i="1"/>
  <c r="LW11" i="1"/>
  <c r="LX11" i="1"/>
  <c r="LU4" i="1"/>
  <c r="LV4" i="1"/>
  <c r="LW4" i="1"/>
  <c r="LX4" i="1"/>
  <c r="LU5" i="1"/>
  <c r="LV5" i="1"/>
  <c r="LW5" i="1"/>
  <c r="LX5" i="1"/>
  <c r="LU6" i="1"/>
  <c r="LV6" i="1"/>
  <c r="LW6" i="1"/>
  <c r="LX6" i="1"/>
  <c r="LU7" i="1"/>
  <c r="LV7" i="1"/>
  <c r="LW7" i="1"/>
  <c r="LX7" i="1"/>
  <c r="LU73" i="1"/>
  <c r="LV73" i="1"/>
  <c r="LW73" i="1"/>
  <c r="LX73" i="1"/>
  <c r="LU74" i="1"/>
  <c r="LV74" i="1"/>
  <c r="LW74" i="1"/>
  <c r="LX74" i="1"/>
  <c r="LU30" i="1"/>
  <c r="LV30" i="1"/>
  <c r="LW30" i="1"/>
  <c r="LX30" i="1"/>
  <c r="LU31" i="1"/>
  <c r="LV31" i="1"/>
  <c r="LW31" i="1"/>
  <c r="LX31" i="1"/>
  <c r="LU26" i="1"/>
  <c r="LV26" i="1"/>
  <c r="LW26" i="1"/>
  <c r="LX26" i="1"/>
  <c r="LU27" i="1"/>
  <c r="LV27" i="1"/>
  <c r="LW27" i="1"/>
  <c r="LX27" i="1"/>
  <c r="LU24" i="1"/>
  <c r="LV24" i="1"/>
  <c r="LW24" i="1"/>
  <c r="LX24" i="1"/>
  <c r="LU25" i="1"/>
  <c r="LV25" i="1"/>
  <c r="LW25" i="1"/>
  <c r="LX25" i="1"/>
  <c r="LU28" i="1"/>
  <c r="LV28" i="1"/>
  <c r="LW28" i="1"/>
  <c r="LX28" i="1"/>
  <c r="LU29" i="1"/>
  <c r="LV29" i="1"/>
  <c r="LW29" i="1"/>
  <c r="LX29" i="1"/>
  <c r="LU40" i="1"/>
  <c r="LV40" i="1"/>
  <c r="LW40" i="1"/>
  <c r="LX40" i="1"/>
  <c r="LU41" i="1"/>
  <c r="LV41" i="1"/>
  <c r="LW41" i="1"/>
  <c r="LX41" i="1"/>
  <c r="LU42" i="1"/>
  <c r="LV42" i="1"/>
  <c r="LW42" i="1"/>
  <c r="LX42" i="1"/>
  <c r="LU32" i="1"/>
  <c r="LV32" i="1"/>
  <c r="LW32" i="1"/>
  <c r="LX32" i="1"/>
  <c r="LU113" i="1"/>
  <c r="LV113" i="1"/>
  <c r="LW113" i="1"/>
  <c r="LX113" i="1"/>
  <c r="LU114" i="1"/>
  <c r="LV114" i="1"/>
  <c r="LW114" i="1"/>
  <c r="LX114" i="1"/>
  <c r="LU115" i="1"/>
  <c r="LV115" i="1"/>
  <c r="LW115" i="1"/>
  <c r="LX115" i="1"/>
  <c r="LU116" i="1"/>
  <c r="LV116" i="1"/>
  <c r="LW116" i="1"/>
  <c r="LX116" i="1"/>
  <c r="LU202" i="1"/>
  <c r="LV202" i="1"/>
  <c r="LW202" i="1"/>
  <c r="LX202" i="1"/>
  <c r="LU204" i="1"/>
  <c r="LV204" i="1"/>
  <c r="LW204" i="1"/>
  <c r="LX204" i="1"/>
  <c r="LU205" i="1"/>
  <c r="LV205" i="1"/>
  <c r="LW205" i="1"/>
  <c r="LX205" i="1"/>
  <c r="LU207" i="1"/>
  <c r="LV207" i="1"/>
  <c r="LW207" i="1"/>
  <c r="LX207" i="1"/>
  <c r="LU203" i="1"/>
  <c r="LV203" i="1"/>
  <c r="LW203" i="1"/>
  <c r="LX203" i="1"/>
  <c r="LU239" i="1"/>
  <c r="LV239" i="1"/>
  <c r="LW239" i="1"/>
  <c r="LX239" i="1"/>
  <c r="LU241" i="1"/>
  <c r="LV241" i="1"/>
  <c r="LW241" i="1"/>
  <c r="LX241" i="1"/>
  <c r="LU243" i="1"/>
  <c r="LV243" i="1"/>
  <c r="LW243" i="1"/>
  <c r="LX243" i="1"/>
  <c r="LU244" i="1"/>
  <c r="LV244" i="1"/>
  <c r="LW244" i="1"/>
  <c r="LX244" i="1"/>
  <c r="LU240" i="1"/>
  <c r="LV240" i="1"/>
  <c r="LW240" i="1"/>
  <c r="LX240" i="1"/>
  <c r="LU245" i="1"/>
  <c r="LV245" i="1"/>
  <c r="LW245" i="1"/>
  <c r="LX245" i="1"/>
  <c r="LU161" i="1"/>
  <c r="LV161" i="1"/>
  <c r="LW161" i="1"/>
  <c r="LX161" i="1"/>
  <c r="LU162" i="1"/>
  <c r="LV162" i="1"/>
  <c r="LW162" i="1"/>
  <c r="LX162" i="1"/>
  <c r="LU163" i="1"/>
  <c r="LV163" i="1"/>
  <c r="LW163" i="1"/>
  <c r="LX163" i="1"/>
  <c r="LU15" i="1"/>
  <c r="LV15" i="1"/>
  <c r="LW15" i="1"/>
  <c r="LX15" i="1"/>
  <c r="LU71" i="1"/>
  <c r="LV71" i="1"/>
  <c r="LW71" i="1"/>
  <c r="LX71" i="1"/>
  <c r="LU69" i="1"/>
  <c r="LV69" i="1"/>
  <c r="LW69" i="1"/>
  <c r="LX69" i="1"/>
  <c r="LU72" i="1"/>
  <c r="LV72" i="1"/>
  <c r="LW72" i="1"/>
  <c r="LX72" i="1"/>
  <c r="LU70" i="1"/>
  <c r="LV70" i="1"/>
  <c r="LW70" i="1"/>
  <c r="LX70" i="1"/>
  <c r="LU75" i="1"/>
  <c r="LV75" i="1"/>
  <c r="LW75" i="1"/>
  <c r="LX75" i="1"/>
  <c r="LU235" i="1"/>
  <c r="LV235" i="1"/>
  <c r="LW235" i="1"/>
  <c r="LX235" i="1"/>
  <c r="LU236" i="1"/>
  <c r="LV236" i="1"/>
  <c r="LW236" i="1"/>
  <c r="LX236" i="1"/>
  <c r="LU237" i="1"/>
  <c r="LV237" i="1"/>
  <c r="LW237" i="1"/>
  <c r="LX237" i="1"/>
  <c r="LU238" i="1"/>
  <c r="LV238" i="1"/>
  <c r="LW238" i="1"/>
  <c r="LX238" i="1"/>
  <c r="LU12" i="1"/>
  <c r="LV12" i="1"/>
  <c r="LW12" i="1"/>
  <c r="LX12" i="1"/>
  <c r="LU13" i="1"/>
  <c r="LV13" i="1"/>
  <c r="LW13" i="1"/>
  <c r="LX13" i="1"/>
  <c r="LU14" i="1"/>
  <c r="LV14" i="1"/>
  <c r="LW14" i="1"/>
  <c r="LX14" i="1"/>
  <c r="LU59" i="1"/>
  <c r="LV59" i="1"/>
  <c r="LW59" i="1"/>
  <c r="LX59" i="1"/>
  <c r="LU52" i="1"/>
  <c r="LV52" i="1"/>
  <c r="LW52" i="1"/>
  <c r="LX52" i="1"/>
  <c r="LU53" i="1"/>
  <c r="LV53" i="1"/>
  <c r="LW53" i="1"/>
  <c r="LX53" i="1"/>
  <c r="LU54" i="1"/>
  <c r="LV54" i="1"/>
  <c r="LW54" i="1"/>
  <c r="LX54" i="1"/>
  <c r="LU55" i="1"/>
  <c r="LV55" i="1"/>
  <c r="LW55" i="1"/>
  <c r="LX55" i="1"/>
  <c r="LU56" i="1"/>
  <c r="LV56" i="1"/>
  <c r="LW56" i="1"/>
  <c r="LX56" i="1"/>
  <c r="LU57" i="1"/>
  <c r="LV57" i="1"/>
  <c r="LW57" i="1"/>
  <c r="LX57" i="1"/>
  <c r="LU58" i="1"/>
  <c r="LV58" i="1"/>
  <c r="LW58" i="1"/>
  <c r="LX58" i="1"/>
  <c r="LU62" i="1"/>
  <c r="LV62" i="1"/>
  <c r="LW62" i="1"/>
  <c r="LX62" i="1"/>
  <c r="LU60" i="1"/>
  <c r="LV60" i="1"/>
  <c r="LW60" i="1"/>
  <c r="LX60" i="1"/>
  <c r="LU61" i="1"/>
  <c r="LV61" i="1"/>
  <c r="LW61" i="1"/>
  <c r="LX61" i="1"/>
  <c r="LU63" i="1"/>
  <c r="LV63" i="1"/>
  <c r="LW63" i="1"/>
  <c r="LX63" i="1"/>
  <c r="LU64" i="1"/>
  <c r="LV64" i="1"/>
  <c r="LW64" i="1"/>
  <c r="LX64" i="1"/>
  <c r="LU65" i="1"/>
  <c r="LV65" i="1"/>
  <c r="LW65" i="1"/>
  <c r="LX65" i="1"/>
  <c r="LU66" i="1"/>
  <c r="LV66" i="1"/>
  <c r="LW66" i="1"/>
  <c r="LX66" i="1"/>
  <c r="LU67" i="1"/>
  <c r="LV67" i="1"/>
  <c r="LW67" i="1"/>
  <c r="LX67" i="1"/>
  <c r="LU68" i="1"/>
  <c r="LV68" i="1"/>
  <c r="LW68" i="1"/>
  <c r="LX68" i="1"/>
  <c r="LU143" i="1"/>
  <c r="LV143" i="1"/>
  <c r="LW143" i="1"/>
  <c r="LX143" i="1"/>
  <c r="LU144" i="1"/>
  <c r="LV144" i="1"/>
  <c r="LW144" i="1"/>
  <c r="LX144" i="1"/>
  <c r="LU145" i="1"/>
  <c r="LV145" i="1"/>
  <c r="LW145" i="1"/>
  <c r="LX145" i="1"/>
  <c r="LU146" i="1"/>
  <c r="LV146" i="1"/>
  <c r="LW146" i="1"/>
  <c r="LX146" i="1"/>
  <c r="LU147" i="1"/>
  <c r="LV147" i="1"/>
  <c r="LW147" i="1"/>
  <c r="LX147" i="1"/>
  <c r="LU148" i="1"/>
  <c r="LV148" i="1"/>
  <c r="LW148" i="1"/>
  <c r="LX148" i="1"/>
  <c r="LU149" i="1"/>
  <c r="LV149" i="1"/>
  <c r="LW149" i="1"/>
  <c r="LX149" i="1"/>
  <c r="LU150" i="1"/>
  <c r="LV150" i="1"/>
  <c r="LW150" i="1"/>
  <c r="LX150" i="1"/>
  <c r="LU125" i="1"/>
  <c r="LV125" i="1"/>
  <c r="LW125" i="1"/>
  <c r="LX125" i="1"/>
  <c r="LU126" i="1"/>
  <c r="LV126" i="1"/>
  <c r="LW126" i="1"/>
  <c r="LX126" i="1"/>
  <c r="LU127" i="1"/>
  <c r="LV127" i="1"/>
  <c r="LW127" i="1"/>
  <c r="LX127" i="1"/>
  <c r="LU128" i="1"/>
  <c r="LV128" i="1"/>
  <c r="LW128" i="1"/>
  <c r="LX128" i="1"/>
  <c r="LU129" i="1"/>
  <c r="LV129" i="1"/>
  <c r="LW129" i="1"/>
  <c r="LX129" i="1"/>
  <c r="LU130" i="1"/>
  <c r="LV130" i="1"/>
  <c r="LW130" i="1"/>
  <c r="LX130" i="1"/>
  <c r="LU131" i="1"/>
  <c r="LV131" i="1"/>
  <c r="LW131" i="1"/>
  <c r="LX131" i="1"/>
  <c r="LU132" i="1"/>
  <c r="LV132" i="1"/>
  <c r="LW132" i="1"/>
  <c r="LX132" i="1"/>
  <c r="LU133" i="1"/>
  <c r="LV133" i="1"/>
  <c r="LW133" i="1"/>
  <c r="LX133" i="1"/>
  <c r="LU134" i="1"/>
  <c r="LV134" i="1"/>
  <c r="LW134" i="1"/>
  <c r="LX134" i="1"/>
  <c r="LU135" i="1"/>
  <c r="LV135" i="1"/>
  <c r="LW135" i="1"/>
  <c r="LX135" i="1"/>
  <c r="LU136" i="1"/>
  <c r="LV136" i="1"/>
  <c r="LW136" i="1"/>
  <c r="LX136" i="1"/>
  <c r="LU137" i="1"/>
  <c r="LV137" i="1"/>
  <c r="LW137" i="1"/>
  <c r="LX137" i="1"/>
  <c r="LU151" i="1"/>
  <c r="LV151" i="1"/>
  <c r="LW151" i="1"/>
  <c r="LX151" i="1"/>
  <c r="LU152" i="1"/>
  <c r="LV152" i="1"/>
  <c r="LW152" i="1"/>
  <c r="LX152" i="1"/>
  <c r="LU153" i="1"/>
  <c r="LV153" i="1"/>
  <c r="LW153" i="1"/>
  <c r="LX153" i="1"/>
  <c r="LU154" i="1"/>
  <c r="LV154" i="1"/>
  <c r="LW154" i="1"/>
  <c r="LX154" i="1"/>
  <c r="LU155" i="1"/>
  <c r="LV155" i="1"/>
  <c r="LW155" i="1"/>
  <c r="LX155" i="1"/>
  <c r="LU156" i="1"/>
  <c r="LV156" i="1"/>
  <c r="LW156" i="1"/>
  <c r="LX156" i="1"/>
  <c r="LU157" i="1"/>
  <c r="LV157" i="1"/>
  <c r="LW157" i="1"/>
  <c r="LX157" i="1"/>
  <c r="LU138" i="1"/>
  <c r="LV138" i="1"/>
  <c r="LW138" i="1"/>
  <c r="LX138" i="1"/>
  <c r="LU139" i="1"/>
  <c r="LV139" i="1"/>
  <c r="LW139" i="1"/>
  <c r="LX139" i="1"/>
  <c r="LU140" i="1"/>
  <c r="LV140" i="1"/>
  <c r="LW140" i="1"/>
  <c r="LX140" i="1"/>
  <c r="LU141" i="1"/>
  <c r="LV141" i="1"/>
  <c r="LW141" i="1"/>
  <c r="LX141" i="1"/>
  <c r="LU142" i="1"/>
  <c r="LV142" i="1"/>
  <c r="LW142" i="1"/>
  <c r="LX142" i="1"/>
  <c r="LU201" i="1"/>
  <c r="LV201" i="1"/>
  <c r="LW201" i="1"/>
  <c r="LX201" i="1"/>
  <c r="LU48" i="1"/>
  <c r="LV48" i="1"/>
  <c r="LW48" i="1"/>
  <c r="LX48" i="1"/>
  <c r="LU49" i="1"/>
  <c r="LV49" i="1"/>
  <c r="LW49" i="1"/>
  <c r="LX49" i="1"/>
  <c r="LU50" i="1"/>
  <c r="LV50" i="1"/>
  <c r="LW50" i="1"/>
  <c r="LX50" i="1"/>
  <c r="LU51" i="1"/>
  <c r="LV51" i="1"/>
  <c r="LW51" i="1"/>
  <c r="LX51" i="1"/>
  <c r="LU16" i="1"/>
  <c r="LV16" i="1"/>
  <c r="LW16" i="1"/>
  <c r="LX16" i="1"/>
  <c r="LU17" i="1"/>
  <c r="LV17" i="1"/>
  <c r="LW17" i="1"/>
  <c r="LX17" i="1"/>
  <c r="LU18" i="1"/>
  <c r="LV18" i="1"/>
  <c r="LW18" i="1"/>
  <c r="LX18" i="1"/>
  <c r="LU19" i="1"/>
  <c r="LV19" i="1"/>
  <c r="LW19" i="1"/>
  <c r="LX19" i="1"/>
  <c r="LU20" i="1"/>
  <c r="LV20" i="1"/>
  <c r="LW20" i="1"/>
  <c r="LX20" i="1"/>
  <c r="LU21" i="1"/>
  <c r="LV21" i="1"/>
  <c r="LW21" i="1"/>
  <c r="LX21" i="1"/>
  <c r="LU36" i="1"/>
  <c r="LV36" i="1"/>
  <c r="LW36" i="1"/>
  <c r="LX36" i="1"/>
  <c r="LU37" i="1"/>
  <c r="LV37" i="1"/>
  <c r="LW37" i="1"/>
  <c r="LX37" i="1"/>
  <c r="LU34" i="1"/>
  <c r="LV34" i="1"/>
  <c r="LW34" i="1"/>
  <c r="LX34" i="1"/>
  <c r="LU35" i="1"/>
  <c r="LV35" i="1"/>
  <c r="LW35" i="1"/>
  <c r="LX35" i="1"/>
  <c r="LU38" i="1"/>
  <c r="LV38" i="1"/>
  <c r="LW38" i="1"/>
  <c r="LX38" i="1"/>
  <c r="LU39" i="1"/>
  <c r="LV39" i="1"/>
  <c r="LW39" i="1"/>
  <c r="LX39" i="1"/>
  <c r="LU43" i="1"/>
  <c r="LV43" i="1"/>
  <c r="LW43" i="1"/>
  <c r="LX43" i="1"/>
  <c r="LU44" i="1"/>
  <c r="LV44" i="1"/>
  <c r="LW44" i="1"/>
  <c r="LX44" i="1"/>
  <c r="LU45" i="1"/>
  <c r="LV45" i="1"/>
  <c r="LW45" i="1"/>
  <c r="LX45" i="1"/>
  <c r="LU46" i="1"/>
  <c r="LV46" i="1"/>
  <c r="LW46" i="1"/>
  <c r="LX46" i="1"/>
  <c r="LU47" i="1"/>
  <c r="LV47" i="1"/>
  <c r="LW47" i="1"/>
  <c r="LX47" i="1"/>
  <c r="LU91" i="1"/>
  <c r="LV91" i="1"/>
  <c r="LW91" i="1"/>
  <c r="LX91" i="1"/>
  <c r="LU92" i="1"/>
  <c r="LV92" i="1"/>
  <c r="LW92" i="1"/>
  <c r="LX92" i="1"/>
  <c r="LU93" i="1"/>
  <c r="LV93" i="1"/>
  <c r="LW93" i="1"/>
  <c r="LX93" i="1"/>
  <c r="LU94" i="1"/>
  <c r="LV94" i="1"/>
  <c r="LW94" i="1"/>
  <c r="LX94" i="1"/>
  <c r="LU95" i="1"/>
  <c r="LV95" i="1"/>
  <c r="LW95" i="1"/>
  <c r="LX95" i="1"/>
  <c r="LU96" i="1"/>
  <c r="LV96" i="1"/>
  <c r="LW96" i="1"/>
  <c r="LX96" i="1"/>
  <c r="LU97" i="1"/>
  <c r="LV97" i="1"/>
  <c r="LW97" i="1"/>
  <c r="LX97" i="1"/>
  <c r="LU76" i="1"/>
  <c r="LV76" i="1"/>
  <c r="LW76" i="1"/>
  <c r="LX76" i="1"/>
  <c r="LU77" i="1"/>
  <c r="LV77" i="1"/>
  <c r="LW77" i="1"/>
  <c r="LX77" i="1"/>
  <c r="LU78" i="1"/>
  <c r="LV78" i="1"/>
  <c r="LW78" i="1"/>
  <c r="LX78" i="1"/>
  <c r="LU79" i="1"/>
  <c r="LV79" i="1"/>
  <c r="LW79" i="1"/>
  <c r="LX79" i="1"/>
  <c r="LU80" i="1"/>
  <c r="LV80" i="1"/>
  <c r="LW80" i="1"/>
  <c r="LX80" i="1"/>
  <c r="LU81" i="1"/>
  <c r="LV81" i="1"/>
  <c r="LW81" i="1"/>
  <c r="LX81" i="1"/>
  <c r="LU88" i="1"/>
  <c r="LV88" i="1"/>
  <c r="LW88" i="1"/>
  <c r="LX88" i="1"/>
  <c r="LU98" i="1"/>
  <c r="LV98" i="1"/>
  <c r="LW98" i="1"/>
  <c r="LX98" i="1"/>
  <c r="LU89" i="1"/>
  <c r="LV89" i="1"/>
  <c r="LW89" i="1"/>
  <c r="LX89" i="1"/>
  <c r="LU90" i="1"/>
  <c r="LV90" i="1"/>
  <c r="LW90" i="1"/>
  <c r="LX90" i="1"/>
  <c r="LU99" i="1"/>
  <c r="LV99" i="1"/>
  <c r="LW99" i="1"/>
  <c r="LX99" i="1"/>
  <c r="LU100" i="1"/>
  <c r="LV100" i="1"/>
  <c r="LW100" i="1"/>
  <c r="LX100" i="1"/>
  <c r="LU101" i="1"/>
  <c r="LV101" i="1"/>
  <c r="LW101" i="1"/>
  <c r="LX101" i="1"/>
  <c r="LU82" i="1"/>
  <c r="LV82" i="1"/>
  <c r="LW82" i="1"/>
  <c r="LX82" i="1"/>
  <c r="LU83" i="1"/>
  <c r="LV83" i="1"/>
  <c r="LW83" i="1"/>
  <c r="LX83" i="1"/>
  <c r="LU84" i="1"/>
  <c r="LV84" i="1"/>
  <c r="LW84" i="1"/>
  <c r="LX84" i="1"/>
  <c r="LU85" i="1"/>
  <c r="LV85" i="1"/>
  <c r="LW85" i="1"/>
  <c r="LX85" i="1"/>
  <c r="LU86" i="1"/>
  <c r="LV86" i="1"/>
  <c r="LW86" i="1"/>
  <c r="LX86" i="1"/>
  <c r="LU87" i="1"/>
  <c r="LV87" i="1"/>
  <c r="LW87" i="1"/>
  <c r="LX87" i="1"/>
  <c r="LU102" i="1"/>
  <c r="LV102" i="1"/>
  <c r="LW102" i="1"/>
  <c r="LX102" i="1"/>
  <c r="LU103" i="1"/>
  <c r="LV103" i="1"/>
  <c r="LW103" i="1"/>
  <c r="LX103" i="1"/>
  <c r="LU104" i="1"/>
  <c r="LV104" i="1"/>
  <c r="LW104" i="1"/>
  <c r="LX104" i="1"/>
  <c r="LU105" i="1"/>
  <c r="LV105" i="1"/>
  <c r="LW105" i="1"/>
  <c r="LX105" i="1"/>
  <c r="LU106" i="1"/>
  <c r="LV106" i="1"/>
  <c r="LW106" i="1"/>
  <c r="LX106" i="1"/>
  <c r="LU107" i="1"/>
  <c r="LV107" i="1"/>
  <c r="LW107" i="1"/>
  <c r="LX107" i="1"/>
  <c r="LU22" i="1"/>
  <c r="LV22" i="1"/>
  <c r="LW22" i="1"/>
  <c r="LX22" i="1"/>
  <c r="LU108" i="1"/>
  <c r="LV108" i="1"/>
  <c r="LW108" i="1"/>
  <c r="LX108" i="1"/>
  <c r="LU109" i="1"/>
  <c r="LV109" i="1"/>
  <c r="LW109" i="1"/>
  <c r="LX109" i="1"/>
  <c r="LU110" i="1"/>
  <c r="LV110" i="1"/>
  <c r="LW110" i="1"/>
  <c r="LX110" i="1"/>
  <c r="LU111" i="1"/>
  <c r="LV111" i="1"/>
  <c r="LW111" i="1"/>
  <c r="LX111" i="1"/>
  <c r="LU112" i="1"/>
  <c r="LV112" i="1"/>
  <c r="LW112" i="1"/>
  <c r="LX112" i="1"/>
  <c r="LU164" i="1"/>
  <c r="LV164" i="1"/>
  <c r="LW164" i="1"/>
  <c r="LX164" i="1"/>
  <c r="LU165" i="1"/>
  <c r="LV165" i="1"/>
  <c r="LW165" i="1"/>
  <c r="LX165" i="1"/>
  <c r="LU166" i="1"/>
  <c r="LV166" i="1"/>
  <c r="LW166" i="1"/>
  <c r="LX166" i="1"/>
  <c r="LU230" i="1"/>
  <c r="LV230" i="1"/>
  <c r="LW230" i="1"/>
  <c r="LX230" i="1"/>
  <c r="LU231" i="1"/>
  <c r="LV231" i="1"/>
  <c r="LW231" i="1"/>
  <c r="LX231" i="1"/>
  <c r="LU167" i="1"/>
  <c r="LV167" i="1"/>
  <c r="LW167" i="1"/>
  <c r="LX167" i="1"/>
  <c r="LU197" i="1"/>
  <c r="LV197" i="1"/>
  <c r="LW197" i="1"/>
  <c r="LX197" i="1"/>
  <c r="LU198" i="1"/>
  <c r="LV198" i="1"/>
  <c r="LW198" i="1"/>
  <c r="LX198" i="1"/>
  <c r="LU168" i="1"/>
  <c r="LV168" i="1"/>
  <c r="LW168" i="1"/>
  <c r="LX168" i="1"/>
  <c r="LU169" i="1"/>
  <c r="LV169" i="1"/>
  <c r="LW169" i="1"/>
  <c r="LX169" i="1"/>
  <c r="LU170" i="1"/>
  <c r="LV170" i="1"/>
  <c r="LW170" i="1"/>
  <c r="LX170" i="1"/>
  <c r="LU171" i="1"/>
  <c r="LV171" i="1"/>
  <c r="LW171" i="1"/>
  <c r="LX171" i="1"/>
  <c r="LU172" i="1"/>
  <c r="LV172" i="1"/>
  <c r="LW172" i="1"/>
  <c r="LX172" i="1"/>
  <c r="LU173" i="1"/>
  <c r="LV173" i="1"/>
  <c r="LW173" i="1"/>
  <c r="LX173" i="1"/>
  <c r="LU174" i="1"/>
  <c r="LV174" i="1"/>
  <c r="LW174" i="1"/>
  <c r="LX174" i="1"/>
  <c r="LU175" i="1"/>
  <c r="LV175" i="1"/>
  <c r="LW175" i="1"/>
  <c r="LX175" i="1"/>
  <c r="LU176" i="1"/>
  <c r="LV176" i="1"/>
  <c r="LW176" i="1"/>
  <c r="LX176" i="1"/>
  <c r="LU177" i="1"/>
  <c r="LV177" i="1"/>
  <c r="LW177" i="1"/>
  <c r="LX177" i="1"/>
  <c r="LU178" i="1"/>
  <c r="LV178" i="1"/>
  <c r="LW178" i="1"/>
  <c r="LX178" i="1"/>
  <c r="LU179" i="1"/>
  <c r="LV179" i="1"/>
  <c r="LW179" i="1"/>
  <c r="LX179" i="1"/>
  <c r="LU180" i="1"/>
  <c r="LV180" i="1"/>
  <c r="LW180" i="1"/>
  <c r="LX180" i="1"/>
  <c r="LU181" i="1"/>
  <c r="LV181" i="1"/>
  <c r="LW181" i="1"/>
  <c r="LX181" i="1"/>
  <c r="LU182" i="1"/>
  <c r="LV182" i="1"/>
  <c r="LW182" i="1"/>
  <c r="LX182" i="1"/>
  <c r="LU183" i="1"/>
  <c r="LV183" i="1"/>
  <c r="LW183" i="1"/>
  <c r="LX183" i="1"/>
  <c r="LU184" i="1"/>
  <c r="LV184" i="1"/>
  <c r="LW184" i="1"/>
  <c r="LX184" i="1"/>
  <c r="LU185" i="1"/>
  <c r="LV185" i="1"/>
  <c r="LW185" i="1"/>
  <c r="LX185" i="1"/>
  <c r="LU232" i="1"/>
  <c r="LV232" i="1"/>
  <c r="LW232" i="1"/>
  <c r="LX232" i="1"/>
  <c r="LU186" i="1"/>
  <c r="LV186" i="1"/>
  <c r="LW186" i="1"/>
  <c r="LX186" i="1"/>
  <c r="LU187" i="1"/>
  <c r="LV187" i="1"/>
  <c r="LW187" i="1"/>
  <c r="LX187" i="1"/>
  <c r="LU188" i="1"/>
  <c r="LV188" i="1"/>
  <c r="LW188" i="1"/>
  <c r="LX188" i="1"/>
  <c r="LU189" i="1"/>
  <c r="LV189" i="1"/>
  <c r="LW189" i="1"/>
  <c r="LX189" i="1"/>
  <c r="LU190" i="1"/>
  <c r="LV190" i="1"/>
  <c r="LW190" i="1"/>
  <c r="LX190" i="1"/>
  <c r="LU191" i="1"/>
  <c r="LV191" i="1"/>
  <c r="LW191" i="1"/>
  <c r="LX191" i="1"/>
  <c r="LU192" i="1"/>
  <c r="LV192" i="1"/>
  <c r="LW192" i="1"/>
  <c r="LX192" i="1"/>
  <c r="LU193" i="1"/>
  <c r="LV193" i="1"/>
  <c r="LW193" i="1"/>
  <c r="LX193" i="1"/>
  <c r="LU194" i="1"/>
  <c r="LV194" i="1"/>
  <c r="LW194" i="1"/>
  <c r="LX194" i="1"/>
  <c r="LU195" i="1"/>
  <c r="LV195" i="1"/>
  <c r="LW195" i="1"/>
  <c r="LX195" i="1"/>
  <c r="LU196" i="1"/>
  <c r="LV196" i="1"/>
  <c r="LW196" i="1"/>
  <c r="LX196" i="1"/>
  <c r="LU119" i="1"/>
  <c r="LV119" i="1"/>
  <c r="LW119" i="1"/>
  <c r="LX119" i="1"/>
  <c r="LU120" i="1"/>
  <c r="LV120" i="1"/>
  <c r="LW120" i="1"/>
  <c r="LX120" i="1"/>
  <c r="LU121" i="1"/>
  <c r="LV121" i="1"/>
  <c r="LW121" i="1"/>
  <c r="LX121" i="1"/>
  <c r="LU122" i="1"/>
  <c r="LV122" i="1"/>
  <c r="LW122" i="1"/>
  <c r="LX122" i="1"/>
  <c r="LU123" i="1"/>
  <c r="LV123" i="1"/>
  <c r="LW123" i="1"/>
  <c r="LX123" i="1"/>
  <c r="LU124" i="1"/>
  <c r="LV124" i="1"/>
  <c r="LW124" i="1"/>
  <c r="LX124" i="1"/>
  <c r="LU199" i="1"/>
  <c r="LV199" i="1"/>
  <c r="LW199" i="1"/>
  <c r="LX199" i="1"/>
  <c r="LU200" i="1"/>
  <c r="LV200" i="1"/>
  <c r="LW200" i="1"/>
  <c r="LX200" i="1"/>
  <c r="LU217" i="1"/>
  <c r="LV217" i="1"/>
  <c r="LW217" i="1"/>
  <c r="LX217" i="1"/>
  <c r="LU225" i="1"/>
  <c r="LV225" i="1"/>
  <c r="LW225" i="1"/>
  <c r="LX225" i="1"/>
  <c r="LU220" i="1"/>
  <c r="LV220" i="1"/>
  <c r="LW220" i="1"/>
  <c r="LX220" i="1"/>
  <c r="LU208" i="1"/>
  <c r="LV208" i="1"/>
  <c r="LW208" i="1"/>
  <c r="LX208" i="1"/>
  <c r="LU209" i="1"/>
  <c r="LV209" i="1"/>
  <c r="LW209" i="1"/>
  <c r="LX209" i="1"/>
  <c r="LU214" i="1"/>
  <c r="LV214" i="1"/>
  <c r="LW214" i="1"/>
  <c r="LX214" i="1"/>
  <c r="LU221" i="1"/>
  <c r="LV221" i="1"/>
  <c r="LW221" i="1"/>
  <c r="LX221" i="1"/>
  <c r="LU222" i="1"/>
  <c r="LV222" i="1"/>
  <c r="LW222" i="1"/>
  <c r="LX222" i="1"/>
  <c r="LU224" i="1"/>
  <c r="LV224" i="1"/>
  <c r="LW224" i="1"/>
  <c r="LX224" i="1"/>
  <c r="LU218" i="1"/>
  <c r="LV218" i="1"/>
  <c r="LW218" i="1"/>
  <c r="LX218" i="1"/>
  <c r="LU219" i="1"/>
  <c r="LV219" i="1"/>
  <c r="LW219" i="1"/>
  <c r="LX219" i="1"/>
  <c r="LU210" i="1"/>
  <c r="LV210" i="1"/>
  <c r="LW210" i="1"/>
  <c r="LX210" i="1"/>
  <c r="LU211" i="1"/>
  <c r="LV211" i="1"/>
  <c r="LW211" i="1"/>
  <c r="LX211" i="1"/>
  <c r="LU212" i="1"/>
  <c r="LV212" i="1"/>
  <c r="LW212" i="1"/>
  <c r="LX212" i="1"/>
  <c r="LU213" i="1"/>
  <c r="LV213" i="1"/>
  <c r="LW213" i="1"/>
  <c r="LX213" i="1"/>
  <c r="LU227" i="1"/>
  <c r="LV227" i="1"/>
  <c r="LW227" i="1"/>
  <c r="LX227" i="1"/>
  <c r="LU228" i="1"/>
  <c r="LV228" i="1"/>
  <c r="LW228" i="1"/>
  <c r="LX228" i="1"/>
  <c r="LU226" i="1"/>
  <c r="LV226" i="1"/>
  <c r="LW226" i="1"/>
  <c r="LX226" i="1"/>
  <c r="LU215" i="1"/>
  <c r="LV215" i="1"/>
  <c r="LW215" i="1"/>
  <c r="LX215" i="1"/>
  <c r="LU223" i="1"/>
  <c r="LV223" i="1"/>
  <c r="LW223" i="1"/>
  <c r="LX223" i="1"/>
  <c r="LU229" i="1"/>
  <c r="LV229" i="1"/>
  <c r="LW229" i="1"/>
  <c r="LX229" i="1"/>
  <c r="LU216" i="1"/>
  <c r="LV216" i="1"/>
  <c r="LW216" i="1"/>
  <c r="LX216" i="1"/>
  <c r="LU158" i="1"/>
  <c r="LV158" i="1"/>
  <c r="LW158" i="1"/>
  <c r="LX158" i="1"/>
  <c r="LU159" i="1"/>
  <c r="LV159" i="1"/>
  <c r="LW159" i="1"/>
  <c r="LX159" i="1"/>
  <c r="LU160" i="1"/>
  <c r="LV160" i="1"/>
  <c r="LW160" i="1"/>
  <c r="LX160" i="1"/>
  <c r="LU248" i="1"/>
  <c r="LV248" i="1"/>
  <c r="LW248" i="1"/>
  <c r="LX248" i="1"/>
  <c r="LU249" i="1"/>
  <c r="LV249" i="1"/>
  <c r="LW249" i="1"/>
  <c r="LX249" i="1"/>
  <c r="LU246" i="1"/>
  <c r="LV246" i="1"/>
  <c r="LW246" i="1"/>
  <c r="LX246" i="1"/>
  <c r="LU250" i="1"/>
  <c r="LV250" i="1"/>
  <c r="LW250" i="1"/>
  <c r="LX250" i="1"/>
  <c r="LU259" i="1"/>
  <c r="LV259" i="1"/>
  <c r="LW259" i="1"/>
  <c r="LX259" i="1"/>
  <c r="LU256" i="1"/>
  <c r="LV256" i="1"/>
  <c r="LW256" i="1"/>
  <c r="LX256" i="1"/>
  <c r="LU260" i="1"/>
  <c r="LV260" i="1"/>
  <c r="LW260" i="1"/>
  <c r="LX260" i="1"/>
  <c r="LU261" i="1"/>
  <c r="LV261" i="1"/>
  <c r="LW261" i="1"/>
  <c r="LX261" i="1"/>
  <c r="LU262" i="1"/>
  <c r="LV262" i="1"/>
  <c r="LW262" i="1"/>
  <c r="LX262" i="1"/>
  <c r="LU257" i="1"/>
  <c r="LV257" i="1"/>
  <c r="LW257" i="1"/>
  <c r="LX257" i="1"/>
  <c r="LU251" i="1"/>
  <c r="LV251" i="1"/>
  <c r="LW251" i="1"/>
  <c r="LX251" i="1"/>
  <c r="LU252" i="1"/>
  <c r="LV252" i="1"/>
  <c r="LW252" i="1"/>
  <c r="LX252" i="1"/>
  <c r="LU258" i="1"/>
  <c r="LV258" i="1"/>
  <c r="LW258" i="1"/>
  <c r="LX258" i="1"/>
  <c r="LU253" i="1"/>
  <c r="LV253" i="1"/>
  <c r="LW253" i="1"/>
  <c r="LX253" i="1"/>
  <c r="LU265" i="1"/>
  <c r="LV265" i="1"/>
  <c r="LW265" i="1"/>
  <c r="LX265" i="1"/>
  <c r="LU266" i="1"/>
  <c r="LV266" i="1"/>
  <c r="LW266" i="1"/>
  <c r="LX266" i="1"/>
  <c r="LU263" i="1"/>
  <c r="LV263" i="1"/>
  <c r="LW263" i="1"/>
  <c r="LX263" i="1"/>
  <c r="LU264" i="1"/>
  <c r="LV264" i="1"/>
  <c r="LW264" i="1"/>
  <c r="LX264" i="1"/>
  <c r="LU254" i="1"/>
  <c r="LV254" i="1"/>
  <c r="LW254" i="1"/>
  <c r="LX254" i="1"/>
  <c r="LU267" i="1"/>
  <c r="LV267" i="1"/>
  <c r="LW267" i="1"/>
  <c r="LX267" i="1"/>
  <c r="LU255" i="1"/>
  <c r="LV255" i="1"/>
  <c r="LW255" i="1"/>
  <c r="LX255" i="1"/>
  <c r="LU276" i="1"/>
  <c r="LV276" i="1"/>
  <c r="LW276" i="1"/>
  <c r="LX276" i="1"/>
  <c r="LU247" i="1"/>
  <c r="LV247" i="1"/>
  <c r="LW247" i="1"/>
  <c r="LX247" i="1"/>
  <c r="LU269" i="1"/>
  <c r="LV269" i="1"/>
  <c r="LW269" i="1"/>
  <c r="LX269" i="1"/>
  <c r="LU270" i="1"/>
  <c r="LV270" i="1"/>
  <c r="LW270" i="1"/>
  <c r="LX270" i="1"/>
  <c r="LU271" i="1"/>
  <c r="LV271" i="1"/>
  <c r="LW271" i="1"/>
  <c r="LX271" i="1"/>
  <c r="LU272" i="1"/>
  <c r="LV272" i="1"/>
  <c r="LW272" i="1"/>
  <c r="LX272" i="1"/>
  <c r="LU273" i="1"/>
  <c r="LV273" i="1"/>
  <c r="LW273" i="1"/>
  <c r="LX273" i="1"/>
  <c r="LU275" i="1"/>
  <c r="LV275" i="1"/>
  <c r="LW275" i="1"/>
  <c r="LX275" i="1"/>
  <c r="LU268" i="1"/>
  <c r="LV268" i="1"/>
  <c r="LW268" i="1"/>
  <c r="LX268" i="1"/>
  <c r="LU274" i="1"/>
  <c r="LV274" i="1"/>
  <c r="LW274" i="1"/>
  <c r="LX274" i="1"/>
  <c r="LU206" i="1"/>
  <c r="LV206" i="1"/>
  <c r="LW206" i="1"/>
  <c r="LX206" i="1"/>
  <c r="LU23" i="1"/>
  <c r="LV23" i="1"/>
  <c r="LW23" i="1"/>
  <c r="LX23" i="1"/>
  <c r="LU117" i="1"/>
  <c r="LV117" i="1"/>
  <c r="LW117" i="1"/>
  <c r="LX117" i="1"/>
  <c r="LU118" i="1"/>
  <c r="LV118" i="1"/>
  <c r="LW118" i="1"/>
  <c r="LX118" i="1"/>
  <c r="LM233" i="1"/>
  <c r="GP233" i="1"/>
  <c r="GQ233" i="1"/>
  <c r="GR233" i="1"/>
  <c r="LP233" i="1" s="1"/>
  <c r="GS233" i="1"/>
  <c r="LQ233" i="1" s="1"/>
  <c r="GT233" i="1"/>
  <c r="GU233" i="1"/>
  <c r="LS233" i="1" s="1"/>
  <c r="GV233" i="1"/>
  <c r="LT233" i="1" s="1"/>
  <c r="LM234" i="1"/>
  <c r="GP234" i="1"/>
  <c r="GQ234" i="1"/>
  <c r="GR234" i="1"/>
  <c r="LP234" i="1" s="1"/>
  <c r="GS234" i="1"/>
  <c r="LQ234" i="1" s="1"/>
  <c r="GT234" i="1"/>
  <c r="GU234" i="1"/>
  <c r="LS234" i="1" s="1"/>
  <c r="GV234" i="1"/>
  <c r="LT234" i="1" s="1"/>
  <c r="LM2" i="1"/>
  <c r="GP2" i="1"/>
  <c r="GQ2" i="1"/>
  <c r="GR2" i="1"/>
  <c r="LP2" i="1" s="1"/>
  <c r="GS2" i="1"/>
  <c r="LQ2" i="1" s="1"/>
  <c r="GT2" i="1"/>
  <c r="GU2" i="1"/>
  <c r="LS2" i="1" s="1"/>
  <c r="GV2" i="1"/>
  <c r="LT2" i="1" s="1"/>
  <c r="LM3" i="1"/>
  <c r="GP3" i="1"/>
  <c r="GQ3" i="1"/>
  <c r="GR3" i="1"/>
  <c r="LP3" i="1" s="1"/>
  <c r="GS3" i="1"/>
  <c r="LQ3" i="1" s="1"/>
  <c r="GT3" i="1"/>
  <c r="GU3" i="1"/>
  <c r="LS3" i="1" s="1"/>
  <c r="GV3" i="1"/>
  <c r="LT3" i="1" s="1"/>
  <c r="GP8" i="1"/>
  <c r="GQ8" i="1"/>
  <c r="GR8" i="1"/>
  <c r="GS8" i="1"/>
  <c r="GT8" i="1"/>
  <c r="GU8" i="1"/>
  <c r="GV8" i="1"/>
  <c r="LM9" i="1"/>
  <c r="GP9" i="1"/>
  <c r="GQ9" i="1"/>
  <c r="GR9" i="1"/>
  <c r="LP9" i="1" s="1"/>
  <c r="GS9" i="1"/>
  <c r="LQ9" i="1" s="1"/>
  <c r="GT9" i="1"/>
  <c r="GU9" i="1"/>
  <c r="LS9" i="1" s="1"/>
  <c r="GV9" i="1"/>
  <c r="LT9" i="1" s="1"/>
  <c r="LM10" i="1"/>
  <c r="GP10" i="1"/>
  <c r="GQ10" i="1"/>
  <c r="GR10" i="1"/>
  <c r="LP10" i="1" s="1"/>
  <c r="GS10" i="1"/>
  <c r="LQ10" i="1" s="1"/>
  <c r="GT10" i="1"/>
  <c r="GU10" i="1"/>
  <c r="LS10" i="1" s="1"/>
  <c r="GV10" i="1"/>
  <c r="LT10" i="1" s="1"/>
  <c r="LM11" i="1"/>
  <c r="GP11" i="1"/>
  <c r="GQ11" i="1"/>
  <c r="GR11" i="1"/>
  <c r="LP11" i="1" s="1"/>
  <c r="GS11" i="1"/>
  <c r="LQ11" i="1" s="1"/>
  <c r="GT11" i="1"/>
  <c r="GU11" i="1"/>
  <c r="LS11" i="1" s="1"/>
  <c r="GV11" i="1"/>
  <c r="LT11" i="1" s="1"/>
  <c r="LM4" i="1"/>
  <c r="GP4" i="1"/>
  <c r="GQ4" i="1"/>
  <c r="GR4" i="1"/>
  <c r="LP4" i="1" s="1"/>
  <c r="GS4" i="1"/>
  <c r="LQ4" i="1" s="1"/>
  <c r="GT4" i="1"/>
  <c r="GU4" i="1"/>
  <c r="LS4" i="1" s="1"/>
  <c r="GV4" i="1"/>
  <c r="LT4" i="1" s="1"/>
  <c r="LM5" i="1"/>
  <c r="GP5" i="1"/>
  <c r="GQ5" i="1"/>
  <c r="GR5" i="1"/>
  <c r="LP5" i="1" s="1"/>
  <c r="GS5" i="1"/>
  <c r="LQ5" i="1" s="1"/>
  <c r="GT5" i="1"/>
  <c r="GU5" i="1"/>
  <c r="LS5" i="1" s="1"/>
  <c r="GV5" i="1"/>
  <c r="LT5" i="1" s="1"/>
  <c r="LM6" i="1"/>
  <c r="GP6" i="1"/>
  <c r="GQ6" i="1"/>
  <c r="GR6" i="1"/>
  <c r="LP6" i="1" s="1"/>
  <c r="GS6" i="1"/>
  <c r="LQ6" i="1" s="1"/>
  <c r="GT6" i="1"/>
  <c r="GU6" i="1"/>
  <c r="LS6" i="1" s="1"/>
  <c r="GV6" i="1"/>
  <c r="LT6" i="1" s="1"/>
  <c r="LM7" i="1"/>
  <c r="GP7" i="1"/>
  <c r="GQ7" i="1"/>
  <c r="GR7" i="1"/>
  <c r="LP7" i="1" s="1"/>
  <c r="GS7" i="1"/>
  <c r="LQ7" i="1" s="1"/>
  <c r="GT7" i="1"/>
  <c r="GU7" i="1"/>
  <c r="LS7" i="1" s="1"/>
  <c r="GV7" i="1"/>
  <c r="LT7" i="1" s="1"/>
  <c r="GP73" i="1"/>
  <c r="GQ73" i="1"/>
  <c r="GR73" i="1"/>
  <c r="GS73" i="1"/>
  <c r="GT73" i="1"/>
  <c r="GU73" i="1"/>
  <c r="GV73" i="1"/>
  <c r="LM74" i="1"/>
  <c r="GP74" i="1"/>
  <c r="GQ74" i="1"/>
  <c r="GR74" i="1"/>
  <c r="LP74" i="1" s="1"/>
  <c r="GS74" i="1"/>
  <c r="LQ74" i="1" s="1"/>
  <c r="GT74" i="1"/>
  <c r="GU74" i="1"/>
  <c r="LS74" i="1" s="1"/>
  <c r="GV74" i="1"/>
  <c r="LT74" i="1" s="1"/>
  <c r="LM30" i="1"/>
  <c r="GP30" i="1"/>
  <c r="GQ30" i="1"/>
  <c r="GR30" i="1"/>
  <c r="LP30" i="1" s="1"/>
  <c r="GS30" i="1"/>
  <c r="LQ30" i="1" s="1"/>
  <c r="GT30" i="1"/>
  <c r="GU30" i="1"/>
  <c r="LS30" i="1" s="1"/>
  <c r="GV30" i="1"/>
  <c r="LT30" i="1" s="1"/>
  <c r="LM31" i="1"/>
  <c r="GP31" i="1"/>
  <c r="GQ31" i="1"/>
  <c r="GR31" i="1"/>
  <c r="LP31" i="1" s="1"/>
  <c r="GS31" i="1"/>
  <c r="LQ31" i="1" s="1"/>
  <c r="GT31" i="1"/>
  <c r="GU31" i="1"/>
  <c r="LS31" i="1" s="1"/>
  <c r="GV31" i="1"/>
  <c r="LT31" i="1" s="1"/>
  <c r="GP26" i="1"/>
  <c r="GQ26" i="1"/>
  <c r="GR26" i="1"/>
  <c r="GS26" i="1"/>
  <c r="GT26" i="1"/>
  <c r="GU26" i="1"/>
  <c r="GV26" i="1"/>
  <c r="GP27" i="1"/>
  <c r="GQ27" i="1"/>
  <c r="GR27" i="1"/>
  <c r="GS27" i="1"/>
  <c r="GT27" i="1"/>
  <c r="GU27" i="1"/>
  <c r="GV27" i="1"/>
  <c r="LM24" i="1"/>
  <c r="GP24" i="1"/>
  <c r="GQ24" i="1"/>
  <c r="GR24" i="1"/>
  <c r="LP24" i="1" s="1"/>
  <c r="GS24" i="1"/>
  <c r="LQ24" i="1" s="1"/>
  <c r="GT24" i="1"/>
  <c r="GU24" i="1"/>
  <c r="LS24" i="1" s="1"/>
  <c r="GV24" i="1"/>
  <c r="LT24" i="1" s="1"/>
  <c r="LM25" i="1"/>
  <c r="GP25" i="1"/>
  <c r="GR25" i="1"/>
  <c r="LP25" i="1" s="1"/>
  <c r="GS25" i="1"/>
  <c r="LQ25" i="1" s="1"/>
  <c r="GT25" i="1"/>
  <c r="GU25" i="1"/>
  <c r="LS25" i="1" s="1"/>
  <c r="GV25" i="1"/>
  <c r="LT25" i="1" s="1"/>
  <c r="GP28" i="1"/>
  <c r="GQ28" i="1"/>
  <c r="GR28" i="1"/>
  <c r="GS28" i="1"/>
  <c r="GT28" i="1"/>
  <c r="GU28" i="1"/>
  <c r="GV28" i="1"/>
  <c r="GP29" i="1"/>
  <c r="GQ29" i="1"/>
  <c r="GR29" i="1"/>
  <c r="GT29" i="1"/>
  <c r="GU29" i="1"/>
  <c r="GV29" i="1"/>
  <c r="GP40" i="1"/>
  <c r="GQ40" i="1"/>
  <c r="GR40" i="1"/>
  <c r="GS40" i="1"/>
  <c r="GT40" i="1"/>
  <c r="GU40" i="1"/>
  <c r="GV40" i="1"/>
  <c r="LM41" i="1"/>
  <c r="GP41" i="1"/>
  <c r="GQ41" i="1"/>
  <c r="GR41" i="1"/>
  <c r="LP41" i="1" s="1"/>
  <c r="GS41" i="1"/>
  <c r="LQ41" i="1" s="1"/>
  <c r="GT41" i="1"/>
  <c r="GU41" i="1"/>
  <c r="LS41" i="1" s="1"/>
  <c r="GV41" i="1"/>
  <c r="LT41" i="1" s="1"/>
  <c r="GP42" i="1"/>
  <c r="GQ42" i="1"/>
  <c r="GR42" i="1"/>
  <c r="GS42" i="1"/>
  <c r="GT42" i="1"/>
  <c r="GU42" i="1"/>
  <c r="GV42" i="1"/>
  <c r="GP32" i="1"/>
  <c r="GR32" i="1"/>
  <c r="GS32" i="1"/>
  <c r="GT32" i="1"/>
  <c r="GU32" i="1"/>
  <c r="GV32" i="1"/>
  <c r="GP113" i="1"/>
  <c r="GQ113" i="1"/>
  <c r="GR113" i="1"/>
  <c r="GS113" i="1"/>
  <c r="GT113" i="1"/>
  <c r="GU113" i="1"/>
  <c r="GV113" i="1"/>
  <c r="GP114" i="1"/>
  <c r="GQ114" i="1"/>
  <c r="GR114" i="1"/>
  <c r="GS114" i="1"/>
  <c r="GT114" i="1"/>
  <c r="GU114" i="1"/>
  <c r="GV114" i="1"/>
  <c r="GP115" i="1"/>
  <c r="GQ115" i="1"/>
  <c r="GR115" i="1"/>
  <c r="GS115" i="1"/>
  <c r="GT115" i="1"/>
  <c r="GU115" i="1"/>
  <c r="GV115" i="1"/>
  <c r="GP116" i="1"/>
  <c r="GQ116" i="1"/>
  <c r="GR116" i="1"/>
  <c r="GS116" i="1"/>
  <c r="GT116" i="1"/>
  <c r="GU116" i="1"/>
  <c r="GV116" i="1"/>
  <c r="GP202" i="1"/>
  <c r="GQ202" i="1"/>
  <c r="GR202" i="1"/>
  <c r="GS202" i="1"/>
  <c r="GT202" i="1"/>
  <c r="GV202" i="1"/>
  <c r="GP204" i="1"/>
  <c r="GQ204" i="1"/>
  <c r="GR204" i="1"/>
  <c r="GS204" i="1"/>
  <c r="GT204" i="1"/>
  <c r="GU204" i="1"/>
  <c r="GV204" i="1"/>
  <c r="LM205" i="1"/>
  <c r="GP205" i="1"/>
  <c r="GQ205" i="1"/>
  <c r="GR205" i="1"/>
  <c r="LP205" i="1" s="1"/>
  <c r="GS205" i="1"/>
  <c r="LQ205" i="1" s="1"/>
  <c r="GT205" i="1"/>
  <c r="GU205" i="1"/>
  <c r="LS205" i="1" s="1"/>
  <c r="GV205" i="1"/>
  <c r="LT205" i="1" s="1"/>
  <c r="LM207" i="1"/>
  <c r="GP207" i="1"/>
  <c r="GQ207" i="1"/>
  <c r="GR207" i="1"/>
  <c r="LP207" i="1" s="1"/>
  <c r="GS207" i="1"/>
  <c r="LQ207" i="1" s="1"/>
  <c r="GT207" i="1"/>
  <c r="GU207" i="1"/>
  <c r="LS207" i="1" s="1"/>
  <c r="GV207" i="1"/>
  <c r="LT207" i="1" s="1"/>
  <c r="LM203" i="1"/>
  <c r="GP203" i="1"/>
  <c r="GQ203" i="1"/>
  <c r="GR203" i="1"/>
  <c r="LP203" i="1" s="1"/>
  <c r="GS203" i="1"/>
  <c r="LQ203" i="1" s="1"/>
  <c r="GT203" i="1"/>
  <c r="GU203" i="1"/>
  <c r="LS203" i="1" s="1"/>
  <c r="GV203" i="1"/>
  <c r="LT203" i="1" s="1"/>
  <c r="LM239" i="1"/>
  <c r="GP239" i="1"/>
  <c r="GQ239" i="1"/>
  <c r="GR239" i="1"/>
  <c r="LP239" i="1" s="1"/>
  <c r="GS239" i="1"/>
  <c r="LQ239" i="1" s="1"/>
  <c r="GT239" i="1"/>
  <c r="GU239" i="1"/>
  <c r="LS239" i="1" s="1"/>
  <c r="GV239" i="1"/>
  <c r="LT239" i="1" s="1"/>
  <c r="GP241" i="1"/>
  <c r="GQ241" i="1"/>
  <c r="GR241" i="1"/>
  <c r="GS241" i="1"/>
  <c r="GT241" i="1"/>
  <c r="GU241" i="1"/>
  <c r="GV241" i="1"/>
  <c r="GP243" i="1"/>
  <c r="GQ243" i="1"/>
  <c r="GR243" i="1"/>
  <c r="GS243" i="1"/>
  <c r="GT243" i="1"/>
  <c r="GU243" i="1"/>
  <c r="GV243" i="1"/>
  <c r="GP244" i="1"/>
  <c r="GQ244" i="1"/>
  <c r="GR244" i="1"/>
  <c r="GS244" i="1"/>
  <c r="GT244" i="1"/>
  <c r="GV244" i="1"/>
  <c r="LM240" i="1"/>
  <c r="GP240" i="1"/>
  <c r="GQ240" i="1"/>
  <c r="GR240" i="1"/>
  <c r="LP240" i="1" s="1"/>
  <c r="GS240" i="1"/>
  <c r="LQ240" i="1" s="1"/>
  <c r="GT240" i="1"/>
  <c r="GU240" i="1"/>
  <c r="LS240" i="1" s="1"/>
  <c r="GV240" i="1"/>
  <c r="LT240" i="1" s="1"/>
  <c r="LM245" i="1"/>
  <c r="GP245" i="1"/>
  <c r="GQ245" i="1"/>
  <c r="GR245" i="1"/>
  <c r="LP245" i="1" s="1"/>
  <c r="GS245" i="1"/>
  <c r="LQ245" i="1" s="1"/>
  <c r="GT245" i="1"/>
  <c r="GU245" i="1"/>
  <c r="LS245" i="1" s="1"/>
  <c r="GV245" i="1"/>
  <c r="LT245" i="1" s="1"/>
  <c r="LM161" i="1"/>
  <c r="GP161" i="1"/>
  <c r="GQ161" i="1"/>
  <c r="GR161" i="1"/>
  <c r="LP161" i="1" s="1"/>
  <c r="GS161" i="1"/>
  <c r="LQ161" i="1" s="1"/>
  <c r="GT161" i="1"/>
  <c r="GU161" i="1"/>
  <c r="LS161" i="1" s="1"/>
  <c r="GV161" i="1"/>
  <c r="LT161" i="1" s="1"/>
  <c r="LM162" i="1"/>
  <c r="GP162" i="1"/>
  <c r="GQ162" i="1"/>
  <c r="GR162" i="1"/>
  <c r="LP162" i="1" s="1"/>
  <c r="GS162" i="1"/>
  <c r="LQ162" i="1" s="1"/>
  <c r="GT162" i="1"/>
  <c r="GU162" i="1"/>
  <c r="LS162" i="1" s="1"/>
  <c r="GV162" i="1"/>
  <c r="LT162" i="1" s="1"/>
  <c r="LM163" i="1"/>
  <c r="GP163" i="1"/>
  <c r="GQ163" i="1"/>
  <c r="GR163" i="1"/>
  <c r="LP163" i="1" s="1"/>
  <c r="GS163" i="1"/>
  <c r="LQ163" i="1" s="1"/>
  <c r="GT163" i="1"/>
  <c r="GU163" i="1"/>
  <c r="LS163" i="1" s="1"/>
  <c r="GV163" i="1"/>
  <c r="LT163" i="1" s="1"/>
  <c r="LM15" i="1"/>
  <c r="GP15" i="1"/>
  <c r="GQ15" i="1"/>
  <c r="GR15" i="1"/>
  <c r="LP15" i="1" s="1"/>
  <c r="GS15" i="1"/>
  <c r="LQ15" i="1" s="1"/>
  <c r="GT15" i="1"/>
  <c r="GU15" i="1"/>
  <c r="LS15" i="1" s="1"/>
  <c r="GV15" i="1"/>
  <c r="LT15" i="1" s="1"/>
  <c r="GP71" i="1"/>
  <c r="GQ71" i="1"/>
  <c r="GR71" i="1"/>
  <c r="GS71" i="1"/>
  <c r="GT71" i="1"/>
  <c r="GU71" i="1"/>
  <c r="GV71" i="1"/>
  <c r="GP69" i="1"/>
  <c r="GQ69" i="1"/>
  <c r="GR69" i="1"/>
  <c r="GS69" i="1"/>
  <c r="GT69" i="1"/>
  <c r="GU69" i="1"/>
  <c r="GV69" i="1"/>
  <c r="GP72" i="1"/>
  <c r="GQ72" i="1"/>
  <c r="GR72" i="1"/>
  <c r="GS72" i="1"/>
  <c r="GT72" i="1"/>
  <c r="GU72" i="1"/>
  <c r="GV72" i="1"/>
  <c r="GP70" i="1"/>
  <c r="GQ70" i="1"/>
  <c r="GR70" i="1"/>
  <c r="GS70" i="1"/>
  <c r="GT70" i="1"/>
  <c r="GU70" i="1"/>
  <c r="GV70" i="1"/>
  <c r="LM75" i="1"/>
  <c r="GP75" i="1"/>
  <c r="GQ75" i="1"/>
  <c r="GR75" i="1"/>
  <c r="LP75" i="1" s="1"/>
  <c r="GS75" i="1"/>
  <c r="LQ75" i="1" s="1"/>
  <c r="GT75" i="1"/>
  <c r="GU75" i="1"/>
  <c r="LS75" i="1" s="1"/>
  <c r="GV75" i="1"/>
  <c r="LT75" i="1" s="1"/>
  <c r="GP235" i="1"/>
  <c r="GQ235" i="1"/>
  <c r="GR235" i="1"/>
  <c r="GS235" i="1"/>
  <c r="GT235" i="1"/>
  <c r="GU235" i="1"/>
  <c r="GV235" i="1"/>
  <c r="LM236" i="1"/>
  <c r="GP236" i="1"/>
  <c r="GQ236" i="1"/>
  <c r="GR236" i="1"/>
  <c r="LP236" i="1" s="1"/>
  <c r="GS236" i="1"/>
  <c r="LQ236" i="1" s="1"/>
  <c r="GT236" i="1"/>
  <c r="GU236" i="1"/>
  <c r="LS236" i="1" s="1"/>
  <c r="GV236" i="1"/>
  <c r="LT236" i="1" s="1"/>
  <c r="LM237" i="1"/>
  <c r="GP237" i="1"/>
  <c r="GQ237" i="1"/>
  <c r="GR237" i="1"/>
  <c r="LP237" i="1" s="1"/>
  <c r="GS237" i="1"/>
  <c r="LQ237" i="1" s="1"/>
  <c r="GT237" i="1"/>
  <c r="GU237" i="1"/>
  <c r="LS237" i="1" s="1"/>
  <c r="GV237" i="1"/>
  <c r="LT237" i="1" s="1"/>
  <c r="LM238" i="1"/>
  <c r="GP238" i="1"/>
  <c r="GQ238" i="1"/>
  <c r="GR238" i="1"/>
  <c r="LP238" i="1" s="1"/>
  <c r="GS238" i="1"/>
  <c r="LQ238" i="1" s="1"/>
  <c r="GT238" i="1"/>
  <c r="GU238" i="1"/>
  <c r="LS238" i="1" s="1"/>
  <c r="GV238" i="1"/>
  <c r="LT238" i="1" s="1"/>
  <c r="LM12" i="1"/>
  <c r="GP12" i="1"/>
  <c r="GQ12" i="1"/>
  <c r="GR12" i="1"/>
  <c r="LP12" i="1" s="1"/>
  <c r="GS12" i="1"/>
  <c r="LQ12" i="1" s="1"/>
  <c r="GT12" i="1"/>
  <c r="GU12" i="1"/>
  <c r="LS12" i="1" s="1"/>
  <c r="GV12" i="1"/>
  <c r="LT12" i="1" s="1"/>
  <c r="LM13" i="1"/>
  <c r="GP13" i="1"/>
  <c r="GR13" i="1"/>
  <c r="LP13" i="1" s="1"/>
  <c r="GS13" i="1"/>
  <c r="LQ13" i="1" s="1"/>
  <c r="GT13" i="1"/>
  <c r="GU13" i="1"/>
  <c r="LS13" i="1" s="1"/>
  <c r="GV13" i="1"/>
  <c r="LT13" i="1" s="1"/>
  <c r="LM14" i="1"/>
  <c r="GP14" i="1"/>
  <c r="GQ14" i="1"/>
  <c r="GR14" i="1"/>
  <c r="LP14" i="1" s="1"/>
  <c r="GS14" i="1"/>
  <c r="LQ14" i="1" s="1"/>
  <c r="GT14" i="1"/>
  <c r="GU14" i="1"/>
  <c r="LS14" i="1" s="1"/>
  <c r="GV14" i="1"/>
  <c r="LT14" i="1" s="1"/>
  <c r="LM59" i="1"/>
  <c r="GP59" i="1"/>
  <c r="GQ59" i="1"/>
  <c r="GR59" i="1"/>
  <c r="LP59" i="1" s="1"/>
  <c r="GS59" i="1"/>
  <c r="LQ59" i="1" s="1"/>
  <c r="GT59" i="1"/>
  <c r="GU59" i="1"/>
  <c r="LS59" i="1" s="1"/>
  <c r="GV59" i="1"/>
  <c r="LT59" i="1" s="1"/>
  <c r="GP52" i="1"/>
  <c r="GQ52" i="1"/>
  <c r="GR52" i="1"/>
  <c r="GS52" i="1"/>
  <c r="GT52" i="1"/>
  <c r="GU52" i="1"/>
  <c r="GV52" i="1"/>
  <c r="LM53" i="1"/>
  <c r="GP53" i="1"/>
  <c r="GQ53" i="1"/>
  <c r="GR53" i="1"/>
  <c r="LP53" i="1" s="1"/>
  <c r="GS53" i="1"/>
  <c r="LQ53" i="1" s="1"/>
  <c r="GT53" i="1"/>
  <c r="GU53" i="1"/>
  <c r="LS53" i="1" s="1"/>
  <c r="GV53" i="1"/>
  <c r="LT53" i="1" s="1"/>
  <c r="GP54" i="1"/>
  <c r="GQ54" i="1"/>
  <c r="GR54" i="1"/>
  <c r="GS54" i="1"/>
  <c r="GT54" i="1"/>
  <c r="GU54" i="1"/>
  <c r="GV54" i="1"/>
  <c r="GP55" i="1"/>
  <c r="GR55" i="1"/>
  <c r="GS55" i="1"/>
  <c r="GT55" i="1"/>
  <c r="GU55" i="1"/>
  <c r="GV55" i="1"/>
  <c r="GP56" i="1"/>
  <c r="GQ56" i="1"/>
  <c r="GR56" i="1"/>
  <c r="GS56" i="1"/>
  <c r="GT56" i="1"/>
  <c r="GU56" i="1"/>
  <c r="GV56" i="1"/>
  <c r="GP57" i="1"/>
  <c r="GQ57" i="1"/>
  <c r="GR57" i="1"/>
  <c r="GS57" i="1"/>
  <c r="GT57" i="1"/>
  <c r="GU57" i="1"/>
  <c r="GV57" i="1"/>
  <c r="GP58" i="1"/>
  <c r="GQ58" i="1"/>
  <c r="GR58" i="1"/>
  <c r="GS58" i="1"/>
  <c r="GT58" i="1"/>
  <c r="GU58" i="1"/>
  <c r="GV58" i="1"/>
  <c r="LM62" i="1"/>
  <c r="GP62" i="1"/>
  <c r="GQ62" i="1"/>
  <c r="GR62" i="1"/>
  <c r="LP62" i="1" s="1"/>
  <c r="GS62" i="1"/>
  <c r="LQ62" i="1" s="1"/>
  <c r="GT62" i="1"/>
  <c r="GU62" i="1"/>
  <c r="LS62" i="1" s="1"/>
  <c r="GV62" i="1"/>
  <c r="LT62" i="1" s="1"/>
  <c r="LM60" i="1"/>
  <c r="GP60" i="1"/>
  <c r="GQ60" i="1"/>
  <c r="GR60" i="1"/>
  <c r="LP60" i="1" s="1"/>
  <c r="GS60" i="1"/>
  <c r="LQ60" i="1" s="1"/>
  <c r="GT60" i="1"/>
  <c r="GU60" i="1"/>
  <c r="LS60" i="1" s="1"/>
  <c r="GV60" i="1"/>
  <c r="LT60" i="1" s="1"/>
  <c r="LM61" i="1"/>
  <c r="GP61" i="1"/>
  <c r="GQ61" i="1"/>
  <c r="GR61" i="1"/>
  <c r="LP61" i="1" s="1"/>
  <c r="GS61" i="1"/>
  <c r="LQ61" i="1" s="1"/>
  <c r="GT61" i="1"/>
  <c r="GU61" i="1"/>
  <c r="LS61" i="1" s="1"/>
  <c r="GV61" i="1"/>
  <c r="LT61" i="1" s="1"/>
  <c r="LM63" i="1"/>
  <c r="GP63" i="1"/>
  <c r="GQ63" i="1"/>
  <c r="GR63" i="1"/>
  <c r="LP63" i="1" s="1"/>
  <c r="GS63" i="1"/>
  <c r="LQ63" i="1" s="1"/>
  <c r="GT63" i="1"/>
  <c r="GU63" i="1"/>
  <c r="LS63" i="1" s="1"/>
  <c r="GV63" i="1"/>
  <c r="LT63" i="1" s="1"/>
  <c r="LM64" i="1"/>
  <c r="GP64" i="1"/>
  <c r="GQ64" i="1"/>
  <c r="GR64" i="1"/>
  <c r="LP64" i="1" s="1"/>
  <c r="GS64" i="1"/>
  <c r="LQ64" i="1" s="1"/>
  <c r="GT64" i="1"/>
  <c r="GU64" i="1"/>
  <c r="LS64" i="1" s="1"/>
  <c r="GV64" i="1"/>
  <c r="LT64" i="1" s="1"/>
  <c r="LM65" i="1"/>
  <c r="GP65" i="1"/>
  <c r="GQ65" i="1"/>
  <c r="GR65" i="1"/>
  <c r="LP65" i="1" s="1"/>
  <c r="GS65" i="1"/>
  <c r="LQ65" i="1" s="1"/>
  <c r="GT65" i="1"/>
  <c r="GU65" i="1"/>
  <c r="LS65" i="1" s="1"/>
  <c r="GV65" i="1"/>
  <c r="LT65" i="1" s="1"/>
  <c r="LM66" i="1"/>
  <c r="GP66" i="1"/>
  <c r="GQ66" i="1"/>
  <c r="GR66" i="1"/>
  <c r="LP66" i="1" s="1"/>
  <c r="GS66" i="1"/>
  <c r="LQ66" i="1" s="1"/>
  <c r="GT66" i="1"/>
  <c r="GU66" i="1"/>
  <c r="LS66" i="1" s="1"/>
  <c r="GV66" i="1"/>
  <c r="LT66" i="1" s="1"/>
  <c r="GP67" i="1"/>
  <c r="GQ67" i="1"/>
  <c r="GR67" i="1"/>
  <c r="GS67" i="1"/>
  <c r="GT67" i="1"/>
  <c r="GU67" i="1"/>
  <c r="GV67" i="1"/>
  <c r="LM68" i="1"/>
  <c r="GP68" i="1"/>
  <c r="GQ68" i="1"/>
  <c r="GR68" i="1"/>
  <c r="LP68" i="1" s="1"/>
  <c r="GS68" i="1"/>
  <c r="LQ68" i="1" s="1"/>
  <c r="GT68" i="1"/>
  <c r="GU68" i="1"/>
  <c r="LS68" i="1" s="1"/>
  <c r="GV68" i="1"/>
  <c r="LT68" i="1" s="1"/>
  <c r="LM143" i="1"/>
  <c r="GP143" i="1"/>
  <c r="GQ143" i="1"/>
  <c r="GR143" i="1"/>
  <c r="LP143" i="1" s="1"/>
  <c r="GS143" i="1"/>
  <c r="LQ143" i="1" s="1"/>
  <c r="GT143" i="1"/>
  <c r="GU143" i="1"/>
  <c r="LS143" i="1" s="1"/>
  <c r="GV143" i="1"/>
  <c r="LT143" i="1" s="1"/>
  <c r="GP144" i="1"/>
  <c r="GQ144" i="1"/>
  <c r="GR144" i="1"/>
  <c r="GS144" i="1"/>
  <c r="GT144" i="1"/>
  <c r="GU144" i="1"/>
  <c r="GV144" i="1"/>
  <c r="GP145" i="1"/>
  <c r="GQ145" i="1"/>
  <c r="GR145" i="1"/>
  <c r="GS145" i="1"/>
  <c r="GT145" i="1"/>
  <c r="GU145" i="1"/>
  <c r="GV145" i="1"/>
  <c r="LM146" i="1"/>
  <c r="GP146" i="1"/>
  <c r="GR146" i="1"/>
  <c r="LP146" i="1" s="1"/>
  <c r="GS146" i="1"/>
  <c r="LQ146" i="1" s="1"/>
  <c r="GT146" i="1"/>
  <c r="GU146" i="1"/>
  <c r="LS146" i="1" s="1"/>
  <c r="GV146" i="1"/>
  <c r="LT146" i="1" s="1"/>
  <c r="GP147" i="1"/>
  <c r="GQ147" i="1"/>
  <c r="GR147" i="1"/>
  <c r="GS147" i="1"/>
  <c r="GT147" i="1"/>
  <c r="GU147" i="1"/>
  <c r="GV147" i="1"/>
  <c r="GP148" i="1"/>
  <c r="GQ148" i="1"/>
  <c r="GR148" i="1"/>
  <c r="GS148" i="1"/>
  <c r="GT148" i="1"/>
  <c r="GU148" i="1"/>
  <c r="GV148" i="1"/>
  <c r="GP149" i="1"/>
  <c r="GQ149" i="1"/>
  <c r="GR149" i="1"/>
  <c r="GS149" i="1"/>
  <c r="GT149" i="1"/>
  <c r="GU149" i="1"/>
  <c r="GV149" i="1"/>
  <c r="GP150" i="1"/>
  <c r="GQ150" i="1"/>
  <c r="GR150" i="1"/>
  <c r="GS150" i="1"/>
  <c r="GT150" i="1"/>
  <c r="GU150" i="1"/>
  <c r="GV150" i="1"/>
  <c r="LM125" i="1"/>
  <c r="GP125" i="1"/>
  <c r="GQ125" i="1"/>
  <c r="GR125" i="1"/>
  <c r="LP125" i="1" s="1"/>
  <c r="GS125" i="1"/>
  <c r="LQ125" i="1" s="1"/>
  <c r="GT125" i="1"/>
  <c r="GU125" i="1"/>
  <c r="LS125" i="1" s="1"/>
  <c r="GV125" i="1"/>
  <c r="LT125" i="1" s="1"/>
  <c r="GP126" i="1"/>
  <c r="GQ126" i="1"/>
  <c r="GR126" i="1"/>
  <c r="GS126" i="1"/>
  <c r="GT126" i="1"/>
  <c r="GU126" i="1"/>
  <c r="GV126" i="1"/>
  <c r="GP127" i="1"/>
  <c r="GQ127" i="1"/>
  <c r="GR127" i="1"/>
  <c r="GS127" i="1"/>
  <c r="GT127" i="1"/>
  <c r="GU127" i="1"/>
  <c r="GV127" i="1"/>
  <c r="GP128" i="1"/>
  <c r="GQ128" i="1"/>
  <c r="GR128" i="1"/>
  <c r="GS128" i="1"/>
  <c r="GT128" i="1"/>
  <c r="GU128" i="1"/>
  <c r="GV128" i="1"/>
  <c r="LM129" i="1"/>
  <c r="GP129" i="1"/>
  <c r="GQ129" i="1"/>
  <c r="GR129" i="1"/>
  <c r="LP129" i="1" s="1"/>
  <c r="GS129" i="1"/>
  <c r="LQ129" i="1" s="1"/>
  <c r="GT129" i="1"/>
  <c r="GU129" i="1"/>
  <c r="LS129" i="1" s="1"/>
  <c r="GV129" i="1"/>
  <c r="LT129" i="1" s="1"/>
  <c r="GP130" i="1"/>
  <c r="GQ130" i="1"/>
  <c r="GR130" i="1"/>
  <c r="GS130" i="1"/>
  <c r="GT130" i="1"/>
  <c r="GU130" i="1"/>
  <c r="GV130" i="1"/>
  <c r="LM131" i="1"/>
  <c r="GP131" i="1"/>
  <c r="GQ131" i="1"/>
  <c r="GR131" i="1"/>
  <c r="LP131" i="1" s="1"/>
  <c r="GS131" i="1"/>
  <c r="LQ131" i="1" s="1"/>
  <c r="GT131" i="1"/>
  <c r="GU131" i="1"/>
  <c r="LS131" i="1" s="1"/>
  <c r="GV131" i="1"/>
  <c r="LT131" i="1" s="1"/>
  <c r="GP132" i="1"/>
  <c r="GQ132" i="1"/>
  <c r="GR132" i="1"/>
  <c r="GS132" i="1"/>
  <c r="GT132" i="1"/>
  <c r="GU132" i="1"/>
  <c r="GV132" i="1"/>
  <c r="GP133" i="1"/>
  <c r="GQ133" i="1"/>
  <c r="GR133" i="1"/>
  <c r="GS133" i="1"/>
  <c r="GT133" i="1"/>
  <c r="GV133" i="1"/>
  <c r="LM134" i="1"/>
  <c r="GP134" i="1"/>
  <c r="GQ134" i="1"/>
  <c r="GR134" i="1"/>
  <c r="LP134" i="1" s="1"/>
  <c r="GS134" i="1"/>
  <c r="LQ134" i="1" s="1"/>
  <c r="GT134" i="1"/>
  <c r="GU134" i="1"/>
  <c r="LS134" i="1" s="1"/>
  <c r="GV134" i="1"/>
  <c r="LT134" i="1" s="1"/>
  <c r="GP135" i="1"/>
  <c r="GQ135" i="1"/>
  <c r="GR135" i="1"/>
  <c r="GS135" i="1"/>
  <c r="GT135" i="1"/>
  <c r="GU135" i="1"/>
  <c r="GV135" i="1"/>
  <c r="LM136" i="1"/>
  <c r="GP136" i="1"/>
  <c r="GQ136" i="1"/>
  <c r="GR136" i="1"/>
  <c r="LP136" i="1" s="1"/>
  <c r="GS136" i="1"/>
  <c r="LQ136" i="1" s="1"/>
  <c r="GT136" i="1"/>
  <c r="GU136" i="1"/>
  <c r="LS136" i="1" s="1"/>
  <c r="GV136" i="1"/>
  <c r="LT136" i="1" s="1"/>
  <c r="GP137" i="1"/>
  <c r="GQ137" i="1"/>
  <c r="GR137" i="1"/>
  <c r="GS137" i="1"/>
  <c r="GT137" i="1"/>
  <c r="GU137" i="1"/>
  <c r="GV137" i="1"/>
  <c r="GP151" i="1"/>
  <c r="GQ151" i="1"/>
  <c r="GR151" i="1"/>
  <c r="GS151" i="1"/>
  <c r="GT151" i="1"/>
  <c r="GU151" i="1"/>
  <c r="GV151" i="1"/>
  <c r="LM152" i="1"/>
  <c r="GP152" i="1"/>
  <c r="GQ152" i="1"/>
  <c r="GR152" i="1"/>
  <c r="LP152" i="1" s="1"/>
  <c r="GS152" i="1"/>
  <c r="LQ152" i="1" s="1"/>
  <c r="GT152" i="1"/>
  <c r="GU152" i="1"/>
  <c r="LS152" i="1" s="1"/>
  <c r="GV152" i="1"/>
  <c r="LT152" i="1" s="1"/>
  <c r="LM153" i="1"/>
  <c r="GP153" i="1"/>
  <c r="GQ153" i="1"/>
  <c r="GR153" i="1"/>
  <c r="LP153" i="1" s="1"/>
  <c r="GS153" i="1"/>
  <c r="LQ153" i="1" s="1"/>
  <c r="GT153" i="1"/>
  <c r="GU153" i="1"/>
  <c r="LS153" i="1" s="1"/>
  <c r="GV153" i="1"/>
  <c r="LT153" i="1" s="1"/>
  <c r="LM154" i="1"/>
  <c r="GP154" i="1"/>
  <c r="GQ154" i="1"/>
  <c r="GR154" i="1"/>
  <c r="LP154" i="1" s="1"/>
  <c r="GS154" i="1"/>
  <c r="LQ154" i="1" s="1"/>
  <c r="GT154" i="1"/>
  <c r="GU154" i="1"/>
  <c r="LS154" i="1" s="1"/>
  <c r="GV154" i="1"/>
  <c r="LT154" i="1" s="1"/>
  <c r="LM155" i="1"/>
  <c r="GP155" i="1"/>
  <c r="GQ155" i="1"/>
  <c r="GR155" i="1"/>
  <c r="LP155" i="1" s="1"/>
  <c r="GS155" i="1"/>
  <c r="LQ155" i="1" s="1"/>
  <c r="GT155" i="1"/>
  <c r="GU155" i="1"/>
  <c r="LS155" i="1" s="1"/>
  <c r="GV155" i="1"/>
  <c r="LT155" i="1" s="1"/>
  <c r="LM156" i="1"/>
  <c r="GP156" i="1"/>
  <c r="GQ156" i="1"/>
  <c r="GR156" i="1"/>
  <c r="LP156" i="1" s="1"/>
  <c r="GS156" i="1"/>
  <c r="LQ156" i="1" s="1"/>
  <c r="GT156" i="1"/>
  <c r="GU156" i="1"/>
  <c r="LS156" i="1" s="1"/>
  <c r="GV156" i="1"/>
  <c r="LT156" i="1" s="1"/>
  <c r="LM157" i="1"/>
  <c r="GP157" i="1"/>
  <c r="GQ157" i="1"/>
  <c r="GR157" i="1"/>
  <c r="LP157" i="1" s="1"/>
  <c r="GS157" i="1"/>
  <c r="LQ157" i="1" s="1"/>
  <c r="GT157" i="1"/>
  <c r="GU157" i="1"/>
  <c r="LS157" i="1" s="1"/>
  <c r="GV157" i="1"/>
  <c r="LT157" i="1" s="1"/>
  <c r="LM138" i="1"/>
  <c r="GP138" i="1"/>
  <c r="GQ138" i="1"/>
  <c r="GR138" i="1"/>
  <c r="LP138" i="1" s="1"/>
  <c r="GS138" i="1"/>
  <c r="LQ138" i="1" s="1"/>
  <c r="GT138" i="1"/>
  <c r="GU138" i="1"/>
  <c r="LS138" i="1" s="1"/>
  <c r="GV138" i="1"/>
  <c r="LT138" i="1" s="1"/>
  <c r="LM139" i="1"/>
  <c r="GP139" i="1"/>
  <c r="GQ139" i="1"/>
  <c r="GR139" i="1"/>
  <c r="LP139" i="1" s="1"/>
  <c r="GS139" i="1"/>
  <c r="LQ139" i="1" s="1"/>
  <c r="GT139" i="1"/>
  <c r="GU139" i="1"/>
  <c r="LS139" i="1" s="1"/>
  <c r="GV139" i="1"/>
  <c r="LT139" i="1" s="1"/>
  <c r="LM140" i="1"/>
  <c r="GP140" i="1"/>
  <c r="GQ140" i="1"/>
  <c r="GR140" i="1"/>
  <c r="LP140" i="1" s="1"/>
  <c r="GS140" i="1"/>
  <c r="LQ140" i="1" s="1"/>
  <c r="GT140" i="1"/>
  <c r="GU140" i="1"/>
  <c r="LS140" i="1" s="1"/>
  <c r="GV140" i="1"/>
  <c r="LT140" i="1" s="1"/>
  <c r="LM141" i="1"/>
  <c r="GP141" i="1"/>
  <c r="GQ141" i="1"/>
  <c r="GR141" i="1"/>
  <c r="LP141" i="1" s="1"/>
  <c r="GS141" i="1"/>
  <c r="LQ141" i="1" s="1"/>
  <c r="GT141" i="1"/>
  <c r="GU141" i="1"/>
  <c r="LS141" i="1" s="1"/>
  <c r="GV141" i="1"/>
  <c r="LT141" i="1" s="1"/>
  <c r="LM142" i="1"/>
  <c r="GP142" i="1"/>
  <c r="GQ142" i="1"/>
  <c r="GR142" i="1"/>
  <c r="LP142" i="1" s="1"/>
  <c r="GS142" i="1"/>
  <c r="LQ142" i="1" s="1"/>
  <c r="GT142" i="1"/>
  <c r="GU142" i="1"/>
  <c r="LS142" i="1" s="1"/>
  <c r="GV142" i="1"/>
  <c r="LT142" i="1" s="1"/>
  <c r="LM201" i="1"/>
  <c r="GP201" i="1"/>
  <c r="GQ201" i="1"/>
  <c r="GR201" i="1"/>
  <c r="LP201" i="1" s="1"/>
  <c r="GS201" i="1"/>
  <c r="LQ201" i="1" s="1"/>
  <c r="GT201" i="1"/>
  <c r="GU201" i="1"/>
  <c r="LS201" i="1" s="1"/>
  <c r="GV201" i="1"/>
  <c r="LT201" i="1" s="1"/>
  <c r="GP48" i="1"/>
  <c r="GQ48" i="1"/>
  <c r="GR48" i="1"/>
  <c r="GS48" i="1"/>
  <c r="GT48" i="1"/>
  <c r="GU48" i="1"/>
  <c r="GV48" i="1"/>
  <c r="GP49" i="1"/>
  <c r="GQ49" i="1"/>
  <c r="GR49" i="1"/>
  <c r="GS49" i="1"/>
  <c r="GT49" i="1"/>
  <c r="GU49" i="1"/>
  <c r="GV49" i="1"/>
  <c r="GP50" i="1"/>
  <c r="GQ50" i="1"/>
  <c r="GR50" i="1"/>
  <c r="GS50" i="1"/>
  <c r="GT50" i="1"/>
  <c r="GU50" i="1"/>
  <c r="GV50" i="1"/>
  <c r="GP51" i="1"/>
  <c r="GQ51" i="1"/>
  <c r="GR51" i="1"/>
  <c r="GS51" i="1"/>
  <c r="GT51" i="1"/>
  <c r="GU51" i="1"/>
  <c r="GV51" i="1"/>
  <c r="LM16" i="1"/>
  <c r="GP16" i="1"/>
  <c r="GQ16" i="1"/>
  <c r="GR16" i="1"/>
  <c r="LP16" i="1" s="1"/>
  <c r="GS16" i="1"/>
  <c r="LQ16" i="1" s="1"/>
  <c r="GT16" i="1"/>
  <c r="GV16" i="1"/>
  <c r="LT16" i="1" s="1"/>
  <c r="LM17" i="1"/>
  <c r="GP17" i="1"/>
  <c r="GQ17" i="1"/>
  <c r="GR17" i="1"/>
  <c r="LP17" i="1" s="1"/>
  <c r="GS17" i="1"/>
  <c r="LQ17" i="1" s="1"/>
  <c r="GT17" i="1"/>
  <c r="GU17" i="1"/>
  <c r="LS17" i="1" s="1"/>
  <c r="GV17" i="1"/>
  <c r="LT17" i="1" s="1"/>
  <c r="LM18" i="1"/>
  <c r="GP18" i="1"/>
  <c r="GQ18" i="1"/>
  <c r="GR18" i="1"/>
  <c r="LP18" i="1" s="1"/>
  <c r="GS18" i="1"/>
  <c r="LQ18" i="1" s="1"/>
  <c r="GT18" i="1"/>
  <c r="GU18" i="1"/>
  <c r="LS18" i="1" s="1"/>
  <c r="GV18" i="1"/>
  <c r="LT18" i="1" s="1"/>
  <c r="LM19" i="1"/>
  <c r="GP19" i="1"/>
  <c r="GQ19" i="1"/>
  <c r="GR19" i="1"/>
  <c r="LP19" i="1" s="1"/>
  <c r="GS19" i="1"/>
  <c r="LQ19" i="1" s="1"/>
  <c r="GT19" i="1"/>
  <c r="GU19" i="1"/>
  <c r="LS19" i="1" s="1"/>
  <c r="GV19" i="1"/>
  <c r="LT19" i="1" s="1"/>
  <c r="LM20" i="1"/>
  <c r="GP20" i="1"/>
  <c r="GQ20" i="1"/>
  <c r="GR20" i="1"/>
  <c r="LP20" i="1" s="1"/>
  <c r="GS20" i="1"/>
  <c r="LQ20" i="1" s="1"/>
  <c r="GT20" i="1"/>
  <c r="GU20" i="1"/>
  <c r="LS20" i="1" s="1"/>
  <c r="GV20" i="1"/>
  <c r="LT20" i="1" s="1"/>
  <c r="LM21" i="1"/>
  <c r="GP21" i="1"/>
  <c r="GQ21" i="1"/>
  <c r="GR21" i="1"/>
  <c r="LP21" i="1" s="1"/>
  <c r="GS21" i="1"/>
  <c r="LQ21" i="1" s="1"/>
  <c r="GT21" i="1"/>
  <c r="GU21" i="1"/>
  <c r="LS21" i="1" s="1"/>
  <c r="GV21" i="1"/>
  <c r="LT21" i="1" s="1"/>
  <c r="GP36" i="1"/>
  <c r="GQ36" i="1"/>
  <c r="GR36" i="1"/>
  <c r="GS36" i="1"/>
  <c r="GT36" i="1"/>
  <c r="GU36" i="1"/>
  <c r="GV36" i="1"/>
  <c r="LM37" i="1"/>
  <c r="GP37" i="1"/>
  <c r="GQ37" i="1"/>
  <c r="GR37" i="1"/>
  <c r="LP37" i="1" s="1"/>
  <c r="GS37" i="1"/>
  <c r="LQ37" i="1" s="1"/>
  <c r="GT37" i="1"/>
  <c r="GU37" i="1"/>
  <c r="LS37" i="1" s="1"/>
  <c r="GV37" i="1"/>
  <c r="LT37" i="1" s="1"/>
  <c r="GP34" i="1"/>
  <c r="GQ34" i="1"/>
  <c r="GR34" i="1"/>
  <c r="GS34" i="1"/>
  <c r="GT34" i="1"/>
  <c r="GU34" i="1"/>
  <c r="GV34" i="1"/>
  <c r="LM35" i="1"/>
  <c r="GP35" i="1"/>
  <c r="GQ35" i="1"/>
  <c r="GR35" i="1"/>
  <c r="LP35" i="1" s="1"/>
  <c r="GS35" i="1"/>
  <c r="LQ35" i="1" s="1"/>
  <c r="GT35" i="1"/>
  <c r="GU35" i="1"/>
  <c r="LS35" i="1" s="1"/>
  <c r="GV35" i="1"/>
  <c r="LT35" i="1" s="1"/>
  <c r="GP38" i="1"/>
  <c r="GQ38" i="1"/>
  <c r="GR38" i="1"/>
  <c r="GS38" i="1"/>
  <c r="GT38" i="1"/>
  <c r="GU38" i="1"/>
  <c r="GV38" i="1"/>
  <c r="LM39" i="1"/>
  <c r="GP39" i="1"/>
  <c r="GQ39" i="1"/>
  <c r="GR39" i="1"/>
  <c r="LP39" i="1" s="1"/>
  <c r="GS39" i="1"/>
  <c r="LQ39" i="1" s="1"/>
  <c r="GT39" i="1"/>
  <c r="GU39" i="1"/>
  <c r="LS39" i="1" s="1"/>
  <c r="GV39" i="1"/>
  <c r="LT39" i="1" s="1"/>
  <c r="LM43" i="1"/>
  <c r="GP43" i="1"/>
  <c r="GQ43" i="1"/>
  <c r="GR43" i="1"/>
  <c r="LP43" i="1" s="1"/>
  <c r="GS43" i="1"/>
  <c r="LQ43" i="1" s="1"/>
  <c r="GT43" i="1"/>
  <c r="GU43" i="1"/>
  <c r="LS43" i="1" s="1"/>
  <c r="GV43" i="1"/>
  <c r="LT43" i="1" s="1"/>
  <c r="LM44" i="1"/>
  <c r="GP44" i="1"/>
  <c r="GQ44" i="1"/>
  <c r="GR44" i="1"/>
  <c r="LP44" i="1" s="1"/>
  <c r="GS44" i="1"/>
  <c r="LQ44" i="1" s="1"/>
  <c r="GT44" i="1"/>
  <c r="GU44" i="1"/>
  <c r="LS44" i="1" s="1"/>
  <c r="GV44" i="1"/>
  <c r="LT44" i="1" s="1"/>
  <c r="LM45" i="1"/>
  <c r="GP45" i="1"/>
  <c r="GQ45" i="1"/>
  <c r="GR45" i="1"/>
  <c r="LP45" i="1" s="1"/>
  <c r="GS45" i="1"/>
  <c r="LQ45" i="1" s="1"/>
  <c r="GT45" i="1"/>
  <c r="GU45" i="1"/>
  <c r="LS45" i="1" s="1"/>
  <c r="GV45" i="1"/>
  <c r="LT45" i="1" s="1"/>
  <c r="LM46" i="1"/>
  <c r="GP46" i="1"/>
  <c r="GQ46" i="1"/>
  <c r="GR46" i="1"/>
  <c r="LP46" i="1" s="1"/>
  <c r="GS46" i="1"/>
  <c r="LQ46" i="1" s="1"/>
  <c r="GT46" i="1"/>
  <c r="GU46" i="1"/>
  <c r="LS46" i="1" s="1"/>
  <c r="GV46" i="1"/>
  <c r="LT46" i="1" s="1"/>
  <c r="LM47" i="1"/>
  <c r="GP47" i="1"/>
  <c r="GQ47" i="1"/>
  <c r="GR47" i="1"/>
  <c r="LP47" i="1" s="1"/>
  <c r="GS47" i="1"/>
  <c r="LQ47" i="1" s="1"/>
  <c r="GT47" i="1"/>
  <c r="GU47" i="1"/>
  <c r="LS47" i="1" s="1"/>
  <c r="GV47" i="1"/>
  <c r="LT47" i="1" s="1"/>
  <c r="LM91" i="1"/>
  <c r="GP91" i="1"/>
  <c r="GQ91" i="1"/>
  <c r="GR91" i="1"/>
  <c r="LP91" i="1" s="1"/>
  <c r="GT91" i="1"/>
  <c r="GU91" i="1"/>
  <c r="LS91" i="1" s="1"/>
  <c r="GV91" i="1"/>
  <c r="LT91" i="1" s="1"/>
  <c r="GP92" i="1"/>
  <c r="GQ92" i="1"/>
  <c r="GR92" i="1"/>
  <c r="GS92" i="1"/>
  <c r="GT92" i="1"/>
  <c r="GU92" i="1"/>
  <c r="GV92" i="1"/>
  <c r="LM93" i="1"/>
  <c r="GP93" i="1"/>
  <c r="GQ93" i="1"/>
  <c r="GR93" i="1"/>
  <c r="LP93" i="1" s="1"/>
  <c r="GS93" i="1"/>
  <c r="LQ93" i="1" s="1"/>
  <c r="GT93" i="1"/>
  <c r="GU93" i="1"/>
  <c r="LS93" i="1" s="1"/>
  <c r="GV93" i="1"/>
  <c r="LT93" i="1" s="1"/>
  <c r="GP94" i="1"/>
  <c r="GQ94" i="1"/>
  <c r="GR94" i="1"/>
  <c r="GS94" i="1"/>
  <c r="GT94" i="1"/>
  <c r="GU94" i="1"/>
  <c r="GV94" i="1"/>
  <c r="GP95" i="1"/>
  <c r="GQ95" i="1"/>
  <c r="GR95" i="1"/>
  <c r="GS95" i="1"/>
  <c r="GT95" i="1"/>
  <c r="GU95" i="1"/>
  <c r="GV95" i="1"/>
  <c r="LM96" i="1"/>
  <c r="GP96" i="1"/>
  <c r="GQ96" i="1"/>
  <c r="GR96" i="1"/>
  <c r="LP96" i="1" s="1"/>
  <c r="GS96" i="1"/>
  <c r="LQ96" i="1" s="1"/>
  <c r="GT96" i="1"/>
  <c r="GU96" i="1"/>
  <c r="LS96" i="1" s="1"/>
  <c r="GV96" i="1"/>
  <c r="LT96" i="1" s="1"/>
  <c r="GP97" i="1"/>
  <c r="GQ97" i="1"/>
  <c r="GR97" i="1"/>
  <c r="GS97" i="1"/>
  <c r="GT97" i="1"/>
  <c r="GU97" i="1"/>
  <c r="GV97" i="1"/>
  <c r="GP76" i="1"/>
  <c r="GQ76" i="1"/>
  <c r="GR76" i="1"/>
  <c r="LP76" i="1" s="1"/>
  <c r="GS76" i="1"/>
  <c r="LQ76" i="1" s="1"/>
  <c r="GT76" i="1"/>
  <c r="GU76" i="1"/>
  <c r="LS76" i="1" s="1"/>
  <c r="GV76" i="1"/>
  <c r="LT76" i="1" s="1"/>
  <c r="LM77" i="1"/>
  <c r="GP77" i="1"/>
  <c r="GQ77" i="1"/>
  <c r="GR77" i="1"/>
  <c r="LP77" i="1" s="1"/>
  <c r="GS77" i="1"/>
  <c r="LQ77" i="1" s="1"/>
  <c r="GT77" i="1"/>
  <c r="GU77" i="1"/>
  <c r="LS77" i="1" s="1"/>
  <c r="GV77" i="1"/>
  <c r="LT77" i="1" s="1"/>
  <c r="GP78" i="1"/>
  <c r="GQ78" i="1"/>
  <c r="GR78" i="1"/>
  <c r="GS78" i="1"/>
  <c r="GT78" i="1"/>
  <c r="GV78" i="1"/>
  <c r="LM79" i="1"/>
  <c r="GP79" i="1"/>
  <c r="GQ79" i="1"/>
  <c r="GR79" i="1"/>
  <c r="LP79" i="1" s="1"/>
  <c r="GT79" i="1"/>
  <c r="GU79" i="1"/>
  <c r="LS79" i="1" s="1"/>
  <c r="GV79" i="1"/>
  <c r="LT79" i="1" s="1"/>
  <c r="GP80" i="1"/>
  <c r="GQ80" i="1"/>
  <c r="GR80" i="1"/>
  <c r="GS80" i="1"/>
  <c r="GT80" i="1"/>
  <c r="GU80" i="1"/>
  <c r="GV80" i="1"/>
  <c r="LM81" i="1"/>
  <c r="GP81" i="1"/>
  <c r="GQ81" i="1"/>
  <c r="GR81" i="1"/>
  <c r="LP81" i="1" s="1"/>
  <c r="GS81" i="1"/>
  <c r="LQ81" i="1" s="1"/>
  <c r="GT81" i="1"/>
  <c r="GU81" i="1"/>
  <c r="LS81" i="1" s="1"/>
  <c r="GV81" i="1"/>
  <c r="LT81" i="1" s="1"/>
  <c r="GP88" i="1"/>
  <c r="GQ88" i="1"/>
  <c r="GR88" i="1"/>
  <c r="GS88" i="1"/>
  <c r="GT88" i="1"/>
  <c r="GU88" i="1"/>
  <c r="GV88" i="1"/>
  <c r="GP98" i="1"/>
  <c r="GQ98" i="1"/>
  <c r="GR98" i="1"/>
  <c r="GS98" i="1"/>
  <c r="GT98" i="1"/>
  <c r="GU98" i="1"/>
  <c r="GV98" i="1"/>
  <c r="LM89" i="1"/>
  <c r="GP89" i="1"/>
  <c r="GQ89" i="1"/>
  <c r="GR89" i="1"/>
  <c r="LP89" i="1" s="1"/>
  <c r="GS89" i="1"/>
  <c r="LQ89" i="1" s="1"/>
  <c r="GT89" i="1"/>
  <c r="GU89" i="1"/>
  <c r="LS89" i="1" s="1"/>
  <c r="GV89" i="1"/>
  <c r="LT89" i="1" s="1"/>
  <c r="LM90" i="1"/>
  <c r="GP90" i="1"/>
  <c r="GQ90" i="1"/>
  <c r="GR90" i="1"/>
  <c r="LP90" i="1" s="1"/>
  <c r="GS90" i="1"/>
  <c r="LQ90" i="1" s="1"/>
  <c r="GT90" i="1"/>
  <c r="GU90" i="1"/>
  <c r="LS90" i="1" s="1"/>
  <c r="GV90" i="1"/>
  <c r="LT90" i="1" s="1"/>
  <c r="LM99" i="1"/>
  <c r="GP99" i="1"/>
  <c r="GQ99" i="1"/>
  <c r="GR99" i="1"/>
  <c r="LP99" i="1" s="1"/>
  <c r="GS99" i="1"/>
  <c r="LQ99" i="1" s="1"/>
  <c r="GT99" i="1"/>
  <c r="GU99" i="1"/>
  <c r="LS99" i="1" s="1"/>
  <c r="GV99" i="1"/>
  <c r="LT99" i="1" s="1"/>
  <c r="LM100" i="1"/>
  <c r="GP100" i="1"/>
  <c r="GR100" i="1"/>
  <c r="LP100" i="1" s="1"/>
  <c r="GS100" i="1"/>
  <c r="LQ100" i="1" s="1"/>
  <c r="GT100" i="1"/>
  <c r="GU100" i="1"/>
  <c r="LS100" i="1" s="1"/>
  <c r="GV100" i="1"/>
  <c r="LT100" i="1" s="1"/>
  <c r="LM101" i="1"/>
  <c r="GP101" i="1"/>
  <c r="GQ101" i="1"/>
  <c r="GR101" i="1"/>
  <c r="LP101" i="1" s="1"/>
  <c r="GS101" i="1"/>
  <c r="LQ101" i="1" s="1"/>
  <c r="GT101" i="1"/>
  <c r="GV101" i="1"/>
  <c r="LT101" i="1" s="1"/>
  <c r="LM82" i="1"/>
  <c r="GP82" i="1"/>
  <c r="GQ82" i="1"/>
  <c r="GR82" i="1"/>
  <c r="LP82" i="1" s="1"/>
  <c r="GS82" i="1"/>
  <c r="LQ82" i="1" s="1"/>
  <c r="GT82" i="1"/>
  <c r="GU82" i="1"/>
  <c r="LS82" i="1" s="1"/>
  <c r="GV82" i="1"/>
  <c r="LT82" i="1" s="1"/>
  <c r="LM83" i="1"/>
  <c r="GP83" i="1"/>
  <c r="GQ83" i="1"/>
  <c r="GR83" i="1"/>
  <c r="LP83" i="1" s="1"/>
  <c r="GS83" i="1"/>
  <c r="LQ83" i="1" s="1"/>
  <c r="GT83" i="1"/>
  <c r="GU83" i="1"/>
  <c r="LS83" i="1" s="1"/>
  <c r="GV83" i="1"/>
  <c r="LT83" i="1" s="1"/>
  <c r="LM84" i="1"/>
  <c r="GP84" i="1"/>
  <c r="GQ84" i="1"/>
  <c r="GR84" i="1"/>
  <c r="LP84" i="1" s="1"/>
  <c r="GS84" i="1"/>
  <c r="LQ84" i="1" s="1"/>
  <c r="GT84" i="1"/>
  <c r="GU84" i="1"/>
  <c r="LS84" i="1" s="1"/>
  <c r="GV84" i="1"/>
  <c r="LT84" i="1" s="1"/>
  <c r="LM85" i="1"/>
  <c r="GP85" i="1"/>
  <c r="GQ85" i="1"/>
  <c r="GR85" i="1"/>
  <c r="LP85" i="1" s="1"/>
  <c r="GS85" i="1"/>
  <c r="LQ85" i="1" s="1"/>
  <c r="GT85" i="1"/>
  <c r="GU85" i="1"/>
  <c r="LS85" i="1" s="1"/>
  <c r="GV85" i="1"/>
  <c r="LT85" i="1" s="1"/>
  <c r="LM86" i="1"/>
  <c r="GP86" i="1"/>
  <c r="GR86" i="1"/>
  <c r="LP86" i="1" s="1"/>
  <c r="GS86" i="1"/>
  <c r="LQ86" i="1" s="1"/>
  <c r="GT86" i="1"/>
  <c r="GU86" i="1"/>
  <c r="LS86" i="1" s="1"/>
  <c r="GV86" i="1"/>
  <c r="LT86" i="1" s="1"/>
  <c r="LM87" i="1"/>
  <c r="GP87" i="1"/>
  <c r="GQ87" i="1"/>
  <c r="GR87" i="1"/>
  <c r="LP87" i="1" s="1"/>
  <c r="GS87" i="1"/>
  <c r="LQ87" i="1" s="1"/>
  <c r="GT87" i="1"/>
  <c r="GV87" i="1"/>
  <c r="LT87" i="1" s="1"/>
  <c r="LM102" i="1"/>
  <c r="GP102" i="1"/>
  <c r="GQ102" i="1"/>
  <c r="GR102" i="1"/>
  <c r="LP102" i="1" s="1"/>
  <c r="GS102" i="1"/>
  <c r="LQ102" i="1" s="1"/>
  <c r="GT102" i="1"/>
  <c r="GU102" i="1"/>
  <c r="LS102" i="1" s="1"/>
  <c r="GV102" i="1"/>
  <c r="LT102" i="1" s="1"/>
  <c r="LM103" i="1"/>
  <c r="GP103" i="1"/>
  <c r="GQ103" i="1"/>
  <c r="GR103" i="1"/>
  <c r="LP103" i="1" s="1"/>
  <c r="GS103" i="1"/>
  <c r="LQ103" i="1" s="1"/>
  <c r="GT103" i="1"/>
  <c r="GU103" i="1"/>
  <c r="LS103" i="1" s="1"/>
  <c r="GV103" i="1"/>
  <c r="LT103" i="1" s="1"/>
  <c r="LM104" i="1"/>
  <c r="GP104" i="1"/>
  <c r="GQ104" i="1"/>
  <c r="GR104" i="1"/>
  <c r="LP104" i="1" s="1"/>
  <c r="GS104" i="1"/>
  <c r="LQ104" i="1" s="1"/>
  <c r="GT104" i="1"/>
  <c r="GU104" i="1"/>
  <c r="LS104" i="1" s="1"/>
  <c r="GV104" i="1"/>
  <c r="LT104" i="1" s="1"/>
  <c r="LM105" i="1"/>
  <c r="GP105" i="1"/>
  <c r="GQ105" i="1"/>
  <c r="GR105" i="1"/>
  <c r="LP105" i="1" s="1"/>
  <c r="GS105" i="1"/>
  <c r="LQ105" i="1" s="1"/>
  <c r="GT105" i="1"/>
  <c r="GU105" i="1"/>
  <c r="LS105" i="1" s="1"/>
  <c r="GV105" i="1"/>
  <c r="LT105" i="1" s="1"/>
  <c r="LM106" i="1"/>
  <c r="GP106" i="1"/>
  <c r="GQ106" i="1"/>
  <c r="GR106" i="1"/>
  <c r="LP106" i="1" s="1"/>
  <c r="GS106" i="1"/>
  <c r="LQ106" i="1" s="1"/>
  <c r="GT106" i="1"/>
  <c r="GU106" i="1"/>
  <c r="LS106" i="1" s="1"/>
  <c r="GV106" i="1"/>
  <c r="LT106" i="1" s="1"/>
  <c r="LM107" i="1"/>
  <c r="GP107" i="1"/>
  <c r="GQ107" i="1"/>
  <c r="GR107" i="1"/>
  <c r="LP107" i="1" s="1"/>
  <c r="GS107" i="1"/>
  <c r="LQ107" i="1" s="1"/>
  <c r="GT107" i="1"/>
  <c r="GU107" i="1"/>
  <c r="LS107" i="1" s="1"/>
  <c r="GV107" i="1"/>
  <c r="LT107" i="1" s="1"/>
  <c r="LM22" i="1"/>
  <c r="GP22" i="1"/>
  <c r="GQ22" i="1"/>
  <c r="GR22" i="1"/>
  <c r="LP22" i="1" s="1"/>
  <c r="GS22" i="1"/>
  <c r="LQ22" i="1" s="1"/>
  <c r="GT22" i="1"/>
  <c r="GU22" i="1"/>
  <c r="LS22" i="1" s="1"/>
  <c r="GV22" i="1"/>
  <c r="LT22" i="1" s="1"/>
  <c r="LM108" i="1"/>
  <c r="GP108" i="1"/>
  <c r="GQ108" i="1"/>
  <c r="GR108" i="1"/>
  <c r="LP108" i="1" s="1"/>
  <c r="GS108" i="1"/>
  <c r="LQ108" i="1" s="1"/>
  <c r="GT108" i="1"/>
  <c r="GU108" i="1"/>
  <c r="LS108" i="1" s="1"/>
  <c r="GV108" i="1"/>
  <c r="LT108" i="1" s="1"/>
  <c r="LM109" i="1"/>
  <c r="GP109" i="1"/>
  <c r="GQ109" i="1"/>
  <c r="GR109" i="1"/>
  <c r="LP109" i="1" s="1"/>
  <c r="GS109" i="1"/>
  <c r="LQ109" i="1" s="1"/>
  <c r="GT109" i="1"/>
  <c r="GU109" i="1"/>
  <c r="LS109" i="1" s="1"/>
  <c r="GV109" i="1"/>
  <c r="LT109" i="1" s="1"/>
  <c r="LM110" i="1"/>
  <c r="GP110" i="1"/>
  <c r="GQ110" i="1"/>
  <c r="GR110" i="1"/>
  <c r="LP110" i="1" s="1"/>
  <c r="GS110" i="1"/>
  <c r="LQ110" i="1" s="1"/>
  <c r="GT110" i="1"/>
  <c r="GU110" i="1"/>
  <c r="LS110" i="1" s="1"/>
  <c r="GV110" i="1"/>
  <c r="LT110" i="1" s="1"/>
  <c r="LM111" i="1"/>
  <c r="GP111" i="1"/>
  <c r="GQ111" i="1"/>
  <c r="GR111" i="1"/>
  <c r="LP111" i="1" s="1"/>
  <c r="GS111" i="1"/>
  <c r="LQ111" i="1" s="1"/>
  <c r="GT111" i="1"/>
  <c r="GU111" i="1"/>
  <c r="LS111" i="1" s="1"/>
  <c r="GV111" i="1"/>
  <c r="LT111" i="1" s="1"/>
  <c r="LM112" i="1"/>
  <c r="GP112" i="1"/>
  <c r="GQ112" i="1"/>
  <c r="GR112" i="1"/>
  <c r="LP112" i="1" s="1"/>
  <c r="GS112" i="1"/>
  <c r="LQ112" i="1" s="1"/>
  <c r="GT112" i="1"/>
  <c r="GU112" i="1"/>
  <c r="LS112" i="1" s="1"/>
  <c r="GV112" i="1"/>
  <c r="LT112" i="1" s="1"/>
  <c r="GP164" i="1"/>
  <c r="GQ164" i="1"/>
  <c r="GR164" i="1"/>
  <c r="GS164" i="1"/>
  <c r="GT164" i="1"/>
  <c r="GU164" i="1"/>
  <c r="GV164" i="1"/>
  <c r="GP165" i="1"/>
  <c r="GQ165" i="1"/>
  <c r="GR165" i="1"/>
  <c r="GS165" i="1"/>
  <c r="GT165" i="1"/>
  <c r="GU165" i="1"/>
  <c r="GV165" i="1"/>
  <c r="GP166" i="1"/>
  <c r="GQ166" i="1"/>
  <c r="GR166" i="1"/>
  <c r="GS166" i="1"/>
  <c r="GT166" i="1"/>
  <c r="GU166" i="1"/>
  <c r="GV166" i="1"/>
  <c r="GP230" i="1"/>
  <c r="GQ230" i="1"/>
  <c r="GR230" i="1"/>
  <c r="GS230" i="1"/>
  <c r="GT230" i="1"/>
  <c r="GU230" i="1"/>
  <c r="GV230" i="1"/>
  <c r="LM231" i="1"/>
  <c r="GP231" i="1"/>
  <c r="GQ231" i="1"/>
  <c r="GR231" i="1"/>
  <c r="LP231" i="1" s="1"/>
  <c r="GS231" i="1"/>
  <c r="LQ231" i="1" s="1"/>
  <c r="GT231" i="1"/>
  <c r="GU231" i="1"/>
  <c r="LS231" i="1" s="1"/>
  <c r="GV231" i="1"/>
  <c r="LT231" i="1" s="1"/>
  <c r="LM167" i="1"/>
  <c r="GP167" i="1"/>
  <c r="GQ167" i="1"/>
  <c r="GR167" i="1"/>
  <c r="LP167" i="1" s="1"/>
  <c r="GS167" i="1"/>
  <c r="LQ167" i="1" s="1"/>
  <c r="GT167" i="1"/>
  <c r="GU167" i="1"/>
  <c r="LS167" i="1" s="1"/>
  <c r="GV167" i="1"/>
  <c r="LT167" i="1" s="1"/>
  <c r="LM197" i="1"/>
  <c r="GP197" i="1"/>
  <c r="GQ197" i="1"/>
  <c r="GR197" i="1"/>
  <c r="LP197" i="1" s="1"/>
  <c r="GS197" i="1"/>
  <c r="LQ197" i="1" s="1"/>
  <c r="GT197" i="1"/>
  <c r="GU197" i="1"/>
  <c r="LS197" i="1" s="1"/>
  <c r="GV197" i="1"/>
  <c r="LT197" i="1" s="1"/>
  <c r="LM198" i="1"/>
  <c r="GP198" i="1"/>
  <c r="GQ198" i="1"/>
  <c r="GR198" i="1"/>
  <c r="LP198" i="1" s="1"/>
  <c r="GS198" i="1"/>
  <c r="LQ198" i="1" s="1"/>
  <c r="GT198" i="1"/>
  <c r="GU198" i="1"/>
  <c r="LS198" i="1" s="1"/>
  <c r="GV198" i="1"/>
  <c r="LT198" i="1" s="1"/>
  <c r="LM168" i="1"/>
  <c r="GP168" i="1"/>
  <c r="GR168" i="1"/>
  <c r="LP168" i="1" s="1"/>
  <c r="GS168" i="1"/>
  <c r="LQ168" i="1" s="1"/>
  <c r="GT168" i="1"/>
  <c r="GU168" i="1"/>
  <c r="LS168" i="1" s="1"/>
  <c r="GV168" i="1"/>
  <c r="LT168" i="1" s="1"/>
  <c r="LM169" i="1"/>
  <c r="GP169" i="1"/>
  <c r="GQ169" i="1"/>
  <c r="GR169" i="1"/>
  <c r="LP169" i="1" s="1"/>
  <c r="GS169" i="1"/>
  <c r="LQ169" i="1" s="1"/>
  <c r="GT169" i="1"/>
  <c r="GV169" i="1"/>
  <c r="LT169" i="1" s="1"/>
  <c r="LM170" i="1"/>
  <c r="GP170" i="1"/>
  <c r="GQ170" i="1"/>
  <c r="GR170" i="1"/>
  <c r="LP170" i="1" s="1"/>
  <c r="GS170" i="1"/>
  <c r="LQ170" i="1" s="1"/>
  <c r="GT170" i="1"/>
  <c r="GU170" i="1"/>
  <c r="LS170" i="1" s="1"/>
  <c r="GV170" i="1"/>
  <c r="LT170" i="1" s="1"/>
  <c r="LM171" i="1"/>
  <c r="GP171" i="1"/>
  <c r="GQ171" i="1"/>
  <c r="GR171" i="1"/>
  <c r="LP171" i="1" s="1"/>
  <c r="GS171" i="1"/>
  <c r="LQ171" i="1" s="1"/>
  <c r="GT171" i="1"/>
  <c r="GU171" i="1"/>
  <c r="LS171" i="1" s="1"/>
  <c r="GV171" i="1"/>
  <c r="LT171" i="1" s="1"/>
  <c r="LM172" i="1"/>
  <c r="GP172" i="1"/>
  <c r="GR172" i="1"/>
  <c r="LP172" i="1" s="1"/>
  <c r="GS172" i="1"/>
  <c r="LQ172" i="1" s="1"/>
  <c r="GT172" i="1"/>
  <c r="GU172" i="1"/>
  <c r="LS172" i="1" s="1"/>
  <c r="GV172" i="1"/>
  <c r="LT172" i="1" s="1"/>
  <c r="LM173" i="1"/>
  <c r="GP173" i="1"/>
  <c r="GQ173" i="1"/>
  <c r="GR173" i="1"/>
  <c r="LP173" i="1" s="1"/>
  <c r="GS173" i="1"/>
  <c r="LQ173" i="1" s="1"/>
  <c r="GT173" i="1"/>
  <c r="GV173" i="1"/>
  <c r="LT173" i="1" s="1"/>
  <c r="LM174" i="1"/>
  <c r="GP174" i="1"/>
  <c r="GQ174" i="1"/>
  <c r="GR174" i="1"/>
  <c r="LP174" i="1" s="1"/>
  <c r="GS174" i="1"/>
  <c r="LQ174" i="1" s="1"/>
  <c r="GT174" i="1"/>
  <c r="GU174" i="1"/>
  <c r="LS174" i="1" s="1"/>
  <c r="GV174" i="1"/>
  <c r="LT174" i="1" s="1"/>
  <c r="LM175" i="1"/>
  <c r="GP175" i="1"/>
  <c r="GQ175" i="1"/>
  <c r="GR175" i="1"/>
  <c r="LP175" i="1" s="1"/>
  <c r="GS175" i="1"/>
  <c r="LQ175" i="1" s="1"/>
  <c r="GT175" i="1"/>
  <c r="GU175" i="1"/>
  <c r="LS175" i="1" s="1"/>
  <c r="GV175" i="1"/>
  <c r="LT175" i="1" s="1"/>
  <c r="LM176" i="1"/>
  <c r="GP176" i="1"/>
  <c r="GQ176" i="1"/>
  <c r="GR176" i="1"/>
  <c r="LP176" i="1" s="1"/>
  <c r="GS176" i="1"/>
  <c r="LQ176" i="1" s="1"/>
  <c r="GT176" i="1"/>
  <c r="GU176" i="1"/>
  <c r="LS176" i="1" s="1"/>
  <c r="GV176" i="1"/>
  <c r="LT176" i="1" s="1"/>
  <c r="LM177" i="1"/>
  <c r="GP177" i="1"/>
  <c r="GQ177" i="1"/>
  <c r="GR177" i="1"/>
  <c r="LP177" i="1" s="1"/>
  <c r="GS177" i="1"/>
  <c r="LQ177" i="1" s="1"/>
  <c r="GT177" i="1"/>
  <c r="GU177" i="1"/>
  <c r="LS177" i="1" s="1"/>
  <c r="GV177" i="1"/>
  <c r="LT177" i="1" s="1"/>
  <c r="LM178" i="1"/>
  <c r="GP178" i="1"/>
  <c r="GQ178" i="1"/>
  <c r="GR178" i="1"/>
  <c r="LP178" i="1" s="1"/>
  <c r="GS178" i="1"/>
  <c r="LQ178" i="1" s="1"/>
  <c r="GT178" i="1"/>
  <c r="GU178" i="1"/>
  <c r="LS178" i="1" s="1"/>
  <c r="GV178" i="1"/>
  <c r="LT178" i="1" s="1"/>
  <c r="LM179" i="1"/>
  <c r="GP179" i="1"/>
  <c r="GQ179" i="1"/>
  <c r="GR179" i="1"/>
  <c r="LP179" i="1" s="1"/>
  <c r="GS179" i="1"/>
  <c r="LQ179" i="1" s="1"/>
  <c r="GT179" i="1"/>
  <c r="GU179" i="1"/>
  <c r="LS179" i="1" s="1"/>
  <c r="GV179" i="1"/>
  <c r="LT179" i="1" s="1"/>
  <c r="LM180" i="1"/>
  <c r="GP180" i="1"/>
  <c r="GQ180" i="1"/>
  <c r="GR180" i="1"/>
  <c r="LP180" i="1" s="1"/>
  <c r="GS180" i="1"/>
  <c r="LQ180" i="1" s="1"/>
  <c r="GT180" i="1"/>
  <c r="GU180" i="1"/>
  <c r="LS180" i="1" s="1"/>
  <c r="GV180" i="1"/>
  <c r="LT180" i="1" s="1"/>
  <c r="LM181" i="1"/>
  <c r="GP181" i="1"/>
  <c r="GQ181" i="1"/>
  <c r="GR181" i="1"/>
  <c r="LP181" i="1" s="1"/>
  <c r="GS181" i="1"/>
  <c r="LQ181" i="1" s="1"/>
  <c r="GT181" i="1"/>
  <c r="GU181" i="1"/>
  <c r="LS181" i="1" s="1"/>
  <c r="GV181" i="1"/>
  <c r="LT181" i="1" s="1"/>
  <c r="LM182" i="1"/>
  <c r="GP182" i="1"/>
  <c r="GQ182" i="1"/>
  <c r="GR182" i="1"/>
  <c r="LP182" i="1" s="1"/>
  <c r="GS182" i="1"/>
  <c r="LQ182" i="1" s="1"/>
  <c r="GT182" i="1"/>
  <c r="GU182" i="1"/>
  <c r="LS182" i="1" s="1"/>
  <c r="GV182" i="1"/>
  <c r="LT182" i="1" s="1"/>
  <c r="LM183" i="1"/>
  <c r="GP183" i="1"/>
  <c r="GQ183" i="1"/>
  <c r="GR183" i="1"/>
  <c r="LP183" i="1" s="1"/>
  <c r="GS183" i="1"/>
  <c r="LQ183" i="1" s="1"/>
  <c r="GT183" i="1"/>
  <c r="GU183" i="1"/>
  <c r="LS183" i="1" s="1"/>
  <c r="GV183" i="1"/>
  <c r="LT183" i="1" s="1"/>
  <c r="LM184" i="1"/>
  <c r="GP184" i="1"/>
  <c r="GQ184" i="1"/>
  <c r="GR184" i="1"/>
  <c r="LP184" i="1" s="1"/>
  <c r="GS184" i="1"/>
  <c r="LQ184" i="1" s="1"/>
  <c r="GT184" i="1"/>
  <c r="GU184" i="1"/>
  <c r="LS184" i="1" s="1"/>
  <c r="GV184" i="1"/>
  <c r="LT184" i="1" s="1"/>
  <c r="LM185" i="1"/>
  <c r="GP185" i="1"/>
  <c r="GQ185" i="1"/>
  <c r="GR185" i="1"/>
  <c r="LP185" i="1" s="1"/>
  <c r="GS185" i="1"/>
  <c r="LQ185" i="1" s="1"/>
  <c r="GT185" i="1"/>
  <c r="GU185" i="1"/>
  <c r="LS185" i="1" s="1"/>
  <c r="GV185" i="1"/>
  <c r="LT185" i="1" s="1"/>
  <c r="LM232" i="1"/>
  <c r="GP232" i="1"/>
  <c r="GQ232" i="1"/>
  <c r="GR232" i="1"/>
  <c r="LP232" i="1" s="1"/>
  <c r="GS232" i="1"/>
  <c r="LQ232" i="1" s="1"/>
  <c r="GT232" i="1"/>
  <c r="GU232" i="1"/>
  <c r="LS232" i="1" s="1"/>
  <c r="GV232" i="1"/>
  <c r="LT232" i="1" s="1"/>
  <c r="LM186" i="1"/>
  <c r="GP186" i="1"/>
  <c r="GQ186" i="1"/>
  <c r="GR186" i="1"/>
  <c r="LP186" i="1" s="1"/>
  <c r="GS186" i="1"/>
  <c r="LQ186" i="1" s="1"/>
  <c r="GT186" i="1"/>
  <c r="GU186" i="1"/>
  <c r="LS186" i="1" s="1"/>
  <c r="GV186" i="1"/>
  <c r="LT186" i="1" s="1"/>
  <c r="LM187" i="1"/>
  <c r="GP187" i="1"/>
  <c r="GQ187" i="1"/>
  <c r="GR187" i="1"/>
  <c r="LP187" i="1" s="1"/>
  <c r="GS187" i="1"/>
  <c r="LQ187" i="1" s="1"/>
  <c r="GT187" i="1"/>
  <c r="GU187" i="1"/>
  <c r="LS187" i="1" s="1"/>
  <c r="GV187" i="1"/>
  <c r="LT187" i="1" s="1"/>
  <c r="LM188" i="1"/>
  <c r="GP188" i="1"/>
  <c r="GQ188" i="1"/>
  <c r="GR188" i="1"/>
  <c r="LP188" i="1" s="1"/>
  <c r="GS188" i="1"/>
  <c r="LQ188" i="1" s="1"/>
  <c r="GT188" i="1"/>
  <c r="GU188" i="1"/>
  <c r="LS188" i="1" s="1"/>
  <c r="GV188" i="1"/>
  <c r="LT188" i="1" s="1"/>
  <c r="LM189" i="1"/>
  <c r="GP189" i="1"/>
  <c r="GQ189" i="1"/>
  <c r="GR189" i="1"/>
  <c r="LP189" i="1" s="1"/>
  <c r="GS189" i="1"/>
  <c r="LQ189" i="1" s="1"/>
  <c r="GT189" i="1"/>
  <c r="GU189" i="1"/>
  <c r="LS189" i="1" s="1"/>
  <c r="GV189" i="1"/>
  <c r="LT189" i="1" s="1"/>
  <c r="GP190" i="1"/>
  <c r="GQ190" i="1"/>
  <c r="GR190" i="1"/>
  <c r="LP190" i="1" s="1"/>
  <c r="GS190" i="1"/>
  <c r="LQ190" i="1" s="1"/>
  <c r="GT190" i="1"/>
  <c r="GU190" i="1"/>
  <c r="LS190" i="1" s="1"/>
  <c r="GV190" i="1"/>
  <c r="LT190" i="1" s="1"/>
  <c r="LM191" i="1"/>
  <c r="GP191" i="1"/>
  <c r="GQ191" i="1"/>
  <c r="GR191" i="1"/>
  <c r="LP191" i="1" s="1"/>
  <c r="GS191" i="1"/>
  <c r="LQ191" i="1" s="1"/>
  <c r="GT191" i="1"/>
  <c r="GU191" i="1"/>
  <c r="LS191" i="1" s="1"/>
  <c r="GV191" i="1"/>
  <c r="LT191" i="1" s="1"/>
  <c r="GP192" i="1"/>
  <c r="GQ192" i="1"/>
  <c r="GR192" i="1"/>
  <c r="GS192" i="1"/>
  <c r="GT192" i="1"/>
  <c r="GU192" i="1"/>
  <c r="GV192" i="1"/>
  <c r="LM193" i="1"/>
  <c r="GP193" i="1"/>
  <c r="GQ193" i="1"/>
  <c r="GR193" i="1"/>
  <c r="LP193" i="1" s="1"/>
  <c r="GS193" i="1"/>
  <c r="LQ193" i="1" s="1"/>
  <c r="GT193" i="1"/>
  <c r="GU193" i="1"/>
  <c r="LS193" i="1" s="1"/>
  <c r="GV193" i="1"/>
  <c r="LT193" i="1" s="1"/>
  <c r="LM194" i="1"/>
  <c r="GP194" i="1"/>
  <c r="GQ194" i="1"/>
  <c r="GR194" i="1"/>
  <c r="LP194" i="1" s="1"/>
  <c r="GS194" i="1"/>
  <c r="LQ194" i="1" s="1"/>
  <c r="GT194" i="1"/>
  <c r="GU194" i="1"/>
  <c r="LS194" i="1" s="1"/>
  <c r="GV194" i="1"/>
  <c r="LT194" i="1" s="1"/>
  <c r="LM195" i="1"/>
  <c r="GP195" i="1"/>
  <c r="GQ195" i="1"/>
  <c r="GR195" i="1"/>
  <c r="LP195" i="1" s="1"/>
  <c r="GS195" i="1"/>
  <c r="LQ195" i="1" s="1"/>
  <c r="GT195" i="1"/>
  <c r="GU195" i="1"/>
  <c r="LS195" i="1" s="1"/>
  <c r="GV195" i="1"/>
  <c r="LT195" i="1" s="1"/>
  <c r="LM196" i="1"/>
  <c r="GP196" i="1"/>
  <c r="GQ196" i="1"/>
  <c r="GR196" i="1"/>
  <c r="LP196" i="1" s="1"/>
  <c r="GS196" i="1"/>
  <c r="LQ196" i="1" s="1"/>
  <c r="GT196" i="1"/>
  <c r="GU196" i="1"/>
  <c r="LS196" i="1" s="1"/>
  <c r="GV196" i="1"/>
  <c r="LT196" i="1" s="1"/>
  <c r="GP119" i="1"/>
  <c r="GQ119" i="1"/>
  <c r="GR119" i="1"/>
  <c r="GS119" i="1"/>
  <c r="GT119" i="1"/>
  <c r="GU119" i="1"/>
  <c r="GV119" i="1"/>
  <c r="GP120" i="1"/>
  <c r="GQ120" i="1"/>
  <c r="GR120" i="1"/>
  <c r="GS120" i="1"/>
  <c r="GT120" i="1"/>
  <c r="GU120" i="1"/>
  <c r="GV120" i="1"/>
  <c r="GP121" i="1"/>
  <c r="GQ121" i="1"/>
  <c r="GR121" i="1"/>
  <c r="GS121" i="1"/>
  <c r="GT121" i="1"/>
  <c r="GU121" i="1"/>
  <c r="GV121" i="1"/>
  <c r="GP122" i="1"/>
  <c r="GQ122" i="1"/>
  <c r="GR122" i="1"/>
  <c r="GS122" i="1"/>
  <c r="GT122" i="1"/>
  <c r="GU122" i="1"/>
  <c r="GV122" i="1"/>
  <c r="GP123" i="1"/>
  <c r="GQ123" i="1"/>
  <c r="GR123" i="1"/>
  <c r="GS123" i="1"/>
  <c r="GT123" i="1"/>
  <c r="GU123" i="1"/>
  <c r="GV123" i="1"/>
  <c r="LM124" i="1"/>
  <c r="GP124" i="1"/>
  <c r="GQ124" i="1"/>
  <c r="GR124" i="1"/>
  <c r="LP124" i="1" s="1"/>
  <c r="GS124" i="1"/>
  <c r="LQ124" i="1" s="1"/>
  <c r="GT124" i="1"/>
  <c r="GU124" i="1"/>
  <c r="LS124" i="1" s="1"/>
  <c r="GV124" i="1"/>
  <c r="LT124" i="1" s="1"/>
  <c r="LM199" i="1"/>
  <c r="GP199" i="1"/>
  <c r="GQ199" i="1"/>
  <c r="GR199" i="1"/>
  <c r="LP199" i="1" s="1"/>
  <c r="GS199" i="1"/>
  <c r="LQ199" i="1" s="1"/>
  <c r="GT199" i="1"/>
  <c r="GU199" i="1"/>
  <c r="LS199" i="1" s="1"/>
  <c r="GV199" i="1"/>
  <c r="LT199" i="1" s="1"/>
  <c r="LM200" i="1"/>
  <c r="GP200" i="1"/>
  <c r="GQ200" i="1"/>
  <c r="GR200" i="1"/>
  <c r="LP200" i="1" s="1"/>
  <c r="GS200" i="1"/>
  <c r="LQ200" i="1" s="1"/>
  <c r="GT200" i="1"/>
  <c r="GU200" i="1"/>
  <c r="LS200" i="1" s="1"/>
  <c r="GV200" i="1"/>
  <c r="LT200" i="1" s="1"/>
  <c r="GP217" i="1"/>
  <c r="GQ217" i="1"/>
  <c r="GR217" i="1"/>
  <c r="GS217" i="1"/>
  <c r="GT217" i="1"/>
  <c r="GU217" i="1"/>
  <c r="GV217" i="1"/>
  <c r="GP225" i="1"/>
  <c r="GQ225" i="1"/>
  <c r="GR225" i="1"/>
  <c r="GS225" i="1"/>
  <c r="GT225" i="1"/>
  <c r="GU225" i="1"/>
  <c r="GV225" i="1"/>
  <c r="LM220" i="1"/>
  <c r="GP220" i="1"/>
  <c r="GQ220" i="1"/>
  <c r="GR220" i="1"/>
  <c r="LP220" i="1" s="1"/>
  <c r="GS220" i="1"/>
  <c r="LQ220" i="1" s="1"/>
  <c r="GT220" i="1"/>
  <c r="GU220" i="1"/>
  <c r="LS220" i="1" s="1"/>
  <c r="GV220" i="1"/>
  <c r="LT220" i="1" s="1"/>
  <c r="LM208" i="1"/>
  <c r="GP208" i="1"/>
  <c r="GQ208" i="1"/>
  <c r="GR208" i="1"/>
  <c r="LP208" i="1" s="1"/>
  <c r="GS208" i="1"/>
  <c r="LQ208" i="1" s="1"/>
  <c r="GT208" i="1"/>
  <c r="GU208" i="1"/>
  <c r="LS208" i="1" s="1"/>
  <c r="GV208" i="1"/>
  <c r="LT208" i="1" s="1"/>
  <c r="LM209" i="1"/>
  <c r="GP209" i="1"/>
  <c r="GQ209" i="1"/>
  <c r="GR209" i="1"/>
  <c r="LP209" i="1" s="1"/>
  <c r="GS209" i="1"/>
  <c r="LQ209" i="1" s="1"/>
  <c r="GT209" i="1"/>
  <c r="GU209" i="1"/>
  <c r="LS209" i="1" s="1"/>
  <c r="GV209" i="1"/>
  <c r="LT209" i="1" s="1"/>
  <c r="GP214" i="1"/>
  <c r="GQ214" i="1"/>
  <c r="GR214" i="1"/>
  <c r="GS214" i="1"/>
  <c r="GT214" i="1"/>
  <c r="GU214" i="1"/>
  <c r="GV214" i="1"/>
  <c r="GP221" i="1"/>
  <c r="GQ221" i="1"/>
  <c r="GR221" i="1"/>
  <c r="GS221" i="1"/>
  <c r="GT221" i="1"/>
  <c r="GU221" i="1"/>
  <c r="GV221" i="1"/>
  <c r="GP222" i="1"/>
  <c r="GQ222" i="1"/>
  <c r="GR222" i="1"/>
  <c r="GS222" i="1"/>
  <c r="GT222" i="1"/>
  <c r="GU222" i="1"/>
  <c r="GV222" i="1"/>
  <c r="LM224" i="1"/>
  <c r="GP224" i="1"/>
  <c r="GQ224" i="1"/>
  <c r="GR224" i="1"/>
  <c r="LP224" i="1" s="1"/>
  <c r="GS224" i="1"/>
  <c r="LQ224" i="1" s="1"/>
  <c r="GT224" i="1"/>
  <c r="GU224" i="1"/>
  <c r="LS224" i="1" s="1"/>
  <c r="GV224" i="1"/>
  <c r="LT224" i="1" s="1"/>
  <c r="LM218" i="1"/>
  <c r="GP218" i="1"/>
  <c r="GQ218" i="1"/>
  <c r="GR218" i="1"/>
  <c r="LP218" i="1" s="1"/>
  <c r="GS218" i="1"/>
  <c r="LQ218" i="1" s="1"/>
  <c r="GT218" i="1"/>
  <c r="GU218" i="1"/>
  <c r="LS218" i="1" s="1"/>
  <c r="GV218" i="1"/>
  <c r="LT218" i="1" s="1"/>
  <c r="LM219" i="1"/>
  <c r="GP219" i="1"/>
  <c r="GQ219" i="1"/>
  <c r="GR219" i="1"/>
  <c r="LP219" i="1" s="1"/>
  <c r="GS219" i="1"/>
  <c r="LQ219" i="1" s="1"/>
  <c r="GT219" i="1"/>
  <c r="GU219" i="1"/>
  <c r="LS219" i="1" s="1"/>
  <c r="GV219" i="1"/>
  <c r="LT219" i="1" s="1"/>
  <c r="LM210" i="1"/>
  <c r="GP210" i="1"/>
  <c r="GQ210" i="1"/>
  <c r="GR210" i="1"/>
  <c r="LP210" i="1" s="1"/>
  <c r="GS210" i="1"/>
  <c r="LQ210" i="1" s="1"/>
  <c r="GT210" i="1"/>
  <c r="GU210" i="1"/>
  <c r="LS210" i="1" s="1"/>
  <c r="GV210" i="1"/>
  <c r="LT210" i="1" s="1"/>
  <c r="LM211" i="1"/>
  <c r="GP211" i="1"/>
  <c r="GQ211" i="1"/>
  <c r="GR211" i="1"/>
  <c r="LP211" i="1" s="1"/>
  <c r="GS211" i="1"/>
  <c r="LQ211" i="1" s="1"/>
  <c r="GT211" i="1"/>
  <c r="GU211" i="1"/>
  <c r="LS211" i="1" s="1"/>
  <c r="GV211" i="1"/>
  <c r="LT211" i="1" s="1"/>
  <c r="LM212" i="1"/>
  <c r="GP212" i="1"/>
  <c r="GQ212" i="1"/>
  <c r="GR212" i="1"/>
  <c r="LP212" i="1" s="1"/>
  <c r="GS212" i="1"/>
  <c r="LQ212" i="1" s="1"/>
  <c r="GT212" i="1"/>
  <c r="GU212" i="1"/>
  <c r="LS212" i="1" s="1"/>
  <c r="GV212" i="1"/>
  <c r="LT212" i="1" s="1"/>
  <c r="LM213" i="1"/>
  <c r="GP213" i="1"/>
  <c r="GQ213" i="1"/>
  <c r="GR213" i="1"/>
  <c r="LP213" i="1" s="1"/>
  <c r="GS213" i="1"/>
  <c r="LQ213" i="1" s="1"/>
  <c r="GT213" i="1"/>
  <c r="GU213" i="1"/>
  <c r="LS213" i="1" s="1"/>
  <c r="GV213" i="1"/>
  <c r="LT213" i="1" s="1"/>
  <c r="LM227" i="1"/>
  <c r="GP227" i="1"/>
  <c r="GQ227" i="1"/>
  <c r="GR227" i="1"/>
  <c r="LP227" i="1" s="1"/>
  <c r="GS227" i="1"/>
  <c r="LQ227" i="1" s="1"/>
  <c r="GT227" i="1"/>
  <c r="GU227" i="1"/>
  <c r="LS227" i="1" s="1"/>
  <c r="GV227" i="1"/>
  <c r="LT227" i="1" s="1"/>
  <c r="LM228" i="1"/>
  <c r="GP228" i="1"/>
  <c r="GQ228" i="1"/>
  <c r="GR228" i="1"/>
  <c r="LP228" i="1" s="1"/>
  <c r="GS228" i="1"/>
  <c r="LQ228" i="1" s="1"/>
  <c r="GT228" i="1"/>
  <c r="GU228" i="1"/>
  <c r="LS228" i="1" s="1"/>
  <c r="GV228" i="1"/>
  <c r="LT228" i="1" s="1"/>
  <c r="LM226" i="1"/>
  <c r="GP226" i="1"/>
  <c r="GQ226" i="1"/>
  <c r="GR226" i="1"/>
  <c r="LP226" i="1" s="1"/>
  <c r="GS226" i="1"/>
  <c r="LQ226" i="1" s="1"/>
  <c r="GT226" i="1"/>
  <c r="GU226" i="1"/>
  <c r="LS226" i="1" s="1"/>
  <c r="GV226" i="1"/>
  <c r="LT226" i="1" s="1"/>
  <c r="LM215" i="1"/>
  <c r="GP215" i="1"/>
  <c r="GQ215" i="1"/>
  <c r="GR215" i="1"/>
  <c r="LP215" i="1" s="1"/>
  <c r="GS215" i="1"/>
  <c r="LQ215" i="1" s="1"/>
  <c r="GT215" i="1"/>
  <c r="GU215" i="1"/>
  <c r="LS215" i="1" s="1"/>
  <c r="GV215" i="1"/>
  <c r="LT215" i="1" s="1"/>
  <c r="LM223" i="1"/>
  <c r="GP223" i="1"/>
  <c r="GQ223" i="1"/>
  <c r="GR223" i="1"/>
  <c r="LP223" i="1" s="1"/>
  <c r="GS223" i="1"/>
  <c r="LQ223" i="1" s="1"/>
  <c r="GT223" i="1"/>
  <c r="GU223" i="1"/>
  <c r="LS223" i="1" s="1"/>
  <c r="GV223" i="1"/>
  <c r="LT223" i="1" s="1"/>
  <c r="LM229" i="1"/>
  <c r="GP229" i="1"/>
  <c r="GR229" i="1"/>
  <c r="LP229" i="1" s="1"/>
  <c r="GS229" i="1"/>
  <c r="LQ229" i="1" s="1"/>
  <c r="GT229" i="1"/>
  <c r="GU229" i="1"/>
  <c r="LS229" i="1" s="1"/>
  <c r="GV229" i="1"/>
  <c r="LT229" i="1" s="1"/>
  <c r="LM216" i="1"/>
  <c r="GP216" i="1"/>
  <c r="GQ216" i="1"/>
  <c r="GR216" i="1"/>
  <c r="LP216" i="1" s="1"/>
  <c r="GS216" i="1"/>
  <c r="LQ216" i="1" s="1"/>
  <c r="GT216" i="1"/>
  <c r="GV216" i="1"/>
  <c r="LT216" i="1" s="1"/>
  <c r="LM158" i="1"/>
  <c r="GP158" i="1"/>
  <c r="GQ158" i="1"/>
  <c r="GR158" i="1"/>
  <c r="LP158" i="1" s="1"/>
  <c r="GS158" i="1"/>
  <c r="LQ158" i="1" s="1"/>
  <c r="GT158" i="1"/>
  <c r="GU158" i="1"/>
  <c r="LS158" i="1" s="1"/>
  <c r="GV158" i="1"/>
  <c r="LT158" i="1" s="1"/>
  <c r="GP159" i="1"/>
  <c r="GQ159" i="1"/>
  <c r="GR159" i="1"/>
  <c r="GS159" i="1"/>
  <c r="GT159" i="1"/>
  <c r="GU159" i="1"/>
  <c r="GV159" i="1"/>
  <c r="GP160" i="1"/>
  <c r="GQ160" i="1"/>
  <c r="GR160" i="1"/>
  <c r="GS160" i="1"/>
  <c r="GT160" i="1"/>
  <c r="GU160" i="1"/>
  <c r="GV160" i="1"/>
  <c r="GP248" i="1"/>
  <c r="GQ248" i="1"/>
  <c r="GR248" i="1"/>
  <c r="GS248" i="1"/>
  <c r="GT248" i="1"/>
  <c r="GU248" i="1"/>
  <c r="GV248" i="1"/>
  <c r="GP249" i="1"/>
  <c r="GQ249" i="1"/>
  <c r="GR249" i="1"/>
  <c r="GS249" i="1"/>
  <c r="GT249" i="1"/>
  <c r="GU249" i="1"/>
  <c r="GV249" i="1"/>
  <c r="GP246" i="1"/>
  <c r="GQ246" i="1"/>
  <c r="GR246" i="1"/>
  <c r="GS246" i="1"/>
  <c r="GT246" i="1"/>
  <c r="GU246" i="1"/>
  <c r="GV246" i="1"/>
  <c r="LM250" i="1"/>
  <c r="GP250" i="1"/>
  <c r="GQ250" i="1"/>
  <c r="GR250" i="1"/>
  <c r="LP250" i="1" s="1"/>
  <c r="GS250" i="1"/>
  <c r="LQ250" i="1" s="1"/>
  <c r="GT250" i="1"/>
  <c r="GU250" i="1"/>
  <c r="LS250" i="1" s="1"/>
  <c r="GV250" i="1"/>
  <c r="LT250" i="1" s="1"/>
  <c r="GP259" i="1"/>
  <c r="GQ259" i="1"/>
  <c r="GR259" i="1"/>
  <c r="GS259" i="1"/>
  <c r="GT259" i="1"/>
  <c r="GU259" i="1"/>
  <c r="GV259" i="1"/>
  <c r="GP256" i="1"/>
  <c r="GQ256" i="1"/>
  <c r="GR256" i="1"/>
  <c r="GS256" i="1"/>
  <c r="GT256" i="1"/>
  <c r="GU256" i="1"/>
  <c r="GV256" i="1"/>
  <c r="GP260" i="1"/>
  <c r="GQ260" i="1"/>
  <c r="GR260" i="1"/>
  <c r="GS260" i="1"/>
  <c r="GT260" i="1"/>
  <c r="GU260" i="1"/>
  <c r="GV260" i="1"/>
  <c r="LM261" i="1"/>
  <c r="GP261" i="1"/>
  <c r="GQ261" i="1"/>
  <c r="GR261" i="1"/>
  <c r="LP261" i="1" s="1"/>
  <c r="GS261" i="1"/>
  <c r="LQ261" i="1" s="1"/>
  <c r="GT261" i="1"/>
  <c r="GU261" i="1"/>
  <c r="LS261" i="1" s="1"/>
  <c r="GV261" i="1"/>
  <c r="LT261" i="1" s="1"/>
  <c r="GP262" i="1"/>
  <c r="GQ262" i="1"/>
  <c r="GR262" i="1"/>
  <c r="GS262" i="1"/>
  <c r="GT262" i="1"/>
  <c r="GU262" i="1"/>
  <c r="GV262" i="1"/>
  <c r="GP257" i="1"/>
  <c r="GQ257" i="1"/>
  <c r="GR257" i="1"/>
  <c r="GS257" i="1"/>
  <c r="GT257" i="1"/>
  <c r="GU257" i="1"/>
  <c r="GV257" i="1"/>
  <c r="GP251" i="1"/>
  <c r="GQ251" i="1"/>
  <c r="GR251" i="1"/>
  <c r="GS251" i="1"/>
  <c r="GT251" i="1"/>
  <c r="GU251" i="1"/>
  <c r="GV251" i="1"/>
  <c r="LM252" i="1"/>
  <c r="GP252" i="1"/>
  <c r="GQ252" i="1"/>
  <c r="GR252" i="1"/>
  <c r="LP252" i="1" s="1"/>
  <c r="GS252" i="1"/>
  <c r="LQ252" i="1" s="1"/>
  <c r="GT252" i="1"/>
  <c r="GU252" i="1"/>
  <c r="LS252" i="1" s="1"/>
  <c r="GV252" i="1"/>
  <c r="LT252" i="1" s="1"/>
  <c r="GP258" i="1"/>
  <c r="GQ258" i="1"/>
  <c r="GR258" i="1"/>
  <c r="GS258" i="1"/>
  <c r="GT258" i="1"/>
  <c r="GU258" i="1"/>
  <c r="GV258" i="1"/>
  <c r="GP253" i="1"/>
  <c r="GQ253" i="1"/>
  <c r="GR253" i="1"/>
  <c r="GS253" i="1"/>
  <c r="GT253" i="1"/>
  <c r="GU253" i="1"/>
  <c r="GV253" i="1"/>
  <c r="GP265" i="1"/>
  <c r="GQ265" i="1"/>
  <c r="GR265" i="1"/>
  <c r="GS265" i="1"/>
  <c r="GT265" i="1"/>
  <c r="GU265" i="1"/>
  <c r="GV265" i="1"/>
  <c r="GP266" i="1"/>
  <c r="GQ266" i="1"/>
  <c r="GR266" i="1"/>
  <c r="GS266" i="1"/>
  <c r="GT266" i="1"/>
  <c r="GU266" i="1"/>
  <c r="GV266" i="1"/>
  <c r="GP263" i="1"/>
  <c r="GQ263" i="1"/>
  <c r="GR263" i="1"/>
  <c r="GS263" i="1"/>
  <c r="GT263" i="1"/>
  <c r="GU263" i="1"/>
  <c r="GV263" i="1"/>
  <c r="LM264" i="1"/>
  <c r="GP264" i="1"/>
  <c r="GQ264" i="1"/>
  <c r="GR264" i="1"/>
  <c r="LP264" i="1" s="1"/>
  <c r="GS264" i="1"/>
  <c r="LQ264" i="1" s="1"/>
  <c r="GT264" i="1"/>
  <c r="GU264" i="1"/>
  <c r="LS264" i="1" s="1"/>
  <c r="GV264" i="1"/>
  <c r="LT264" i="1" s="1"/>
  <c r="LM254" i="1"/>
  <c r="GP254" i="1"/>
  <c r="GQ254" i="1"/>
  <c r="GR254" i="1"/>
  <c r="LP254" i="1" s="1"/>
  <c r="GS254" i="1"/>
  <c r="LQ254" i="1" s="1"/>
  <c r="GT254" i="1"/>
  <c r="GU254" i="1"/>
  <c r="LS254" i="1" s="1"/>
  <c r="GV254" i="1"/>
  <c r="LT254" i="1" s="1"/>
  <c r="LM267" i="1"/>
  <c r="GP267" i="1"/>
  <c r="GQ267" i="1"/>
  <c r="GR267" i="1"/>
  <c r="LP267" i="1" s="1"/>
  <c r="GS267" i="1"/>
  <c r="LQ267" i="1" s="1"/>
  <c r="GT267" i="1"/>
  <c r="GU267" i="1"/>
  <c r="LS267" i="1" s="1"/>
  <c r="GV267" i="1"/>
  <c r="LT267" i="1" s="1"/>
  <c r="LM255" i="1"/>
  <c r="GP255" i="1"/>
  <c r="GQ255" i="1"/>
  <c r="GR255" i="1"/>
  <c r="LP255" i="1" s="1"/>
  <c r="GS255" i="1"/>
  <c r="LQ255" i="1" s="1"/>
  <c r="GT255" i="1"/>
  <c r="GU255" i="1"/>
  <c r="LS255" i="1" s="1"/>
  <c r="GV255" i="1"/>
  <c r="LT255" i="1" s="1"/>
  <c r="LM276" i="1"/>
  <c r="GP276" i="1"/>
  <c r="GQ276" i="1"/>
  <c r="GR276" i="1"/>
  <c r="LP276" i="1" s="1"/>
  <c r="GS276" i="1"/>
  <c r="LQ276" i="1" s="1"/>
  <c r="GT276" i="1"/>
  <c r="GU276" i="1"/>
  <c r="LS276" i="1" s="1"/>
  <c r="GV276" i="1"/>
  <c r="LT276" i="1" s="1"/>
  <c r="LM247" i="1"/>
  <c r="GP247" i="1"/>
  <c r="GQ247" i="1"/>
  <c r="GR247" i="1"/>
  <c r="LP247" i="1" s="1"/>
  <c r="GS247" i="1"/>
  <c r="LQ247" i="1" s="1"/>
  <c r="GT247" i="1"/>
  <c r="GU247" i="1"/>
  <c r="LS247" i="1" s="1"/>
  <c r="GV247" i="1"/>
  <c r="LT247" i="1" s="1"/>
  <c r="LM269" i="1"/>
  <c r="GP269" i="1"/>
  <c r="GQ269" i="1"/>
  <c r="GR269" i="1"/>
  <c r="LP269" i="1" s="1"/>
  <c r="GS269" i="1"/>
  <c r="LQ269" i="1" s="1"/>
  <c r="GT269" i="1"/>
  <c r="GU269" i="1"/>
  <c r="LS269" i="1" s="1"/>
  <c r="GV269" i="1"/>
  <c r="LT269" i="1" s="1"/>
  <c r="LM270" i="1"/>
  <c r="GP270" i="1"/>
  <c r="GQ270" i="1"/>
  <c r="GR270" i="1"/>
  <c r="LP270" i="1" s="1"/>
  <c r="GS270" i="1"/>
  <c r="LQ270" i="1" s="1"/>
  <c r="GT270" i="1"/>
  <c r="GU270" i="1"/>
  <c r="LS270" i="1" s="1"/>
  <c r="GV270" i="1"/>
  <c r="LT270" i="1" s="1"/>
  <c r="LM271" i="1"/>
  <c r="GP271" i="1"/>
  <c r="GQ271" i="1"/>
  <c r="GR271" i="1"/>
  <c r="LP271" i="1" s="1"/>
  <c r="GS271" i="1"/>
  <c r="LQ271" i="1" s="1"/>
  <c r="GT271" i="1"/>
  <c r="GU271" i="1"/>
  <c r="LS271" i="1" s="1"/>
  <c r="GV271" i="1"/>
  <c r="LT271" i="1" s="1"/>
  <c r="LM272" i="1"/>
  <c r="GP272" i="1"/>
  <c r="GQ272" i="1"/>
  <c r="GR272" i="1"/>
  <c r="LP272" i="1" s="1"/>
  <c r="GS272" i="1"/>
  <c r="LQ272" i="1" s="1"/>
  <c r="GT272" i="1"/>
  <c r="GU272" i="1"/>
  <c r="LS272" i="1" s="1"/>
  <c r="GV272" i="1"/>
  <c r="LT272" i="1" s="1"/>
  <c r="LM273" i="1"/>
  <c r="GP273" i="1"/>
  <c r="GQ273" i="1"/>
  <c r="GR273" i="1"/>
  <c r="LP273" i="1" s="1"/>
  <c r="GS273" i="1"/>
  <c r="LQ273" i="1" s="1"/>
  <c r="GT273" i="1"/>
  <c r="GU273" i="1"/>
  <c r="LS273" i="1" s="1"/>
  <c r="GV273" i="1"/>
  <c r="LT273" i="1" s="1"/>
  <c r="LM275" i="1"/>
  <c r="GP275" i="1"/>
  <c r="GQ275" i="1"/>
  <c r="GR275" i="1"/>
  <c r="LP275" i="1" s="1"/>
  <c r="GS275" i="1"/>
  <c r="LQ275" i="1" s="1"/>
  <c r="GT275" i="1"/>
  <c r="GU275" i="1"/>
  <c r="LS275" i="1" s="1"/>
  <c r="GV275" i="1"/>
  <c r="LT275" i="1" s="1"/>
  <c r="LM268" i="1"/>
  <c r="GP268" i="1"/>
  <c r="GQ268" i="1"/>
  <c r="GR268" i="1"/>
  <c r="LP268" i="1" s="1"/>
  <c r="GS268" i="1"/>
  <c r="LQ268" i="1" s="1"/>
  <c r="GT268" i="1"/>
  <c r="GU268" i="1"/>
  <c r="LS268" i="1" s="1"/>
  <c r="GV268" i="1"/>
  <c r="LT268" i="1" s="1"/>
  <c r="LM274" i="1"/>
  <c r="GP274" i="1"/>
  <c r="GQ274" i="1"/>
  <c r="GR274" i="1"/>
  <c r="LP274" i="1" s="1"/>
  <c r="GS274" i="1"/>
  <c r="LQ274" i="1" s="1"/>
  <c r="GT274" i="1"/>
  <c r="GU274" i="1"/>
  <c r="LS274" i="1" s="1"/>
  <c r="GV274" i="1"/>
  <c r="LT274" i="1" s="1"/>
  <c r="GP206" i="1"/>
  <c r="GQ206" i="1"/>
  <c r="GR206" i="1"/>
  <c r="GS206" i="1"/>
  <c r="GT206" i="1"/>
  <c r="GU206" i="1"/>
  <c r="GV206" i="1"/>
  <c r="GP23" i="1"/>
  <c r="GQ23" i="1"/>
  <c r="GR23" i="1"/>
  <c r="GS23" i="1"/>
  <c r="GT23" i="1"/>
  <c r="GU23" i="1"/>
  <c r="GV23" i="1"/>
  <c r="GP117" i="1"/>
  <c r="GQ117" i="1"/>
  <c r="GR117" i="1"/>
  <c r="GS117" i="1"/>
  <c r="GT117" i="1"/>
  <c r="GU117" i="1"/>
  <c r="GV117" i="1"/>
  <c r="GP118" i="1"/>
  <c r="GQ118" i="1"/>
  <c r="GR118" i="1"/>
  <c r="GS118" i="1"/>
  <c r="GT118" i="1"/>
  <c r="GU118" i="1"/>
  <c r="GV118" i="1"/>
  <c r="GQ25" i="1"/>
  <c r="GS29" i="1"/>
  <c r="GQ32" i="1"/>
  <c r="GU202" i="1"/>
  <c r="GU244" i="1"/>
  <c r="GQ13" i="1"/>
  <c r="GQ55" i="1"/>
  <c r="GQ146" i="1"/>
  <c r="GU133" i="1"/>
  <c r="GU16" i="1"/>
  <c r="LS16" i="1" s="1"/>
  <c r="GS91" i="1"/>
  <c r="LQ91" i="1" s="1"/>
  <c r="LM76" i="1"/>
  <c r="GU78" i="1"/>
  <c r="GS79" i="1"/>
  <c r="LQ79" i="1" s="1"/>
  <c r="GQ100" i="1"/>
  <c r="GU101" i="1"/>
  <c r="LS101" i="1" s="1"/>
  <c r="GQ86" i="1"/>
  <c r="GU87" i="1"/>
  <c r="LS87" i="1" s="1"/>
  <c r="GQ168" i="1"/>
  <c r="GU169" i="1"/>
  <c r="LS169" i="1" s="1"/>
  <c r="GQ172" i="1"/>
  <c r="GU173" i="1"/>
  <c r="LS173" i="1" s="1"/>
  <c r="LM190" i="1"/>
  <c r="GQ229" i="1"/>
  <c r="GU216" i="1"/>
  <c r="LS216" i="1" s="1"/>
  <c r="IB88" i="1" l="1"/>
  <c r="IB94" i="1"/>
  <c r="IB117" i="1"/>
  <c r="IB243" i="1"/>
  <c r="IB113" i="1"/>
  <c r="IB225" i="1"/>
  <c r="IB165" i="1"/>
  <c r="IB49" i="1"/>
  <c r="IB119" i="1"/>
  <c r="IB132" i="1"/>
  <c r="IB69" i="1"/>
  <c r="IB98" i="1"/>
  <c r="IB56" i="1"/>
  <c r="IB34" i="1"/>
  <c r="IB144" i="1"/>
  <c r="IB52" i="1"/>
  <c r="IB114" i="1"/>
  <c r="IB251" i="1"/>
  <c r="IB248" i="1"/>
  <c r="IB26" i="1"/>
  <c r="IB28" i="1"/>
  <c r="IB92" i="1"/>
  <c r="IB148" i="1"/>
  <c r="IB149" i="1"/>
  <c r="IB36" i="1"/>
  <c r="IB123" i="1"/>
  <c r="IB137" i="1"/>
  <c r="IB126" i="1"/>
  <c r="IB23" i="1"/>
  <c r="IB257" i="1"/>
  <c r="IB160" i="1"/>
  <c r="IB217" i="1"/>
  <c r="LN189" i="1"/>
  <c r="MD189" i="1" s="1"/>
  <c r="IB189" i="1"/>
  <c r="LN188" i="1"/>
  <c r="IB188" i="1"/>
  <c r="LN187" i="1"/>
  <c r="MD187" i="1" s="1"/>
  <c r="IB187" i="1"/>
  <c r="LN186" i="1"/>
  <c r="MD186" i="1" s="1"/>
  <c r="IB186" i="1"/>
  <c r="LN232" i="1"/>
  <c r="MD232" i="1" s="1"/>
  <c r="IB232" i="1"/>
  <c r="LN185" i="1"/>
  <c r="MD185" i="1" s="1"/>
  <c r="IB185" i="1"/>
  <c r="LN184" i="1"/>
  <c r="MD184" i="1" s="1"/>
  <c r="IB184" i="1"/>
  <c r="LN183" i="1"/>
  <c r="MD183" i="1" s="1"/>
  <c r="IB183" i="1"/>
  <c r="LN182" i="1"/>
  <c r="MD182" i="1" s="1"/>
  <c r="IB182" i="1"/>
  <c r="LN181" i="1"/>
  <c r="IB181" i="1"/>
  <c r="LN180" i="1"/>
  <c r="MD180" i="1" s="1"/>
  <c r="IB180" i="1"/>
  <c r="LN179" i="1"/>
  <c r="MD179" i="1" s="1"/>
  <c r="IB179" i="1"/>
  <c r="LN178" i="1"/>
  <c r="MD178" i="1" s="1"/>
  <c r="IB178" i="1"/>
  <c r="LN177" i="1"/>
  <c r="IB177" i="1"/>
  <c r="LN176" i="1"/>
  <c r="MD176" i="1" s="1"/>
  <c r="IB176" i="1"/>
  <c r="LN175" i="1"/>
  <c r="MD175" i="1" s="1"/>
  <c r="IB175" i="1"/>
  <c r="LN174" i="1"/>
  <c r="MD174" i="1" s="1"/>
  <c r="IB174" i="1"/>
  <c r="LN112" i="1"/>
  <c r="MD112" i="1" s="1"/>
  <c r="IB112" i="1"/>
  <c r="LN111" i="1"/>
  <c r="MD111" i="1" s="1"/>
  <c r="IB111" i="1"/>
  <c r="LN110" i="1"/>
  <c r="MD110" i="1" s="1"/>
  <c r="IB110" i="1"/>
  <c r="LN109" i="1"/>
  <c r="IB109" i="1"/>
  <c r="LN108" i="1"/>
  <c r="IB108" i="1"/>
  <c r="LN22" i="1"/>
  <c r="IB22" i="1"/>
  <c r="LN107" i="1"/>
  <c r="MD107" i="1" s="1"/>
  <c r="IB107" i="1"/>
  <c r="LN106" i="1"/>
  <c r="IB106" i="1"/>
  <c r="LN105" i="1"/>
  <c r="IB105" i="1"/>
  <c r="LN104" i="1"/>
  <c r="MD104" i="1" s="1"/>
  <c r="IB104" i="1"/>
  <c r="LN103" i="1"/>
  <c r="MD103" i="1" s="1"/>
  <c r="IB103" i="1"/>
  <c r="LN102" i="1"/>
  <c r="IB102" i="1"/>
  <c r="LN79" i="1"/>
  <c r="IB79" i="1"/>
  <c r="LN91" i="1"/>
  <c r="MD91" i="1" s="1"/>
  <c r="IB91" i="1"/>
  <c r="LN47" i="1"/>
  <c r="MD47" i="1" s="1"/>
  <c r="IB47" i="1"/>
  <c r="LN46" i="1"/>
  <c r="MD46" i="1" s="1"/>
  <c r="IB46" i="1"/>
  <c r="LN45" i="1"/>
  <c r="MD45" i="1" s="1"/>
  <c r="IB45" i="1"/>
  <c r="LN44" i="1"/>
  <c r="MD44" i="1" s="1"/>
  <c r="IB44" i="1"/>
  <c r="LN43" i="1"/>
  <c r="MD43" i="1" s="1"/>
  <c r="IB43" i="1"/>
  <c r="LN39" i="1"/>
  <c r="MD39" i="1" s="1"/>
  <c r="IB39" i="1"/>
  <c r="IB38" i="1"/>
  <c r="LN201" i="1"/>
  <c r="MD201" i="1" s="1"/>
  <c r="IB201" i="1"/>
  <c r="LN142" i="1"/>
  <c r="IB142" i="1"/>
  <c r="LN141" i="1"/>
  <c r="MD141" i="1" s="1"/>
  <c r="IB141" i="1"/>
  <c r="LN140" i="1"/>
  <c r="MD140" i="1" s="1"/>
  <c r="IB140" i="1"/>
  <c r="LN139" i="1"/>
  <c r="MD139" i="1" s="1"/>
  <c r="IB139" i="1"/>
  <c r="LN138" i="1"/>
  <c r="IB138" i="1"/>
  <c r="LN157" i="1"/>
  <c r="MD157" i="1" s="1"/>
  <c r="IB157" i="1"/>
  <c r="LN156" i="1"/>
  <c r="MD156" i="1" s="1"/>
  <c r="IB156" i="1"/>
  <c r="LN155" i="1"/>
  <c r="MD155" i="1" s="1"/>
  <c r="IB155" i="1"/>
  <c r="LN154" i="1"/>
  <c r="MD154" i="1" s="1"/>
  <c r="IB154" i="1"/>
  <c r="LN153" i="1"/>
  <c r="MD153" i="1" s="1"/>
  <c r="IB153" i="1"/>
  <c r="LN152" i="1"/>
  <c r="IB152" i="1"/>
  <c r="IB151" i="1"/>
  <c r="IB127" i="1"/>
  <c r="LN53" i="1"/>
  <c r="IB53" i="1"/>
  <c r="IB244" i="1"/>
  <c r="LN252" i="1"/>
  <c r="MD252" i="1" s="1"/>
  <c r="IB252" i="1"/>
  <c r="LN209" i="1"/>
  <c r="IB209" i="1"/>
  <c r="LN208" i="1"/>
  <c r="MD208" i="1" s="1"/>
  <c r="IB208" i="1"/>
  <c r="LN220" i="1"/>
  <c r="MD220" i="1" s="1"/>
  <c r="IB220" i="1"/>
  <c r="LN191" i="1"/>
  <c r="IB191" i="1"/>
  <c r="LN190" i="1"/>
  <c r="IB190" i="1"/>
  <c r="IB164" i="1"/>
  <c r="IB48" i="1"/>
  <c r="LN129" i="1"/>
  <c r="MD129" i="1" s="1"/>
  <c r="IB129" i="1"/>
  <c r="IB128" i="1"/>
  <c r="LN146" i="1"/>
  <c r="IB146" i="1"/>
  <c r="IB145" i="1"/>
  <c r="IB54" i="1"/>
  <c r="LN15" i="1"/>
  <c r="MD15" i="1" s="1"/>
  <c r="IB15" i="1"/>
  <c r="LN163" i="1"/>
  <c r="MD163" i="1" s="1"/>
  <c r="IB163" i="1"/>
  <c r="LN162" i="1"/>
  <c r="MD162" i="1" s="1"/>
  <c r="IB162" i="1"/>
  <c r="LN161" i="1"/>
  <c r="MD161" i="1" s="1"/>
  <c r="IB161" i="1"/>
  <c r="LN245" i="1"/>
  <c r="MD245" i="1" s="1"/>
  <c r="IB245" i="1"/>
  <c r="LN240" i="1"/>
  <c r="MD240" i="1" s="1"/>
  <c r="IB240" i="1"/>
  <c r="IB115" i="1"/>
  <c r="IB29" i="1"/>
  <c r="IB118" i="1"/>
  <c r="IB258" i="1"/>
  <c r="IB249" i="1"/>
  <c r="IB214" i="1"/>
  <c r="LN196" i="1"/>
  <c r="MD196" i="1" s="1"/>
  <c r="IB196" i="1"/>
  <c r="LN195" i="1"/>
  <c r="MD195" i="1" s="1"/>
  <c r="IB195" i="1"/>
  <c r="LN194" i="1"/>
  <c r="IB194" i="1"/>
  <c r="LN193" i="1"/>
  <c r="MD193" i="1" s="1"/>
  <c r="IB193" i="1"/>
  <c r="IB192" i="1"/>
  <c r="LN81" i="1"/>
  <c r="IB81" i="1"/>
  <c r="IB80" i="1"/>
  <c r="LN93" i="1"/>
  <c r="IB93" i="1"/>
  <c r="LN131" i="1"/>
  <c r="MD131" i="1" s="1"/>
  <c r="IB131" i="1"/>
  <c r="IB130" i="1"/>
  <c r="IB55" i="1"/>
  <c r="IB71" i="1"/>
  <c r="IB116" i="1"/>
  <c r="LN3" i="1"/>
  <c r="MD3" i="1" s="1"/>
  <c r="IB3" i="1"/>
  <c r="LN2" i="1"/>
  <c r="MD2" i="1" s="1"/>
  <c r="IB2" i="1"/>
  <c r="LN234" i="1"/>
  <c r="MD234" i="1" s="1"/>
  <c r="IB234" i="1"/>
  <c r="LN233" i="1"/>
  <c r="IB233" i="1"/>
  <c r="IB253" i="1"/>
  <c r="LN250" i="1"/>
  <c r="MD250" i="1" s="1"/>
  <c r="IB250" i="1"/>
  <c r="IB246" i="1"/>
  <c r="IB221" i="1"/>
  <c r="IB166" i="1"/>
  <c r="IB50" i="1"/>
  <c r="IB147" i="1"/>
  <c r="IB202" i="1"/>
  <c r="LN41" i="1"/>
  <c r="IB41" i="1"/>
  <c r="IB40" i="1"/>
  <c r="LN7" i="1"/>
  <c r="MD7" i="1" s="1"/>
  <c r="IB7" i="1"/>
  <c r="LN6" i="1"/>
  <c r="MD6" i="1" s="1"/>
  <c r="IB6" i="1"/>
  <c r="LN5" i="1"/>
  <c r="MD5" i="1" s="1"/>
  <c r="IB5" i="1"/>
  <c r="LN4" i="1"/>
  <c r="MD4" i="1" s="1"/>
  <c r="IB4" i="1"/>
  <c r="LN11" i="1"/>
  <c r="MD11" i="1" s="1"/>
  <c r="IB11" i="1"/>
  <c r="LN10" i="1"/>
  <c r="MD10" i="1" s="1"/>
  <c r="IB10" i="1"/>
  <c r="LN9" i="1"/>
  <c r="MD9" i="1" s="1"/>
  <c r="IB9" i="1"/>
  <c r="IB8" i="1"/>
  <c r="IB265" i="1"/>
  <c r="IB259" i="1"/>
  <c r="LN229" i="1"/>
  <c r="MD229" i="1" s="1"/>
  <c r="IB229" i="1"/>
  <c r="LN223" i="1"/>
  <c r="MD223" i="1" s="1"/>
  <c r="IB223" i="1"/>
  <c r="LN215" i="1"/>
  <c r="MD215" i="1" s="1"/>
  <c r="IB215" i="1"/>
  <c r="LN226" i="1"/>
  <c r="IB226" i="1"/>
  <c r="LN228" i="1"/>
  <c r="MD228" i="1" s="1"/>
  <c r="IB228" i="1"/>
  <c r="LN227" i="1"/>
  <c r="IB227" i="1"/>
  <c r="LN213" i="1"/>
  <c r="MD213" i="1" s="1"/>
  <c r="IB213" i="1"/>
  <c r="LN212" i="1"/>
  <c r="IB212" i="1"/>
  <c r="LN211" i="1"/>
  <c r="MD211" i="1" s="1"/>
  <c r="IB211" i="1"/>
  <c r="LN210" i="1"/>
  <c r="MD210" i="1" s="1"/>
  <c r="IB210" i="1"/>
  <c r="LN219" i="1"/>
  <c r="MD219" i="1" s="1"/>
  <c r="IB219" i="1"/>
  <c r="LN218" i="1"/>
  <c r="IB218" i="1"/>
  <c r="LN224" i="1"/>
  <c r="MD224" i="1" s="1"/>
  <c r="IB224" i="1"/>
  <c r="IB222" i="1"/>
  <c r="IB120" i="1"/>
  <c r="LN168" i="1"/>
  <c r="MD168" i="1" s="1"/>
  <c r="IB168" i="1"/>
  <c r="LN198" i="1"/>
  <c r="IB198" i="1"/>
  <c r="LN197" i="1"/>
  <c r="MD197" i="1" s="1"/>
  <c r="IB197" i="1"/>
  <c r="LN167" i="1"/>
  <c r="IB167" i="1"/>
  <c r="LN231" i="1"/>
  <c r="MD231" i="1" s="1"/>
  <c r="IB231" i="1"/>
  <c r="IB230" i="1"/>
  <c r="LN100" i="1"/>
  <c r="MD100" i="1" s="1"/>
  <c r="IB100" i="1"/>
  <c r="LN99" i="1"/>
  <c r="MD99" i="1" s="1"/>
  <c r="IB99" i="1"/>
  <c r="LN90" i="1"/>
  <c r="MD90" i="1" s="1"/>
  <c r="IB90" i="1"/>
  <c r="LN89" i="1"/>
  <c r="MD89" i="1" s="1"/>
  <c r="IB89" i="1"/>
  <c r="LN96" i="1"/>
  <c r="MD96" i="1" s="1"/>
  <c r="IB96" i="1"/>
  <c r="IB95" i="1"/>
  <c r="LN16" i="1"/>
  <c r="IB16" i="1"/>
  <c r="IB51" i="1"/>
  <c r="IB133" i="1"/>
  <c r="IB72" i="1"/>
  <c r="IB42" i="1"/>
  <c r="LN31" i="1"/>
  <c r="MD31" i="1" s="1"/>
  <c r="IB31" i="1"/>
  <c r="LN30" i="1"/>
  <c r="IB30" i="1"/>
  <c r="LN74" i="1"/>
  <c r="MD74" i="1" s="1"/>
  <c r="IB74" i="1"/>
  <c r="IB73" i="1"/>
  <c r="IB266" i="1"/>
  <c r="IB256" i="1"/>
  <c r="LN216" i="1"/>
  <c r="MD216" i="1" s="1"/>
  <c r="IB216" i="1"/>
  <c r="IB121" i="1"/>
  <c r="LN169" i="1"/>
  <c r="MD169" i="1" s="1"/>
  <c r="IB169" i="1"/>
  <c r="LN101" i="1"/>
  <c r="MD101" i="1" s="1"/>
  <c r="IB101" i="1"/>
  <c r="IB97" i="1"/>
  <c r="LN21" i="1"/>
  <c r="MD21" i="1" s="1"/>
  <c r="IB21" i="1"/>
  <c r="LN20" i="1"/>
  <c r="MD20" i="1" s="1"/>
  <c r="IB20" i="1"/>
  <c r="LN19" i="1"/>
  <c r="MD19" i="1" s="1"/>
  <c r="IB19" i="1"/>
  <c r="LN18" i="1"/>
  <c r="MD18" i="1" s="1"/>
  <c r="IB18" i="1"/>
  <c r="LN17" i="1"/>
  <c r="MD17" i="1" s="1"/>
  <c r="IB17" i="1"/>
  <c r="LN134" i="1"/>
  <c r="MD134" i="1" s="1"/>
  <c r="IB134" i="1"/>
  <c r="IB57" i="1"/>
  <c r="LN75" i="1"/>
  <c r="MD75" i="1" s="1"/>
  <c r="IB75" i="1"/>
  <c r="IB70" i="1"/>
  <c r="LN239" i="1"/>
  <c r="IB239" i="1"/>
  <c r="LN203" i="1"/>
  <c r="MD203" i="1" s="1"/>
  <c r="IB203" i="1"/>
  <c r="LN207" i="1"/>
  <c r="IB207" i="1"/>
  <c r="LN205" i="1"/>
  <c r="MD205" i="1" s="1"/>
  <c r="IB205" i="1"/>
  <c r="IB204" i="1"/>
  <c r="IB32" i="1"/>
  <c r="LN274" i="1"/>
  <c r="MD274" i="1" s="1"/>
  <c r="IB274" i="1"/>
  <c r="LN268" i="1"/>
  <c r="MD268" i="1" s="1"/>
  <c r="IB268" i="1"/>
  <c r="LN275" i="1"/>
  <c r="IB275" i="1"/>
  <c r="LN273" i="1"/>
  <c r="IB273" i="1"/>
  <c r="LN272" i="1"/>
  <c r="MD272" i="1" s="1"/>
  <c r="IB272" i="1"/>
  <c r="LN271" i="1"/>
  <c r="MD271" i="1" s="1"/>
  <c r="IB271" i="1"/>
  <c r="LN270" i="1"/>
  <c r="MD270" i="1" s="1"/>
  <c r="IB270" i="1"/>
  <c r="LN269" i="1"/>
  <c r="IB269" i="1"/>
  <c r="LN247" i="1"/>
  <c r="MD247" i="1" s="1"/>
  <c r="IB247" i="1"/>
  <c r="LN276" i="1"/>
  <c r="MD276" i="1" s="1"/>
  <c r="IB276" i="1"/>
  <c r="LN255" i="1"/>
  <c r="MD255" i="1" s="1"/>
  <c r="IB255" i="1"/>
  <c r="LN267" i="1"/>
  <c r="IB267" i="1"/>
  <c r="LN254" i="1"/>
  <c r="MD254" i="1" s="1"/>
  <c r="IB254" i="1"/>
  <c r="LN264" i="1"/>
  <c r="MD264" i="1" s="1"/>
  <c r="IB264" i="1"/>
  <c r="IB263" i="1"/>
  <c r="LN261" i="1"/>
  <c r="MD261" i="1" s="1"/>
  <c r="IB261" i="1"/>
  <c r="IB260" i="1"/>
  <c r="LN158" i="1"/>
  <c r="MD158" i="1" s="1"/>
  <c r="IB158" i="1"/>
  <c r="IB122" i="1"/>
  <c r="LN172" i="1"/>
  <c r="MD172" i="1" s="1"/>
  <c r="IB172" i="1"/>
  <c r="LN171" i="1"/>
  <c r="MD171" i="1" s="1"/>
  <c r="IB171" i="1"/>
  <c r="LN170" i="1"/>
  <c r="MD170" i="1" s="1"/>
  <c r="IB170" i="1"/>
  <c r="LN86" i="1"/>
  <c r="MD86" i="1" s="1"/>
  <c r="IB86" i="1"/>
  <c r="LN85" i="1"/>
  <c r="MD85" i="1" s="1"/>
  <c r="IB85" i="1"/>
  <c r="LN84" i="1"/>
  <c r="MD84" i="1" s="1"/>
  <c r="IB84" i="1"/>
  <c r="LN83" i="1"/>
  <c r="MD83" i="1" s="1"/>
  <c r="IB83" i="1"/>
  <c r="LN82" i="1"/>
  <c r="MD82" i="1" s="1"/>
  <c r="IB82" i="1"/>
  <c r="LN77" i="1"/>
  <c r="MD77" i="1" s="1"/>
  <c r="IB77" i="1"/>
  <c r="LN76" i="1"/>
  <c r="MD76" i="1" s="1"/>
  <c r="IB76" i="1"/>
  <c r="LN37" i="1"/>
  <c r="MD37" i="1" s="1"/>
  <c r="IB37" i="1"/>
  <c r="LN136" i="1"/>
  <c r="MD136" i="1" s="1"/>
  <c r="IB136" i="1"/>
  <c r="IB135" i="1"/>
  <c r="LN125" i="1"/>
  <c r="MD125" i="1" s="1"/>
  <c r="IB125" i="1"/>
  <c r="IB150" i="1"/>
  <c r="LN66" i="1"/>
  <c r="MD66" i="1" s="1"/>
  <c r="IB66" i="1"/>
  <c r="LN65" i="1"/>
  <c r="IB65" i="1"/>
  <c r="LN64" i="1"/>
  <c r="MD64" i="1" s="1"/>
  <c r="IB64" i="1"/>
  <c r="LN63" i="1"/>
  <c r="MD63" i="1" s="1"/>
  <c r="IB63" i="1"/>
  <c r="LN61" i="1"/>
  <c r="IB61" i="1"/>
  <c r="LN60" i="1"/>
  <c r="MD60" i="1" s="1"/>
  <c r="IB60" i="1"/>
  <c r="LN62" i="1"/>
  <c r="MD62" i="1" s="1"/>
  <c r="IB62" i="1"/>
  <c r="IB58" i="1"/>
  <c r="LN13" i="1"/>
  <c r="MD13" i="1" s="1"/>
  <c r="IB13" i="1"/>
  <c r="LN12" i="1"/>
  <c r="MD12" i="1" s="1"/>
  <c r="IB12" i="1"/>
  <c r="LN238" i="1"/>
  <c r="MD238" i="1" s="1"/>
  <c r="IB238" i="1"/>
  <c r="LN237" i="1"/>
  <c r="MD237" i="1" s="1"/>
  <c r="IB237" i="1"/>
  <c r="LN236" i="1"/>
  <c r="MD236" i="1" s="1"/>
  <c r="IB236" i="1"/>
  <c r="IB235" i="1"/>
  <c r="IB241" i="1"/>
  <c r="LN25" i="1"/>
  <c r="MD25" i="1" s="1"/>
  <c r="IB25" i="1"/>
  <c r="LN24" i="1"/>
  <c r="MD24" i="1" s="1"/>
  <c r="IB24" i="1"/>
  <c r="IB27" i="1"/>
  <c r="IB206" i="1"/>
  <c r="IB262" i="1"/>
  <c r="IB159" i="1"/>
  <c r="LN200" i="1"/>
  <c r="MD200" i="1" s="1"/>
  <c r="IB200" i="1"/>
  <c r="LN199" i="1"/>
  <c r="MD199" i="1" s="1"/>
  <c r="IB199" i="1"/>
  <c r="LN124" i="1"/>
  <c r="IB124" i="1"/>
  <c r="LN173" i="1"/>
  <c r="IB173" i="1"/>
  <c r="LN87" i="1"/>
  <c r="MD87" i="1" s="1"/>
  <c r="IB87" i="1"/>
  <c r="IB78" i="1"/>
  <c r="LN35" i="1"/>
  <c r="MD35" i="1" s="1"/>
  <c r="IB35" i="1"/>
  <c r="LN143" i="1"/>
  <c r="MD143" i="1" s="1"/>
  <c r="IB143" i="1"/>
  <c r="LN68" i="1"/>
  <c r="IB68" i="1"/>
  <c r="IB67" i="1"/>
  <c r="LN59" i="1"/>
  <c r="MD59" i="1" s="1"/>
  <c r="IB59" i="1"/>
  <c r="LN14" i="1"/>
  <c r="IB14" i="1"/>
  <c r="LM262" i="1"/>
  <c r="LS78" i="1"/>
  <c r="LS118" i="1"/>
  <c r="LM117" i="1"/>
  <c r="LQ206" i="1"/>
  <c r="LQ266" i="1"/>
  <c r="LS265" i="1"/>
  <c r="LM253" i="1"/>
  <c r="LS251" i="1"/>
  <c r="LM257" i="1"/>
  <c r="LT256" i="1"/>
  <c r="LN259" i="1"/>
  <c r="LT249" i="1"/>
  <c r="LN248" i="1"/>
  <c r="LP160" i="1"/>
  <c r="LQ221" i="1"/>
  <c r="LS214" i="1"/>
  <c r="LS225" i="1"/>
  <c r="LM217" i="1"/>
  <c r="LM123" i="1"/>
  <c r="LQ121" i="1"/>
  <c r="LS120" i="1"/>
  <c r="LM119" i="1"/>
  <c r="LT230" i="1"/>
  <c r="LN166" i="1"/>
  <c r="LP165" i="1"/>
  <c r="LT98" i="1"/>
  <c r="LN88" i="1"/>
  <c r="LQ97" i="1"/>
  <c r="LM95" i="1"/>
  <c r="LS92" i="1"/>
  <c r="LN34" i="1"/>
  <c r="LQ50" i="1"/>
  <c r="LT48" i="1"/>
  <c r="LN151" i="1"/>
  <c r="LP137" i="1"/>
  <c r="LT135" i="1"/>
  <c r="LP132" i="1"/>
  <c r="LT130" i="1"/>
  <c r="LQ127" i="1"/>
  <c r="LS126" i="1"/>
  <c r="LQ149" i="1"/>
  <c r="LS148" i="1"/>
  <c r="LM147" i="1"/>
  <c r="LP145" i="1"/>
  <c r="LP67" i="1"/>
  <c r="LP58" i="1"/>
  <c r="LT56" i="1"/>
  <c r="LM55" i="1"/>
  <c r="LP235" i="1"/>
  <c r="LT70" i="1"/>
  <c r="LN72" i="1"/>
  <c r="LP69" i="1"/>
  <c r="LN244" i="1"/>
  <c r="LP243" i="1"/>
  <c r="LT204" i="1"/>
  <c r="LM202" i="1"/>
  <c r="LQ115" i="1"/>
  <c r="LS114" i="1"/>
  <c r="LM113" i="1"/>
  <c r="LN32" i="1"/>
  <c r="LP42" i="1"/>
  <c r="LT40" i="1"/>
  <c r="LM29" i="1"/>
  <c r="LT27" i="1"/>
  <c r="LN26" i="1"/>
  <c r="LM73" i="1"/>
  <c r="LT8" i="1"/>
  <c r="LT117" i="1"/>
  <c r="LN23" i="1"/>
  <c r="LP206" i="1"/>
  <c r="LN263" i="1"/>
  <c r="LP266" i="1"/>
  <c r="LT253" i="1"/>
  <c r="LN258" i="1"/>
  <c r="LT257" i="1"/>
  <c r="LN262" i="1"/>
  <c r="LQ260" i="1"/>
  <c r="LS256" i="1"/>
  <c r="LM259" i="1"/>
  <c r="LQ246" i="1"/>
  <c r="LS249" i="1"/>
  <c r="LM248" i="1"/>
  <c r="LQ159" i="1"/>
  <c r="LN222" i="1"/>
  <c r="LP221" i="1"/>
  <c r="LT217" i="1"/>
  <c r="LT123" i="1"/>
  <c r="LN122" i="1"/>
  <c r="LP121" i="1"/>
  <c r="LT119" i="1"/>
  <c r="LN192" i="1"/>
  <c r="LS230" i="1"/>
  <c r="LM166" i="1"/>
  <c r="LQ164" i="1"/>
  <c r="LS98" i="1"/>
  <c r="LM88" i="1"/>
  <c r="LQ80" i="1"/>
  <c r="LT78" i="1"/>
  <c r="LP97" i="1"/>
  <c r="LT95" i="1"/>
  <c r="LN94" i="1"/>
  <c r="LQ38" i="1"/>
  <c r="LM34" i="1"/>
  <c r="LQ36" i="1"/>
  <c r="LN51" i="1"/>
  <c r="LP50" i="1"/>
  <c r="LQ49" i="1"/>
  <c r="LS48" i="1"/>
  <c r="LM151" i="1"/>
  <c r="LS135" i="1"/>
  <c r="LN133" i="1"/>
  <c r="LS130" i="1"/>
  <c r="LN128" i="1"/>
  <c r="LP127" i="1"/>
  <c r="LN150" i="1"/>
  <c r="LP149" i="1"/>
  <c r="LT147" i="1"/>
  <c r="LQ144" i="1"/>
  <c r="LQ57" i="1"/>
  <c r="LS56" i="1"/>
  <c r="LN54" i="1"/>
  <c r="LQ52" i="1"/>
  <c r="LS70" i="1"/>
  <c r="LM72" i="1"/>
  <c r="LQ71" i="1"/>
  <c r="LM244" i="1"/>
  <c r="LQ241" i="1"/>
  <c r="LS204" i="1"/>
  <c r="LN116" i="1"/>
  <c r="LP115" i="1"/>
  <c r="LT113" i="1"/>
  <c r="LM32" i="1"/>
  <c r="LS40" i="1"/>
  <c r="LN28" i="1"/>
  <c r="LS27" i="1"/>
  <c r="LM26" i="1"/>
  <c r="LT73" i="1"/>
  <c r="LS8" i="1"/>
  <c r="LS202" i="1"/>
  <c r="LQ118" i="1"/>
  <c r="LS117" i="1"/>
  <c r="LM23" i="1"/>
  <c r="LM263" i="1"/>
  <c r="LQ265" i="1"/>
  <c r="LS253" i="1"/>
  <c r="LM258" i="1"/>
  <c r="LQ251" i="1"/>
  <c r="LS257" i="1"/>
  <c r="LP260" i="1"/>
  <c r="LT259" i="1"/>
  <c r="LP246" i="1"/>
  <c r="LT248" i="1"/>
  <c r="LN160" i="1"/>
  <c r="LP159" i="1"/>
  <c r="LM222" i="1"/>
  <c r="LQ214" i="1"/>
  <c r="LQ225" i="1"/>
  <c r="LS217" i="1"/>
  <c r="LS123" i="1"/>
  <c r="LM122" i="1"/>
  <c r="LQ120" i="1"/>
  <c r="LS119" i="1"/>
  <c r="LM192" i="1"/>
  <c r="LT166" i="1"/>
  <c r="LN165" i="1"/>
  <c r="LP164" i="1"/>
  <c r="LT88" i="1"/>
  <c r="LP80" i="1"/>
  <c r="LS95" i="1"/>
  <c r="LM94" i="1"/>
  <c r="LQ92" i="1"/>
  <c r="LP38" i="1"/>
  <c r="LT34" i="1"/>
  <c r="LP36" i="1"/>
  <c r="LM51" i="1"/>
  <c r="LP49" i="1"/>
  <c r="LT151" i="1"/>
  <c r="LN137" i="1"/>
  <c r="LN132" i="1"/>
  <c r="LM128" i="1"/>
  <c r="LQ126" i="1"/>
  <c r="LM150" i="1"/>
  <c r="LQ148" i="1"/>
  <c r="LS147" i="1"/>
  <c r="LN145" i="1"/>
  <c r="LP144" i="1"/>
  <c r="LN67" i="1"/>
  <c r="LN58" i="1"/>
  <c r="LP57" i="1"/>
  <c r="LT55" i="1"/>
  <c r="LM54" i="1"/>
  <c r="LP52" i="1"/>
  <c r="LN235" i="1"/>
  <c r="LT72" i="1"/>
  <c r="LN69" i="1"/>
  <c r="LP71" i="1"/>
  <c r="LN243" i="1"/>
  <c r="LP241" i="1"/>
  <c r="LT202" i="1"/>
  <c r="LM116" i="1"/>
  <c r="LQ114" i="1"/>
  <c r="LS113" i="1"/>
  <c r="LN42" i="1"/>
  <c r="LT29" i="1"/>
  <c r="LM28" i="1"/>
  <c r="LT26" i="1"/>
  <c r="LS73" i="1"/>
  <c r="LM50" i="1"/>
  <c r="LS133" i="1"/>
  <c r="LP118" i="1"/>
  <c r="LT23" i="1"/>
  <c r="LN206" i="1"/>
  <c r="LT263" i="1"/>
  <c r="LN266" i="1"/>
  <c r="LP265" i="1"/>
  <c r="LT258" i="1"/>
  <c r="LP251" i="1"/>
  <c r="LT262" i="1"/>
  <c r="LQ256" i="1"/>
  <c r="LS259" i="1"/>
  <c r="LQ249" i="1"/>
  <c r="LS248" i="1"/>
  <c r="LM160" i="1"/>
  <c r="LT222" i="1"/>
  <c r="LN221" i="1"/>
  <c r="LP214" i="1"/>
  <c r="LP225" i="1"/>
  <c r="LT122" i="1"/>
  <c r="LN121" i="1"/>
  <c r="LP120" i="1"/>
  <c r="LT192" i="1"/>
  <c r="LQ230" i="1"/>
  <c r="LS166" i="1"/>
  <c r="LM165" i="1"/>
  <c r="LQ98" i="1"/>
  <c r="LS88" i="1"/>
  <c r="LQ78" i="1"/>
  <c r="LN97" i="1"/>
  <c r="LT94" i="1"/>
  <c r="LP92" i="1"/>
  <c r="LS34" i="1"/>
  <c r="LT51" i="1"/>
  <c r="LN50" i="1"/>
  <c r="LQ48" i="1"/>
  <c r="LS151" i="1"/>
  <c r="LM137" i="1"/>
  <c r="LQ135" i="1"/>
  <c r="LM132" i="1"/>
  <c r="LQ130" i="1"/>
  <c r="LT128" i="1"/>
  <c r="LN127" i="1"/>
  <c r="LP126" i="1"/>
  <c r="LT150" i="1"/>
  <c r="LN149" i="1"/>
  <c r="LP148" i="1"/>
  <c r="LM145" i="1"/>
  <c r="LM67" i="1"/>
  <c r="LM58" i="1"/>
  <c r="LQ56" i="1"/>
  <c r="LS55" i="1"/>
  <c r="LT54" i="1"/>
  <c r="LM235" i="1"/>
  <c r="LQ70" i="1"/>
  <c r="LS72" i="1"/>
  <c r="LM69" i="1"/>
  <c r="LT244" i="1"/>
  <c r="LM243" i="1"/>
  <c r="LQ204" i="1"/>
  <c r="LT116" i="1"/>
  <c r="LN115" i="1"/>
  <c r="LP114" i="1"/>
  <c r="LT32" i="1"/>
  <c r="LM42" i="1"/>
  <c r="LQ40" i="1"/>
  <c r="LS29" i="1"/>
  <c r="LT28" i="1"/>
  <c r="LQ27" i="1"/>
  <c r="LS26" i="1"/>
  <c r="LQ8" i="1"/>
  <c r="LQ117" i="1"/>
  <c r="LS23" i="1"/>
  <c r="LM206" i="1"/>
  <c r="LS263" i="1"/>
  <c r="LM266" i="1"/>
  <c r="LQ253" i="1"/>
  <c r="LS258" i="1"/>
  <c r="LQ257" i="1"/>
  <c r="LS262" i="1"/>
  <c r="LN260" i="1"/>
  <c r="LP256" i="1"/>
  <c r="LN246" i="1"/>
  <c r="LP249" i="1"/>
  <c r="LT160" i="1"/>
  <c r="LN159" i="1"/>
  <c r="LS222" i="1"/>
  <c r="LM221" i="1"/>
  <c r="LQ217" i="1"/>
  <c r="LQ123" i="1"/>
  <c r="LS122" i="1"/>
  <c r="LM121" i="1"/>
  <c r="LQ119" i="1"/>
  <c r="LS192" i="1"/>
  <c r="LP230" i="1"/>
  <c r="LT165" i="1"/>
  <c r="LN164" i="1"/>
  <c r="LP98" i="1"/>
  <c r="LN80" i="1"/>
  <c r="LP78" i="1"/>
  <c r="LM97" i="1"/>
  <c r="LQ95" i="1"/>
  <c r="LS94" i="1"/>
  <c r="LN38" i="1"/>
  <c r="LN36" i="1"/>
  <c r="LS51" i="1"/>
  <c r="LN49" i="1"/>
  <c r="LP48" i="1"/>
  <c r="LT137" i="1"/>
  <c r="LP135" i="1"/>
  <c r="LT133" i="1"/>
  <c r="LT132" i="1"/>
  <c r="LP130" i="1"/>
  <c r="LS128" i="1"/>
  <c r="LM127" i="1"/>
  <c r="LS150" i="1"/>
  <c r="LM149" i="1"/>
  <c r="LQ147" i="1"/>
  <c r="LT145" i="1"/>
  <c r="LN144" i="1"/>
  <c r="LT67" i="1"/>
  <c r="LT58" i="1"/>
  <c r="LN57" i="1"/>
  <c r="LP56" i="1"/>
  <c r="LS54" i="1"/>
  <c r="LN52" i="1"/>
  <c r="LT235" i="1"/>
  <c r="LP70" i="1"/>
  <c r="LT69" i="1"/>
  <c r="LN71" i="1"/>
  <c r="LT243" i="1"/>
  <c r="LN241" i="1"/>
  <c r="LP204" i="1"/>
  <c r="LQ202" i="1"/>
  <c r="LS116" i="1"/>
  <c r="LM115" i="1"/>
  <c r="LQ113" i="1"/>
  <c r="LS32" i="1"/>
  <c r="LT42" i="1"/>
  <c r="LP40" i="1"/>
  <c r="LS28" i="1"/>
  <c r="LP27" i="1"/>
  <c r="LQ73" i="1"/>
  <c r="LP8" i="1"/>
  <c r="LN118" i="1"/>
  <c r="LP117" i="1"/>
  <c r="LT206" i="1"/>
  <c r="LT266" i="1"/>
  <c r="LN265" i="1"/>
  <c r="LP253" i="1"/>
  <c r="LN251" i="1"/>
  <c r="LP257" i="1"/>
  <c r="LM260" i="1"/>
  <c r="LQ259" i="1"/>
  <c r="LM246" i="1"/>
  <c r="LQ248" i="1"/>
  <c r="LS160" i="1"/>
  <c r="LM159" i="1"/>
  <c r="LT221" i="1"/>
  <c r="LN214" i="1"/>
  <c r="LN225" i="1"/>
  <c r="LP217" i="1"/>
  <c r="LP123" i="1"/>
  <c r="LT121" i="1"/>
  <c r="LN120" i="1"/>
  <c r="LP119" i="1"/>
  <c r="LQ166" i="1"/>
  <c r="LS165" i="1"/>
  <c r="LM164" i="1"/>
  <c r="LQ88" i="1"/>
  <c r="LM80" i="1"/>
  <c r="LT97" i="1"/>
  <c r="LP95" i="1"/>
  <c r="LN92" i="1"/>
  <c r="LM38" i="1"/>
  <c r="LQ34" i="1"/>
  <c r="LM36" i="1"/>
  <c r="LT50" i="1"/>
  <c r="LM49" i="1"/>
  <c r="LQ151" i="1"/>
  <c r="LS137" i="1"/>
  <c r="LS132" i="1"/>
  <c r="LT127" i="1"/>
  <c r="LN126" i="1"/>
  <c r="LT149" i="1"/>
  <c r="LN148" i="1"/>
  <c r="LP147" i="1"/>
  <c r="LS145" i="1"/>
  <c r="LM144" i="1"/>
  <c r="LS67" i="1"/>
  <c r="LS58" i="1"/>
  <c r="LM57" i="1"/>
  <c r="LQ55" i="1"/>
  <c r="LM52" i="1"/>
  <c r="LS235" i="1"/>
  <c r="LQ72" i="1"/>
  <c r="LS69" i="1"/>
  <c r="LM71" i="1"/>
  <c r="LQ244" i="1"/>
  <c r="LS243" i="1"/>
  <c r="LM241" i="1"/>
  <c r="LP202" i="1"/>
  <c r="LT115" i="1"/>
  <c r="LN114" i="1"/>
  <c r="LP113" i="1"/>
  <c r="LS42" i="1"/>
  <c r="LP29" i="1"/>
  <c r="LQ26" i="1"/>
  <c r="LP73" i="1"/>
  <c r="LS244" i="1"/>
  <c r="LM118" i="1"/>
  <c r="LQ23" i="1"/>
  <c r="LS206" i="1"/>
  <c r="LQ263" i="1"/>
  <c r="LS266" i="1"/>
  <c r="LM265" i="1"/>
  <c r="LQ258" i="1"/>
  <c r="LM251" i="1"/>
  <c r="LQ262" i="1"/>
  <c r="LT260" i="1"/>
  <c r="LN256" i="1"/>
  <c r="LP259" i="1"/>
  <c r="LT246" i="1"/>
  <c r="LN249" i="1"/>
  <c r="LP248" i="1"/>
  <c r="LT159" i="1"/>
  <c r="LQ222" i="1"/>
  <c r="LS221" i="1"/>
  <c r="LM214" i="1"/>
  <c r="LM225" i="1"/>
  <c r="LQ122" i="1"/>
  <c r="LS121" i="1"/>
  <c r="LM120" i="1"/>
  <c r="LQ192" i="1"/>
  <c r="LN230" i="1"/>
  <c r="LP166" i="1"/>
  <c r="LT164" i="1"/>
  <c r="LN98" i="1"/>
  <c r="LP88" i="1"/>
  <c r="LT80" i="1"/>
  <c r="LN78" i="1"/>
  <c r="LS97" i="1"/>
  <c r="LQ94" i="1"/>
  <c r="LM92" i="1"/>
  <c r="LT38" i="1"/>
  <c r="LP34" i="1"/>
  <c r="LT36" i="1"/>
  <c r="LQ51" i="1"/>
  <c r="LS50" i="1"/>
  <c r="LT49" i="1"/>
  <c r="LN48" i="1"/>
  <c r="LP151" i="1"/>
  <c r="LN135" i="1"/>
  <c r="LQ133" i="1"/>
  <c r="LN130" i="1"/>
  <c r="LQ128" i="1"/>
  <c r="LS127" i="1"/>
  <c r="LM126" i="1"/>
  <c r="LQ150" i="1"/>
  <c r="LS149" i="1"/>
  <c r="LM148" i="1"/>
  <c r="LT144" i="1"/>
  <c r="LT57" i="1"/>
  <c r="LN56" i="1"/>
  <c r="LP55" i="1"/>
  <c r="LQ54" i="1"/>
  <c r="LT52" i="1"/>
  <c r="LN70" i="1"/>
  <c r="LP72" i="1"/>
  <c r="LT71" i="1"/>
  <c r="LP244" i="1"/>
  <c r="LT241" i="1"/>
  <c r="LN204" i="1"/>
  <c r="LQ116" i="1"/>
  <c r="LS115" i="1"/>
  <c r="LM114" i="1"/>
  <c r="LQ32" i="1"/>
  <c r="LN40" i="1"/>
  <c r="LQ28" i="1"/>
  <c r="LN27" i="1"/>
  <c r="LP26" i="1"/>
  <c r="LN8" i="1"/>
  <c r="LM133" i="1"/>
  <c r="LQ29" i="1"/>
  <c r="LT118" i="1"/>
  <c r="LN117" i="1"/>
  <c r="LP23" i="1"/>
  <c r="LP263" i="1"/>
  <c r="LT265" i="1"/>
  <c r="LN253" i="1"/>
  <c r="LP258" i="1"/>
  <c r="LT251" i="1"/>
  <c r="LN257" i="1"/>
  <c r="LP262" i="1"/>
  <c r="LS260" i="1"/>
  <c r="LM256" i="1"/>
  <c r="LS246" i="1"/>
  <c r="LM249" i="1"/>
  <c r="LQ160" i="1"/>
  <c r="LS159" i="1"/>
  <c r="LP222" i="1"/>
  <c r="LT214" i="1"/>
  <c r="LT225" i="1"/>
  <c r="LN217" i="1"/>
  <c r="LN123" i="1"/>
  <c r="LP122" i="1"/>
  <c r="LT120" i="1"/>
  <c r="LN119" i="1"/>
  <c r="LP192" i="1"/>
  <c r="LM230" i="1"/>
  <c r="LQ165" i="1"/>
  <c r="LS164" i="1"/>
  <c r="LM98" i="1"/>
  <c r="LS80" i="1"/>
  <c r="LM78" i="1"/>
  <c r="LN95" i="1"/>
  <c r="LP94" i="1"/>
  <c r="LT92" i="1"/>
  <c r="LS38" i="1"/>
  <c r="LS36" i="1"/>
  <c r="LP51" i="1"/>
  <c r="LS49" i="1"/>
  <c r="LM48" i="1"/>
  <c r="LQ137" i="1"/>
  <c r="LM135" i="1"/>
  <c r="LP133" i="1"/>
  <c r="LQ132" i="1"/>
  <c r="LM130" i="1"/>
  <c r="LP128" i="1"/>
  <c r="LT126" i="1"/>
  <c r="LP150" i="1"/>
  <c r="LT148" i="1"/>
  <c r="LN147" i="1"/>
  <c r="LQ145" i="1"/>
  <c r="LS144" i="1"/>
  <c r="LQ67" i="1"/>
  <c r="LQ58" i="1"/>
  <c r="LS57" i="1"/>
  <c r="LM56" i="1"/>
  <c r="LN55" i="1"/>
  <c r="LP54" i="1"/>
  <c r="LS52" i="1"/>
  <c r="LQ235" i="1"/>
  <c r="LM70" i="1"/>
  <c r="LQ69" i="1"/>
  <c r="LS71" i="1"/>
  <c r="LQ243" i="1"/>
  <c r="LS241" i="1"/>
  <c r="LM204" i="1"/>
  <c r="LN202" i="1"/>
  <c r="LP116" i="1"/>
  <c r="LT114" i="1"/>
  <c r="LN113" i="1"/>
  <c r="LP32" i="1"/>
  <c r="LQ42" i="1"/>
  <c r="LM40" i="1"/>
  <c r="LN29" i="1"/>
  <c r="LP28" i="1"/>
  <c r="LM27" i="1"/>
  <c r="LN73" i="1"/>
  <c r="LM8" i="1"/>
  <c r="HD259" i="1"/>
  <c r="HD188" i="1"/>
  <c r="HD171" i="1"/>
  <c r="HD82" i="1"/>
  <c r="HD248" i="1"/>
  <c r="HD76" i="1"/>
  <c r="HD262" i="1"/>
  <c r="HD168" i="1"/>
  <c r="HD79" i="1"/>
  <c r="HD118" i="1"/>
  <c r="HD274" i="1"/>
  <c r="HD272" i="1"/>
  <c r="HD247" i="1"/>
  <c r="HD254" i="1"/>
  <c r="HD265" i="1"/>
  <c r="HD251" i="1"/>
  <c r="HD226" i="1"/>
  <c r="HD212" i="1"/>
  <c r="HD218" i="1"/>
  <c r="HD214" i="1"/>
  <c r="HD225" i="1"/>
  <c r="HD124" i="1"/>
  <c r="HD120" i="1"/>
  <c r="HD194" i="1"/>
  <c r="HD187" i="1"/>
  <c r="HD184" i="1"/>
  <c r="HD180" i="1"/>
  <c r="HD176" i="1"/>
  <c r="HD198" i="1"/>
  <c r="HD230" i="1"/>
  <c r="HD112" i="1"/>
  <c r="HD108" i="1"/>
  <c r="HD105" i="1"/>
  <c r="HD101" i="1"/>
  <c r="HD90" i="1"/>
  <c r="HD81" i="1"/>
  <c r="HD78" i="1"/>
  <c r="HD46" i="1"/>
  <c r="HD39" i="1"/>
  <c r="HD37" i="1"/>
  <c r="HD19" i="1"/>
  <c r="HD48" i="1"/>
  <c r="HD140" i="1"/>
  <c r="HD156" i="1"/>
  <c r="HD152" i="1"/>
  <c r="HD135" i="1"/>
  <c r="HD132" i="1"/>
  <c r="HD143" i="1"/>
  <c r="HD65" i="1"/>
  <c r="HD60" i="1"/>
  <c r="HD56" i="1"/>
  <c r="HD53" i="1"/>
  <c r="HD237" i="1"/>
  <c r="HD70" i="1"/>
  <c r="HD161" i="1"/>
  <c r="HD202" i="1"/>
  <c r="HD113" i="1"/>
  <c r="HD94" i="1"/>
  <c r="HD126" i="1"/>
  <c r="HD69" i="1"/>
  <c r="HD239" i="1"/>
  <c r="HD6" i="1"/>
  <c r="HD10" i="1"/>
  <c r="HD2" i="1"/>
  <c r="HD5" i="1"/>
  <c r="HD9" i="1"/>
  <c r="HD234" i="1"/>
  <c r="HD96" i="1"/>
  <c r="HD25" i="1"/>
  <c r="HD246" i="1"/>
  <c r="HD84" i="1"/>
  <c r="HD243" i="1"/>
  <c r="HD73" i="1"/>
  <c r="HD229" i="1"/>
  <c r="HD128" i="1"/>
  <c r="HD207" i="1"/>
  <c r="HD233" i="1"/>
  <c r="HD150" i="1"/>
  <c r="HD4" i="1"/>
  <c r="HD159" i="1"/>
  <c r="HD51" i="1"/>
  <c r="HD13" i="1"/>
  <c r="HD40" i="1"/>
  <c r="HD260" i="1"/>
  <c r="HD190" i="1"/>
  <c r="HD8" i="1"/>
  <c r="HD87" i="1"/>
  <c r="HD92" i="1"/>
  <c r="HD31" i="1"/>
  <c r="HD268" i="1"/>
  <c r="HD257" i="1"/>
  <c r="HD228" i="1"/>
  <c r="HD123" i="1"/>
  <c r="HD183" i="1"/>
  <c r="HD166" i="1"/>
  <c r="HD134" i="1"/>
  <c r="HD64" i="1"/>
  <c r="HD116" i="1"/>
  <c r="HD117" i="1"/>
  <c r="HD276" i="1"/>
  <c r="HD211" i="1"/>
  <c r="HD119" i="1"/>
  <c r="HD175" i="1"/>
  <c r="HD22" i="1"/>
  <c r="HD89" i="1"/>
  <c r="HD18" i="1"/>
  <c r="HD155" i="1"/>
  <c r="HD62" i="1"/>
  <c r="HD15" i="1"/>
  <c r="HD158" i="1"/>
  <c r="HD241" i="1"/>
  <c r="HD205" i="1"/>
  <c r="HD32" i="1"/>
  <c r="HD24" i="1"/>
  <c r="HD3" i="1"/>
  <c r="HD271" i="1"/>
  <c r="HD217" i="1"/>
  <c r="HD186" i="1"/>
  <c r="HD197" i="1"/>
  <c r="HD45" i="1"/>
  <c r="HD201" i="1"/>
  <c r="HD131" i="1"/>
  <c r="HD245" i="1"/>
  <c r="HD249" i="1"/>
  <c r="HD83" i="1"/>
  <c r="HD127" i="1"/>
  <c r="HD55" i="1"/>
  <c r="HD7" i="1"/>
  <c r="HD23" i="1"/>
  <c r="HD275" i="1"/>
  <c r="HD270" i="1"/>
  <c r="HD255" i="1"/>
  <c r="HD263" i="1"/>
  <c r="HD258" i="1"/>
  <c r="HD223" i="1"/>
  <c r="HD227" i="1"/>
  <c r="HD210" i="1"/>
  <c r="HD222" i="1"/>
  <c r="HD208" i="1"/>
  <c r="HD200" i="1"/>
  <c r="HD122" i="1"/>
  <c r="HD196" i="1"/>
  <c r="HD192" i="1"/>
  <c r="HD232" i="1"/>
  <c r="HD182" i="1"/>
  <c r="HD178" i="1"/>
  <c r="HD174" i="1"/>
  <c r="HD167" i="1"/>
  <c r="HD165" i="1"/>
  <c r="HD110" i="1"/>
  <c r="HD107" i="1"/>
  <c r="HD103" i="1"/>
  <c r="HD86" i="1"/>
  <c r="HD98" i="1"/>
  <c r="HD91" i="1"/>
  <c r="HD44" i="1"/>
  <c r="HD35" i="1"/>
  <c r="HD21" i="1"/>
  <c r="HD17" i="1"/>
  <c r="HD50" i="1"/>
  <c r="HD142" i="1"/>
  <c r="HD138" i="1"/>
  <c r="HD154" i="1"/>
  <c r="HD137" i="1"/>
  <c r="HD130" i="1"/>
  <c r="HD169" i="1"/>
  <c r="HD189" i="1"/>
  <c r="HD95" i="1"/>
  <c r="HD149" i="1"/>
  <c r="HD72" i="1"/>
  <c r="HD253" i="1"/>
  <c r="HD209" i="1"/>
  <c r="HD172" i="1"/>
  <c r="HD104" i="1"/>
  <c r="HD80" i="1"/>
  <c r="HD36" i="1"/>
  <c r="HD151" i="1"/>
  <c r="HD68" i="1"/>
  <c r="HD236" i="1"/>
  <c r="HD256" i="1"/>
  <c r="HD11" i="1"/>
  <c r="HD206" i="1"/>
  <c r="HD273" i="1"/>
  <c r="HD269" i="1"/>
  <c r="HD267" i="1"/>
  <c r="HD266" i="1"/>
  <c r="HD252" i="1"/>
  <c r="HD216" i="1"/>
  <c r="HD215" i="1"/>
  <c r="HD213" i="1"/>
  <c r="HD219" i="1"/>
  <c r="HD221" i="1"/>
  <c r="HD220" i="1"/>
  <c r="HD199" i="1"/>
  <c r="HD121" i="1"/>
  <c r="HD195" i="1"/>
  <c r="HD191" i="1"/>
  <c r="HD185" i="1"/>
  <c r="HD181" i="1"/>
  <c r="HD177" i="1"/>
  <c r="HD231" i="1"/>
  <c r="HD164" i="1"/>
  <c r="HD109" i="1"/>
  <c r="HD106" i="1"/>
  <c r="HD102" i="1"/>
  <c r="HD99" i="1"/>
  <c r="HD88" i="1"/>
  <c r="HD47" i="1"/>
  <c r="HD43" i="1"/>
  <c r="HD34" i="1"/>
  <c r="HD264" i="1"/>
  <c r="HD224" i="1"/>
  <c r="HD193" i="1"/>
  <c r="HD179" i="1"/>
  <c r="HD111" i="1"/>
  <c r="HD77" i="1"/>
  <c r="HD38" i="1"/>
  <c r="HD139" i="1"/>
  <c r="HD146" i="1"/>
  <c r="HD52" i="1"/>
  <c r="HD100" i="1"/>
  <c r="HD261" i="1"/>
  <c r="HD250" i="1"/>
  <c r="HD160" i="1"/>
  <c r="HD145" i="1"/>
  <c r="HD67" i="1"/>
  <c r="HD63" i="1"/>
  <c r="HD58" i="1"/>
  <c r="HD59" i="1"/>
  <c r="HD12" i="1"/>
  <c r="HD235" i="1"/>
  <c r="HD163" i="1"/>
  <c r="HD240" i="1"/>
  <c r="HD115" i="1"/>
  <c r="HD29" i="1"/>
  <c r="HD30" i="1"/>
  <c r="HD148" i="1"/>
  <c r="HD204" i="1"/>
  <c r="HD42" i="1"/>
  <c r="HD27" i="1"/>
  <c r="HD20" i="1"/>
  <c r="HD49" i="1"/>
  <c r="HD141" i="1"/>
  <c r="HD157" i="1"/>
  <c r="HD153" i="1"/>
  <c r="HD136" i="1"/>
  <c r="HD133" i="1"/>
  <c r="HD144" i="1"/>
  <c r="HD66" i="1"/>
  <c r="HD61" i="1"/>
  <c r="HD57" i="1"/>
  <c r="HD54" i="1"/>
  <c r="HD14" i="1"/>
  <c r="HD238" i="1"/>
  <c r="HD75" i="1"/>
  <c r="HD162" i="1"/>
  <c r="HD114" i="1"/>
  <c r="HD28" i="1"/>
  <c r="HD74" i="1"/>
  <c r="HD173" i="1"/>
  <c r="HD170" i="1"/>
  <c r="HD85" i="1"/>
  <c r="HD97" i="1"/>
  <c r="HD93" i="1"/>
  <c r="HD16" i="1"/>
  <c r="HD129" i="1"/>
  <c r="HD125" i="1"/>
  <c r="HD147" i="1"/>
  <c r="HD71" i="1"/>
  <c r="HD244" i="1"/>
  <c r="HD203" i="1"/>
  <c r="HD41" i="1"/>
  <c r="HD26" i="1"/>
  <c r="LO172" i="1"/>
  <c r="ME172" i="1" s="1"/>
  <c r="HG172" i="1"/>
  <c r="LO146" i="1"/>
  <c r="ME146" i="1" s="1"/>
  <c r="HG146" i="1"/>
  <c r="LR118" i="1"/>
  <c r="HH118" i="1"/>
  <c r="LR23" i="1"/>
  <c r="HH23" i="1"/>
  <c r="LR274" i="1"/>
  <c r="MF274" i="1" s="1"/>
  <c r="HH274" i="1"/>
  <c r="LR275" i="1"/>
  <c r="MF275" i="1" s="1"/>
  <c r="HH275" i="1"/>
  <c r="LR272" i="1"/>
  <c r="MF272" i="1" s="1"/>
  <c r="HH272" i="1"/>
  <c r="LR270" i="1"/>
  <c r="MF270" i="1" s="1"/>
  <c r="HH270" i="1"/>
  <c r="LR247" i="1"/>
  <c r="MF247" i="1" s="1"/>
  <c r="HH247" i="1"/>
  <c r="LR255" i="1"/>
  <c r="MF255" i="1" s="1"/>
  <c r="HH255" i="1"/>
  <c r="LR254" i="1"/>
  <c r="MF254" i="1" s="1"/>
  <c r="HH254" i="1"/>
  <c r="LR263" i="1"/>
  <c r="HH263" i="1"/>
  <c r="LR265" i="1"/>
  <c r="HH265" i="1"/>
  <c r="LR258" i="1"/>
  <c r="HH258" i="1"/>
  <c r="LR251" i="1"/>
  <c r="HH251" i="1"/>
  <c r="LR262" i="1"/>
  <c r="HH262" i="1"/>
  <c r="MC262" i="1"/>
  <c r="HE262" i="1"/>
  <c r="MC260" i="1"/>
  <c r="HE260" i="1"/>
  <c r="MC259" i="1"/>
  <c r="HE259" i="1"/>
  <c r="MC246" i="1"/>
  <c r="HE246" i="1"/>
  <c r="MC248" i="1"/>
  <c r="HE248" i="1"/>
  <c r="MC159" i="1"/>
  <c r="HE159" i="1"/>
  <c r="LO223" i="1"/>
  <c r="ME223" i="1" s="1"/>
  <c r="HG223" i="1"/>
  <c r="LR215" i="1"/>
  <c r="MF215" i="1" s="1"/>
  <c r="HH215" i="1"/>
  <c r="LR228" i="1"/>
  <c r="MF228" i="1" s="1"/>
  <c r="HH228" i="1"/>
  <c r="LR213" i="1"/>
  <c r="MF213" i="1" s="1"/>
  <c r="HH213" i="1"/>
  <c r="LR211" i="1"/>
  <c r="MF211" i="1" s="1"/>
  <c r="HH211" i="1"/>
  <c r="LR219" i="1"/>
  <c r="MF219" i="1" s="1"/>
  <c r="HH219" i="1"/>
  <c r="LR224" i="1"/>
  <c r="MF224" i="1" s="1"/>
  <c r="HH224" i="1"/>
  <c r="LR221" i="1"/>
  <c r="HH221" i="1"/>
  <c r="LR209" i="1"/>
  <c r="MF209" i="1" s="1"/>
  <c r="HH209" i="1"/>
  <c r="LR220" i="1"/>
  <c r="MF220" i="1" s="1"/>
  <c r="HH220" i="1"/>
  <c r="LR217" i="1"/>
  <c r="HH217" i="1"/>
  <c r="LR199" i="1"/>
  <c r="MF199" i="1" s="1"/>
  <c r="HH199" i="1"/>
  <c r="LR123" i="1"/>
  <c r="HH123" i="1"/>
  <c r="LR121" i="1"/>
  <c r="HH121" i="1"/>
  <c r="LR119" i="1"/>
  <c r="HH119" i="1"/>
  <c r="LR195" i="1"/>
  <c r="MF195" i="1" s="1"/>
  <c r="HH195" i="1"/>
  <c r="LR193" i="1"/>
  <c r="MF193" i="1" s="1"/>
  <c r="HH193" i="1"/>
  <c r="LR191" i="1"/>
  <c r="MF191" i="1" s="1"/>
  <c r="HH191" i="1"/>
  <c r="MC189" i="1"/>
  <c r="HE189" i="1"/>
  <c r="HF186" i="1"/>
  <c r="HF185" i="1"/>
  <c r="HF183" i="1"/>
  <c r="MD181" i="1"/>
  <c r="HF181" i="1"/>
  <c r="HF179" i="1"/>
  <c r="MD177" i="1"/>
  <c r="HF177" i="1"/>
  <c r="HF175" i="1"/>
  <c r="LR171" i="1"/>
  <c r="MF171" i="1" s="1"/>
  <c r="HH171" i="1"/>
  <c r="MC171" i="1"/>
  <c r="HE171" i="1"/>
  <c r="LO198" i="1"/>
  <c r="ME198" i="1" s="1"/>
  <c r="HG198" i="1"/>
  <c r="LR197" i="1"/>
  <c r="MF197" i="1" s="1"/>
  <c r="HH197" i="1"/>
  <c r="LR231" i="1"/>
  <c r="MF231" i="1" s="1"/>
  <c r="HH231" i="1"/>
  <c r="LR166" i="1"/>
  <c r="HH166" i="1"/>
  <c r="LR164" i="1"/>
  <c r="HH164" i="1"/>
  <c r="LR111" i="1"/>
  <c r="MF111" i="1" s="1"/>
  <c r="HH111" i="1"/>
  <c r="LR109" i="1"/>
  <c r="MF109" i="1" s="1"/>
  <c r="HH109" i="1"/>
  <c r="LR22" i="1"/>
  <c r="MF22" i="1" s="1"/>
  <c r="HH22" i="1"/>
  <c r="LR106" i="1"/>
  <c r="MF106" i="1" s="1"/>
  <c r="HH106" i="1"/>
  <c r="LR104" i="1"/>
  <c r="MF104" i="1" s="1"/>
  <c r="HH104" i="1"/>
  <c r="LR102" i="1"/>
  <c r="MF102" i="1" s="1"/>
  <c r="HH102" i="1"/>
  <c r="HF85" i="1"/>
  <c r="LO84" i="1"/>
  <c r="ME84" i="1" s="1"/>
  <c r="HG84" i="1"/>
  <c r="LO82" i="1"/>
  <c r="ME82" i="1" s="1"/>
  <c r="HG82" i="1"/>
  <c r="LR101" i="1"/>
  <c r="MF101" i="1" s="1"/>
  <c r="HH101" i="1"/>
  <c r="HF90" i="1"/>
  <c r="HF98" i="1"/>
  <c r="MD81" i="1"/>
  <c r="HF81" i="1"/>
  <c r="LR77" i="1"/>
  <c r="MF77" i="1" s="1"/>
  <c r="HH77" i="1"/>
  <c r="HE97" i="1"/>
  <c r="MC95" i="1"/>
  <c r="HE95" i="1"/>
  <c r="MC93" i="1"/>
  <c r="HE93" i="1"/>
  <c r="HF47" i="1"/>
  <c r="HF45" i="1"/>
  <c r="HF43" i="1"/>
  <c r="HF38" i="1"/>
  <c r="HF34" i="1"/>
  <c r="HF36" i="1"/>
  <c r="HF20" i="1"/>
  <c r="HF18" i="1"/>
  <c r="LO51" i="1"/>
  <c r="HG51" i="1"/>
  <c r="LR48" i="1"/>
  <c r="HH48" i="1"/>
  <c r="LR142" i="1"/>
  <c r="MF142" i="1" s="1"/>
  <c r="HH142" i="1"/>
  <c r="LR140" i="1"/>
  <c r="MF140" i="1" s="1"/>
  <c r="HH140" i="1"/>
  <c r="LR138" i="1"/>
  <c r="MF138" i="1" s="1"/>
  <c r="HH138" i="1"/>
  <c r="LR156" i="1"/>
  <c r="MF156" i="1" s="1"/>
  <c r="HH156" i="1"/>
  <c r="LR154" i="1"/>
  <c r="MF154" i="1" s="1"/>
  <c r="HH154" i="1"/>
  <c r="LR152" i="1"/>
  <c r="MF152" i="1" s="1"/>
  <c r="HH152" i="1"/>
  <c r="LR137" i="1"/>
  <c r="HH137" i="1"/>
  <c r="LR135" i="1"/>
  <c r="HH135" i="1"/>
  <c r="HF132" i="1"/>
  <c r="HF130" i="1"/>
  <c r="LO127" i="1"/>
  <c r="HG127" i="1"/>
  <c r="LO125" i="1"/>
  <c r="ME125" i="1" s="1"/>
  <c r="HG125" i="1"/>
  <c r="LO100" i="1"/>
  <c r="ME100" i="1" s="1"/>
  <c r="HG100" i="1"/>
  <c r="LO55" i="1"/>
  <c r="HG55" i="1"/>
  <c r="MC72" i="1"/>
  <c r="HE72" i="1"/>
  <c r="LO32" i="1"/>
  <c r="HG32" i="1"/>
  <c r="MC118" i="1"/>
  <c r="HE118" i="1"/>
  <c r="HE23" i="1"/>
  <c r="MC274" i="1"/>
  <c r="HE274" i="1"/>
  <c r="MC275" i="1"/>
  <c r="HE275" i="1"/>
  <c r="MC272" i="1"/>
  <c r="HE272" i="1"/>
  <c r="MC270" i="1"/>
  <c r="HE270" i="1"/>
  <c r="MC247" i="1"/>
  <c r="HE247" i="1"/>
  <c r="MC255" i="1"/>
  <c r="HE255" i="1"/>
  <c r="MC254" i="1"/>
  <c r="HE254" i="1"/>
  <c r="MC263" i="1"/>
  <c r="HE263" i="1"/>
  <c r="MC265" i="1"/>
  <c r="HE265" i="1"/>
  <c r="MC258" i="1"/>
  <c r="HE258" i="1"/>
  <c r="MC251" i="1"/>
  <c r="HE251" i="1"/>
  <c r="HF261" i="1"/>
  <c r="HF256" i="1"/>
  <c r="HF250" i="1"/>
  <c r="HF249" i="1"/>
  <c r="HF160" i="1"/>
  <c r="HF158" i="1"/>
  <c r="LO216" i="1"/>
  <c r="ME216" i="1" s="1"/>
  <c r="HG216" i="1"/>
  <c r="MC215" i="1"/>
  <c r="HE215" i="1"/>
  <c r="MC228" i="1"/>
  <c r="HE228" i="1"/>
  <c r="MC213" i="1"/>
  <c r="HE213" i="1"/>
  <c r="MC211" i="1"/>
  <c r="HE211" i="1"/>
  <c r="MC219" i="1"/>
  <c r="HE219" i="1"/>
  <c r="MC224" i="1"/>
  <c r="HE224" i="1"/>
  <c r="MC221" i="1"/>
  <c r="HE221" i="1"/>
  <c r="MC209" i="1"/>
  <c r="HE209" i="1"/>
  <c r="MC220" i="1"/>
  <c r="HE220" i="1"/>
  <c r="MC217" i="1"/>
  <c r="HE217" i="1"/>
  <c r="MC199" i="1"/>
  <c r="HE199" i="1"/>
  <c r="MC123" i="1"/>
  <c r="HE123" i="1"/>
  <c r="MC121" i="1"/>
  <c r="HE121" i="1"/>
  <c r="MC119" i="1"/>
  <c r="HE119" i="1"/>
  <c r="MC195" i="1"/>
  <c r="HE195" i="1"/>
  <c r="MC193" i="1"/>
  <c r="HE193" i="1"/>
  <c r="MC191" i="1"/>
  <c r="HE191" i="1"/>
  <c r="MD190" i="1"/>
  <c r="HF190" i="1"/>
  <c r="MD188" i="1"/>
  <c r="HF188" i="1"/>
  <c r="LO232" i="1"/>
  <c r="ME232" i="1" s="1"/>
  <c r="HG232" i="1"/>
  <c r="LO184" i="1"/>
  <c r="ME184" i="1" s="1"/>
  <c r="HG184" i="1"/>
  <c r="LO182" i="1"/>
  <c r="ME182" i="1" s="1"/>
  <c r="HG182" i="1"/>
  <c r="LO180" i="1"/>
  <c r="ME180" i="1" s="1"/>
  <c r="HG180" i="1"/>
  <c r="LO178" i="1"/>
  <c r="ME178" i="1" s="1"/>
  <c r="HG178" i="1"/>
  <c r="LO176" i="1"/>
  <c r="ME176" i="1" s="1"/>
  <c r="HG176" i="1"/>
  <c r="LO174" i="1"/>
  <c r="ME174" i="1" s="1"/>
  <c r="HG174" i="1"/>
  <c r="LR173" i="1"/>
  <c r="MF173" i="1" s="1"/>
  <c r="HH173" i="1"/>
  <c r="HF170" i="1"/>
  <c r="LO169" i="1"/>
  <c r="ME169" i="1" s="1"/>
  <c r="HG169" i="1"/>
  <c r="MC197" i="1"/>
  <c r="HE197" i="1"/>
  <c r="MC231" i="1"/>
  <c r="HE231" i="1"/>
  <c r="MC166" i="1"/>
  <c r="HE166" i="1"/>
  <c r="MC164" i="1"/>
  <c r="HE164" i="1"/>
  <c r="MC111" i="1"/>
  <c r="HE111" i="1"/>
  <c r="MC109" i="1"/>
  <c r="HE109" i="1"/>
  <c r="MC22" i="1"/>
  <c r="HE22" i="1"/>
  <c r="MC106" i="1"/>
  <c r="HE106" i="1"/>
  <c r="MC104" i="1"/>
  <c r="HE104" i="1"/>
  <c r="MC102" i="1"/>
  <c r="HE102" i="1"/>
  <c r="HF87" i="1"/>
  <c r="LR83" i="1"/>
  <c r="MF83" i="1" s="1"/>
  <c r="HH83" i="1"/>
  <c r="MC101" i="1"/>
  <c r="HE101" i="1"/>
  <c r="HF100" i="1"/>
  <c r="LO89" i="1"/>
  <c r="ME89" i="1" s="1"/>
  <c r="HG89" i="1"/>
  <c r="LO88" i="1"/>
  <c r="HG88" i="1"/>
  <c r="LO80" i="1"/>
  <c r="HG80" i="1"/>
  <c r="MC77" i="1"/>
  <c r="HE77" i="1"/>
  <c r="HF76" i="1"/>
  <c r="HF96" i="1"/>
  <c r="HF94" i="1"/>
  <c r="HF92" i="1"/>
  <c r="LO91" i="1"/>
  <c r="ME91" i="1" s="1"/>
  <c r="HG91" i="1"/>
  <c r="LO46" i="1"/>
  <c r="ME46" i="1" s="1"/>
  <c r="HG46" i="1"/>
  <c r="LO44" i="1"/>
  <c r="ME44" i="1" s="1"/>
  <c r="HG44" i="1"/>
  <c r="LO39" i="1"/>
  <c r="ME39" i="1" s="1"/>
  <c r="HG39" i="1"/>
  <c r="LO35" i="1"/>
  <c r="ME35" i="1" s="1"/>
  <c r="HG35" i="1"/>
  <c r="LO37" i="1"/>
  <c r="ME37" i="1" s="1"/>
  <c r="HG37" i="1"/>
  <c r="LO21" i="1"/>
  <c r="ME21" i="1" s="1"/>
  <c r="HG21" i="1"/>
  <c r="LO19" i="1"/>
  <c r="ME19" i="1" s="1"/>
  <c r="HG19" i="1"/>
  <c r="LO17" i="1"/>
  <c r="ME17" i="1" s="1"/>
  <c r="HG17" i="1"/>
  <c r="LR16" i="1"/>
  <c r="MF16" i="1" s="1"/>
  <c r="HH16" i="1"/>
  <c r="LR50" i="1"/>
  <c r="HH50" i="1"/>
  <c r="MC50" i="1"/>
  <c r="HE50" i="1"/>
  <c r="MC48" i="1"/>
  <c r="HE48" i="1"/>
  <c r="MC142" i="1"/>
  <c r="HE142" i="1"/>
  <c r="MC140" i="1"/>
  <c r="HE140" i="1"/>
  <c r="MC138" i="1"/>
  <c r="HE138" i="1"/>
  <c r="MC156" i="1"/>
  <c r="HE156" i="1"/>
  <c r="MC154" i="1"/>
  <c r="HE154" i="1"/>
  <c r="MC152" i="1"/>
  <c r="HE152" i="1"/>
  <c r="MC137" i="1"/>
  <c r="HE137" i="1"/>
  <c r="MC135" i="1"/>
  <c r="HE135" i="1"/>
  <c r="LO131" i="1"/>
  <c r="ME131" i="1" s="1"/>
  <c r="HG131" i="1"/>
  <c r="LO129" i="1"/>
  <c r="ME129" i="1" s="1"/>
  <c r="HG129" i="1"/>
  <c r="LR128" i="1"/>
  <c r="HH128" i="1"/>
  <c r="LR126" i="1"/>
  <c r="HH126" i="1"/>
  <c r="LO86" i="1"/>
  <c r="ME86" i="1" s="1"/>
  <c r="HG86" i="1"/>
  <c r="HF117" i="1"/>
  <c r="HF206" i="1"/>
  <c r="HF268" i="1"/>
  <c r="HF273" i="1"/>
  <c r="HF271" i="1"/>
  <c r="HF269" i="1"/>
  <c r="HF276" i="1"/>
  <c r="HF267" i="1"/>
  <c r="HF264" i="1"/>
  <c r="HF266" i="1"/>
  <c r="HF253" i="1"/>
  <c r="HF252" i="1"/>
  <c r="HF257" i="1"/>
  <c r="LO260" i="1"/>
  <c r="HG260" i="1"/>
  <c r="LO259" i="1"/>
  <c r="HG259" i="1"/>
  <c r="LO246" i="1"/>
  <c r="HG246" i="1"/>
  <c r="LO248" i="1"/>
  <c r="HG248" i="1"/>
  <c r="LO159" i="1"/>
  <c r="HG159" i="1"/>
  <c r="LR229" i="1"/>
  <c r="MF229" i="1" s="1"/>
  <c r="HH229" i="1"/>
  <c r="MC229" i="1"/>
  <c r="HE229" i="1"/>
  <c r="HF226" i="1"/>
  <c r="MD227" i="1"/>
  <c r="HF227" i="1"/>
  <c r="HF212" i="1"/>
  <c r="HF210" i="1"/>
  <c r="HF218" i="1"/>
  <c r="HF222" i="1"/>
  <c r="HF214" i="1"/>
  <c r="HF208" i="1"/>
  <c r="HF225" i="1"/>
  <c r="HF200" i="1"/>
  <c r="HF124" i="1"/>
  <c r="HF122" i="1"/>
  <c r="HF120" i="1"/>
  <c r="HF196" i="1"/>
  <c r="HF194" i="1"/>
  <c r="HF192" i="1"/>
  <c r="LO189" i="1"/>
  <c r="ME189" i="1" s="1"/>
  <c r="HG189" i="1"/>
  <c r="LO187" i="1"/>
  <c r="ME187" i="1" s="1"/>
  <c r="HG187" i="1"/>
  <c r="LR186" i="1"/>
  <c r="MF186" i="1" s="1"/>
  <c r="HH186" i="1"/>
  <c r="LR185" i="1"/>
  <c r="MF185" i="1" s="1"/>
  <c r="HH185" i="1"/>
  <c r="LR183" i="1"/>
  <c r="MF183" i="1" s="1"/>
  <c r="HH183" i="1"/>
  <c r="LR181" i="1"/>
  <c r="MF181" i="1" s="1"/>
  <c r="HH181" i="1"/>
  <c r="LR179" i="1"/>
  <c r="MF179" i="1" s="1"/>
  <c r="HH179" i="1"/>
  <c r="LR177" i="1"/>
  <c r="MF177" i="1" s="1"/>
  <c r="HH177" i="1"/>
  <c r="LR175" i="1"/>
  <c r="MF175" i="1" s="1"/>
  <c r="HH175" i="1"/>
  <c r="MC173" i="1"/>
  <c r="HE173" i="1"/>
  <c r="HF172" i="1"/>
  <c r="LR168" i="1"/>
  <c r="MF168" i="1" s="1"/>
  <c r="HH168" i="1"/>
  <c r="MC168" i="1"/>
  <c r="HE168" i="1"/>
  <c r="MD167" i="1"/>
  <c r="HF167" i="1"/>
  <c r="HF230" i="1"/>
  <c r="HF165" i="1"/>
  <c r="HF112" i="1"/>
  <c r="HF110" i="1"/>
  <c r="MD108" i="1"/>
  <c r="HF108" i="1"/>
  <c r="HF107" i="1"/>
  <c r="MD105" i="1"/>
  <c r="HF105" i="1"/>
  <c r="HF103" i="1"/>
  <c r="LR85" i="1"/>
  <c r="MF85" i="1" s="1"/>
  <c r="HH85" i="1"/>
  <c r="MC85" i="1"/>
  <c r="HE85" i="1"/>
  <c r="MC83" i="1"/>
  <c r="HE83" i="1"/>
  <c r="LO99" i="1"/>
  <c r="ME99" i="1" s="1"/>
  <c r="HG99" i="1"/>
  <c r="LR90" i="1"/>
  <c r="MF90" i="1" s="1"/>
  <c r="HH90" i="1"/>
  <c r="LR98" i="1"/>
  <c r="HH98" i="1"/>
  <c r="LR81" i="1"/>
  <c r="MF81" i="1" s="1"/>
  <c r="HH81" i="1"/>
  <c r="LR79" i="1"/>
  <c r="MF79" i="1" s="1"/>
  <c r="HH79" i="1"/>
  <c r="MC79" i="1"/>
  <c r="HE79" i="1"/>
  <c r="HF78" i="1"/>
  <c r="LO97" i="1"/>
  <c r="HG97" i="1"/>
  <c r="LO95" i="1"/>
  <c r="HG95" i="1"/>
  <c r="LO93" i="1"/>
  <c r="ME93" i="1" s="1"/>
  <c r="HG93" i="1"/>
  <c r="LR47" i="1"/>
  <c r="MF47" i="1" s="1"/>
  <c r="HH47" i="1"/>
  <c r="LR45" i="1"/>
  <c r="MF45" i="1" s="1"/>
  <c r="HH45" i="1"/>
  <c r="LR43" i="1"/>
  <c r="MF43" i="1" s="1"/>
  <c r="HH43" i="1"/>
  <c r="LR38" i="1"/>
  <c r="HH38" i="1"/>
  <c r="LR34" i="1"/>
  <c r="HH34" i="1"/>
  <c r="LR36" i="1"/>
  <c r="HH36" i="1"/>
  <c r="LR20" i="1"/>
  <c r="MF20" i="1" s="1"/>
  <c r="HH20" i="1"/>
  <c r="LR18" i="1"/>
  <c r="MF18" i="1" s="1"/>
  <c r="HH18" i="1"/>
  <c r="MC16" i="1"/>
  <c r="HE16" i="1"/>
  <c r="HF49" i="1"/>
  <c r="HF201" i="1"/>
  <c r="HF141" i="1"/>
  <c r="HF139" i="1"/>
  <c r="HF157" i="1"/>
  <c r="HF155" i="1"/>
  <c r="HF153" i="1"/>
  <c r="HF151" i="1"/>
  <c r="HF136" i="1"/>
  <c r="HF134" i="1"/>
  <c r="LO133" i="1"/>
  <c r="HG133" i="1"/>
  <c r="LR132" i="1"/>
  <c r="HH132" i="1"/>
  <c r="LR130" i="1"/>
  <c r="HH130" i="1"/>
  <c r="MC128" i="1"/>
  <c r="HE128" i="1"/>
  <c r="MC126" i="1"/>
  <c r="HE126" i="1"/>
  <c r="LO168" i="1"/>
  <c r="ME168" i="1" s="1"/>
  <c r="HG168" i="1"/>
  <c r="LO118" i="1"/>
  <c r="HG118" i="1"/>
  <c r="LO23" i="1"/>
  <c r="HG23" i="1"/>
  <c r="LO274" i="1"/>
  <c r="ME274" i="1" s="1"/>
  <c r="HG274" i="1"/>
  <c r="LO275" i="1"/>
  <c r="ME275" i="1" s="1"/>
  <c r="HG275" i="1"/>
  <c r="LO272" i="1"/>
  <c r="ME272" i="1" s="1"/>
  <c r="HG272" i="1"/>
  <c r="LO270" i="1"/>
  <c r="ME270" i="1" s="1"/>
  <c r="HG270" i="1"/>
  <c r="LO247" i="1"/>
  <c r="ME247" i="1" s="1"/>
  <c r="HG247" i="1"/>
  <c r="LO255" i="1"/>
  <c r="ME255" i="1" s="1"/>
  <c r="HG255" i="1"/>
  <c r="LO254" i="1"/>
  <c r="ME254" i="1" s="1"/>
  <c r="HG254" i="1"/>
  <c r="LO263" i="1"/>
  <c r="HG263" i="1"/>
  <c r="LO265" i="1"/>
  <c r="HG265" i="1"/>
  <c r="LO258" i="1"/>
  <c r="HG258" i="1"/>
  <c r="LO251" i="1"/>
  <c r="HG251" i="1"/>
  <c r="LO262" i="1"/>
  <c r="HG262" i="1"/>
  <c r="LR261" i="1"/>
  <c r="MF261" i="1" s="1"/>
  <c r="HH261" i="1"/>
  <c r="LR256" i="1"/>
  <c r="HH256" i="1"/>
  <c r="LR250" i="1"/>
  <c r="MF250" i="1" s="1"/>
  <c r="HH250" i="1"/>
  <c r="LR249" i="1"/>
  <c r="HH249" i="1"/>
  <c r="LR160" i="1"/>
  <c r="HH160" i="1"/>
  <c r="LR158" i="1"/>
  <c r="MF158" i="1" s="1"/>
  <c r="HH158" i="1"/>
  <c r="HF223" i="1"/>
  <c r="LO215" i="1"/>
  <c r="ME215" i="1" s="1"/>
  <c r="HG215" i="1"/>
  <c r="LO228" i="1"/>
  <c r="ME228" i="1" s="1"/>
  <c r="HG228" i="1"/>
  <c r="LO213" i="1"/>
  <c r="ME213" i="1" s="1"/>
  <c r="HG213" i="1"/>
  <c r="LO211" i="1"/>
  <c r="ME211" i="1" s="1"/>
  <c r="HG211" i="1"/>
  <c r="LO219" i="1"/>
  <c r="ME219" i="1" s="1"/>
  <c r="HG219" i="1"/>
  <c r="LO224" i="1"/>
  <c r="ME224" i="1" s="1"/>
  <c r="HG224" i="1"/>
  <c r="LO221" i="1"/>
  <c r="HG221" i="1"/>
  <c r="LO209" i="1"/>
  <c r="ME209" i="1" s="1"/>
  <c r="HG209" i="1"/>
  <c r="LO220" i="1"/>
  <c r="ME220" i="1" s="1"/>
  <c r="HG220" i="1"/>
  <c r="LO217" i="1"/>
  <c r="HG217" i="1"/>
  <c r="LO199" i="1"/>
  <c r="ME199" i="1" s="1"/>
  <c r="HG199" i="1"/>
  <c r="LO123" i="1"/>
  <c r="HG123" i="1"/>
  <c r="LO121" i="1"/>
  <c r="HG121" i="1"/>
  <c r="LO119" i="1"/>
  <c r="HG119" i="1"/>
  <c r="LO195" i="1"/>
  <c r="ME195" i="1" s="1"/>
  <c r="HG195" i="1"/>
  <c r="LO193" i="1"/>
  <c r="ME193" i="1" s="1"/>
  <c r="HG193" i="1"/>
  <c r="LO191" i="1"/>
  <c r="ME191" i="1" s="1"/>
  <c r="HG191" i="1"/>
  <c r="LR188" i="1"/>
  <c r="MF188" i="1" s="1"/>
  <c r="HH188" i="1"/>
  <c r="MC186" i="1"/>
  <c r="HE186" i="1"/>
  <c r="MC185" i="1"/>
  <c r="HE185" i="1"/>
  <c r="MC183" i="1"/>
  <c r="HE183" i="1"/>
  <c r="MC181" i="1"/>
  <c r="HE181" i="1"/>
  <c r="HE179" i="1"/>
  <c r="MC177" i="1"/>
  <c r="HE177" i="1"/>
  <c r="MC175" i="1"/>
  <c r="HE175" i="1"/>
  <c r="LO171" i="1"/>
  <c r="ME171" i="1" s="1"/>
  <c r="HG171" i="1"/>
  <c r="LR170" i="1"/>
  <c r="MF170" i="1" s="1"/>
  <c r="HH170" i="1"/>
  <c r="HF198" i="1"/>
  <c r="LO197" i="1"/>
  <c r="ME197" i="1" s="1"/>
  <c r="HG197" i="1"/>
  <c r="LO231" i="1"/>
  <c r="ME231" i="1" s="1"/>
  <c r="HG231" i="1"/>
  <c r="LO166" i="1"/>
  <c r="HG166" i="1"/>
  <c r="LO164" i="1"/>
  <c r="HG164" i="1"/>
  <c r="LO111" i="1"/>
  <c r="ME111" i="1" s="1"/>
  <c r="HG111" i="1"/>
  <c r="LO109" i="1"/>
  <c r="ME109" i="1" s="1"/>
  <c r="HG109" i="1"/>
  <c r="LO22" i="1"/>
  <c r="ME22" i="1" s="1"/>
  <c r="HG22" i="1"/>
  <c r="LO106" i="1"/>
  <c r="ME106" i="1" s="1"/>
  <c r="HG106" i="1"/>
  <c r="LO104" i="1"/>
  <c r="ME104" i="1" s="1"/>
  <c r="HG104" i="1"/>
  <c r="LO102" i="1"/>
  <c r="ME102" i="1" s="1"/>
  <c r="HG102" i="1"/>
  <c r="LR87" i="1"/>
  <c r="MF87" i="1" s="1"/>
  <c r="HH87" i="1"/>
  <c r="HF84" i="1"/>
  <c r="HF82" i="1"/>
  <c r="LO101" i="1"/>
  <c r="ME101" i="1" s="1"/>
  <c r="HG101" i="1"/>
  <c r="MC90" i="1"/>
  <c r="HE90" i="1"/>
  <c r="MC98" i="1"/>
  <c r="HE98" i="1"/>
  <c r="MC81" i="1"/>
  <c r="HE81" i="1"/>
  <c r="LO77" i="1"/>
  <c r="ME77" i="1" s="1"/>
  <c r="HG77" i="1"/>
  <c r="LR96" i="1"/>
  <c r="MF96" i="1" s="1"/>
  <c r="HH96" i="1"/>
  <c r="LR94" i="1"/>
  <c r="HH94" i="1"/>
  <c r="LR92" i="1"/>
  <c r="HH92" i="1"/>
  <c r="MC47" i="1"/>
  <c r="HE47" i="1"/>
  <c r="MC45" i="1"/>
  <c r="HE45" i="1"/>
  <c r="MC43" i="1"/>
  <c r="HE43" i="1"/>
  <c r="MC38" i="1"/>
  <c r="HE38" i="1"/>
  <c r="MC34" i="1"/>
  <c r="HE34" i="1"/>
  <c r="MC36" i="1"/>
  <c r="HE36" i="1"/>
  <c r="MC20" i="1"/>
  <c r="HE20" i="1"/>
  <c r="MC18" i="1"/>
  <c r="HE18" i="1"/>
  <c r="HF51" i="1"/>
  <c r="LO48" i="1"/>
  <c r="HG48" i="1"/>
  <c r="LO142" i="1"/>
  <c r="ME142" i="1" s="1"/>
  <c r="HG142" i="1"/>
  <c r="LO140" i="1"/>
  <c r="ME140" i="1" s="1"/>
  <c r="HG140" i="1"/>
  <c r="LO138" i="1"/>
  <c r="ME138" i="1" s="1"/>
  <c r="HG138" i="1"/>
  <c r="LO156" i="1"/>
  <c r="ME156" i="1" s="1"/>
  <c r="HG156" i="1"/>
  <c r="LO154" i="1"/>
  <c r="ME154" i="1" s="1"/>
  <c r="HG154" i="1"/>
  <c r="LO152" i="1"/>
  <c r="ME152" i="1" s="1"/>
  <c r="HG152" i="1"/>
  <c r="LO137" i="1"/>
  <c r="HG137" i="1"/>
  <c r="LO135" i="1"/>
  <c r="HG135" i="1"/>
  <c r="HE132" i="1"/>
  <c r="MC130" i="1"/>
  <c r="HE130" i="1"/>
  <c r="HF127" i="1"/>
  <c r="LR117" i="1"/>
  <c r="HH117" i="1"/>
  <c r="LR206" i="1"/>
  <c r="HH206" i="1"/>
  <c r="LR268" i="1"/>
  <c r="MF268" i="1" s="1"/>
  <c r="HH268" i="1"/>
  <c r="LR273" i="1"/>
  <c r="MF273" i="1" s="1"/>
  <c r="HH273" i="1"/>
  <c r="LR271" i="1"/>
  <c r="MF271" i="1" s="1"/>
  <c r="HH271" i="1"/>
  <c r="LR269" i="1"/>
  <c r="MF269" i="1" s="1"/>
  <c r="HH269" i="1"/>
  <c r="LR276" i="1"/>
  <c r="MF276" i="1" s="1"/>
  <c r="HH276" i="1"/>
  <c r="LR267" i="1"/>
  <c r="MF267" i="1" s="1"/>
  <c r="HH267" i="1"/>
  <c r="LR264" i="1"/>
  <c r="MF264" i="1" s="1"/>
  <c r="HH264" i="1"/>
  <c r="LR266" i="1"/>
  <c r="HH266" i="1"/>
  <c r="LR253" i="1"/>
  <c r="HH253" i="1"/>
  <c r="LR252" i="1"/>
  <c r="MF252" i="1" s="1"/>
  <c r="HH252" i="1"/>
  <c r="LR257" i="1"/>
  <c r="HH257" i="1"/>
  <c r="MC261" i="1"/>
  <c r="HE261" i="1"/>
  <c r="MC256" i="1"/>
  <c r="HE256" i="1"/>
  <c r="MC250" i="1"/>
  <c r="HE250" i="1"/>
  <c r="MC249" i="1"/>
  <c r="HE249" i="1"/>
  <c r="MC160" i="1"/>
  <c r="HE160" i="1"/>
  <c r="MC158" i="1"/>
  <c r="HE158" i="1"/>
  <c r="HF216" i="1"/>
  <c r="LR226" i="1"/>
  <c r="MF226" i="1" s="1"/>
  <c r="HH226" i="1"/>
  <c r="LR227" i="1"/>
  <c r="MF227" i="1" s="1"/>
  <c r="HH227" i="1"/>
  <c r="LR212" i="1"/>
  <c r="MF212" i="1" s="1"/>
  <c r="HH212" i="1"/>
  <c r="LR210" i="1"/>
  <c r="MF210" i="1" s="1"/>
  <c r="HH210" i="1"/>
  <c r="LR218" i="1"/>
  <c r="MF218" i="1" s="1"/>
  <c r="HH218" i="1"/>
  <c r="LR222" i="1"/>
  <c r="HH222" i="1"/>
  <c r="LR214" i="1"/>
  <c r="HH214" i="1"/>
  <c r="LR208" i="1"/>
  <c r="MF208" i="1" s="1"/>
  <c r="HH208" i="1"/>
  <c r="LR225" i="1"/>
  <c r="HH225" i="1"/>
  <c r="LR200" i="1"/>
  <c r="MF200" i="1" s="1"/>
  <c r="HH200" i="1"/>
  <c r="LR124" i="1"/>
  <c r="MF124" i="1" s="1"/>
  <c r="HH124" i="1"/>
  <c r="LR122" i="1"/>
  <c r="HH122" i="1"/>
  <c r="LR120" i="1"/>
  <c r="HH120" i="1"/>
  <c r="LR196" i="1"/>
  <c r="MF196" i="1" s="1"/>
  <c r="HH196" i="1"/>
  <c r="LR194" i="1"/>
  <c r="MF194" i="1" s="1"/>
  <c r="HH194" i="1"/>
  <c r="LR192" i="1"/>
  <c r="HH192" i="1"/>
  <c r="LR190" i="1"/>
  <c r="MF190" i="1" s="1"/>
  <c r="HH190" i="1"/>
  <c r="MC190" i="1"/>
  <c r="HE190" i="1"/>
  <c r="MC188" i="1"/>
  <c r="HE188" i="1"/>
  <c r="HF232" i="1"/>
  <c r="HF184" i="1"/>
  <c r="HF182" i="1"/>
  <c r="HF180" i="1"/>
  <c r="HF178" i="1"/>
  <c r="HF176" i="1"/>
  <c r="HF174" i="1"/>
  <c r="LO173" i="1"/>
  <c r="ME173" i="1" s="1"/>
  <c r="HG173" i="1"/>
  <c r="MC170" i="1"/>
  <c r="HE170" i="1"/>
  <c r="HF169" i="1"/>
  <c r="LR167" i="1"/>
  <c r="MF167" i="1" s="1"/>
  <c r="HH167" i="1"/>
  <c r="LR230" i="1"/>
  <c r="HH230" i="1"/>
  <c r="LR165" i="1"/>
  <c r="HH165" i="1"/>
  <c r="LR112" i="1"/>
  <c r="MF112" i="1" s="1"/>
  <c r="HH112" i="1"/>
  <c r="LR110" i="1"/>
  <c r="MF110" i="1" s="1"/>
  <c r="HH110" i="1"/>
  <c r="LR108" i="1"/>
  <c r="MF108" i="1" s="1"/>
  <c r="HH108" i="1"/>
  <c r="LR107" i="1"/>
  <c r="MF107" i="1" s="1"/>
  <c r="HH107" i="1"/>
  <c r="LR105" i="1"/>
  <c r="MF105" i="1" s="1"/>
  <c r="HH105" i="1"/>
  <c r="LR103" i="1"/>
  <c r="MF103" i="1" s="1"/>
  <c r="HH103" i="1"/>
  <c r="MC87" i="1"/>
  <c r="HE87" i="1"/>
  <c r="HF86" i="1"/>
  <c r="LO83" i="1"/>
  <c r="ME83" i="1" s="1"/>
  <c r="HG83" i="1"/>
  <c r="LR100" i="1"/>
  <c r="MF100" i="1" s="1"/>
  <c r="HH100" i="1"/>
  <c r="MC100" i="1"/>
  <c r="HE100" i="1"/>
  <c r="HF89" i="1"/>
  <c r="HF88" i="1"/>
  <c r="HF80" i="1"/>
  <c r="LO79" i="1"/>
  <c r="ME79" i="1" s="1"/>
  <c r="HG79" i="1"/>
  <c r="LR78" i="1"/>
  <c r="HH78" i="1"/>
  <c r="LR76" i="1"/>
  <c r="MF76" i="1" s="1"/>
  <c r="HH76" i="1"/>
  <c r="MC76" i="1"/>
  <c r="HE76" i="1"/>
  <c r="MC96" i="1"/>
  <c r="HE96" i="1"/>
  <c r="MC94" i="1"/>
  <c r="HE94" i="1"/>
  <c r="MC92" i="1"/>
  <c r="HE92" i="1"/>
  <c r="HF91" i="1"/>
  <c r="HF46" i="1"/>
  <c r="HF44" i="1"/>
  <c r="HF39" i="1"/>
  <c r="HF35" i="1"/>
  <c r="HF37" i="1"/>
  <c r="HF21" i="1"/>
  <c r="HF19" i="1"/>
  <c r="HF17" i="1"/>
  <c r="LO16" i="1"/>
  <c r="ME16" i="1" s="1"/>
  <c r="HG16" i="1"/>
  <c r="LO50" i="1"/>
  <c r="HG50" i="1"/>
  <c r="LR49" i="1"/>
  <c r="HH49" i="1"/>
  <c r="LR201" i="1"/>
  <c r="MF201" i="1" s="1"/>
  <c r="HH201" i="1"/>
  <c r="LR141" i="1"/>
  <c r="MF141" i="1" s="1"/>
  <c r="HH141" i="1"/>
  <c r="LR139" i="1"/>
  <c r="MF139" i="1" s="1"/>
  <c r="HH139" i="1"/>
  <c r="LR157" i="1"/>
  <c r="MF157" i="1" s="1"/>
  <c r="HH157" i="1"/>
  <c r="LR155" i="1"/>
  <c r="MF155" i="1" s="1"/>
  <c r="HH155" i="1"/>
  <c r="LR153" i="1"/>
  <c r="MF153" i="1" s="1"/>
  <c r="HH153" i="1"/>
  <c r="LR151" i="1"/>
  <c r="HH151" i="1"/>
  <c r="LR136" i="1"/>
  <c r="MF136" i="1" s="1"/>
  <c r="HH136" i="1"/>
  <c r="LR134" i="1"/>
  <c r="MF134" i="1" s="1"/>
  <c r="HH134" i="1"/>
  <c r="HF133" i="1"/>
  <c r="HF131" i="1"/>
  <c r="HF129" i="1"/>
  <c r="LO128" i="1"/>
  <c r="HG128" i="1"/>
  <c r="LO126" i="1"/>
  <c r="HG126" i="1"/>
  <c r="MC117" i="1"/>
  <c r="HE117" i="1"/>
  <c r="HE206" i="1"/>
  <c r="MC268" i="1"/>
  <c r="HE268" i="1"/>
  <c r="MC273" i="1"/>
  <c r="HE273" i="1"/>
  <c r="MC271" i="1"/>
  <c r="HE271" i="1"/>
  <c r="HE269" i="1"/>
  <c r="MC276" i="1"/>
  <c r="HE276" i="1"/>
  <c r="MC267" i="1"/>
  <c r="HE267" i="1"/>
  <c r="MC264" i="1"/>
  <c r="HE264" i="1"/>
  <c r="MC266" i="1"/>
  <c r="HE266" i="1"/>
  <c r="MC253" i="1"/>
  <c r="HE253" i="1"/>
  <c r="MC252" i="1"/>
  <c r="HE252" i="1"/>
  <c r="MC257" i="1"/>
  <c r="HE257" i="1"/>
  <c r="HF262" i="1"/>
  <c r="HF260" i="1"/>
  <c r="HF259" i="1"/>
  <c r="HF246" i="1"/>
  <c r="HF248" i="1"/>
  <c r="HF159" i="1"/>
  <c r="LR223" i="1"/>
  <c r="MF223" i="1" s="1"/>
  <c r="HH223" i="1"/>
  <c r="MC223" i="1"/>
  <c r="HE223" i="1"/>
  <c r="MC226" i="1"/>
  <c r="HE226" i="1"/>
  <c r="MC227" i="1"/>
  <c r="HE227" i="1"/>
  <c r="MC212" i="1"/>
  <c r="HE212" i="1"/>
  <c r="MC210" i="1"/>
  <c r="HE210" i="1"/>
  <c r="MC218" i="1"/>
  <c r="HE218" i="1"/>
  <c r="MC222" i="1"/>
  <c r="HE222" i="1"/>
  <c r="MC214" i="1"/>
  <c r="HE214" i="1"/>
  <c r="MC208" i="1"/>
  <c r="HE208" i="1"/>
  <c r="MC225" i="1"/>
  <c r="HE225" i="1"/>
  <c r="MC200" i="1"/>
  <c r="HE200" i="1"/>
  <c r="MC124" i="1"/>
  <c r="HE124" i="1"/>
  <c r="MC122" i="1"/>
  <c r="HE122" i="1"/>
  <c r="MC120" i="1"/>
  <c r="HE120" i="1"/>
  <c r="MC196" i="1"/>
  <c r="HE196" i="1"/>
  <c r="HE194" i="1"/>
  <c r="MC192" i="1"/>
  <c r="HE192" i="1"/>
  <c r="HF189" i="1"/>
  <c r="HF187" i="1"/>
  <c r="LO186" i="1"/>
  <c r="HG186" i="1"/>
  <c r="LO185" i="1"/>
  <c r="ME185" i="1" s="1"/>
  <c r="HG185" i="1"/>
  <c r="LO183" i="1"/>
  <c r="HG183" i="1"/>
  <c r="LO181" i="1"/>
  <c r="ME181" i="1" s="1"/>
  <c r="HG181" i="1"/>
  <c r="LO179" i="1"/>
  <c r="ME179" i="1" s="1"/>
  <c r="HG179" i="1"/>
  <c r="LO177" i="1"/>
  <c r="ME177" i="1" s="1"/>
  <c r="HG177" i="1"/>
  <c r="LO175" i="1"/>
  <c r="HG175" i="1"/>
  <c r="LR172" i="1"/>
  <c r="MF172" i="1" s="1"/>
  <c r="HH172" i="1"/>
  <c r="HE172" i="1"/>
  <c r="LR198" i="1"/>
  <c r="MF198" i="1" s="1"/>
  <c r="HH198" i="1"/>
  <c r="MC198" i="1"/>
  <c r="HE198" i="1"/>
  <c r="MC167" i="1"/>
  <c r="HE167" i="1"/>
  <c r="MC230" i="1"/>
  <c r="HE230" i="1"/>
  <c r="MC165" i="1"/>
  <c r="HE165" i="1"/>
  <c r="MC112" i="1"/>
  <c r="HE112" i="1"/>
  <c r="MC110" i="1"/>
  <c r="HE110" i="1"/>
  <c r="MC108" i="1"/>
  <c r="HE108" i="1"/>
  <c r="MC107" i="1"/>
  <c r="HE107" i="1"/>
  <c r="MC105" i="1"/>
  <c r="HE105" i="1"/>
  <c r="MC103" i="1"/>
  <c r="HE103" i="1"/>
  <c r="LO85" i="1"/>
  <c r="ME85" i="1" s="1"/>
  <c r="HG85" i="1"/>
  <c r="LR84" i="1"/>
  <c r="MF84" i="1" s="1"/>
  <c r="HH84" i="1"/>
  <c r="LR82" i="1"/>
  <c r="HH82" i="1"/>
  <c r="HF99" i="1"/>
  <c r="LO90" i="1"/>
  <c r="HG90" i="1"/>
  <c r="LO98" i="1"/>
  <c r="HG98" i="1"/>
  <c r="LO81" i="1"/>
  <c r="ME81" i="1" s="1"/>
  <c r="HG81" i="1"/>
  <c r="MC78" i="1"/>
  <c r="HE78" i="1"/>
  <c r="HF97" i="1"/>
  <c r="HF95" i="1"/>
  <c r="HF93" i="1"/>
  <c r="LO47" i="1"/>
  <c r="ME47" i="1" s="1"/>
  <c r="HG47" i="1"/>
  <c r="LO45" i="1"/>
  <c r="ME45" i="1" s="1"/>
  <c r="HG45" i="1"/>
  <c r="LO43" i="1"/>
  <c r="HG43" i="1"/>
  <c r="LO38" i="1"/>
  <c r="HG38" i="1"/>
  <c r="LO34" i="1"/>
  <c r="HG34" i="1"/>
  <c r="LO36" i="1"/>
  <c r="HG36" i="1"/>
  <c r="LO20" i="1"/>
  <c r="ME20" i="1" s="1"/>
  <c r="HG20" i="1"/>
  <c r="LO18" i="1"/>
  <c r="ME18" i="1" s="1"/>
  <c r="HG18" i="1"/>
  <c r="LR51" i="1"/>
  <c r="HH51" i="1"/>
  <c r="MC49" i="1"/>
  <c r="HE49" i="1"/>
  <c r="HE201" i="1"/>
  <c r="MC141" i="1"/>
  <c r="HE141" i="1"/>
  <c r="MC139" i="1"/>
  <c r="HE139" i="1"/>
  <c r="MC157" i="1"/>
  <c r="HE157" i="1"/>
  <c r="MC155" i="1"/>
  <c r="HE155" i="1"/>
  <c r="MC153" i="1"/>
  <c r="HE153" i="1"/>
  <c r="MC151" i="1"/>
  <c r="HE151" i="1"/>
  <c r="MC136" i="1"/>
  <c r="HE136" i="1"/>
  <c r="HE134" i="1"/>
  <c r="LO132" i="1"/>
  <c r="HG132" i="1"/>
  <c r="LO130" i="1"/>
  <c r="HG130" i="1"/>
  <c r="LR127" i="1"/>
  <c r="HH127" i="1"/>
  <c r="LR125" i="1"/>
  <c r="MF125" i="1" s="1"/>
  <c r="HH125" i="1"/>
  <c r="MC187" i="1"/>
  <c r="HE187" i="1"/>
  <c r="HF118" i="1"/>
  <c r="HF23" i="1"/>
  <c r="HF274" i="1"/>
  <c r="HF275" i="1"/>
  <c r="HF272" i="1"/>
  <c r="HF270" i="1"/>
  <c r="HF247" i="1"/>
  <c r="HF255" i="1"/>
  <c r="HF254" i="1"/>
  <c r="HF263" i="1"/>
  <c r="HF265" i="1"/>
  <c r="HF258" i="1"/>
  <c r="HF251" i="1"/>
  <c r="LO261" i="1"/>
  <c r="ME261" i="1" s="1"/>
  <c r="HG261" i="1"/>
  <c r="LO256" i="1"/>
  <c r="HG256" i="1"/>
  <c r="LO250" i="1"/>
  <c r="ME250" i="1" s="1"/>
  <c r="HG250" i="1"/>
  <c r="LO249" i="1"/>
  <c r="HG249" i="1"/>
  <c r="LO160" i="1"/>
  <c r="HG160" i="1"/>
  <c r="LO158" i="1"/>
  <c r="ME158" i="1" s="1"/>
  <c r="HG158" i="1"/>
  <c r="LR216" i="1"/>
  <c r="MF216" i="1" s="1"/>
  <c r="HH216" i="1"/>
  <c r="HF215" i="1"/>
  <c r="HF228" i="1"/>
  <c r="HF213" i="1"/>
  <c r="HF211" i="1"/>
  <c r="HF219" i="1"/>
  <c r="HF224" i="1"/>
  <c r="HF221" i="1"/>
  <c r="HF209" i="1"/>
  <c r="HF220" i="1"/>
  <c r="HF217" i="1"/>
  <c r="HF199" i="1"/>
  <c r="HF123" i="1"/>
  <c r="HF121" i="1"/>
  <c r="HF119" i="1"/>
  <c r="HF195" i="1"/>
  <c r="HF193" i="1"/>
  <c r="HF191" i="1"/>
  <c r="LO188" i="1"/>
  <c r="ME188" i="1" s="1"/>
  <c r="HG188" i="1"/>
  <c r="LR232" i="1"/>
  <c r="MF232" i="1" s="1"/>
  <c r="HH232" i="1"/>
  <c r="LR184" i="1"/>
  <c r="MF184" i="1" s="1"/>
  <c r="HH184" i="1"/>
  <c r="LR182" i="1"/>
  <c r="MF182" i="1" s="1"/>
  <c r="HH182" i="1"/>
  <c r="LR180" i="1"/>
  <c r="MF180" i="1" s="1"/>
  <c r="HH180" i="1"/>
  <c r="LR178" i="1"/>
  <c r="MF178" i="1" s="1"/>
  <c r="HH178" i="1"/>
  <c r="LR176" i="1"/>
  <c r="MF176" i="1" s="1"/>
  <c r="HH176" i="1"/>
  <c r="LR174" i="1"/>
  <c r="MF174" i="1" s="1"/>
  <c r="HH174" i="1"/>
  <c r="HF171" i="1"/>
  <c r="LO170" i="1"/>
  <c r="ME170" i="1" s="1"/>
  <c r="HG170" i="1"/>
  <c r="LR169" i="1"/>
  <c r="HH169" i="1"/>
  <c r="HF197" i="1"/>
  <c r="HF231" i="1"/>
  <c r="HF166" i="1"/>
  <c r="HF164" i="1"/>
  <c r="HF111" i="1"/>
  <c r="MD109" i="1"/>
  <c r="HF109" i="1"/>
  <c r="HF22" i="1"/>
  <c r="HF106" i="1"/>
  <c r="HF104" i="1"/>
  <c r="MD102" i="1"/>
  <c r="HF102" i="1"/>
  <c r="LO87" i="1"/>
  <c r="HG87" i="1"/>
  <c r="HE84" i="1"/>
  <c r="MC82" i="1"/>
  <c r="HE82" i="1"/>
  <c r="HF101" i="1"/>
  <c r="LR89" i="1"/>
  <c r="MF89" i="1" s="1"/>
  <c r="HH89" i="1"/>
  <c r="LR88" i="1"/>
  <c r="HH88" i="1"/>
  <c r="LR80" i="1"/>
  <c r="HH80" i="1"/>
  <c r="HF77" i="1"/>
  <c r="LO96" i="1"/>
  <c r="ME96" i="1" s="1"/>
  <c r="HG96" i="1"/>
  <c r="LO94" i="1"/>
  <c r="HG94" i="1"/>
  <c r="LO92" i="1"/>
  <c r="HG92" i="1"/>
  <c r="LR46" i="1"/>
  <c r="MF46" i="1" s="1"/>
  <c r="HH46" i="1"/>
  <c r="LR44" i="1"/>
  <c r="MF44" i="1" s="1"/>
  <c r="HH44" i="1"/>
  <c r="LR39" i="1"/>
  <c r="MF39" i="1" s="1"/>
  <c r="HH39" i="1"/>
  <c r="LR35" i="1"/>
  <c r="MF35" i="1" s="1"/>
  <c r="HH35" i="1"/>
  <c r="LR37" i="1"/>
  <c r="HH37" i="1"/>
  <c r="LR21" i="1"/>
  <c r="MF21" i="1" s="1"/>
  <c r="HH21" i="1"/>
  <c r="LR19" i="1"/>
  <c r="HH19" i="1"/>
  <c r="LR17" i="1"/>
  <c r="MF17" i="1" s="1"/>
  <c r="HH17" i="1"/>
  <c r="MC51" i="1"/>
  <c r="HE51" i="1"/>
  <c r="HF50" i="1"/>
  <c r="HF48" i="1"/>
  <c r="HF142" i="1"/>
  <c r="HF140" i="1"/>
  <c r="HF138" i="1"/>
  <c r="HF156" i="1"/>
  <c r="HF154" i="1"/>
  <c r="MD152" i="1"/>
  <c r="HF152" i="1"/>
  <c r="HF137" i="1"/>
  <c r="HF135" i="1"/>
  <c r="LR131" i="1"/>
  <c r="MF131" i="1" s="1"/>
  <c r="HH131" i="1"/>
  <c r="LR129" i="1"/>
  <c r="HH129" i="1"/>
  <c r="MC129" i="1"/>
  <c r="HE129" i="1"/>
  <c r="MC127" i="1"/>
  <c r="HE127" i="1"/>
  <c r="LO229" i="1"/>
  <c r="ME229" i="1" s="1"/>
  <c r="HG229" i="1"/>
  <c r="LO13" i="1"/>
  <c r="ME13" i="1" s="1"/>
  <c r="HG13" i="1"/>
  <c r="LO25" i="1"/>
  <c r="ME25" i="1" s="1"/>
  <c r="HG25" i="1"/>
  <c r="LO117" i="1"/>
  <c r="HG117" i="1"/>
  <c r="LO206" i="1"/>
  <c r="HG206" i="1"/>
  <c r="LO268" i="1"/>
  <c r="HG268" i="1"/>
  <c r="LO273" i="1"/>
  <c r="ME273" i="1" s="1"/>
  <c r="HG273" i="1"/>
  <c r="LO271" i="1"/>
  <c r="ME271" i="1" s="1"/>
  <c r="HG271" i="1"/>
  <c r="LO269" i="1"/>
  <c r="ME269" i="1" s="1"/>
  <c r="HG269" i="1"/>
  <c r="LO276" i="1"/>
  <c r="HG276" i="1"/>
  <c r="LO267" i="1"/>
  <c r="ME267" i="1" s="1"/>
  <c r="HG267" i="1"/>
  <c r="LO264" i="1"/>
  <c r="HG264" i="1"/>
  <c r="LO266" i="1"/>
  <c r="HG266" i="1"/>
  <c r="LO253" i="1"/>
  <c r="HG253" i="1"/>
  <c r="LO252" i="1"/>
  <c r="ME252" i="1" s="1"/>
  <c r="HG252" i="1"/>
  <c r="LO257" i="1"/>
  <c r="HG257" i="1"/>
  <c r="LR260" i="1"/>
  <c r="HH260" i="1"/>
  <c r="LR259" i="1"/>
  <c r="HH259" i="1"/>
  <c r="LR246" i="1"/>
  <c r="HH246" i="1"/>
  <c r="LR248" i="1"/>
  <c r="HH248" i="1"/>
  <c r="LR159" i="1"/>
  <c r="HH159" i="1"/>
  <c r="MC216" i="1"/>
  <c r="HE216" i="1"/>
  <c r="HF229" i="1"/>
  <c r="LO226" i="1"/>
  <c r="ME226" i="1" s="1"/>
  <c r="HG226" i="1"/>
  <c r="LO227" i="1"/>
  <c r="ME227" i="1" s="1"/>
  <c r="HG227" i="1"/>
  <c r="LO212" i="1"/>
  <c r="ME212" i="1" s="1"/>
  <c r="HG212" i="1"/>
  <c r="LO210" i="1"/>
  <c r="ME210" i="1" s="1"/>
  <c r="HG210" i="1"/>
  <c r="LO218" i="1"/>
  <c r="ME218" i="1" s="1"/>
  <c r="HG218" i="1"/>
  <c r="LO222" i="1"/>
  <c r="HG222" i="1"/>
  <c r="LO214" i="1"/>
  <c r="HG214" i="1"/>
  <c r="LO208" i="1"/>
  <c r="ME208" i="1" s="1"/>
  <c r="HG208" i="1"/>
  <c r="LO225" i="1"/>
  <c r="HG225" i="1"/>
  <c r="LO200" i="1"/>
  <c r="ME200" i="1" s="1"/>
  <c r="HG200" i="1"/>
  <c r="LO124" i="1"/>
  <c r="ME124" i="1" s="1"/>
  <c r="HG124" i="1"/>
  <c r="LO122" i="1"/>
  <c r="HG122" i="1"/>
  <c r="LO120" i="1"/>
  <c r="HG120" i="1"/>
  <c r="LO196" i="1"/>
  <c r="HG196" i="1"/>
  <c r="LO194" i="1"/>
  <c r="ME194" i="1" s="1"/>
  <c r="HG194" i="1"/>
  <c r="LO192" i="1"/>
  <c r="HG192" i="1"/>
  <c r="LO190" i="1"/>
  <c r="ME190" i="1" s="1"/>
  <c r="HG190" i="1"/>
  <c r="LR189" i="1"/>
  <c r="MF189" i="1" s="1"/>
  <c r="HH189" i="1"/>
  <c r="LR187" i="1"/>
  <c r="HH187" i="1"/>
  <c r="MC232" i="1"/>
  <c r="HE232" i="1"/>
  <c r="MC184" i="1"/>
  <c r="HE184" i="1"/>
  <c r="MC182" i="1"/>
  <c r="HE182" i="1"/>
  <c r="MC180" i="1"/>
  <c r="HE180" i="1"/>
  <c r="MC178" i="1"/>
  <c r="HE178" i="1"/>
  <c r="MC176" i="1"/>
  <c r="HE176" i="1"/>
  <c r="MC174" i="1"/>
  <c r="HE174" i="1"/>
  <c r="HF173" i="1"/>
  <c r="MC169" i="1"/>
  <c r="HE169" i="1"/>
  <c r="HF168" i="1"/>
  <c r="LO167" i="1"/>
  <c r="ME167" i="1" s="1"/>
  <c r="HG167" i="1"/>
  <c r="LO230" i="1"/>
  <c r="HG230" i="1"/>
  <c r="LO165" i="1"/>
  <c r="HG165" i="1"/>
  <c r="LO112" i="1"/>
  <c r="ME112" i="1" s="1"/>
  <c r="HG112" i="1"/>
  <c r="LO110" i="1"/>
  <c r="ME110" i="1" s="1"/>
  <c r="HG110" i="1"/>
  <c r="LO108" i="1"/>
  <c r="ME108" i="1" s="1"/>
  <c r="HG108" i="1"/>
  <c r="LO107" i="1"/>
  <c r="ME107" i="1" s="1"/>
  <c r="HG107" i="1"/>
  <c r="LO105" i="1"/>
  <c r="ME105" i="1" s="1"/>
  <c r="HG105" i="1"/>
  <c r="LO103" i="1"/>
  <c r="ME103" i="1" s="1"/>
  <c r="HG103" i="1"/>
  <c r="LR86" i="1"/>
  <c r="MF86" i="1" s="1"/>
  <c r="HH86" i="1"/>
  <c r="MC86" i="1"/>
  <c r="HE86" i="1"/>
  <c r="HF83" i="1"/>
  <c r="LR99" i="1"/>
  <c r="MF99" i="1" s="1"/>
  <c r="HH99" i="1"/>
  <c r="HE99" i="1"/>
  <c r="MC89" i="1"/>
  <c r="HE89" i="1"/>
  <c r="MC88" i="1"/>
  <c r="HE88" i="1"/>
  <c r="MC80" i="1"/>
  <c r="HE80" i="1"/>
  <c r="HF79" i="1"/>
  <c r="LO78" i="1"/>
  <c r="HG78" i="1"/>
  <c r="LO76" i="1"/>
  <c r="ME76" i="1" s="1"/>
  <c r="HG76" i="1"/>
  <c r="LR97" i="1"/>
  <c r="HH97" i="1"/>
  <c r="LR95" i="1"/>
  <c r="HH95" i="1"/>
  <c r="LR93" i="1"/>
  <c r="MF93" i="1" s="1"/>
  <c r="HH93" i="1"/>
  <c r="LR91" i="1"/>
  <c r="HH91" i="1"/>
  <c r="MC91" i="1"/>
  <c r="HE91" i="1"/>
  <c r="MC46" i="1"/>
  <c r="HE46" i="1"/>
  <c r="MC44" i="1"/>
  <c r="HE44" i="1"/>
  <c r="MC39" i="1"/>
  <c r="HE39" i="1"/>
  <c r="MC35" i="1"/>
  <c r="HE35" i="1"/>
  <c r="MC37" i="1"/>
  <c r="HE37" i="1"/>
  <c r="MC21" i="1"/>
  <c r="HE21" i="1"/>
  <c r="MC19" i="1"/>
  <c r="HE19" i="1"/>
  <c r="MC17" i="1"/>
  <c r="HE17" i="1"/>
  <c r="HF16" i="1"/>
  <c r="LO49" i="1"/>
  <c r="HG49" i="1"/>
  <c r="LO201" i="1"/>
  <c r="ME201" i="1" s="1"/>
  <c r="HG201" i="1"/>
  <c r="LO141" i="1"/>
  <c r="ME141" i="1" s="1"/>
  <c r="HG141" i="1"/>
  <c r="LO139" i="1"/>
  <c r="ME139" i="1" s="1"/>
  <c r="HG139" i="1"/>
  <c r="LO157" i="1"/>
  <c r="ME157" i="1" s="1"/>
  <c r="HG157" i="1"/>
  <c r="LO155" i="1"/>
  <c r="ME155" i="1" s="1"/>
  <c r="HG155" i="1"/>
  <c r="LO153" i="1"/>
  <c r="ME153" i="1" s="1"/>
  <c r="HG153" i="1"/>
  <c r="LO151" i="1"/>
  <c r="HG151" i="1"/>
  <c r="LO136" i="1"/>
  <c r="ME136" i="1" s="1"/>
  <c r="HG136" i="1"/>
  <c r="LO134" i="1"/>
  <c r="ME134" i="1" s="1"/>
  <c r="HG134" i="1"/>
  <c r="LR133" i="1"/>
  <c r="HH133" i="1"/>
  <c r="HE133" i="1"/>
  <c r="MC131" i="1"/>
  <c r="HE131" i="1"/>
  <c r="HF128" i="1"/>
  <c r="HF126" i="1"/>
  <c r="LO149" i="1"/>
  <c r="HG149" i="1"/>
  <c r="LO147" i="1"/>
  <c r="HG147" i="1"/>
  <c r="LR144" i="1"/>
  <c r="HH144" i="1"/>
  <c r="LR68" i="1"/>
  <c r="MF68" i="1" s="1"/>
  <c r="HH68" i="1"/>
  <c r="LR66" i="1"/>
  <c r="MF66" i="1" s="1"/>
  <c r="HH66" i="1"/>
  <c r="LR64" i="1"/>
  <c r="MF64" i="1" s="1"/>
  <c r="HH64" i="1"/>
  <c r="LR61" i="1"/>
  <c r="MF61" i="1" s="1"/>
  <c r="HH61" i="1"/>
  <c r="LR62" i="1"/>
  <c r="MF62" i="1" s="1"/>
  <c r="HH62" i="1"/>
  <c r="LR57" i="1"/>
  <c r="HH57" i="1"/>
  <c r="LR55" i="1"/>
  <c r="HH55" i="1"/>
  <c r="MC55" i="1"/>
  <c r="HE55" i="1"/>
  <c r="HF52" i="1"/>
  <c r="HF14" i="1"/>
  <c r="LR237" i="1"/>
  <c r="MF237" i="1" s="1"/>
  <c r="HH237" i="1"/>
  <c r="LR235" i="1"/>
  <c r="HH235" i="1"/>
  <c r="LR70" i="1"/>
  <c r="HH70" i="1"/>
  <c r="MC69" i="1"/>
  <c r="HE69" i="1"/>
  <c r="HF163" i="1"/>
  <c r="HF161" i="1"/>
  <c r="HF240" i="1"/>
  <c r="LO244" i="1"/>
  <c r="HG244" i="1"/>
  <c r="LO241" i="1"/>
  <c r="HG241" i="1"/>
  <c r="LO203" i="1"/>
  <c r="ME203" i="1" s="1"/>
  <c r="HG203" i="1"/>
  <c r="LO205" i="1"/>
  <c r="ME205" i="1" s="1"/>
  <c r="HG205" i="1"/>
  <c r="LR116" i="1"/>
  <c r="HH116" i="1"/>
  <c r="LR114" i="1"/>
  <c r="HH114" i="1"/>
  <c r="LR32" i="1"/>
  <c r="HH32" i="1"/>
  <c r="MC32" i="1"/>
  <c r="HE32" i="1"/>
  <c r="MC41" i="1"/>
  <c r="HE41" i="1"/>
  <c r="HF28" i="1"/>
  <c r="LO27" i="1"/>
  <c r="HG27" i="1"/>
  <c r="LO31" i="1"/>
  <c r="ME31" i="1" s="1"/>
  <c r="HG31" i="1"/>
  <c r="LR73" i="1"/>
  <c r="HH73" i="1"/>
  <c r="MC73" i="1"/>
  <c r="HE73" i="1"/>
  <c r="MC6" i="1"/>
  <c r="HE6" i="1"/>
  <c r="MC4" i="1"/>
  <c r="HE4" i="1"/>
  <c r="MC10" i="1"/>
  <c r="HE10" i="1"/>
  <c r="MC8" i="1"/>
  <c r="HE8" i="1"/>
  <c r="MC2" i="1"/>
  <c r="HE2" i="1"/>
  <c r="MC233" i="1"/>
  <c r="HE233" i="1"/>
  <c r="LR150" i="1"/>
  <c r="HH150" i="1"/>
  <c r="LR148" i="1"/>
  <c r="HH148" i="1"/>
  <c r="LR146" i="1"/>
  <c r="MF146" i="1" s="1"/>
  <c r="HH146" i="1"/>
  <c r="MC146" i="1"/>
  <c r="HE146" i="1"/>
  <c r="MC144" i="1"/>
  <c r="HE144" i="1"/>
  <c r="MC68" i="1"/>
  <c r="HE68" i="1"/>
  <c r="MC66" i="1"/>
  <c r="HE66" i="1"/>
  <c r="MC64" i="1"/>
  <c r="HE64" i="1"/>
  <c r="MC61" i="1"/>
  <c r="HE61" i="1"/>
  <c r="MC62" i="1"/>
  <c r="HE62" i="1"/>
  <c r="MC57" i="1"/>
  <c r="HE57" i="1"/>
  <c r="HF54" i="1"/>
  <c r="LO53" i="1"/>
  <c r="ME53" i="1" s="1"/>
  <c r="HG53" i="1"/>
  <c r="LO59" i="1"/>
  <c r="ME59" i="1" s="1"/>
  <c r="HG59" i="1"/>
  <c r="LR12" i="1"/>
  <c r="MF12" i="1" s="1"/>
  <c r="HH12" i="1"/>
  <c r="HE12" i="1"/>
  <c r="MC237" i="1"/>
  <c r="HE237" i="1"/>
  <c r="MC235" i="1"/>
  <c r="HE235" i="1"/>
  <c r="MC70" i="1"/>
  <c r="HE70" i="1"/>
  <c r="HF71" i="1"/>
  <c r="LO162" i="1"/>
  <c r="ME162" i="1" s="1"/>
  <c r="HG162" i="1"/>
  <c r="LO245" i="1"/>
  <c r="ME245" i="1" s="1"/>
  <c r="HG245" i="1"/>
  <c r="LR243" i="1"/>
  <c r="HH243" i="1"/>
  <c r="LR239" i="1"/>
  <c r="MF239" i="1" s="1"/>
  <c r="HH239" i="1"/>
  <c r="LR207" i="1"/>
  <c r="MF207" i="1" s="1"/>
  <c r="HH207" i="1"/>
  <c r="LR204" i="1"/>
  <c r="HH204" i="1"/>
  <c r="HE116" i="1"/>
  <c r="MC114" i="1"/>
  <c r="HE114" i="1"/>
  <c r="HF42" i="1"/>
  <c r="HF40" i="1"/>
  <c r="LO29" i="1"/>
  <c r="HG29" i="1"/>
  <c r="LR24" i="1"/>
  <c r="MF24" i="1" s="1"/>
  <c r="HH24" i="1"/>
  <c r="LR26" i="1"/>
  <c r="HH26" i="1"/>
  <c r="LR30" i="1"/>
  <c r="MF30" i="1" s="1"/>
  <c r="HH30" i="1"/>
  <c r="MC30" i="1"/>
  <c r="HE30" i="1"/>
  <c r="HF7" i="1"/>
  <c r="HF5" i="1"/>
  <c r="HF11" i="1"/>
  <c r="HF9" i="1"/>
  <c r="HF3" i="1"/>
  <c r="HF234" i="1"/>
  <c r="MC150" i="1"/>
  <c r="HE150" i="1"/>
  <c r="MC148" i="1"/>
  <c r="HE148" i="1"/>
  <c r="HF145" i="1"/>
  <c r="HF143" i="1"/>
  <c r="HF67" i="1"/>
  <c r="MD65" i="1"/>
  <c r="HF65" i="1"/>
  <c r="HF63" i="1"/>
  <c r="HF60" i="1"/>
  <c r="HF58" i="1"/>
  <c r="HF56" i="1"/>
  <c r="LR52" i="1"/>
  <c r="HH52" i="1"/>
  <c r="LR14" i="1"/>
  <c r="MF14" i="1" s="1"/>
  <c r="HH14" i="1"/>
  <c r="HF238" i="1"/>
  <c r="HF236" i="1"/>
  <c r="HF75" i="1"/>
  <c r="HF72" i="1"/>
  <c r="LO69" i="1"/>
  <c r="HG69" i="1"/>
  <c r="LO15" i="1"/>
  <c r="ME15" i="1" s="1"/>
  <c r="HG15" i="1"/>
  <c r="LR163" i="1"/>
  <c r="MF163" i="1" s="1"/>
  <c r="HH163" i="1"/>
  <c r="LR161" i="1"/>
  <c r="MF161" i="1" s="1"/>
  <c r="HH161" i="1"/>
  <c r="LR240" i="1"/>
  <c r="MF240" i="1" s="1"/>
  <c r="HH240" i="1"/>
  <c r="MC243" i="1"/>
  <c r="HE243" i="1"/>
  <c r="MC239" i="1"/>
  <c r="HE239" i="1"/>
  <c r="MC207" i="1"/>
  <c r="HE207" i="1"/>
  <c r="MC204" i="1"/>
  <c r="HE204" i="1"/>
  <c r="HF202" i="1"/>
  <c r="HF115" i="1"/>
  <c r="HF113" i="1"/>
  <c r="LO41" i="1"/>
  <c r="ME41" i="1" s="1"/>
  <c r="HG41" i="1"/>
  <c r="LR28" i="1"/>
  <c r="HH28" i="1"/>
  <c r="MC24" i="1"/>
  <c r="HE24" i="1"/>
  <c r="MC26" i="1"/>
  <c r="HE26" i="1"/>
  <c r="HF74" i="1"/>
  <c r="LO6" i="1"/>
  <c r="ME6" i="1" s="1"/>
  <c r="HG6" i="1"/>
  <c r="LO4" i="1"/>
  <c r="ME4" i="1" s="1"/>
  <c r="HG4" i="1"/>
  <c r="LO10" i="1"/>
  <c r="ME10" i="1" s="1"/>
  <c r="HG10" i="1"/>
  <c r="LO8" i="1"/>
  <c r="HG8" i="1"/>
  <c r="LO2" i="1"/>
  <c r="ME2" i="1" s="1"/>
  <c r="HG2" i="1"/>
  <c r="LO233" i="1"/>
  <c r="ME233" i="1" s="1"/>
  <c r="HG233" i="1"/>
  <c r="HF125" i="1"/>
  <c r="HF149" i="1"/>
  <c r="HF147" i="1"/>
  <c r="LO144" i="1"/>
  <c r="HG144" i="1"/>
  <c r="LO68" i="1"/>
  <c r="ME68" i="1" s="1"/>
  <c r="HG68" i="1"/>
  <c r="LO66" i="1"/>
  <c r="ME66" i="1" s="1"/>
  <c r="HG66" i="1"/>
  <c r="LO64" i="1"/>
  <c r="ME64" i="1" s="1"/>
  <c r="HG64" i="1"/>
  <c r="LO61" i="1"/>
  <c r="ME61" i="1" s="1"/>
  <c r="HG61" i="1"/>
  <c r="LO62" i="1"/>
  <c r="ME62" i="1" s="1"/>
  <c r="HG62" i="1"/>
  <c r="LO57" i="1"/>
  <c r="HG57" i="1"/>
  <c r="LR54" i="1"/>
  <c r="HH54" i="1"/>
  <c r="MC54" i="1"/>
  <c r="HE54" i="1"/>
  <c r="MC52" i="1"/>
  <c r="HE52" i="1"/>
  <c r="MC14" i="1"/>
  <c r="HE14" i="1"/>
  <c r="HF13" i="1"/>
  <c r="LO237" i="1"/>
  <c r="ME237" i="1" s="1"/>
  <c r="HG237" i="1"/>
  <c r="LO235" i="1"/>
  <c r="HG235" i="1"/>
  <c r="LO70" i="1"/>
  <c r="HG70" i="1"/>
  <c r="LR71" i="1"/>
  <c r="HH71" i="1"/>
  <c r="HE163" i="1"/>
  <c r="MC161" i="1"/>
  <c r="HE161" i="1"/>
  <c r="HE240" i="1"/>
  <c r="HF244" i="1"/>
  <c r="HF241" i="1"/>
  <c r="HF203" i="1"/>
  <c r="HF205" i="1"/>
  <c r="LO116" i="1"/>
  <c r="HG116" i="1"/>
  <c r="LO114" i="1"/>
  <c r="HG114" i="1"/>
  <c r="LR42" i="1"/>
  <c r="HH42" i="1"/>
  <c r="LR40" i="1"/>
  <c r="HH40" i="1"/>
  <c r="MC28" i="1"/>
  <c r="HE28" i="1"/>
  <c r="HF25" i="1"/>
  <c r="HF27" i="1"/>
  <c r="HF31" i="1"/>
  <c r="LO73" i="1"/>
  <c r="HG73" i="1"/>
  <c r="LR7" i="1"/>
  <c r="MF7" i="1" s="1"/>
  <c r="HH7" i="1"/>
  <c r="LR5" i="1"/>
  <c r="MF5" i="1" s="1"/>
  <c r="HH5" i="1"/>
  <c r="LR11" i="1"/>
  <c r="HH11" i="1"/>
  <c r="LR9" i="1"/>
  <c r="MF9" i="1" s="1"/>
  <c r="HH9" i="1"/>
  <c r="LR3" i="1"/>
  <c r="MF3" i="1" s="1"/>
  <c r="HH3" i="1"/>
  <c r="LR234" i="1"/>
  <c r="MF234" i="1" s="1"/>
  <c r="HH234" i="1"/>
  <c r="LO150" i="1"/>
  <c r="HG150" i="1"/>
  <c r="LO148" i="1"/>
  <c r="HG148" i="1"/>
  <c r="LR145" i="1"/>
  <c r="HH145" i="1"/>
  <c r="LR143" i="1"/>
  <c r="MF143" i="1" s="1"/>
  <c r="HH143" i="1"/>
  <c r="LR67" i="1"/>
  <c r="HH67" i="1"/>
  <c r="LR65" i="1"/>
  <c r="MF65" i="1" s="1"/>
  <c r="HH65" i="1"/>
  <c r="LR63" i="1"/>
  <c r="MF63" i="1" s="1"/>
  <c r="HH63" i="1"/>
  <c r="LR60" i="1"/>
  <c r="MF60" i="1" s="1"/>
  <c r="HH60" i="1"/>
  <c r="LR58" i="1"/>
  <c r="HH58" i="1"/>
  <c r="LR56" i="1"/>
  <c r="HH56" i="1"/>
  <c r="HF53" i="1"/>
  <c r="HF59" i="1"/>
  <c r="LO12" i="1"/>
  <c r="ME12" i="1" s="1"/>
  <c r="HG12" i="1"/>
  <c r="LR238" i="1"/>
  <c r="MF238" i="1" s="1"/>
  <c r="HH238" i="1"/>
  <c r="LR236" i="1"/>
  <c r="MF236" i="1" s="1"/>
  <c r="HH236" i="1"/>
  <c r="LR75" i="1"/>
  <c r="MF75" i="1" s="1"/>
  <c r="HH75" i="1"/>
  <c r="LR72" i="1"/>
  <c r="HH72" i="1"/>
  <c r="MC71" i="1"/>
  <c r="HE71" i="1"/>
  <c r="HF162" i="1"/>
  <c r="HF245" i="1"/>
  <c r="LO243" i="1"/>
  <c r="HG243" i="1"/>
  <c r="LO239" i="1"/>
  <c r="ME239" i="1" s="1"/>
  <c r="HG239" i="1"/>
  <c r="LO207" i="1"/>
  <c r="HG207" i="1"/>
  <c r="LO204" i="1"/>
  <c r="HG204" i="1"/>
  <c r="LR202" i="1"/>
  <c r="HH202" i="1"/>
  <c r="LR115" i="1"/>
  <c r="HH115" i="1"/>
  <c r="LR113" i="1"/>
  <c r="HH113" i="1"/>
  <c r="MC42" i="1"/>
  <c r="HE42" i="1"/>
  <c r="MC40" i="1"/>
  <c r="HE40" i="1"/>
  <c r="HF29" i="1"/>
  <c r="LO24" i="1"/>
  <c r="HG24" i="1"/>
  <c r="LO26" i="1"/>
  <c r="HG26" i="1"/>
  <c r="LO30" i="1"/>
  <c r="ME30" i="1" s="1"/>
  <c r="HG30" i="1"/>
  <c r="LR74" i="1"/>
  <c r="MF74" i="1" s="1"/>
  <c r="HH74" i="1"/>
  <c r="HE7" i="1"/>
  <c r="MC5" i="1"/>
  <c r="HE5" i="1"/>
  <c r="MC11" i="1"/>
  <c r="HE11" i="1"/>
  <c r="MC9" i="1"/>
  <c r="HE9" i="1"/>
  <c r="HE3" i="1"/>
  <c r="MC234" i="1"/>
  <c r="HE234" i="1"/>
  <c r="LR149" i="1"/>
  <c r="HH149" i="1"/>
  <c r="LR147" i="1"/>
  <c r="HH147" i="1"/>
  <c r="MC145" i="1"/>
  <c r="HE145" i="1"/>
  <c r="MC143" i="1"/>
  <c r="HE143" i="1"/>
  <c r="MC67" i="1"/>
  <c r="HE67" i="1"/>
  <c r="HE65" i="1"/>
  <c r="MC63" i="1"/>
  <c r="HE63" i="1"/>
  <c r="MC60" i="1"/>
  <c r="HE60" i="1"/>
  <c r="MC58" i="1"/>
  <c r="HE58" i="1"/>
  <c r="HE56" i="1"/>
  <c r="HF55" i="1"/>
  <c r="LO52" i="1"/>
  <c r="ME52" i="1" s="1"/>
  <c r="HG52" i="1"/>
  <c r="LO14" i="1"/>
  <c r="ME14" i="1" s="1"/>
  <c r="HG14" i="1"/>
  <c r="HE238" i="1"/>
  <c r="MC236" i="1"/>
  <c r="HE236" i="1"/>
  <c r="MC75" i="1"/>
  <c r="HE75" i="1"/>
  <c r="HF69" i="1"/>
  <c r="HF15" i="1"/>
  <c r="LO163" i="1"/>
  <c r="ME163" i="1" s="1"/>
  <c r="HG163" i="1"/>
  <c r="LO161" i="1"/>
  <c r="ME161" i="1" s="1"/>
  <c r="HG161" i="1"/>
  <c r="LO240" i="1"/>
  <c r="ME240" i="1" s="1"/>
  <c r="HG240" i="1"/>
  <c r="LR244" i="1"/>
  <c r="HH244" i="1"/>
  <c r="LR241" i="1"/>
  <c r="HH241" i="1"/>
  <c r="LR203" i="1"/>
  <c r="MF203" i="1" s="1"/>
  <c r="HH203" i="1"/>
  <c r="LR205" i="1"/>
  <c r="MF205" i="1" s="1"/>
  <c r="HH205" i="1"/>
  <c r="HE202" i="1"/>
  <c r="MC115" i="1"/>
  <c r="HE115" i="1"/>
  <c r="MC113" i="1"/>
  <c r="HE113" i="1"/>
  <c r="HF32" i="1"/>
  <c r="HF41" i="1"/>
  <c r="LO28" i="1"/>
  <c r="HG28" i="1"/>
  <c r="LR27" i="1"/>
  <c r="HH27" i="1"/>
  <c r="LR31" i="1"/>
  <c r="MF31" i="1" s="1"/>
  <c r="HH31" i="1"/>
  <c r="HE74" i="1"/>
  <c r="HF6" i="1"/>
  <c r="HF4" i="1"/>
  <c r="HF10" i="1"/>
  <c r="HF8" i="1"/>
  <c r="HF2" i="1"/>
  <c r="HF233" i="1"/>
  <c r="HE125" i="1"/>
  <c r="MC149" i="1"/>
  <c r="HE149" i="1"/>
  <c r="MC147" i="1"/>
  <c r="HE147" i="1"/>
  <c r="MD146" i="1"/>
  <c r="HF146" i="1"/>
  <c r="HF144" i="1"/>
  <c r="MD68" i="1"/>
  <c r="HF68" i="1"/>
  <c r="HF66" i="1"/>
  <c r="HF64" i="1"/>
  <c r="HF61" i="1"/>
  <c r="HF62" i="1"/>
  <c r="HF57" i="1"/>
  <c r="LO54" i="1"/>
  <c r="HG54" i="1"/>
  <c r="LR53" i="1"/>
  <c r="MF53" i="1" s="1"/>
  <c r="HH53" i="1"/>
  <c r="LR59" i="1"/>
  <c r="MF59" i="1" s="1"/>
  <c r="HH59" i="1"/>
  <c r="LR13" i="1"/>
  <c r="MF13" i="1" s="1"/>
  <c r="HH13" i="1"/>
  <c r="MC13" i="1"/>
  <c r="HE13" i="1"/>
  <c r="HF237" i="1"/>
  <c r="HF235" i="1"/>
  <c r="HF70" i="1"/>
  <c r="LO71" i="1"/>
  <c r="HG71" i="1"/>
  <c r="LR162" i="1"/>
  <c r="MF162" i="1" s="1"/>
  <c r="HH162" i="1"/>
  <c r="LR245" i="1"/>
  <c r="MF245" i="1" s="1"/>
  <c r="HH245" i="1"/>
  <c r="MC244" i="1"/>
  <c r="HE244" i="1"/>
  <c r="MC241" i="1"/>
  <c r="HE241" i="1"/>
  <c r="HE203" i="1"/>
  <c r="MC205" i="1"/>
  <c r="HE205" i="1"/>
  <c r="HF116" i="1"/>
  <c r="HF114" i="1"/>
  <c r="LO42" i="1"/>
  <c r="HG42" i="1"/>
  <c r="LO40" i="1"/>
  <c r="HG40" i="1"/>
  <c r="LR25" i="1"/>
  <c r="MF25" i="1" s="1"/>
  <c r="HH25" i="1"/>
  <c r="MC25" i="1"/>
  <c r="HE25" i="1"/>
  <c r="MC27" i="1"/>
  <c r="HE27" i="1"/>
  <c r="MC31" i="1"/>
  <c r="HE31" i="1"/>
  <c r="HF73" i="1"/>
  <c r="LO7" i="1"/>
  <c r="ME7" i="1" s="1"/>
  <c r="HG7" i="1"/>
  <c r="LO5" i="1"/>
  <c r="HG5" i="1"/>
  <c r="LO11" i="1"/>
  <c r="ME11" i="1" s="1"/>
  <c r="HG11" i="1"/>
  <c r="LO9" i="1"/>
  <c r="ME9" i="1" s="1"/>
  <c r="HG9" i="1"/>
  <c r="LO3" i="1"/>
  <c r="ME3" i="1" s="1"/>
  <c r="HG3" i="1"/>
  <c r="LO234" i="1"/>
  <c r="HG234" i="1"/>
  <c r="HF150" i="1"/>
  <c r="HF148" i="1"/>
  <c r="LO145" i="1"/>
  <c r="HG145" i="1"/>
  <c r="LO143" i="1"/>
  <c r="HG143" i="1"/>
  <c r="LO67" i="1"/>
  <c r="HG67" i="1"/>
  <c r="LO65" i="1"/>
  <c r="ME65" i="1" s="1"/>
  <c r="HG65" i="1"/>
  <c r="LO63" i="1"/>
  <c r="ME63" i="1" s="1"/>
  <c r="HG63" i="1"/>
  <c r="LO60" i="1"/>
  <c r="HG60" i="1"/>
  <c r="LO58" i="1"/>
  <c r="HG58" i="1"/>
  <c r="LO56" i="1"/>
  <c r="HG56" i="1"/>
  <c r="MC53" i="1"/>
  <c r="HE53" i="1"/>
  <c r="HE59" i="1"/>
  <c r="HF12" i="1"/>
  <c r="LO238" i="1"/>
  <c r="ME238" i="1" s="1"/>
  <c r="HG238" i="1"/>
  <c r="LO236" i="1"/>
  <c r="ME236" i="1" s="1"/>
  <c r="HG236" i="1"/>
  <c r="LO75" i="1"/>
  <c r="HG75" i="1"/>
  <c r="LO72" i="1"/>
  <c r="HG72" i="1"/>
  <c r="LR69" i="1"/>
  <c r="HH69" i="1"/>
  <c r="LR15" i="1"/>
  <c r="MF15" i="1" s="1"/>
  <c r="HH15" i="1"/>
  <c r="HE15" i="1"/>
  <c r="MC162" i="1"/>
  <c r="HE162" i="1"/>
  <c r="HE245" i="1"/>
  <c r="HF243" i="1"/>
  <c r="HF239" i="1"/>
  <c r="MD207" i="1"/>
  <c r="HF207" i="1"/>
  <c r="HF204" i="1"/>
  <c r="LO202" i="1"/>
  <c r="HG202" i="1"/>
  <c r="LO115" i="1"/>
  <c r="HG115" i="1"/>
  <c r="LO113" i="1"/>
  <c r="HG113" i="1"/>
  <c r="LR41" i="1"/>
  <c r="MF41" i="1" s="1"/>
  <c r="HH41" i="1"/>
  <c r="LR29" i="1"/>
  <c r="HH29" i="1"/>
  <c r="HE29" i="1"/>
  <c r="HF24" i="1"/>
  <c r="HF26" i="1"/>
  <c r="MD30" i="1"/>
  <c r="HF30" i="1"/>
  <c r="LO74" i="1"/>
  <c r="ME74" i="1" s="1"/>
  <c r="HG74" i="1"/>
  <c r="LR6" i="1"/>
  <c r="MF6" i="1" s="1"/>
  <c r="HH6" i="1"/>
  <c r="LR4" i="1"/>
  <c r="MF4" i="1" s="1"/>
  <c r="HH4" i="1"/>
  <c r="LR10" i="1"/>
  <c r="MF10" i="1" s="1"/>
  <c r="HH10" i="1"/>
  <c r="LR8" i="1"/>
  <c r="HH8" i="1"/>
  <c r="LR2" i="1"/>
  <c r="MF2" i="1" s="1"/>
  <c r="HH2" i="1"/>
  <c r="LR233" i="1"/>
  <c r="MF233" i="1" s="1"/>
  <c r="HH233" i="1"/>
  <c r="MA271" i="1"/>
  <c r="MA269" i="1"/>
  <c r="MA210" i="1"/>
  <c r="MA224" i="1"/>
  <c r="MA124" i="1"/>
  <c r="MA185" i="1"/>
  <c r="MA171" i="1"/>
  <c r="MA11" i="1"/>
  <c r="MA270" i="1"/>
  <c r="MA142" i="1"/>
  <c r="MA66" i="1"/>
  <c r="MA267" i="1"/>
  <c r="MA169" i="1"/>
  <c r="MA197" i="1"/>
  <c r="MA4" i="1"/>
  <c r="MA215" i="1"/>
  <c r="MA240" i="1"/>
  <c r="MA30" i="1"/>
  <c r="MA106" i="1"/>
  <c r="MA150" i="1"/>
  <c r="MA14" i="1"/>
  <c r="MA207" i="1"/>
  <c r="MA234" i="1"/>
  <c r="MA223" i="1"/>
  <c r="MA226" i="1"/>
  <c r="MA213" i="1"/>
  <c r="MA194" i="1"/>
  <c r="MA191" i="1"/>
  <c r="MA189" i="1"/>
  <c r="MA183" i="1"/>
  <c r="MA181" i="1"/>
  <c r="MA178" i="1"/>
  <c r="MA107" i="1"/>
  <c r="MA102" i="1"/>
  <c r="MA99" i="1"/>
  <c r="MA20" i="1"/>
  <c r="MA140" i="1"/>
  <c r="MA138" i="1"/>
  <c r="MA155" i="1"/>
  <c r="MA125" i="1"/>
  <c r="MA144" i="1"/>
  <c r="MA60" i="1"/>
  <c r="MA163" i="1"/>
  <c r="MA203" i="1"/>
  <c r="MA24" i="1"/>
  <c r="MA7" i="1"/>
  <c r="MA276" i="1"/>
  <c r="MA216" i="1"/>
  <c r="MA180" i="1"/>
  <c r="MA157" i="1"/>
  <c r="MA13" i="1"/>
  <c r="MA69" i="1"/>
  <c r="MA196" i="1"/>
  <c r="MA193" i="1"/>
  <c r="MA19" i="1"/>
  <c r="MA62" i="1"/>
  <c r="MA255" i="1"/>
  <c r="MA264" i="1"/>
  <c r="MA176" i="1"/>
  <c r="MA174" i="1"/>
  <c r="MA198" i="1"/>
  <c r="MA46" i="1"/>
  <c r="MA64" i="1"/>
  <c r="MA9" i="1"/>
  <c r="MA272" i="1"/>
  <c r="MA182" i="1"/>
  <c r="MA168" i="1"/>
  <c r="MA101" i="1"/>
  <c r="MA139" i="1"/>
  <c r="MA132" i="1"/>
  <c r="MA247" i="1"/>
  <c r="MA206" i="1"/>
  <c r="MA268" i="1"/>
  <c r="MA227" i="1"/>
  <c r="MA211" i="1"/>
  <c r="MA199" i="1"/>
  <c r="MA167" i="1"/>
  <c r="MA153" i="1"/>
  <c r="MA128" i="1"/>
  <c r="MA54" i="1"/>
  <c r="MA15" i="1"/>
  <c r="MA228" i="1"/>
  <c r="MA218" i="1"/>
  <c r="MA41" i="1"/>
  <c r="MA75" i="1"/>
  <c r="MA245" i="1"/>
  <c r="MA179" i="1"/>
  <c r="MA166" i="1"/>
  <c r="MA92" i="1"/>
  <c r="MA156" i="1"/>
  <c r="MA238" i="1"/>
  <c r="MA274" i="1"/>
  <c r="MA273" i="1"/>
  <c r="MA246" i="1"/>
  <c r="MA158" i="1"/>
  <c r="MA212" i="1"/>
  <c r="MA219" i="1"/>
  <c r="MA173" i="1"/>
  <c r="MA170" i="1"/>
  <c r="MA109" i="1"/>
  <c r="MA95" i="1"/>
  <c r="MA43" i="1"/>
  <c r="MA143" i="1"/>
  <c r="MA236" i="1"/>
  <c r="MA239" i="1"/>
  <c r="MA112" i="1"/>
  <c r="MA45" i="1"/>
  <c r="MA35" i="1"/>
  <c r="MA152" i="1"/>
  <c r="MA136" i="1"/>
  <c r="MA61" i="1"/>
  <c r="MA25" i="1"/>
  <c r="MA6" i="1"/>
  <c r="MA229" i="1"/>
  <c r="MA122" i="1"/>
  <c r="MA195" i="1"/>
  <c r="MA186" i="1"/>
  <c r="MA184" i="1"/>
  <c r="MA110" i="1"/>
  <c r="MA22" i="1"/>
  <c r="MA85" i="1"/>
  <c r="MA83" i="1"/>
  <c r="MA100" i="1"/>
  <c r="MA38" i="1"/>
  <c r="MA37" i="1"/>
  <c r="MA21" i="1"/>
  <c r="MA50" i="1"/>
  <c r="MA141" i="1"/>
  <c r="MA146" i="1"/>
  <c r="MA63" i="1"/>
  <c r="MA237" i="1"/>
  <c r="MA74" i="1"/>
  <c r="MA8" i="1"/>
  <c r="MA254" i="1"/>
  <c r="MA200" i="1"/>
  <c r="MA192" i="1"/>
  <c r="MA190" i="1"/>
  <c r="MA187" i="1"/>
  <c r="MA164" i="1"/>
  <c r="MA111" i="1"/>
  <c r="MA105" i="1"/>
  <c r="MA103" i="1"/>
  <c r="MA86" i="1"/>
  <c r="MA47" i="1"/>
  <c r="MA44" i="1"/>
  <c r="MA39" i="1"/>
  <c r="MA18" i="1"/>
  <c r="MA65" i="1"/>
  <c r="MA12" i="1"/>
  <c r="MA31" i="1"/>
  <c r="MA10" i="1"/>
  <c r="MA188" i="1"/>
  <c r="MA177" i="1"/>
  <c r="MA175" i="1"/>
  <c r="MA172" i="1"/>
  <c r="MA87" i="1"/>
  <c r="MA84" i="1"/>
  <c r="MA82" i="1"/>
  <c r="MA77" i="1"/>
  <c r="MA201" i="1"/>
  <c r="MA154" i="1"/>
  <c r="MA149" i="1"/>
  <c r="MA68" i="1"/>
  <c r="MA59" i="1"/>
  <c r="MA70" i="1"/>
  <c r="MA161" i="1"/>
  <c r="MA205" i="1"/>
  <c r="MA32" i="1"/>
  <c r="MA5" i="1"/>
  <c r="MA233" i="1"/>
  <c r="MC97" i="1"/>
  <c r="MC116" i="1"/>
  <c r="MC23" i="1"/>
  <c r="MC132" i="1"/>
  <c r="MD235" i="1" l="1"/>
  <c r="MF248" i="1"/>
  <c r="MF147" i="1"/>
  <c r="MD29" i="1"/>
  <c r="MD265" i="1"/>
  <c r="MF78" i="1"/>
  <c r="ME80" i="1"/>
  <c r="ME145" i="1"/>
  <c r="ME49" i="1"/>
  <c r="ME97" i="1"/>
  <c r="MF92" i="1"/>
  <c r="MX230" i="1"/>
  <c r="MX265" i="1"/>
  <c r="MX144" i="1"/>
  <c r="MX149" i="1"/>
  <c r="MX97" i="1"/>
  <c r="MX145" i="1"/>
  <c r="MX132" i="1"/>
  <c r="MX94" i="1"/>
  <c r="MX258" i="1"/>
  <c r="MX119" i="1"/>
  <c r="MX35" i="1"/>
  <c r="MX63" i="1"/>
  <c r="MX76" i="1"/>
  <c r="MX84" i="1"/>
  <c r="MX171" i="1"/>
  <c r="MX261" i="1"/>
  <c r="MX239" i="1"/>
  <c r="MX17" i="1"/>
  <c r="MX21" i="1"/>
  <c r="MX216" i="1"/>
  <c r="MX89" i="1"/>
  <c r="MX91" i="1"/>
  <c r="MX204" i="1"/>
  <c r="MX135" i="1"/>
  <c r="MX121" i="1"/>
  <c r="MX266" i="1"/>
  <c r="MX160" i="1"/>
  <c r="MX248" i="1"/>
  <c r="MX95" i="1"/>
  <c r="MX59" i="1"/>
  <c r="MX199" i="1"/>
  <c r="MX24" i="1"/>
  <c r="MX237" i="1"/>
  <c r="MX125" i="1"/>
  <c r="MX255" i="1"/>
  <c r="MX270" i="1"/>
  <c r="MX275" i="1"/>
  <c r="MX74" i="1"/>
  <c r="MX231" i="1"/>
  <c r="MX168" i="1"/>
  <c r="MX219" i="1"/>
  <c r="MX213" i="1"/>
  <c r="MX215" i="1"/>
  <c r="MX7" i="1"/>
  <c r="MX233" i="1"/>
  <c r="MX161" i="1"/>
  <c r="MX40" i="1"/>
  <c r="MX225" i="1"/>
  <c r="MX49" i="1"/>
  <c r="MX80" i="1"/>
  <c r="MX246" i="1"/>
  <c r="MX127" i="1"/>
  <c r="MX235" i="1"/>
  <c r="MX137" i="1"/>
  <c r="MX116" i="1"/>
  <c r="MX122" i="1"/>
  <c r="MX262" i="1"/>
  <c r="MX62" i="1"/>
  <c r="MX64" i="1"/>
  <c r="MX77" i="1"/>
  <c r="MX85" i="1"/>
  <c r="MX172" i="1"/>
  <c r="MX205" i="1"/>
  <c r="MX18" i="1"/>
  <c r="MX90" i="1"/>
  <c r="MX56" i="1"/>
  <c r="MX48" i="1"/>
  <c r="MX78" i="1"/>
  <c r="MD148" i="1"/>
  <c r="MX148" i="1"/>
  <c r="MX214" i="1"/>
  <c r="MX52" i="1"/>
  <c r="MX206" i="1"/>
  <c r="MX50" i="1"/>
  <c r="MX54" i="1"/>
  <c r="MX51" i="1"/>
  <c r="MX263" i="1"/>
  <c r="MX26" i="1"/>
  <c r="MX88" i="1"/>
  <c r="MX113" i="1"/>
  <c r="MX147" i="1"/>
  <c r="MX123" i="1"/>
  <c r="MX117" i="1"/>
  <c r="MX87" i="1"/>
  <c r="MX200" i="1"/>
  <c r="MX25" i="1"/>
  <c r="MX238" i="1"/>
  <c r="MX264" i="1"/>
  <c r="MX276" i="1"/>
  <c r="MX271" i="1"/>
  <c r="MX268" i="1"/>
  <c r="MX75" i="1"/>
  <c r="MX101" i="1"/>
  <c r="MX30" i="1"/>
  <c r="MX16" i="1"/>
  <c r="MX4" i="1"/>
  <c r="MX234" i="1"/>
  <c r="MX162" i="1"/>
  <c r="MX152" i="1"/>
  <c r="MX140" i="1"/>
  <c r="MX249" i="1"/>
  <c r="MX114" i="1"/>
  <c r="MX92" i="1"/>
  <c r="MX241" i="1"/>
  <c r="MX36" i="1"/>
  <c r="MX164" i="1"/>
  <c r="MX260" i="1"/>
  <c r="MX150" i="1"/>
  <c r="MX23" i="1"/>
  <c r="MX34" i="1"/>
  <c r="MX259" i="1"/>
  <c r="MX73" i="1"/>
  <c r="MX217" i="1"/>
  <c r="MX68" i="1"/>
  <c r="MX65" i="1"/>
  <c r="MX46" i="1"/>
  <c r="MX8" i="1"/>
  <c r="MX98" i="1"/>
  <c r="MX133" i="1"/>
  <c r="MX118" i="1"/>
  <c r="MX57" i="1"/>
  <c r="MX115" i="1"/>
  <c r="MX221" i="1"/>
  <c r="MD243" i="1"/>
  <c r="MX243" i="1"/>
  <c r="MX28" i="1"/>
  <c r="MX244" i="1"/>
  <c r="MX257" i="1"/>
  <c r="MX173" i="1"/>
  <c r="MX12" i="1"/>
  <c r="MX158" i="1"/>
  <c r="MX254" i="1"/>
  <c r="MX247" i="1"/>
  <c r="MX272" i="1"/>
  <c r="MX274" i="1"/>
  <c r="MX169" i="1"/>
  <c r="MX31" i="1"/>
  <c r="MX197" i="1"/>
  <c r="MX224" i="1"/>
  <c r="MX211" i="1"/>
  <c r="MX228" i="1"/>
  <c r="MX229" i="1"/>
  <c r="MX9" i="1"/>
  <c r="MX5" i="1"/>
  <c r="MX2" i="1"/>
  <c r="MX163" i="1"/>
  <c r="MX153" i="1"/>
  <c r="MX157" i="1"/>
  <c r="MX141" i="1"/>
  <c r="MX70" i="1"/>
  <c r="MX130" i="1"/>
  <c r="MX256" i="1"/>
  <c r="MX126" i="1"/>
  <c r="MD251" i="1"/>
  <c r="MX251" i="1"/>
  <c r="MX38" i="1"/>
  <c r="MX58" i="1"/>
  <c r="MX165" i="1"/>
  <c r="MX128" i="1"/>
  <c r="MX151" i="1"/>
  <c r="MX166" i="1"/>
  <c r="MX202" i="1"/>
  <c r="MX55" i="1"/>
  <c r="MX143" i="1"/>
  <c r="MX61" i="1"/>
  <c r="MX66" i="1"/>
  <c r="MX37" i="1"/>
  <c r="MX83" i="1"/>
  <c r="MX170" i="1"/>
  <c r="MX203" i="1"/>
  <c r="MX134" i="1"/>
  <c r="MX20" i="1"/>
  <c r="MX129" i="1"/>
  <c r="MX43" i="1"/>
  <c r="MX47" i="1"/>
  <c r="MX27" i="1"/>
  <c r="MX120" i="1"/>
  <c r="MX71" i="1"/>
  <c r="MD159" i="1"/>
  <c r="MX159" i="1"/>
  <c r="MX42" i="1"/>
  <c r="MX69" i="1"/>
  <c r="MX67" i="1"/>
  <c r="MX192" i="1"/>
  <c r="MX222" i="1"/>
  <c r="MX32" i="1"/>
  <c r="MX72" i="1"/>
  <c r="MX29" i="1"/>
  <c r="MX253" i="1"/>
  <c r="MD14" i="1"/>
  <c r="MX14" i="1"/>
  <c r="MD124" i="1"/>
  <c r="MX124" i="1"/>
  <c r="MX10" i="1"/>
  <c r="MX6" i="1"/>
  <c r="MX154" i="1"/>
  <c r="MX142" i="1"/>
  <c r="MX60" i="1"/>
  <c r="MX136" i="1"/>
  <c r="MX82" i="1"/>
  <c r="MX86" i="1"/>
  <c r="MX207" i="1"/>
  <c r="MX19" i="1"/>
  <c r="MX99" i="1"/>
  <c r="MX41" i="1"/>
  <c r="MX250" i="1"/>
  <c r="MX191" i="1"/>
  <c r="MX252" i="1"/>
  <c r="MX39" i="1"/>
  <c r="MX102" i="1"/>
  <c r="MX106" i="1"/>
  <c r="MX109" i="1"/>
  <c r="MX174" i="1"/>
  <c r="MX178" i="1"/>
  <c r="MX182" i="1"/>
  <c r="MX232" i="1"/>
  <c r="MX189" i="1"/>
  <c r="MX131" i="1"/>
  <c r="MX193" i="1"/>
  <c r="MX240" i="1"/>
  <c r="MX96" i="1"/>
  <c r="MX100" i="1"/>
  <c r="MX220" i="1"/>
  <c r="MX103" i="1"/>
  <c r="MX107" i="1"/>
  <c r="MX110" i="1"/>
  <c r="MX175" i="1"/>
  <c r="MX179" i="1"/>
  <c r="MX183" i="1"/>
  <c r="MX186" i="1"/>
  <c r="MX236" i="1"/>
  <c r="MX13" i="1"/>
  <c r="MD267" i="1"/>
  <c r="MX267" i="1"/>
  <c r="MD269" i="1"/>
  <c r="MX269" i="1"/>
  <c r="MD273" i="1"/>
  <c r="MX273" i="1"/>
  <c r="MD198" i="1"/>
  <c r="MX198" i="1"/>
  <c r="MD218" i="1"/>
  <c r="MX218" i="1"/>
  <c r="MD212" i="1"/>
  <c r="MX212" i="1"/>
  <c r="MD226" i="1"/>
  <c r="MX226" i="1"/>
  <c r="MX3" i="1"/>
  <c r="MD93" i="1"/>
  <c r="MX93" i="1"/>
  <c r="MD194" i="1"/>
  <c r="MX194" i="1"/>
  <c r="MX245" i="1"/>
  <c r="MX15" i="1"/>
  <c r="MX53" i="1"/>
  <c r="MD138" i="1"/>
  <c r="MX138" i="1"/>
  <c r="MX208" i="1"/>
  <c r="MX44" i="1"/>
  <c r="MX104" i="1"/>
  <c r="MX22" i="1"/>
  <c r="MX111" i="1"/>
  <c r="MX176" i="1"/>
  <c r="MX180" i="1"/>
  <c r="MX184" i="1"/>
  <c r="MX187" i="1"/>
  <c r="MX11" i="1"/>
  <c r="MX195" i="1"/>
  <c r="MX155" i="1"/>
  <c r="MX139" i="1"/>
  <c r="MX201" i="1"/>
  <c r="MX81" i="1"/>
  <c r="MX190" i="1"/>
  <c r="MX209" i="1"/>
  <c r="MX45" i="1"/>
  <c r="MX79" i="1"/>
  <c r="MX105" i="1"/>
  <c r="MX108" i="1"/>
  <c r="MX112" i="1"/>
  <c r="MX177" i="1"/>
  <c r="MX181" i="1"/>
  <c r="MX185" i="1"/>
  <c r="MX188" i="1"/>
  <c r="MX167" i="1"/>
  <c r="MX210" i="1"/>
  <c r="MX227" i="1"/>
  <c r="MX223" i="1"/>
  <c r="MX196" i="1"/>
  <c r="MX146" i="1"/>
  <c r="MX156" i="1"/>
  <c r="ME92" i="1"/>
  <c r="ME127" i="1"/>
  <c r="MF258" i="1"/>
  <c r="ME116" i="1"/>
  <c r="MD119" i="1"/>
  <c r="MD88" i="1"/>
  <c r="MD266" i="1"/>
  <c r="MD150" i="1"/>
  <c r="ME120" i="1"/>
  <c r="MD34" i="1"/>
  <c r="MF133" i="1"/>
  <c r="MD94" i="1"/>
  <c r="MD70" i="1"/>
  <c r="MF149" i="1"/>
  <c r="MF67" i="1"/>
  <c r="ME113" i="1"/>
  <c r="ME73" i="1"/>
  <c r="MF69" i="1"/>
  <c r="MF26" i="1"/>
  <c r="ME241" i="1"/>
  <c r="MD133" i="1"/>
  <c r="MD54" i="1"/>
  <c r="MD51" i="1"/>
  <c r="ME225" i="1"/>
  <c r="MD120" i="1"/>
  <c r="MD230" i="1"/>
  <c r="MD165" i="1"/>
  <c r="ME57" i="1"/>
  <c r="ME69" i="1"/>
  <c r="MF52" i="1"/>
  <c r="ME26" i="1"/>
  <c r="ME126" i="1"/>
  <c r="ME58" i="1"/>
  <c r="MF23" i="1"/>
  <c r="ME262" i="1"/>
  <c r="ME222" i="1"/>
  <c r="ME94" i="1"/>
  <c r="ME260" i="1"/>
  <c r="ME257" i="1"/>
  <c r="MD253" i="1"/>
  <c r="ME95" i="1"/>
  <c r="MD132" i="1"/>
  <c r="ME27" i="1"/>
  <c r="MD71" i="1"/>
  <c r="MD122" i="1"/>
  <c r="MD113" i="1"/>
  <c r="MD147" i="1"/>
  <c r="MD259" i="1"/>
  <c r="MD117" i="1"/>
  <c r="MF56" i="1"/>
  <c r="MF151" i="1"/>
  <c r="MF51" i="1"/>
  <c r="MF8" i="1"/>
  <c r="MF204" i="1"/>
  <c r="MF116" i="1"/>
  <c r="MF128" i="1"/>
  <c r="MF73" i="1"/>
  <c r="ME256" i="1"/>
  <c r="MF130" i="1"/>
  <c r="MD38" i="1"/>
  <c r="MD36" i="1"/>
  <c r="MD260" i="1"/>
  <c r="MD92" i="1"/>
  <c r="MF72" i="1"/>
  <c r="MF117" i="1"/>
  <c r="MD78" i="1"/>
  <c r="ME128" i="1"/>
  <c r="ME55" i="1"/>
  <c r="MF265" i="1"/>
  <c r="MD192" i="1"/>
  <c r="MD48" i="1"/>
  <c r="MD121" i="1"/>
  <c r="MD214" i="1"/>
  <c r="MD126" i="1"/>
  <c r="MD32" i="1"/>
  <c r="MD127" i="1"/>
  <c r="MD42" i="1"/>
  <c r="MD135" i="1"/>
  <c r="MF95" i="1"/>
  <c r="MF94" i="1"/>
  <c r="MD69" i="1"/>
  <c r="MD67" i="1"/>
  <c r="ME51" i="1"/>
  <c r="MD249" i="1"/>
  <c r="MD52" i="1"/>
  <c r="MD72" i="1"/>
  <c r="MD262" i="1"/>
  <c r="MD27" i="1"/>
  <c r="MD115" i="1"/>
  <c r="MD263" i="1"/>
  <c r="MD256" i="1"/>
  <c r="MD57" i="1"/>
  <c r="MD137" i="1"/>
  <c r="MD222" i="1"/>
  <c r="MD202" i="1"/>
  <c r="MD166" i="1"/>
  <c r="ME202" i="1"/>
  <c r="MF263" i="1"/>
  <c r="MF42" i="1"/>
  <c r="MF243" i="1"/>
  <c r="MF192" i="1"/>
  <c r="MF80" i="1"/>
  <c r="ME50" i="1"/>
  <c r="ME135" i="1"/>
  <c r="ME265" i="1"/>
  <c r="MD8" i="1"/>
  <c r="MD206" i="1"/>
  <c r="MD50" i="1"/>
  <c r="MD248" i="1"/>
  <c r="MF27" i="1"/>
  <c r="MF113" i="1"/>
  <c r="ME114" i="1"/>
  <c r="ME149" i="1"/>
  <c r="MF230" i="1"/>
  <c r="MF214" i="1"/>
  <c r="ME159" i="1"/>
  <c r="MF48" i="1"/>
  <c r="ME67" i="1"/>
  <c r="ME148" i="1"/>
  <c r="ME266" i="1"/>
  <c r="MF127" i="1"/>
  <c r="MF123" i="1"/>
  <c r="MD95" i="1"/>
  <c r="MF88" i="1"/>
  <c r="ME121" i="1"/>
  <c r="MF249" i="1"/>
  <c r="ME23" i="1"/>
  <c r="MF58" i="1"/>
  <c r="MF55" i="1"/>
  <c r="ME117" i="1"/>
  <c r="MF165" i="1"/>
  <c r="MF122" i="1"/>
  <c r="MF221" i="1"/>
  <c r="MF202" i="1"/>
  <c r="MF132" i="1"/>
  <c r="ME192" i="1"/>
  <c r="MF253" i="1"/>
  <c r="ME8" i="1"/>
  <c r="MF259" i="1"/>
  <c r="ME166" i="1"/>
  <c r="ME246" i="1"/>
  <c r="MF262" i="1"/>
  <c r="ME54" i="1"/>
  <c r="MD160" i="1"/>
  <c r="ME243" i="1"/>
  <c r="MF38" i="1"/>
  <c r="MF126" i="1"/>
  <c r="MD55" i="1"/>
  <c r="MF119" i="1"/>
  <c r="ME217" i="1"/>
  <c r="MF50" i="1"/>
  <c r="ME32" i="1"/>
  <c r="ME29" i="1"/>
  <c r="MF49" i="1"/>
  <c r="MF164" i="1"/>
  <c r="MD40" i="1"/>
  <c r="MD149" i="1"/>
  <c r="MD97" i="1"/>
  <c r="MD225" i="1"/>
  <c r="MD145" i="1"/>
  <c r="MD58" i="1"/>
  <c r="MF148" i="1"/>
  <c r="ME119" i="1"/>
  <c r="ME151" i="1"/>
  <c r="MD128" i="1"/>
  <c r="MD56" i="1"/>
  <c r="MD49" i="1"/>
  <c r="MD80" i="1"/>
  <c r="MD246" i="1"/>
  <c r="MF266" i="1"/>
  <c r="MD114" i="1"/>
  <c r="MD28" i="1"/>
  <c r="MD244" i="1"/>
  <c r="MD217" i="1"/>
  <c r="MD98" i="1"/>
  <c r="MD241" i="1"/>
  <c r="MD23" i="1"/>
  <c r="MD26" i="1"/>
  <c r="MD257" i="1"/>
  <c r="MF29" i="1"/>
  <c r="ME72" i="1"/>
  <c r="ME40" i="1"/>
  <c r="MF241" i="1"/>
  <c r="MF150" i="1"/>
  <c r="ME122" i="1"/>
  <c r="MF246" i="1"/>
  <c r="ME263" i="1"/>
  <c r="ME204" i="1"/>
  <c r="MF71" i="1"/>
  <c r="MF54" i="1"/>
  <c r="MF70" i="1"/>
  <c r="ME165" i="1"/>
  <c r="ME71" i="1"/>
  <c r="ME28" i="1"/>
  <c r="ME214" i="1"/>
  <c r="ME34" i="1"/>
  <c r="MF222" i="1"/>
  <c r="MF206" i="1"/>
  <c r="ME123" i="1"/>
  <c r="MF32" i="1"/>
  <c r="MF235" i="1"/>
  <c r="MF144" i="1"/>
  <c r="ME78" i="1"/>
  <c r="ME230" i="1"/>
  <c r="ME160" i="1"/>
  <c r="ME144" i="1"/>
  <c r="MF28" i="1"/>
  <c r="ME206" i="1"/>
  <c r="MF120" i="1"/>
  <c r="MF225" i="1"/>
  <c r="ME221" i="1"/>
  <c r="ME258" i="1"/>
  <c r="ME259" i="1"/>
  <c r="ME56" i="1"/>
  <c r="MF115" i="1"/>
  <c r="ME235" i="1"/>
  <c r="MF114" i="1"/>
  <c r="ME147" i="1"/>
  <c r="ME48" i="1"/>
  <c r="ME133" i="1"/>
  <c r="MF137" i="1"/>
  <c r="MF159" i="1"/>
  <c r="MF256" i="1"/>
  <c r="MD130" i="1"/>
  <c r="MD221" i="1"/>
  <c r="MD151" i="1"/>
  <c r="MF121" i="1"/>
  <c r="MF160" i="1"/>
  <c r="ME244" i="1"/>
  <c r="MF57" i="1"/>
  <c r="MF97" i="1"/>
  <c r="ME130" i="1"/>
  <c r="ME137" i="1"/>
  <c r="MF251" i="1"/>
  <c r="MF118" i="1"/>
  <c r="ME88" i="1"/>
  <c r="MF257" i="1"/>
  <c r="MF36" i="1"/>
  <c r="ME248" i="1"/>
  <c r="MF166" i="1"/>
  <c r="ME251" i="1"/>
  <c r="ME118" i="1"/>
  <c r="MF135" i="1"/>
  <c r="ME164" i="1"/>
  <c r="MF34" i="1"/>
  <c r="MF98" i="1"/>
  <c r="MF217" i="1"/>
  <c r="MC179" i="1"/>
  <c r="MD191" i="1"/>
  <c r="MD142" i="1"/>
  <c r="MB112" i="1"/>
  <c r="MB197" i="1"/>
  <c r="MB267" i="1"/>
  <c r="MB157" i="1"/>
  <c r="MB233" i="1"/>
  <c r="MB167" i="1"/>
  <c r="MB10" i="1"/>
  <c r="MB39" i="1"/>
  <c r="MB63" i="1"/>
  <c r="MB83" i="1"/>
  <c r="MB6" i="1"/>
  <c r="MB169" i="1"/>
  <c r="MB247" i="1"/>
  <c r="MB240" i="1"/>
  <c r="MB142" i="1"/>
  <c r="MB175" i="1"/>
  <c r="MB128" i="1"/>
  <c r="MB176" i="1"/>
  <c r="MB102" i="1"/>
  <c r="MB77" i="1"/>
  <c r="MB191" i="1"/>
  <c r="MB190" i="1"/>
  <c r="MB156" i="1"/>
  <c r="MB216" i="1"/>
  <c r="MB272" i="1"/>
  <c r="MB179" i="1"/>
  <c r="MB194" i="1"/>
  <c r="MB31" i="1"/>
  <c r="MB47" i="1"/>
  <c r="MB174" i="1"/>
  <c r="MB161" i="1"/>
  <c r="MB146" i="1"/>
  <c r="MB21" i="1"/>
  <c r="MB25" i="1"/>
  <c r="MB170" i="1"/>
  <c r="MB271" i="1"/>
  <c r="MB106" i="1"/>
  <c r="MB13" i="1"/>
  <c r="MB158" i="1"/>
  <c r="MB183" i="1"/>
  <c r="MB59" i="1"/>
  <c r="MB82" i="1"/>
  <c r="MB212" i="1"/>
  <c r="MB213" i="1"/>
  <c r="MB192" i="1"/>
  <c r="MB24" i="1"/>
  <c r="MB37" i="1"/>
  <c r="MB143" i="1"/>
  <c r="MB173" i="1"/>
  <c r="MB224" i="1"/>
  <c r="MB193" i="1"/>
  <c r="MB180" i="1"/>
  <c r="MB68" i="1"/>
  <c r="MB211" i="1"/>
  <c r="MB223" i="1"/>
  <c r="MB84" i="1"/>
  <c r="MB15" i="1"/>
  <c r="MB226" i="1"/>
  <c r="MB86" i="1"/>
  <c r="MB198" i="1"/>
  <c r="MB60" i="1"/>
  <c r="MB22" i="1"/>
  <c r="MB239" i="1"/>
  <c r="MB66" i="1"/>
  <c r="MB273" i="1"/>
  <c r="MB163" i="1"/>
  <c r="MB87" i="1"/>
  <c r="MB238" i="1"/>
  <c r="MB140" i="1"/>
  <c r="MB65" i="1"/>
  <c r="MB189" i="1"/>
  <c r="MB237" i="1"/>
  <c r="MB4" i="1"/>
  <c r="MB196" i="1"/>
  <c r="MB274" i="1"/>
  <c r="MB99" i="1"/>
  <c r="MB103" i="1"/>
  <c r="MB200" i="1"/>
  <c r="MB254" i="1"/>
  <c r="MB227" i="1"/>
  <c r="MB184" i="1"/>
  <c r="MB46" i="1"/>
  <c r="MB178" i="1"/>
  <c r="MB100" i="1"/>
  <c r="MB236" i="1"/>
  <c r="MB62" i="1"/>
  <c r="MB101" i="1"/>
  <c r="MB138" i="1"/>
  <c r="MB107" i="1"/>
  <c r="MB187" i="1"/>
  <c r="MB166" i="1"/>
  <c r="MB205" i="1"/>
  <c r="MB12" i="1"/>
  <c r="MB164" i="1"/>
  <c r="MB139" i="1"/>
  <c r="MB246" i="1"/>
  <c r="MB218" i="1"/>
  <c r="MB19" i="1"/>
  <c r="MB268" i="1"/>
  <c r="MB74" i="1"/>
  <c r="MB270" i="1"/>
  <c r="MB168" i="1"/>
  <c r="MB199" i="1"/>
  <c r="MB20" i="1"/>
  <c r="MB5" i="1"/>
  <c r="ME249" i="1"/>
  <c r="MD118" i="1"/>
  <c r="MB201" i="1"/>
  <c r="MB92" i="1"/>
  <c r="MB228" i="1"/>
  <c r="MB182" i="1"/>
  <c r="MB9" i="1"/>
  <c r="MB124" i="1"/>
  <c r="MB30" i="1"/>
  <c r="MB85" i="1"/>
  <c r="MB186" i="1"/>
  <c r="MB203" i="1"/>
  <c r="MB207" i="1"/>
  <c r="MB172" i="1"/>
  <c r="MB245" i="1"/>
  <c r="MB110" i="1"/>
  <c r="MB210" i="1"/>
  <c r="MB75" i="1"/>
  <c r="MB64" i="1"/>
  <c r="MB141" i="1"/>
  <c r="MB45" i="1"/>
  <c r="MB109" i="1"/>
  <c r="MB111" i="1"/>
  <c r="ME196" i="1"/>
  <c r="MF260" i="1"/>
  <c r="ME87" i="1"/>
  <c r="MD22" i="1"/>
  <c r="MC134" i="1"/>
  <c r="MC201" i="1"/>
  <c r="ME43" i="1"/>
  <c r="ME98" i="1"/>
  <c r="MB61" i="1"/>
  <c r="MB195" i="1"/>
  <c r="MB7" i="1"/>
  <c r="MB255" i="1"/>
  <c r="MB155" i="1"/>
  <c r="MB181" i="1"/>
  <c r="MB188" i="1"/>
  <c r="MB44" i="1"/>
  <c r="MB276" i="1"/>
  <c r="MB171" i="1"/>
  <c r="MB105" i="1"/>
  <c r="MB264" i="1"/>
  <c r="MB11" i="1"/>
  <c r="MD164" i="1"/>
  <c r="ME38" i="1"/>
  <c r="MB154" i="1"/>
  <c r="ME132" i="1"/>
  <c r="ME175" i="1"/>
  <c r="MD106" i="1"/>
  <c r="MB35" i="1"/>
  <c r="MB229" i="1"/>
  <c r="MB18" i="1"/>
  <c r="MB14" i="1"/>
  <c r="MB153" i="1"/>
  <c r="MC245" i="1"/>
  <c r="MD73" i="1"/>
  <c r="MD233" i="1"/>
  <c r="ME150" i="1"/>
  <c r="MC163" i="1"/>
  <c r="MD204" i="1"/>
  <c r="MD116" i="1"/>
  <c r="MD173" i="1"/>
  <c r="MC133" i="1"/>
  <c r="MF187" i="1"/>
  <c r="ME276" i="1"/>
  <c r="ME268" i="1"/>
  <c r="MF82" i="1"/>
  <c r="ME183" i="1"/>
  <c r="MC269" i="1"/>
  <c r="MC206" i="1"/>
  <c r="MF19" i="1"/>
  <c r="MD79" i="1"/>
  <c r="MF169" i="1"/>
  <c r="ME253" i="1"/>
  <c r="MC99" i="1"/>
  <c r="MD209" i="1"/>
  <c r="MD123" i="1"/>
  <c r="MD16" i="1"/>
  <c r="MD258" i="1"/>
  <c r="MD275" i="1"/>
  <c r="MC84" i="1"/>
  <c r="MB43" i="1"/>
  <c r="MB177" i="1"/>
  <c r="MB219" i="1"/>
  <c r="MB41" i="1"/>
  <c r="MB125" i="1"/>
  <c r="MB234" i="1"/>
  <c r="MC202" i="1"/>
  <c r="MD144" i="1"/>
  <c r="MD41" i="1"/>
  <c r="ME115" i="1"/>
  <c r="MD239" i="1"/>
  <c r="ME75" i="1"/>
  <c r="MC59" i="1"/>
  <c r="ME234" i="1"/>
  <c r="ME5" i="1"/>
  <c r="ME42" i="1"/>
  <c r="MC203" i="1"/>
  <c r="MC125" i="1"/>
  <c r="MC74" i="1"/>
  <c r="MF244" i="1"/>
  <c r="MC238" i="1"/>
  <c r="MC65" i="1"/>
  <c r="MC3" i="1"/>
  <c r="MC7" i="1"/>
  <c r="ME24" i="1"/>
  <c r="ME207" i="1"/>
  <c r="MD53" i="1"/>
  <c r="MF145" i="1"/>
  <c r="MF11" i="1"/>
  <c r="MF40" i="1"/>
  <c r="MC240" i="1"/>
  <c r="ME70" i="1"/>
  <c r="MD61" i="1"/>
  <c r="MC56" i="1"/>
  <c r="ME143" i="1"/>
  <c r="MC15" i="1"/>
  <c r="ME60" i="1"/>
  <c r="MC29" i="1"/>
  <c r="MC12" i="1"/>
  <c r="MF91" i="1"/>
  <c r="ME264" i="1"/>
  <c r="MF129" i="1"/>
  <c r="MF37" i="1"/>
  <c r="ME36" i="1"/>
  <c r="ME90" i="1"/>
  <c r="MC172" i="1"/>
  <c r="ME186" i="1"/>
  <c r="MC194" i="1"/>
  <c r="MB215" i="1"/>
  <c r="MB185" i="1"/>
  <c r="MB269" i="1"/>
  <c r="MB69" i="1"/>
  <c r="MB54" i="1"/>
  <c r="MB26" i="1"/>
  <c r="MB104" i="1"/>
  <c r="MB49" i="1"/>
  <c r="MA27" i="1"/>
  <c r="MA225" i="1"/>
  <c r="MB127" i="1"/>
  <c r="MA16" i="1"/>
  <c r="MA204" i="1"/>
  <c r="MA148" i="1"/>
  <c r="MB78" i="1"/>
  <c r="MB252" i="1"/>
  <c r="MB275" i="1"/>
  <c r="MA71" i="1"/>
  <c r="MA55" i="1"/>
  <c r="MB120" i="1"/>
  <c r="MA29" i="1"/>
  <c r="MA151" i="1"/>
  <c r="MB108" i="1"/>
  <c r="MA261" i="1"/>
  <c r="MB51" i="1"/>
  <c r="MA80" i="1"/>
  <c r="MA96" i="1"/>
  <c r="MB266" i="1"/>
  <c r="MA23" i="1"/>
  <c r="MB88" i="1"/>
  <c r="MA145" i="1"/>
  <c r="MA108" i="1"/>
  <c r="MA209" i="1"/>
  <c r="MA135" i="1"/>
  <c r="MB114" i="1"/>
  <c r="MA58" i="1"/>
  <c r="MA73" i="1"/>
  <c r="MB70" i="1"/>
  <c r="MA89" i="1"/>
  <c r="MB151" i="1"/>
  <c r="MA79" i="1"/>
  <c r="MA98" i="1"/>
  <c r="MA118" i="1"/>
  <c r="MA91" i="1"/>
  <c r="MA42" i="1"/>
  <c r="MA72" i="1"/>
  <c r="MB133" i="1"/>
  <c r="MB253" i="1"/>
  <c r="MA130" i="1"/>
  <c r="MA121" i="1"/>
  <c r="MA243" i="1"/>
  <c r="MB145" i="1"/>
  <c r="MA133" i="1"/>
  <c r="MB116" i="1"/>
  <c r="MB55" i="1"/>
  <c r="MA49" i="1"/>
  <c r="MA40" i="1"/>
  <c r="MA159" i="1"/>
  <c r="MB96" i="1"/>
  <c r="MB257" i="1"/>
  <c r="MA131" i="1"/>
  <c r="MB131" i="1"/>
  <c r="MA217" i="1"/>
  <c r="MB204" i="1"/>
  <c r="MB148" i="1"/>
  <c r="MB73" i="1"/>
  <c r="MA275" i="1"/>
  <c r="MA67" i="1"/>
  <c r="MA26" i="1"/>
  <c r="MB50" i="1"/>
  <c r="MA232" i="1"/>
  <c r="MB162" i="1"/>
  <c r="MB221" i="1"/>
  <c r="MB42" i="1"/>
  <c r="MA119" i="1"/>
  <c r="MA257" i="1"/>
  <c r="MA113" i="1"/>
  <c r="MB147" i="1"/>
  <c r="MA165" i="1"/>
  <c r="MA126" i="1"/>
  <c r="MB208" i="1"/>
  <c r="MA256" i="1"/>
  <c r="MA265" i="1"/>
  <c r="MB89" i="1"/>
  <c r="MB58" i="1"/>
  <c r="MB80" i="1"/>
  <c r="MA214" i="1"/>
  <c r="MB244" i="1"/>
  <c r="MA262" i="1"/>
  <c r="MA137" i="1"/>
  <c r="MA230" i="1"/>
  <c r="MA253" i="1"/>
  <c r="MB150" i="1"/>
  <c r="MB56" i="1"/>
  <c r="MB135" i="1"/>
  <c r="MB159" i="1"/>
  <c r="MB29" i="1"/>
  <c r="MB232" i="1"/>
  <c r="MB53" i="1"/>
  <c r="MA114" i="1"/>
  <c r="MA17" i="1"/>
  <c r="MA250" i="1"/>
  <c r="MB117" i="1"/>
  <c r="MA249" i="1"/>
  <c r="MA241" i="1"/>
  <c r="MB36" i="1"/>
  <c r="MA2" i="1"/>
  <c r="MA222" i="1"/>
  <c r="MB241" i="1"/>
  <c r="MA123" i="1"/>
  <c r="MA116" i="1"/>
  <c r="MB34" i="1"/>
  <c r="MB214" i="1"/>
  <c r="MB256" i="1"/>
  <c r="MB122" i="1"/>
  <c r="MB126" i="1"/>
  <c r="MB265" i="1"/>
  <c r="MB217" i="1"/>
  <c r="MA3" i="1"/>
  <c r="MA160" i="1"/>
  <c r="MB129" i="1"/>
  <c r="MA34" i="1"/>
  <c r="MA252" i="1"/>
  <c r="MB137" i="1"/>
  <c r="MB38" i="1"/>
  <c r="MB121" i="1"/>
  <c r="MA266" i="1"/>
  <c r="MA78" i="1"/>
  <c r="MB71" i="1"/>
  <c r="MA129" i="1"/>
  <c r="MA127" i="1"/>
  <c r="MB202" i="1"/>
  <c r="MB16" i="1"/>
  <c r="MB134" i="1"/>
  <c r="MB94" i="1"/>
  <c r="MB231" i="1"/>
  <c r="MB220" i="1"/>
  <c r="MB258" i="1"/>
  <c r="MB152" i="1"/>
  <c r="MA162" i="1"/>
  <c r="MB76" i="1"/>
  <c r="MB144" i="1"/>
  <c r="MB48" i="1"/>
  <c r="MA115" i="1"/>
  <c r="MA81" i="1"/>
  <c r="MA120" i="1"/>
  <c r="MA258" i="1"/>
  <c r="MA51" i="1"/>
  <c r="MB52" i="1"/>
  <c r="MB130" i="1"/>
  <c r="MB57" i="1"/>
  <c r="MB119" i="1"/>
  <c r="MB113" i="1"/>
  <c r="MB97" i="1"/>
  <c r="MA259" i="1"/>
  <c r="MB67" i="1"/>
  <c r="MA248" i="1"/>
  <c r="MB248" i="1"/>
  <c r="MB259" i="1"/>
  <c r="MB8" i="1"/>
  <c r="MB28" i="1"/>
  <c r="MB165" i="1"/>
  <c r="MA220" i="1"/>
  <c r="MA231" i="1"/>
  <c r="MB3" i="1"/>
  <c r="MA88" i="1"/>
  <c r="MA56" i="1"/>
  <c r="MA93" i="1"/>
  <c r="MA90" i="1"/>
  <c r="MB2" i="1"/>
  <c r="MA134" i="1"/>
  <c r="MA97" i="1"/>
  <c r="MB93" i="1"/>
  <c r="MB123" i="1"/>
  <c r="MA260" i="1"/>
  <c r="MB32" i="1"/>
  <c r="MB27" i="1"/>
  <c r="MB149" i="1"/>
  <c r="MB160" i="1"/>
  <c r="MB225" i="1"/>
  <c r="MB91" i="1"/>
  <c r="MA208" i="1"/>
  <c r="MA117" i="1"/>
  <c r="MB235" i="1"/>
  <c r="MB222" i="1"/>
  <c r="MA52" i="1"/>
  <c r="MB132" i="1"/>
  <c r="MB90" i="1"/>
  <c r="MA235" i="1"/>
  <c r="MA263" i="1"/>
  <c r="MA57" i="1"/>
  <c r="MB136" i="1"/>
  <c r="MB263" i="1"/>
  <c r="MB251" i="1"/>
  <c r="MB243" i="1"/>
  <c r="MB261" i="1"/>
  <c r="MA202" i="1"/>
  <c r="MB206" i="1"/>
  <c r="MB118" i="1"/>
  <c r="MB40" i="1"/>
  <c r="MB79" i="1"/>
  <c r="MA251" i="1"/>
  <c r="MA48" i="1"/>
  <c r="MA36" i="1"/>
  <c r="MA94" i="1"/>
  <c r="MB98" i="1"/>
  <c r="MA244" i="1"/>
  <c r="MB95" i="1"/>
  <c r="MA28" i="1"/>
  <c r="MB262" i="1"/>
  <c r="MB260" i="1"/>
  <c r="MB17" i="1"/>
  <c r="MB250" i="1"/>
  <c r="MB209" i="1"/>
  <c r="MA221" i="1"/>
  <c r="MB115" i="1"/>
  <c r="MB81" i="1"/>
  <c r="MB72" i="1"/>
  <c r="MA104" i="1"/>
  <c r="MB249" i="1"/>
  <c r="MA76" i="1"/>
  <c r="MB23" i="1"/>
  <c r="MA147" i="1"/>
  <c r="MA53" i="1"/>
  <c r="MB230" i="1"/>
  <c r="JQ233" i="1"/>
  <c r="JR233" i="1"/>
  <c r="JS233" i="1"/>
  <c r="JT233" i="1"/>
  <c r="JQ234" i="1"/>
  <c r="JR234" i="1"/>
  <c r="JS234" i="1"/>
  <c r="JT234" i="1"/>
  <c r="JQ2" i="1"/>
  <c r="JR2" i="1"/>
  <c r="JS2" i="1"/>
  <c r="JT2" i="1"/>
  <c r="JQ3" i="1"/>
  <c r="JR3" i="1"/>
  <c r="JS3" i="1"/>
  <c r="JT3" i="1"/>
  <c r="JQ8" i="1"/>
  <c r="JR8" i="1"/>
  <c r="JS8" i="1"/>
  <c r="JT8" i="1"/>
  <c r="JQ9" i="1"/>
  <c r="JR9" i="1"/>
  <c r="JS9" i="1"/>
  <c r="JT9" i="1"/>
  <c r="JQ10" i="1"/>
  <c r="JR10" i="1"/>
  <c r="JS10" i="1"/>
  <c r="JT10" i="1"/>
  <c r="JQ11" i="1"/>
  <c r="JR11" i="1"/>
  <c r="JS11" i="1"/>
  <c r="JT11" i="1"/>
  <c r="JQ4" i="1"/>
  <c r="JR4" i="1"/>
  <c r="JS4" i="1"/>
  <c r="JT4" i="1"/>
  <c r="JQ5" i="1"/>
  <c r="JR5" i="1"/>
  <c r="JS5" i="1"/>
  <c r="JT5" i="1"/>
  <c r="JQ6" i="1"/>
  <c r="JR6" i="1"/>
  <c r="JS6" i="1"/>
  <c r="JT6" i="1"/>
  <c r="JQ7" i="1"/>
  <c r="JR7" i="1"/>
  <c r="JS7" i="1"/>
  <c r="JT7" i="1"/>
  <c r="JQ73" i="1"/>
  <c r="JR73" i="1"/>
  <c r="JS73" i="1"/>
  <c r="JT73" i="1"/>
  <c r="JQ74" i="1"/>
  <c r="JR74" i="1"/>
  <c r="JS74" i="1"/>
  <c r="JT74" i="1"/>
  <c r="JQ30" i="1"/>
  <c r="JR30" i="1"/>
  <c r="JS30" i="1"/>
  <c r="JT30" i="1"/>
  <c r="JQ31" i="1"/>
  <c r="JR31" i="1"/>
  <c r="JS31" i="1"/>
  <c r="JT31" i="1"/>
  <c r="JQ26" i="1"/>
  <c r="JR26" i="1"/>
  <c r="JS26" i="1"/>
  <c r="JT26" i="1"/>
  <c r="JQ27" i="1"/>
  <c r="JR27" i="1"/>
  <c r="JS27" i="1"/>
  <c r="JT27" i="1"/>
  <c r="JQ24" i="1"/>
  <c r="JR24" i="1"/>
  <c r="JS24" i="1"/>
  <c r="JT24" i="1"/>
  <c r="JQ25" i="1"/>
  <c r="JR25" i="1"/>
  <c r="JS25" i="1"/>
  <c r="JT25" i="1"/>
  <c r="JQ28" i="1"/>
  <c r="JR28" i="1"/>
  <c r="JS28" i="1"/>
  <c r="JT28" i="1"/>
  <c r="JQ29" i="1"/>
  <c r="JR29" i="1"/>
  <c r="JS29" i="1"/>
  <c r="JT29" i="1"/>
  <c r="JQ40" i="1"/>
  <c r="JR40" i="1"/>
  <c r="JS40" i="1"/>
  <c r="JT40" i="1"/>
  <c r="JQ41" i="1"/>
  <c r="JR41" i="1"/>
  <c r="JS41" i="1"/>
  <c r="JT41" i="1"/>
  <c r="JQ42" i="1"/>
  <c r="JR42" i="1"/>
  <c r="JS42" i="1"/>
  <c r="JT42" i="1"/>
  <c r="JQ32" i="1"/>
  <c r="JR32" i="1"/>
  <c r="JS32" i="1"/>
  <c r="JT32" i="1"/>
  <c r="JQ113" i="1"/>
  <c r="JR113" i="1"/>
  <c r="JS113" i="1"/>
  <c r="JT113" i="1"/>
  <c r="JQ114" i="1"/>
  <c r="JR114" i="1"/>
  <c r="JS114" i="1"/>
  <c r="JT114" i="1"/>
  <c r="JQ115" i="1"/>
  <c r="JR115" i="1"/>
  <c r="JS115" i="1"/>
  <c r="JT115" i="1"/>
  <c r="JQ116" i="1"/>
  <c r="JR116" i="1"/>
  <c r="JS116" i="1"/>
  <c r="JT116" i="1"/>
  <c r="JQ202" i="1"/>
  <c r="JR202" i="1"/>
  <c r="JS202" i="1"/>
  <c r="JT202" i="1"/>
  <c r="JQ204" i="1"/>
  <c r="JR204" i="1"/>
  <c r="JS204" i="1"/>
  <c r="JT204" i="1"/>
  <c r="JQ205" i="1"/>
  <c r="JR205" i="1"/>
  <c r="JS205" i="1"/>
  <c r="JT205" i="1"/>
  <c r="JQ207" i="1"/>
  <c r="JR207" i="1"/>
  <c r="JS207" i="1"/>
  <c r="JT207" i="1"/>
  <c r="JQ203" i="1"/>
  <c r="JR203" i="1"/>
  <c r="JS203" i="1"/>
  <c r="JT203" i="1"/>
  <c r="JQ239" i="1"/>
  <c r="JR239" i="1"/>
  <c r="JS239" i="1"/>
  <c r="JT239" i="1"/>
  <c r="JQ241" i="1"/>
  <c r="JR241" i="1"/>
  <c r="JS241" i="1"/>
  <c r="JT241" i="1"/>
  <c r="JQ243" i="1"/>
  <c r="JR243" i="1"/>
  <c r="JS243" i="1"/>
  <c r="JT243" i="1"/>
  <c r="JQ244" i="1"/>
  <c r="JR244" i="1"/>
  <c r="JS244" i="1"/>
  <c r="JT244" i="1"/>
  <c r="JQ240" i="1"/>
  <c r="JR240" i="1"/>
  <c r="JS240" i="1"/>
  <c r="JT240" i="1"/>
  <c r="JQ245" i="1"/>
  <c r="JR245" i="1"/>
  <c r="JS245" i="1"/>
  <c r="JT245" i="1"/>
  <c r="JQ161" i="1"/>
  <c r="JR161" i="1"/>
  <c r="JS161" i="1"/>
  <c r="JT161" i="1"/>
  <c r="JQ162" i="1"/>
  <c r="JR162" i="1"/>
  <c r="JS162" i="1"/>
  <c r="JT162" i="1"/>
  <c r="JQ163" i="1"/>
  <c r="JR163" i="1"/>
  <c r="JS163" i="1"/>
  <c r="JT163" i="1"/>
  <c r="JQ15" i="1"/>
  <c r="JR15" i="1"/>
  <c r="JS15" i="1"/>
  <c r="JT15" i="1"/>
  <c r="JQ71" i="1"/>
  <c r="JR71" i="1"/>
  <c r="JS71" i="1"/>
  <c r="JT71" i="1"/>
  <c r="JQ69" i="1"/>
  <c r="JR69" i="1"/>
  <c r="JS69" i="1"/>
  <c r="JT69" i="1"/>
  <c r="JQ72" i="1"/>
  <c r="JR72" i="1"/>
  <c r="JS72" i="1"/>
  <c r="JT72" i="1"/>
  <c r="JQ70" i="1"/>
  <c r="JR70" i="1"/>
  <c r="JS70" i="1"/>
  <c r="JT70" i="1"/>
  <c r="JQ75" i="1"/>
  <c r="JR75" i="1"/>
  <c r="JS75" i="1"/>
  <c r="JT75" i="1"/>
  <c r="JQ235" i="1"/>
  <c r="JR235" i="1"/>
  <c r="JS235" i="1"/>
  <c r="JT235" i="1"/>
  <c r="JQ236" i="1"/>
  <c r="JR236" i="1"/>
  <c r="JS236" i="1"/>
  <c r="JT236" i="1"/>
  <c r="JQ237" i="1"/>
  <c r="JR237" i="1"/>
  <c r="JS237" i="1"/>
  <c r="JT237" i="1"/>
  <c r="JQ238" i="1"/>
  <c r="JR238" i="1"/>
  <c r="JS238" i="1"/>
  <c r="JT238" i="1"/>
  <c r="JQ12" i="1"/>
  <c r="JR12" i="1"/>
  <c r="JS12" i="1"/>
  <c r="JT12" i="1"/>
  <c r="JQ13" i="1"/>
  <c r="JR13" i="1"/>
  <c r="JS13" i="1"/>
  <c r="JT13" i="1"/>
  <c r="JQ14" i="1"/>
  <c r="JR14" i="1"/>
  <c r="JS14" i="1"/>
  <c r="JT14" i="1"/>
  <c r="JQ59" i="1"/>
  <c r="JR59" i="1"/>
  <c r="JS59" i="1"/>
  <c r="JT59" i="1"/>
  <c r="JQ52" i="1"/>
  <c r="JR52" i="1"/>
  <c r="JS52" i="1"/>
  <c r="JT52" i="1"/>
  <c r="JQ53" i="1"/>
  <c r="JR53" i="1"/>
  <c r="JS53" i="1"/>
  <c r="JT53" i="1"/>
  <c r="JQ54" i="1"/>
  <c r="JR54" i="1"/>
  <c r="JS54" i="1"/>
  <c r="JT54" i="1"/>
  <c r="JQ55" i="1"/>
  <c r="JR55" i="1"/>
  <c r="JS55" i="1"/>
  <c r="JT55" i="1"/>
  <c r="JQ56" i="1"/>
  <c r="JR56" i="1"/>
  <c r="JS56" i="1"/>
  <c r="JT56" i="1"/>
  <c r="JQ57" i="1"/>
  <c r="JR57" i="1"/>
  <c r="JS57" i="1"/>
  <c r="JT57" i="1"/>
  <c r="JQ58" i="1"/>
  <c r="JR58" i="1"/>
  <c r="JS58" i="1"/>
  <c r="JT58" i="1"/>
  <c r="JQ62" i="1"/>
  <c r="JR62" i="1"/>
  <c r="JS62" i="1"/>
  <c r="JT62" i="1"/>
  <c r="JQ60" i="1"/>
  <c r="JR60" i="1"/>
  <c r="JS60" i="1"/>
  <c r="JT60" i="1"/>
  <c r="JQ61" i="1"/>
  <c r="JR61" i="1"/>
  <c r="JS61" i="1"/>
  <c r="JT61" i="1"/>
  <c r="JQ63" i="1"/>
  <c r="JR63" i="1"/>
  <c r="JS63" i="1"/>
  <c r="JT63" i="1"/>
  <c r="JQ64" i="1"/>
  <c r="JR64" i="1"/>
  <c r="JS64" i="1"/>
  <c r="JT64" i="1"/>
  <c r="JQ65" i="1"/>
  <c r="JR65" i="1"/>
  <c r="JS65" i="1"/>
  <c r="JT65" i="1"/>
  <c r="JQ66" i="1"/>
  <c r="JR66" i="1"/>
  <c r="JS66" i="1"/>
  <c r="JT66" i="1"/>
  <c r="JQ67" i="1"/>
  <c r="JR67" i="1"/>
  <c r="JS67" i="1"/>
  <c r="JT67" i="1"/>
  <c r="JQ68" i="1"/>
  <c r="JR68" i="1"/>
  <c r="JS68" i="1"/>
  <c r="JT68" i="1"/>
  <c r="JQ143" i="1"/>
  <c r="JR143" i="1"/>
  <c r="JS143" i="1"/>
  <c r="JT143" i="1"/>
  <c r="JQ144" i="1"/>
  <c r="JR144" i="1"/>
  <c r="JS144" i="1"/>
  <c r="JT144" i="1"/>
  <c r="JQ145" i="1"/>
  <c r="JR145" i="1"/>
  <c r="JS145" i="1"/>
  <c r="JT145" i="1"/>
  <c r="JQ146" i="1"/>
  <c r="JR146" i="1"/>
  <c r="JS146" i="1"/>
  <c r="JT146" i="1"/>
  <c r="JQ147" i="1"/>
  <c r="JR147" i="1"/>
  <c r="JS147" i="1"/>
  <c r="JT147" i="1"/>
  <c r="JQ148" i="1"/>
  <c r="JR148" i="1"/>
  <c r="JS148" i="1"/>
  <c r="JT148" i="1"/>
  <c r="JQ149" i="1"/>
  <c r="JR149" i="1"/>
  <c r="JS149" i="1"/>
  <c r="JT149" i="1"/>
  <c r="JQ150" i="1"/>
  <c r="JR150" i="1"/>
  <c r="JS150" i="1"/>
  <c r="JT150" i="1"/>
  <c r="JQ125" i="1"/>
  <c r="JR125" i="1"/>
  <c r="JS125" i="1"/>
  <c r="JT125" i="1"/>
  <c r="JQ126" i="1"/>
  <c r="JR126" i="1"/>
  <c r="JS126" i="1"/>
  <c r="JT126" i="1"/>
  <c r="JQ127" i="1"/>
  <c r="JR127" i="1"/>
  <c r="JS127" i="1"/>
  <c r="JT127" i="1"/>
  <c r="JQ128" i="1"/>
  <c r="JR128" i="1"/>
  <c r="JS128" i="1"/>
  <c r="JT128" i="1"/>
  <c r="JQ129" i="1"/>
  <c r="JR129" i="1"/>
  <c r="JS129" i="1"/>
  <c r="JT129" i="1"/>
  <c r="JQ130" i="1"/>
  <c r="JR130" i="1"/>
  <c r="JS130" i="1"/>
  <c r="JT130" i="1"/>
  <c r="JQ131" i="1"/>
  <c r="JR131" i="1"/>
  <c r="JS131" i="1"/>
  <c r="JT131" i="1"/>
  <c r="JQ132" i="1"/>
  <c r="JR132" i="1"/>
  <c r="JS132" i="1"/>
  <c r="JT132" i="1"/>
  <c r="JQ133" i="1"/>
  <c r="JR133" i="1"/>
  <c r="JS133" i="1"/>
  <c r="JT133" i="1"/>
  <c r="JQ134" i="1"/>
  <c r="JR134" i="1"/>
  <c r="JS134" i="1"/>
  <c r="JT134" i="1"/>
  <c r="JQ135" i="1"/>
  <c r="JR135" i="1"/>
  <c r="JS135" i="1"/>
  <c r="JT135" i="1"/>
  <c r="JQ136" i="1"/>
  <c r="JR136" i="1"/>
  <c r="JS136" i="1"/>
  <c r="JT136" i="1"/>
  <c r="JQ137" i="1"/>
  <c r="JR137" i="1"/>
  <c r="JS137" i="1"/>
  <c r="JT137" i="1"/>
  <c r="JQ151" i="1"/>
  <c r="JR151" i="1"/>
  <c r="JS151" i="1"/>
  <c r="JT151" i="1"/>
  <c r="JQ152" i="1"/>
  <c r="JR152" i="1"/>
  <c r="JS152" i="1"/>
  <c r="JT152" i="1"/>
  <c r="JQ153" i="1"/>
  <c r="JR153" i="1"/>
  <c r="JS153" i="1"/>
  <c r="JT153" i="1"/>
  <c r="JQ154" i="1"/>
  <c r="JR154" i="1"/>
  <c r="JS154" i="1"/>
  <c r="JT154" i="1"/>
  <c r="JQ155" i="1"/>
  <c r="JR155" i="1"/>
  <c r="JS155" i="1"/>
  <c r="JT155" i="1"/>
  <c r="JQ156" i="1"/>
  <c r="JR156" i="1"/>
  <c r="JS156" i="1"/>
  <c r="JT156" i="1"/>
  <c r="JQ157" i="1"/>
  <c r="JR157" i="1"/>
  <c r="JS157" i="1"/>
  <c r="JT157" i="1"/>
  <c r="JQ138" i="1"/>
  <c r="JR138" i="1"/>
  <c r="JS138" i="1"/>
  <c r="JT138" i="1"/>
  <c r="JQ139" i="1"/>
  <c r="JR139" i="1"/>
  <c r="JS139" i="1"/>
  <c r="JT139" i="1"/>
  <c r="JQ140" i="1"/>
  <c r="JR140" i="1"/>
  <c r="JS140" i="1"/>
  <c r="JT140" i="1"/>
  <c r="JQ141" i="1"/>
  <c r="JR141" i="1"/>
  <c r="JS141" i="1"/>
  <c r="JT141" i="1"/>
  <c r="JQ142" i="1"/>
  <c r="JR142" i="1"/>
  <c r="JS142" i="1"/>
  <c r="JT142" i="1"/>
  <c r="JQ201" i="1"/>
  <c r="JR201" i="1"/>
  <c r="JS201" i="1"/>
  <c r="JT201" i="1"/>
  <c r="JQ48" i="1"/>
  <c r="JR48" i="1"/>
  <c r="JS48" i="1"/>
  <c r="JT48" i="1"/>
  <c r="JQ49" i="1"/>
  <c r="JR49" i="1"/>
  <c r="JS49" i="1"/>
  <c r="JT49" i="1"/>
  <c r="JQ50" i="1"/>
  <c r="JR50" i="1"/>
  <c r="JS50" i="1"/>
  <c r="JT50" i="1"/>
  <c r="JQ51" i="1"/>
  <c r="JR51" i="1"/>
  <c r="JS51" i="1"/>
  <c r="JT51" i="1"/>
  <c r="JQ16" i="1"/>
  <c r="JR16" i="1"/>
  <c r="JS16" i="1"/>
  <c r="JT16" i="1"/>
  <c r="JQ17" i="1"/>
  <c r="JR17" i="1"/>
  <c r="JS17" i="1"/>
  <c r="JT17" i="1"/>
  <c r="JQ18" i="1"/>
  <c r="JR18" i="1"/>
  <c r="JS18" i="1"/>
  <c r="JT18" i="1"/>
  <c r="JQ19" i="1"/>
  <c r="JR19" i="1"/>
  <c r="JS19" i="1"/>
  <c r="JT19" i="1"/>
  <c r="JQ20" i="1"/>
  <c r="JR20" i="1"/>
  <c r="JS20" i="1"/>
  <c r="JT20" i="1"/>
  <c r="JQ21" i="1"/>
  <c r="JR21" i="1"/>
  <c r="JS21" i="1"/>
  <c r="JT21" i="1"/>
  <c r="JQ36" i="1"/>
  <c r="JR36" i="1"/>
  <c r="JS36" i="1"/>
  <c r="JT36" i="1"/>
  <c r="JQ37" i="1"/>
  <c r="JR37" i="1"/>
  <c r="JS37" i="1"/>
  <c r="JT37" i="1"/>
  <c r="JQ34" i="1"/>
  <c r="JR34" i="1"/>
  <c r="JS34" i="1"/>
  <c r="JT34" i="1"/>
  <c r="JQ35" i="1"/>
  <c r="JR35" i="1"/>
  <c r="JS35" i="1"/>
  <c r="JT35" i="1"/>
  <c r="JQ38" i="1"/>
  <c r="JR38" i="1"/>
  <c r="JS38" i="1"/>
  <c r="JT38" i="1"/>
  <c r="JQ39" i="1"/>
  <c r="JR39" i="1"/>
  <c r="JS39" i="1"/>
  <c r="JT39" i="1"/>
  <c r="JQ43" i="1"/>
  <c r="JR43" i="1"/>
  <c r="JS43" i="1"/>
  <c r="JT43" i="1"/>
  <c r="JQ44" i="1"/>
  <c r="JR44" i="1"/>
  <c r="JS44" i="1"/>
  <c r="JT44" i="1"/>
  <c r="JQ45" i="1"/>
  <c r="JR45" i="1"/>
  <c r="JS45" i="1"/>
  <c r="JT45" i="1"/>
  <c r="JQ46" i="1"/>
  <c r="JR46" i="1"/>
  <c r="JS46" i="1"/>
  <c r="JT46" i="1"/>
  <c r="JQ47" i="1"/>
  <c r="JR47" i="1"/>
  <c r="JS47" i="1"/>
  <c r="JT47" i="1"/>
  <c r="JQ91" i="1"/>
  <c r="JR91" i="1"/>
  <c r="JS91" i="1"/>
  <c r="JT91" i="1"/>
  <c r="JQ92" i="1"/>
  <c r="JR92" i="1"/>
  <c r="JS92" i="1"/>
  <c r="JT92" i="1"/>
  <c r="JQ93" i="1"/>
  <c r="JR93" i="1"/>
  <c r="JS93" i="1"/>
  <c r="JT93" i="1"/>
  <c r="JQ94" i="1"/>
  <c r="JR94" i="1"/>
  <c r="JS94" i="1"/>
  <c r="JT94" i="1"/>
  <c r="JQ95" i="1"/>
  <c r="JR95" i="1"/>
  <c r="JS95" i="1"/>
  <c r="JT95" i="1"/>
  <c r="JQ96" i="1"/>
  <c r="JR96" i="1"/>
  <c r="JS96" i="1"/>
  <c r="JT96" i="1"/>
  <c r="JQ97" i="1"/>
  <c r="JR97" i="1"/>
  <c r="JS97" i="1"/>
  <c r="JT97" i="1"/>
  <c r="JQ76" i="1"/>
  <c r="JR76" i="1"/>
  <c r="JS76" i="1"/>
  <c r="JT76" i="1"/>
  <c r="JQ77" i="1"/>
  <c r="JR77" i="1"/>
  <c r="JS77" i="1"/>
  <c r="JT77" i="1"/>
  <c r="JQ78" i="1"/>
  <c r="JR78" i="1"/>
  <c r="JS78" i="1"/>
  <c r="JT78" i="1"/>
  <c r="JQ79" i="1"/>
  <c r="JR79" i="1"/>
  <c r="JS79" i="1"/>
  <c r="JT79" i="1"/>
  <c r="JQ80" i="1"/>
  <c r="JR80" i="1"/>
  <c r="JS80" i="1"/>
  <c r="JT80" i="1"/>
  <c r="JQ81" i="1"/>
  <c r="JR81" i="1"/>
  <c r="JS81" i="1"/>
  <c r="JT81" i="1"/>
  <c r="JQ88" i="1"/>
  <c r="JR88" i="1"/>
  <c r="JS88" i="1"/>
  <c r="JT88" i="1"/>
  <c r="JQ98" i="1"/>
  <c r="JR98" i="1"/>
  <c r="JS98" i="1"/>
  <c r="JT98" i="1"/>
  <c r="JQ89" i="1"/>
  <c r="JR89" i="1"/>
  <c r="JS89" i="1"/>
  <c r="JT89" i="1"/>
  <c r="JQ90" i="1"/>
  <c r="JR90" i="1"/>
  <c r="JS90" i="1"/>
  <c r="JT90" i="1"/>
  <c r="JQ99" i="1"/>
  <c r="JR99" i="1"/>
  <c r="JS99" i="1"/>
  <c r="JT99" i="1"/>
  <c r="JQ100" i="1"/>
  <c r="JR100" i="1"/>
  <c r="JS100" i="1"/>
  <c r="JT100" i="1"/>
  <c r="JQ101" i="1"/>
  <c r="JR101" i="1"/>
  <c r="JS101" i="1"/>
  <c r="JT101" i="1"/>
  <c r="JQ82" i="1"/>
  <c r="JR82" i="1"/>
  <c r="JS82" i="1"/>
  <c r="JT82" i="1"/>
  <c r="JQ83" i="1"/>
  <c r="JR83" i="1"/>
  <c r="JS83" i="1"/>
  <c r="JT83" i="1"/>
  <c r="JQ84" i="1"/>
  <c r="JR84" i="1"/>
  <c r="JS84" i="1"/>
  <c r="JT84" i="1"/>
  <c r="JQ85" i="1"/>
  <c r="JR85" i="1"/>
  <c r="JS85" i="1"/>
  <c r="JT85" i="1"/>
  <c r="JQ86" i="1"/>
  <c r="JR86" i="1"/>
  <c r="JS86" i="1"/>
  <c r="JT86" i="1"/>
  <c r="JQ87" i="1"/>
  <c r="JR87" i="1"/>
  <c r="JS87" i="1"/>
  <c r="JT87" i="1"/>
  <c r="JQ102" i="1"/>
  <c r="JR102" i="1"/>
  <c r="JS102" i="1"/>
  <c r="JT102" i="1"/>
  <c r="JQ103" i="1"/>
  <c r="JR103" i="1"/>
  <c r="JS103" i="1"/>
  <c r="JT103" i="1"/>
  <c r="JQ104" i="1"/>
  <c r="JR104" i="1"/>
  <c r="JS104" i="1"/>
  <c r="JT104" i="1"/>
  <c r="JQ105" i="1"/>
  <c r="JR105" i="1"/>
  <c r="JS105" i="1"/>
  <c r="JT105" i="1"/>
  <c r="JQ106" i="1"/>
  <c r="JR106" i="1"/>
  <c r="JS106" i="1"/>
  <c r="JT106" i="1"/>
  <c r="JQ107" i="1"/>
  <c r="JR107" i="1"/>
  <c r="JS107" i="1"/>
  <c r="JT107" i="1"/>
  <c r="JQ22" i="1"/>
  <c r="JR22" i="1"/>
  <c r="JS22" i="1"/>
  <c r="JT22" i="1"/>
  <c r="JQ108" i="1"/>
  <c r="JR108" i="1"/>
  <c r="JS108" i="1"/>
  <c r="JT108" i="1"/>
  <c r="JQ109" i="1"/>
  <c r="JR109" i="1"/>
  <c r="JS109" i="1"/>
  <c r="JT109" i="1"/>
  <c r="JQ110" i="1"/>
  <c r="JR110" i="1"/>
  <c r="JS110" i="1"/>
  <c r="JT110" i="1"/>
  <c r="JQ111" i="1"/>
  <c r="JR111" i="1"/>
  <c r="JS111" i="1"/>
  <c r="JT111" i="1"/>
  <c r="JQ112" i="1"/>
  <c r="JR112" i="1"/>
  <c r="JS112" i="1"/>
  <c r="JT112" i="1"/>
  <c r="JQ164" i="1"/>
  <c r="JR164" i="1"/>
  <c r="JS164" i="1"/>
  <c r="JT164" i="1"/>
  <c r="JQ165" i="1"/>
  <c r="JR165" i="1"/>
  <c r="JS165" i="1"/>
  <c r="JT165" i="1"/>
  <c r="JQ166" i="1"/>
  <c r="JR166" i="1"/>
  <c r="JS166" i="1"/>
  <c r="JT166" i="1"/>
  <c r="JQ230" i="1"/>
  <c r="JR230" i="1"/>
  <c r="JS230" i="1"/>
  <c r="JT230" i="1"/>
  <c r="JQ231" i="1"/>
  <c r="JR231" i="1"/>
  <c r="JS231" i="1"/>
  <c r="JT231" i="1"/>
  <c r="JQ167" i="1"/>
  <c r="JR167" i="1"/>
  <c r="JS167" i="1"/>
  <c r="JT167" i="1"/>
  <c r="JQ197" i="1"/>
  <c r="JR197" i="1"/>
  <c r="JS197" i="1"/>
  <c r="JT197" i="1"/>
  <c r="JQ198" i="1"/>
  <c r="JR198" i="1"/>
  <c r="JS198" i="1"/>
  <c r="JT198" i="1"/>
  <c r="JQ168" i="1"/>
  <c r="JR168" i="1"/>
  <c r="JS168" i="1"/>
  <c r="JT168" i="1"/>
  <c r="JQ169" i="1"/>
  <c r="JR169" i="1"/>
  <c r="JS169" i="1"/>
  <c r="JT169" i="1"/>
  <c r="JQ170" i="1"/>
  <c r="JR170" i="1"/>
  <c r="JS170" i="1"/>
  <c r="JT170" i="1"/>
  <c r="JQ171" i="1"/>
  <c r="JR171" i="1"/>
  <c r="JS171" i="1"/>
  <c r="JT171" i="1"/>
  <c r="JQ172" i="1"/>
  <c r="JR172" i="1"/>
  <c r="JS172" i="1"/>
  <c r="JT172" i="1"/>
  <c r="JQ173" i="1"/>
  <c r="JR173" i="1"/>
  <c r="JS173" i="1"/>
  <c r="JT173" i="1"/>
  <c r="JQ174" i="1"/>
  <c r="JR174" i="1"/>
  <c r="JS174" i="1"/>
  <c r="JT174" i="1"/>
  <c r="JQ175" i="1"/>
  <c r="JR175" i="1"/>
  <c r="JS175" i="1"/>
  <c r="JT175" i="1"/>
  <c r="JQ176" i="1"/>
  <c r="JR176" i="1"/>
  <c r="JS176" i="1"/>
  <c r="JT176" i="1"/>
  <c r="JQ177" i="1"/>
  <c r="JR177" i="1"/>
  <c r="JS177" i="1"/>
  <c r="JT177" i="1"/>
  <c r="JQ178" i="1"/>
  <c r="JR178" i="1"/>
  <c r="JS178" i="1"/>
  <c r="JT178" i="1"/>
  <c r="JQ179" i="1"/>
  <c r="JR179" i="1"/>
  <c r="JS179" i="1"/>
  <c r="JT179" i="1"/>
  <c r="JQ180" i="1"/>
  <c r="JR180" i="1"/>
  <c r="JS180" i="1"/>
  <c r="JT180" i="1"/>
  <c r="JQ181" i="1"/>
  <c r="JR181" i="1"/>
  <c r="JS181" i="1"/>
  <c r="JT181" i="1"/>
  <c r="JQ182" i="1"/>
  <c r="JR182" i="1"/>
  <c r="JS182" i="1"/>
  <c r="JT182" i="1"/>
  <c r="JQ183" i="1"/>
  <c r="JR183" i="1"/>
  <c r="JS183" i="1"/>
  <c r="JT183" i="1"/>
  <c r="JQ184" i="1"/>
  <c r="JR184" i="1"/>
  <c r="JS184" i="1"/>
  <c r="JT184" i="1"/>
  <c r="JQ185" i="1"/>
  <c r="JR185" i="1"/>
  <c r="JS185" i="1"/>
  <c r="JT185" i="1"/>
  <c r="JQ232" i="1"/>
  <c r="JR232" i="1"/>
  <c r="JS232" i="1"/>
  <c r="JT232" i="1"/>
  <c r="JQ186" i="1"/>
  <c r="JR186" i="1"/>
  <c r="JS186" i="1"/>
  <c r="JT186" i="1"/>
  <c r="JQ187" i="1"/>
  <c r="JR187" i="1"/>
  <c r="JS187" i="1"/>
  <c r="JT187" i="1"/>
  <c r="JQ188" i="1"/>
  <c r="JR188" i="1"/>
  <c r="JS188" i="1"/>
  <c r="JT188" i="1"/>
  <c r="JQ189" i="1"/>
  <c r="JR189" i="1"/>
  <c r="JS189" i="1"/>
  <c r="JT189" i="1"/>
  <c r="JQ190" i="1"/>
  <c r="JR190" i="1"/>
  <c r="JS190" i="1"/>
  <c r="JT190" i="1"/>
  <c r="JQ191" i="1"/>
  <c r="JR191" i="1"/>
  <c r="JS191" i="1"/>
  <c r="JT191" i="1"/>
  <c r="JQ192" i="1"/>
  <c r="JR192" i="1"/>
  <c r="JS192" i="1"/>
  <c r="JT192" i="1"/>
  <c r="JQ193" i="1"/>
  <c r="JR193" i="1"/>
  <c r="JS193" i="1"/>
  <c r="JT193" i="1"/>
  <c r="JQ194" i="1"/>
  <c r="JR194" i="1"/>
  <c r="JS194" i="1"/>
  <c r="JT194" i="1"/>
  <c r="JQ195" i="1"/>
  <c r="JR195" i="1"/>
  <c r="JS195" i="1"/>
  <c r="JT195" i="1"/>
  <c r="JQ196" i="1"/>
  <c r="JR196" i="1"/>
  <c r="JS196" i="1"/>
  <c r="JT196" i="1"/>
  <c r="JQ119" i="1"/>
  <c r="JR119" i="1"/>
  <c r="JS119" i="1"/>
  <c r="JT119" i="1"/>
  <c r="JQ120" i="1"/>
  <c r="JR120" i="1"/>
  <c r="JS120" i="1"/>
  <c r="JT120" i="1"/>
  <c r="JQ121" i="1"/>
  <c r="JR121" i="1"/>
  <c r="JS121" i="1"/>
  <c r="JT121" i="1"/>
  <c r="JQ122" i="1"/>
  <c r="JR122" i="1"/>
  <c r="JS122" i="1"/>
  <c r="JT122" i="1"/>
  <c r="JQ123" i="1"/>
  <c r="JR123" i="1"/>
  <c r="JS123" i="1"/>
  <c r="JT123" i="1"/>
  <c r="JQ124" i="1"/>
  <c r="JR124" i="1"/>
  <c r="JS124" i="1"/>
  <c r="JT124" i="1"/>
  <c r="JQ199" i="1"/>
  <c r="JR199" i="1"/>
  <c r="JS199" i="1"/>
  <c r="JT199" i="1"/>
  <c r="JQ200" i="1"/>
  <c r="JR200" i="1"/>
  <c r="JS200" i="1"/>
  <c r="JT200" i="1"/>
  <c r="JQ217" i="1"/>
  <c r="JR217" i="1"/>
  <c r="JS217" i="1"/>
  <c r="JT217" i="1"/>
  <c r="JQ225" i="1"/>
  <c r="JR225" i="1"/>
  <c r="JS225" i="1"/>
  <c r="JT225" i="1"/>
  <c r="JQ220" i="1"/>
  <c r="JR220" i="1"/>
  <c r="JS220" i="1"/>
  <c r="JT220" i="1"/>
  <c r="JQ208" i="1"/>
  <c r="JR208" i="1"/>
  <c r="JS208" i="1"/>
  <c r="JT208" i="1"/>
  <c r="JQ209" i="1"/>
  <c r="JR209" i="1"/>
  <c r="JS209" i="1"/>
  <c r="JT209" i="1"/>
  <c r="JQ214" i="1"/>
  <c r="JR214" i="1"/>
  <c r="JS214" i="1"/>
  <c r="JT214" i="1"/>
  <c r="JQ221" i="1"/>
  <c r="JR221" i="1"/>
  <c r="JS221" i="1"/>
  <c r="JT221" i="1"/>
  <c r="JQ222" i="1"/>
  <c r="JR222" i="1"/>
  <c r="JS222" i="1"/>
  <c r="JT222" i="1"/>
  <c r="JQ224" i="1"/>
  <c r="JR224" i="1"/>
  <c r="JS224" i="1"/>
  <c r="JT224" i="1"/>
  <c r="JQ218" i="1"/>
  <c r="JR218" i="1"/>
  <c r="JS218" i="1"/>
  <c r="JT218" i="1"/>
  <c r="JQ219" i="1"/>
  <c r="JR219" i="1"/>
  <c r="JS219" i="1"/>
  <c r="JT219" i="1"/>
  <c r="JQ210" i="1"/>
  <c r="JR210" i="1"/>
  <c r="JS210" i="1"/>
  <c r="JT210" i="1"/>
  <c r="JQ211" i="1"/>
  <c r="JR211" i="1"/>
  <c r="JS211" i="1"/>
  <c r="JT211" i="1"/>
  <c r="JQ212" i="1"/>
  <c r="JR212" i="1"/>
  <c r="JS212" i="1"/>
  <c r="JT212" i="1"/>
  <c r="JQ213" i="1"/>
  <c r="JR213" i="1"/>
  <c r="JS213" i="1"/>
  <c r="JT213" i="1"/>
  <c r="JQ227" i="1"/>
  <c r="JR227" i="1"/>
  <c r="JS227" i="1"/>
  <c r="JT227" i="1"/>
  <c r="JQ228" i="1"/>
  <c r="JR228" i="1"/>
  <c r="JS228" i="1"/>
  <c r="JT228" i="1"/>
  <c r="JQ226" i="1"/>
  <c r="JR226" i="1"/>
  <c r="JS226" i="1"/>
  <c r="JT226" i="1"/>
  <c r="JQ215" i="1"/>
  <c r="JR215" i="1"/>
  <c r="JS215" i="1"/>
  <c r="JT215" i="1"/>
  <c r="JQ223" i="1"/>
  <c r="JR223" i="1"/>
  <c r="JS223" i="1"/>
  <c r="JT223" i="1"/>
  <c r="JQ229" i="1"/>
  <c r="JR229" i="1"/>
  <c r="JS229" i="1"/>
  <c r="JT229" i="1"/>
  <c r="JQ216" i="1"/>
  <c r="JR216" i="1"/>
  <c r="JS216" i="1"/>
  <c r="JT216" i="1"/>
  <c r="JQ158" i="1"/>
  <c r="JR158" i="1"/>
  <c r="JS158" i="1"/>
  <c r="JT158" i="1"/>
  <c r="JQ159" i="1"/>
  <c r="JR159" i="1"/>
  <c r="JS159" i="1"/>
  <c r="JT159" i="1"/>
  <c r="JQ160" i="1"/>
  <c r="JR160" i="1"/>
  <c r="JS160" i="1"/>
  <c r="JT160" i="1"/>
  <c r="JQ248" i="1"/>
  <c r="JR248" i="1"/>
  <c r="JS248" i="1"/>
  <c r="JT248" i="1"/>
  <c r="JQ249" i="1"/>
  <c r="JR249" i="1"/>
  <c r="JS249" i="1"/>
  <c r="JT249" i="1"/>
  <c r="JQ246" i="1"/>
  <c r="JR246" i="1"/>
  <c r="JS246" i="1"/>
  <c r="JT246" i="1"/>
  <c r="JQ250" i="1"/>
  <c r="JR250" i="1"/>
  <c r="JS250" i="1"/>
  <c r="JT250" i="1"/>
  <c r="JQ259" i="1"/>
  <c r="JR259" i="1"/>
  <c r="JS259" i="1"/>
  <c r="JT259" i="1"/>
  <c r="JQ256" i="1"/>
  <c r="JR256" i="1"/>
  <c r="JS256" i="1"/>
  <c r="JT256" i="1"/>
  <c r="JQ260" i="1"/>
  <c r="JR260" i="1"/>
  <c r="JS260" i="1"/>
  <c r="JT260" i="1"/>
  <c r="JQ261" i="1"/>
  <c r="JR261" i="1"/>
  <c r="JS261" i="1"/>
  <c r="JT261" i="1"/>
  <c r="JQ262" i="1"/>
  <c r="JR262" i="1"/>
  <c r="JS262" i="1"/>
  <c r="JT262" i="1"/>
  <c r="JQ257" i="1"/>
  <c r="JR257" i="1"/>
  <c r="JS257" i="1"/>
  <c r="JT257" i="1"/>
  <c r="JQ251" i="1"/>
  <c r="JR251" i="1"/>
  <c r="JS251" i="1"/>
  <c r="JT251" i="1"/>
  <c r="JQ252" i="1"/>
  <c r="JR252" i="1"/>
  <c r="JS252" i="1"/>
  <c r="JT252" i="1"/>
  <c r="JQ258" i="1"/>
  <c r="JR258" i="1"/>
  <c r="JS258" i="1"/>
  <c r="JT258" i="1"/>
  <c r="JQ253" i="1"/>
  <c r="JR253" i="1"/>
  <c r="JS253" i="1"/>
  <c r="JT253" i="1"/>
  <c r="JQ265" i="1"/>
  <c r="JR265" i="1"/>
  <c r="JS265" i="1"/>
  <c r="JT265" i="1"/>
  <c r="JQ266" i="1"/>
  <c r="JR266" i="1"/>
  <c r="JS266" i="1"/>
  <c r="JT266" i="1"/>
  <c r="JQ263" i="1"/>
  <c r="JR263" i="1"/>
  <c r="JS263" i="1"/>
  <c r="JT263" i="1"/>
  <c r="JQ264" i="1"/>
  <c r="JR264" i="1"/>
  <c r="JS264" i="1"/>
  <c r="JT264" i="1"/>
  <c r="JQ254" i="1"/>
  <c r="JR254" i="1"/>
  <c r="JS254" i="1"/>
  <c r="JT254" i="1"/>
  <c r="JQ267" i="1"/>
  <c r="JR267" i="1"/>
  <c r="JS267" i="1"/>
  <c r="JT267" i="1"/>
  <c r="JQ255" i="1"/>
  <c r="JR255" i="1"/>
  <c r="JS255" i="1"/>
  <c r="JT255" i="1"/>
  <c r="JQ276" i="1"/>
  <c r="JR276" i="1"/>
  <c r="JS276" i="1"/>
  <c r="JT276" i="1"/>
  <c r="JQ247" i="1"/>
  <c r="JR247" i="1"/>
  <c r="JS247" i="1"/>
  <c r="JT247" i="1"/>
  <c r="JQ269" i="1"/>
  <c r="JR269" i="1"/>
  <c r="JS269" i="1"/>
  <c r="JT269" i="1"/>
  <c r="JQ270" i="1"/>
  <c r="JR270" i="1"/>
  <c r="JS270" i="1"/>
  <c r="JT270" i="1"/>
  <c r="JQ271" i="1"/>
  <c r="JR271" i="1"/>
  <c r="JS271" i="1"/>
  <c r="JT271" i="1"/>
  <c r="JQ272" i="1"/>
  <c r="JR272" i="1"/>
  <c r="JS272" i="1"/>
  <c r="JT272" i="1"/>
  <c r="JQ273" i="1"/>
  <c r="JR273" i="1"/>
  <c r="JS273" i="1"/>
  <c r="JT273" i="1"/>
  <c r="JQ275" i="1"/>
  <c r="JR275" i="1"/>
  <c r="JS275" i="1"/>
  <c r="JT275" i="1"/>
  <c r="JQ268" i="1"/>
  <c r="JR268" i="1"/>
  <c r="JS268" i="1"/>
  <c r="JT268" i="1"/>
  <c r="JQ274" i="1"/>
  <c r="JR274" i="1"/>
  <c r="JS274" i="1"/>
  <c r="JT274" i="1"/>
  <c r="JQ206" i="1"/>
  <c r="JR206" i="1"/>
  <c r="JS206" i="1"/>
  <c r="JT206" i="1"/>
  <c r="JQ23" i="1"/>
  <c r="JR23" i="1"/>
  <c r="JS23" i="1"/>
  <c r="JT23" i="1"/>
  <c r="JQ117" i="1"/>
  <c r="JR117" i="1"/>
  <c r="JS117" i="1"/>
  <c r="JT117" i="1"/>
  <c r="JQ118" i="1"/>
  <c r="JR118" i="1"/>
  <c r="JS118" i="1"/>
  <c r="JT118" i="1"/>
  <c r="JU235" i="1" l="1"/>
  <c r="JU24" i="1"/>
  <c r="JU138" i="1"/>
  <c r="JU273" i="1"/>
  <c r="JU269" i="1"/>
  <c r="JU276" i="1"/>
  <c r="JU267" i="1"/>
  <c r="JU252" i="1"/>
  <c r="JU229" i="1"/>
  <c r="JU166" i="1"/>
  <c r="JU77" i="1"/>
  <c r="JU150" i="1"/>
  <c r="JU180" i="1"/>
  <c r="JU215" i="1"/>
  <c r="JU219" i="1"/>
  <c r="JU123" i="1"/>
  <c r="JU17" i="1"/>
  <c r="JU248" i="1"/>
  <c r="JU88" i="1"/>
  <c r="JU32" i="1"/>
  <c r="JU41" i="1"/>
  <c r="JU125" i="1"/>
  <c r="JU45" i="1"/>
  <c r="JU36" i="1"/>
  <c r="JU20" i="1"/>
  <c r="JU18" i="1"/>
  <c r="JU241" i="1"/>
  <c r="JU90" i="1"/>
  <c r="JU141" i="1"/>
  <c r="JU193" i="1"/>
  <c r="JU118" i="1"/>
  <c r="JU232" i="1"/>
  <c r="JU178" i="1"/>
  <c r="JU189" i="1"/>
  <c r="JU176" i="1"/>
  <c r="JU131" i="1"/>
  <c r="JU237" i="1"/>
  <c r="JU115" i="1"/>
  <c r="JU23" i="1"/>
  <c r="JU274" i="1"/>
  <c r="JU228" i="1"/>
  <c r="JU213" i="1"/>
  <c r="JU211" i="1"/>
  <c r="JU209" i="1"/>
  <c r="JU170" i="1"/>
  <c r="JU102" i="1"/>
  <c r="JU7" i="1"/>
  <c r="JU251" i="1"/>
  <c r="JU86" i="1"/>
  <c r="JU149" i="1"/>
  <c r="JU263" i="1"/>
  <c r="JU262" i="1"/>
  <c r="JU260" i="1"/>
  <c r="JU259" i="1"/>
  <c r="JU226" i="1"/>
  <c r="JU208" i="1"/>
  <c r="JU122" i="1"/>
  <c r="JU198" i="1"/>
  <c r="JU95" i="1"/>
  <c r="JU93" i="1"/>
  <c r="JU91" i="1"/>
  <c r="JU35" i="1"/>
  <c r="JU153" i="1"/>
  <c r="JU15" i="1"/>
  <c r="JU28" i="1"/>
  <c r="JU22" i="1"/>
  <c r="JU46" i="1"/>
  <c r="JU147" i="1"/>
  <c r="JU218" i="1"/>
  <c r="JU225" i="1"/>
  <c r="JU200" i="1"/>
  <c r="JU124" i="1"/>
  <c r="JU190" i="1"/>
  <c r="JU177" i="1"/>
  <c r="JU169" i="1"/>
  <c r="JU157" i="1"/>
  <c r="JU113" i="1"/>
  <c r="JU6" i="1"/>
  <c r="JU270" i="1"/>
  <c r="JU246" i="1"/>
  <c r="JU162" i="1"/>
  <c r="JU253" i="1"/>
  <c r="JU183" i="1"/>
  <c r="JU175" i="1"/>
  <c r="JU173" i="1"/>
  <c r="JU171" i="1"/>
  <c r="JU112" i="1"/>
  <c r="JU85" i="1"/>
  <c r="JU89" i="1"/>
  <c r="JU50" i="1"/>
  <c r="JU59" i="1"/>
  <c r="JU13" i="1"/>
  <c r="JU73" i="1"/>
  <c r="JU2" i="1"/>
  <c r="JU120" i="1"/>
  <c r="JU111" i="1"/>
  <c r="JU97" i="1"/>
  <c r="JU264" i="1"/>
  <c r="JU250" i="1"/>
  <c r="JU105" i="1"/>
  <c r="JU83" i="1"/>
  <c r="JU101" i="1"/>
  <c r="JU99" i="1"/>
  <c r="JU96" i="1"/>
  <c r="JU34" i="1"/>
  <c r="JU16" i="1"/>
  <c r="JU135" i="1"/>
  <c r="JU133" i="1"/>
  <c r="JU62" i="1"/>
  <c r="JU161" i="1"/>
  <c r="JU271" i="1"/>
  <c r="JU255" i="1"/>
  <c r="JU254" i="1"/>
  <c r="JU261" i="1"/>
  <c r="JU256" i="1"/>
  <c r="JU227" i="1"/>
  <c r="JU212" i="1"/>
  <c r="JU210" i="1"/>
  <c r="JU217" i="1"/>
  <c r="JU199" i="1"/>
  <c r="JU121" i="1"/>
  <c r="JU188" i="1"/>
  <c r="JU186" i="1"/>
  <c r="JU185" i="1"/>
  <c r="JU174" i="1"/>
  <c r="JU231" i="1"/>
  <c r="JU110" i="1"/>
  <c r="JU108" i="1"/>
  <c r="JU107" i="1"/>
  <c r="JU82" i="1"/>
  <c r="JU100" i="1"/>
  <c r="JU98" i="1"/>
  <c r="JU94" i="1"/>
  <c r="JU92" i="1"/>
  <c r="JU47" i="1"/>
  <c r="JU21" i="1"/>
  <c r="JU19" i="1"/>
  <c r="JU168" i="1"/>
  <c r="JU206" i="1"/>
  <c r="JU268" i="1"/>
  <c r="JU265" i="1"/>
  <c r="JU258" i="1"/>
  <c r="JU160" i="1"/>
  <c r="JU158" i="1"/>
  <c r="JU222" i="1"/>
  <c r="JU214" i="1"/>
  <c r="JU119" i="1"/>
  <c r="JU195" i="1"/>
  <c r="JU187" i="1"/>
  <c r="JU181" i="1"/>
  <c r="JU179" i="1"/>
  <c r="JU197" i="1"/>
  <c r="JU109" i="1"/>
  <c r="JU103" i="1"/>
  <c r="JU87" i="1"/>
  <c r="JU81" i="1"/>
  <c r="JU79" i="1"/>
  <c r="JU43" i="1"/>
  <c r="JU38" i="1"/>
  <c r="JU67" i="1"/>
  <c r="JU60" i="1"/>
  <c r="JU191" i="1"/>
  <c r="JU164" i="1"/>
  <c r="JU203" i="1"/>
  <c r="JU132" i="1"/>
  <c r="JU184" i="1"/>
  <c r="JU106" i="1"/>
  <c r="JU128" i="1"/>
  <c r="JU117" i="1"/>
  <c r="JU275" i="1"/>
  <c r="JU272" i="1"/>
  <c r="JU247" i="1"/>
  <c r="JU266" i="1"/>
  <c r="JU257" i="1"/>
  <c r="JU249" i="1"/>
  <c r="JU159" i="1"/>
  <c r="JU216" i="1"/>
  <c r="JU223" i="1"/>
  <c r="JU224" i="1"/>
  <c r="JU221" i="1"/>
  <c r="JU220" i="1"/>
  <c r="JU196" i="1"/>
  <c r="JU194" i="1"/>
  <c r="JU192" i="1"/>
  <c r="JU182" i="1"/>
  <c r="JU172" i="1"/>
  <c r="JU167" i="1"/>
  <c r="JU230" i="1"/>
  <c r="JU165" i="1"/>
  <c r="JU104" i="1"/>
  <c r="JU84" i="1"/>
  <c r="JU80" i="1"/>
  <c r="JU78" i="1"/>
  <c r="JU76" i="1"/>
  <c r="JU44" i="1"/>
  <c r="JU39" i="1"/>
  <c r="JU37" i="1"/>
  <c r="JU68" i="1"/>
  <c r="JU238" i="1"/>
  <c r="JU29" i="1"/>
  <c r="JU25" i="1"/>
  <c r="JU4" i="1"/>
  <c r="JU48" i="1"/>
  <c r="JU142" i="1"/>
  <c r="JU140" i="1"/>
  <c r="JU154" i="1"/>
  <c r="JU130" i="1"/>
  <c r="JU63" i="1"/>
  <c r="JU54" i="1"/>
  <c r="JU52" i="1"/>
  <c r="JU75" i="1"/>
  <c r="JU233" i="1"/>
  <c r="JU71" i="1"/>
  <c r="JU205" i="1"/>
  <c r="JU202" i="1"/>
  <c r="JU74" i="1"/>
  <c r="JU51" i="1"/>
  <c r="JU156" i="1"/>
  <c r="JU58" i="1"/>
  <c r="JU56" i="1"/>
  <c r="JU163" i="1"/>
  <c r="JU3" i="1"/>
  <c r="JU152" i="1"/>
  <c r="JU137" i="1"/>
  <c r="JU66" i="1"/>
  <c r="JU14" i="1"/>
  <c r="JU42" i="1"/>
  <c r="JU11" i="1"/>
  <c r="JU9" i="1"/>
  <c r="JU234" i="1"/>
  <c r="JU49" i="1"/>
  <c r="JU201" i="1"/>
  <c r="JU139" i="1"/>
  <c r="JU145" i="1"/>
  <c r="JU143" i="1"/>
  <c r="JU64" i="1"/>
  <c r="JU243" i="1"/>
  <c r="JU207" i="1"/>
  <c r="JU127" i="1"/>
  <c r="JU57" i="1"/>
  <c r="JU116" i="1"/>
  <c r="JU26" i="1"/>
  <c r="JU30" i="1"/>
  <c r="JU8" i="1"/>
  <c r="JU114" i="1"/>
  <c r="JU155" i="1"/>
  <c r="JU61" i="1"/>
  <c r="JU72" i="1"/>
  <c r="JU245" i="1"/>
  <c r="JU244" i="1"/>
  <c r="JU10" i="1"/>
  <c r="JU27" i="1"/>
  <c r="JU12" i="1"/>
  <c r="JU31" i="1"/>
  <c r="JU236" i="1"/>
  <c r="JU151" i="1"/>
  <c r="JU136" i="1"/>
  <c r="JU134" i="1"/>
  <c r="JU129" i="1"/>
  <c r="JU148" i="1"/>
  <c r="JU146" i="1"/>
  <c r="JU65" i="1"/>
  <c r="JU55" i="1"/>
  <c r="JU240" i="1"/>
  <c r="JU5" i="1"/>
  <c r="JU144" i="1"/>
  <c r="JU53" i="1"/>
  <c r="JU40" i="1"/>
  <c r="JU126" i="1"/>
  <c r="JU70" i="1"/>
  <c r="JU69" i="1"/>
  <c r="JU239" i="1"/>
  <c r="JU204" i="1"/>
  <c r="OJ233" i="1" l="1"/>
  <c r="OJ234" i="1"/>
  <c r="OJ2" i="1"/>
  <c r="OJ3" i="1"/>
  <c r="OJ8" i="1"/>
  <c r="OJ9" i="1"/>
  <c r="OJ10" i="1"/>
  <c r="OJ11" i="1"/>
  <c r="OJ4" i="1"/>
  <c r="OJ5" i="1"/>
  <c r="OJ6" i="1"/>
  <c r="OJ7" i="1"/>
  <c r="OJ73" i="1"/>
  <c r="OJ74" i="1"/>
  <c r="OJ30" i="1"/>
  <c r="OJ31" i="1"/>
  <c r="OJ26" i="1"/>
  <c r="OJ27" i="1"/>
  <c r="OJ24" i="1"/>
  <c r="OJ25" i="1"/>
  <c r="OJ28" i="1"/>
  <c r="OJ29" i="1"/>
  <c r="OJ40" i="1"/>
  <c r="OJ41" i="1"/>
  <c r="OJ42" i="1"/>
  <c r="OJ32" i="1"/>
  <c r="OJ113" i="1"/>
  <c r="OJ114" i="1"/>
  <c r="OJ115" i="1"/>
  <c r="OJ116" i="1"/>
  <c r="OJ202" i="1"/>
  <c r="OJ204" i="1"/>
  <c r="OJ205" i="1"/>
  <c r="OJ207" i="1"/>
  <c r="OJ203" i="1"/>
  <c r="OJ239" i="1"/>
  <c r="OJ241" i="1"/>
  <c r="OJ243" i="1"/>
  <c r="OJ244" i="1"/>
  <c r="OJ240" i="1"/>
  <c r="OJ245" i="1"/>
  <c r="OJ161" i="1"/>
  <c r="OJ162" i="1"/>
  <c r="OJ163" i="1"/>
  <c r="OJ15" i="1"/>
  <c r="OJ71" i="1"/>
  <c r="OJ69" i="1"/>
  <c r="OJ72" i="1"/>
  <c r="OJ70" i="1"/>
  <c r="OJ75" i="1"/>
  <c r="OJ235" i="1"/>
  <c r="OJ236" i="1"/>
  <c r="OJ237" i="1"/>
  <c r="OJ238" i="1"/>
  <c r="OJ12" i="1"/>
  <c r="OJ13" i="1"/>
  <c r="OJ14" i="1"/>
  <c r="OJ59" i="1"/>
  <c r="OJ52" i="1"/>
  <c r="OJ53" i="1"/>
  <c r="OJ54" i="1"/>
  <c r="OJ55" i="1"/>
  <c r="OJ56" i="1"/>
  <c r="OJ57" i="1"/>
  <c r="OJ58" i="1"/>
  <c r="OJ62" i="1"/>
  <c r="OJ60" i="1"/>
  <c r="OJ61" i="1"/>
  <c r="OJ63" i="1"/>
  <c r="OJ64" i="1"/>
  <c r="OJ65" i="1"/>
  <c r="OJ66" i="1"/>
  <c r="OJ67" i="1"/>
  <c r="OJ68" i="1"/>
  <c r="OJ143" i="1"/>
  <c r="OJ144" i="1"/>
  <c r="OJ145" i="1"/>
  <c r="OJ146" i="1"/>
  <c r="OJ147" i="1"/>
  <c r="OJ148" i="1"/>
  <c r="OJ149" i="1"/>
  <c r="OJ150" i="1"/>
  <c r="OJ125" i="1"/>
  <c r="OJ126" i="1"/>
  <c r="OJ127" i="1"/>
  <c r="OJ128" i="1"/>
  <c r="OJ129" i="1"/>
  <c r="OJ130" i="1"/>
  <c r="OJ131" i="1"/>
  <c r="OJ132" i="1"/>
  <c r="OJ133" i="1"/>
  <c r="OJ134" i="1"/>
  <c r="OJ135" i="1"/>
  <c r="OJ136" i="1"/>
  <c r="OJ137" i="1"/>
  <c r="OJ151" i="1"/>
  <c r="OJ152" i="1"/>
  <c r="OJ153" i="1"/>
  <c r="OJ154" i="1"/>
  <c r="OJ155" i="1"/>
  <c r="OJ156" i="1"/>
  <c r="OJ157" i="1"/>
  <c r="OJ138" i="1"/>
  <c r="OJ139" i="1"/>
  <c r="OJ140" i="1"/>
  <c r="OJ141" i="1"/>
  <c r="OJ142" i="1"/>
  <c r="OJ201" i="1"/>
  <c r="OJ48" i="1"/>
  <c r="OJ49" i="1"/>
  <c r="OJ50" i="1"/>
  <c r="OJ51" i="1"/>
  <c r="OJ16" i="1"/>
  <c r="OJ17" i="1"/>
  <c r="OJ18" i="1"/>
  <c r="OJ19" i="1"/>
  <c r="OJ20" i="1"/>
  <c r="OJ21" i="1"/>
  <c r="OJ36" i="1"/>
  <c r="OJ37" i="1"/>
  <c r="OJ34" i="1"/>
  <c r="OJ35" i="1"/>
  <c r="OJ38" i="1"/>
  <c r="OJ39" i="1"/>
  <c r="OJ43" i="1"/>
  <c r="OJ44" i="1"/>
  <c r="OJ45" i="1"/>
  <c r="OJ46" i="1"/>
  <c r="OJ47" i="1"/>
  <c r="OJ91" i="1"/>
  <c r="OJ92" i="1"/>
  <c r="OJ93" i="1"/>
  <c r="OJ94" i="1"/>
  <c r="OJ95" i="1"/>
  <c r="OJ96" i="1"/>
  <c r="OJ97" i="1"/>
  <c r="OJ76" i="1"/>
  <c r="OJ77" i="1"/>
  <c r="OJ78" i="1"/>
  <c r="OJ79" i="1"/>
  <c r="OJ80" i="1"/>
  <c r="OJ81" i="1"/>
  <c r="OJ88" i="1"/>
  <c r="OJ98" i="1"/>
  <c r="OJ89" i="1"/>
  <c r="OJ90" i="1"/>
  <c r="OJ99" i="1"/>
  <c r="OJ100" i="1"/>
  <c r="OJ101" i="1"/>
  <c r="OJ82" i="1"/>
  <c r="OJ83" i="1"/>
  <c r="OJ84" i="1"/>
  <c r="OJ85" i="1"/>
  <c r="OJ86" i="1"/>
  <c r="OJ87" i="1"/>
  <c r="OJ102" i="1"/>
  <c r="OJ103" i="1"/>
  <c r="OJ104" i="1"/>
  <c r="OJ105" i="1"/>
  <c r="OJ106" i="1"/>
  <c r="OJ107" i="1"/>
  <c r="OJ22" i="1"/>
  <c r="OJ108" i="1"/>
  <c r="OJ109" i="1"/>
  <c r="OJ110" i="1"/>
  <c r="OJ111" i="1"/>
  <c r="OJ112" i="1"/>
  <c r="OJ164" i="1"/>
  <c r="OJ165" i="1"/>
  <c r="OJ166" i="1"/>
  <c r="OJ230" i="1"/>
  <c r="OJ231" i="1"/>
  <c r="OJ167" i="1"/>
  <c r="OJ197" i="1"/>
  <c r="OJ198" i="1"/>
  <c r="OJ168" i="1"/>
  <c r="OJ169" i="1"/>
  <c r="OJ170" i="1"/>
  <c r="OJ171" i="1"/>
  <c r="OJ172" i="1"/>
  <c r="OJ173" i="1"/>
  <c r="OJ174" i="1"/>
  <c r="OJ175" i="1"/>
  <c r="OJ176" i="1"/>
  <c r="OJ177" i="1"/>
  <c r="OJ178" i="1"/>
  <c r="OJ179" i="1"/>
  <c r="OJ180" i="1"/>
  <c r="OJ181" i="1"/>
  <c r="OJ182" i="1"/>
  <c r="OJ183" i="1"/>
  <c r="OJ184" i="1"/>
  <c r="OJ185" i="1"/>
  <c r="OJ232" i="1"/>
  <c r="OJ186" i="1"/>
  <c r="OJ187" i="1"/>
  <c r="OJ188" i="1"/>
  <c r="OJ189" i="1"/>
  <c r="OJ190" i="1"/>
  <c r="OJ191" i="1"/>
  <c r="OJ192" i="1"/>
  <c r="OJ193" i="1"/>
  <c r="OJ194" i="1"/>
  <c r="OJ195" i="1"/>
  <c r="OJ196" i="1"/>
  <c r="OJ119" i="1"/>
  <c r="OJ120" i="1"/>
  <c r="OJ121" i="1"/>
  <c r="OJ122" i="1"/>
  <c r="OJ123" i="1"/>
  <c r="OJ124" i="1"/>
  <c r="OJ199" i="1"/>
  <c r="OJ200" i="1"/>
  <c r="OJ217" i="1"/>
  <c r="OJ225" i="1"/>
  <c r="OJ220" i="1"/>
  <c r="OJ208" i="1"/>
  <c r="OJ209" i="1"/>
  <c r="OJ214" i="1"/>
  <c r="OJ221" i="1"/>
  <c r="OJ222" i="1"/>
  <c r="OJ224" i="1"/>
  <c r="OJ218" i="1"/>
  <c r="OJ219" i="1"/>
  <c r="OJ210" i="1"/>
  <c r="OJ211" i="1"/>
  <c r="OJ212" i="1"/>
  <c r="OJ213" i="1"/>
  <c r="OJ227" i="1"/>
  <c r="OJ228" i="1"/>
  <c r="OJ226" i="1"/>
  <c r="OJ215" i="1"/>
  <c r="OJ223" i="1"/>
  <c r="OJ229" i="1"/>
  <c r="OJ216" i="1"/>
  <c r="OJ158" i="1"/>
  <c r="OJ159" i="1"/>
  <c r="OJ160" i="1"/>
  <c r="OJ248" i="1"/>
  <c r="OJ249" i="1"/>
  <c r="OJ246" i="1"/>
  <c r="OJ250" i="1"/>
  <c r="OJ259" i="1"/>
  <c r="OJ256" i="1"/>
  <c r="OJ260" i="1"/>
  <c r="OJ261" i="1"/>
  <c r="OJ262" i="1"/>
  <c r="OJ257" i="1"/>
  <c r="OJ251" i="1"/>
  <c r="OJ252" i="1"/>
  <c r="OJ258" i="1"/>
  <c r="OJ253" i="1"/>
  <c r="OJ265" i="1"/>
  <c r="OJ266" i="1"/>
  <c r="OJ263" i="1"/>
  <c r="OJ264" i="1"/>
  <c r="OJ254" i="1"/>
  <c r="OJ267" i="1"/>
  <c r="OJ255" i="1"/>
  <c r="OJ276" i="1"/>
  <c r="OJ247" i="1"/>
  <c r="OJ269" i="1"/>
  <c r="OJ270" i="1"/>
  <c r="OJ271" i="1"/>
  <c r="OJ272" i="1"/>
  <c r="OJ273" i="1"/>
  <c r="OJ275" i="1"/>
  <c r="OJ268" i="1"/>
  <c r="OJ274" i="1"/>
  <c r="OJ206" i="1"/>
  <c r="OJ23" i="1"/>
  <c r="OJ117" i="1"/>
  <c r="OJ118" i="1"/>
  <c r="OI233" i="1"/>
  <c r="OI234" i="1"/>
  <c r="OI2" i="1"/>
  <c r="OI3" i="1"/>
  <c r="OI8" i="1"/>
  <c r="OI9" i="1"/>
  <c r="OI10" i="1"/>
  <c r="OI11" i="1"/>
  <c r="OI4" i="1"/>
  <c r="OI5" i="1"/>
  <c r="OI6" i="1"/>
  <c r="OI7" i="1"/>
  <c r="OI73" i="1"/>
  <c r="OI74" i="1"/>
  <c r="OI30" i="1"/>
  <c r="OI31" i="1"/>
  <c r="OI26" i="1"/>
  <c r="OI27" i="1"/>
  <c r="OI24" i="1"/>
  <c r="OI25" i="1"/>
  <c r="OI28" i="1"/>
  <c r="OI29" i="1"/>
  <c r="OI40" i="1"/>
  <c r="OI41" i="1"/>
  <c r="OI42" i="1"/>
  <c r="OI32" i="1"/>
  <c r="OI113" i="1"/>
  <c r="OI114" i="1"/>
  <c r="OI115" i="1"/>
  <c r="OI116" i="1"/>
  <c r="OI202" i="1"/>
  <c r="OI204" i="1"/>
  <c r="OI205" i="1"/>
  <c r="OI207" i="1"/>
  <c r="OI203" i="1"/>
  <c r="OI239" i="1"/>
  <c r="OI241" i="1"/>
  <c r="OI243" i="1"/>
  <c r="OI244" i="1"/>
  <c r="OI240" i="1"/>
  <c r="OI245" i="1"/>
  <c r="OI161" i="1"/>
  <c r="OI162" i="1"/>
  <c r="OI163" i="1"/>
  <c r="OI15" i="1"/>
  <c r="OI71" i="1"/>
  <c r="OI69" i="1"/>
  <c r="OI72" i="1"/>
  <c r="OI70" i="1"/>
  <c r="OI75" i="1"/>
  <c r="OI235" i="1"/>
  <c r="OI236" i="1"/>
  <c r="OI237" i="1"/>
  <c r="OI238" i="1"/>
  <c r="OI12" i="1"/>
  <c r="OI13" i="1"/>
  <c r="OI14" i="1"/>
  <c r="OI59" i="1"/>
  <c r="OI52" i="1"/>
  <c r="OI53" i="1"/>
  <c r="OI54" i="1"/>
  <c r="OI55" i="1"/>
  <c r="OI56" i="1"/>
  <c r="OI57" i="1"/>
  <c r="OI58" i="1"/>
  <c r="OI62" i="1"/>
  <c r="OI60" i="1"/>
  <c r="OI61" i="1"/>
  <c r="OI63" i="1"/>
  <c r="OI64" i="1"/>
  <c r="OI65" i="1"/>
  <c r="OI66" i="1"/>
  <c r="OI67" i="1"/>
  <c r="OI68" i="1"/>
  <c r="OI143" i="1"/>
  <c r="OI144" i="1"/>
  <c r="OI145" i="1"/>
  <c r="OI146" i="1"/>
  <c r="OI147" i="1"/>
  <c r="OI148" i="1"/>
  <c r="OI149" i="1"/>
  <c r="OI150" i="1"/>
  <c r="OI125" i="1"/>
  <c r="OI126" i="1"/>
  <c r="OI127" i="1"/>
  <c r="OI128" i="1"/>
  <c r="OI129" i="1"/>
  <c r="OI130" i="1"/>
  <c r="OI131" i="1"/>
  <c r="OI132" i="1"/>
  <c r="OI133" i="1"/>
  <c r="OI134" i="1"/>
  <c r="OI135" i="1"/>
  <c r="OI136" i="1"/>
  <c r="OI137" i="1"/>
  <c r="OI151" i="1"/>
  <c r="OI152" i="1"/>
  <c r="OI153" i="1"/>
  <c r="OI154" i="1"/>
  <c r="OI155" i="1"/>
  <c r="OI156" i="1"/>
  <c r="OI157" i="1"/>
  <c r="OI138" i="1"/>
  <c r="OI139" i="1"/>
  <c r="OI140" i="1"/>
  <c r="OI141" i="1"/>
  <c r="OI142" i="1"/>
  <c r="OI201" i="1"/>
  <c r="OI48" i="1"/>
  <c r="OI49" i="1"/>
  <c r="OI50" i="1"/>
  <c r="OI51" i="1"/>
  <c r="OI16" i="1"/>
  <c r="OI17" i="1"/>
  <c r="OI18" i="1"/>
  <c r="OI19" i="1"/>
  <c r="OI20" i="1"/>
  <c r="OI21" i="1"/>
  <c r="OI36" i="1"/>
  <c r="OI37" i="1"/>
  <c r="OI34" i="1"/>
  <c r="OI35" i="1"/>
  <c r="OI38" i="1"/>
  <c r="OI39" i="1"/>
  <c r="OI43" i="1"/>
  <c r="OI44" i="1"/>
  <c r="OI45" i="1"/>
  <c r="OI46" i="1"/>
  <c r="OI47" i="1"/>
  <c r="OI91" i="1"/>
  <c r="OI92" i="1"/>
  <c r="OI93" i="1"/>
  <c r="OI94" i="1"/>
  <c r="OI95" i="1"/>
  <c r="OI96" i="1"/>
  <c r="OI97" i="1"/>
  <c r="OI76" i="1"/>
  <c r="OI77" i="1"/>
  <c r="OI78" i="1"/>
  <c r="OI79" i="1"/>
  <c r="OI80" i="1"/>
  <c r="OI81" i="1"/>
  <c r="OI88" i="1"/>
  <c r="OI98" i="1"/>
  <c r="OI89" i="1"/>
  <c r="OI90" i="1"/>
  <c r="OI99" i="1"/>
  <c r="OI100" i="1"/>
  <c r="OI101" i="1"/>
  <c r="OI82" i="1"/>
  <c r="OI83" i="1"/>
  <c r="OI84" i="1"/>
  <c r="OI85" i="1"/>
  <c r="OI86" i="1"/>
  <c r="OI87" i="1"/>
  <c r="OI102" i="1"/>
  <c r="OI103" i="1"/>
  <c r="OI104" i="1"/>
  <c r="OI105" i="1"/>
  <c r="OI106" i="1"/>
  <c r="OI107" i="1"/>
  <c r="OI22" i="1"/>
  <c r="OI108" i="1"/>
  <c r="OI109" i="1"/>
  <c r="OI110" i="1"/>
  <c r="OI111" i="1"/>
  <c r="OI112" i="1"/>
  <c r="OI164" i="1"/>
  <c r="OI165" i="1"/>
  <c r="OI166" i="1"/>
  <c r="OI230" i="1"/>
  <c r="OI231" i="1"/>
  <c r="OI167" i="1"/>
  <c r="OI197" i="1"/>
  <c r="OI198" i="1"/>
  <c r="OI168" i="1"/>
  <c r="OI169" i="1"/>
  <c r="OI170" i="1"/>
  <c r="OI171" i="1"/>
  <c r="OI172" i="1"/>
  <c r="OI173" i="1"/>
  <c r="OI174" i="1"/>
  <c r="OI175" i="1"/>
  <c r="OI176" i="1"/>
  <c r="OI177" i="1"/>
  <c r="OI178" i="1"/>
  <c r="OI179" i="1"/>
  <c r="OI180" i="1"/>
  <c r="OI181" i="1"/>
  <c r="OI182" i="1"/>
  <c r="OI183" i="1"/>
  <c r="OI184" i="1"/>
  <c r="OI185" i="1"/>
  <c r="OI232" i="1"/>
  <c r="OI186" i="1"/>
  <c r="OI187" i="1"/>
  <c r="OI188" i="1"/>
  <c r="OI189" i="1"/>
  <c r="OI190" i="1"/>
  <c r="OI191" i="1"/>
  <c r="OI192" i="1"/>
  <c r="OI193" i="1"/>
  <c r="OI194" i="1"/>
  <c r="OI195" i="1"/>
  <c r="OI196" i="1"/>
  <c r="OI119" i="1"/>
  <c r="OI120" i="1"/>
  <c r="OI121" i="1"/>
  <c r="OI122" i="1"/>
  <c r="OI123" i="1"/>
  <c r="OI124" i="1"/>
  <c r="OI199" i="1"/>
  <c r="OI200" i="1"/>
  <c r="OI217" i="1"/>
  <c r="OI225" i="1"/>
  <c r="OI220" i="1"/>
  <c r="OI208" i="1"/>
  <c r="OI209" i="1"/>
  <c r="OI214" i="1"/>
  <c r="OI221" i="1"/>
  <c r="OI222" i="1"/>
  <c r="OI224" i="1"/>
  <c r="OI218" i="1"/>
  <c r="OI219" i="1"/>
  <c r="OI210" i="1"/>
  <c r="OI211" i="1"/>
  <c r="OI212" i="1"/>
  <c r="OI213" i="1"/>
  <c r="OI227" i="1"/>
  <c r="OI228" i="1"/>
  <c r="OI226" i="1"/>
  <c r="OI215" i="1"/>
  <c r="OI223" i="1"/>
  <c r="OI229" i="1"/>
  <c r="OI216" i="1"/>
  <c r="OI158" i="1"/>
  <c r="OI159" i="1"/>
  <c r="OI160" i="1"/>
  <c r="OI248" i="1"/>
  <c r="OI249" i="1"/>
  <c r="OI246" i="1"/>
  <c r="OI250" i="1"/>
  <c r="OI259" i="1"/>
  <c r="OI256" i="1"/>
  <c r="OI260" i="1"/>
  <c r="OI261" i="1"/>
  <c r="OI262" i="1"/>
  <c r="OI257" i="1"/>
  <c r="OI251" i="1"/>
  <c r="OI252" i="1"/>
  <c r="OI258" i="1"/>
  <c r="OI253" i="1"/>
  <c r="OI265" i="1"/>
  <c r="OI266" i="1"/>
  <c r="OI263" i="1"/>
  <c r="OI264" i="1"/>
  <c r="OI254" i="1"/>
  <c r="OI267" i="1"/>
  <c r="OI255" i="1"/>
  <c r="OI276" i="1"/>
  <c r="OI247" i="1"/>
  <c r="OI269" i="1"/>
  <c r="OI270" i="1"/>
  <c r="OI271" i="1"/>
  <c r="OI272" i="1"/>
  <c r="OI273" i="1"/>
  <c r="OI275" i="1"/>
  <c r="OI268" i="1"/>
  <c r="OI274" i="1"/>
  <c r="OI206" i="1"/>
  <c r="OI23" i="1"/>
  <c r="OI117" i="1"/>
  <c r="OI118" i="1"/>
  <c r="OH233" i="1"/>
  <c r="OH234" i="1"/>
  <c r="OH2" i="1"/>
  <c r="OH3" i="1"/>
  <c r="OH8" i="1"/>
  <c r="OH9" i="1"/>
  <c r="OH10" i="1"/>
  <c r="OH11" i="1"/>
  <c r="OH4" i="1"/>
  <c r="OH5" i="1"/>
  <c r="OH6" i="1"/>
  <c r="OH7" i="1"/>
  <c r="OH73" i="1"/>
  <c r="OH74" i="1"/>
  <c r="OH30" i="1"/>
  <c r="OH31" i="1"/>
  <c r="OH26" i="1"/>
  <c r="OH27" i="1"/>
  <c r="OH24" i="1"/>
  <c r="OH25" i="1"/>
  <c r="OH28" i="1"/>
  <c r="OH29" i="1"/>
  <c r="OH40" i="1"/>
  <c r="OH41" i="1"/>
  <c r="OH42" i="1"/>
  <c r="OH32" i="1"/>
  <c r="OH113" i="1"/>
  <c r="OH114" i="1"/>
  <c r="OH115" i="1"/>
  <c r="OH116" i="1"/>
  <c r="OH202" i="1"/>
  <c r="OH204" i="1"/>
  <c r="OH205" i="1"/>
  <c r="OH207" i="1"/>
  <c r="OH203" i="1"/>
  <c r="OH239" i="1"/>
  <c r="OH241" i="1"/>
  <c r="OH243" i="1"/>
  <c r="OH244" i="1"/>
  <c r="OH240" i="1"/>
  <c r="OH245" i="1"/>
  <c r="OH161" i="1"/>
  <c r="OH162" i="1"/>
  <c r="OH163" i="1"/>
  <c r="OH15" i="1"/>
  <c r="OH71" i="1"/>
  <c r="OH69" i="1"/>
  <c r="OH72" i="1"/>
  <c r="OH70" i="1"/>
  <c r="OH75" i="1"/>
  <c r="OH235" i="1"/>
  <c r="OH236" i="1"/>
  <c r="OH237" i="1"/>
  <c r="OH238" i="1"/>
  <c r="OH12" i="1"/>
  <c r="OH13" i="1"/>
  <c r="OH14" i="1"/>
  <c r="OH59" i="1"/>
  <c r="OH52" i="1"/>
  <c r="OH53" i="1"/>
  <c r="OH54" i="1"/>
  <c r="OH55" i="1"/>
  <c r="OH56" i="1"/>
  <c r="OH57" i="1"/>
  <c r="OH58" i="1"/>
  <c r="OH62" i="1"/>
  <c r="OH60" i="1"/>
  <c r="OH61" i="1"/>
  <c r="OH63" i="1"/>
  <c r="OH64" i="1"/>
  <c r="OH65" i="1"/>
  <c r="OH66" i="1"/>
  <c r="OH67" i="1"/>
  <c r="OH68" i="1"/>
  <c r="OH143" i="1"/>
  <c r="OH144" i="1"/>
  <c r="OH145" i="1"/>
  <c r="OH146" i="1"/>
  <c r="OH147" i="1"/>
  <c r="OH148" i="1"/>
  <c r="OH149" i="1"/>
  <c r="OH150" i="1"/>
  <c r="OH125" i="1"/>
  <c r="OH126" i="1"/>
  <c r="OH127" i="1"/>
  <c r="OH128" i="1"/>
  <c r="OH129" i="1"/>
  <c r="OH130" i="1"/>
  <c r="OH131" i="1"/>
  <c r="OH132" i="1"/>
  <c r="OH133" i="1"/>
  <c r="OH134" i="1"/>
  <c r="OH135" i="1"/>
  <c r="OH136" i="1"/>
  <c r="OH137" i="1"/>
  <c r="OH151" i="1"/>
  <c r="OH152" i="1"/>
  <c r="OH153" i="1"/>
  <c r="OH154" i="1"/>
  <c r="OH155" i="1"/>
  <c r="OH156" i="1"/>
  <c r="OH157" i="1"/>
  <c r="OH138" i="1"/>
  <c r="OH139" i="1"/>
  <c r="OH140" i="1"/>
  <c r="OH141" i="1"/>
  <c r="OH142" i="1"/>
  <c r="OH201" i="1"/>
  <c r="OH48" i="1"/>
  <c r="OH49" i="1"/>
  <c r="OH50" i="1"/>
  <c r="OH51" i="1"/>
  <c r="OH16" i="1"/>
  <c r="OH17" i="1"/>
  <c r="OH18" i="1"/>
  <c r="OH19" i="1"/>
  <c r="OH20" i="1"/>
  <c r="OH21" i="1"/>
  <c r="OH36" i="1"/>
  <c r="OH37" i="1"/>
  <c r="OH34" i="1"/>
  <c r="OH35" i="1"/>
  <c r="OH38" i="1"/>
  <c r="OH39" i="1"/>
  <c r="OH43" i="1"/>
  <c r="OH44" i="1"/>
  <c r="OH45" i="1"/>
  <c r="OH46" i="1"/>
  <c r="OH47" i="1"/>
  <c r="OH91" i="1"/>
  <c r="OH92" i="1"/>
  <c r="OH93" i="1"/>
  <c r="OH94" i="1"/>
  <c r="OH95" i="1"/>
  <c r="OH96" i="1"/>
  <c r="OH97" i="1"/>
  <c r="OH76" i="1"/>
  <c r="OH77" i="1"/>
  <c r="OH78" i="1"/>
  <c r="OH79" i="1"/>
  <c r="OH80" i="1"/>
  <c r="OH81" i="1"/>
  <c r="OH88" i="1"/>
  <c r="OH98" i="1"/>
  <c r="OH89" i="1"/>
  <c r="OH90" i="1"/>
  <c r="OH99" i="1"/>
  <c r="OH100" i="1"/>
  <c r="OH101" i="1"/>
  <c r="OH82" i="1"/>
  <c r="OH83" i="1"/>
  <c r="OH84" i="1"/>
  <c r="OH85" i="1"/>
  <c r="OH86" i="1"/>
  <c r="OH87" i="1"/>
  <c r="OH102" i="1"/>
  <c r="OH103" i="1"/>
  <c r="OH104" i="1"/>
  <c r="OH105" i="1"/>
  <c r="OH106" i="1"/>
  <c r="OH107" i="1"/>
  <c r="OH22" i="1"/>
  <c r="OH108" i="1"/>
  <c r="OH109" i="1"/>
  <c r="OH110" i="1"/>
  <c r="OH111" i="1"/>
  <c r="OH112" i="1"/>
  <c r="OH164" i="1"/>
  <c r="OH165" i="1"/>
  <c r="OH166" i="1"/>
  <c r="OH230" i="1"/>
  <c r="OH231" i="1"/>
  <c r="OH167" i="1"/>
  <c r="OH197" i="1"/>
  <c r="OH198" i="1"/>
  <c r="OH168" i="1"/>
  <c r="OH169" i="1"/>
  <c r="OH170" i="1"/>
  <c r="OH171" i="1"/>
  <c r="OH172" i="1"/>
  <c r="OH173" i="1"/>
  <c r="OH174" i="1"/>
  <c r="OH175" i="1"/>
  <c r="OH176" i="1"/>
  <c r="OH177" i="1"/>
  <c r="OH178" i="1"/>
  <c r="OH179" i="1"/>
  <c r="OH180" i="1"/>
  <c r="OH181" i="1"/>
  <c r="OH182" i="1"/>
  <c r="OH183" i="1"/>
  <c r="OH184" i="1"/>
  <c r="OH185" i="1"/>
  <c r="OH232" i="1"/>
  <c r="OH186" i="1"/>
  <c r="OH187" i="1"/>
  <c r="OH188" i="1"/>
  <c r="OH189" i="1"/>
  <c r="OH190" i="1"/>
  <c r="OH191" i="1"/>
  <c r="OH192" i="1"/>
  <c r="OH193" i="1"/>
  <c r="OH194" i="1"/>
  <c r="OH195" i="1"/>
  <c r="OH196" i="1"/>
  <c r="OH119" i="1"/>
  <c r="OH120" i="1"/>
  <c r="OH121" i="1"/>
  <c r="OH122" i="1"/>
  <c r="OH123" i="1"/>
  <c r="OH124" i="1"/>
  <c r="OH199" i="1"/>
  <c r="OH200" i="1"/>
  <c r="OH217" i="1"/>
  <c r="OH225" i="1"/>
  <c r="OH220" i="1"/>
  <c r="OH208" i="1"/>
  <c r="OH209" i="1"/>
  <c r="OH214" i="1"/>
  <c r="OH221" i="1"/>
  <c r="OH222" i="1"/>
  <c r="OH224" i="1"/>
  <c r="OH218" i="1"/>
  <c r="OH219" i="1"/>
  <c r="OH210" i="1"/>
  <c r="OH211" i="1"/>
  <c r="OH212" i="1"/>
  <c r="OH213" i="1"/>
  <c r="OH227" i="1"/>
  <c r="OH228" i="1"/>
  <c r="OH226" i="1"/>
  <c r="OH215" i="1"/>
  <c r="OH223" i="1"/>
  <c r="OH229" i="1"/>
  <c r="OH216" i="1"/>
  <c r="OH158" i="1"/>
  <c r="OH159" i="1"/>
  <c r="OH160" i="1"/>
  <c r="OH248" i="1"/>
  <c r="OH249" i="1"/>
  <c r="OH246" i="1"/>
  <c r="OH250" i="1"/>
  <c r="OH259" i="1"/>
  <c r="OH256" i="1"/>
  <c r="OH260" i="1"/>
  <c r="OH261" i="1"/>
  <c r="OH262" i="1"/>
  <c r="OH257" i="1"/>
  <c r="OH251" i="1"/>
  <c r="OH252" i="1"/>
  <c r="OH258" i="1"/>
  <c r="OH253" i="1"/>
  <c r="OH265" i="1"/>
  <c r="OH266" i="1"/>
  <c r="OH263" i="1"/>
  <c r="OH264" i="1"/>
  <c r="OH254" i="1"/>
  <c r="OH267" i="1"/>
  <c r="OH255" i="1"/>
  <c r="OH276" i="1"/>
  <c r="OH247" i="1"/>
  <c r="OH269" i="1"/>
  <c r="OH270" i="1"/>
  <c r="OH271" i="1"/>
  <c r="OH272" i="1"/>
  <c r="OH273" i="1"/>
  <c r="OH275" i="1"/>
  <c r="OH268" i="1"/>
  <c r="OH274" i="1"/>
  <c r="OH206" i="1"/>
  <c r="OH23" i="1"/>
  <c r="OH117" i="1"/>
  <c r="OH118" i="1"/>
  <c r="OG233" i="1"/>
  <c r="OG234" i="1"/>
  <c r="OG2" i="1"/>
  <c r="OG3" i="1"/>
  <c r="OG8" i="1"/>
  <c r="OG9" i="1"/>
  <c r="OG10" i="1"/>
  <c r="OG11" i="1"/>
  <c r="OG4" i="1"/>
  <c r="OG5" i="1"/>
  <c r="OG6" i="1"/>
  <c r="OG7" i="1"/>
  <c r="OG73" i="1"/>
  <c r="OG74" i="1"/>
  <c r="OG30" i="1"/>
  <c r="OG31" i="1"/>
  <c r="OG26" i="1"/>
  <c r="OG27" i="1"/>
  <c r="OG24" i="1"/>
  <c r="OG25" i="1"/>
  <c r="OG28" i="1"/>
  <c r="OG29" i="1"/>
  <c r="OG40" i="1"/>
  <c r="OG41" i="1"/>
  <c r="OG42" i="1"/>
  <c r="OG32" i="1"/>
  <c r="OG113" i="1"/>
  <c r="OG114" i="1"/>
  <c r="OG115" i="1"/>
  <c r="OG116" i="1"/>
  <c r="OG202" i="1"/>
  <c r="OG204" i="1"/>
  <c r="OG205" i="1"/>
  <c r="OG207" i="1"/>
  <c r="OG203" i="1"/>
  <c r="OG239" i="1"/>
  <c r="OG241" i="1"/>
  <c r="OG243" i="1"/>
  <c r="OG244" i="1"/>
  <c r="OG240" i="1"/>
  <c r="OG245" i="1"/>
  <c r="OG161" i="1"/>
  <c r="OG162" i="1"/>
  <c r="OG163" i="1"/>
  <c r="OG15" i="1"/>
  <c r="OG71" i="1"/>
  <c r="OG69" i="1"/>
  <c r="OG72" i="1"/>
  <c r="OG70" i="1"/>
  <c r="OG75" i="1"/>
  <c r="OG235" i="1"/>
  <c r="OG236" i="1"/>
  <c r="OG237" i="1"/>
  <c r="OG238" i="1"/>
  <c r="OG12" i="1"/>
  <c r="OG13" i="1"/>
  <c r="OG14" i="1"/>
  <c r="OG59" i="1"/>
  <c r="OG52" i="1"/>
  <c r="OG53" i="1"/>
  <c r="OG54" i="1"/>
  <c r="OG55" i="1"/>
  <c r="OG56" i="1"/>
  <c r="OG57" i="1"/>
  <c r="OG58" i="1"/>
  <c r="OG62" i="1"/>
  <c r="OG60" i="1"/>
  <c r="OG61" i="1"/>
  <c r="OG63" i="1"/>
  <c r="OG64" i="1"/>
  <c r="OG65" i="1"/>
  <c r="OG66" i="1"/>
  <c r="OG67" i="1"/>
  <c r="OG68" i="1"/>
  <c r="OG143" i="1"/>
  <c r="OG144" i="1"/>
  <c r="OG145" i="1"/>
  <c r="OG146" i="1"/>
  <c r="OG147" i="1"/>
  <c r="OG148" i="1"/>
  <c r="OG149" i="1"/>
  <c r="OG150" i="1"/>
  <c r="OG125" i="1"/>
  <c r="OG126" i="1"/>
  <c r="OG127" i="1"/>
  <c r="OG128" i="1"/>
  <c r="OG129" i="1"/>
  <c r="OG130" i="1"/>
  <c r="OG131" i="1"/>
  <c r="OG132" i="1"/>
  <c r="OG133" i="1"/>
  <c r="OG134" i="1"/>
  <c r="OG135" i="1"/>
  <c r="OG136" i="1"/>
  <c r="OG137" i="1"/>
  <c r="OG151" i="1"/>
  <c r="OG152" i="1"/>
  <c r="OG153" i="1"/>
  <c r="OG154" i="1"/>
  <c r="OG155" i="1"/>
  <c r="OG156" i="1"/>
  <c r="OG157" i="1"/>
  <c r="OG138" i="1"/>
  <c r="OG139" i="1"/>
  <c r="OG140" i="1"/>
  <c r="OG141" i="1"/>
  <c r="OG142" i="1"/>
  <c r="OG201" i="1"/>
  <c r="OG48" i="1"/>
  <c r="OG49" i="1"/>
  <c r="OG50" i="1"/>
  <c r="OG51" i="1"/>
  <c r="OG16" i="1"/>
  <c r="OG17" i="1"/>
  <c r="OG18" i="1"/>
  <c r="OG19" i="1"/>
  <c r="OG20" i="1"/>
  <c r="OG21" i="1"/>
  <c r="OG36" i="1"/>
  <c r="OG37" i="1"/>
  <c r="OG34" i="1"/>
  <c r="OG35" i="1"/>
  <c r="OG38" i="1"/>
  <c r="OG39" i="1"/>
  <c r="OG43" i="1"/>
  <c r="OG44" i="1"/>
  <c r="OG45" i="1"/>
  <c r="OG46" i="1"/>
  <c r="OG47" i="1"/>
  <c r="OG91" i="1"/>
  <c r="OG92" i="1"/>
  <c r="OG93" i="1"/>
  <c r="OG94" i="1"/>
  <c r="OG95" i="1"/>
  <c r="OG96" i="1"/>
  <c r="OG97" i="1"/>
  <c r="OG76" i="1"/>
  <c r="OG77" i="1"/>
  <c r="OG78" i="1"/>
  <c r="OG79" i="1"/>
  <c r="OG80" i="1"/>
  <c r="OG81" i="1"/>
  <c r="OG88" i="1"/>
  <c r="OG98" i="1"/>
  <c r="OG89" i="1"/>
  <c r="OG90" i="1"/>
  <c r="OG99" i="1"/>
  <c r="OG100" i="1"/>
  <c r="OG101" i="1"/>
  <c r="OG82" i="1"/>
  <c r="OG83" i="1"/>
  <c r="OG84" i="1"/>
  <c r="OG85" i="1"/>
  <c r="OG86" i="1"/>
  <c r="OG87" i="1"/>
  <c r="OG102" i="1"/>
  <c r="OG103" i="1"/>
  <c r="OG104" i="1"/>
  <c r="OG105" i="1"/>
  <c r="OG106" i="1"/>
  <c r="OG107" i="1"/>
  <c r="OG22" i="1"/>
  <c r="OG108" i="1"/>
  <c r="OG109" i="1"/>
  <c r="OG110" i="1"/>
  <c r="OG111" i="1"/>
  <c r="OG112" i="1"/>
  <c r="OG164" i="1"/>
  <c r="OG165" i="1"/>
  <c r="OG166" i="1"/>
  <c r="OG230" i="1"/>
  <c r="OG231" i="1"/>
  <c r="OG167" i="1"/>
  <c r="OG197" i="1"/>
  <c r="OG198" i="1"/>
  <c r="OG168" i="1"/>
  <c r="OG169" i="1"/>
  <c r="OG170" i="1"/>
  <c r="OG171" i="1"/>
  <c r="OG172" i="1"/>
  <c r="OG173" i="1"/>
  <c r="OG174" i="1"/>
  <c r="OG175" i="1"/>
  <c r="OG176" i="1"/>
  <c r="OG177" i="1"/>
  <c r="OG178" i="1"/>
  <c r="OG179" i="1"/>
  <c r="OG180" i="1"/>
  <c r="OG181" i="1"/>
  <c r="OG182" i="1"/>
  <c r="OG183" i="1"/>
  <c r="OG184" i="1"/>
  <c r="OG185" i="1"/>
  <c r="OG232" i="1"/>
  <c r="OG186" i="1"/>
  <c r="OG187" i="1"/>
  <c r="OG188" i="1"/>
  <c r="OG189" i="1"/>
  <c r="OG190" i="1"/>
  <c r="OG191" i="1"/>
  <c r="OG192" i="1"/>
  <c r="OG193" i="1"/>
  <c r="OG194" i="1"/>
  <c r="OG195" i="1"/>
  <c r="OG196" i="1"/>
  <c r="OG119" i="1"/>
  <c r="OG120" i="1"/>
  <c r="OG121" i="1"/>
  <c r="OG122" i="1"/>
  <c r="OG123" i="1"/>
  <c r="OG124" i="1"/>
  <c r="OG199" i="1"/>
  <c r="OG200" i="1"/>
  <c r="OG217" i="1"/>
  <c r="OG225" i="1"/>
  <c r="OG220" i="1"/>
  <c r="OG208" i="1"/>
  <c r="OG209" i="1"/>
  <c r="OG214" i="1"/>
  <c r="OG221" i="1"/>
  <c r="OG222" i="1"/>
  <c r="OG224" i="1"/>
  <c r="OG218" i="1"/>
  <c r="OG219" i="1"/>
  <c r="OG210" i="1"/>
  <c r="OG211" i="1"/>
  <c r="OG212" i="1"/>
  <c r="OG213" i="1"/>
  <c r="OG227" i="1"/>
  <c r="OG228" i="1"/>
  <c r="OG226" i="1"/>
  <c r="OG215" i="1"/>
  <c r="OG223" i="1"/>
  <c r="OG229" i="1"/>
  <c r="OG216" i="1"/>
  <c r="OG158" i="1"/>
  <c r="OG159" i="1"/>
  <c r="OG160" i="1"/>
  <c r="OG248" i="1"/>
  <c r="OG249" i="1"/>
  <c r="OG246" i="1"/>
  <c r="OG250" i="1"/>
  <c r="OG259" i="1"/>
  <c r="OG256" i="1"/>
  <c r="OG260" i="1"/>
  <c r="OG261" i="1"/>
  <c r="OG262" i="1"/>
  <c r="OG257" i="1"/>
  <c r="OG251" i="1"/>
  <c r="OG252" i="1"/>
  <c r="OG258" i="1"/>
  <c r="OG253" i="1"/>
  <c r="OG265" i="1"/>
  <c r="OG266" i="1"/>
  <c r="OG263" i="1"/>
  <c r="OG264" i="1"/>
  <c r="OG254" i="1"/>
  <c r="OG267" i="1"/>
  <c r="OG255" i="1"/>
  <c r="OG276" i="1"/>
  <c r="OG247" i="1"/>
  <c r="OG269" i="1"/>
  <c r="OG270" i="1"/>
  <c r="OG271" i="1"/>
  <c r="OG272" i="1"/>
  <c r="OG273" i="1"/>
  <c r="OG275" i="1"/>
  <c r="OG268" i="1"/>
  <c r="OG274" i="1"/>
  <c r="OG206" i="1"/>
  <c r="OG23" i="1"/>
  <c r="OG117" i="1"/>
  <c r="OG118" i="1"/>
  <c r="OF233" i="1"/>
  <c r="OF234" i="1"/>
  <c r="OF2" i="1"/>
  <c r="OF3" i="1"/>
  <c r="OF8" i="1"/>
  <c r="OF9" i="1"/>
  <c r="OF10" i="1"/>
  <c r="OF11" i="1"/>
  <c r="OF4" i="1"/>
  <c r="OF5" i="1"/>
  <c r="OF6" i="1"/>
  <c r="OF7" i="1"/>
  <c r="OF73" i="1"/>
  <c r="OF74" i="1"/>
  <c r="OF30" i="1"/>
  <c r="OF31" i="1"/>
  <c r="OF26" i="1"/>
  <c r="OF27" i="1"/>
  <c r="OF24" i="1"/>
  <c r="OF25" i="1"/>
  <c r="OF28" i="1"/>
  <c r="OF29" i="1"/>
  <c r="OF40" i="1"/>
  <c r="OF41" i="1"/>
  <c r="OF42" i="1"/>
  <c r="OF32" i="1"/>
  <c r="OF113" i="1"/>
  <c r="OF114" i="1"/>
  <c r="OF115" i="1"/>
  <c r="OF116" i="1"/>
  <c r="OF202" i="1"/>
  <c r="OF204" i="1"/>
  <c r="OF205" i="1"/>
  <c r="OF207" i="1"/>
  <c r="OF203" i="1"/>
  <c r="OF239" i="1"/>
  <c r="OF241" i="1"/>
  <c r="OF243" i="1"/>
  <c r="OF244" i="1"/>
  <c r="OF240" i="1"/>
  <c r="OF245" i="1"/>
  <c r="OF161" i="1"/>
  <c r="OF162" i="1"/>
  <c r="OF163" i="1"/>
  <c r="OF15" i="1"/>
  <c r="OF71" i="1"/>
  <c r="OF69" i="1"/>
  <c r="OF72" i="1"/>
  <c r="OF70" i="1"/>
  <c r="OF75" i="1"/>
  <c r="OF235" i="1"/>
  <c r="OF236" i="1"/>
  <c r="OF237" i="1"/>
  <c r="OF238" i="1"/>
  <c r="OF12" i="1"/>
  <c r="OF13" i="1"/>
  <c r="OF14" i="1"/>
  <c r="OF59" i="1"/>
  <c r="OF52" i="1"/>
  <c r="OF53" i="1"/>
  <c r="OF54" i="1"/>
  <c r="OF55" i="1"/>
  <c r="OF56" i="1"/>
  <c r="OF57" i="1"/>
  <c r="OF58" i="1"/>
  <c r="OF62" i="1"/>
  <c r="OF60" i="1"/>
  <c r="OF61" i="1"/>
  <c r="OF63" i="1"/>
  <c r="OF64" i="1"/>
  <c r="OF65" i="1"/>
  <c r="OF66" i="1"/>
  <c r="OF67" i="1"/>
  <c r="OF68" i="1"/>
  <c r="OF143" i="1"/>
  <c r="OF144" i="1"/>
  <c r="OF145" i="1"/>
  <c r="OF146" i="1"/>
  <c r="OF147" i="1"/>
  <c r="OF148" i="1"/>
  <c r="OF149" i="1"/>
  <c r="OF150" i="1"/>
  <c r="OF125" i="1"/>
  <c r="OF126" i="1"/>
  <c r="OF127" i="1"/>
  <c r="OF128" i="1"/>
  <c r="OF129" i="1"/>
  <c r="OF130" i="1"/>
  <c r="OF131" i="1"/>
  <c r="OF132" i="1"/>
  <c r="OF133" i="1"/>
  <c r="OF134" i="1"/>
  <c r="OF135" i="1"/>
  <c r="OF136" i="1"/>
  <c r="OF137" i="1"/>
  <c r="OF151" i="1"/>
  <c r="OF152" i="1"/>
  <c r="OF153" i="1"/>
  <c r="OF154" i="1"/>
  <c r="OF155" i="1"/>
  <c r="OF156" i="1"/>
  <c r="OF157" i="1"/>
  <c r="OF138" i="1"/>
  <c r="OF139" i="1"/>
  <c r="OF140" i="1"/>
  <c r="OF141" i="1"/>
  <c r="OF142" i="1"/>
  <c r="OF201" i="1"/>
  <c r="OF48" i="1"/>
  <c r="OF49" i="1"/>
  <c r="OF50" i="1"/>
  <c r="OF51" i="1"/>
  <c r="OF16" i="1"/>
  <c r="OF17" i="1"/>
  <c r="OF18" i="1"/>
  <c r="OF19" i="1"/>
  <c r="OF20" i="1"/>
  <c r="OF21" i="1"/>
  <c r="OF36" i="1"/>
  <c r="OF37" i="1"/>
  <c r="OF34" i="1"/>
  <c r="OF35" i="1"/>
  <c r="OF38" i="1"/>
  <c r="OF39" i="1"/>
  <c r="OF43" i="1"/>
  <c r="OF44" i="1"/>
  <c r="OF45" i="1"/>
  <c r="OF46" i="1"/>
  <c r="OF47" i="1"/>
  <c r="OF91" i="1"/>
  <c r="OF92" i="1"/>
  <c r="OF93" i="1"/>
  <c r="OF94" i="1"/>
  <c r="OF95" i="1"/>
  <c r="OF96" i="1"/>
  <c r="OF97" i="1"/>
  <c r="OF76" i="1"/>
  <c r="OF77" i="1"/>
  <c r="OF78" i="1"/>
  <c r="OF79" i="1"/>
  <c r="OF80" i="1"/>
  <c r="OF81" i="1"/>
  <c r="OF88" i="1"/>
  <c r="OF98" i="1"/>
  <c r="OF89" i="1"/>
  <c r="OF90" i="1"/>
  <c r="OF99" i="1"/>
  <c r="OF100" i="1"/>
  <c r="OF101" i="1"/>
  <c r="OF82" i="1"/>
  <c r="OF83" i="1"/>
  <c r="OF84" i="1"/>
  <c r="OF85" i="1"/>
  <c r="OF86" i="1"/>
  <c r="OF87" i="1"/>
  <c r="OF102" i="1"/>
  <c r="OF103" i="1"/>
  <c r="OF104" i="1"/>
  <c r="OF105" i="1"/>
  <c r="OF106" i="1"/>
  <c r="OF107" i="1"/>
  <c r="OF22" i="1"/>
  <c r="OF108" i="1"/>
  <c r="OF109" i="1"/>
  <c r="OF110" i="1"/>
  <c r="OF111" i="1"/>
  <c r="OF112" i="1"/>
  <c r="OF164" i="1"/>
  <c r="OF165" i="1"/>
  <c r="OF166" i="1"/>
  <c r="OF230" i="1"/>
  <c r="OF231" i="1"/>
  <c r="OF167" i="1"/>
  <c r="OF197" i="1"/>
  <c r="OF198" i="1"/>
  <c r="OF168" i="1"/>
  <c r="OF169" i="1"/>
  <c r="OF170" i="1"/>
  <c r="OF171" i="1"/>
  <c r="OF172" i="1"/>
  <c r="OF173" i="1"/>
  <c r="OF174" i="1"/>
  <c r="OF175" i="1"/>
  <c r="OF176" i="1"/>
  <c r="OF177" i="1"/>
  <c r="OF178" i="1"/>
  <c r="OF179" i="1"/>
  <c r="OF180" i="1"/>
  <c r="OF181" i="1"/>
  <c r="OF182" i="1"/>
  <c r="OF183" i="1"/>
  <c r="OF184" i="1"/>
  <c r="OF185" i="1"/>
  <c r="OF232" i="1"/>
  <c r="OF186" i="1"/>
  <c r="OF187" i="1"/>
  <c r="OF188" i="1"/>
  <c r="OF189" i="1"/>
  <c r="OF190" i="1"/>
  <c r="OF191" i="1"/>
  <c r="OF192" i="1"/>
  <c r="OF193" i="1"/>
  <c r="OF194" i="1"/>
  <c r="OF195" i="1"/>
  <c r="OF196" i="1"/>
  <c r="OF119" i="1"/>
  <c r="OF120" i="1"/>
  <c r="OF121" i="1"/>
  <c r="OF122" i="1"/>
  <c r="OF123" i="1"/>
  <c r="OF124" i="1"/>
  <c r="OF199" i="1"/>
  <c r="OF200" i="1"/>
  <c r="OF217" i="1"/>
  <c r="OF225" i="1"/>
  <c r="OF220" i="1"/>
  <c r="OF208" i="1"/>
  <c r="OF209" i="1"/>
  <c r="OF214" i="1"/>
  <c r="OF221" i="1"/>
  <c r="OF222" i="1"/>
  <c r="OF224" i="1"/>
  <c r="OF218" i="1"/>
  <c r="OF219" i="1"/>
  <c r="OF210" i="1"/>
  <c r="OF211" i="1"/>
  <c r="OF212" i="1"/>
  <c r="OF213" i="1"/>
  <c r="OF227" i="1"/>
  <c r="OF228" i="1"/>
  <c r="OF226" i="1"/>
  <c r="OF215" i="1"/>
  <c r="OF223" i="1"/>
  <c r="OF229" i="1"/>
  <c r="OF216" i="1"/>
  <c r="OF158" i="1"/>
  <c r="OF159" i="1"/>
  <c r="OF160" i="1"/>
  <c r="OF248" i="1"/>
  <c r="OF249" i="1"/>
  <c r="OF246" i="1"/>
  <c r="OF250" i="1"/>
  <c r="OF259" i="1"/>
  <c r="OF256" i="1"/>
  <c r="OF260" i="1"/>
  <c r="OF261" i="1"/>
  <c r="OF262" i="1"/>
  <c r="OF257" i="1"/>
  <c r="OF251" i="1"/>
  <c r="OF252" i="1"/>
  <c r="OF258" i="1"/>
  <c r="OF253" i="1"/>
  <c r="OF265" i="1"/>
  <c r="OF266" i="1"/>
  <c r="OF263" i="1"/>
  <c r="OF264" i="1"/>
  <c r="OF254" i="1"/>
  <c r="OF267" i="1"/>
  <c r="OF255" i="1"/>
  <c r="OF276" i="1"/>
  <c r="OF247" i="1"/>
  <c r="OF269" i="1"/>
  <c r="OF270" i="1"/>
  <c r="OF271" i="1"/>
  <c r="OF272" i="1"/>
  <c r="OF273" i="1"/>
  <c r="OF275" i="1"/>
  <c r="OF268" i="1"/>
  <c r="OF274" i="1"/>
  <c r="OF206" i="1"/>
  <c r="OF23" i="1"/>
  <c r="OF117" i="1"/>
  <c r="OF118" i="1"/>
  <c r="IC233" i="1"/>
  <c r="ID233" i="1"/>
  <c r="IE233" i="1"/>
  <c r="IF233" i="1"/>
  <c r="IG233" i="1"/>
  <c r="IH233" i="1"/>
  <c r="II233" i="1"/>
  <c r="IJ233" i="1"/>
  <c r="IK233" i="1"/>
  <c r="IL233" i="1"/>
  <c r="IM233" i="1"/>
  <c r="IC234" i="1"/>
  <c r="ID234" i="1"/>
  <c r="IE234" i="1"/>
  <c r="IF234" i="1"/>
  <c r="IG234" i="1"/>
  <c r="IH234" i="1"/>
  <c r="II234" i="1"/>
  <c r="IJ234" i="1"/>
  <c r="IK234" i="1"/>
  <c r="IL234" i="1"/>
  <c r="IM234" i="1"/>
  <c r="IC2" i="1"/>
  <c r="ID2" i="1"/>
  <c r="IE2" i="1"/>
  <c r="IF2" i="1"/>
  <c r="IG2" i="1"/>
  <c r="IH2" i="1"/>
  <c r="II2" i="1"/>
  <c r="IJ2" i="1"/>
  <c r="IK2" i="1"/>
  <c r="IL2" i="1"/>
  <c r="IM2" i="1"/>
  <c r="IC3" i="1"/>
  <c r="ID3" i="1"/>
  <c r="IE3" i="1"/>
  <c r="IF3" i="1"/>
  <c r="IG3" i="1"/>
  <c r="IH3" i="1"/>
  <c r="II3" i="1"/>
  <c r="IJ3" i="1"/>
  <c r="IK3" i="1"/>
  <c r="IL3" i="1"/>
  <c r="IM3" i="1"/>
  <c r="IC8" i="1"/>
  <c r="ID8" i="1"/>
  <c r="IE8" i="1"/>
  <c r="IF8" i="1"/>
  <c r="IG8" i="1"/>
  <c r="IH8" i="1"/>
  <c r="II8" i="1"/>
  <c r="IJ8" i="1"/>
  <c r="IK8" i="1"/>
  <c r="IL8" i="1"/>
  <c r="IM8" i="1"/>
  <c r="IC9" i="1"/>
  <c r="ID9" i="1"/>
  <c r="IE9" i="1"/>
  <c r="IF9" i="1"/>
  <c r="IG9" i="1"/>
  <c r="IH9" i="1"/>
  <c r="II9" i="1"/>
  <c r="IJ9" i="1"/>
  <c r="IK9" i="1"/>
  <c r="IL9" i="1"/>
  <c r="IM9" i="1"/>
  <c r="IC10" i="1"/>
  <c r="ID10" i="1"/>
  <c r="IE10" i="1"/>
  <c r="IF10" i="1"/>
  <c r="IG10" i="1"/>
  <c r="IH10" i="1"/>
  <c r="II10" i="1"/>
  <c r="IJ10" i="1"/>
  <c r="IK10" i="1"/>
  <c r="IL10" i="1"/>
  <c r="IM10" i="1"/>
  <c r="IC11" i="1"/>
  <c r="ID11" i="1"/>
  <c r="IE11" i="1"/>
  <c r="IF11" i="1"/>
  <c r="IG11" i="1"/>
  <c r="IH11" i="1"/>
  <c r="II11" i="1"/>
  <c r="IJ11" i="1"/>
  <c r="IK11" i="1"/>
  <c r="IL11" i="1"/>
  <c r="IM11" i="1"/>
  <c r="IC4" i="1"/>
  <c r="ID4" i="1"/>
  <c r="IE4" i="1"/>
  <c r="IF4" i="1"/>
  <c r="IG4" i="1"/>
  <c r="IH4" i="1"/>
  <c r="II4" i="1"/>
  <c r="IJ4" i="1"/>
  <c r="IK4" i="1"/>
  <c r="IL4" i="1"/>
  <c r="IM4" i="1"/>
  <c r="IC5" i="1"/>
  <c r="ID5" i="1"/>
  <c r="IE5" i="1"/>
  <c r="IF5" i="1"/>
  <c r="IG5" i="1"/>
  <c r="IH5" i="1"/>
  <c r="II5" i="1"/>
  <c r="IJ5" i="1"/>
  <c r="IK5" i="1"/>
  <c r="IL5" i="1"/>
  <c r="IM5" i="1"/>
  <c r="IC6" i="1"/>
  <c r="ID6" i="1"/>
  <c r="IE6" i="1"/>
  <c r="IF6" i="1"/>
  <c r="IG6" i="1"/>
  <c r="IH6" i="1"/>
  <c r="II6" i="1"/>
  <c r="IJ6" i="1"/>
  <c r="IK6" i="1"/>
  <c r="IL6" i="1"/>
  <c r="IM6" i="1"/>
  <c r="IC7" i="1"/>
  <c r="ID7" i="1"/>
  <c r="IE7" i="1"/>
  <c r="IF7" i="1"/>
  <c r="IG7" i="1"/>
  <c r="IH7" i="1"/>
  <c r="II7" i="1"/>
  <c r="IJ7" i="1"/>
  <c r="IK7" i="1"/>
  <c r="IL7" i="1"/>
  <c r="IM7" i="1"/>
  <c r="IC73" i="1"/>
  <c r="ID73" i="1"/>
  <c r="IE73" i="1"/>
  <c r="IF73" i="1"/>
  <c r="IG73" i="1"/>
  <c r="IH73" i="1"/>
  <c r="II73" i="1"/>
  <c r="IJ73" i="1"/>
  <c r="IK73" i="1"/>
  <c r="IL73" i="1"/>
  <c r="IM73" i="1"/>
  <c r="IC74" i="1"/>
  <c r="ID74" i="1"/>
  <c r="IE74" i="1"/>
  <c r="IF74" i="1"/>
  <c r="IG74" i="1"/>
  <c r="IH74" i="1"/>
  <c r="II74" i="1"/>
  <c r="IJ74" i="1"/>
  <c r="IK74" i="1"/>
  <c r="IL74" i="1"/>
  <c r="IM74" i="1"/>
  <c r="IC30" i="1"/>
  <c r="ID30" i="1"/>
  <c r="IE30" i="1"/>
  <c r="IF30" i="1"/>
  <c r="IG30" i="1"/>
  <c r="IH30" i="1"/>
  <c r="II30" i="1"/>
  <c r="IJ30" i="1"/>
  <c r="IK30" i="1"/>
  <c r="IL30" i="1"/>
  <c r="IM30" i="1"/>
  <c r="IC31" i="1"/>
  <c r="ID31" i="1"/>
  <c r="IE31" i="1"/>
  <c r="IF31" i="1"/>
  <c r="IG31" i="1"/>
  <c r="IH31" i="1"/>
  <c r="II31" i="1"/>
  <c r="IJ31" i="1"/>
  <c r="IK31" i="1"/>
  <c r="IL31" i="1"/>
  <c r="IM31" i="1"/>
  <c r="IC26" i="1"/>
  <c r="ID26" i="1"/>
  <c r="IE26" i="1"/>
  <c r="IF26" i="1"/>
  <c r="IG26" i="1"/>
  <c r="IH26" i="1"/>
  <c r="II26" i="1"/>
  <c r="IJ26" i="1"/>
  <c r="IK26" i="1"/>
  <c r="IL26" i="1"/>
  <c r="IM26" i="1"/>
  <c r="IC27" i="1"/>
  <c r="ID27" i="1"/>
  <c r="IE27" i="1"/>
  <c r="IF27" i="1"/>
  <c r="IG27" i="1"/>
  <c r="IH27" i="1"/>
  <c r="II27" i="1"/>
  <c r="IJ27" i="1"/>
  <c r="IK27" i="1"/>
  <c r="IL27" i="1"/>
  <c r="IM27" i="1"/>
  <c r="IC24" i="1"/>
  <c r="ID24" i="1"/>
  <c r="IE24" i="1"/>
  <c r="IF24" i="1"/>
  <c r="IG24" i="1"/>
  <c r="IH24" i="1"/>
  <c r="II24" i="1"/>
  <c r="IJ24" i="1"/>
  <c r="IK24" i="1"/>
  <c r="IL24" i="1"/>
  <c r="IM24" i="1"/>
  <c r="IC25" i="1"/>
  <c r="ID25" i="1"/>
  <c r="IE25" i="1"/>
  <c r="IF25" i="1"/>
  <c r="IG25" i="1"/>
  <c r="IH25" i="1"/>
  <c r="II25" i="1"/>
  <c r="IJ25" i="1"/>
  <c r="IK25" i="1"/>
  <c r="IL25" i="1"/>
  <c r="IM25" i="1"/>
  <c r="IC28" i="1"/>
  <c r="ID28" i="1"/>
  <c r="IE28" i="1"/>
  <c r="IF28" i="1"/>
  <c r="IG28" i="1"/>
  <c r="IH28" i="1"/>
  <c r="II28" i="1"/>
  <c r="IJ28" i="1"/>
  <c r="IL28" i="1"/>
  <c r="IM28" i="1"/>
  <c r="IC29" i="1"/>
  <c r="ID29" i="1"/>
  <c r="IE29" i="1"/>
  <c r="IF29" i="1"/>
  <c r="IG29" i="1"/>
  <c r="IH29" i="1"/>
  <c r="II29" i="1"/>
  <c r="IJ29" i="1"/>
  <c r="IL29" i="1"/>
  <c r="IM29" i="1"/>
  <c r="IC40" i="1"/>
  <c r="ID40" i="1"/>
  <c r="IE40" i="1"/>
  <c r="IF40" i="1"/>
  <c r="IG40" i="1"/>
  <c r="IH40" i="1"/>
  <c r="II40" i="1"/>
  <c r="IJ40" i="1"/>
  <c r="IK40" i="1"/>
  <c r="IL40" i="1"/>
  <c r="IM40" i="1"/>
  <c r="IC41" i="1"/>
  <c r="ID41" i="1"/>
  <c r="IE41" i="1"/>
  <c r="IF41" i="1"/>
  <c r="IG41" i="1"/>
  <c r="IH41" i="1"/>
  <c r="II41" i="1"/>
  <c r="IJ41" i="1"/>
  <c r="IK41" i="1"/>
  <c r="IL41" i="1"/>
  <c r="IM41" i="1"/>
  <c r="IC42" i="1"/>
  <c r="ID42" i="1"/>
  <c r="IE42" i="1"/>
  <c r="IF42" i="1"/>
  <c r="IG42" i="1"/>
  <c r="IH42" i="1"/>
  <c r="II42" i="1"/>
  <c r="IJ42" i="1"/>
  <c r="IK42" i="1"/>
  <c r="IL42" i="1"/>
  <c r="IM42" i="1"/>
  <c r="IC32" i="1"/>
  <c r="ID32" i="1"/>
  <c r="IE32" i="1"/>
  <c r="IF32" i="1"/>
  <c r="IG32" i="1"/>
  <c r="IH32" i="1"/>
  <c r="II32" i="1"/>
  <c r="IJ32" i="1"/>
  <c r="IK32" i="1"/>
  <c r="IL32" i="1"/>
  <c r="IM32" i="1"/>
  <c r="IC113" i="1"/>
  <c r="ID113" i="1"/>
  <c r="IE113" i="1"/>
  <c r="IF113" i="1"/>
  <c r="IG113" i="1"/>
  <c r="IH113" i="1"/>
  <c r="II113" i="1"/>
  <c r="IJ113" i="1"/>
  <c r="IK113" i="1"/>
  <c r="IL113" i="1"/>
  <c r="IM113" i="1"/>
  <c r="IC114" i="1"/>
  <c r="ID114" i="1"/>
  <c r="IE114" i="1"/>
  <c r="IF114" i="1"/>
  <c r="IG114" i="1"/>
  <c r="IH114" i="1"/>
  <c r="II114" i="1"/>
  <c r="IJ114" i="1"/>
  <c r="IK114" i="1"/>
  <c r="IL114" i="1"/>
  <c r="IM114" i="1"/>
  <c r="IC115" i="1"/>
  <c r="ID115" i="1"/>
  <c r="IE115" i="1"/>
  <c r="IF115" i="1"/>
  <c r="IG115" i="1"/>
  <c r="IH115" i="1"/>
  <c r="II115" i="1"/>
  <c r="IJ115" i="1"/>
  <c r="IK115" i="1"/>
  <c r="IL115" i="1"/>
  <c r="IM115" i="1"/>
  <c r="IC116" i="1"/>
  <c r="ID116" i="1"/>
  <c r="IE116" i="1"/>
  <c r="IF116" i="1"/>
  <c r="IG116" i="1"/>
  <c r="IH116" i="1"/>
  <c r="II116" i="1"/>
  <c r="IJ116" i="1"/>
  <c r="IK116" i="1"/>
  <c r="IL116" i="1"/>
  <c r="IM116" i="1"/>
  <c r="IC202" i="1"/>
  <c r="ID202" i="1"/>
  <c r="IE202" i="1"/>
  <c r="IF202" i="1"/>
  <c r="IG202" i="1"/>
  <c r="IH202" i="1"/>
  <c r="II202" i="1"/>
  <c r="IJ202" i="1"/>
  <c r="IK202" i="1"/>
  <c r="IL202" i="1"/>
  <c r="IM202" i="1"/>
  <c r="IC204" i="1"/>
  <c r="ID204" i="1"/>
  <c r="IE204" i="1"/>
  <c r="IF204" i="1"/>
  <c r="IG204" i="1"/>
  <c r="IH204" i="1"/>
  <c r="II204" i="1"/>
  <c r="IJ204" i="1"/>
  <c r="IK204" i="1"/>
  <c r="IL204" i="1"/>
  <c r="IM204" i="1"/>
  <c r="IC205" i="1"/>
  <c r="ID205" i="1"/>
  <c r="IE205" i="1"/>
  <c r="IF205" i="1"/>
  <c r="IG205" i="1"/>
  <c r="IH205" i="1"/>
  <c r="II205" i="1"/>
  <c r="IJ205" i="1"/>
  <c r="IK205" i="1"/>
  <c r="IL205" i="1"/>
  <c r="IM205" i="1"/>
  <c r="IC207" i="1"/>
  <c r="ID207" i="1"/>
  <c r="IE207" i="1"/>
  <c r="IF207" i="1"/>
  <c r="IG207" i="1"/>
  <c r="IH207" i="1"/>
  <c r="II207" i="1"/>
  <c r="IJ207" i="1"/>
  <c r="IK207" i="1"/>
  <c r="IL207" i="1"/>
  <c r="IM207" i="1"/>
  <c r="IC203" i="1"/>
  <c r="ID203" i="1"/>
  <c r="IE203" i="1"/>
  <c r="IF203" i="1"/>
  <c r="IG203" i="1"/>
  <c r="IH203" i="1"/>
  <c r="II203" i="1"/>
  <c r="IJ203" i="1"/>
  <c r="IK203" i="1"/>
  <c r="IL203" i="1"/>
  <c r="IM203" i="1"/>
  <c r="IC239" i="1"/>
  <c r="ID239" i="1"/>
  <c r="IE239" i="1"/>
  <c r="IF239" i="1"/>
  <c r="IG239" i="1"/>
  <c r="IH239" i="1"/>
  <c r="II239" i="1"/>
  <c r="IJ239" i="1"/>
  <c r="IK239" i="1"/>
  <c r="IL239" i="1"/>
  <c r="IM239" i="1"/>
  <c r="IC241" i="1"/>
  <c r="ID241" i="1"/>
  <c r="IE241" i="1"/>
  <c r="IF241" i="1"/>
  <c r="IG241" i="1"/>
  <c r="IH241" i="1"/>
  <c r="II241" i="1"/>
  <c r="IJ241" i="1"/>
  <c r="IK241" i="1"/>
  <c r="IL241" i="1"/>
  <c r="IM241" i="1"/>
  <c r="IC243" i="1"/>
  <c r="ID243" i="1"/>
  <c r="IE243" i="1"/>
  <c r="IF243" i="1"/>
  <c r="IG243" i="1"/>
  <c r="IH243" i="1"/>
  <c r="II243" i="1"/>
  <c r="IJ243" i="1"/>
  <c r="IK243" i="1"/>
  <c r="IL243" i="1"/>
  <c r="IM243" i="1"/>
  <c r="IC244" i="1"/>
  <c r="ID244" i="1"/>
  <c r="IE244" i="1"/>
  <c r="IF244" i="1"/>
  <c r="IG244" i="1"/>
  <c r="IH244" i="1"/>
  <c r="II244" i="1"/>
  <c r="IJ244" i="1"/>
  <c r="IK244" i="1"/>
  <c r="IL244" i="1"/>
  <c r="IM244" i="1"/>
  <c r="IC240" i="1"/>
  <c r="ID240" i="1"/>
  <c r="IE240" i="1"/>
  <c r="IF240" i="1"/>
  <c r="IG240" i="1"/>
  <c r="IH240" i="1"/>
  <c r="II240" i="1"/>
  <c r="IJ240" i="1"/>
  <c r="IK240" i="1"/>
  <c r="IL240" i="1"/>
  <c r="IM240" i="1"/>
  <c r="IC245" i="1"/>
  <c r="ID245" i="1"/>
  <c r="IE245" i="1"/>
  <c r="IF245" i="1"/>
  <c r="IG245" i="1"/>
  <c r="IH245" i="1"/>
  <c r="II245" i="1"/>
  <c r="IJ245" i="1"/>
  <c r="IK245" i="1"/>
  <c r="IL245" i="1"/>
  <c r="IM245" i="1"/>
  <c r="IC161" i="1"/>
  <c r="ID161" i="1"/>
  <c r="IE161" i="1"/>
  <c r="IF161" i="1"/>
  <c r="IG161" i="1"/>
  <c r="IH161" i="1"/>
  <c r="II161" i="1"/>
  <c r="IK161" i="1"/>
  <c r="IL161" i="1"/>
  <c r="IM161" i="1"/>
  <c r="IC162" i="1"/>
  <c r="ID162" i="1"/>
  <c r="IE162" i="1"/>
  <c r="IF162" i="1"/>
  <c r="IG162" i="1"/>
  <c r="IH162" i="1"/>
  <c r="II162" i="1"/>
  <c r="IJ162" i="1"/>
  <c r="IK162" i="1"/>
  <c r="IL162" i="1"/>
  <c r="IM162" i="1"/>
  <c r="IC163" i="1"/>
  <c r="ID163" i="1"/>
  <c r="IE163" i="1"/>
  <c r="IF163" i="1"/>
  <c r="IG163" i="1"/>
  <c r="IH163" i="1"/>
  <c r="II163" i="1"/>
  <c r="IJ163" i="1"/>
  <c r="IK163" i="1"/>
  <c r="IL163" i="1"/>
  <c r="IM163" i="1"/>
  <c r="IC15" i="1"/>
  <c r="ID15" i="1"/>
  <c r="IE15" i="1"/>
  <c r="IF15" i="1"/>
  <c r="IG15" i="1"/>
  <c r="IH15" i="1"/>
  <c r="II15" i="1"/>
  <c r="IJ15" i="1"/>
  <c r="IK15" i="1"/>
  <c r="IL15" i="1"/>
  <c r="IM15" i="1"/>
  <c r="IC71" i="1"/>
  <c r="ID71" i="1"/>
  <c r="IE71" i="1"/>
  <c r="IF71" i="1"/>
  <c r="IG71" i="1"/>
  <c r="IH71" i="1"/>
  <c r="II71" i="1"/>
  <c r="IJ71" i="1"/>
  <c r="IK71" i="1"/>
  <c r="IL71" i="1"/>
  <c r="IM71" i="1"/>
  <c r="IC69" i="1"/>
  <c r="ID69" i="1"/>
  <c r="IE69" i="1"/>
  <c r="IF69" i="1"/>
  <c r="IG69" i="1"/>
  <c r="IH69" i="1"/>
  <c r="II69" i="1"/>
  <c r="IJ69" i="1"/>
  <c r="IK69" i="1"/>
  <c r="IL69" i="1"/>
  <c r="IM69" i="1"/>
  <c r="IC72" i="1"/>
  <c r="ID72" i="1"/>
  <c r="IE72" i="1"/>
  <c r="IF72" i="1"/>
  <c r="IG72" i="1"/>
  <c r="IH72" i="1"/>
  <c r="II72" i="1"/>
  <c r="IJ72" i="1"/>
  <c r="IK72" i="1"/>
  <c r="IL72" i="1"/>
  <c r="IM72" i="1"/>
  <c r="IC70" i="1"/>
  <c r="ID70" i="1"/>
  <c r="IE70" i="1"/>
  <c r="IF70" i="1"/>
  <c r="IG70" i="1"/>
  <c r="IH70" i="1"/>
  <c r="II70" i="1"/>
  <c r="IJ70" i="1"/>
  <c r="IK70" i="1"/>
  <c r="IL70" i="1"/>
  <c r="IM70" i="1"/>
  <c r="IC75" i="1"/>
  <c r="ID75" i="1"/>
  <c r="IE75" i="1"/>
  <c r="IF75" i="1"/>
  <c r="IG75" i="1"/>
  <c r="IH75" i="1"/>
  <c r="II75" i="1"/>
  <c r="IJ75" i="1"/>
  <c r="IK75" i="1"/>
  <c r="IL75" i="1"/>
  <c r="IM75" i="1"/>
  <c r="IC235" i="1"/>
  <c r="ID235" i="1"/>
  <c r="IE235" i="1"/>
  <c r="IF235" i="1"/>
  <c r="IG235" i="1"/>
  <c r="IH235" i="1"/>
  <c r="II235" i="1"/>
  <c r="IJ235" i="1"/>
  <c r="IK235" i="1"/>
  <c r="IL235" i="1"/>
  <c r="IM235" i="1"/>
  <c r="IC236" i="1"/>
  <c r="ID236" i="1"/>
  <c r="IE236" i="1"/>
  <c r="IF236" i="1"/>
  <c r="IG236" i="1"/>
  <c r="IH236" i="1"/>
  <c r="II236" i="1"/>
  <c r="IJ236" i="1"/>
  <c r="IK236" i="1"/>
  <c r="IL236" i="1"/>
  <c r="IM236" i="1"/>
  <c r="IC237" i="1"/>
  <c r="ID237" i="1"/>
  <c r="IE237" i="1"/>
  <c r="IF237" i="1"/>
  <c r="IG237" i="1"/>
  <c r="IH237" i="1"/>
  <c r="II237" i="1"/>
  <c r="IJ237" i="1"/>
  <c r="IK237" i="1"/>
  <c r="IL237" i="1"/>
  <c r="IM237" i="1"/>
  <c r="IC238" i="1"/>
  <c r="ID238" i="1"/>
  <c r="IE238" i="1"/>
  <c r="IF238" i="1"/>
  <c r="IG238" i="1"/>
  <c r="IH238" i="1"/>
  <c r="II238" i="1"/>
  <c r="IJ238" i="1"/>
  <c r="IK238" i="1"/>
  <c r="IL238" i="1"/>
  <c r="IM238" i="1"/>
  <c r="IC12" i="1"/>
  <c r="ID12" i="1"/>
  <c r="IE12" i="1"/>
  <c r="IF12" i="1"/>
  <c r="IG12" i="1"/>
  <c r="IH12" i="1"/>
  <c r="II12" i="1"/>
  <c r="IJ12" i="1"/>
  <c r="IK12" i="1"/>
  <c r="IL12" i="1"/>
  <c r="IM12" i="1"/>
  <c r="IC13" i="1"/>
  <c r="ID13" i="1"/>
  <c r="IE13" i="1"/>
  <c r="IF13" i="1"/>
  <c r="IG13" i="1"/>
  <c r="IH13" i="1"/>
  <c r="II13" i="1"/>
  <c r="IJ13" i="1"/>
  <c r="IK13" i="1"/>
  <c r="IL13" i="1"/>
  <c r="IM13" i="1"/>
  <c r="IC14" i="1"/>
  <c r="ID14" i="1"/>
  <c r="IE14" i="1"/>
  <c r="IF14" i="1"/>
  <c r="IG14" i="1"/>
  <c r="IH14" i="1"/>
  <c r="II14" i="1"/>
  <c r="IJ14" i="1"/>
  <c r="IK14" i="1"/>
  <c r="IL14" i="1"/>
  <c r="IM14" i="1"/>
  <c r="IC59" i="1"/>
  <c r="ID59" i="1"/>
  <c r="IE59" i="1"/>
  <c r="IF59" i="1"/>
  <c r="IG59" i="1"/>
  <c r="IH59" i="1"/>
  <c r="II59" i="1"/>
  <c r="IJ59" i="1"/>
  <c r="IK59" i="1"/>
  <c r="IL59" i="1"/>
  <c r="IM59" i="1"/>
  <c r="IC52" i="1"/>
  <c r="ID52" i="1"/>
  <c r="IE52" i="1"/>
  <c r="IF52" i="1"/>
  <c r="IG52" i="1"/>
  <c r="IH52" i="1"/>
  <c r="II52" i="1"/>
  <c r="IJ52" i="1"/>
  <c r="IK52" i="1"/>
  <c r="IL52" i="1"/>
  <c r="IM52" i="1"/>
  <c r="IC53" i="1"/>
  <c r="ID53" i="1"/>
  <c r="IE53" i="1"/>
  <c r="IF53" i="1"/>
  <c r="IG53" i="1"/>
  <c r="IH53" i="1"/>
  <c r="II53" i="1"/>
  <c r="IJ53" i="1"/>
  <c r="IK53" i="1"/>
  <c r="IL53" i="1"/>
  <c r="IM53" i="1"/>
  <c r="IC54" i="1"/>
  <c r="ID54" i="1"/>
  <c r="IE54" i="1"/>
  <c r="IF54" i="1"/>
  <c r="IG54" i="1"/>
  <c r="IH54" i="1"/>
  <c r="II54" i="1"/>
  <c r="IJ54" i="1"/>
  <c r="IK54" i="1"/>
  <c r="IL54" i="1"/>
  <c r="IM54" i="1"/>
  <c r="IC55" i="1"/>
  <c r="ID55" i="1"/>
  <c r="IE55" i="1"/>
  <c r="IF55" i="1"/>
  <c r="IG55" i="1"/>
  <c r="IH55" i="1"/>
  <c r="II55" i="1"/>
  <c r="IJ55" i="1"/>
  <c r="IK55" i="1"/>
  <c r="IL55" i="1"/>
  <c r="IM55" i="1"/>
  <c r="IC56" i="1"/>
  <c r="ID56" i="1"/>
  <c r="IE56" i="1"/>
  <c r="IF56" i="1"/>
  <c r="IG56" i="1"/>
  <c r="IH56" i="1"/>
  <c r="II56" i="1"/>
  <c r="IJ56" i="1"/>
  <c r="IK56" i="1"/>
  <c r="IL56" i="1"/>
  <c r="IM56" i="1"/>
  <c r="IC57" i="1"/>
  <c r="ID57" i="1"/>
  <c r="IE57" i="1"/>
  <c r="IF57" i="1"/>
  <c r="IG57" i="1"/>
  <c r="IH57" i="1"/>
  <c r="II57" i="1"/>
  <c r="IJ57" i="1"/>
  <c r="IK57" i="1"/>
  <c r="IL57" i="1"/>
  <c r="IM57" i="1"/>
  <c r="IC58" i="1"/>
  <c r="ID58" i="1"/>
  <c r="IE58" i="1"/>
  <c r="IF58" i="1"/>
  <c r="IG58" i="1"/>
  <c r="IH58" i="1"/>
  <c r="II58" i="1"/>
  <c r="IJ58" i="1"/>
  <c r="IK58" i="1"/>
  <c r="IL58" i="1"/>
  <c r="IM58" i="1"/>
  <c r="IC62" i="1"/>
  <c r="ID62" i="1"/>
  <c r="IE62" i="1"/>
  <c r="IF62" i="1"/>
  <c r="IG62" i="1"/>
  <c r="IH62" i="1"/>
  <c r="II62" i="1"/>
  <c r="IJ62" i="1"/>
  <c r="IK62" i="1"/>
  <c r="IL62" i="1"/>
  <c r="IM62" i="1"/>
  <c r="IC60" i="1"/>
  <c r="ID60" i="1"/>
  <c r="IE60" i="1"/>
  <c r="IF60" i="1"/>
  <c r="IG60" i="1"/>
  <c r="IH60" i="1"/>
  <c r="II60" i="1"/>
  <c r="IJ60" i="1"/>
  <c r="IK60" i="1"/>
  <c r="IL60" i="1"/>
  <c r="IM60" i="1"/>
  <c r="IC61" i="1"/>
  <c r="ID61" i="1"/>
  <c r="IE61" i="1"/>
  <c r="IF61" i="1"/>
  <c r="IG61" i="1"/>
  <c r="IH61" i="1"/>
  <c r="II61" i="1"/>
  <c r="IJ61" i="1"/>
  <c r="IK61" i="1"/>
  <c r="IL61" i="1"/>
  <c r="IM61" i="1"/>
  <c r="IC63" i="1"/>
  <c r="ID63" i="1"/>
  <c r="IE63" i="1"/>
  <c r="IF63" i="1"/>
  <c r="IG63" i="1"/>
  <c r="IH63" i="1"/>
  <c r="II63" i="1"/>
  <c r="IJ63" i="1"/>
  <c r="IK63" i="1"/>
  <c r="IL63" i="1"/>
  <c r="IM63" i="1"/>
  <c r="IC64" i="1"/>
  <c r="ID64" i="1"/>
  <c r="IE64" i="1"/>
  <c r="IF64" i="1"/>
  <c r="IG64" i="1"/>
  <c r="IH64" i="1"/>
  <c r="II64" i="1"/>
  <c r="IJ64" i="1"/>
  <c r="IK64" i="1"/>
  <c r="IL64" i="1"/>
  <c r="IM64" i="1"/>
  <c r="IC65" i="1"/>
  <c r="ID65" i="1"/>
  <c r="IE65" i="1"/>
  <c r="IF65" i="1"/>
  <c r="IG65" i="1"/>
  <c r="IH65" i="1"/>
  <c r="II65" i="1"/>
  <c r="IJ65" i="1"/>
  <c r="IK65" i="1"/>
  <c r="IL65" i="1"/>
  <c r="IM65" i="1"/>
  <c r="IC66" i="1"/>
  <c r="ID66" i="1"/>
  <c r="IE66" i="1"/>
  <c r="IF66" i="1"/>
  <c r="IG66" i="1"/>
  <c r="IH66" i="1"/>
  <c r="II66" i="1"/>
  <c r="IJ66" i="1"/>
  <c r="IK66" i="1"/>
  <c r="IL66" i="1"/>
  <c r="IM66" i="1"/>
  <c r="IC67" i="1"/>
  <c r="ID67" i="1"/>
  <c r="IE67" i="1"/>
  <c r="IF67" i="1"/>
  <c r="IG67" i="1"/>
  <c r="IH67" i="1"/>
  <c r="II67" i="1"/>
  <c r="IJ67" i="1"/>
  <c r="IK67" i="1"/>
  <c r="IL67" i="1"/>
  <c r="IM67" i="1"/>
  <c r="IC68" i="1"/>
  <c r="ID68" i="1"/>
  <c r="IE68" i="1"/>
  <c r="IF68" i="1"/>
  <c r="IG68" i="1"/>
  <c r="IH68" i="1"/>
  <c r="II68" i="1"/>
  <c r="IJ68" i="1"/>
  <c r="IK68" i="1"/>
  <c r="IL68" i="1"/>
  <c r="IM68" i="1"/>
  <c r="IC143" i="1"/>
  <c r="ID143" i="1"/>
  <c r="IE143" i="1"/>
  <c r="IF143" i="1"/>
  <c r="IG143" i="1"/>
  <c r="IH143" i="1"/>
  <c r="II143" i="1"/>
  <c r="IJ143" i="1"/>
  <c r="IK143" i="1"/>
  <c r="IL143" i="1"/>
  <c r="IM143" i="1"/>
  <c r="IC144" i="1"/>
  <c r="ID144" i="1"/>
  <c r="IE144" i="1"/>
  <c r="IF144" i="1"/>
  <c r="IG144" i="1"/>
  <c r="IH144" i="1"/>
  <c r="II144" i="1"/>
  <c r="IJ144" i="1"/>
  <c r="IK144" i="1"/>
  <c r="IL144" i="1"/>
  <c r="IM144" i="1"/>
  <c r="IC145" i="1"/>
  <c r="ID145" i="1"/>
  <c r="IE145" i="1"/>
  <c r="IF145" i="1"/>
  <c r="IG145" i="1"/>
  <c r="IH145" i="1"/>
  <c r="II145" i="1"/>
  <c r="IJ145" i="1"/>
  <c r="IK145" i="1"/>
  <c r="IL145" i="1"/>
  <c r="IM145" i="1"/>
  <c r="IC146" i="1"/>
  <c r="ID146" i="1"/>
  <c r="IE146" i="1"/>
  <c r="IF146" i="1"/>
  <c r="IG146" i="1"/>
  <c r="IH146" i="1"/>
  <c r="II146" i="1"/>
  <c r="IJ146" i="1"/>
  <c r="IK146" i="1"/>
  <c r="IL146" i="1"/>
  <c r="IM146" i="1"/>
  <c r="IC147" i="1"/>
  <c r="ID147" i="1"/>
  <c r="IE147" i="1"/>
  <c r="IF147" i="1"/>
  <c r="IG147" i="1"/>
  <c r="IH147" i="1"/>
  <c r="II147" i="1"/>
  <c r="IJ147" i="1"/>
  <c r="IK147" i="1"/>
  <c r="IL147" i="1"/>
  <c r="IM147" i="1"/>
  <c r="IC148" i="1"/>
  <c r="ID148" i="1"/>
  <c r="IE148" i="1"/>
  <c r="IF148" i="1"/>
  <c r="IG148" i="1"/>
  <c r="IH148" i="1"/>
  <c r="II148" i="1"/>
  <c r="IJ148" i="1"/>
  <c r="IK148" i="1"/>
  <c r="IL148" i="1"/>
  <c r="IM148" i="1"/>
  <c r="IC149" i="1"/>
  <c r="ID149" i="1"/>
  <c r="IE149" i="1"/>
  <c r="IF149" i="1"/>
  <c r="IG149" i="1"/>
  <c r="IH149" i="1"/>
  <c r="II149" i="1"/>
  <c r="IJ149" i="1"/>
  <c r="IK149" i="1"/>
  <c r="IL149" i="1"/>
  <c r="IM149" i="1"/>
  <c r="IC150" i="1"/>
  <c r="ID150" i="1"/>
  <c r="IE150" i="1"/>
  <c r="IF150" i="1"/>
  <c r="IG150" i="1"/>
  <c r="IH150" i="1"/>
  <c r="II150" i="1"/>
  <c r="IJ150" i="1"/>
  <c r="IK150" i="1"/>
  <c r="IL150" i="1"/>
  <c r="IM150" i="1"/>
  <c r="IC125" i="1"/>
  <c r="ID125" i="1"/>
  <c r="IE125" i="1"/>
  <c r="IF125" i="1"/>
  <c r="IG125" i="1"/>
  <c r="IH125" i="1"/>
  <c r="II125" i="1"/>
  <c r="IJ125" i="1"/>
  <c r="IK125" i="1"/>
  <c r="IL125" i="1"/>
  <c r="IM125" i="1"/>
  <c r="IC126" i="1"/>
  <c r="ID126" i="1"/>
  <c r="IE126" i="1"/>
  <c r="IF126" i="1"/>
  <c r="IG126" i="1"/>
  <c r="IH126" i="1"/>
  <c r="II126" i="1"/>
  <c r="IJ126" i="1"/>
  <c r="IK126" i="1"/>
  <c r="IL126" i="1"/>
  <c r="IM126" i="1"/>
  <c r="IC127" i="1"/>
  <c r="ID127" i="1"/>
  <c r="IE127" i="1"/>
  <c r="IF127" i="1"/>
  <c r="IG127" i="1"/>
  <c r="IH127" i="1"/>
  <c r="II127" i="1"/>
  <c r="IJ127" i="1"/>
  <c r="IK127" i="1"/>
  <c r="IL127" i="1"/>
  <c r="IM127" i="1"/>
  <c r="IC128" i="1"/>
  <c r="ID128" i="1"/>
  <c r="IE128" i="1"/>
  <c r="IF128" i="1"/>
  <c r="IG128" i="1"/>
  <c r="IH128" i="1"/>
  <c r="II128" i="1"/>
  <c r="IJ128" i="1"/>
  <c r="IK128" i="1"/>
  <c r="IL128" i="1"/>
  <c r="IM128" i="1"/>
  <c r="IC129" i="1"/>
  <c r="ID129" i="1"/>
  <c r="IE129" i="1"/>
  <c r="IF129" i="1"/>
  <c r="IG129" i="1"/>
  <c r="IH129" i="1"/>
  <c r="II129" i="1"/>
  <c r="IJ129" i="1"/>
  <c r="IK129" i="1"/>
  <c r="IL129" i="1"/>
  <c r="IM129" i="1"/>
  <c r="IC130" i="1"/>
  <c r="ID130" i="1"/>
  <c r="IE130" i="1"/>
  <c r="IF130" i="1"/>
  <c r="IG130" i="1"/>
  <c r="IH130" i="1"/>
  <c r="II130" i="1"/>
  <c r="IJ130" i="1"/>
  <c r="IK130" i="1"/>
  <c r="IL130" i="1"/>
  <c r="IM130" i="1"/>
  <c r="IC131" i="1"/>
  <c r="ID131" i="1"/>
  <c r="IE131" i="1"/>
  <c r="IF131" i="1"/>
  <c r="IG131" i="1"/>
  <c r="IH131" i="1"/>
  <c r="II131" i="1"/>
  <c r="IJ131" i="1"/>
  <c r="IK131" i="1"/>
  <c r="IL131" i="1"/>
  <c r="IM131" i="1"/>
  <c r="IC132" i="1"/>
  <c r="ID132" i="1"/>
  <c r="IE132" i="1"/>
  <c r="IF132" i="1"/>
  <c r="IG132" i="1"/>
  <c r="IH132" i="1"/>
  <c r="II132" i="1"/>
  <c r="IJ132" i="1"/>
  <c r="IK132" i="1"/>
  <c r="IL132" i="1"/>
  <c r="IM132" i="1"/>
  <c r="IC133" i="1"/>
  <c r="ID133" i="1"/>
  <c r="IE133" i="1"/>
  <c r="IF133" i="1"/>
  <c r="IG133" i="1"/>
  <c r="IH133" i="1"/>
  <c r="II133" i="1"/>
  <c r="IJ133" i="1"/>
  <c r="IK133" i="1"/>
  <c r="IL133" i="1"/>
  <c r="IM133" i="1"/>
  <c r="IC134" i="1"/>
  <c r="ID134" i="1"/>
  <c r="IE134" i="1"/>
  <c r="IF134" i="1"/>
  <c r="IG134" i="1"/>
  <c r="IH134" i="1"/>
  <c r="II134" i="1"/>
  <c r="IJ134" i="1"/>
  <c r="IK134" i="1"/>
  <c r="IL134" i="1"/>
  <c r="IM134" i="1"/>
  <c r="IC135" i="1"/>
  <c r="ID135" i="1"/>
  <c r="IE135" i="1"/>
  <c r="IF135" i="1"/>
  <c r="IG135" i="1"/>
  <c r="IH135" i="1"/>
  <c r="II135" i="1"/>
  <c r="IJ135" i="1"/>
  <c r="IK135" i="1"/>
  <c r="IL135" i="1"/>
  <c r="IM135" i="1"/>
  <c r="IC136" i="1"/>
  <c r="ID136" i="1"/>
  <c r="IE136" i="1"/>
  <c r="IF136" i="1"/>
  <c r="IG136" i="1"/>
  <c r="IH136" i="1"/>
  <c r="II136" i="1"/>
  <c r="IJ136" i="1"/>
  <c r="IK136" i="1"/>
  <c r="IL136" i="1"/>
  <c r="IM136" i="1"/>
  <c r="IC137" i="1"/>
  <c r="ID137" i="1"/>
  <c r="IE137" i="1"/>
  <c r="IF137" i="1"/>
  <c r="IG137" i="1"/>
  <c r="IH137" i="1"/>
  <c r="II137" i="1"/>
  <c r="IJ137" i="1"/>
  <c r="IK137" i="1"/>
  <c r="IL137" i="1"/>
  <c r="IM137" i="1"/>
  <c r="IC151" i="1"/>
  <c r="ID151" i="1"/>
  <c r="IE151" i="1"/>
  <c r="IF151" i="1"/>
  <c r="IG151" i="1"/>
  <c r="IH151" i="1"/>
  <c r="II151" i="1"/>
  <c r="IJ151" i="1"/>
  <c r="IK151" i="1"/>
  <c r="IL151" i="1"/>
  <c r="IM151" i="1"/>
  <c r="IC152" i="1"/>
  <c r="ID152" i="1"/>
  <c r="IE152" i="1"/>
  <c r="IF152" i="1"/>
  <c r="IG152" i="1"/>
  <c r="IH152" i="1"/>
  <c r="II152" i="1"/>
  <c r="IJ152" i="1"/>
  <c r="IK152" i="1"/>
  <c r="IL152" i="1"/>
  <c r="IM152" i="1"/>
  <c r="IC153" i="1"/>
  <c r="ID153" i="1"/>
  <c r="IE153" i="1"/>
  <c r="IF153" i="1"/>
  <c r="IG153" i="1"/>
  <c r="IH153" i="1"/>
  <c r="II153" i="1"/>
  <c r="IJ153" i="1"/>
  <c r="IK153" i="1"/>
  <c r="IL153" i="1"/>
  <c r="IM153" i="1"/>
  <c r="IC154" i="1"/>
  <c r="ID154" i="1"/>
  <c r="IE154" i="1"/>
  <c r="IF154" i="1"/>
  <c r="IG154" i="1"/>
  <c r="IH154" i="1"/>
  <c r="II154" i="1"/>
  <c r="IJ154" i="1"/>
  <c r="IK154" i="1"/>
  <c r="IL154" i="1"/>
  <c r="IM154" i="1"/>
  <c r="IC155" i="1"/>
  <c r="ID155" i="1"/>
  <c r="IE155" i="1"/>
  <c r="IF155" i="1"/>
  <c r="IG155" i="1"/>
  <c r="IH155" i="1"/>
  <c r="II155" i="1"/>
  <c r="IJ155" i="1"/>
  <c r="IK155" i="1"/>
  <c r="IL155" i="1"/>
  <c r="IM155" i="1"/>
  <c r="IC156" i="1"/>
  <c r="ID156" i="1"/>
  <c r="IE156" i="1"/>
  <c r="IF156" i="1"/>
  <c r="IG156" i="1"/>
  <c r="IH156" i="1"/>
  <c r="II156" i="1"/>
  <c r="IJ156" i="1"/>
  <c r="IK156" i="1"/>
  <c r="IL156" i="1"/>
  <c r="IM156" i="1"/>
  <c r="IC157" i="1"/>
  <c r="ID157" i="1"/>
  <c r="IE157" i="1"/>
  <c r="IF157" i="1"/>
  <c r="IG157" i="1"/>
  <c r="IH157" i="1"/>
  <c r="II157" i="1"/>
  <c r="IJ157" i="1"/>
  <c r="IK157" i="1"/>
  <c r="IL157" i="1"/>
  <c r="IM157" i="1"/>
  <c r="IC138" i="1"/>
  <c r="ID138" i="1"/>
  <c r="IE138" i="1"/>
  <c r="IF138" i="1"/>
  <c r="IG138" i="1"/>
  <c r="IH138" i="1"/>
  <c r="II138" i="1"/>
  <c r="IJ138" i="1"/>
  <c r="IK138" i="1"/>
  <c r="IL138" i="1"/>
  <c r="IM138" i="1"/>
  <c r="IC139" i="1"/>
  <c r="ID139" i="1"/>
  <c r="IE139" i="1"/>
  <c r="IF139" i="1"/>
  <c r="IG139" i="1"/>
  <c r="IH139" i="1"/>
  <c r="II139" i="1"/>
  <c r="IJ139" i="1"/>
  <c r="IK139" i="1"/>
  <c r="IL139" i="1"/>
  <c r="IM139" i="1"/>
  <c r="IC140" i="1"/>
  <c r="ID140" i="1"/>
  <c r="IE140" i="1"/>
  <c r="IF140" i="1"/>
  <c r="IG140" i="1"/>
  <c r="IH140" i="1"/>
  <c r="II140" i="1"/>
  <c r="IJ140" i="1"/>
  <c r="IK140" i="1"/>
  <c r="IL140" i="1"/>
  <c r="IM140" i="1"/>
  <c r="IC141" i="1"/>
  <c r="ID141" i="1"/>
  <c r="IE141" i="1"/>
  <c r="IF141" i="1"/>
  <c r="IG141" i="1"/>
  <c r="IH141" i="1"/>
  <c r="II141" i="1"/>
  <c r="IJ141" i="1"/>
  <c r="IK141" i="1"/>
  <c r="IL141" i="1"/>
  <c r="IM141" i="1"/>
  <c r="IC142" i="1"/>
  <c r="ID142" i="1"/>
  <c r="IE142" i="1"/>
  <c r="IF142" i="1"/>
  <c r="IG142" i="1"/>
  <c r="IH142" i="1"/>
  <c r="II142" i="1"/>
  <c r="IJ142" i="1"/>
  <c r="IK142" i="1"/>
  <c r="IL142" i="1"/>
  <c r="IM142" i="1"/>
  <c r="IC201" i="1"/>
  <c r="ID201" i="1"/>
  <c r="IE201" i="1"/>
  <c r="IF201" i="1"/>
  <c r="IG201" i="1"/>
  <c r="IH201" i="1"/>
  <c r="II201" i="1"/>
  <c r="IJ201" i="1"/>
  <c r="IK201" i="1"/>
  <c r="IL201" i="1"/>
  <c r="IM201" i="1"/>
  <c r="IC48" i="1"/>
  <c r="ID48" i="1"/>
  <c r="IE48" i="1"/>
  <c r="IF48" i="1"/>
  <c r="IG48" i="1"/>
  <c r="IH48" i="1"/>
  <c r="II48" i="1"/>
  <c r="IJ48" i="1"/>
  <c r="IK48" i="1"/>
  <c r="IL48" i="1"/>
  <c r="IM48" i="1"/>
  <c r="IC49" i="1"/>
  <c r="ID49" i="1"/>
  <c r="IE49" i="1"/>
  <c r="IF49" i="1"/>
  <c r="IG49" i="1"/>
  <c r="IH49" i="1"/>
  <c r="II49" i="1"/>
  <c r="IJ49" i="1"/>
  <c r="IK49" i="1"/>
  <c r="IL49" i="1"/>
  <c r="IM49" i="1"/>
  <c r="IC50" i="1"/>
  <c r="ID50" i="1"/>
  <c r="IE50" i="1"/>
  <c r="IF50" i="1"/>
  <c r="IG50" i="1"/>
  <c r="IH50" i="1"/>
  <c r="II50" i="1"/>
  <c r="IJ50" i="1"/>
  <c r="IK50" i="1"/>
  <c r="IL50" i="1"/>
  <c r="IM50" i="1"/>
  <c r="IC51" i="1"/>
  <c r="ID51" i="1"/>
  <c r="IE51" i="1"/>
  <c r="IF51" i="1"/>
  <c r="IG51" i="1"/>
  <c r="IH51" i="1"/>
  <c r="II51" i="1"/>
  <c r="IJ51" i="1"/>
  <c r="IK51" i="1"/>
  <c r="IL51" i="1"/>
  <c r="IM51" i="1"/>
  <c r="IC16" i="1"/>
  <c r="ID16" i="1"/>
  <c r="IE16" i="1"/>
  <c r="IF16" i="1"/>
  <c r="IG16" i="1"/>
  <c r="IH16" i="1"/>
  <c r="II16" i="1"/>
  <c r="IJ16" i="1"/>
  <c r="IK16" i="1"/>
  <c r="IL16" i="1"/>
  <c r="IM16" i="1"/>
  <c r="IC17" i="1"/>
  <c r="ID17" i="1"/>
  <c r="IE17" i="1"/>
  <c r="IF17" i="1"/>
  <c r="IG17" i="1"/>
  <c r="IH17" i="1"/>
  <c r="II17" i="1"/>
  <c r="IJ17" i="1"/>
  <c r="IK17" i="1"/>
  <c r="IL17" i="1"/>
  <c r="IM17" i="1"/>
  <c r="IC18" i="1"/>
  <c r="ID18" i="1"/>
  <c r="IE18" i="1"/>
  <c r="IF18" i="1"/>
  <c r="IG18" i="1"/>
  <c r="IH18" i="1"/>
  <c r="II18" i="1"/>
  <c r="IJ18" i="1"/>
  <c r="IK18" i="1"/>
  <c r="IL18" i="1"/>
  <c r="IM18" i="1"/>
  <c r="IC19" i="1"/>
  <c r="ID19" i="1"/>
  <c r="IE19" i="1"/>
  <c r="IF19" i="1"/>
  <c r="IG19" i="1"/>
  <c r="IH19" i="1"/>
  <c r="II19" i="1"/>
  <c r="IJ19" i="1"/>
  <c r="IK19" i="1"/>
  <c r="IL19" i="1"/>
  <c r="IM19" i="1"/>
  <c r="IC20" i="1"/>
  <c r="ID20" i="1"/>
  <c r="IE20" i="1"/>
  <c r="IF20" i="1"/>
  <c r="IG20" i="1"/>
  <c r="IH20" i="1"/>
  <c r="II20" i="1"/>
  <c r="IJ20" i="1"/>
  <c r="IK20" i="1"/>
  <c r="IL20" i="1"/>
  <c r="IM20" i="1"/>
  <c r="IC21" i="1"/>
  <c r="ID21" i="1"/>
  <c r="IE21" i="1"/>
  <c r="IF21" i="1"/>
  <c r="IG21" i="1"/>
  <c r="IH21" i="1"/>
  <c r="II21" i="1"/>
  <c r="IJ21" i="1"/>
  <c r="IK21" i="1"/>
  <c r="IL21" i="1"/>
  <c r="IM21" i="1"/>
  <c r="IC36" i="1"/>
  <c r="ID36" i="1"/>
  <c r="IE36" i="1"/>
  <c r="IF36" i="1"/>
  <c r="IG36" i="1"/>
  <c r="IH36" i="1"/>
  <c r="II36" i="1"/>
  <c r="IJ36" i="1"/>
  <c r="IK36" i="1"/>
  <c r="IL36" i="1"/>
  <c r="IM36" i="1"/>
  <c r="IC37" i="1"/>
  <c r="ID37" i="1"/>
  <c r="IE37" i="1"/>
  <c r="IF37" i="1"/>
  <c r="IG37" i="1"/>
  <c r="IH37" i="1"/>
  <c r="II37" i="1"/>
  <c r="IJ37" i="1"/>
  <c r="IK37" i="1"/>
  <c r="IL37" i="1"/>
  <c r="IM37" i="1"/>
  <c r="IC34" i="1"/>
  <c r="ID34" i="1"/>
  <c r="IE34" i="1"/>
  <c r="IF34" i="1"/>
  <c r="IG34" i="1"/>
  <c r="IH34" i="1"/>
  <c r="II34" i="1"/>
  <c r="IJ34" i="1"/>
  <c r="IK34" i="1"/>
  <c r="IL34" i="1"/>
  <c r="IM34" i="1"/>
  <c r="IC35" i="1"/>
  <c r="ID35" i="1"/>
  <c r="IE35" i="1"/>
  <c r="IF35" i="1"/>
  <c r="IG35" i="1"/>
  <c r="IH35" i="1"/>
  <c r="II35" i="1"/>
  <c r="IJ35" i="1"/>
  <c r="IK35" i="1"/>
  <c r="IL35" i="1"/>
  <c r="IM35" i="1"/>
  <c r="IC38" i="1"/>
  <c r="ID38" i="1"/>
  <c r="IE38" i="1"/>
  <c r="IF38" i="1"/>
  <c r="IG38" i="1"/>
  <c r="IH38" i="1"/>
  <c r="II38" i="1"/>
  <c r="IJ38" i="1"/>
  <c r="IK38" i="1"/>
  <c r="IL38" i="1"/>
  <c r="IM38" i="1"/>
  <c r="IC39" i="1"/>
  <c r="ID39" i="1"/>
  <c r="IE39" i="1"/>
  <c r="IF39" i="1"/>
  <c r="IG39" i="1"/>
  <c r="IH39" i="1"/>
  <c r="II39" i="1"/>
  <c r="IJ39" i="1"/>
  <c r="IK39" i="1"/>
  <c r="IL39" i="1"/>
  <c r="IM39" i="1"/>
  <c r="IC43" i="1"/>
  <c r="ID43" i="1"/>
  <c r="IE43" i="1"/>
  <c r="IF43" i="1"/>
  <c r="IG43" i="1"/>
  <c r="IH43" i="1"/>
  <c r="II43" i="1"/>
  <c r="IJ43" i="1"/>
  <c r="IK43" i="1"/>
  <c r="IL43" i="1"/>
  <c r="IM43" i="1"/>
  <c r="IC44" i="1"/>
  <c r="ID44" i="1"/>
  <c r="IE44" i="1"/>
  <c r="IF44" i="1"/>
  <c r="IG44" i="1"/>
  <c r="IH44" i="1"/>
  <c r="II44" i="1"/>
  <c r="IJ44" i="1"/>
  <c r="IK44" i="1"/>
  <c r="IL44" i="1"/>
  <c r="IM44" i="1"/>
  <c r="IC45" i="1"/>
  <c r="ID45" i="1"/>
  <c r="IE45" i="1"/>
  <c r="IF45" i="1"/>
  <c r="IG45" i="1"/>
  <c r="IH45" i="1"/>
  <c r="II45" i="1"/>
  <c r="IJ45" i="1"/>
  <c r="IK45" i="1"/>
  <c r="IL45" i="1"/>
  <c r="IM45" i="1"/>
  <c r="IC46" i="1"/>
  <c r="ID46" i="1"/>
  <c r="IE46" i="1"/>
  <c r="IF46" i="1"/>
  <c r="IG46" i="1"/>
  <c r="IH46" i="1"/>
  <c r="II46" i="1"/>
  <c r="IJ46" i="1"/>
  <c r="IK46" i="1"/>
  <c r="IL46" i="1"/>
  <c r="IM46" i="1"/>
  <c r="IC47" i="1"/>
  <c r="ID47" i="1"/>
  <c r="IE47" i="1"/>
  <c r="IF47" i="1"/>
  <c r="IG47" i="1"/>
  <c r="IH47" i="1"/>
  <c r="II47" i="1"/>
  <c r="IJ47" i="1"/>
  <c r="IK47" i="1"/>
  <c r="IL47" i="1"/>
  <c r="IM47" i="1"/>
  <c r="IC91" i="1"/>
  <c r="ID91" i="1"/>
  <c r="IE91" i="1"/>
  <c r="IF91" i="1"/>
  <c r="IG91" i="1"/>
  <c r="IH91" i="1"/>
  <c r="II91" i="1"/>
  <c r="IJ91" i="1"/>
  <c r="IK91" i="1"/>
  <c r="IL91" i="1"/>
  <c r="IM91" i="1"/>
  <c r="IC92" i="1"/>
  <c r="ID92" i="1"/>
  <c r="IE92" i="1"/>
  <c r="IF92" i="1"/>
  <c r="IG92" i="1"/>
  <c r="IH92" i="1"/>
  <c r="II92" i="1"/>
  <c r="IJ92" i="1"/>
  <c r="IK92" i="1"/>
  <c r="IL92" i="1"/>
  <c r="IM92" i="1"/>
  <c r="IC93" i="1"/>
  <c r="ID93" i="1"/>
  <c r="IE93" i="1"/>
  <c r="IF93" i="1"/>
  <c r="IG93" i="1"/>
  <c r="IH93" i="1"/>
  <c r="II93" i="1"/>
  <c r="IJ93" i="1"/>
  <c r="IK93" i="1"/>
  <c r="IL93" i="1"/>
  <c r="IM93" i="1"/>
  <c r="IC94" i="1"/>
  <c r="ID94" i="1"/>
  <c r="IE94" i="1"/>
  <c r="IF94" i="1"/>
  <c r="IG94" i="1"/>
  <c r="IH94" i="1"/>
  <c r="II94" i="1"/>
  <c r="IJ94" i="1"/>
  <c r="IK94" i="1"/>
  <c r="IL94" i="1"/>
  <c r="IM94" i="1"/>
  <c r="IC95" i="1"/>
  <c r="ID95" i="1"/>
  <c r="IE95" i="1"/>
  <c r="IF95" i="1"/>
  <c r="IG95" i="1"/>
  <c r="IH95" i="1"/>
  <c r="II95" i="1"/>
  <c r="IJ95" i="1"/>
  <c r="IK95" i="1"/>
  <c r="IL95" i="1"/>
  <c r="IM95" i="1"/>
  <c r="IC96" i="1"/>
  <c r="ID96" i="1"/>
  <c r="IE96" i="1"/>
  <c r="IF96" i="1"/>
  <c r="IG96" i="1"/>
  <c r="IH96" i="1"/>
  <c r="II96" i="1"/>
  <c r="IJ96" i="1"/>
  <c r="IK96" i="1"/>
  <c r="IL96" i="1"/>
  <c r="IM96" i="1"/>
  <c r="IC97" i="1"/>
  <c r="ID97" i="1"/>
  <c r="IE97" i="1"/>
  <c r="IF97" i="1"/>
  <c r="IG97" i="1"/>
  <c r="IH97" i="1"/>
  <c r="II97" i="1"/>
  <c r="IJ97" i="1"/>
  <c r="IK97" i="1"/>
  <c r="IL97" i="1"/>
  <c r="IM97" i="1"/>
  <c r="IC76" i="1"/>
  <c r="ID76" i="1"/>
  <c r="IE76" i="1"/>
  <c r="IF76" i="1"/>
  <c r="IG76" i="1"/>
  <c r="IH76" i="1"/>
  <c r="II76" i="1"/>
  <c r="IJ76" i="1"/>
  <c r="IK76" i="1"/>
  <c r="IL76" i="1"/>
  <c r="IM76" i="1"/>
  <c r="IC77" i="1"/>
  <c r="ID77" i="1"/>
  <c r="IE77" i="1"/>
  <c r="IF77" i="1"/>
  <c r="IG77" i="1"/>
  <c r="IH77" i="1"/>
  <c r="II77" i="1"/>
  <c r="IJ77" i="1"/>
  <c r="IK77" i="1"/>
  <c r="IL77" i="1"/>
  <c r="IM77" i="1"/>
  <c r="IC78" i="1"/>
  <c r="ID78" i="1"/>
  <c r="IE78" i="1"/>
  <c r="IF78" i="1"/>
  <c r="IG78" i="1"/>
  <c r="IH78" i="1"/>
  <c r="II78" i="1"/>
  <c r="IJ78" i="1"/>
  <c r="IK78" i="1"/>
  <c r="IL78" i="1"/>
  <c r="IM78" i="1"/>
  <c r="IC79" i="1"/>
  <c r="ID79" i="1"/>
  <c r="IE79" i="1"/>
  <c r="IF79" i="1"/>
  <c r="IG79" i="1"/>
  <c r="IH79" i="1"/>
  <c r="II79" i="1"/>
  <c r="IJ79" i="1"/>
  <c r="IK79" i="1"/>
  <c r="IL79" i="1"/>
  <c r="IM79" i="1"/>
  <c r="IC80" i="1"/>
  <c r="ID80" i="1"/>
  <c r="IE80" i="1"/>
  <c r="IF80" i="1"/>
  <c r="IG80" i="1"/>
  <c r="IH80" i="1"/>
  <c r="II80" i="1"/>
  <c r="IJ80" i="1"/>
  <c r="IK80" i="1"/>
  <c r="IL80" i="1"/>
  <c r="IM80" i="1"/>
  <c r="IC81" i="1"/>
  <c r="ID81" i="1"/>
  <c r="IE81" i="1"/>
  <c r="IF81" i="1"/>
  <c r="IG81" i="1"/>
  <c r="IH81" i="1"/>
  <c r="II81" i="1"/>
  <c r="IJ81" i="1"/>
  <c r="IK81" i="1"/>
  <c r="IL81" i="1"/>
  <c r="IM81" i="1"/>
  <c r="IC88" i="1"/>
  <c r="ID88" i="1"/>
  <c r="IE88" i="1"/>
  <c r="IF88" i="1"/>
  <c r="IG88" i="1"/>
  <c r="IH88" i="1"/>
  <c r="II88" i="1"/>
  <c r="IJ88" i="1"/>
  <c r="IK88" i="1"/>
  <c r="IL88" i="1"/>
  <c r="IM88" i="1"/>
  <c r="IC98" i="1"/>
  <c r="ID98" i="1"/>
  <c r="IE98" i="1"/>
  <c r="IF98" i="1"/>
  <c r="IG98" i="1"/>
  <c r="IH98" i="1"/>
  <c r="II98" i="1"/>
  <c r="IJ98" i="1"/>
  <c r="IK98" i="1"/>
  <c r="IL98" i="1"/>
  <c r="IM98" i="1"/>
  <c r="IC89" i="1"/>
  <c r="ID89" i="1"/>
  <c r="IE89" i="1"/>
  <c r="IF89" i="1"/>
  <c r="IG89" i="1"/>
  <c r="IH89" i="1"/>
  <c r="II89" i="1"/>
  <c r="IJ89" i="1"/>
  <c r="IK89" i="1"/>
  <c r="IL89" i="1"/>
  <c r="IM89" i="1"/>
  <c r="IC90" i="1"/>
  <c r="ID90" i="1"/>
  <c r="IE90" i="1"/>
  <c r="IF90" i="1"/>
  <c r="IG90" i="1"/>
  <c r="IH90" i="1"/>
  <c r="II90" i="1"/>
  <c r="IJ90" i="1"/>
  <c r="IK90" i="1"/>
  <c r="IL90" i="1"/>
  <c r="IM90" i="1"/>
  <c r="IC99" i="1"/>
  <c r="ID99" i="1"/>
  <c r="IE99" i="1"/>
  <c r="IF99" i="1"/>
  <c r="IG99" i="1"/>
  <c r="IH99" i="1"/>
  <c r="II99" i="1"/>
  <c r="IJ99" i="1"/>
  <c r="IK99" i="1"/>
  <c r="IL99" i="1"/>
  <c r="IM99" i="1"/>
  <c r="IC100" i="1"/>
  <c r="ID100" i="1"/>
  <c r="IE100" i="1"/>
  <c r="IF100" i="1"/>
  <c r="IG100" i="1"/>
  <c r="IH100" i="1"/>
  <c r="II100" i="1"/>
  <c r="IJ100" i="1"/>
  <c r="IK100" i="1"/>
  <c r="IL100" i="1"/>
  <c r="IM100" i="1"/>
  <c r="IC101" i="1"/>
  <c r="ID101" i="1"/>
  <c r="IE101" i="1"/>
  <c r="IF101" i="1"/>
  <c r="IG101" i="1"/>
  <c r="IH101" i="1"/>
  <c r="II101" i="1"/>
  <c r="IJ101" i="1"/>
  <c r="IK101" i="1"/>
  <c r="IL101" i="1"/>
  <c r="IM101" i="1"/>
  <c r="IC82" i="1"/>
  <c r="ID82" i="1"/>
  <c r="IE82" i="1"/>
  <c r="IF82" i="1"/>
  <c r="IG82" i="1"/>
  <c r="IH82" i="1"/>
  <c r="II82" i="1"/>
  <c r="IJ82" i="1"/>
  <c r="IK82" i="1"/>
  <c r="IL82" i="1"/>
  <c r="IM82" i="1"/>
  <c r="IC83" i="1"/>
  <c r="ID83" i="1"/>
  <c r="IE83" i="1"/>
  <c r="IF83" i="1"/>
  <c r="IG83" i="1"/>
  <c r="IH83" i="1"/>
  <c r="II83" i="1"/>
  <c r="IJ83" i="1"/>
  <c r="IK83" i="1"/>
  <c r="IL83" i="1"/>
  <c r="IM83" i="1"/>
  <c r="IC84" i="1"/>
  <c r="ID84" i="1"/>
  <c r="IE84" i="1"/>
  <c r="IF84" i="1"/>
  <c r="IG84" i="1"/>
  <c r="IH84" i="1"/>
  <c r="II84" i="1"/>
  <c r="IJ84" i="1"/>
  <c r="IK84" i="1"/>
  <c r="IL84" i="1"/>
  <c r="IM84" i="1"/>
  <c r="IC85" i="1"/>
  <c r="ID85" i="1"/>
  <c r="IE85" i="1"/>
  <c r="IF85" i="1"/>
  <c r="IG85" i="1"/>
  <c r="IH85" i="1"/>
  <c r="II85" i="1"/>
  <c r="IJ85" i="1"/>
  <c r="IK85" i="1"/>
  <c r="IL85" i="1"/>
  <c r="IM85" i="1"/>
  <c r="IC86" i="1"/>
  <c r="ID86" i="1"/>
  <c r="IE86" i="1"/>
  <c r="IF86" i="1"/>
  <c r="IG86" i="1"/>
  <c r="IH86" i="1"/>
  <c r="II86" i="1"/>
  <c r="IJ86" i="1"/>
  <c r="IK86" i="1"/>
  <c r="IL86" i="1"/>
  <c r="IM86" i="1"/>
  <c r="IC87" i="1"/>
  <c r="ID87" i="1"/>
  <c r="IE87" i="1"/>
  <c r="IF87" i="1"/>
  <c r="IG87" i="1"/>
  <c r="IH87" i="1"/>
  <c r="II87" i="1"/>
  <c r="IJ87" i="1"/>
  <c r="IK87" i="1"/>
  <c r="IL87" i="1"/>
  <c r="IM87" i="1"/>
  <c r="IC102" i="1"/>
  <c r="ID102" i="1"/>
  <c r="IE102" i="1"/>
  <c r="IF102" i="1"/>
  <c r="IG102" i="1"/>
  <c r="IH102" i="1"/>
  <c r="II102" i="1"/>
  <c r="IJ102" i="1"/>
  <c r="IK102" i="1"/>
  <c r="IL102" i="1"/>
  <c r="IM102" i="1"/>
  <c r="IC103" i="1"/>
  <c r="ID103" i="1"/>
  <c r="IE103" i="1"/>
  <c r="IF103" i="1"/>
  <c r="IG103" i="1"/>
  <c r="IH103" i="1"/>
  <c r="II103" i="1"/>
  <c r="IJ103" i="1"/>
  <c r="IK103" i="1"/>
  <c r="IL103" i="1"/>
  <c r="IM103" i="1"/>
  <c r="IC104" i="1"/>
  <c r="ID104" i="1"/>
  <c r="IE104" i="1"/>
  <c r="IF104" i="1"/>
  <c r="IG104" i="1"/>
  <c r="IH104" i="1"/>
  <c r="II104" i="1"/>
  <c r="IJ104" i="1"/>
  <c r="IK104" i="1"/>
  <c r="IL104" i="1"/>
  <c r="IM104" i="1"/>
  <c r="IC105" i="1"/>
  <c r="ID105" i="1"/>
  <c r="IE105" i="1"/>
  <c r="IF105" i="1"/>
  <c r="IG105" i="1"/>
  <c r="IH105" i="1"/>
  <c r="II105" i="1"/>
  <c r="IJ105" i="1"/>
  <c r="IK105" i="1"/>
  <c r="IL105" i="1"/>
  <c r="IM105" i="1"/>
  <c r="IC106" i="1"/>
  <c r="ID106" i="1"/>
  <c r="IE106" i="1"/>
  <c r="IF106" i="1"/>
  <c r="IG106" i="1"/>
  <c r="IH106" i="1"/>
  <c r="II106" i="1"/>
  <c r="IJ106" i="1"/>
  <c r="IK106" i="1"/>
  <c r="IL106" i="1"/>
  <c r="IM106" i="1"/>
  <c r="IC107" i="1"/>
  <c r="ID107" i="1"/>
  <c r="IE107" i="1"/>
  <c r="IF107" i="1"/>
  <c r="IG107" i="1"/>
  <c r="IH107" i="1"/>
  <c r="II107" i="1"/>
  <c r="IJ107" i="1"/>
  <c r="IK107" i="1"/>
  <c r="IL107" i="1"/>
  <c r="IM107" i="1"/>
  <c r="IC22" i="1"/>
  <c r="ID22" i="1"/>
  <c r="IE22" i="1"/>
  <c r="IF22" i="1"/>
  <c r="IG22" i="1"/>
  <c r="IH22" i="1"/>
  <c r="II22" i="1"/>
  <c r="IJ22" i="1"/>
  <c r="IK22" i="1"/>
  <c r="IL22" i="1"/>
  <c r="IM22" i="1"/>
  <c r="IC108" i="1"/>
  <c r="ID108" i="1"/>
  <c r="IE108" i="1"/>
  <c r="IF108" i="1"/>
  <c r="IG108" i="1"/>
  <c r="IH108" i="1"/>
  <c r="II108" i="1"/>
  <c r="IJ108" i="1"/>
  <c r="IK108" i="1"/>
  <c r="IL108" i="1"/>
  <c r="IM108" i="1"/>
  <c r="IC109" i="1"/>
  <c r="ID109" i="1"/>
  <c r="IE109" i="1"/>
  <c r="IF109" i="1"/>
  <c r="IG109" i="1"/>
  <c r="IH109" i="1"/>
  <c r="II109" i="1"/>
  <c r="IJ109" i="1"/>
  <c r="IK109" i="1"/>
  <c r="IL109" i="1"/>
  <c r="IM109" i="1"/>
  <c r="IC110" i="1"/>
  <c r="ID110" i="1"/>
  <c r="IE110" i="1"/>
  <c r="IF110" i="1"/>
  <c r="IG110" i="1"/>
  <c r="IH110" i="1"/>
  <c r="II110" i="1"/>
  <c r="IJ110" i="1"/>
  <c r="IK110" i="1"/>
  <c r="IL110" i="1"/>
  <c r="IM110" i="1"/>
  <c r="IC111" i="1"/>
  <c r="ID111" i="1"/>
  <c r="IE111" i="1"/>
  <c r="IF111" i="1"/>
  <c r="IG111" i="1"/>
  <c r="IH111" i="1"/>
  <c r="II111" i="1"/>
  <c r="IJ111" i="1"/>
  <c r="IK111" i="1"/>
  <c r="IL111" i="1"/>
  <c r="IM111" i="1"/>
  <c r="IC112" i="1"/>
  <c r="ID112" i="1"/>
  <c r="IE112" i="1"/>
  <c r="IF112" i="1"/>
  <c r="IG112" i="1"/>
  <c r="IH112" i="1"/>
  <c r="II112" i="1"/>
  <c r="IJ112" i="1"/>
  <c r="IK112" i="1"/>
  <c r="IL112" i="1"/>
  <c r="IM112" i="1"/>
  <c r="IC164" i="1"/>
  <c r="ID164" i="1"/>
  <c r="IE164" i="1"/>
  <c r="IF164" i="1"/>
  <c r="IG164" i="1"/>
  <c r="IH164" i="1"/>
  <c r="II164" i="1"/>
  <c r="IJ164" i="1"/>
  <c r="IK164" i="1"/>
  <c r="IL164" i="1"/>
  <c r="IM164" i="1"/>
  <c r="IC165" i="1"/>
  <c r="ID165" i="1"/>
  <c r="IE165" i="1"/>
  <c r="IF165" i="1"/>
  <c r="IG165" i="1"/>
  <c r="IH165" i="1"/>
  <c r="II165" i="1"/>
  <c r="IJ165" i="1"/>
  <c r="IK165" i="1"/>
  <c r="IL165" i="1"/>
  <c r="IM165" i="1"/>
  <c r="IC166" i="1"/>
  <c r="ID166" i="1"/>
  <c r="IE166" i="1"/>
  <c r="IF166" i="1"/>
  <c r="IG166" i="1"/>
  <c r="IH166" i="1"/>
  <c r="II166" i="1"/>
  <c r="IJ166" i="1"/>
  <c r="IK166" i="1"/>
  <c r="IL166" i="1"/>
  <c r="IM166" i="1"/>
  <c r="IC230" i="1"/>
  <c r="ID230" i="1"/>
  <c r="IE230" i="1"/>
  <c r="IF230" i="1"/>
  <c r="IG230" i="1"/>
  <c r="IH230" i="1"/>
  <c r="II230" i="1"/>
  <c r="IJ230" i="1"/>
  <c r="IK230" i="1"/>
  <c r="IL230" i="1"/>
  <c r="IM230" i="1"/>
  <c r="IC231" i="1"/>
  <c r="ID231" i="1"/>
  <c r="IE231" i="1"/>
  <c r="IF231" i="1"/>
  <c r="IG231" i="1"/>
  <c r="IH231" i="1"/>
  <c r="II231" i="1"/>
  <c r="IJ231" i="1"/>
  <c r="IK231" i="1"/>
  <c r="IL231" i="1"/>
  <c r="IM231" i="1"/>
  <c r="IC167" i="1"/>
  <c r="ID167" i="1"/>
  <c r="IE167" i="1"/>
  <c r="IF167" i="1"/>
  <c r="IG167" i="1"/>
  <c r="IH167" i="1"/>
  <c r="II167" i="1"/>
  <c r="IJ167" i="1"/>
  <c r="IK167" i="1"/>
  <c r="IL167" i="1"/>
  <c r="IM167" i="1"/>
  <c r="IC197" i="1"/>
  <c r="ID197" i="1"/>
  <c r="IE197" i="1"/>
  <c r="IF197" i="1"/>
  <c r="IG197" i="1"/>
  <c r="IH197" i="1"/>
  <c r="II197" i="1"/>
  <c r="IJ197" i="1"/>
  <c r="IK197" i="1"/>
  <c r="IL197" i="1"/>
  <c r="IM197" i="1"/>
  <c r="IC198" i="1"/>
  <c r="ID198" i="1"/>
  <c r="IE198" i="1"/>
  <c r="IF198" i="1"/>
  <c r="IG198" i="1"/>
  <c r="IH198" i="1"/>
  <c r="II198" i="1"/>
  <c r="IJ198" i="1"/>
  <c r="IK198" i="1"/>
  <c r="IL198" i="1"/>
  <c r="IM198" i="1"/>
  <c r="IC168" i="1"/>
  <c r="ID168" i="1"/>
  <c r="IE168" i="1"/>
  <c r="IF168" i="1"/>
  <c r="IG168" i="1"/>
  <c r="IH168" i="1"/>
  <c r="II168" i="1"/>
  <c r="IJ168" i="1"/>
  <c r="IK168" i="1"/>
  <c r="IL168" i="1"/>
  <c r="IM168" i="1"/>
  <c r="IC169" i="1"/>
  <c r="ID169" i="1"/>
  <c r="IE169" i="1"/>
  <c r="IF169" i="1"/>
  <c r="IG169" i="1"/>
  <c r="IH169" i="1"/>
  <c r="II169" i="1"/>
  <c r="IJ169" i="1"/>
  <c r="IK169" i="1"/>
  <c r="IL169" i="1"/>
  <c r="IM169" i="1"/>
  <c r="IC170" i="1"/>
  <c r="ID170" i="1"/>
  <c r="IE170" i="1"/>
  <c r="IF170" i="1"/>
  <c r="IG170" i="1"/>
  <c r="IH170" i="1"/>
  <c r="II170" i="1"/>
  <c r="IJ170" i="1"/>
  <c r="IK170" i="1"/>
  <c r="IL170" i="1"/>
  <c r="IM170" i="1"/>
  <c r="IC171" i="1"/>
  <c r="ID171" i="1"/>
  <c r="IE171" i="1"/>
  <c r="IF171" i="1"/>
  <c r="IG171" i="1"/>
  <c r="IH171" i="1"/>
  <c r="II171" i="1"/>
  <c r="IJ171" i="1"/>
  <c r="IK171" i="1"/>
  <c r="IL171" i="1"/>
  <c r="IM171" i="1"/>
  <c r="IC172" i="1"/>
  <c r="ID172" i="1"/>
  <c r="IE172" i="1"/>
  <c r="IF172" i="1"/>
  <c r="IG172" i="1"/>
  <c r="IH172" i="1"/>
  <c r="II172" i="1"/>
  <c r="IJ172" i="1"/>
  <c r="IK172" i="1"/>
  <c r="IL172" i="1"/>
  <c r="IM172" i="1"/>
  <c r="IC173" i="1"/>
  <c r="ID173" i="1"/>
  <c r="IE173" i="1"/>
  <c r="IF173" i="1"/>
  <c r="IG173" i="1"/>
  <c r="IH173" i="1"/>
  <c r="II173" i="1"/>
  <c r="IJ173" i="1"/>
  <c r="IK173" i="1"/>
  <c r="IL173" i="1"/>
  <c r="IM173" i="1"/>
  <c r="IC174" i="1"/>
  <c r="ID174" i="1"/>
  <c r="IE174" i="1"/>
  <c r="IF174" i="1"/>
  <c r="IG174" i="1"/>
  <c r="IH174" i="1"/>
  <c r="II174" i="1"/>
  <c r="IJ174" i="1"/>
  <c r="IK174" i="1"/>
  <c r="IL174" i="1"/>
  <c r="IM174" i="1"/>
  <c r="IC175" i="1"/>
  <c r="ID175" i="1"/>
  <c r="IE175" i="1"/>
  <c r="IF175" i="1"/>
  <c r="IG175" i="1"/>
  <c r="IH175" i="1"/>
  <c r="II175" i="1"/>
  <c r="IJ175" i="1"/>
  <c r="IK175" i="1"/>
  <c r="IL175" i="1"/>
  <c r="IM175" i="1"/>
  <c r="IC176" i="1"/>
  <c r="ID176" i="1"/>
  <c r="IE176" i="1"/>
  <c r="IF176" i="1"/>
  <c r="IG176" i="1"/>
  <c r="IH176" i="1"/>
  <c r="II176" i="1"/>
  <c r="IJ176" i="1"/>
  <c r="IK176" i="1"/>
  <c r="IL176" i="1"/>
  <c r="IM176" i="1"/>
  <c r="IC177" i="1"/>
  <c r="ID177" i="1"/>
  <c r="IE177" i="1"/>
  <c r="IF177" i="1"/>
  <c r="IG177" i="1"/>
  <c r="IH177" i="1"/>
  <c r="II177" i="1"/>
  <c r="IJ177" i="1"/>
  <c r="IK177" i="1"/>
  <c r="IL177" i="1"/>
  <c r="IM177" i="1"/>
  <c r="IC178" i="1"/>
  <c r="ID178" i="1"/>
  <c r="IE178" i="1"/>
  <c r="IF178" i="1"/>
  <c r="IG178" i="1"/>
  <c r="IH178" i="1"/>
  <c r="II178" i="1"/>
  <c r="IJ178" i="1"/>
  <c r="IK178" i="1"/>
  <c r="IL178" i="1"/>
  <c r="IM178" i="1"/>
  <c r="IC179" i="1"/>
  <c r="ID179" i="1"/>
  <c r="IE179" i="1"/>
  <c r="IF179" i="1"/>
  <c r="IG179" i="1"/>
  <c r="IH179" i="1"/>
  <c r="II179" i="1"/>
  <c r="IJ179" i="1"/>
  <c r="IK179" i="1"/>
  <c r="IL179" i="1"/>
  <c r="IM179" i="1"/>
  <c r="IC180" i="1"/>
  <c r="ID180" i="1"/>
  <c r="IE180" i="1"/>
  <c r="IF180" i="1"/>
  <c r="IG180" i="1"/>
  <c r="IH180" i="1"/>
  <c r="II180" i="1"/>
  <c r="IJ180" i="1"/>
  <c r="IK180" i="1"/>
  <c r="IL180" i="1"/>
  <c r="IM180" i="1"/>
  <c r="IC181" i="1"/>
  <c r="ID181" i="1"/>
  <c r="IE181" i="1"/>
  <c r="IF181" i="1"/>
  <c r="IG181" i="1"/>
  <c r="IH181" i="1"/>
  <c r="II181" i="1"/>
  <c r="IJ181" i="1"/>
  <c r="IK181" i="1"/>
  <c r="IL181" i="1"/>
  <c r="IM181" i="1"/>
  <c r="IC182" i="1"/>
  <c r="ID182" i="1"/>
  <c r="IE182" i="1"/>
  <c r="IF182" i="1"/>
  <c r="IG182" i="1"/>
  <c r="IH182" i="1"/>
  <c r="II182" i="1"/>
  <c r="IJ182" i="1"/>
  <c r="IK182" i="1"/>
  <c r="IL182" i="1"/>
  <c r="IM182" i="1"/>
  <c r="IC183" i="1"/>
  <c r="ID183" i="1"/>
  <c r="IE183" i="1"/>
  <c r="IF183" i="1"/>
  <c r="IG183" i="1"/>
  <c r="IH183" i="1"/>
  <c r="II183" i="1"/>
  <c r="IJ183" i="1"/>
  <c r="IK183" i="1"/>
  <c r="IL183" i="1"/>
  <c r="IM183" i="1"/>
  <c r="IC184" i="1"/>
  <c r="ID184" i="1"/>
  <c r="IE184" i="1"/>
  <c r="IF184" i="1"/>
  <c r="IG184" i="1"/>
  <c r="IH184" i="1"/>
  <c r="II184" i="1"/>
  <c r="IJ184" i="1"/>
  <c r="IK184" i="1"/>
  <c r="IL184" i="1"/>
  <c r="IM184" i="1"/>
  <c r="IC185" i="1"/>
  <c r="ID185" i="1"/>
  <c r="IE185" i="1"/>
  <c r="IF185" i="1"/>
  <c r="IG185" i="1"/>
  <c r="IH185" i="1"/>
  <c r="II185" i="1"/>
  <c r="IJ185" i="1"/>
  <c r="IK185" i="1"/>
  <c r="IL185" i="1"/>
  <c r="IM185" i="1"/>
  <c r="IC232" i="1"/>
  <c r="ID232" i="1"/>
  <c r="IE232" i="1"/>
  <c r="IF232" i="1"/>
  <c r="IG232" i="1"/>
  <c r="IH232" i="1"/>
  <c r="II232" i="1"/>
  <c r="IJ232" i="1"/>
  <c r="IK232" i="1"/>
  <c r="IL232" i="1"/>
  <c r="IM232" i="1"/>
  <c r="IC186" i="1"/>
  <c r="ID186" i="1"/>
  <c r="IE186" i="1"/>
  <c r="IF186" i="1"/>
  <c r="IG186" i="1"/>
  <c r="IH186" i="1"/>
  <c r="II186" i="1"/>
  <c r="IJ186" i="1"/>
  <c r="IK186" i="1"/>
  <c r="IL186" i="1"/>
  <c r="IM186" i="1"/>
  <c r="IC187" i="1"/>
  <c r="ID187" i="1"/>
  <c r="IE187" i="1"/>
  <c r="IF187" i="1"/>
  <c r="IG187" i="1"/>
  <c r="IH187" i="1"/>
  <c r="II187" i="1"/>
  <c r="IJ187" i="1"/>
  <c r="IK187" i="1"/>
  <c r="IL187" i="1"/>
  <c r="IM187" i="1"/>
  <c r="IC188" i="1"/>
  <c r="ID188" i="1"/>
  <c r="IE188" i="1"/>
  <c r="IF188" i="1"/>
  <c r="IG188" i="1"/>
  <c r="IH188" i="1"/>
  <c r="II188" i="1"/>
  <c r="IJ188" i="1"/>
  <c r="IK188" i="1"/>
  <c r="IL188" i="1"/>
  <c r="IM188" i="1"/>
  <c r="IC189" i="1"/>
  <c r="ID189" i="1"/>
  <c r="IE189" i="1"/>
  <c r="IF189" i="1"/>
  <c r="IG189" i="1"/>
  <c r="IH189" i="1"/>
  <c r="II189" i="1"/>
  <c r="IJ189" i="1"/>
  <c r="IK189" i="1"/>
  <c r="IL189" i="1"/>
  <c r="IM189" i="1"/>
  <c r="IC190" i="1"/>
  <c r="ID190" i="1"/>
  <c r="IE190" i="1"/>
  <c r="IF190" i="1"/>
  <c r="IG190" i="1"/>
  <c r="IH190" i="1"/>
  <c r="II190" i="1"/>
  <c r="IJ190" i="1"/>
  <c r="IK190" i="1"/>
  <c r="IL190" i="1"/>
  <c r="IM190" i="1"/>
  <c r="IC191" i="1"/>
  <c r="ID191" i="1"/>
  <c r="IE191" i="1"/>
  <c r="IF191" i="1"/>
  <c r="IG191" i="1"/>
  <c r="IH191" i="1"/>
  <c r="II191" i="1"/>
  <c r="IJ191" i="1"/>
  <c r="IK191" i="1"/>
  <c r="IL191" i="1"/>
  <c r="IM191" i="1"/>
  <c r="IC192" i="1"/>
  <c r="ID192" i="1"/>
  <c r="IE192" i="1"/>
  <c r="IF192" i="1"/>
  <c r="IG192" i="1"/>
  <c r="IH192" i="1"/>
  <c r="II192" i="1"/>
  <c r="IJ192" i="1"/>
  <c r="IK192" i="1"/>
  <c r="IL192" i="1"/>
  <c r="IM192" i="1"/>
  <c r="IC193" i="1"/>
  <c r="ID193" i="1"/>
  <c r="IE193" i="1"/>
  <c r="IF193" i="1"/>
  <c r="IG193" i="1"/>
  <c r="IH193" i="1"/>
  <c r="II193" i="1"/>
  <c r="IJ193" i="1"/>
  <c r="IK193" i="1"/>
  <c r="IL193" i="1"/>
  <c r="IM193" i="1"/>
  <c r="IC194" i="1"/>
  <c r="ID194" i="1"/>
  <c r="IE194" i="1"/>
  <c r="IF194" i="1"/>
  <c r="IG194" i="1"/>
  <c r="IH194" i="1"/>
  <c r="II194" i="1"/>
  <c r="IJ194" i="1"/>
  <c r="IK194" i="1"/>
  <c r="IL194" i="1"/>
  <c r="IM194" i="1"/>
  <c r="IC195" i="1"/>
  <c r="ID195" i="1"/>
  <c r="IE195" i="1"/>
  <c r="IF195" i="1"/>
  <c r="IG195" i="1"/>
  <c r="IH195" i="1"/>
  <c r="II195" i="1"/>
  <c r="IJ195" i="1"/>
  <c r="IK195" i="1"/>
  <c r="IL195" i="1"/>
  <c r="IM195" i="1"/>
  <c r="IC196" i="1"/>
  <c r="ID196" i="1"/>
  <c r="IE196" i="1"/>
  <c r="IF196" i="1"/>
  <c r="IG196" i="1"/>
  <c r="IH196" i="1"/>
  <c r="II196" i="1"/>
  <c r="IJ196" i="1"/>
  <c r="IK196" i="1"/>
  <c r="IL196" i="1"/>
  <c r="IM196" i="1"/>
  <c r="IC119" i="1"/>
  <c r="ID119" i="1"/>
  <c r="IE119" i="1"/>
  <c r="IF119" i="1"/>
  <c r="IG119" i="1"/>
  <c r="IH119" i="1"/>
  <c r="II119" i="1"/>
  <c r="IJ119" i="1"/>
  <c r="IK119" i="1"/>
  <c r="IL119" i="1"/>
  <c r="IM119" i="1"/>
  <c r="IC120" i="1"/>
  <c r="ID120" i="1"/>
  <c r="IE120" i="1"/>
  <c r="IF120" i="1"/>
  <c r="IG120" i="1"/>
  <c r="IH120" i="1"/>
  <c r="II120" i="1"/>
  <c r="IJ120" i="1"/>
  <c r="IK120" i="1"/>
  <c r="IL120" i="1"/>
  <c r="IM120" i="1"/>
  <c r="IC121" i="1"/>
  <c r="ID121" i="1"/>
  <c r="IE121" i="1"/>
  <c r="IF121" i="1"/>
  <c r="IG121" i="1"/>
  <c r="IH121" i="1"/>
  <c r="II121" i="1"/>
  <c r="IJ121" i="1"/>
  <c r="IK121" i="1"/>
  <c r="IL121" i="1"/>
  <c r="IM121" i="1"/>
  <c r="IC122" i="1"/>
  <c r="ID122" i="1"/>
  <c r="IE122" i="1"/>
  <c r="IF122" i="1"/>
  <c r="IG122" i="1"/>
  <c r="IH122" i="1"/>
  <c r="II122" i="1"/>
  <c r="IJ122" i="1"/>
  <c r="IK122" i="1"/>
  <c r="IL122" i="1"/>
  <c r="IM122" i="1"/>
  <c r="IC123" i="1"/>
  <c r="ID123" i="1"/>
  <c r="IE123" i="1"/>
  <c r="IF123" i="1"/>
  <c r="IG123" i="1"/>
  <c r="IH123" i="1"/>
  <c r="II123" i="1"/>
  <c r="IJ123" i="1"/>
  <c r="IK123" i="1"/>
  <c r="IL123" i="1"/>
  <c r="IM123" i="1"/>
  <c r="IC124" i="1"/>
  <c r="ID124" i="1"/>
  <c r="IE124" i="1"/>
  <c r="IF124" i="1"/>
  <c r="IG124" i="1"/>
  <c r="IH124" i="1"/>
  <c r="II124" i="1"/>
  <c r="IJ124" i="1"/>
  <c r="IK124" i="1"/>
  <c r="IL124" i="1"/>
  <c r="IM124" i="1"/>
  <c r="IC199" i="1"/>
  <c r="ID199" i="1"/>
  <c r="IE199" i="1"/>
  <c r="IF199" i="1"/>
  <c r="IG199" i="1"/>
  <c r="IH199" i="1"/>
  <c r="II199" i="1"/>
  <c r="IJ199" i="1"/>
  <c r="IK199" i="1"/>
  <c r="IL199" i="1"/>
  <c r="IM199" i="1"/>
  <c r="IC200" i="1"/>
  <c r="ID200" i="1"/>
  <c r="IE200" i="1"/>
  <c r="IF200" i="1"/>
  <c r="IG200" i="1"/>
  <c r="IH200" i="1"/>
  <c r="II200" i="1"/>
  <c r="IJ200" i="1"/>
  <c r="IK200" i="1"/>
  <c r="IL200" i="1"/>
  <c r="IM200" i="1"/>
  <c r="IC217" i="1"/>
  <c r="ID217" i="1"/>
  <c r="IE217" i="1"/>
  <c r="IF217" i="1"/>
  <c r="IG217" i="1"/>
  <c r="IH217" i="1"/>
  <c r="II217" i="1"/>
  <c r="IJ217" i="1"/>
  <c r="IK217" i="1"/>
  <c r="IL217" i="1"/>
  <c r="IM217" i="1"/>
  <c r="IC225" i="1"/>
  <c r="ID225" i="1"/>
  <c r="IE225" i="1"/>
  <c r="IF225" i="1"/>
  <c r="IG225" i="1"/>
  <c r="IH225" i="1"/>
  <c r="II225" i="1"/>
  <c r="IJ225" i="1"/>
  <c r="IK225" i="1"/>
  <c r="IL225" i="1"/>
  <c r="IM225" i="1"/>
  <c r="IC220" i="1"/>
  <c r="ID220" i="1"/>
  <c r="IE220" i="1"/>
  <c r="IF220" i="1"/>
  <c r="IG220" i="1"/>
  <c r="IH220" i="1"/>
  <c r="II220" i="1"/>
  <c r="IJ220" i="1"/>
  <c r="IK220" i="1"/>
  <c r="IL220" i="1"/>
  <c r="IM220" i="1"/>
  <c r="IC208" i="1"/>
  <c r="ID208" i="1"/>
  <c r="IE208" i="1"/>
  <c r="IF208" i="1"/>
  <c r="IG208" i="1"/>
  <c r="IH208" i="1"/>
  <c r="II208" i="1"/>
  <c r="IJ208" i="1"/>
  <c r="IK208" i="1"/>
  <c r="IL208" i="1"/>
  <c r="IM208" i="1"/>
  <c r="IC209" i="1"/>
  <c r="ID209" i="1"/>
  <c r="IE209" i="1"/>
  <c r="IF209" i="1"/>
  <c r="IG209" i="1"/>
  <c r="IH209" i="1"/>
  <c r="II209" i="1"/>
  <c r="IJ209" i="1"/>
  <c r="IK209" i="1"/>
  <c r="IL209" i="1"/>
  <c r="IM209" i="1"/>
  <c r="IC214" i="1"/>
  <c r="ID214" i="1"/>
  <c r="IE214" i="1"/>
  <c r="IF214" i="1"/>
  <c r="IG214" i="1"/>
  <c r="IH214" i="1"/>
  <c r="II214" i="1"/>
  <c r="IJ214" i="1"/>
  <c r="IK214" i="1"/>
  <c r="IL214" i="1"/>
  <c r="IM214" i="1"/>
  <c r="IC221" i="1"/>
  <c r="ID221" i="1"/>
  <c r="IE221" i="1"/>
  <c r="IF221" i="1"/>
  <c r="IG221" i="1"/>
  <c r="IH221" i="1"/>
  <c r="II221" i="1"/>
  <c r="IJ221" i="1"/>
  <c r="IK221" i="1"/>
  <c r="IL221" i="1"/>
  <c r="IM221" i="1"/>
  <c r="IC222" i="1"/>
  <c r="ID222" i="1"/>
  <c r="IE222" i="1"/>
  <c r="IF222" i="1"/>
  <c r="IG222" i="1"/>
  <c r="IH222" i="1"/>
  <c r="II222" i="1"/>
  <c r="IJ222" i="1"/>
  <c r="IK222" i="1"/>
  <c r="IL222" i="1"/>
  <c r="IM222" i="1"/>
  <c r="IC224" i="1"/>
  <c r="ID224" i="1"/>
  <c r="IE224" i="1"/>
  <c r="IF224" i="1"/>
  <c r="IG224" i="1"/>
  <c r="IH224" i="1"/>
  <c r="II224" i="1"/>
  <c r="IJ224" i="1"/>
  <c r="IK224" i="1"/>
  <c r="IL224" i="1"/>
  <c r="IM224" i="1"/>
  <c r="IC218" i="1"/>
  <c r="ID218" i="1"/>
  <c r="IE218" i="1"/>
  <c r="IF218" i="1"/>
  <c r="IG218" i="1"/>
  <c r="IH218" i="1"/>
  <c r="II218" i="1"/>
  <c r="IJ218" i="1"/>
  <c r="IK218" i="1"/>
  <c r="IL218" i="1"/>
  <c r="IM218" i="1"/>
  <c r="IC219" i="1"/>
  <c r="ID219" i="1"/>
  <c r="IE219" i="1"/>
  <c r="IF219" i="1"/>
  <c r="IG219" i="1"/>
  <c r="IH219" i="1"/>
  <c r="II219" i="1"/>
  <c r="IJ219" i="1"/>
  <c r="IK219" i="1"/>
  <c r="IL219" i="1"/>
  <c r="IM219" i="1"/>
  <c r="IC210" i="1"/>
  <c r="ID210" i="1"/>
  <c r="IE210" i="1"/>
  <c r="IF210" i="1"/>
  <c r="IG210" i="1"/>
  <c r="IH210" i="1"/>
  <c r="II210" i="1"/>
  <c r="IJ210" i="1"/>
  <c r="IK210" i="1"/>
  <c r="IL210" i="1"/>
  <c r="IM210" i="1"/>
  <c r="IC211" i="1"/>
  <c r="ID211" i="1"/>
  <c r="IE211" i="1"/>
  <c r="IF211" i="1"/>
  <c r="IG211" i="1"/>
  <c r="IH211" i="1"/>
  <c r="II211" i="1"/>
  <c r="IJ211" i="1"/>
  <c r="IK211" i="1"/>
  <c r="IL211" i="1"/>
  <c r="IM211" i="1"/>
  <c r="IC212" i="1"/>
  <c r="ID212" i="1"/>
  <c r="IE212" i="1"/>
  <c r="IF212" i="1"/>
  <c r="IG212" i="1"/>
  <c r="IH212" i="1"/>
  <c r="II212" i="1"/>
  <c r="IJ212" i="1"/>
  <c r="IK212" i="1"/>
  <c r="IL212" i="1"/>
  <c r="IM212" i="1"/>
  <c r="IC213" i="1"/>
  <c r="ID213" i="1"/>
  <c r="IE213" i="1"/>
  <c r="IF213" i="1"/>
  <c r="IG213" i="1"/>
  <c r="IH213" i="1"/>
  <c r="II213" i="1"/>
  <c r="IJ213" i="1"/>
  <c r="IK213" i="1"/>
  <c r="IL213" i="1"/>
  <c r="IM213" i="1"/>
  <c r="IC227" i="1"/>
  <c r="ID227" i="1"/>
  <c r="IE227" i="1"/>
  <c r="IF227" i="1"/>
  <c r="IG227" i="1"/>
  <c r="IH227" i="1"/>
  <c r="II227" i="1"/>
  <c r="IJ227" i="1"/>
  <c r="IK227" i="1"/>
  <c r="IL227" i="1"/>
  <c r="IM227" i="1"/>
  <c r="IC228" i="1"/>
  <c r="ID228" i="1"/>
  <c r="IE228" i="1"/>
  <c r="IF228" i="1"/>
  <c r="IG228" i="1"/>
  <c r="IH228" i="1"/>
  <c r="II228" i="1"/>
  <c r="IJ228" i="1"/>
  <c r="IK228" i="1"/>
  <c r="IL228" i="1"/>
  <c r="IM228" i="1"/>
  <c r="IC226" i="1"/>
  <c r="ID226" i="1"/>
  <c r="IE226" i="1"/>
  <c r="IF226" i="1"/>
  <c r="IG226" i="1"/>
  <c r="IH226" i="1"/>
  <c r="II226" i="1"/>
  <c r="IJ226" i="1"/>
  <c r="IK226" i="1"/>
  <c r="IL226" i="1"/>
  <c r="IM226" i="1"/>
  <c r="IC215" i="1"/>
  <c r="ID215" i="1"/>
  <c r="IE215" i="1"/>
  <c r="IF215" i="1"/>
  <c r="IG215" i="1"/>
  <c r="IH215" i="1"/>
  <c r="II215" i="1"/>
  <c r="IJ215" i="1"/>
  <c r="IK215" i="1"/>
  <c r="IL215" i="1"/>
  <c r="IM215" i="1"/>
  <c r="IC223" i="1"/>
  <c r="ID223" i="1"/>
  <c r="IE223" i="1"/>
  <c r="IF223" i="1"/>
  <c r="IG223" i="1"/>
  <c r="IH223" i="1"/>
  <c r="II223" i="1"/>
  <c r="IJ223" i="1"/>
  <c r="IK223" i="1"/>
  <c r="IL223" i="1"/>
  <c r="IM223" i="1"/>
  <c r="IC229" i="1"/>
  <c r="ID229" i="1"/>
  <c r="IE229" i="1"/>
  <c r="IF229" i="1"/>
  <c r="IG229" i="1"/>
  <c r="IH229" i="1"/>
  <c r="II229" i="1"/>
  <c r="IJ229" i="1"/>
  <c r="IK229" i="1"/>
  <c r="IL229" i="1"/>
  <c r="IM229" i="1"/>
  <c r="IC216" i="1"/>
  <c r="ID216" i="1"/>
  <c r="IE216" i="1"/>
  <c r="IF216" i="1"/>
  <c r="IG216" i="1"/>
  <c r="IH216" i="1"/>
  <c r="II216" i="1"/>
  <c r="IJ216" i="1"/>
  <c r="IK216" i="1"/>
  <c r="IL216" i="1"/>
  <c r="IM216" i="1"/>
  <c r="IC158" i="1"/>
  <c r="ID158" i="1"/>
  <c r="IE158" i="1"/>
  <c r="IF158" i="1"/>
  <c r="IG158" i="1"/>
  <c r="IH158" i="1"/>
  <c r="II158" i="1"/>
  <c r="IJ158" i="1"/>
  <c r="IK158" i="1"/>
  <c r="IL158" i="1"/>
  <c r="IM158" i="1"/>
  <c r="IC159" i="1"/>
  <c r="ID159" i="1"/>
  <c r="IE159" i="1"/>
  <c r="IF159" i="1"/>
  <c r="IG159" i="1"/>
  <c r="IH159" i="1"/>
  <c r="II159" i="1"/>
  <c r="IJ159" i="1"/>
  <c r="IK159" i="1"/>
  <c r="IL159" i="1"/>
  <c r="IM159" i="1"/>
  <c r="IC160" i="1"/>
  <c r="ID160" i="1"/>
  <c r="IE160" i="1"/>
  <c r="IF160" i="1"/>
  <c r="IG160" i="1"/>
  <c r="IH160" i="1"/>
  <c r="II160" i="1"/>
  <c r="IJ160" i="1"/>
  <c r="IK160" i="1"/>
  <c r="IL160" i="1"/>
  <c r="IM160" i="1"/>
  <c r="IC248" i="1"/>
  <c r="ID248" i="1"/>
  <c r="IE248" i="1"/>
  <c r="IF248" i="1"/>
  <c r="IG248" i="1"/>
  <c r="IH248" i="1"/>
  <c r="II248" i="1"/>
  <c r="IJ248" i="1"/>
  <c r="IK248" i="1"/>
  <c r="IL248" i="1"/>
  <c r="IM248" i="1"/>
  <c r="IC249" i="1"/>
  <c r="ID249" i="1"/>
  <c r="IE249" i="1"/>
  <c r="IF249" i="1"/>
  <c r="IG249" i="1"/>
  <c r="IH249" i="1"/>
  <c r="II249" i="1"/>
  <c r="IJ249" i="1"/>
  <c r="IK249" i="1"/>
  <c r="IL249" i="1"/>
  <c r="IM249" i="1"/>
  <c r="IC246" i="1"/>
  <c r="ID246" i="1"/>
  <c r="IE246" i="1"/>
  <c r="IF246" i="1"/>
  <c r="IG246" i="1"/>
  <c r="IH246" i="1"/>
  <c r="II246" i="1"/>
  <c r="IJ246" i="1"/>
  <c r="IK246" i="1"/>
  <c r="IL246" i="1"/>
  <c r="IM246" i="1"/>
  <c r="IC250" i="1"/>
  <c r="ID250" i="1"/>
  <c r="IE250" i="1"/>
  <c r="IF250" i="1"/>
  <c r="IG250" i="1"/>
  <c r="IH250" i="1"/>
  <c r="II250" i="1"/>
  <c r="IJ250" i="1"/>
  <c r="IK250" i="1"/>
  <c r="IL250" i="1"/>
  <c r="IM250" i="1"/>
  <c r="IC259" i="1"/>
  <c r="ID259" i="1"/>
  <c r="IE259" i="1"/>
  <c r="IF259" i="1"/>
  <c r="IG259" i="1"/>
  <c r="IH259" i="1"/>
  <c r="II259" i="1"/>
  <c r="IJ259" i="1"/>
  <c r="IK259" i="1"/>
  <c r="IL259" i="1"/>
  <c r="IM259" i="1"/>
  <c r="IC256" i="1"/>
  <c r="ID256" i="1"/>
  <c r="IE256" i="1"/>
  <c r="IF256" i="1"/>
  <c r="IG256" i="1"/>
  <c r="IH256" i="1"/>
  <c r="II256" i="1"/>
  <c r="IJ256" i="1"/>
  <c r="IK256" i="1"/>
  <c r="IL256" i="1"/>
  <c r="IM256" i="1"/>
  <c r="IC260" i="1"/>
  <c r="ID260" i="1"/>
  <c r="IE260" i="1"/>
  <c r="IF260" i="1"/>
  <c r="IG260" i="1"/>
  <c r="IH260" i="1"/>
  <c r="II260" i="1"/>
  <c r="IJ260" i="1"/>
  <c r="IK260" i="1"/>
  <c r="IL260" i="1"/>
  <c r="IM260" i="1"/>
  <c r="IC261" i="1"/>
  <c r="ID261" i="1"/>
  <c r="IE261" i="1"/>
  <c r="IF261" i="1"/>
  <c r="IG261" i="1"/>
  <c r="IH261" i="1"/>
  <c r="II261" i="1"/>
  <c r="IJ261" i="1"/>
  <c r="IK261" i="1"/>
  <c r="IL261" i="1"/>
  <c r="IM261" i="1"/>
  <c r="IC262" i="1"/>
  <c r="ID262" i="1"/>
  <c r="IE262" i="1"/>
  <c r="IF262" i="1"/>
  <c r="IG262" i="1"/>
  <c r="IH262" i="1"/>
  <c r="II262" i="1"/>
  <c r="IJ262" i="1"/>
  <c r="IK262" i="1"/>
  <c r="IL262" i="1"/>
  <c r="IM262" i="1"/>
  <c r="IC257" i="1"/>
  <c r="ID257" i="1"/>
  <c r="IE257" i="1"/>
  <c r="IF257" i="1"/>
  <c r="IG257" i="1"/>
  <c r="IH257" i="1"/>
  <c r="II257" i="1"/>
  <c r="IJ257" i="1"/>
  <c r="IK257" i="1"/>
  <c r="IL257" i="1"/>
  <c r="IM257" i="1"/>
  <c r="IC251" i="1"/>
  <c r="ID251" i="1"/>
  <c r="IE251" i="1"/>
  <c r="IF251" i="1"/>
  <c r="IG251" i="1"/>
  <c r="IH251" i="1"/>
  <c r="II251" i="1"/>
  <c r="IJ251" i="1"/>
  <c r="IK251" i="1"/>
  <c r="IL251" i="1"/>
  <c r="IM251" i="1"/>
  <c r="IC252" i="1"/>
  <c r="ID252" i="1"/>
  <c r="IE252" i="1"/>
  <c r="IF252" i="1"/>
  <c r="IG252" i="1"/>
  <c r="IH252" i="1"/>
  <c r="II252" i="1"/>
  <c r="IJ252" i="1"/>
  <c r="IK252" i="1"/>
  <c r="IL252" i="1"/>
  <c r="IM252" i="1"/>
  <c r="IC258" i="1"/>
  <c r="ID258" i="1"/>
  <c r="IE258" i="1"/>
  <c r="IF258" i="1"/>
  <c r="IG258" i="1"/>
  <c r="IH258" i="1"/>
  <c r="II258" i="1"/>
  <c r="IJ258" i="1"/>
  <c r="IK258" i="1"/>
  <c r="IL258" i="1"/>
  <c r="IM258" i="1"/>
  <c r="IC253" i="1"/>
  <c r="ID253" i="1"/>
  <c r="IE253" i="1"/>
  <c r="IF253" i="1"/>
  <c r="IG253" i="1"/>
  <c r="IH253" i="1"/>
  <c r="II253" i="1"/>
  <c r="IJ253" i="1"/>
  <c r="IK253" i="1"/>
  <c r="IL253" i="1"/>
  <c r="IM253" i="1"/>
  <c r="IC265" i="1"/>
  <c r="ID265" i="1"/>
  <c r="IE265" i="1"/>
  <c r="IF265" i="1"/>
  <c r="IG265" i="1"/>
  <c r="IH265" i="1"/>
  <c r="II265" i="1"/>
  <c r="IJ265" i="1"/>
  <c r="IK265" i="1"/>
  <c r="IL265" i="1"/>
  <c r="IM265" i="1"/>
  <c r="IC266" i="1"/>
  <c r="ID266" i="1"/>
  <c r="IE266" i="1"/>
  <c r="IF266" i="1"/>
  <c r="IG266" i="1"/>
  <c r="IH266" i="1"/>
  <c r="II266" i="1"/>
  <c r="IJ266" i="1"/>
  <c r="IK266" i="1"/>
  <c r="IL266" i="1"/>
  <c r="IM266" i="1"/>
  <c r="IC263" i="1"/>
  <c r="ID263" i="1"/>
  <c r="IE263" i="1"/>
  <c r="IF263" i="1"/>
  <c r="IG263" i="1"/>
  <c r="IH263" i="1"/>
  <c r="II263" i="1"/>
  <c r="IJ263" i="1"/>
  <c r="IK263" i="1"/>
  <c r="IL263" i="1"/>
  <c r="IM263" i="1"/>
  <c r="IC264" i="1"/>
  <c r="ID264" i="1"/>
  <c r="IE264" i="1"/>
  <c r="IF264" i="1"/>
  <c r="IG264" i="1"/>
  <c r="IH264" i="1"/>
  <c r="II264" i="1"/>
  <c r="IJ264" i="1"/>
  <c r="IK264" i="1"/>
  <c r="IL264" i="1"/>
  <c r="IM264" i="1"/>
  <c r="IC254" i="1"/>
  <c r="ID254" i="1"/>
  <c r="IE254" i="1"/>
  <c r="IF254" i="1"/>
  <c r="IG254" i="1"/>
  <c r="IH254" i="1"/>
  <c r="II254" i="1"/>
  <c r="IJ254" i="1"/>
  <c r="IK254" i="1"/>
  <c r="IL254" i="1"/>
  <c r="IM254" i="1"/>
  <c r="IC267" i="1"/>
  <c r="ID267" i="1"/>
  <c r="IE267" i="1"/>
  <c r="IF267" i="1"/>
  <c r="IG267" i="1"/>
  <c r="IH267" i="1"/>
  <c r="II267" i="1"/>
  <c r="IJ267" i="1"/>
  <c r="IK267" i="1"/>
  <c r="IL267" i="1"/>
  <c r="IM267" i="1"/>
  <c r="IC255" i="1"/>
  <c r="ID255" i="1"/>
  <c r="IE255" i="1"/>
  <c r="IF255" i="1"/>
  <c r="IG255" i="1"/>
  <c r="IH255" i="1"/>
  <c r="II255" i="1"/>
  <c r="IJ255" i="1"/>
  <c r="IK255" i="1"/>
  <c r="IL255" i="1"/>
  <c r="IM255" i="1"/>
  <c r="IC276" i="1"/>
  <c r="ID276" i="1"/>
  <c r="IE276" i="1"/>
  <c r="IF276" i="1"/>
  <c r="IG276" i="1"/>
  <c r="IH276" i="1"/>
  <c r="II276" i="1"/>
  <c r="IJ276" i="1"/>
  <c r="IK276" i="1"/>
  <c r="IL276" i="1"/>
  <c r="IM276" i="1"/>
  <c r="IC247" i="1"/>
  <c r="ID247" i="1"/>
  <c r="IE247" i="1"/>
  <c r="IF247" i="1"/>
  <c r="IG247" i="1"/>
  <c r="IH247" i="1"/>
  <c r="II247" i="1"/>
  <c r="IJ247" i="1"/>
  <c r="IK247" i="1"/>
  <c r="IL247" i="1"/>
  <c r="IM247" i="1"/>
  <c r="IC269" i="1"/>
  <c r="ID269" i="1"/>
  <c r="IE269" i="1"/>
  <c r="IF269" i="1"/>
  <c r="IG269" i="1"/>
  <c r="IH269" i="1"/>
  <c r="II269" i="1"/>
  <c r="IJ269" i="1"/>
  <c r="IK269" i="1"/>
  <c r="IL269" i="1"/>
  <c r="IM269" i="1"/>
  <c r="IC270" i="1"/>
  <c r="ID270" i="1"/>
  <c r="IE270" i="1"/>
  <c r="IF270" i="1"/>
  <c r="IG270" i="1"/>
  <c r="IH270" i="1"/>
  <c r="II270" i="1"/>
  <c r="IJ270" i="1"/>
  <c r="IK270" i="1"/>
  <c r="IL270" i="1"/>
  <c r="IM270" i="1"/>
  <c r="IC271" i="1"/>
  <c r="ID271" i="1"/>
  <c r="IE271" i="1"/>
  <c r="IF271" i="1"/>
  <c r="IG271" i="1"/>
  <c r="IH271" i="1"/>
  <c r="II271" i="1"/>
  <c r="IJ271" i="1"/>
  <c r="IK271" i="1"/>
  <c r="IL271" i="1"/>
  <c r="IM271" i="1"/>
  <c r="IC272" i="1"/>
  <c r="ID272" i="1"/>
  <c r="IE272" i="1"/>
  <c r="IF272" i="1"/>
  <c r="IG272" i="1"/>
  <c r="IH272" i="1"/>
  <c r="II272" i="1"/>
  <c r="IJ272" i="1"/>
  <c r="IK272" i="1"/>
  <c r="IL272" i="1"/>
  <c r="IM272" i="1"/>
  <c r="IC273" i="1"/>
  <c r="ID273" i="1"/>
  <c r="IE273" i="1"/>
  <c r="IF273" i="1"/>
  <c r="IG273" i="1"/>
  <c r="IH273" i="1"/>
  <c r="II273" i="1"/>
  <c r="IJ273" i="1"/>
  <c r="IK273" i="1"/>
  <c r="IL273" i="1"/>
  <c r="IM273" i="1"/>
  <c r="IC275" i="1"/>
  <c r="ID275" i="1"/>
  <c r="IE275" i="1"/>
  <c r="IF275" i="1"/>
  <c r="IG275" i="1"/>
  <c r="IH275" i="1"/>
  <c r="II275" i="1"/>
  <c r="IJ275" i="1"/>
  <c r="IK275" i="1"/>
  <c r="IL275" i="1"/>
  <c r="IM275" i="1"/>
  <c r="IC268" i="1"/>
  <c r="ID268" i="1"/>
  <c r="IE268" i="1"/>
  <c r="IF268" i="1"/>
  <c r="IG268" i="1"/>
  <c r="IH268" i="1"/>
  <c r="II268" i="1"/>
  <c r="IJ268" i="1"/>
  <c r="IK268" i="1"/>
  <c r="IL268" i="1"/>
  <c r="IM268" i="1"/>
  <c r="IC274" i="1"/>
  <c r="ID274" i="1"/>
  <c r="IE274" i="1"/>
  <c r="IF274" i="1"/>
  <c r="IG274" i="1"/>
  <c r="IH274" i="1"/>
  <c r="II274" i="1"/>
  <c r="IJ274" i="1"/>
  <c r="IK274" i="1"/>
  <c r="IL274" i="1"/>
  <c r="IM274" i="1"/>
  <c r="IC206" i="1"/>
  <c r="ID206" i="1"/>
  <c r="IE206" i="1"/>
  <c r="IF206" i="1"/>
  <c r="IG206" i="1"/>
  <c r="IH206" i="1"/>
  <c r="II206" i="1"/>
  <c r="IJ206" i="1"/>
  <c r="IK206" i="1"/>
  <c r="IL206" i="1"/>
  <c r="IM206" i="1"/>
  <c r="IC23" i="1"/>
  <c r="ID23" i="1"/>
  <c r="IE23" i="1"/>
  <c r="IF23" i="1"/>
  <c r="IG23" i="1"/>
  <c r="IH23" i="1"/>
  <c r="II23" i="1"/>
  <c r="IJ23" i="1"/>
  <c r="IK23" i="1"/>
  <c r="IL23" i="1"/>
  <c r="IM23" i="1"/>
  <c r="IC117" i="1"/>
  <c r="ID117" i="1"/>
  <c r="IE117" i="1"/>
  <c r="IF117" i="1"/>
  <c r="IG117" i="1"/>
  <c r="IH117" i="1"/>
  <c r="II117" i="1"/>
  <c r="IJ117" i="1"/>
  <c r="IK117" i="1"/>
  <c r="IL117" i="1"/>
  <c r="IM117" i="1"/>
  <c r="IC118" i="1"/>
  <c r="ID118" i="1"/>
  <c r="IE118" i="1"/>
  <c r="IF118" i="1"/>
  <c r="IG118" i="1"/>
  <c r="IH118" i="1"/>
  <c r="II118" i="1"/>
  <c r="IJ118" i="1"/>
  <c r="IK118" i="1"/>
  <c r="IL118" i="1"/>
  <c r="IM118" i="1"/>
  <c r="QH28" i="1" l="1"/>
  <c r="QH29" i="1"/>
  <c r="IK28" i="1" l="1"/>
  <c r="FM28" i="1"/>
  <c r="FN28" i="1"/>
  <c r="FO28" i="1"/>
  <c r="FP28" i="1"/>
  <c r="FQ28" i="1"/>
  <c r="FR28" i="1"/>
  <c r="FS28" i="1"/>
  <c r="FT28" i="1"/>
  <c r="FU28" i="1"/>
  <c r="FV28" i="1"/>
  <c r="FW28" i="1"/>
  <c r="FX28" i="1"/>
  <c r="FY28" i="1"/>
  <c r="FZ28" i="1"/>
  <c r="GA28" i="1"/>
  <c r="GB28" i="1"/>
  <c r="HB28" i="1" s="1"/>
  <c r="MY28" i="1"/>
  <c r="MZ28" i="1"/>
  <c r="NA28" i="1"/>
  <c r="MQ28" i="1"/>
  <c r="MR28" i="1"/>
  <c r="QI28" i="1"/>
  <c r="QD28" i="1"/>
  <c r="QE28" i="1"/>
  <c r="QF28" i="1"/>
  <c r="QG28" i="1"/>
  <c r="IK29" i="1"/>
  <c r="FM29" i="1"/>
  <c r="FN29" i="1"/>
  <c r="FO29" i="1"/>
  <c r="FP29" i="1"/>
  <c r="FQ29" i="1"/>
  <c r="FR29" i="1"/>
  <c r="FS29" i="1"/>
  <c r="FT29" i="1"/>
  <c r="FU29" i="1"/>
  <c r="FV29" i="1"/>
  <c r="FW29" i="1"/>
  <c r="FX29" i="1"/>
  <c r="FY29" i="1"/>
  <c r="FZ29" i="1"/>
  <c r="GA29" i="1"/>
  <c r="GB29" i="1"/>
  <c r="HB29" i="1" s="1"/>
  <c r="MQ29" i="1"/>
  <c r="MY29" i="1"/>
  <c r="MZ29" i="1"/>
  <c r="MR29" i="1"/>
  <c r="QD29" i="1"/>
  <c r="QE29" i="1"/>
  <c r="QF29" i="1"/>
  <c r="QG29" i="1"/>
  <c r="GY29" i="1" l="1"/>
  <c r="GZ28" i="1"/>
  <c r="GW29" i="1"/>
  <c r="GZ29" i="1"/>
  <c r="GX28" i="1"/>
  <c r="GX29" i="1"/>
  <c r="GY28" i="1"/>
  <c r="GW28" i="1"/>
  <c r="KI29" i="1"/>
  <c r="KI28" i="1"/>
  <c r="IA28" i="1"/>
  <c r="IA29" i="1"/>
  <c r="HZ28" i="1"/>
  <c r="HZ29" i="1"/>
  <c r="HA29" i="1"/>
  <c r="HA28" i="1"/>
  <c r="LY28" i="1"/>
  <c r="LY29" i="1"/>
  <c r="NB29" i="1"/>
  <c r="NB28" i="1"/>
  <c r="QI29" i="1"/>
  <c r="NA29" i="1"/>
  <c r="KF29" i="1" l="1"/>
  <c r="KF28" i="1"/>
  <c r="KG28" i="1"/>
  <c r="KH29" i="1"/>
  <c r="KG29" i="1"/>
  <c r="KH28" i="1"/>
  <c r="LZ28" i="1"/>
  <c r="LZ29" i="1"/>
  <c r="QE206" i="1" l="1"/>
  <c r="QF206" i="1"/>
  <c r="QG206" i="1"/>
  <c r="QH206" i="1"/>
  <c r="QE23" i="1"/>
  <c r="QF23" i="1"/>
  <c r="QG23" i="1"/>
  <c r="QH23" i="1"/>
  <c r="QE117" i="1"/>
  <c r="QF117" i="1"/>
  <c r="QG117" i="1"/>
  <c r="QH117" i="1"/>
  <c r="QE118" i="1"/>
  <c r="QF118" i="1"/>
  <c r="QG118" i="1"/>
  <c r="QH118" i="1"/>
  <c r="FM206" i="1" l="1"/>
  <c r="FM23" i="1"/>
  <c r="FM117" i="1"/>
  <c r="FM118" i="1"/>
  <c r="FN206" i="1"/>
  <c r="FN23" i="1"/>
  <c r="FN117" i="1"/>
  <c r="FN118" i="1"/>
  <c r="FO206" i="1"/>
  <c r="FO23" i="1"/>
  <c r="FO117" i="1"/>
  <c r="FO118" i="1"/>
  <c r="FP206" i="1"/>
  <c r="FP23" i="1"/>
  <c r="FP117" i="1"/>
  <c r="FP118" i="1"/>
  <c r="FQ206" i="1"/>
  <c r="FQ23" i="1"/>
  <c r="FQ117" i="1"/>
  <c r="FQ118" i="1"/>
  <c r="FR206" i="1"/>
  <c r="FR23" i="1"/>
  <c r="FR117" i="1"/>
  <c r="FR118" i="1"/>
  <c r="FS206" i="1"/>
  <c r="FS23" i="1"/>
  <c r="FS117" i="1"/>
  <c r="FS118" i="1"/>
  <c r="FT206" i="1"/>
  <c r="FT23" i="1"/>
  <c r="FT117" i="1"/>
  <c r="FT118" i="1"/>
  <c r="FU206" i="1"/>
  <c r="FU23" i="1"/>
  <c r="FU117" i="1"/>
  <c r="FU118" i="1"/>
  <c r="FV206" i="1"/>
  <c r="FV23" i="1"/>
  <c r="FV117" i="1"/>
  <c r="FV118" i="1"/>
  <c r="FW206" i="1"/>
  <c r="FW23" i="1"/>
  <c r="FW117" i="1"/>
  <c r="FW118" i="1"/>
  <c r="FX206" i="1"/>
  <c r="FX23" i="1"/>
  <c r="FX117" i="1"/>
  <c r="FX118" i="1"/>
  <c r="FY206" i="1"/>
  <c r="FY23" i="1"/>
  <c r="FY117" i="1"/>
  <c r="FY118" i="1"/>
  <c r="FZ206" i="1"/>
  <c r="FZ23" i="1"/>
  <c r="FZ117" i="1"/>
  <c r="FZ118" i="1"/>
  <c r="GA206" i="1"/>
  <c r="GA23" i="1"/>
  <c r="GA117" i="1"/>
  <c r="GA118" i="1"/>
  <c r="GB206" i="1"/>
  <c r="HB206" i="1" s="1"/>
  <c r="GB23" i="1"/>
  <c r="GB117" i="1"/>
  <c r="GB118" i="1"/>
  <c r="MQ118" i="1"/>
  <c r="MR117" i="1"/>
  <c r="MY23" i="1"/>
  <c r="MY118" i="1"/>
  <c r="MZ206" i="1"/>
  <c r="MZ117" i="1"/>
  <c r="MZ118" i="1"/>
  <c r="MQ206" i="1"/>
  <c r="MQ23" i="1"/>
  <c r="MQ117" i="1"/>
  <c r="MR206" i="1"/>
  <c r="MR23" i="1"/>
  <c r="MR118" i="1"/>
  <c r="QI118" i="1"/>
  <c r="QD206" i="1"/>
  <c r="QD23" i="1"/>
  <c r="QD117" i="1"/>
  <c r="QD118" i="1"/>
  <c r="HB118" i="1" l="1"/>
  <c r="HB117" i="1"/>
  <c r="HB23" i="1"/>
  <c r="GZ118" i="1"/>
  <c r="GY118" i="1"/>
  <c r="GX118" i="1"/>
  <c r="GW118" i="1"/>
  <c r="GZ117" i="1"/>
  <c r="GY117" i="1"/>
  <c r="GX117" i="1"/>
  <c r="GW117" i="1"/>
  <c r="GZ23" i="1"/>
  <c r="GY23" i="1"/>
  <c r="GX23" i="1"/>
  <c r="GW23" i="1"/>
  <c r="GZ206" i="1"/>
  <c r="GY206" i="1"/>
  <c r="GX206" i="1"/>
  <c r="GW206" i="1"/>
  <c r="KI118" i="1"/>
  <c r="KI117" i="1"/>
  <c r="KI23" i="1"/>
  <c r="KI206" i="1"/>
  <c r="IA206" i="1"/>
  <c r="HZ206" i="1"/>
  <c r="IA118" i="1"/>
  <c r="HZ118" i="1"/>
  <c r="IA117" i="1"/>
  <c r="HZ117" i="1"/>
  <c r="IA23" i="1"/>
  <c r="HZ23" i="1"/>
  <c r="HA118" i="1"/>
  <c r="HA117" i="1"/>
  <c r="HA23" i="1"/>
  <c r="HA206" i="1"/>
  <c r="LY118" i="1"/>
  <c r="LY117" i="1"/>
  <c r="LY23" i="1"/>
  <c r="LY206" i="1"/>
  <c r="NB118" i="1"/>
  <c r="NB23" i="1"/>
  <c r="NB206" i="1"/>
  <c r="MZ23" i="1"/>
  <c r="MY206" i="1"/>
  <c r="QI23" i="1"/>
  <c r="QI206" i="1"/>
  <c r="QI117" i="1"/>
  <c r="NA206" i="1"/>
  <c r="MY117" i="1"/>
  <c r="NA117" i="1"/>
  <c r="NA23" i="1"/>
  <c r="NB117" i="1"/>
  <c r="KF23" i="1" l="1"/>
  <c r="KF118" i="1"/>
  <c r="KF206" i="1"/>
  <c r="KF117" i="1"/>
  <c r="KG23" i="1"/>
  <c r="KG118" i="1"/>
  <c r="KG206" i="1"/>
  <c r="KG117" i="1"/>
  <c r="KH23" i="1"/>
  <c r="KH118" i="1"/>
  <c r="KH206" i="1"/>
  <c r="KH117" i="1"/>
  <c r="LZ118" i="1"/>
  <c r="LZ117" i="1"/>
  <c r="LZ206" i="1"/>
  <c r="LZ23" i="1"/>
  <c r="NA118" i="1"/>
  <c r="GB161" i="1" l="1"/>
  <c r="HB161" i="1" s="1"/>
  <c r="GB162" i="1"/>
  <c r="HB162" i="1" s="1"/>
  <c r="IJ161" i="1"/>
  <c r="FM161" i="1"/>
  <c r="FN161" i="1"/>
  <c r="FO161" i="1"/>
  <c r="FP161" i="1"/>
  <c r="FQ161" i="1"/>
  <c r="FR161" i="1"/>
  <c r="FS161" i="1"/>
  <c r="FT161" i="1"/>
  <c r="FU161" i="1"/>
  <c r="FV161" i="1"/>
  <c r="FW161" i="1"/>
  <c r="FX161" i="1"/>
  <c r="FY161" i="1"/>
  <c r="FZ161" i="1"/>
  <c r="GA161" i="1"/>
  <c r="MQ161" i="1"/>
  <c r="QI161" i="1"/>
  <c r="QD161" i="1"/>
  <c r="QE161" i="1"/>
  <c r="QF161" i="1"/>
  <c r="QG161" i="1"/>
  <c r="QH161" i="1"/>
  <c r="GW161" i="1" l="1"/>
  <c r="GZ161" i="1"/>
  <c r="GY161" i="1"/>
  <c r="GX161" i="1"/>
  <c r="KI161" i="1"/>
  <c r="IA161" i="1"/>
  <c r="HZ161" i="1"/>
  <c r="HA161" i="1"/>
  <c r="LZ162" i="1"/>
  <c r="LZ161" i="1"/>
  <c r="MZ161" i="1"/>
  <c r="MY161" i="1"/>
  <c r="KF161" i="1" l="1"/>
  <c r="KH161" i="1"/>
  <c r="KG161" i="1"/>
  <c r="LY161" i="1"/>
  <c r="NA161" i="1"/>
  <c r="NB161" i="1"/>
  <c r="QH233" i="1" l="1"/>
  <c r="QH234" i="1"/>
  <c r="QH2" i="1"/>
  <c r="QH3" i="1"/>
  <c r="QH8" i="1"/>
  <c r="QH9" i="1"/>
  <c r="QH10" i="1"/>
  <c r="QH11" i="1"/>
  <c r="QH4" i="1"/>
  <c r="QH5" i="1"/>
  <c r="QH6" i="1"/>
  <c r="QH7" i="1"/>
  <c r="QH73" i="1"/>
  <c r="QH74" i="1"/>
  <c r="QH30" i="1"/>
  <c r="QH31" i="1"/>
  <c r="QH26" i="1"/>
  <c r="QH27" i="1"/>
  <c r="QH24" i="1"/>
  <c r="QH25" i="1"/>
  <c r="QH40" i="1"/>
  <c r="QH41" i="1"/>
  <c r="QH42" i="1"/>
  <c r="QH32" i="1"/>
  <c r="QH113" i="1"/>
  <c r="QH114" i="1"/>
  <c r="QH115" i="1"/>
  <c r="QH116" i="1"/>
  <c r="QH202" i="1"/>
  <c r="QH204" i="1"/>
  <c r="QH205" i="1"/>
  <c r="QH207" i="1"/>
  <c r="QH203" i="1"/>
  <c r="QH239" i="1"/>
  <c r="QH241" i="1"/>
  <c r="QH243" i="1"/>
  <c r="QH244" i="1"/>
  <c r="QH240" i="1"/>
  <c r="QH245" i="1"/>
  <c r="QH162" i="1"/>
  <c r="QH163" i="1"/>
  <c r="QH15" i="1"/>
  <c r="QH71" i="1"/>
  <c r="QH69" i="1"/>
  <c r="QH72" i="1"/>
  <c r="QH70" i="1"/>
  <c r="QH75" i="1"/>
  <c r="QH235" i="1"/>
  <c r="QH236" i="1"/>
  <c r="QH237" i="1"/>
  <c r="QH238" i="1"/>
  <c r="QH12" i="1"/>
  <c r="QH13" i="1"/>
  <c r="QH14" i="1"/>
  <c r="QH59" i="1"/>
  <c r="QH52" i="1"/>
  <c r="QH53" i="1"/>
  <c r="QH54" i="1"/>
  <c r="QH55" i="1"/>
  <c r="QH56" i="1"/>
  <c r="QH57" i="1"/>
  <c r="QH58" i="1"/>
  <c r="QH62" i="1"/>
  <c r="QH60" i="1"/>
  <c r="QH61" i="1"/>
  <c r="QH63" i="1"/>
  <c r="QH64" i="1"/>
  <c r="QH65" i="1"/>
  <c r="QH66" i="1"/>
  <c r="QH67" i="1"/>
  <c r="QH68" i="1"/>
  <c r="QH143" i="1"/>
  <c r="QH144" i="1"/>
  <c r="QH145" i="1"/>
  <c r="QH146" i="1"/>
  <c r="QH147" i="1"/>
  <c r="QH148" i="1"/>
  <c r="QH149" i="1"/>
  <c r="QH150" i="1"/>
  <c r="QH125" i="1"/>
  <c r="QH126" i="1"/>
  <c r="QH127" i="1"/>
  <c r="QH128" i="1"/>
  <c r="QH129" i="1"/>
  <c r="QH130" i="1"/>
  <c r="QH131" i="1"/>
  <c r="QH132" i="1"/>
  <c r="QH133" i="1"/>
  <c r="QH134" i="1"/>
  <c r="QH135" i="1"/>
  <c r="QH136" i="1"/>
  <c r="QH137" i="1"/>
  <c r="QH151" i="1"/>
  <c r="QH152" i="1"/>
  <c r="QH153" i="1"/>
  <c r="QH154" i="1"/>
  <c r="QH155" i="1"/>
  <c r="QH156" i="1"/>
  <c r="QH157" i="1"/>
  <c r="QH138" i="1"/>
  <c r="QH139" i="1"/>
  <c r="QH140" i="1"/>
  <c r="QH141" i="1"/>
  <c r="QH142" i="1"/>
  <c r="QH201" i="1"/>
  <c r="QH48" i="1"/>
  <c r="QH49" i="1"/>
  <c r="QH50" i="1"/>
  <c r="QH51" i="1"/>
  <c r="QH16" i="1"/>
  <c r="QH17" i="1"/>
  <c r="QH18" i="1"/>
  <c r="QH19" i="1"/>
  <c r="QH20" i="1"/>
  <c r="QH21" i="1"/>
  <c r="QH36" i="1"/>
  <c r="QH37" i="1"/>
  <c r="QH34" i="1"/>
  <c r="QH35" i="1"/>
  <c r="QH38" i="1"/>
  <c r="QH39" i="1"/>
  <c r="QH43" i="1"/>
  <c r="QH44" i="1"/>
  <c r="QH45" i="1"/>
  <c r="QH46" i="1"/>
  <c r="QH47" i="1"/>
  <c r="QH91" i="1"/>
  <c r="QH92" i="1"/>
  <c r="QH93" i="1"/>
  <c r="QH94" i="1"/>
  <c r="QH95" i="1"/>
  <c r="QH96" i="1"/>
  <c r="QH97" i="1"/>
  <c r="QH76" i="1"/>
  <c r="QH77" i="1"/>
  <c r="QH78" i="1"/>
  <c r="QH79" i="1"/>
  <c r="QH80" i="1"/>
  <c r="QH81" i="1"/>
  <c r="QH88" i="1"/>
  <c r="QH98" i="1"/>
  <c r="QH89" i="1"/>
  <c r="QH90" i="1"/>
  <c r="QH99" i="1"/>
  <c r="QH100" i="1"/>
  <c r="QH101" i="1"/>
  <c r="QH82" i="1"/>
  <c r="QH83" i="1"/>
  <c r="QH84" i="1"/>
  <c r="QH85" i="1"/>
  <c r="QH86" i="1"/>
  <c r="QH87" i="1"/>
  <c r="QH102" i="1"/>
  <c r="QH103" i="1"/>
  <c r="QH104" i="1"/>
  <c r="QH105" i="1"/>
  <c r="QH106" i="1"/>
  <c r="QH107" i="1"/>
  <c r="QH22" i="1"/>
  <c r="QH108" i="1"/>
  <c r="QH109" i="1"/>
  <c r="QH110" i="1"/>
  <c r="QH111" i="1"/>
  <c r="QH112" i="1"/>
  <c r="QH164" i="1"/>
  <c r="QH165" i="1"/>
  <c r="QH166" i="1"/>
  <c r="QH230" i="1"/>
  <c r="QH231" i="1"/>
  <c r="QH167" i="1"/>
  <c r="QH197" i="1"/>
  <c r="QH198" i="1"/>
  <c r="QH168" i="1"/>
  <c r="QH169" i="1"/>
  <c r="QH170" i="1"/>
  <c r="QH171" i="1"/>
  <c r="QH172" i="1"/>
  <c r="QH173" i="1"/>
  <c r="QH174" i="1"/>
  <c r="QH175" i="1"/>
  <c r="QH176" i="1"/>
  <c r="QH177" i="1"/>
  <c r="QH178" i="1"/>
  <c r="QH179" i="1"/>
  <c r="QH180" i="1"/>
  <c r="QH181" i="1"/>
  <c r="QH182" i="1"/>
  <c r="QH183" i="1"/>
  <c r="QH184" i="1"/>
  <c r="QH185" i="1"/>
  <c r="QH232" i="1"/>
  <c r="QH186" i="1"/>
  <c r="QH187" i="1"/>
  <c r="QH188" i="1"/>
  <c r="QH189" i="1"/>
  <c r="QH190" i="1"/>
  <c r="QH191" i="1"/>
  <c r="QH192" i="1"/>
  <c r="QH193" i="1"/>
  <c r="QH194" i="1"/>
  <c r="QH195" i="1"/>
  <c r="QH196" i="1"/>
  <c r="QH119" i="1"/>
  <c r="QH120" i="1"/>
  <c r="QH121" i="1"/>
  <c r="QH122" i="1"/>
  <c r="QH123" i="1"/>
  <c r="QH124" i="1"/>
  <c r="QH199" i="1"/>
  <c r="QH200" i="1"/>
  <c r="QH217" i="1"/>
  <c r="QH225" i="1"/>
  <c r="QH220" i="1"/>
  <c r="QH208" i="1"/>
  <c r="QH209" i="1"/>
  <c r="QH214" i="1"/>
  <c r="QH221" i="1"/>
  <c r="QH222" i="1"/>
  <c r="QH224" i="1"/>
  <c r="QH218" i="1"/>
  <c r="QH219" i="1"/>
  <c r="QH210" i="1"/>
  <c r="QH211" i="1"/>
  <c r="QH212" i="1"/>
  <c r="QH213" i="1"/>
  <c r="QH227" i="1"/>
  <c r="QH228" i="1"/>
  <c r="QH226" i="1"/>
  <c r="QH215" i="1"/>
  <c r="QH223" i="1"/>
  <c r="QH229" i="1"/>
  <c r="QH216" i="1"/>
  <c r="QH158" i="1"/>
  <c r="QH159" i="1"/>
  <c r="QH160" i="1"/>
  <c r="QH248" i="1"/>
  <c r="QH249" i="1"/>
  <c r="QH246" i="1"/>
  <c r="QH250" i="1"/>
  <c r="QH259" i="1"/>
  <c r="QH256" i="1"/>
  <c r="QH260" i="1"/>
  <c r="QH261" i="1"/>
  <c r="QH262" i="1"/>
  <c r="QH257" i="1"/>
  <c r="QH251" i="1"/>
  <c r="QH252" i="1"/>
  <c r="QH258" i="1"/>
  <c r="QH253" i="1"/>
  <c r="QH265" i="1"/>
  <c r="QH266" i="1"/>
  <c r="QH263" i="1"/>
  <c r="QH264" i="1"/>
  <c r="QH254" i="1"/>
  <c r="QH267" i="1"/>
  <c r="QH255" i="1"/>
  <c r="QH276" i="1"/>
  <c r="QH247" i="1"/>
  <c r="QH269" i="1"/>
  <c r="QH270" i="1"/>
  <c r="QH271" i="1"/>
  <c r="QH272" i="1"/>
  <c r="QH273" i="1"/>
  <c r="QH275" i="1"/>
  <c r="QH268" i="1"/>
  <c r="QH274" i="1"/>
  <c r="QI265" i="1"/>
  <c r="QI258" i="1"/>
  <c r="QI252" i="1"/>
  <c r="QI251" i="1"/>
  <c r="QI262" i="1"/>
  <c r="QI256" i="1"/>
  <c r="QI222" i="1"/>
  <c r="QI221" i="1"/>
  <c r="QI217" i="1"/>
  <c r="QI123" i="1"/>
  <c r="QI121" i="1"/>
  <c r="QI120" i="1"/>
  <c r="QI119" i="1"/>
  <c r="QI187" i="1"/>
  <c r="QI168" i="1"/>
  <c r="QI230" i="1"/>
  <c r="QI108" i="1"/>
  <c r="QI103" i="1"/>
  <c r="QI99" i="1"/>
  <c r="QI97" i="1"/>
  <c r="QI91" i="1"/>
  <c r="QI36" i="1"/>
  <c r="QI17" i="1"/>
  <c r="QI16" i="1"/>
  <c r="QI137" i="1"/>
  <c r="QI136" i="1"/>
  <c r="QI135" i="1"/>
  <c r="QI133" i="1"/>
  <c r="QI132" i="1"/>
  <c r="QI127" i="1"/>
  <c r="QI150" i="1"/>
  <c r="QI149" i="1"/>
  <c r="QI145" i="1"/>
  <c r="QI57" i="1"/>
  <c r="QI53" i="1"/>
  <c r="QI52" i="1"/>
  <c r="QI59" i="1"/>
  <c r="QI235" i="1"/>
  <c r="QI75" i="1"/>
  <c r="QI69" i="1"/>
  <c r="QI243" i="1"/>
  <c r="QI241" i="1"/>
  <c r="QI204" i="1"/>
  <c r="QI116" i="1"/>
  <c r="QI114" i="1"/>
  <c r="QI32" i="1"/>
  <c r="QI42" i="1"/>
  <c r="QI40" i="1"/>
  <c r="QI73" i="1"/>
  <c r="QI233" i="1"/>
  <c r="QI234" i="1"/>
  <c r="QI2" i="1"/>
  <c r="QI3" i="1"/>
  <c r="QI8" i="1"/>
  <c r="QI11" i="1"/>
  <c r="QI4" i="1"/>
  <c r="QI5" i="1"/>
  <c r="QI6" i="1"/>
  <c r="QI7" i="1"/>
  <c r="QI74" i="1"/>
  <c r="QI41" i="1"/>
  <c r="QI202" i="1"/>
  <c r="QI205" i="1"/>
  <c r="QI207" i="1"/>
  <c r="QI203" i="1"/>
  <c r="QI240" i="1"/>
  <c r="QI245" i="1"/>
  <c r="QI162" i="1"/>
  <c r="QI163" i="1"/>
  <c r="QI15" i="1"/>
  <c r="QI72" i="1"/>
  <c r="QI236" i="1"/>
  <c r="QI237" i="1"/>
  <c r="QI238" i="1"/>
  <c r="QI12" i="1"/>
  <c r="QI13" i="1"/>
  <c r="QI14" i="1"/>
  <c r="QI55" i="1"/>
  <c r="QI62" i="1"/>
  <c r="QI60" i="1"/>
  <c r="QI61" i="1"/>
  <c r="QI63" i="1"/>
  <c r="QI64" i="1"/>
  <c r="QI65" i="1"/>
  <c r="QI66" i="1"/>
  <c r="QI68" i="1"/>
  <c r="QI143" i="1"/>
  <c r="QI146" i="1"/>
  <c r="QI148" i="1"/>
  <c r="QI125" i="1"/>
  <c r="QI131" i="1"/>
  <c r="QI152" i="1"/>
  <c r="QI153" i="1"/>
  <c r="QI154" i="1"/>
  <c r="QI155" i="1"/>
  <c r="QI156" i="1"/>
  <c r="QI157" i="1"/>
  <c r="QI138" i="1"/>
  <c r="QI139" i="1"/>
  <c r="QI140" i="1"/>
  <c r="QI141" i="1"/>
  <c r="QI142" i="1"/>
  <c r="QI201" i="1"/>
  <c r="QI18" i="1"/>
  <c r="QI19" i="1"/>
  <c r="QI20" i="1"/>
  <c r="QI21" i="1"/>
  <c r="QI37" i="1"/>
  <c r="QI35" i="1"/>
  <c r="QI39" i="1"/>
  <c r="QI43" i="1"/>
  <c r="QI44" i="1"/>
  <c r="QI45" i="1"/>
  <c r="QI46" i="1"/>
  <c r="QI47" i="1"/>
  <c r="QI93" i="1"/>
  <c r="QI95" i="1"/>
  <c r="QI96" i="1"/>
  <c r="QI76" i="1"/>
  <c r="QI77" i="1"/>
  <c r="QI79" i="1"/>
  <c r="QI98" i="1"/>
  <c r="QI100" i="1"/>
  <c r="QI101" i="1"/>
  <c r="QI82" i="1"/>
  <c r="QI83" i="1"/>
  <c r="QI84" i="1"/>
  <c r="QI85" i="1"/>
  <c r="QI86" i="1"/>
  <c r="QI87" i="1"/>
  <c r="QI102" i="1"/>
  <c r="QI105" i="1"/>
  <c r="QI106" i="1"/>
  <c r="QI107" i="1"/>
  <c r="QI22" i="1"/>
  <c r="QI109" i="1"/>
  <c r="QI110" i="1"/>
  <c r="QI111" i="1"/>
  <c r="QI112" i="1"/>
  <c r="QI164" i="1"/>
  <c r="QI166" i="1"/>
  <c r="QI167" i="1"/>
  <c r="QI197" i="1"/>
  <c r="QI198" i="1"/>
  <c r="QI169" i="1"/>
  <c r="QI170" i="1"/>
  <c r="QI171" i="1"/>
  <c r="QI172" i="1"/>
  <c r="QI173" i="1"/>
  <c r="QI174" i="1"/>
  <c r="QI175" i="1"/>
  <c r="QI176" i="1"/>
  <c r="QI177" i="1"/>
  <c r="QI178" i="1"/>
  <c r="QI179" i="1"/>
  <c r="QI180" i="1"/>
  <c r="QI181" i="1"/>
  <c r="QI182" i="1"/>
  <c r="QI183" i="1"/>
  <c r="QI184" i="1"/>
  <c r="QI185" i="1"/>
  <c r="QI232" i="1"/>
  <c r="QI186" i="1"/>
  <c r="QI188" i="1"/>
  <c r="QI189" i="1"/>
  <c r="QI190" i="1"/>
  <c r="QI191" i="1"/>
  <c r="QI192" i="1"/>
  <c r="QI193" i="1"/>
  <c r="QI194" i="1"/>
  <c r="QI195" i="1"/>
  <c r="QI196" i="1"/>
  <c r="QI122" i="1"/>
  <c r="QI124" i="1"/>
  <c r="QI199" i="1"/>
  <c r="QI200" i="1"/>
  <c r="QI220" i="1"/>
  <c r="QI209" i="1"/>
  <c r="QI224" i="1"/>
  <c r="QI218" i="1"/>
  <c r="QI219" i="1"/>
  <c r="QI210" i="1"/>
  <c r="QI211" i="1"/>
  <c r="QI212" i="1"/>
  <c r="QI213" i="1"/>
  <c r="QI227" i="1"/>
  <c r="QI228" i="1"/>
  <c r="QI226" i="1"/>
  <c r="QI215" i="1"/>
  <c r="QI223" i="1"/>
  <c r="QI229" i="1"/>
  <c r="QI216" i="1"/>
  <c r="QI158" i="1"/>
  <c r="QI159" i="1"/>
  <c r="QI246" i="1"/>
  <c r="QI250" i="1"/>
  <c r="QI261" i="1"/>
  <c r="QI257" i="1"/>
  <c r="QI264" i="1"/>
  <c r="QI254" i="1"/>
  <c r="QI267" i="1"/>
  <c r="QI255" i="1"/>
  <c r="QI276" i="1"/>
  <c r="QI247" i="1"/>
  <c r="QI269" i="1"/>
  <c r="QI270" i="1"/>
  <c r="QI271" i="1"/>
  <c r="QI272" i="1"/>
  <c r="QI273" i="1"/>
  <c r="QI275" i="1"/>
  <c r="QI268" i="1"/>
  <c r="QI274" i="1"/>
  <c r="QI54" i="1" l="1"/>
  <c r="QI88" i="1"/>
  <c r="QI263" i="1"/>
  <c r="QI165" i="1"/>
  <c r="QI151" i="1"/>
  <c r="QI266" i="1"/>
  <c r="QI94" i="1"/>
  <c r="QI260" i="1"/>
  <c r="QI90" i="1"/>
  <c r="QI239" i="1"/>
  <c r="QI49" i="1"/>
  <c r="QI248" i="1"/>
  <c r="QI231" i="1"/>
  <c r="QI38" i="1"/>
  <c r="QI81" i="1"/>
  <c r="QI259" i="1"/>
  <c r="QI129" i="1"/>
  <c r="QI71" i="1"/>
  <c r="QI34" i="1"/>
  <c r="QI48" i="1"/>
  <c r="QI160" i="1"/>
  <c r="QI56" i="1"/>
  <c r="QI214" i="1"/>
  <c r="QI80" i="1"/>
  <c r="QI104" i="1"/>
  <c r="QI128" i="1"/>
  <c r="QI115" i="1"/>
  <c r="QI244" i="1"/>
  <c r="QI92" i="1"/>
  <c r="QI144" i="1"/>
  <c r="QI130" i="1"/>
  <c r="QI147" i="1"/>
  <c r="QI253" i="1"/>
  <c r="QI51" i="1"/>
  <c r="QI134" i="1"/>
  <c r="QI126" i="1"/>
  <c r="QI58" i="1"/>
  <c r="QI225" i="1"/>
  <c r="QI50" i="1"/>
  <c r="QI249" i="1"/>
  <c r="QI89" i="1"/>
  <c r="QI70" i="1"/>
  <c r="QI78" i="1"/>
  <c r="QI208" i="1"/>
  <c r="QI67" i="1"/>
  <c r="QI113" i="1"/>
  <c r="QI24" i="1" l="1"/>
  <c r="QI31" i="1"/>
  <c r="QI27" i="1"/>
  <c r="QI10" i="1"/>
  <c r="QI30" i="1"/>
  <c r="QI25" i="1"/>
  <c r="QI26" i="1"/>
  <c r="QI9" i="1"/>
  <c r="FM233" i="1" l="1"/>
  <c r="FN233" i="1"/>
  <c r="FO233" i="1"/>
  <c r="FP233" i="1"/>
  <c r="FQ233" i="1"/>
  <c r="FR233" i="1"/>
  <c r="FS233" i="1"/>
  <c r="FT233" i="1"/>
  <c r="FU233" i="1"/>
  <c r="FV233" i="1"/>
  <c r="FW233" i="1"/>
  <c r="FX233" i="1"/>
  <c r="FM234" i="1"/>
  <c r="FN234" i="1"/>
  <c r="FO234" i="1"/>
  <c r="FP234" i="1"/>
  <c r="FQ234" i="1"/>
  <c r="FR234" i="1"/>
  <c r="FS234" i="1"/>
  <c r="FT234" i="1"/>
  <c r="FU234" i="1"/>
  <c r="FV234" i="1"/>
  <c r="FW234" i="1"/>
  <c r="FX234" i="1"/>
  <c r="FM2" i="1"/>
  <c r="FN2" i="1"/>
  <c r="FO2" i="1"/>
  <c r="FP2" i="1"/>
  <c r="FQ2" i="1"/>
  <c r="FR2" i="1"/>
  <c r="FS2" i="1"/>
  <c r="FT2" i="1"/>
  <c r="FU2" i="1"/>
  <c r="FV2" i="1"/>
  <c r="FW2" i="1"/>
  <c r="FX2" i="1"/>
  <c r="FM3" i="1"/>
  <c r="FN3" i="1"/>
  <c r="FO3" i="1"/>
  <c r="FP3" i="1"/>
  <c r="FQ3" i="1"/>
  <c r="FR3" i="1"/>
  <c r="FS3" i="1"/>
  <c r="FT3" i="1"/>
  <c r="FU3" i="1"/>
  <c r="FV3" i="1"/>
  <c r="FW3" i="1"/>
  <c r="FX3" i="1"/>
  <c r="FM8" i="1"/>
  <c r="FN8" i="1"/>
  <c r="FO8" i="1"/>
  <c r="FP8" i="1"/>
  <c r="FQ8" i="1"/>
  <c r="FR8" i="1"/>
  <c r="FS8" i="1"/>
  <c r="FT8" i="1"/>
  <c r="FU8" i="1"/>
  <c r="FV8" i="1"/>
  <c r="FW8" i="1"/>
  <c r="FX8" i="1"/>
  <c r="FM9" i="1"/>
  <c r="FN9" i="1"/>
  <c r="FO9" i="1"/>
  <c r="FP9" i="1"/>
  <c r="FQ9" i="1"/>
  <c r="FR9" i="1"/>
  <c r="FS9" i="1"/>
  <c r="FT9" i="1"/>
  <c r="FU9" i="1"/>
  <c r="FV9" i="1"/>
  <c r="FW9" i="1"/>
  <c r="FX9" i="1"/>
  <c r="FM10" i="1"/>
  <c r="FN10" i="1"/>
  <c r="FO10" i="1"/>
  <c r="FP10" i="1"/>
  <c r="FQ10" i="1"/>
  <c r="FR10" i="1"/>
  <c r="FS10" i="1"/>
  <c r="FT10" i="1"/>
  <c r="FU10" i="1"/>
  <c r="FV10" i="1"/>
  <c r="FW10" i="1"/>
  <c r="FX10" i="1"/>
  <c r="FM11" i="1"/>
  <c r="FN11" i="1"/>
  <c r="FO11" i="1"/>
  <c r="FP11" i="1"/>
  <c r="FQ11" i="1"/>
  <c r="FR11" i="1"/>
  <c r="FS11" i="1"/>
  <c r="FT11" i="1"/>
  <c r="FU11" i="1"/>
  <c r="FV11" i="1"/>
  <c r="FW11" i="1"/>
  <c r="FX11" i="1"/>
  <c r="FM4" i="1"/>
  <c r="FN4" i="1"/>
  <c r="FO4" i="1"/>
  <c r="FP4" i="1"/>
  <c r="FQ4" i="1"/>
  <c r="FR4" i="1"/>
  <c r="FS4" i="1"/>
  <c r="FT4" i="1"/>
  <c r="FU4" i="1"/>
  <c r="FV4" i="1"/>
  <c r="FW4" i="1"/>
  <c r="FX4" i="1"/>
  <c r="FM5" i="1"/>
  <c r="FN5" i="1"/>
  <c r="FO5" i="1"/>
  <c r="FP5" i="1"/>
  <c r="FQ5" i="1"/>
  <c r="FR5" i="1"/>
  <c r="FS5" i="1"/>
  <c r="FT5" i="1"/>
  <c r="FU5" i="1"/>
  <c r="FV5" i="1"/>
  <c r="FW5" i="1"/>
  <c r="FX5" i="1"/>
  <c r="FM6" i="1"/>
  <c r="FN6" i="1"/>
  <c r="FO6" i="1"/>
  <c r="FP6" i="1"/>
  <c r="FQ6" i="1"/>
  <c r="FR6" i="1"/>
  <c r="FS6" i="1"/>
  <c r="FT6" i="1"/>
  <c r="FU6" i="1"/>
  <c r="FV6" i="1"/>
  <c r="FW6" i="1"/>
  <c r="FX6" i="1"/>
  <c r="FM7" i="1"/>
  <c r="FN7" i="1"/>
  <c r="FO7" i="1"/>
  <c r="FP7" i="1"/>
  <c r="FQ7" i="1"/>
  <c r="FR7" i="1"/>
  <c r="FS7" i="1"/>
  <c r="FT7" i="1"/>
  <c r="FU7" i="1"/>
  <c r="FV7" i="1"/>
  <c r="FW7" i="1"/>
  <c r="FX7" i="1"/>
  <c r="FM73" i="1"/>
  <c r="FN73" i="1"/>
  <c r="FO73" i="1"/>
  <c r="FP73" i="1"/>
  <c r="FQ73" i="1"/>
  <c r="FR73" i="1"/>
  <c r="FS73" i="1"/>
  <c r="FT73" i="1"/>
  <c r="FU73" i="1"/>
  <c r="FV73" i="1"/>
  <c r="FW73" i="1"/>
  <c r="FX73" i="1"/>
  <c r="FM74" i="1"/>
  <c r="FN74" i="1"/>
  <c r="FO74" i="1"/>
  <c r="FP74" i="1"/>
  <c r="FQ74" i="1"/>
  <c r="FR74" i="1"/>
  <c r="FS74" i="1"/>
  <c r="FT74" i="1"/>
  <c r="FU74" i="1"/>
  <c r="FV74" i="1"/>
  <c r="FW74" i="1"/>
  <c r="FX74" i="1"/>
  <c r="FM30" i="1"/>
  <c r="FN30" i="1"/>
  <c r="FO30" i="1"/>
  <c r="FP30" i="1"/>
  <c r="FQ30" i="1"/>
  <c r="FR30" i="1"/>
  <c r="FS30" i="1"/>
  <c r="FT30" i="1"/>
  <c r="FU30" i="1"/>
  <c r="FV30" i="1"/>
  <c r="FW30" i="1"/>
  <c r="FX30" i="1"/>
  <c r="FM31" i="1"/>
  <c r="FN31" i="1"/>
  <c r="FO31" i="1"/>
  <c r="FP31" i="1"/>
  <c r="FQ31" i="1"/>
  <c r="FR31" i="1"/>
  <c r="FS31" i="1"/>
  <c r="FT31" i="1"/>
  <c r="FU31" i="1"/>
  <c r="FV31" i="1"/>
  <c r="FW31" i="1"/>
  <c r="FX31" i="1"/>
  <c r="FM26" i="1"/>
  <c r="FN26" i="1"/>
  <c r="FO26" i="1"/>
  <c r="FP26" i="1"/>
  <c r="FQ26" i="1"/>
  <c r="FR26" i="1"/>
  <c r="FS26" i="1"/>
  <c r="FT26" i="1"/>
  <c r="FU26" i="1"/>
  <c r="FV26" i="1"/>
  <c r="FW26" i="1"/>
  <c r="FX26" i="1"/>
  <c r="FM27" i="1"/>
  <c r="FN27" i="1"/>
  <c r="FO27" i="1"/>
  <c r="FP27" i="1"/>
  <c r="FQ27" i="1"/>
  <c r="FR27" i="1"/>
  <c r="FS27" i="1"/>
  <c r="FT27" i="1"/>
  <c r="FU27" i="1"/>
  <c r="FV27" i="1"/>
  <c r="FW27" i="1"/>
  <c r="FX27" i="1"/>
  <c r="FM24" i="1"/>
  <c r="FN24" i="1"/>
  <c r="FO24" i="1"/>
  <c r="FP24" i="1"/>
  <c r="FQ24" i="1"/>
  <c r="FR24" i="1"/>
  <c r="FS24" i="1"/>
  <c r="FT24" i="1"/>
  <c r="FU24" i="1"/>
  <c r="FV24" i="1"/>
  <c r="FW24" i="1"/>
  <c r="FX24" i="1"/>
  <c r="FM25" i="1"/>
  <c r="FN25" i="1"/>
  <c r="FO25" i="1"/>
  <c r="FP25" i="1"/>
  <c r="FQ25" i="1"/>
  <c r="FR25" i="1"/>
  <c r="FS25" i="1"/>
  <c r="FT25" i="1"/>
  <c r="FU25" i="1"/>
  <c r="FV25" i="1"/>
  <c r="FW25" i="1"/>
  <c r="FX25" i="1"/>
  <c r="FM40" i="1"/>
  <c r="FN40" i="1"/>
  <c r="FO40" i="1"/>
  <c r="FP40" i="1"/>
  <c r="FQ40" i="1"/>
  <c r="FR40" i="1"/>
  <c r="FS40" i="1"/>
  <c r="FT40" i="1"/>
  <c r="FU40" i="1"/>
  <c r="FV40" i="1"/>
  <c r="FW40" i="1"/>
  <c r="FX40" i="1"/>
  <c r="FM41" i="1"/>
  <c r="FN41" i="1"/>
  <c r="FO41" i="1"/>
  <c r="FP41" i="1"/>
  <c r="FQ41" i="1"/>
  <c r="FR41" i="1"/>
  <c r="FS41" i="1"/>
  <c r="FT41" i="1"/>
  <c r="FU41" i="1"/>
  <c r="FV41" i="1"/>
  <c r="FW41" i="1"/>
  <c r="FX41" i="1"/>
  <c r="FM42" i="1"/>
  <c r="FN42" i="1"/>
  <c r="FO42" i="1"/>
  <c r="FP42" i="1"/>
  <c r="FQ42" i="1"/>
  <c r="FR42" i="1"/>
  <c r="FS42" i="1"/>
  <c r="FT42" i="1"/>
  <c r="FU42" i="1"/>
  <c r="FV42" i="1"/>
  <c r="FW42" i="1"/>
  <c r="FX42" i="1"/>
  <c r="FM32" i="1"/>
  <c r="FN32" i="1"/>
  <c r="FO32" i="1"/>
  <c r="FP32" i="1"/>
  <c r="FQ32" i="1"/>
  <c r="FR32" i="1"/>
  <c r="FS32" i="1"/>
  <c r="FT32" i="1"/>
  <c r="FU32" i="1"/>
  <c r="FV32" i="1"/>
  <c r="FW32" i="1"/>
  <c r="FX32" i="1"/>
  <c r="FM113" i="1"/>
  <c r="FN113" i="1"/>
  <c r="FO113" i="1"/>
  <c r="FP113" i="1"/>
  <c r="FQ113" i="1"/>
  <c r="FR113" i="1"/>
  <c r="FS113" i="1"/>
  <c r="FT113" i="1"/>
  <c r="FU113" i="1"/>
  <c r="FV113" i="1"/>
  <c r="FW113" i="1"/>
  <c r="FX113" i="1"/>
  <c r="FM114" i="1"/>
  <c r="FN114" i="1"/>
  <c r="FO114" i="1"/>
  <c r="FP114" i="1"/>
  <c r="FQ114" i="1"/>
  <c r="FR114" i="1"/>
  <c r="FS114" i="1"/>
  <c r="FT114" i="1"/>
  <c r="FU114" i="1"/>
  <c r="FV114" i="1"/>
  <c r="FW114" i="1"/>
  <c r="FX114" i="1"/>
  <c r="FM115" i="1"/>
  <c r="FN115" i="1"/>
  <c r="FO115" i="1"/>
  <c r="FP115" i="1"/>
  <c r="FQ115" i="1"/>
  <c r="FR115" i="1"/>
  <c r="FS115" i="1"/>
  <c r="FT115" i="1"/>
  <c r="FU115" i="1"/>
  <c r="FV115" i="1"/>
  <c r="FW115" i="1"/>
  <c r="FX115" i="1"/>
  <c r="FM116" i="1"/>
  <c r="FN116" i="1"/>
  <c r="FO116" i="1"/>
  <c r="FP116" i="1"/>
  <c r="FQ116" i="1"/>
  <c r="FR116" i="1"/>
  <c r="FS116" i="1"/>
  <c r="FT116" i="1"/>
  <c r="FU116" i="1"/>
  <c r="FV116" i="1"/>
  <c r="FW116" i="1"/>
  <c r="FX116" i="1"/>
  <c r="FM202" i="1"/>
  <c r="FN202" i="1"/>
  <c r="FO202" i="1"/>
  <c r="FP202" i="1"/>
  <c r="FQ202" i="1"/>
  <c r="FR202" i="1"/>
  <c r="FS202" i="1"/>
  <c r="FT202" i="1"/>
  <c r="FU202" i="1"/>
  <c r="FV202" i="1"/>
  <c r="FW202" i="1"/>
  <c r="FX202" i="1"/>
  <c r="FM204" i="1"/>
  <c r="FN204" i="1"/>
  <c r="FO204" i="1"/>
  <c r="FP204" i="1"/>
  <c r="FQ204" i="1"/>
  <c r="FR204" i="1"/>
  <c r="FS204" i="1"/>
  <c r="FT204" i="1"/>
  <c r="FU204" i="1"/>
  <c r="FV204" i="1"/>
  <c r="FW204" i="1"/>
  <c r="FX204" i="1"/>
  <c r="FM205" i="1"/>
  <c r="FN205" i="1"/>
  <c r="FO205" i="1"/>
  <c r="FP205" i="1"/>
  <c r="FQ205" i="1"/>
  <c r="FR205" i="1"/>
  <c r="FS205" i="1"/>
  <c r="FT205" i="1"/>
  <c r="FU205" i="1"/>
  <c r="FV205" i="1"/>
  <c r="FW205" i="1"/>
  <c r="FX205" i="1"/>
  <c r="FM207" i="1"/>
  <c r="FN207" i="1"/>
  <c r="FO207" i="1"/>
  <c r="FP207" i="1"/>
  <c r="FQ207" i="1"/>
  <c r="FR207" i="1"/>
  <c r="FS207" i="1"/>
  <c r="FT207" i="1"/>
  <c r="FU207" i="1"/>
  <c r="FV207" i="1"/>
  <c r="FW207" i="1"/>
  <c r="FX207" i="1"/>
  <c r="FM203" i="1"/>
  <c r="FN203" i="1"/>
  <c r="FO203" i="1"/>
  <c r="FP203" i="1"/>
  <c r="FQ203" i="1"/>
  <c r="FR203" i="1"/>
  <c r="FS203" i="1"/>
  <c r="FT203" i="1"/>
  <c r="FU203" i="1"/>
  <c r="FV203" i="1"/>
  <c r="FW203" i="1"/>
  <c r="FX203" i="1"/>
  <c r="FM239" i="1"/>
  <c r="FN239" i="1"/>
  <c r="FO239" i="1"/>
  <c r="FP239" i="1"/>
  <c r="FQ239" i="1"/>
  <c r="FR239" i="1"/>
  <c r="FS239" i="1"/>
  <c r="FT239" i="1"/>
  <c r="FU239" i="1"/>
  <c r="FV239" i="1"/>
  <c r="FW239" i="1"/>
  <c r="FX239" i="1"/>
  <c r="FM241" i="1"/>
  <c r="FN241" i="1"/>
  <c r="FO241" i="1"/>
  <c r="FP241" i="1"/>
  <c r="FQ241" i="1"/>
  <c r="FR241" i="1"/>
  <c r="FS241" i="1"/>
  <c r="FT241" i="1"/>
  <c r="FU241" i="1"/>
  <c r="FV241" i="1"/>
  <c r="FW241" i="1"/>
  <c r="FX241" i="1"/>
  <c r="FM243" i="1"/>
  <c r="FN243" i="1"/>
  <c r="FO243" i="1"/>
  <c r="FP243" i="1"/>
  <c r="FQ243" i="1"/>
  <c r="FR243" i="1"/>
  <c r="FS243" i="1"/>
  <c r="FT243" i="1"/>
  <c r="FU243" i="1"/>
  <c r="FV243" i="1"/>
  <c r="FW243" i="1"/>
  <c r="FX243" i="1"/>
  <c r="FM244" i="1"/>
  <c r="FN244" i="1"/>
  <c r="FO244" i="1"/>
  <c r="FP244" i="1"/>
  <c r="FQ244" i="1"/>
  <c r="FR244" i="1"/>
  <c r="FS244" i="1"/>
  <c r="FT244" i="1"/>
  <c r="FU244" i="1"/>
  <c r="FV244" i="1"/>
  <c r="FW244" i="1"/>
  <c r="FX244" i="1"/>
  <c r="FM240" i="1"/>
  <c r="FN240" i="1"/>
  <c r="FO240" i="1"/>
  <c r="FP240" i="1"/>
  <c r="FQ240" i="1"/>
  <c r="FR240" i="1"/>
  <c r="FS240" i="1"/>
  <c r="FT240" i="1"/>
  <c r="FU240" i="1"/>
  <c r="FV240" i="1"/>
  <c r="FW240" i="1"/>
  <c r="FX240" i="1"/>
  <c r="FM245" i="1"/>
  <c r="FN245" i="1"/>
  <c r="FO245" i="1"/>
  <c r="FP245" i="1"/>
  <c r="FQ245" i="1"/>
  <c r="FR245" i="1"/>
  <c r="FS245" i="1"/>
  <c r="FT245" i="1"/>
  <c r="FU245" i="1"/>
  <c r="FV245" i="1"/>
  <c r="FW245" i="1"/>
  <c r="FX245" i="1"/>
  <c r="FM162" i="1"/>
  <c r="FN162" i="1"/>
  <c r="FO162" i="1"/>
  <c r="FP162" i="1"/>
  <c r="FQ162" i="1"/>
  <c r="FR162" i="1"/>
  <c r="FS162" i="1"/>
  <c r="FT162" i="1"/>
  <c r="FU162" i="1"/>
  <c r="FV162" i="1"/>
  <c r="FW162" i="1"/>
  <c r="FX162" i="1"/>
  <c r="FM163" i="1"/>
  <c r="FN163" i="1"/>
  <c r="FO163" i="1"/>
  <c r="FP163" i="1"/>
  <c r="FQ163" i="1"/>
  <c r="FR163" i="1"/>
  <c r="FS163" i="1"/>
  <c r="FT163" i="1"/>
  <c r="FU163" i="1"/>
  <c r="FV163" i="1"/>
  <c r="FW163" i="1"/>
  <c r="FX163" i="1"/>
  <c r="FM15" i="1"/>
  <c r="FN15" i="1"/>
  <c r="FO15" i="1"/>
  <c r="FP15" i="1"/>
  <c r="FQ15" i="1"/>
  <c r="FR15" i="1"/>
  <c r="FS15" i="1"/>
  <c r="FT15" i="1"/>
  <c r="FU15" i="1"/>
  <c r="FV15" i="1"/>
  <c r="FW15" i="1"/>
  <c r="FX15" i="1"/>
  <c r="FM71" i="1"/>
  <c r="FN71" i="1"/>
  <c r="FO71" i="1"/>
  <c r="FP71" i="1"/>
  <c r="FQ71" i="1"/>
  <c r="FR71" i="1"/>
  <c r="FS71" i="1"/>
  <c r="FT71" i="1"/>
  <c r="FU71" i="1"/>
  <c r="FV71" i="1"/>
  <c r="FW71" i="1"/>
  <c r="FX71" i="1"/>
  <c r="FM69" i="1"/>
  <c r="FN69" i="1"/>
  <c r="FO69" i="1"/>
  <c r="FP69" i="1"/>
  <c r="FQ69" i="1"/>
  <c r="FR69" i="1"/>
  <c r="FS69" i="1"/>
  <c r="FT69" i="1"/>
  <c r="FU69" i="1"/>
  <c r="FV69" i="1"/>
  <c r="FW69" i="1"/>
  <c r="FX69" i="1"/>
  <c r="FM72" i="1"/>
  <c r="FN72" i="1"/>
  <c r="FO72" i="1"/>
  <c r="FP72" i="1"/>
  <c r="FQ72" i="1"/>
  <c r="FR72" i="1"/>
  <c r="FS72" i="1"/>
  <c r="FT72" i="1"/>
  <c r="FU72" i="1"/>
  <c r="FV72" i="1"/>
  <c r="FW72" i="1"/>
  <c r="FX72" i="1"/>
  <c r="FM70" i="1"/>
  <c r="FN70" i="1"/>
  <c r="FO70" i="1"/>
  <c r="FP70" i="1"/>
  <c r="FQ70" i="1"/>
  <c r="FR70" i="1"/>
  <c r="FS70" i="1"/>
  <c r="FT70" i="1"/>
  <c r="FU70" i="1"/>
  <c r="FV70" i="1"/>
  <c r="FW70" i="1"/>
  <c r="FX70" i="1"/>
  <c r="FM75" i="1"/>
  <c r="FN75" i="1"/>
  <c r="FO75" i="1"/>
  <c r="FP75" i="1"/>
  <c r="FQ75" i="1"/>
  <c r="FR75" i="1"/>
  <c r="FS75" i="1"/>
  <c r="FT75" i="1"/>
  <c r="FU75" i="1"/>
  <c r="FV75" i="1"/>
  <c r="FW75" i="1"/>
  <c r="FX75" i="1"/>
  <c r="FM235" i="1"/>
  <c r="FN235" i="1"/>
  <c r="FO235" i="1"/>
  <c r="FP235" i="1"/>
  <c r="FQ235" i="1"/>
  <c r="FR235" i="1"/>
  <c r="FS235" i="1"/>
  <c r="FT235" i="1"/>
  <c r="FU235" i="1"/>
  <c r="FV235" i="1"/>
  <c r="FW235" i="1"/>
  <c r="FX235" i="1"/>
  <c r="FM236" i="1"/>
  <c r="FN236" i="1"/>
  <c r="FO236" i="1"/>
  <c r="FP236" i="1"/>
  <c r="FQ236" i="1"/>
  <c r="FR236" i="1"/>
  <c r="FS236" i="1"/>
  <c r="FT236" i="1"/>
  <c r="FU236" i="1"/>
  <c r="FV236" i="1"/>
  <c r="FW236" i="1"/>
  <c r="FX236" i="1"/>
  <c r="FM237" i="1"/>
  <c r="FN237" i="1"/>
  <c r="FO237" i="1"/>
  <c r="FP237" i="1"/>
  <c r="FQ237" i="1"/>
  <c r="FR237" i="1"/>
  <c r="FS237" i="1"/>
  <c r="FT237" i="1"/>
  <c r="FU237" i="1"/>
  <c r="FV237" i="1"/>
  <c r="FW237" i="1"/>
  <c r="FX237" i="1"/>
  <c r="FM238" i="1"/>
  <c r="FN238" i="1"/>
  <c r="FO238" i="1"/>
  <c r="FP238" i="1"/>
  <c r="FQ238" i="1"/>
  <c r="FR238" i="1"/>
  <c r="FS238" i="1"/>
  <c r="FT238" i="1"/>
  <c r="FU238" i="1"/>
  <c r="FV238" i="1"/>
  <c r="FW238" i="1"/>
  <c r="FX238" i="1"/>
  <c r="FM12" i="1"/>
  <c r="FN12" i="1"/>
  <c r="FO12" i="1"/>
  <c r="FP12" i="1"/>
  <c r="FQ12" i="1"/>
  <c r="FR12" i="1"/>
  <c r="FS12" i="1"/>
  <c r="FT12" i="1"/>
  <c r="FU12" i="1"/>
  <c r="FV12" i="1"/>
  <c r="FW12" i="1"/>
  <c r="FX12" i="1"/>
  <c r="FM13" i="1"/>
  <c r="FN13" i="1"/>
  <c r="FO13" i="1"/>
  <c r="FP13" i="1"/>
  <c r="FQ13" i="1"/>
  <c r="FR13" i="1"/>
  <c r="FS13" i="1"/>
  <c r="FT13" i="1"/>
  <c r="FU13" i="1"/>
  <c r="FV13" i="1"/>
  <c r="FW13" i="1"/>
  <c r="FX13" i="1"/>
  <c r="FM14" i="1"/>
  <c r="FN14" i="1"/>
  <c r="FO14" i="1"/>
  <c r="FP14" i="1"/>
  <c r="FQ14" i="1"/>
  <c r="FR14" i="1"/>
  <c r="FS14" i="1"/>
  <c r="FT14" i="1"/>
  <c r="FU14" i="1"/>
  <c r="FV14" i="1"/>
  <c r="FW14" i="1"/>
  <c r="FX14" i="1"/>
  <c r="FM59" i="1"/>
  <c r="FN59" i="1"/>
  <c r="FO59" i="1"/>
  <c r="FP59" i="1"/>
  <c r="FQ59" i="1"/>
  <c r="FR59" i="1"/>
  <c r="FS59" i="1"/>
  <c r="FT59" i="1"/>
  <c r="FU59" i="1"/>
  <c r="FV59" i="1"/>
  <c r="FW59" i="1"/>
  <c r="FX59" i="1"/>
  <c r="FM52" i="1"/>
  <c r="FN52" i="1"/>
  <c r="FO52" i="1"/>
  <c r="FP52" i="1"/>
  <c r="FQ52" i="1"/>
  <c r="FR52" i="1"/>
  <c r="FS52" i="1"/>
  <c r="FT52" i="1"/>
  <c r="FU52" i="1"/>
  <c r="FV52" i="1"/>
  <c r="FW52" i="1"/>
  <c r="FX52" i="1"/>
  <c r="FM53" i="1"/>
  <c r="FN53" i="1"/>
  <c r="FO53" i="1"/>
  <c r="FP53" i="1"/>
  <c r="FQ53" i="1"/>
  <c r="FR53" i="1"/>
  <c r="FS53" i="1"/>
  <c r="FT53" i="1"/>
  <c r="FU53" i="1"/>
  <c r="FV53" i="1"/>
  <c r="FW53" i="1"/>
  <c r="FX53" i="1"/>
  <c r="FM54" i="1"/>
  <c r="FN54" i="1"/>
  <c r="FO54" i="1"/>
  <c r="FP54" i="1"/>
  <c r="FQ54" i="1"/>
  <c r="FR54" i="1"/>
  <c r="FS54" i="1"/>
  <c r="FT54" i="1"/>
  <c r="FU54" i="1"/>
  <c r="FV54" i="1"/>
  <c r="FW54" i="1"/>
  <c r="FX54" i="1"/>
  <c r="FM55" i="1"/>
  <c r="FN55" i="1"/>
  <c r="FO55" i="1"/>
  <c r="FP55" i="1"/>
  <c r="FQ55" i="1"/>
  <c r="FR55" i="1"/>
  <c r="FS55" i="1"/>
  <c r="FT55" i="1"/>
  <c r="FU55" i="1"/>
  <c r="FV55" i="1"/>
  <c r="FW55" i="1"/>
  <c r="FX55" i="1"/>
  <c r="FM56" i="1"/>
  <c r="FN56" i="1"/>
  <c r="FO56" i="1"/>
  <c r="FP56" i="1"/>
  <c r="FQ56" i="1"/>
  <c r="FR56" i="1"/>
  <c r="FS56" i="1"/>
  <c r="FT56" i="1"/>
  <c r="FU56" i="1"/>
  <c r="FV56" i="1"/>
  <c r="FW56" i="1"/>
  <c r="FX56" i="1"/>
  <c r="FM57" i="1"/>
  <c r="FN57" i="1"/>
  <c r="FO57" i="1"/>
  <c r="FP57" i="1"/>
  <c r="FQ57" i="1"/>
  <c r="FR57" i="1"/>
  <c r="FS57" i="1"/>
  <c r="FT57" i="1"/>
  <c r="FU57" i="1"/>
  <c r="FV57" i="1"/>
  <c r="FW57" i="1"/>
  <c r="FX57" i="1"/>
  <c r="FM58" i="1"/>
  <c r="FN58" i="1"/>
  <c r="FO58" i="1"/>
  <c r="FP58" i="1"/>
  <c r="FQ58" i="1"/>
  <c r="FR58" i="1"/>
  <c r="FS58" i="1"/>
  <c r="FT58" i="1"/>
  <c r="FU58" i="1"/>
  <c r="FV58" i="1"/>
  <c r="FW58" i="1"/>
  <c r="FX58" i="1"/>
  <c r="FM62" i="1"/>
  <c r="FN62" i="1"/>
  <c r="FO62" i="1"/>
  <c r="FP62" i="1"/>
  <c r="FQ62" i="1"/>
  <c r="FR62" i="1"/>
  <c r="FS62" i="1"/>
  <c r="FT62" i="1"/>
  <c r="FU62" i="1"/>
  <c r="FV62" i="1"/>
  <c r="FW62" i="1"/>
  <c r="FX62" i="1"/>
  <c r="FM60" i="1"/>
  <c r="FN60" i="1"/>
  <c r="FO60" i="1"/>
  <c r="FP60" i="1"/>
  <c r="FQ60" i="1"/>
  <c r="FR60" i="1"/>
  <c r="FS60" i="1"/>
  <c r="FT60" i="1"/>
  <c r="FU60" i="1"/>
  <c r="FV60" i="1"/>
  <c r="FW60" i="1"/>
  <c r="FX60" i="1"/>
  <c r="FM61" i="1"/>
  <c r="FN61" i="1"/>
  <c r="FO61" i="1"/>
  <c r="FP61" i="1"/>
  <c r="FQ61" i="1"/>
  <c r="FR61" i="1"/>
  <c r="FS61" i="1"/>
  <c r="FT61" i="1"/>
  <c r="FU61" i="1"/>
  <c r="FV61" i="1"/>
  <c r="FW61" i="1"/>
  <c r="FX61" i="1"/>
  <c r="FM63" i="1"/>
  <c r="FN63" i="1"/>
  <c r="FO63" i="1"/>
  <c r="FP63" i="1"/>
  <c r="FQ63" i="1"/>
  <c r="FR63" i="1"/>
  <c r="FS63" i="1"/>
  <c r="FT63" i="1"/>
  <c r="FU63" i="1"/>
  <c r="FV63" i="1"/>
  <c r="FW63" i="1"/>
  <c r="FX63" i="1"/>
  <c r="FM64" i="1"/>
  <c r="FN64" i="1"/>
  <c r="FO64" i="1"/>
  <c r="FP64" i="1"/>
  <c r="FQ64" i="1"/>
  <c r="FR64" i="1"/>
  <c r="FS64" i="1"/>
  <c r="FT64" i="1"/>
  <c r="FU64" i="1"/>
  <c r="FV64" i="1"/>
  <c r="FW64" i="1"/>
  <c r="FX64" i="1"/>
  <c r="FM65" i="1"/>
  <c r="FN65" i="1"/>
  <c r="FO65" i="1"/>
  <c r="FP65" i="1"/>
  <c r="FQ65" i="1"/>
  <c r="FR65" i="1"/>
  <c r="FS65" i="1"/>
  <c r="FT65" i="1"/>
  <c r="FU65" i="1"/>
  <c r="FV65" i="1"/>
  <c r="FW65" i="1"/>
  <c r="FX65" i="1"/>
  <c r="FM66" i="1"/>
  <c r="FN66" i="1"/>
  <c r="FO66" i="1"/>
  <c r="FP66" i="1"/>
  <c r="FQ66" i="1"/>
  <c r="FR66" i="1"/>
  <c r="FS66" i="1"/>
  <c r="FT66" i="1"/>
  <c r="FU66" i="1"/>
  <c r="FV66" i="1"/>
  <c r="FW66" i="1"/>
  <c r="FX66" i="1"/>
  <c r="FM67" i="1"/>
  <c r="FN67" i="1"/>
  <c r="FO67" i="1"/>
  <c r="FP67" i="1"/>
  <c r="FQ67" i="1"/>
  <c r="FR67" i="1"/>
  <c r="FS67" i="1"/>
  <c r="FT67" i="1"/>
  <c r="FU67" i="1"/>
  <c r="FV67" i="1"/>
  <c r="FW67" i="1"/>
  <c r="FX67" i="1"/>
  <c r="FM68" i="1"/>
  <c r="FN68" i="1"/>
  <c r="FO68" i="1"/>
  <c r="FP68" i="1"/>
  <c r="FQ68" i="1"/>
  <c r="FR68" i="1"/>
  <c r="FS68" i="1"/>
  <c r="FT68" i="1"/>
  <c r="FU68" i="1"/>
  <c r="FV68" i="1"/>
  <c r="FW68" i="1"/>
  <c r="FX68" i="1"/>
  <c r="FM143" i="1"/>
  <c r="FN143" i="1"/>
  <c r="FO143" i="1"/>
  <c r="FP143" i="1"/>
  <c r="FQ143" i="1"/>
  <c r="FR143" i="1"/>
  <c r="FS143" i="1"/>
  <c r="FT143" i="1"/>
  <c r="FU143" i="1"/>
  <c r="FV143" i="1"/>
  <c r="FW143" i="1"/>
  <c r="FX143" i="1"/>
  <c r="FM144" i="1"/>
  <c r="FN144" i="1"/>
  <c r="FO144" i="1"/>
  <c r="FP144" i="1"/>
  <c r="FQ144" i="1"/>
  <c r="FR144" i="1"/>
  <c r="FS144" i="1"/>
  <c r="FT144" i="1"/>
  <c r="FU144" i="1"/>
  <c r="FV144" i="1"/>
  <c r="FW144" i="1"/>
  <c r="FX144" i="1"/>
  <c r="FM145" i="1"/>
  <c r="FN145" i="1"/>
  <c r="FO145" i="1"/>
  <c r="FP145" i="1"/>
  <c r="FQ145" i="1"/>
  <c r="FR145" i="1"/>
  <c r="FS145" i="1"/>
  <c r="FT145" i="1"/>
  <c r="FU145" i="1"/>
  <c r="FV145" i="1"/>
  <c r="FW145" i="1"/>
  <c r="FX145" i="1"/>
  <c r="FM146" i="1"/>
  <c r="FN146" i="1"/>
  <c r="FO146" i="1"/>
  <c r="FP146" i="1"/>
  <c r="FQ146" i="1"/>
  <c r="FR146" i="1"/>
  <c r="FS146" i="1"/>
  <c r="FT146" i="1"/>
  <c r="FU146" i="1"/>
  <c r="FV146" i="1"/>
  <c r="FW146" i="1"/>
  <c r="FX146" i="1"/>
  <c r="FM147" i="1"/>
  <c r="FN147" i="1"/>
  <c r="FO147" i="1"/>
  <c r="FP147" i="1"/>
  <c r="FQ147" i="1"/>
  <c r="FR147" i="1"/>
  <c r="FS147" i="1"/>
  <c r="FT147" i="1"/>
  <c r="FU147" i="1"/>
  <c r="FV147" i="1"/>
  <c r="FW147" i="1"/>
  <c r="FX147" i="1"/>
  <c r="FM148" i="1"/>
  <c r="FN148" i="1"/>
  <c r="FO148" i="1"/>
  <c r="FP148" i="1"/>
  <c r="FQ148" i="1"/>
  <c r="FR148" i="1"/>
  <c r="FS148" i="1"/>
  <c r="FT148" i="1"/>
  <c r="FU148" i="1"/>
  <c r="FV148" i="1"/>
  <c r="FW148" i="1"/>
  <c r="FX148" i="1"/>
  <c r="FM149" i="1"/>
  <c r="FN149" i="1"/>
  <c r="FO149" i="1"/>
  <c r="FP149" i="1"/>
  <c r="FQ149" i="1"/>
  <c r="FR149" i="1"/>
  <c r="FS149" i="1"/>
  <c r="FT149" i="1"/>
  <c r="FU149" i="1"/>
  <c r="FV149" i="1"/>
  <c r="FW149" i="1"/>
  <c r="FX149" i="1"/>
  <c r="FM150" i="1"/>
  <c r="FN150" i="1"/>
  <c r="FO150" i="1"/>
  <c r="FP150" i="1"/>
  <c r="FQ150" i="1"/>
  <c r="FR150" i="1"/>
  <c r="FS150" i="1"/>
  <c r="FT150" i="1"/>
  <c r="FU150" i="1"/>
  <c r="FV150" i="1"/>
  <c r="FW150" i="1"/>
  <c r="FX150" i="1"/>
  <c r="FM125" i="1"/>
  <c r="FN125" i="1"/>
  <c r="FO125" i="1"/>
  <c r="FP125" i="1"/>
  <c r="FQ125" i="1"/>
  <c r="FR125" i="1"/>
  <c r="FS125" i="1"/>
  <c r="FT125" i="1"/>
  <c r="FU125" i="1"/>
  <c r="FV125" i="1"/>
  <c r="FW125" i="1"/>
  <c r="FX125" i="1"/>
  <c r="FM126" i="1"/>
  <c r="FN126" i="1"/>
  <c r="FO126" i="1"/>
  <c r="FP126" i="1"/>
  <c r="FQ126" i="1"/>
  <c r="FR126" i="1"/>
  <c r="FS126" i="1"/>
  <c r="FT126" i="1"/>
  <c r="FU126" i="1"/>
  <c r="FV126" i="1"/>
  <c r="FW126" i="1"/>
  <c r="FX126" i="1"/>
  <c r="FM127" i="1"/>
  <c r="FN127" i="1"/>
  <c r="FO127" i="1"/>
  <c r="FP127" i="1"/>
  <c r="FQ127" i="1"/>
  <c r="FR127" i="1"/>
  <c r="FS127" i="1"/>
  <c r="FT127" i="1"/>
  <c r="FU127" i="1"/>
  <c r="FV127" i="1"/>
  <c r="FW127" i="1"/>
  <c r="FX127" i="1"/>
  <c r="FM128" i="1"/>
  <c r="FN128" i="1"/>
  <c r="FO128" i="1"/>
  <c r="FP128" i="1"/>
  <c r="FQ128" i="1"/>
  <c r="FR128" i="1"/>
  <c r="FS128" i="1"/>
  <c r="FT128" i="1"/>
  <c r="FU128" i="1"/>
  <c r="FV128" i="1"/>
  <c r="FW128" i="1"/>
  <c r="FX128" i="1"/>
  <c r="FM129" i="1"/>
  <c r="FN129" i="1"/>
  <c r="FO129" i="1"/>
  <c r="FP129" i="1"/>
  <c r="FQ129" i="1"/>
  <c r="FR129" i="1"/>
  <c r="FS129" i="1"/>
  <c r="FT129" i="1"/>
  <c r="FU129" i="1"/>
  <c r="FV129" i="1"/>
  <c r="FW129" i="1"/>
  <c r="FX129" i="1"/>
  <c r="FM130" i="1"/>
  <c r="FN130" i="1"/>
  <c r="FO130" i="1"/>
  <c r="FP130" i="1"/>
  <c r="FQ130" i="1"/>
  <c r="FR130" i="1"/>
  <c r="FS130" i="1"/>
  <c r="FT130" i="1"/>
  <c r="FU130" i="1"/>
  <c r="FV130" i="1"/>
  <c r="FW130" i="1"/>
  <c r="FX130" i="1"/>
  <c r="FM131" i="1"/>
  <c r="FN131" i="1"/>
  <c r="FO131" i="1"/>
  <c r="FP131" i="1"/>
  <c r="FQ131" i="1"/>
  <c r="FR131" i="1"/>
  <c r="FS131" i="1"/>
  <c r="FT131" i="1"/>
  <c r="FU131" i="1"/>
  <c r="FV131" i="1"/>
  <c r="FW131" i="1"/>
  <c r="FX131" i="1"/>
  <c r="FM132" i="1"/>
  <c r="FN132" i="1"/>
  <c r="FO132" i="1"/>
  <c r="FP132" i="1"/>
  <c r="FQ132" i="1"/>
  <c r="FR132" i="1"/>
  <c r="FS132" i="1"/>
  <c r="FT132" i="1"/>
  <c r="FU132" i="1"/>
  <c r="FV132" i="1"/>
  <c r="FW132" i="1"/>
  <c r="FX132" i="1"/>
  <c r="FM133" i="1"/>
  <c r="FN133" i="1"/>
  <c r="FO133" i="1"/>
  <c r="FP133" i="1"/>
  <c r="FQ133" i="1"/>
  <c r="FR133" i="1"/>
  <c r="FS133" i="1"/>
  <c r="FT133" i="1"/>
  <c r="FU133" i="1"/>
  <c r="FV133" i="1"/>
  <c r="FW133" i="1"/>
  <c r="FX133" i="1"/>
  <c r="FM134" i="1"/>
  <c r="FN134" i="1"/>
  <c r="FO134" i="1"/>
  <c r="FP134" i="1"/>
  <c r="FQ134" i="1"/>
  <c r="FR134" i="1"/>
  <c r="FS134" i="1"/>
  <c r="FT134" i="1"/>
  <c r="FU134" i="1"/>
  <c r="FV134" i="1"/>
  <c r="FW134" i="1"/>
  <c r="FX134" i="1"/>
  <c r="FM135" i="1"/>
  <c r="FN135" i="1"/>
  <c r="FO135" i="1"/>
  <c r="FP135" i="1"/>
  <c r="FQ135" i="1"/>
  <c r="FR135" i="1"/>
  <c r="FS135" i="1"/>
  <c r="FT135" i="1"/>
  <c r="FU135" i="1"/>
  <c r="FV135" i="1"/>
  <c r="FW135" i="1"/>
  <c r="FX135" i="1"/>
  <c r="FM136" i="1"/>
  <c r="FN136" i="1"/>
  <c r="FO136" i="1"/>
  <c r="FP136" i="1"/>
  <c r="FQ136" i="1"/>
  <c r="FR136" i="1"/>
  <c r="FS136" i="1"/>
  <c r="FT136" i="1"/>
  <c r="FU136" i="1"/>
  <c r="FV136" i="1"/>
  <c r="FW136" i="1"/>
  <c r="FX136" i="1"/>
  <c r="FM137" i="1"/>
  <c r="FN137" i="1"/>
  <c r="FO137" i="1"/>
  <c r="FP137" i="1"/>
  <c r="FQ137" i="1"/>
  <c r="FR137" i="1"/>
  <c r="FS137" i="1"/>
  <c r="FT137" i="1"/>
  <c r="FU137" i="1"/>
  <c r="FV137" i="1"/>
  <c r="FW137" i="1"/>
  <c r="FX137" i="1"/>
  <c r="FM151" i="1"/>
  <c r="FN151" i="1"/>
  <c r="FO151" i="1"/>
  <c r="FP151" i="1"/>
  <c r="FQ151" i="1"/>
  <c r="FR151" i="1"/>
  <c r="FS151" i="1"/>
  <c r="FT151" i="1"/>
  <c r="FU151" i="1"/>
  <c r="FV151" i="1"/>
  <c r="FW151" i="1"/>
  <c r="FX151" i="1"/>
  <c r="FM152" i="1"/>
  <c r="FN152" i="1"/>
  <c r="FO152" i="1"/>
  <c r="FP152" i="1"/>
  <c r="FQ152" i="1"/>
  <c r="FR152" i="1"/>
  <c r="FS152" i="1"/>
  <c r="FT152" i="1"/>
  <c r="FU152" i="1"/>
  <c r="FV152" i="1"/>
  <c r="FW152" i="1"/>
  <c r="FX152" i="1"/>
  <c r="FM153" i="1"/>
  <c r="FN153" i="1"/>
  <c r="FO153" i="1"/>
  <c r="FP153" i="1"/>
  <c r="FQ153" i="1"/>
  <c r="FR153" i="1"/>
  <c r="FS153" i="1"/>
  <c r="FT153" i="1"/>
  <c r="FU153" i="1"/>
  <c r="FV153" i="1"/>
  <c r="FW153" i="1"/>
  <c r="FX153" i="1"/>
  <c r="FM154" i="1"/>
  <c r="FN154" i="1"/>
  <c r="FO154" i="1"/>
  <c r="FP154" i="1"/>
  <c r="FQ154" i="1"/>
  <c r="FR154" i="1"/>
  <c r="FS154" i="1"/>
  <c r="FT154" i="1"/>
  <c r="FU154" i="1"/>
  <c r="FV154" i="1"/>
  <c r="FW154" i="1"/>
  <c r="FX154" i="1"/>
  <c r="FM155" i="1"/>
  <c r="FN155" i="1"/>
  <c r="FO155" i="1"/>
  <c r="FP155" i="1"/>
  <c r="FQ155" i="1"/>
  <c r="FR155" i="1"/>
  <c r="FS155" i="1"/>
  <c r="FT155" i="1"/>
  <c r="FU155" i="1"/>
  <c r="FV155" i="1"/>
  <c r="FW155" i="1"/>
  <c r="FX155" i="1"/>
  <c r="FM156" i="1"/>
  <c r="FN156" i="1"/>
  <c r="FO156" i="1"/>
  <c r="FP156" i="1"/>
  <c r="FQ156" i="1"/>
  <c r="FR156" i="1"/>
  <c r="FS156" i="1"/>
  <c r="FT156" i="1"/>
  <c r="FU156" i="1"/>
  <c r="FV156" i="1"/>
  <c r="FW156" i="1"/>
  <c r="FX156" i="1"/>
  <c r="FM157" i="1"/>
  <c r="FN157" i="1"/>
  <c r="FO157" i="1"/>
  <c r="FP157" i="1"/>
  <c r="FQ157" i="1"/>
  <c r="FR157" i="1"/>
  <c r="FS157" i="1"/>
  <c r="FT157" i="1"/>
  <c r="FU157" i="1"/>
  <c r="FV157" i="1"/>
  <c r="FW157" i="1"/>
  <c r="FX157" i="1"/>
  <c r="FM138" i="1"/>
  <c r="FN138" i="1"/>
  <c r="FO138" i="1"/>
  <c r="FP138" i="1"/>
  <c r="FQ138" i="1"/>
  <c r="FR138" i="1"/>
  <c r="FS138" i="1"/>
  <c r="FT138" i="1"/>
  <c r="FU138" i="1"/>
  <c r="FV138" i="1"/>
  <c r="FW138" i="1"/>
  <c r="FX138" i="1"/>
  <c r="FM139" i="1"/>
  <c r="FN139" i="1"/>
  <c r="FO139" i="1"/>
  <c r="FP139" i="1"/>
  <c r="FQ139" i="1"/>
  <c r="FR139" i="1"/>
  <c r="FS139" i="1"/>
  <c r="FT139" i="1"/>
  <c r="FU139" i="1"/>
  <c r="FV139" i="1"/>
  <c r="FW139" i="1"/>
  <c r="FX139" i="1"/>
  <c r="FM140" i="1"/>
  <c r="FN140" i="1"/>
  <c r="FO140" i="1"/>
  <c r="FP140" i="1"/>
  <c r="FQ140" i="1"/>
  <c r="FR140" i="1"/>
  <c r="FS140" i="1"/>
  <c r="FT140" i="1"/>
  <c r="FU140" i="1"/>
  <c r="FV140" i="1"/>
  <c r="FW140" i="1"/>
  <c r="FX140" i="1"/>
  <c r="FM141" i="1"/>
  <c r="FN141" i="1"/>
  <c r="FO141" i="1"/>
  <c r="FP141" i="1"/>
  <c r="FQ141" i="1"/>
  <c r="FR141" i="1"/>
  <c r="FS141" i="1"/>
  <c r="FT141" i="1"/>
  <c r="FU141" i="1"/>
  <c r="FV141" i="1"/>
  <c r="FW141" i="1"/>
  <c r="FX141" i="1"/>
  <c r="FM142" i="1"/>
  <c r="FN142" i="1"/>
  <c r="FO142" i="1"/>
  <c r="FP142" i="1"/>
  <c r="FQ142" i="1"/>
  <c r="FR142" i="1"/>
  <c r="FS142" i="1"/>
  <c r="FT142" i="1"/>
  <c r="FU142" i="1"/>
  <c r="FV142" i="1"/>
  <c r="FW142" i="1"/>
  <c r="FX142" i="1"/>
  <c r="FM201" i="1"/>
  <c r="FN201" i="1"/>
  <c r="FO201" i="1"/>
  <c r="FP201" i="1"/>
  <c r="FQ201" i="1"/>
  <c r="FR201" i="1"/>
  <c r="FS201" i="1"/>
  <c r="FT201" i="1"/>
  <c r="FU201" i="1"/>
  <c r="FV201" i="1"/>
  <c r="FW201" i="1"/>
  <c r="FX201" i="1"/>
  <c r="FM48" i="1"/>
  <c r="FN48" i="1"/>
  <c r="FO48" i="1"/>
  <c r="FP48" i="1"/>
  <c r="FQ48" i="1"/>
  <c r="FR48" i="1"/>
  <c r="FS48" i="1"/>
  <c r="FT48" i="1"/>
  <c r="FU48" i="1"/>
  <c r="FV48" i="1"/>
  <c r="FW48" i="1"/>
  <c r="FX48" i="1"/>
  <c r="FM49" i="1"/>
  <c r="FN49" i="1"/>
  <c r="FO49" i="1"/>
  <c r="FP49" i="1"/>
  <c r="FQ49" i="1"/>
  <c r="FR49" i="1"/>
  <c r="FS49" i="1"/>
  <c r="FT49" i="1"/>
  <c r="FU49" i="1"/>
  <c r="FV49" i="1"/>
  <c r="FW49" i="1"/>
  <c r="FX49" i="1"/>
  <c r="FM50" i="1"/>
  <c r="FN50" i="1"/>
  <c r="FO50" i="1"/>
  <c r="FP50" i="1"/>
  <c r="FQ50" i="1"/>
  <c r="FR50" i="1"/>
  <c r="FS50" i="1"/>
  <c r="FT50" i="1"/>
  <c r="FU50" i="1"/>
  <c r="FV50" i="1"/>
  <c r="FW50" i="1"/>
  <c r="FX50" i="1"/>
  <c r="FM51" i="1"/>
  <c r="FN51" i="1"/>
  <c r="FO51" i="1"/>
  <c r="FP51" i="1"/>
  <c r="FQ51" i="1"/>
  <c r="FR51" i="1"/>
  <c r="FS51" i="1"/>
  <c r="FT51" i="1"/>
  <c r="FU51" i="1"/>
  <c r="FV51" i="1"/>
  <c r="FW51" i="1"/>
  <c r="FX51" i="1"/>
  <c r="FM16" i="1"/>
  <c r="FN16" i="1"/>
  <c r="FO16" i="1"/>
  <c r="FP16" i="1"/>
  <c r="FQ16" i="1"/>
  <c r="FR16" i="1"/>
  <c r="FS16" i="1"/>
  <c r="FT16" i="1"/>
  <c r="FU16" i="1"/>
  <c r="FV16" i="1"/>
  <c r="FW16" i="1"/>
  <c r="FX16" i="1"/>
  <c r="FM17" i="1"/>
  <c r="FN17" i="1"/>
  <c r="FO17" i="1"/>
  <c r="FP17" i="1"/>
  <c r="FQ17" i="1"/>
  <c r="FR17" i="1"/>
  <c r="FS17" i="1"/>
  <c r="FT17" i="1"/>
  <c r="FU17" i="1"/>
  <c r="FV17" i="1"/>
  <c r="FW17" i="1"/>
  <c r="FX17" i="1"/>
  <c r="FM18" i="1"/>
  <c r="FN18" i="1"/>
  <c r="FO18" i="1"/>
  <c r="FP18" i="1"/>
  <c r="FQ18" i="1"/>
  <c r="FR18" i="1"/>
  <c r="FS18" i="1"/>
  <c r="FT18" i="1"/>
  <c r="FU18" i="1"/>
  <c r="FV18" i="1"/>
  <c r="FW18" i="1"/>
  <c r="FX18" i="1"/>
  <c r="FM19" i="1"/>
  <c r="FN19" i="1"/>
  <c r="FO19" i="1"/>
  <c r="FP19" i="1"/>
  <c r="FQ19" i="1"/>
  <c r="FR19" i="1"/>
  <c r="FS19" i="1"/>
  <c r="FT19" i="1"/>
  <c r="FU19" i="1"/>
  <c r="FV19" i="1"/>
  <c r="FW19" i="1"/>
  <c r="FX19" i="1"/>
  <c r="FM20" i="1"/>
  <c r="FN20" i="1"/>
  <c r="FO20" i="1"/>
  <c r="FP20" i="1"/>
  <c r="FQ20" i="1"/>
  <c r="FR20" i="1"/>
  <c r="FS20" i="1"/>
  <c r="FT20" i="1"/>
  <c r="FU20" i="1"/>
  <c r="FV20" i="1"/>
  <c r="FW20" i="1"/>
  <c r="FX20" i="1"/>
  <c r="FM21" i="1"/>
  <c r="FN21" i="1"/>
  <c r="FO21" i="1"/>
  <c r="FP21" i="1"/>
  <c r="FQ21" i="1"/>
  <c r="FR21" i="1"/>
  <c r="FS21" i="1"/>
  <c r="FT21" i="1"/>
  <c r="FU21" i="1"/>
  <c r="FV21" i="1"/>
  <c r="FW21" i="1"/>
  <c r="FX21" i="1"/>
  <c r="FM36" i="1"/>
  <c r="FN36" i="1"/>
  <c r="FO36" i="1"/>
  <c r="FP36" i="1"/>
  <c r="FQ36" i="1"/>
  <c r="FR36" i="1"/>
  <c r="FS36" i="1"/>
  <c r="FT36" i="1"/>
  <c r="FU36" i="1"/>
  <c r="FV36" i="1"/>
  <c r="FW36" i="1"/>
  <c r="FX36" i="1"/>
  <c r="FM37" i="1"/>
  <c r="FN37" i="1"/>
  <c r="FO37" i="1"/>
  <c r="FP37" i="1"/>
  <c r="FQ37" i="1"/>
  <c r="FR37" i="1"/>
  <c r="FS37" i="1"/>
  <c r="FT37" i="1"/>
  <c r="FU37" i="1"/>
  <c r="FV37" i="1"/>
  <c r="FW37" i="1"/>
  <c r="FX37" i="1"/>
  <c r="FM34" i="1"/>
  <c r="FN34" i="1"/>
  <c r="FO34" i="1"/>
  <c r="FP34" i="1"/>
  <c r="FQ34" i="1"/>
  <c r="FR34" i="1"/>
  <c r="FS34" i="1"/>
  <c r="FT34" i="1"/>
  <c r="FU34" i="1"/>
  <c r="FV34" i="1"/>
  <c r="FW34" i="1"/>
  <c r="FX34" i="1"/>
  <c r="FM35" i="1"/>
  <c r="FN35" i="1"/>
  <c r="FO35" i="1"/>
  <c r="FP35" i="1"/>
  <c r="FQ35" i="1"/>
  <c r="FR35" i="1"/>
  <c r="FS35" i="1"/>
  <c r="FT35" i="1"/>
  <c r="FU35" i="1"/>
  <c r="FV35" i="1"/>
  <c r="FW35" i="1"/>
  <c r="FX35" i="1"/>
  <c r="FM38" i="1"/>
  <c r="FN38" i="1"/>
  <c r="FO38" i="1"/>
  <c r="FP38" i="1"/>
  <c r="FQ38" i="1"/>
  <c r="FR38" i="1"/>
  <c r="FS38" i="1"/>
  <c r="FT38" i="1"/>
  <c r="FU38" i="1"/>
  <c r="FV38" i="1"/>
  <c r="FW38" i="1"/>
  <c r="FX38" i="1"/>
  <c r="FM39" i="1"/>
  <c r="FN39" i="1"/>
  <c r="FO39" i="1"/>
  <c r="FP39" i="1"/>
  <c r="FQ39" i="1"/>
  <c r="FR39" i="1"/>
  <c r="FS39" i="1"/>
  <c r="FT39" i="1"/>
  <c r="FU39" i="1"/>
  <c r="FV39" i="1"/>
  <c r="FW39" i="1"/>
  <c r="FX39" i="1"/>
  <c r="FM43" i="1"/>
  <c r="FN43" i="1"/>
  <c r="FO43" i="1"/>
  <c r="FP43" i="1"/>
  <c r="FQ43" i="1"/>
  <c r="FR43" i="1"/>
  <c r="FS43" i="1"/>
  <c r="FT43" i="1"/>
  <c r="FU43" i="1"/>
  <c r="FV43" i="1"/>
  <c r="FW43" i="1"/>
  <c r="FX43" i="1"/>
  <c r="FM44" i="1"/>
  <c r="FN44" i="1"/>
  <c r="FO44" i="1"/>
  <c r="FP44" i="1"/>
  <c r="FQ44" i="1"/>
  <c r="FR44" i="1"/>
  <c r="FS44" i="1"/>
  <c r="FT44" i="1"/>
  <c r="FU44" i="1"/>
  <c r="FV44" i="1"/>
  <c r="FW44" i="1"/>
  <c r="FX44" i="1"/>
  <c r="FM45" i="1"/>
  <c r="FN45" i="1"/>
  <c r="FO45" i="1"/>
  <c r="FP45" i="1"/>
  <c r="FQ45" i="1"/>
  <c r="FR45" i="1"/>
  <c r="FS45" i="1"/>
  <c r="FT45" i="1"/>
  <c r="FU45" i="1"/>
  <c r="FV45" i="1"/>
  <c r="FW45" i="1"/>
  <c r="FX45" i="1"/>
  <c r="FM46" i="1"/>
  <c r="FN46" i="1"/>
  <c r="FO46" i="1"/>
  <c r="FP46" i="1"/>
  <c r="FQ46" i="1"/>
  <c r="FR46" i="1"/>
  <c r="FS46" i="1"/>
  <c r="FT46" i="1"/>
  <c r="FU46" i="1"/>
  <c r="FV46" i="1"/>
  <c r="FW46" i="1"/>
  <c r="FX46" i="1"/>
  <c r="FM47" i="1"/>
  <c r="FN47" i="1"/>
  <c r="FO47" i="1"/>
  <c r="FP47" i="1"/>
  <c r="FQ47" i="1"/>
  <c r="FR47" i="1"/>
  <c r="FS47" i="1"/>
  <c r="FT47" i="1"/>
  <c r="FU47" i="1"/>
  <c r="FV47" i="1"/>
  <c r="FW47" i="1"/>
  <c r="FX47" i="1"/>
  <c r="FM91" i="1"/>
  <c r="FN91" i="1"/>
  <c r="FO91" i="1"/>
  <c r="FP91" i="1"/>
  <c r="FQ91" i="1"/>
  <c r="FR91" i="1"/>
  <c r="FS91" i="1"/>
  <c r="FT91" i="1"/>
  <c r="FU91" i="1"/>
  <c r="FV91" i="1"/>
  <c r="FW91" i="1"/>
  <c r="FX91" i="1"/>
  <c r="FM92" i="1"/>
  <c r="FN92" i="1"/>
  <c r="FO92" i="1"/>
  <c r="FP92" i="1"/>
  <c r="FQ92" i="1"/>
  <c r="FR92" i="1"/>
  <c r="FS92" i="1"/>
  <c r="FT92" i="1"/>
  <c r="FU92" i="1"/>
  <c r="FV92" i="1"/>
  <c r="FW92" i="1"/>
  <c r="FX92" i="1"/>
  <c r="FM93" i="1"/>
  <c r="FN93" i="1"/>
  <c r="FO93" i="1"/>
  <c r="FP93" i="1"/>
  <c r="FQ93" i="1"/>
  <c r="FR93" i="1"/>
  <c r="FS93" i="1"/>
  <c r="FT93" i="1"/>
  <c r="FU93" i="1"/>
  <c r="FV93" i="1"/>
  <c r="FW93" i="1"/>
  <c r="FX93" i="1"/>
  <c r="FM94" i="1"/>
  <c r="FN94" i="1"/>
  <c r="FO94" i="1"/>
  <c r="FP94" i="1"/>
  <c r="FQ94" i="1"/>
  <c r="FR94" i="1"/>
  <c r="FS94" i="1"/>
  <c r="FT94" i="1"/>
  <c r="FU94" i="1"/>
  <c r="FV94" i="1"/>
  <c r="FW94" i="1"/>
  <c r="FX94" i="1"/>
  <c r="FM95" i="1"/>
  <c r="FN95" i="1"/>
  <c r="FO95" i="1"/>
  <c r="FP95" i="1"/>
  <c r="FQ95" i="1"/>
  <c r="FR95" i="1"/>
  <c r="FS95" i="1"/>
  <c r="FT95" i="1"/>
  <c r="FU95" i="1"/>
  <c r="FV95" i="1"/>
  <c r="FW95" i="1"/>
  <c r="FX95" i="1"/>
  <c r="FM96" i="1"/>
  <c r="FN96" i="1"/>
  <c r="FO96" i="1"/>
  <c r="FP96" i="1"/>
  <c r="FQ96" i="1"/>
  <c r="FR96" i="1"/>
  <c r="FS96" i="1"/>
  <c r="FT96" i="1"/>
  <c r="FU96" i="1"/>
  <c r="FV96" i="1"/>
  <c r="FW96" i="1"/>
  <c r="FX96" i="1"/>
  <c r="FM97" i="1"/>
  <c r="FN97" i="1"/>
  <c r="FO97" i="1"/>
  <c r="FP97" i="1"/>
  <c r="FQ97" i="1"/>
  <c r="FR97" i="1"/>
  <c r="FS97" i="1"/>
  <c r="FT97" i="1"/>
  <c r="FU97" i="1"/>
  <c r="FV97" i="1"/>
  <c r="FW97" i="1"/>
  <c r="FX97" i="1"/>
  <c r="FM76" i="1"/>
  <c r="FN76" i="1"/>
  <c r="FO76" i="1"/>
  <c r="FP76" i="1"/>
  <c r="FQ76" i="1"/>
  <c r="FR76" i="1"/>
  <c r="FS76" i="1"/>
  <c r="FT76" i="1"/>
  <c r="FU76" i="1"/>
  <c r="FV76" i="1"/>
  <c r="FW76" i="1"/>
  <c r="FX76" i="1"/>
  <c r="FM77" i="1"/>
  <c r="FN77" i="1"/>
  <c r="FO77" i="1"/>
  <c r="FP77" i="1"/>
  <c r="FQ77" i="1"/>
  <c r="FR77" i="1"/>
  <c r="FS77" i="1"/>
  <c r="FT77" i="1"/>
  <c r="FU77" i="1"/>
  <c r="FV77" i="1"/>
  <c r="FW77" i="1"/>
  <c r="FX77" i="1"/>
  <c r="FM78" i="1"/>
  <c r="FN78" i="1"/>
  <c r="FO78" i="1"/>
  <c r="FP78" i="1"/>
  <c r="FQ78" i="1"/>
  <c r="FR78" i="1"/>
  <c r="FS78" i="1"/>
  <c r="FT78" i="1"/>
  <c r="FU78" i="1"/>
  <c r="FV78" i="1"/>
  <c r="FW78" i="1"/>
  <c r="FX78" i="1"/>
  <c r="FM79" i="1"/>
  <c r="FN79" i="1"/>
  <c r="FO79" i="1"/>
  <c r="FP79" i="1"/>
  <c r="FQ79" i="1"/>
  <c r="FR79" i="1"/>
  <c r="FS79" i="1"/>
  <c r="FT79" i="1"/>
  <c r="FU79" i="1"/>
  <c r="FV79" i="1"/>
  <c r="FW79" i="1"/>
  <c r="FX79" i="1"/>
  <c r="FM80" i="1"/>
  <c r="FN80" i="1"/>
  <c r="FO80" i="1"/>
  <c r="FP80" i="1"/>
  <c r="FQ80" i="1"/>
  <c r="FR80" i="1"/>
  <c r="FS80" i="1"/>
  <c r="FT80" i="1"/>
  <c r="FU80" i="1"/>
  <c r="FV80" i="1"/>
  <c r="FW80" i="1"/>
  <c r="FX80" i="1"/>
  <c r="FM81" i="1"/>
  <c r="FN81" i="1"/>
  <c r="FO81" i="1"/>
  <c r="FP81" i="1"/>
  <c r="FQ81" i="1"/>
  <c r="FR81" i="1"/>
  <c r="FS81" i="1"/>
  <c r="FT81" i="1"/>
  <c r="FU81" i="1"/>
  <c r="FV81" i="1"/>
  <c r="FW81" i="1"/>
  <c r="FX81" i="1"/>
  <c r="FM88" i="1"/>
  <c r="FN88" i="1"/>
  <c r="FO88" i="1"/>
  <c r="FP88" i="1"/>
  <c r="FQ88" i="1"/>
  <c r="FR88" i="1"/>
  <c r="FS88" i="1"/>
  <c r="FT88" i="1"/>
  <c r="FU88" i="1"/>
  <c r="FV88" i="1"/>
  <c r="FW88" i="1"/>
  <c r="FX88" i="1"/>
  <c r="FM98" i="1"/>
  <c r="FN98" i="1"/>
  <c r="FO98" i="1"/>
  <c r="FP98" i="1"/>
  <c r="FQ98" i="1"/>
  <c r="FR98" i="1"/>
  <c r="FS98" i="1"/>
  <c r="FT98" i="1"/>
  <c r="FU98" i="1"/>
  <c r="FV98" i="1"/>
  <c r="FW98" i="1"/>
  <c r="FX98" i="1"/>
  <c r="FM89" i="1"/>
  <c r="FN89" i="1"/>
  <c r="FO89" i="1"/>
  <c r="FP89" i="1"/>
  <c r="FQ89" i="1"/>
  <c r="FR89" i="1"/>
  <c r="FS89" i="1"/>
  <c r="FT89" i="1"/>
  <c r="FU89" i="1"/>
  <c r="FV89" i="1"/>
  <c r="FW89" i="1"/>
  <c r="FX89" i="1"/>
  <c r="FM90" i="1"/>
  <c r="FN90" i="1"/>
  <c r="FO90" i="1"/>
  <c r="FP90" i="1"/>
  <c r="FQ90" i="1"/>
  <c r="FR90" i="1"/>
  <c r="FS90" i="1"/>
  <c r="FT90" i="1"/>
  <c r="FU90" i="1"/>
  <c r="FV90" i="1"/>
  <c r="FW90" i="1"/>
  <c r="FX90" i="1"/>
  <c r="FM99" i="1"/>
  <c r="FN99" i="1"/>
  <c r="FO99" i="1"/>
  <c r="FP99" i="1"/>
  <c r="FQ99" i="1"/>
  <c r="FR99" i="1"/>
  <c r="FS99" i="1"/>
  <c r="FT99" i="1"/>
  <c r="FU99" i="1"/>
  <c r="FV99" i="1"/>
  <c r="FW99" i="1"/>
  <c r="FX99" i="1"/>
  <c r="FM100" i="1"/>
  <c r="FN100" i="1"/>
  <c r="FO100" i="1"/>
  <c r="FP100" i="1"/>
  <c r="FQ100" i="1"/>
  <c r="FR100" i="1"/>
  <c r="FS100" i="1"/>
  <c r="FT100" i="1"/>
  <c r="FU100" i="1"/>
  <c r="FV100" i="1"/>
  <c r="FW100" i="1"/>
  <c r="FX100" i="1"/>
  <c r="FM101" i="1"/>
  <c r="FN101" i="1"/>
  <c r="FO101" i="1"/>
  <c r="FP101" i="1"/>
  <c r="FQ101" i="1"/>
  <c r="FR101" i="1"/>
  <c r="FS101" i="1"/>
  <c r="FT101" i="1"/>
  <c r="FU101" i="1"/>
  <c r="FV101" i="1"/>
  <c r="FW101" i="1"/>
  <c r="FX101" i="1"/>
  <c r="FM82" i="1"/>
  <c r="FN82" i="1"/>
  <c r="FO82" i="1"/>
  <c r="FP82" i="1"/>
  <c r="FQ82" i="1"/>
  <c r="FR82" i="1"/>
  <c r="FS82" i="1"/>
  <c r="FT82" i="1"/>
  <c r="FU82" i="1"/>
  <c r="FV82" i="1"/>
  <c r="FW82" i="1"/>
  <c r="FX82" i="1"/>
  <c r="FM83" i="1"/>
  <c r="FN83" i="1"/>
  <c r="FO83" i="1"/>
  <c r="FP83" i="1"/>
  <c r="FQ83" i="1"/>
  <c r="FR83" i="1"/>
  <c r="FS83" i="1"/>
  <c r="FT83" i="1"/>
  <c r="FU83" i="1"/>
  <c r="FV83" i="1"/>
  <c r="FW83" i="1"/>
  <c r="FX83" i="1"/>
  <c r="FM84" i="1"/>
  <c r="FN84" i="1"/>
  <c r="FO84" i="1"/>
  <c r="FP84" i="1"/>
  <c r="FQ84" i="1"/>
  <c r="FR84" i="1"/>
  <c r="FS84" i="1"/>
  <c r="FT84" i="1"/>
  <c r="FU84" i="1"/>
  <c r="FV84" i="1"/>
  <c r="FW84" i="1"/>
  <c r="FX84" i="1"/>
  <c r="FM85" i="1"/>
  <c r="FN85" i="1"/>
  <c r="FO85" i="1"/>
  <c r="FP85" i="1"/>
  <c r="FQ85" i="1"/>
  <c r="FR85" i="1"/>
  <c r="FS85" i="1"/>
  <c r="FT85" i="1"/>
  <c r="FU85" i="1"/>
  <c r="FV85" i="1"/>
  <c r="FW85" i="1"/>
  <c r="FX85" i="1"/>
  <c r="FM86" i="1"/>
  <c r="FN86" i="1"/>
  <c r="FO86" i="1"/>
  <c r="FP86" i="1"/>
  <c r="FQ86" i="1"/>
  <c r="FR86" i="1"/>
  <c r="FS86" i="1"/>
  <c r="FT86" i="1"/>
  <c r="FU86" i="1"/>
  <c r="FV86" i="1"/>
  <c r="FW86" i="1"/>
  <c r="FX86" i="1"/>
  <c r="FM87" i="1"/>
  <c r="FN87" i="1"/>
  <c r="FO87" i="1"/>
  <c r="FP87" i="1"/>
  <c r="FQ87" i="1"/>
  <c r="FR87" i="1"/>
  <c r="FS87" i="1"/>
  <c r="FT87" i="1"/>
  <c r="FU87" i="1"/>
  <c r="FV87" i="1"/>
  <c r="FW87" i="1"/>
  <c r="FX87" i="1"/>
  <c r="FM102" i="1"/>
  <c r="FN102" i="1"/>
  <c r="FO102" i="1"/>
  <c r="FP102" i="1"/>
  <c r="FQ102" i="1"/>
  <c r="FR102" i="1"/>
  <c r="FS102" i="1"/>
  <c r="FT102" i="1"/>
  <c r="FU102" i="1"/>
  <c r="FV102" i="1"/>
  <c r="FW102" i="1"/>
  <c r="FX102" i="1"/>
  <c r="FM103" i="1"/>
  <c r="FN103" i="1"/>
  <c r="FO103" i="1"/>
  <c r="FP103" i="1"/>
  <c r="FQ103" i="1"/>
  <c r="FR103" i="1"/>
  <c r="FS103" i="1"/>
  <c r="FT103" i="1"/>
  <c r="FU103" i="1"/>
  <c r="FV103" i="1"/>
  <c r="FW103" i="1"/>
  <c r="FX103" i="1"/>
  <c r="FM104" i="1"/>
  <c r="FN104" i="1"/>
  <c r="FO104" i="1"/>
  <c r="FP104" i="1"/>
  <c r="FQ104" i="1"/>
  <c r="FR104" i="1"/>
  <c r="FS104" i="1"/>
  <c r="FT104" i="1"/>
  <c r="FU104" i="1"/>
  <c r="FV104" i="1"/>
  <c r="FW104" i="1"/>
  <c r="FX104" i="1"/>
  <c r="FM105" i="1"/>
  <c r="FN105" i="1"/>
  <c r="FO105" i="1"/>
  <c r="FP105" i="1"/>
  <c r="FQ105" i="1"/>
  <c r="FR105" i="1"/>
  <c r="FS105" i="1"/>
  <c r="FT105" i="1"/>
  <c r="FU105" i="1"/>
  <c r="FV105" i="1"/>
  <c r="FW105" i="1"/>
  <c r="FX105" i="1"/>
  <c r="FM106" i="1"/>
  <c r="FN106" i="1"/>
  <c r="FO106" i="1"/>
  <c r="FP106" i="1"/>
  <c r="FQ106" i="1"/>
  <c r="FR106" i="1"/>
  <c r="FS106" i="1"/>
  <c r="FT106" i="1"/>
  <c r="FU106" i="1"/>
  <c r="FV106" i="1"/>
  <c r="FW106" i="1"/>
  <c r="FX106" i="1"/>
  <c r="FM107" i="1"/>
  <c r="FN107" i="1"/>
  <c r="FO107" i="1"/>
  <c r="FP107" i="1"/>
  <c r="FQ107" i="1"/>
  <c r="FR107" i="1"/>
  <c r="FS107" i="1"/>
  <c r="FT107" i="1"/>
  <c r="FU107" i="1"/>
  <c r="FV107" i="1"/>
  <c r="FW107" i="1"/>
  <c r="FX107" i="1"/>
  <c r="FM22" i="1"/>
  <c r="FN22" i="1"/>
  <c r="FO22" i="1"/>
  <c r="FP22" i="1"/>
  <c r="FQ22" i="1"/>
  <c r="FR22" i="1"/>
  <c r="FS22" i="1"/>
  <c r="FT22" i="1"/>
  <c r="FU22" i="1"/>
  <c r="FV22" i="1"/>
  <c r="FW22" i="1"/>
  <c r="FX22" i="1"/>
  <c r="FM108" i="1"/>
  <c r="FN108" i="1"/>
  <c r="FO108" i="1"/>
  <c r="FP108" i="1"/>
  <c r="FQ108" i="1"/>
  <c r="FR108" i="1"/>
  <c r="FS108" i="1"/>
  <c r="FT108" i="1"/>
  <c r="FU108" i="1"/>
  <c r="FV108" i="1"/>
  <c r="FW108" i="1"/>
  <c r="FX108" i="1"/>
  <c r="FM109" i="1"/>
  <c r="FN109" i="1"/>
  <c r="FO109" i="1"/>
  <c r="FP109" i="1"/>
  <c r="FQ109" i="1"/>
  <c r="FR109" i="1"/>
  <c r="FS109" i="1"/>
  <c r="FT109" i="1"/>
  <c r="FU109" i="1"/>
  <c r="FV109" i="1"/>
  <c r="FW109" i="1"/>
  <c r="FX109" i="1"/>
  <c r="FM110" i="1"/>
  <c r="FN110" i="1"/>
  <c r="FO110" i="1"/>
  <c r="FP110" i="1"/>
  <c r="FQ110" i="1"/>
  <c r="FR110" i="1"/>
  <c r="FS110" i="1"/>
  <c r="FT110" i="1"/>
  <c r="FU110" i="1"/>
  <c r="FV110" i="1"/>
  <c r="FW110" i="1"/>
  <c r="FX110" i="1"/>
  <c r="FM111" i="1"/>
  <c r="FN111" i="1"/>
  <c r="FO111" i="1"/>
  <c r="FP111" i="1"/>
  <c r="FQ111" i="1"/>
  <c r="FR111" i="1"/>
  <c r="FS111" i="1"/>
  <c r="FT111" i="1"/>
  <c r="FU111" i="1"/>
  <c r="FV111" i="1"/>
  <c r="FW111" i="1"/>
  <c r="FX111" i="1"/>
  <c r="FM112" i="1"/>
  <c r="FN112" i="1"/>
  <c r="FO112" i="1"/>
  <c r="FP112" i="1"/>
  <c r="FQ112" i="1"/>
  <c r="FR112" i="1"/>
  <c r="FS112" i="1"/>
  <c r="FT112" i="1"/>
  <c r="FU112" i="1"/>
  <c r="FV112" i="1"/>
  <c r="FW112" i="1"/>
  <c r="FX112" i="1"/>
  <c r="FM164" i="1"/>
  <c r="FN164" i="1"/>
  <c r="FO164" i="1"/>
  <c r="FP164" i="1"/>
  <c r="FQ164" i="1"/>
  <c r="FR164" i="1"/>
  <c r="FS164" i="1"/>
  <c r="FT164" i="1"/>
  <c r="FU164" i="1"/>
  <c r="FV164" i="1"/>
  <c r="FW164" i="1"/>
  <c r="FX164" i="1"/>
  <c r="FM165" i="1"/>
  <c r="FN165" i="1"/>
  <c r="FO165" i="1"/>
  <c r="FP165" i="1"/>
  <c r="FQ165" i="1"/>
  <c r="FR165" i="1"/>
  <c r="FS165" i="1"/>
  <c r="FT165" i="1"/>
  <c r="FU165" i="1"/>
  <c r="FV165" i="1"/>
  <c r="FW165" i="1"/>
  <c r="FX165" i="1"/>
  <c r="FM166" i="1"/>
  <c r="FN166" i="1"/>
  <c r="FO166" i="1"/>
  <c r="FP166" i="1"/>
  <c r="FQ166" i="1"/>
  <c r="FR166" i="1"/>
  <c r="FS166" i="1"/>
  <c r="FT166" i="1"/>
  <c r="FU166" i="1"/>
  <c r="FV166" i="1"/>
  <c r="FW166" i="1"/>
  <c r="FX166" i="1"/>
  <c r="FM230" i="1"/>
  <c r="FN230" i="1"/>
  <c r="FO230" i="1"/>
  <c r="FP230" i="1"/>
  <c r="FQ230" i="1"/>
  <c r="FR230" i="1"/>
  <c r="FS230" i="1"/>
  <c r="FT230" i="1"/>
  <c r="FU230" i="1"/>
  <c r="FV230" i="1"/>
  <c r="FW230" i="1"/>
  <c r="FX230" i="1"/>
  <c r="FM231" i="1"/>
  <c r="FN231" i="1"/>
  <c r="FO231" i="1"/>
  <c r="FP231" i="1"/>
  <c r="FQ231" i="1"/>
  <c r="FR231" i="1"/>
  <c r="FS231" i="1"/>
  <c r="FT231" i="1"/>
  <c r="FU231" i="1"/>
  <c r="FV231" i="1"/>
  <c r="FW231" i="1"/>
  <c r="FX231" i="1"/>
  <c r="FM167" i="1"/>
  <c r="FN167" i="1"/>
  <c r="FO167" i="1"/>
  <c r="FP167" i="1"/>
  <c r="FQ167" i="1"/>
  <c r="FR167" i="1"/>
  <c r="FS167" i="1"/>
  <c r="FT167" i="1"/>
  <c r="FU167" i="1"/>
  <c r="FV167" i="1"/>
  <c r="FW167" i="1"/>
  <c r="FX167" i="1"/>
  <c r="FM197" i="1"/>
  <c r="FN197" i="1"/>
  <c r="FO197" i="1"/>
  <c r="FP197" i="1"/>
  <c r="FQ197" i="1"/>
  <c r="FR197" i="1"/>
  <c r="FS197" i="1"/>
  <c r="FT197" i="1"/>
  <c r="FU197" i="1"/>
  <c r="FV197" i="1"/>
  <c r="FW197" i="1"/>
  <c r="FX197" i="1"/>
  <c r="FM198" i="1"/>
  <c r="FN198" i="1"/>
  <c r="FO198" i="1"/>
  <c r="FP198" i="1"/>
  <c r="FQ198" i="1"/>
  <c r="FR198" i="1"/>
  <c r="FS198" i="1"/>
  <c r="FT198" i="1"/>
  <c r="FU198" i="1"/>
  <c r="FV198" i="1"/>
  <c r="FW198" i="1"/>
  <c r="FX198" i="1"/>
  <c r="FM168" i="1"/>
  <c r="FN168" i="1"/>
  <c r="FO168" i="1"/>
  <c r="FP168" i="1"/>
  <c r="FQ168" i="1"/>
  <c r="FR168" i="1"/>
  <c r="FS168" i="1"/>
  <c r="FT168" i="1"/>
  <c r="FU168" i="1"/>
  <c r="FV168" i="1"/>
  <c r="FW168" i="1"/>
  <c r="FX168" i="1"/>
  <c r="FM169" i="1"/>
  <c r="FN169" i="1"/>
  <c r="FO169" i="1"/>
  <c r="FP169" i="1"/>
  <c r="FQ169" i="1"/>
  <c r="FR169" i="1"/>
  <c r="FS169" i="1"/>
  <c r="FT169" i="1"/>
  <c r="FU169" i="1"/>
  <c r="FV169" i="1"/>
  <c r="FW169" i="1"/>
  <c r="FX169" i="1"/>
  <c r="FM170" i="1"/>
  <c r="FN170" i="1"/>
  <c r="FO170" i="1"/>
  <c r="FP170" i="1"/>
  <c r="FQ170" i="1"/>
  <c r="FR170" i="1"/>
  <c r="FS170" i="1"/>
  <c r="FT170" i="1"/>
  <c r="FU170" i="1"/>
  <c r="FV170" i="1"/>
  <c r="FW170" i="1"/>
  <c r="FX170" i="1"/>
  <c r="FM171" i="1"/>
  <c r="FN171" i="1"/>
  <c r="FO171" i="1"/>
  <c r="FP171" i="1"/>
  <c r="FQ171" i="1"/>
  <c r="FR171" i="1"/>
  <c r="FS171" i="1"/>
  <c r="FT171" i="1"/>
  <c r="FU171" i="1"/>
  <c r="FV171" i="1"/>
  <c r="FW171" i="1"/>
  <c r="FX171" i="1"/>
  <c r="FM172" i="1"/>
  <c r="FN172" i="1"/>
  <c r="FO172" i="1"/>
  <c r="FP172" i="1"/>
  <c r="FQ172" i="1"/>
  <c r="FR172" i="1"/>
  <c r="FS172" i="1"/>
  <c r="FT172" i="1"/>
  <c r="FU172" i="1"/>
  <c r="FV172" i="1"/>
  <c r="FW172" i="1"/>
  <c r="FX172" i="1"/>
  <c r="FM173" i="1"/>
  <c r="FN173" i="1"/>
  <c r="FO173" i="1"/>
  <c r="FP173" i="1"/>
  <c r="FQ173" i="1"/>
  <c r="FR173" i="1"/>
  <c r="FS173" i="1"/>
  <c r="FT173" i="1"/>
  <c r="FU173" i="1"/>
  <c r="FV173" i="1"/>
  <c r="FW173" i="1"/>
  <c r="FX173" i="1"/>
  <c r="FM174" i="1"/>
  <c r="FN174" i="1"/>
  <c r="FO174" i="1"/>
  <c r="FP174" i="1"/>
  <c r="FQ174" i="1"/>
  <c r="FR174" i="1"/>
  <c r="FS174" i="1"/>
  <c r="FT174" i="1"/>
  <c r="FU174" i="1"/>
  <c r="FV174" i="1"/>
  <c r="FW174" i="1"/>
  <c r="FX174" i="1"/>
  <c r="FM175" i="1"/>
  <c r="FN175" i="1"/>
  <c r="FO175" i="1"/>
  <c r="FP175" i="1"/>
  <c r="FQ175" i="1"/>
  <c r="FR175" i="1"/>
  <c r="FS175" i="1"/>
  <c r="FT175" i="1"/>
  <c r="FU175" i="1"/>
  <c r="FV175" i="1"/>
  <c r="FW175" i="1"/>
  <c r="FX175" i="1"/>
  <c r="FM176" i="1"/>
  <c r="FN176" i="1"/>
  <c r="FO176" i="1"/>
  <c r="FP176" i="1"/>
  <c r="FQ176" i="1"/>
  <c r="FR176" i="1"/>
  <c r="FS176" i="1"/>
  <c r="FT176" i="1"/>
  <c r="FU176" i="1"/>
  <c r="FV176" i="1"/>
  <c r="FW176" i="1"/>
  <c r="FX176" i="1"/>
  <c r="FM177" i="1"/>
  <c r="FN177" i="1"/>
  <c r="FO177" i="1"/>
  <c r="FP177" i="1"/>
  <c r="FQ177" i="1"/>
  <c r="FR177" i="1"/>
  <c r="FS177" i="1"/>
  <c r="FT177" i="1"/>
  <c r="FU177" i="1"/>
  <c r="FV177" i="1"/>
  <c r="FW177" i="1"/>
  <c r="FX177" i="1"/>
  <c r="FM178" i="1"/>
  <c r="FN178" i="1"/>
  <c r="FO178" i="1"/>
  <c r="FP178" i="1"/>
  <c r="FQ178" i="1"/>
  <c r="FR178" i="1"/>
  <c r="FS178" i="1"/>
  <c r="FT178" i="1"/>
  <c r="FU178" i="1"/>
  <c r="FV178" i="1"/>
  <c r="FW178" i="1"/>
  <c r="FX178" i="1"/>
  <c r="FM179" i="1"/>
  <c r="FN179" i="1"/>
  <c r="FO179" i="1"/>
  <c r="FP179" i="1"/>
  <c r="FQ179" i="1"/>
  <c r="FR179" i="1"/>
  <c r="FS179" i="1"/>
  <c r="FT179" i="1"/>
  <c r="FU179" i="1"/>
  <c r="FV179" i="1"/>
  <c r="FW179" i="1"/>
  <c r="FX179" i="1"/>
  <c r="FM180" i="1"/>
  <c r="FN180" i="1"/>
  <c r="FO180" i="1"/>
  <c r="FP180" i="1"/>
  <c r="FQ180" i="1"/>
  <c r="FR180" i="1"/>
  <c r="FS180" i="1"/>
  <c r="FT180" i="1"/>
  <c r="FU180" i="1"/>
  <c r="FV180" i="1"/>
  <c r="FW180" i="1"/>
  <c r="FX180" i="1"/>
  <c r="FM181" i="1"/>
  <c r="FN181" i="1"/>
  <c r="FO181" i="1"/>
  <c r="FP181" i="1"/>
  <c r="FQ181" i="1"/>
  <c r="FR181" i="1"/>
  <c r="FS181" i="1"/>
  <c r="FT181" i="1"/>
  <c r="FU181" i="1"/>
  <c r="FV181" i="1"/>
  <c r="FW181" i="1"/>
  <c r="FX181" i="1"/>
  <c r="FM182" i="1"/>
  <c r="FN182" i="1"/>
  <c r="FO182" i="1"/>
  <c r="FP182" i="1"/>
  <c r="FQ182" i="1"/>
  <c r="FR182" i="1"/>
  <c r="FS182" i="1"/>
  <c r="FT182" i="1"/>
  <c r="FU182" i="1"/>
  <c r="FV182" i="1"/>
  <c r="FW182" i="1"/>
  <c r="FX182" i="1"/>
  <c r="FM183" i="1"/>
  <c r="FN183" i="1"/>
  <c r="FO183" i="1"/>
  <c r="FP183" i="1"/>
  <c r="FQ183" i="1"/>
  <c r="FR183" i="1"/>
  <c r="FS183" i="1"/>
  <c r="FT183" i="1"/>
  <c r="FU183" i="1"/>
  <c r="FV183" i="1"/>
  <c r="FW183" i="1"/>
  <c r="FX183" i="1"/>
  <c r="FM184" i="1"/>
  <c r="FN184" i="1"/>
  <c r="FO184" i="1"/>
  <c r="FP184" i="1"/>
  <c r="FQ184" i="1"/>
  <c r="FR184" i="1"/>
  <c r="FS184" i="1"/>
  <c r="FT184" i="1"/>
  <c r="FU184" i="1"/>
  <c r="FV184" i="1"/>
  <c r="FW184" i="1"/>
  <c r="FX184" i="1"/>
  <c r="FM185" i="1"/>
  <c r="FN185" i="1"/>
  <c r="FO185" i="1"/>
  <c r="FP185" i="1"/>
  <c r="FQ185" i="1"/>
  <c r="FR185" i="1"/>
  <c r="FS185" i="1"/>
  <c r="FT185" i="1"/>
  <c r="FU185" i="1"/>
  <c r="FV185" i="1"/>
  <c r="FW185" i="1"/>
  <c r="FX185" i="1"/>
  <c r="FM232" i="1"/>
  <c r="FN232" i="1"/>
  <c r="FO232" i="1"/>
  <c r="FP232" i="1"/>
  <c r="FQ232" i="1"/>
  <c r="FR232" i="1"/>
  <c r="FS232" i="1"/>
  <c r="FT232" i="1"/>
  <c r="FU232" i="1"/>
  <c r="FV232" i="1"/>
  <c r="FW232" i="1"/>
  <c r="FX232" i="1"/>
  <c r="FM186" i="1"/>
  <c r="FN186" i="1"/>
  <c r="FO186" i="1"/>
  <c r="FP186" i="1"/>
  <c r="FQ186" i="1"/>
  <c r="FR186" i="1"/>
  <c r="FS186" i="1"/>
  <c r="FT186" i="1"/>
  <c r="FU186" i="1"/>
  <c r="FV186" i="1"/>
  <c r="FW186" i="1"/>
  <c r="FX186" i="1"/>
  <c r="FM187" i="1"/>
  <c r="FN187" i="1"/>
  <c r="FO187" i="1"/>
  <c r="FP187" i="1"/>
  <c r="FQ187" i="1"/>
  <c r="FR187" i="1"/>
  <c r="FS187" i="1"/>
  <c r="FT187" i="1"/>
  <c r="FU187" i="1"/>
  <c r="FV187" i="1"/>
  <c r="FW187" i="1"/>
  <c r="FX187" i="1"/>
  <c r="FM188" i="1"/>
  <c r="FN188" i="1"/>
  <c r="FO188" i="1"/>
  <c r="FP188" i="1"/>
  <c r="FQ188" i="1"/>
  <c r="FR188" i="1"/>
  <c r="FS188" i="1"/>
  <c r="FT188" i="1"/>
  <c r="FU188" i="1"/>
  <c r="FV188" i="1"/>
  <c r="FW188" i="1"/>
  <c r="FX188" i="1"/>
  <c r="FM189" i="1"/>
  <c r="FN189" i="1"/>
  <c r="FO189" i="1"/>
  <c r="FP189" i="1"/>
  <c r="FQ189" i="1"/>
  <c r="FR189" i="1"/>
  <c r="FS189" i="1"/>
  <c r="FT189" i="1"/>
  <c r="FU189" i="1"/>
  <c r="FV189" i="1"/>
  <c r="FW189" i="1"/>
  <c r="FX189" i="1"/>
  <c r="FM190" i="1"/>
  <c r="FN190" i="1"/>
  <c r="FO190" i="1"/>
  <c r="FP190" i="1"/>
  <c r="FQ190" i="1"/>
  <c r="FR190" i="1"/>
  <c r="FS190" i="1"/>
  <c r="FT190" i="1"/>
  <c r="FU190" i="1"/>
  <c r="FV190" i="1"/>
  <c r="FW190" i="1"/>
  <c r="FX190" i="1"/>
  <c r="FM191" i="1"/>
  <c r="FN191" i="1"/>
  <c r="FO191" i="1"/>
  <c r="FP191" i="1"/>
  <c r="FQ191" i="1"/>
  <c r="FR191" i="1"/>
  <c r="FS191" i="1"/>
  <c r="FT191" i="1"/>
  <c r="FU191" i="1"/>
  <c r="FV191" i="1"/>
  <c r="FW191" i="1"/>
  <c r="FX191" i="1"/>
  <c r="FM192" i="1"/>
  <c r="FN192" i="1"/>
  <c r="FO192" i="1"/>
  <c r="FP192" i="1"/>
  <c r="FQ192" i="1"/>
  <c r="FR192" i="1"/>
  <c r="FS192" i="1"/>
  <c r="FT192" i="1"/>
  <c r="FU192" i="1"/>
  <c r="FV192" i="1"/>
  <c r="FW192" i="1"/>
  <c r="FX192" i="1"/>
  <c r="FM193" i="1"/>
  <c r="FN193" i="1"/>
  <c r="FO193" i="1"/>
  <c r="FP193" i="1"/>
  <c r="FQ193" i="1"/>
  <c r="FR193" i="1"/>
  <c r="FS193" i="1"/>
  <c r="FT193" i="1"/>
  <c r="FU193" i="1"/>
  <c r="FV193" i="1"/>
  <c r="FW193" i="1"/>
  <c r="FX193" i="1"/>
  <c r="FM194" i="1"/>
  <c r="FN194" i="1"/>
  <c r="FO194" i="1"/>
  <c r="FP194" i="1"/>
  <c r="FQ194" i="1"/>
  <c r="FR194" i="1"/>
  <c r="FS194" i="1"/>
  <c r="FT194" i="1"/>
  <c r="FU194" i="1"/>
  <c r="FV194" i="1"/>
  <c r="FW194" i="1"/>
  <c r="FX194" i="1"/>
  <c r="FM195" i="1"/>
  <c r="FN195" i="1"/>
  <c r="FO195" i="1"/>
  <c r="FP195" i="1"/>
  <c r="FQ195" i="1"/>
  <c r="FR195" i="1"/>
  <c r="FS195" i="1"/>
  <c r="FT195" i="1"/>
  <c r="FU195" i="1"/>
  <c r="FV195" i="1"/>
  <c r="FW195" i="1"/>
  <c r="FX195" i="1"/>
  <c r="FM196" i="1"/>
  <c r="FN196" i="1"/>
  <c r="FO196" i="1"/>
  <c r="FP196" i="1"/>
  <c r="FQ196" i="1"/>
  <c r="FR196" i="1"/>
  <c r="FS196" i="1"/>
  <c r="FT196" i="1"/>
  <c r="FU196" i="1"/>
  <c r="FV196" i="1"/>
  <c r="FW196" i="1"/>
  <c r="FX196" i="1"/>
  <c r="FM119" i="1"/>
  <c r="FN119" i="1"/>
  <c r="FO119" i="1"/>
  <c r="FP119" i="1"/>
  <c r="FQ119" i="1"/>
  <c r="FR119" i="1"/>
  <c r="FS119" i="1"/>
  <c r="FT119" i="1"/>
  <c r="FU119" i="1"/>
  <c r="FV119" i="1"/>
  <c r="FW119" i="1"/>
  <c r="FX119" i="1"/>
  <c r="FM120" i="1"/>
  <c r="FN120" i="1"/>
  <c r="FO120" i="1"/>
  <c r="FP120" i="1"/>
  <c r="FQ120" i="1"/>
  <c r="FR120" i="1"/>
  <c r="FS120" i="1"/>
  <c r="FT120" i="1"/>
  <c r="FU120" i="1"/>
  <c r="FV120" i="1"/>
  <c r="FW120" i="1"/>
  <c r="FX120" i="1"/>
  <c r="FM121" i="1"/>
  <c r="FN121" i="1"/>
  <c r="FO121" i="1"/>
  <c r="FP121" i="1"/>
  <c r="FQ121" i="1"/>
  <c r="FR121" i="1"/>
  <c r="FS121" i="1"/>
  <c r="FT121" i="1"/>
  <c r="FU121" i="1"/>
  <c r="FV121" i="1"/>
  <c r="FW121" i="1"/>
  <c r="FX121" i="1"/>
  <c r="FM122" i="1"/>
  <c r="FN122" i="1"/>
  <c r="FO122" i="1"/>
  <c r="FP122" i="1"/>
  <c r="FQ122" i="1"/>
  <c r="FR122" i="1"/>
  <c r="FS122" i="1"/>
  <c r="FT122" i="1"/>
  <c r="FU122" i="1"/>
  <c r="FV122" i="1"/>
  <c r="FW122" i="1"/>
  <c r="FX122" i="1"/>
  <c r="FM123" i="1"/>
  <c r="FN123" i="1"/>
  <c r="FO123" i="1"/>
  <c r="FP123" i="1"/>
  <c r="FQ123" i="1"/>
  <c r="FR123" i="1"/>
  <c r="FS123" i="1"/>
  <c r="FT123" i="1"/>
  <c r="FU123" i="1"/>
  <c r="FV123" i="1"/>
  <c r="FW123" i="1"/>
  <c r="FX123" i="1"/>
  <c r="FM124" i="1"/>
  <c r="FN124" i="1"/>
  <c r="FO124" i="1"/>
  <c r="FP124" i="1"/>
  <c r="FQ124" i="1"/>
  <c r="FR124" i="1"/>
  <c r="FS124" i="1"/>
  <c r="FT124" i="1"/>
  <c r="FU124" i="1"/>
  <c r="FV124" i="1"/>
  <c r="FW124" i="1"/>
  <c r="FX124" i="1"/>
  <c r="FM199" i="1"/>
  <c r="FN199" i="1"/>
  <c r="FO199" i="1"/>
  <c r="FP199" i="1"/>
  <c r="FQ199" i="1"/>
  <c r="FR199" i="1"/>
  <c r="FS199" i="1"/>
  <c r="FT199" i="1"/>
  <c r="FU199" i="1"/>
  <c r="FV199" i="1"/>
  <c r="FW199" i="1"/>
  <c r="FX199" i="1"/>
  <c r="FM200" i="1"/>
  <c r="FN200" i="1"/>
  <c r="FO200" i="1"/>
  <c r="FP200" i="1"/>
  <c r="FQ200" i="1"/>
  <c r="FR200" i="1"/>
  <c r="FS200" i="1"/>
  <c r="FT200" i="1"/>
  <c r="FU200" i="1"/>
  <c r="FV200" i="1"/>
  <c r="FW200" i="1"/>
  <c r="FX200" i="1"/>
  <c r="FM217" i="1"/>
  <c r="FN217" i="1"/>
  <c r="FO217" i="1"/>
  <c r="FP217" i="1"/>
  <c r="FQ217" i="1"/>
  <c r="FR217" i="1"/>
  <c r="FS217" i="1"/>
  <c r="FT217" i="1"/>
  <c r="FU217" i="1"/>
  <c r="FV217" i="1"/>
  <c r="FW217" i="1"/>
  <c r="FX217" i="1"/>
  <c r="FM225" i="1"/>
  <c r="FN225" i="1"/>
  <c r="FO225" i="1"/>
  <c r="FP225" i="1"/>
  <c r="FQ225" i="1"/>
  <c r="FR225" i="1"/>
  <c r="FS225" i="1"/>
  <c r="FT225" i="1"/>
  <c r="FU225" i="1"/>
  <c r="FV225" i="1"/>
  <c r="FW225" i="1"/>
  <c r="FX225" i="1"/>
  <c r="FM220" i="1"/>
  <c r="FN220" i="1"/>
  <c r="FO220" i="1"/>
  <c r="FP220" i="1"/>
  <c r="FQ220" i="1"/>
  <c r="FR220" i="1"/>
  <c r="FS220" i="1"/>
  <c r="FT220" i="1"/>
  <c r="FU220" i="1"/>
  <c r="FV220" i="1"/>
  <c r="FW220" i="1"/>
  <c r="FX220" i="1"/>
  <c r="FM208" i="1"/>
  <c r="FN208" i="1"/>
  <c r="FO208" i="1"/>
  <c r="FP208" i="1"/>
  <c r="FQ208" i="1"/>
  <c r="FR208" i="1"/>
  <c r="FS208" i="1"/>
  <c r="FT208" i="1"/>
  <c r="FU208" i="1"/>
  <c r="FV208" i="1"/>
  <c r="FW208" i="1"/>
  <c r="FX208" i="1"/>
  <c r="FM209" i="1"/>
  <c r="FN209" i="1"/>
  <c r="FO209" i="1"/>
  <c r="FP209" i="1"/>
  <c r="FQ209" i="1"/>
  <c r="FR209" i="1"/>
  <c r="FS209" i="1"/>
  <c r="FT209" i="1"/>
  <c r="FU209" i="1"/>
  <c r="FV209" i="1"/>
  <c r="FW209" i="1"/>
  <c r="FX209" i="1"/>
  <c r="FM214" i="1"/>
  <c r="FN214" i="1"/>
  <c r="FO214" i="1"/>
  <c r="FP214" i="1"/>
  <c r="FQ214" i="1"/>
  <c r="FR214" i="1"/>
  <c r="FS214" i="1"/>
  <c r="FT214" i="1"/>
  <c r="FU214" i="1"/>
  <c r="FV214" i="1"/>
  <c r="FW214" i="1"/>
  <c r="FX214" i="1"/>
  <c r="FM221" i="1"/>
  <c r="FN221" i="1"/>
  <c r="FO221" i="1"/>
  <c r="FP221" i="1"/>
  <c r="FQ221" i="1"/>
  <c r="FR221" i="1"/>
  <c r="FS221" i="1"/>
  <c r="FT221" i="1"/>
  <c r="FU221" i="1"/>
  <c r="FV221" i="1"/>
  <c r="FW221" i="1"/>
  <c r="FX221" i="1"/>
  <c r="FM222" i="1"/>
  <c r="FN222" i="1"/>
  <c r="FO222" i="1"/>
  <c r="FP222" i="1"/>
  <c r="FQ222" i="1"/>
  <c r="FR222" i="1"/>
  <c r="FS222" i="1"/>
  <c r="FT222" i="1"/>
  <c r="FU222" i="1"/>
  <c r="FV222" i="1"/>
  <c r="FW222" i="1"/>
  <c r="FX222" i="1"/>
  <c r="FM224" i="1"/>
  <c r="FN224" i="1"/>
  <c r="FO224" i="1"/>
  <c r="FP224" i="1"/>
  <c r="FQ224" i="1"/>
  <c r="FR224" i="1"/>
  <c r="FS224" i="1"/>
  <c r="FT224" i="1"/>
  <c r="FU224" i="1"/>
  <c r="FV224" i="1"/>
  <c r="FW224" i="1"/>
  <c r="FX224" i="1"/>
  <c r="FM218" i="1"/>
  <c r="FN218" i="1"/>
  <c r="FO218" i="1"/>
  <c r="FP218" i="1"/>
  <c r="FQ218" i="1"/>
  <c r="FR218" i="1"/>
  <c r="FS218" i="1"/>
  <c r="FT218" i="1"/>
  <c r="FU218" i="1"/>
  <c r="FV218" i="1"/>
  <c r="FW218" i="1"/>
  <c r="FX218" i="1"/>
  <c r="FM219" i="1"/>
  <c r="FN219" i="1"/>
  <c r="FO219" i="1"/>
  <c r="FP219" i="1"/>
  <c r="FQ219" i="1"/>
  <c r="FR219" i="1"/>
  <c r="FS219" i="1"/>
  <c r="FT219" i="1"/>
  <c r="FU219" i="1"/>
  <c r="FV219" i="1"/>
  <c r="FW219" i="1"/>
  <c r="FX219" i="1"/>
  <c r="FM210" i="1"/>
  <c r="FN210" i="1"/>
  <c r="FO210" i="1"/>
  <c r="FP210" i="1"/>
  <c r="FQ210" i="1"/>
  <c r="FR210" i="1"/>
  <c r="FS210" i="1"/>
  <c r="FT210" i="1"/>
  <c r="FU210" i="1"/>
  <c r="FV210" i="1"/>
  <c r="FW210" i="1"/>
  <c r="FX210" i="1"/>
  <c r="FM211" i="1"/>
  <c r="FN211" i="1"/>
  <c r="FO211" i="1"/>
  <c r="FP211" i="1"/>
  <c r="FQ211" i="1"/>
  <c r="FR211" i="1"/>
  <c r="FS211" i="1"/>
  <c r="FT211" i="1"/>
  <c r="FU211" i="1"/>
  <c r="FV211" i="1"/>
  <c r="FW211" i="1"/>
  <c r="FX211" i="1"/>
  <c r="FM212" i="1"/>
  <c r="FN212" i="1"/>
  <c r="FO212" i="1"/>
  <c r="FP212" i="1"/>
  <c r="FQ212" i="1"/>
  <c r="FR212" i="1"/>
  <c r="FS212" i="1"/>
  <c r="FT212" i="1"/>
  <c r="FU212" i="1"/>
  <c r="FV212" i="1"/>
  <c r="FW212" i="1"/>
  <c r="FX212" i="1"/>
  <c r="FM213" i="1"/>
  <c r="FN213" i="1"/>
  <c r="FO213" i="1"/>
  <c r="FP213" i="1"/>
  <c r="FQ213" i="1"/>
  <c r="FR213" i="1"/>
  <c r="FS213" i="1"/>
  <c r="FT213" i="1"/>
  <c r="FU213" i="1"/>
  <c r="FV213" i="1"/>
  <c r="FW213" i="1"/>
  <c r="FX213" i="1"/>
  <c r="FM227" i="1"/>
  <c r="FN227" i="1"/>
  <c r="FO227" i="1"/>
  <c r="FP227" i="1"/>
  <c r="FQ227" i="1"/>
  <c r="FR227" i="1"/>
  <c r="FS227" i="1"/>
  <c r="FT227" i="1"/>
  <c r="FU227" i="1"/>
  <c r="FV227" i="1"/>
  <c r="FW227" i="1"/>
  <c r="FX227" i="1"/>
  <c r="FM228" i="1"/>
  <c r="FN228" i="1"/>
  <c r="FO228" i="1"/>
  <c r="FP228" i="1"/>
  <c r="FQ228" i="1"/>
  <c r="FR228" i="1"/>
  <c r="FS228" i="1"/>
  <c r="FT228" i="1"/>
  <c r="FU228" i="1"/>
  <c r="FV228" i="1"/>
  <c r="FW228" i="1"/>
  <c r="FX228" i="1"/>
  <c r="FM226" i="1"/>
  <c r="FN226" i="1"/>
  <c r="FO226" i="1"/>
  <c r="FP226" i="1"/>
  <c r="FQ226" i="1"/>
  <c r="FR226" i="1"/>
  <c r="FS226" i="1"/>
  <c r="FT226" i="1"/>
  <c r="FU226" i="1"/>
  <c r="FV226" i="1"/>
  <c r="FW226" i="1"/>
  <c r="FX226" i="1"/>
  <c r="FM215" i="1"/>
  <c r="FN215" i="1"/>
  <c r="FO215" i="1"/>
  <c r="FP215" i="1"/>
  <c r="FQ215" i="1"/>
  <c r="FR215" i="1"/>
  <c r="FS215" i="1"/>
  <c r="FT215" i="1"/>
  <c r="FU215" i="1"/>
  <c r="FV215" i="1"/>
  <c r="FW215" i="1"/>
  <c r="FX215" i="1"/>
  <c r="FM223" i="1"/>
  <c r="FN223" i="1"/>
  <c r="FO223" i="1"/>
  <c r="FP223" i="1"/>
  <c r="FQ223" i="1"/>
  <c r="FR223" i="1"/>
  <c r="FS223" i="1"/>
  <c r="FT223" i="1"/>
  <c r="FU223" i="1"/>
  <c r="FV223" i="1"/>
  <c r="FW223" i="1"/>
  <c r="FX223" i="1"/>
  <c r="FM229" i="1"/>
  <c r="FN229" i="1"/>
  <c r="FO229" i="1"/>
  <c r="FP229" i="1"/>
  <c r="FQ229" i="1"/>
  <c r="FR229" i="1"/>
  <c r="FS229" i="1"/>
  <c r="FT229" i="1"/>
  <c r="FU229" i="1"/>
  <c r="FV229" i="1"/>
  <c r="FW229" i="1"/>
  <c r="FX229" i="1"/>
  <c r="FM216" i="1"/>
  <c r="FN216" i="1"/>
  <c r="FO216" i="1"/>
  <c r="FP216" i="1"/>
  <c r="FQ216" i="1"/>
  <c r="FR216" i="1"/>
  <c r="FS216" i="1"/>
  <c r="FT216" i="1"/>
  <c r="FU216" i="1"/>
  <c r="FV216" i="1"/>
  <c r="FW216" i="1"/>
  <c r="FX216" i="1"/>
  <c r="FM158" i="1"/>
  <c r="FN158" i="1"/>
  <c r="FO158" i="1"/>
  <c r="FP158" i="1"/>
  <c r="FQ158" i="1"/>
  <c r="FR158" i="1"/>
  <c r="FS158" i="1"/>
  <c r="FT158" i="1"/>
  <c r="FU158" i="1"/>
  <c r="FV158" i="1"/>
  <c r="FW158" i="1"/>
  <c r="FX158" i="1"/>
  <c r="FM159" i="1"/>
  <c r="FN159" i="1"/>
  <c r="FO159" i="1"/>
  <c r="FP159" i="1"/>
  <c r="FQ159" i="1"/>
  <c r="FR159" i="1"/>
  <c r="FS159" i="1"/>
  <c r="FT159" i="1"/>
  <c r="FU159" i="1"/>
  <c r="FV159" i="1"/>
  <c r="FW159" i="1"/>
  <c r="FX159" i="1"/>
  <c r="FM160" i="1"/>
  <c r="FN160" i="1"/>
  <c r="FO160" i="1"/>
  <c r="FP160" i="1"/>
  <c r="FQ160" i="1"/>
  <c r="FR160" i="1"/>
  <c r="FS160" i="1"/>
  <c r="FT160" i="1"/>
  <c r="FU160" i="1"/>
  <c r="FV160" i="1"/>
  <c r="FW160" i="1"/>
  <c r="FX160" i="1"/>
  <c r="FM248" i="1"/>
  <c r="FN248" i="1"/>
  <c r="FO248" i="1"/>
  <c r="FP248" i="1"/>
  <c r="FQ248" i="1"/>
  <c r="FR248" i="1"/>
  <c r="FS248" i="1"/>
  <c r="FT248" i="1"/>
  <c r="FU248" i="1"/>
  <c r="FV248" i="1"/>
  <c r="FW248" i="1"/>
  <c r="FX248" i="1"/>
  <c r="FM249" i="1"/>
  <c r="FN249" i="1"/>
  <c r="FO249" i="1"/>
  <c r="FP249" i="1"/>
  <c r="FQ249" i="1"/>
  <c r="FR249" i="1"/>
  <c r="FS249" i="1"/>
  <c r="FT249" i="1"/>
  <c r="FU249" i="1"/>
  <c r="FV249" i="1"/>
  <c r="FW249" i="1"/>
  <c r="FX249" i="1"/>
  <c r="FM246" i="1"/>
  <c r="FN246" i="1"/>
  <c r="FO246" i="1"/>
  <c r="FP246" i="1"/>
  <c r="FQ246" i="1"/>
  <c r="FR246" i="1"/>
  <c r="FS246" i="1"/>
  <c r="FT246" i="1"/>
  <c r="FU246" i="1"/>
  <c r="FV246" i="1"/>
  <c r="FW246" i="1"/>
  <c r="FX246" i="1"/>
  <c r="FM250" i="1"/>
  <c r="FN250" i="1"/>
  <c r="FO250" i="1"/>
  <c r="FP250" i="1"/>
  <c r="FQ250" i="1"/>
  <c r="FR250" i="1"/>
  <c r="FS250" i="1"/>
  <c r="FT250" i="1"/>
  <c r="FU250" i="1"/>
  <c r="FV250" i="1"/>
  <c r="FW250" i="1"/>
  <c r="FX250" i="1"/>
  <c r="FM259" i="1"/>
  <c r="FN259" i="1"/>
  <c r="FO259" i="1"/>
  <c r="FP259" i="1"/>
  <c r="FQ259" i="1"/>
  <c r="FR259" i="1"/>
  <c r="FS259" i="1"/>
  <c r="FT259" i="1"/>
  <c r="FU259" i="1"/>
  <c r="FV259" i="1"/>
  <c r="FW259" i="1"/>
  <c r="FX259" i="1"/>
  <c r="FM256" i="1"/>
  <c r="FN256" i="1"/>
  <c r="FO256" i="1"/>
  <c r="FP256" i="1"/>
  <c r="FQ256" i="1"/>
  <c r="FR256" i="1"/>
  <c r="FS256" i="1"/>
  <c r="FT256" i="1"/>
  <c r="FU256" i="1"/>
  <c r="FV256" i="1"/>
  <c r="FW256" i="1"/>
  <c r="FX256" i="1"/>
  <c r="FM260" i="1"/>
  <c r="FN260" i="1"/>
  <c r="FO260" i="1"/>
  <c r="FP260" i="1"/>
  <c r="FQ260" i="1"/>
  <c r="FR260" i="1"/>
  <c r="FS260" i="1"/>
  <c r="FT260" i="1"/>
  <c r="FU260" i="1"/>
  <c r="FV260" i="1"/>
  <c r="FW260" i="1"/>
  <c r="FX260" i="1"/>
  <c r="FM261" i="1"/>
  <c r="FN261" i="1"/>
  <c r="FO261" i="1"/>
  <c r="FP261" i="1"/>
  <c r="FQ261" i="1"/>
  <c r="FR261" i="1"/>
  <c r="FS261" i="1"/>
  <c r="FT261" i="1"/>
  <c r="FU261" i="1"/>
  <c r="FV261" i="1"/>
  <c r="FW261" i="1"/>
  <c r="FX261" i="1"/>
  <c r="FM262" i="1"/>
  <c r="FN262" i="1"/>
  <c r="FO262" i="1"/>
  <c r="FP262" i="1"/>
  <c r="FQ262" i="1"/>
  <c r="FR262" i="1"/>
  <c r="FS262" i="1"/>
  <c r="FT262" i="1"/>
  <c r="FU262" i="1"/>
  <c r="FV262" i="1"/>
  <c r="FW262" i="1"/>
  <c r="FX262" i="1"/>
  <c r="FM257" i="1"/>
  <c r="FN257" i="1"/>
  <c r="FO257" i="1"/>
  <c r="FP257" i="1"/>
  <c r="FQ257" i="1"/>
  <c r="FR257" i="1"/>
  <c r="FS257" i="1"/>
  <c r="FT257" i="1"/>
  <c r="FU257" i="1"/>
  <c r="FV257" i="1"/>
  <c r="FW257" i="1"/>
  <c r="FX257" i="1"/>
  <c r="FM251" i="1"/>
  <c r="FN251" i="1"/>
  <c r="FO251" i="1"/>
  <c r="FP251" i="1"/>
  <c r="FQ251" i="1"/>
  <c r="FR251" i="1"/>
  <c r="FS251" i="1"/>
  <c r="FT251" i="1"/>
  <c r="FU251" i="1"/>
  <c r="FV251" i="1"/>
  <c r="FW251" i="1"/>
  <c r="FX251" i="1"/>
  <c r="FM252" i="1"/>
  <c r="FN252" i="1"/>
  <c r="FO252" i="1"/>
  <c r="FP252" i="1"/>
  <c r="FQ252" i="1"/>
  <c r="FR252" i="1"/>
  <c r="FS252" i="1"/>
  <c r="FT252" i="1"/>
  <c r="FU252" i="1"/>
  <c r="FV252" i="1"/>
  <c r="FW252" i="1"/>
  <c r="FX252" i="1"/>
  <c r="FM258" i="1"/>
  <c r="FN258" i="1"/>
  <c r="FO258" i="1"/>
  <c r="FP258" i="1"/>
  <c r="FQ258" i="1"/>
  <c r="FR258" i="1"/>
  <c r="FS258" i="1"/>
  <c r="FT258" i="1"/>
  <c r="FU258" i="1"/>
  <c r="FV258" i="1"/>
  <c r="FW258" i="1"/>
  <c r="FX258" i="1"/>
  <c r="FM253" i="1"/>
  <c r="FN253" i="1"/>
  <c r="FO253" i="1"/>
  <c r="FP253" i="1"/>
  <c r="FQ253" i="1"/>
  <c r="FR253" i="1"/>
  <c r="FS253" i="1"/>
  <c r="FT253" i="1"/>
  <c r="FU253" i="1"/>
  <c r="FV253" i="1"/>
  <c r="FW253" i="1"/>
  <c r="FX253" i="1"/>
  <c r="FM265" i="1"/>
  <c r="FN265" i="1"/>
  <c r="FO265" i="1"/>
  <c r="FP265" i="1"/>
  <c r="FQ265" i="1"/>
  <c r="FR265" i="1"/>
  <c r="FS265" i="1"/>
  <c r="FT265" i="1"/>
  <c r="FU265" i="1"/>
  <c r="FV265" i="1"/>
  <c r="FW265" i="1"/>
  <c r="FX265" i="1"/>
  <c r="FM266" i="1"/>
  <c r="FN266" i="1"/>
  <c r="FO266" i="1"/>
  <c r="FP266" i="1"/>
  <c r="FQ266" i="1"/>
  <c r="FR266" i="1"/>
  <c r="FS266" i="1"/>
  <c r="FT266" i="1"/>
  <c r="FU266" i="1"/>
  <c r="FV266" i="1"/>
  <c r="FW266" i="1"/>
  <c r="FX266" i="1"/>
  <c r="FM263" i="1"/>
  <c r="FN263" i="1"/>
  <c r="FO263" i="1"/>
  <c r="FP263" i="1"/>
  <c r="FQ263" i="1"/>
  <c r="FR263" i="1"/>
  <c r="FS263" i="1"/>
  <c r="FT263" i="1"/>
  <c r="FU263" i="1"/>
  <c r="FV263" i="1"/>
  <c r="FW263" i="1"/>
  <c r="FX263" i="1"/>
  <c r="FM264" i="1"/>
  <c r="FN264" i="1"/>
  <c r="FO264" i="1"/>
  <c r="FP264" i="1"/>
  <c r="FQ264" i="1"/>
  <c r="FR264" i="1"/>
  <c r="FS264" i="1"/>
  <c r="FT264" i="1"/>
  <c r="FU264" i="1"/>
  <c r="FV264" i="1"/>
  <c r="FW264" i="1"/>
  <c r="FX264" i="1"/>
  <c r="FM254" i="1"/>
  <c r="FN254" i="1"/>
  <c r="FO254" i="1"/>
  <c r="FP254" i="1"/>
  <c r="FQ254" i="1"/>
  <c r="FR254" i="1"/>
  <c r="FS254" i="1"/>
  <c r="FT254" i="1"/>
  <c r="FU254" i="1"/>
  <c r="FV254" i="1"/>
  <c r="FW254" i="1"/>
  <c r="FX254" i="1"/>
  <c r="FM267" i="1"/>
  <c r="FN267" i="1"/>
  <c r="FO267" i="1"/>
  <c r="FP267" i="1"/>
  <c r="FQ267" i="1"/>
  <c r="FR267" i="1"/>
  <c r="FS267" i="1"/>
  <c r="FT267" i="1"/>
  <c r="FU267" i="1"/>
  <c r="FV267" i="1"/>
  <c r="FW267" i="1"/>
  <c r="FX267" i="1"/>
  <c r="FM255" i="1"/>
  <c r="FN255" i="1"/>
  <c r="FO255" i="1"/>
  <c r="FP255" i="1"/>
  <c r="FQ255" i="1"/>
  <c r="FR255" i="1"/>
  <c r="FS255" i="1"/>
  <c r="FT255" i="1"/>
  <c r="FU255" i="1"/>
  <c r="FV255" i="1"/>
  <c r="FW255" i="1"/>
  <c r="FX255" i="1"/>
  <c r="FM276" i="1"/>
  <c r="FN276" i="1"/>
  <c r="FO276" i="1"/>
  <c r="FP276" i="1"/>
  <c r="FQ276" i="1"/>
  <c r="FR276" i="1"/>
  <c r="FS276" i="1"/>
  <c r="FT276" i="1"/>
  <c r="FU276" i="1"/>
  <c r="FV276" i="1"/>
  <c r="FW276" i="1"/>
  <c r="FX276" i="1"/>
  <c r="FM247" i="1"/>
  <c r="FN247" i="1"/>
  <c r="FO247" i="1"/>
  <c r="FP247" i="1"/>
  <c r="FQ247" i="1"/>
  <c r="FR247" i="1"/>
  <c r="FS247" i="1"/>
  <c r="FT247" i="1"/>
  <c r="FU247" i="1"/>
  <c r="FV247" i="1"/>
  <c r="FW247" i="1"/>
  <c r="FX247" i="1"/>
  <c r="FM269" i="1"/>
  <c r="FN269" i="1"/>
  <c r="FO269" i="1"/>
  <c r="FP269" i="1"/>
  <c r="FQ269" i="1"/>
  <c r="FR269" i="1"/>
  <c r="FS269" i="1"/>
  <c r="FT269" i="1"/>
  <c r="FU269" i="1"/>
  <c r="FV269" i="1"/>
  <c r="FW269" i="1"/>
  <c r="FX269" i="1"/>
  <c r="FM270" i="1"/>
  <c r="FN270" i="1"/>
  <c r="FO270" i="1"/>
  <c r="FP270" i="1"/>
  <c r="FQ270" i="1"/>
  <c r="FR270" i="1"/>
  <c r="FS270" i="1"/>
  <c r="FT270" i="1"/>
  <c r="FU270" i="1"/>
  <c r="FV270" i="1"/>
  <c r="FW270" i="1"/>
  <c r="FX270" i="1"/>
  <c r="FM271" i="1"/>
  <c r="FN271" i="1"/>
  <c r="FO271" i="1"/>
  <c r="FP271" i="1"/>
  <c r="FQ271" i="1"/>
  <c r="FR271" i="1"/>
  <c r="FS271" i="1"/>
  <c r="FT271" i="1"/>
  <c r="FU271" i="1"/>
  <c r="FV271" i="1"/>
  <c r="FW271" i="1"/>
  <c r="FX271" i="1"/>
  <c r="FM272" i="1"/>
  <c r="FN272" i="1"/>
  <c r="FO272" i="1"/>
  <c r="FP272" i="1"/>
  <c r="FQ272" i="1"/>
  <c r="FR272" i="1"/>
  <c r="FS272" i="1"/>
  <c r="FT272" i="1"/>
  <c r="FU272" i="1"/>
  <c r="FV272" i="1"/>
  <c r="FW272" i="1"/>
  <c r="FX272" i="1"/>
  <c r="FM273" i="1"/>
  <c r="FN273" i="1"/>
  <c r="FO273" i="1"/>
  <c r="FP273" i="1"/>
  <c r="FQ273" i="1"/>
  <c r="FR273" i="1"/>
  <c r="FS273" i="1"/>
  <c r="FT273" i="1"/>
  <c r="FU273" i="1"/>
  <c r="FV273" i="1"/>
  <c r="FW273" i="1"/>
  <c r="FX273" i="1"/>
  <c r="FM275" i="1"/>
  <c r="FN275" i="1"/>
  <c r="FO275" i="1"/>
  <c r="FP275" i="1"/>
  <c r="FQ275" i="1"/>
  <c r="FR275" i="1"/>
  <c r="FS275" i="1"/>
  <c r="FT275" i="1"/>
  <c r="FU275" i="1"/>
  <c r="FV275" i="1"/>
  <c r="FW275" i="1"/>
  <c r="FX275" i="1"/>
  <c r="FM268" i="1"/>
  <c r="FN268" i="1"/>
  <c r="FO268" i="1"/>
  <c r="FP268" i="1"/>
  <c r="FQ268" i="1"/>
  <c r="FR268" i="1"/>
  <c r="FS268" i="1"/>
  <c r="FT268" i="1"/>
  <c r="FU268" i="1"/>
  <c r="FV268" i="1"/>
  <c r="FW268" i="1"/>
  <c r="FX268" i="1"/>
  <c r="FM274" i="1"/>
  <c r="FN274" i="1"/>
  <c r="FO274" i="1"/>
  <c r="FP274" i="1"/>
  <c r="FQ274" i="1"/>
  <c r="FR274" i="1"/>
  <c r="FS274" i="1"/>
  <c r="FT274" i="1"/>
  <c r="FU274" i="1"/>
  <c r="FV274" i="1"/>
  <c r="FW274" i="1"/>
  <c r="FX274" i="1"/>
  <c r="GY232" i="1" l="1"/>
  <c r="GY185" i="1"/>
  <c r="GY184" i="1"/>
  <c r="GY183" i="1"/>
  <c r="GY182" i="1"/>
  <c r="GY181" i="1"/>
  <c r="GY180" i="1"/>
  <c r="GY179" i="1"/>
  <c r="GY178" i="1"/>
  <c r="GY177" i="1"/>
  <c r="GY176" i="1"/>
  <c r="GY175" i="1"/>
  <c r="GY174" i="1"/>
  <c r="GY173" i="1"/>
  <c r="GY172" i="1"/>
  <c r="GY171" i="1"/>
  <c r="GY170" i="1"/>
  <c r="GY169" i="1"/>
  <c r="GY168" i="1"/>
  <c r="GY198" i="1"/>
  <c r="GY197" i="1"/>
  <c r="GY167" i="1"/>
  <c r="GY231" i="1"/>
  <c r="GZ276" i="1"/>
  <c r="GZ255" i="1"/>
  <c r="GZ254" i="1"/>
  <c r="GZ246" i="1"/>
  <c r="GZ249" i="1"/>
  <c r="GZ248" i="1"/>
  <c r="GZ160" i="1"/>
  <c r="GZ159" i="1"/>
  <c r="GZ158" i="1"/>
  <c r="GZ216" i="1"/>
  <c r="GZ215" i="1"/>
  <c r="GZ226" i="1"/>
  <c r="GZ228" i="1"/>
  <c r="GZ227" i="1"/>
  <c r="GZ213" i="1"/>
  <c r="GZ212" i="1"/>
  <c r="GZ211" i="1"/>
  <c r="GZ210" i="1"/>
  <c r="GZ219" i="1"/>
  <c r="GZ218" i="1"/>
  <c r="GZ224" i="1"/>
  <c r="GZ222" i="1"/>
  <c r="GZ221" i="1"/>
  <c r="GZ214" i="1"/>
  <c r="GZ209" i="1"/>
  <c r="GZ208" i="1"/>
  <c r="GZ220" i="1"/>
  <c r="GZ225" i="1"/>
  <c r="GY74" i="1"/>
  <c r="GY73" i="1"/>
  <c r="GY7" i="1"/>
  <c r="GY6" i="1"/>
  <c r="GY5" i="1"/>
  <c r="GY4" i="1"/>
  <c r="GY11" i="1"/>
  <c r="GY10" i="1"/>
  <c r="GY9" i="1"/>
  <c r="GY8" i="1"/>
  <c r="GY3" i="1"/>
  <c r="GY2" i="1"/>
  <c r="GY234" i="1"/>
  <c r="GY233" i="1"/>
  <c r="GZ217" i="1"/>
  <c r="GY274" i="1"/>
  <c r="GY268" i="1"/>
  <c r="GY275" i="1"/>
  <c r="GY273" i="1"/>
  <c r="GY272" i="1"/>
  <c r="GY271" i="1"/>
  <c r="GY270" i="1"/>
  <c r="GY269" i="1"/>
  <c r="GY247" i="1"/>
  <c r="GY276" i="1"/>
  <c r="GY255" i="1"/>
  <c r="GY267" i="1"/>
  <c r="GY254" i="1"/>
  <c r="GY230" i="1"/>
  <c r="GY264" i="1"/>
  <c r="GZ229" i="1"/>
  <c r="GZ223" i="1"/>
  <c r="GY263" i="1"/>
  <c r="GY166" i="1"/>
  <c r="GY266" i="1"/>
  <c r="GZ200" i="1"/>
  <c r="GY165" i="1"/>
  <c r="GZ199" i="1"/>
  <c r="GY265" i="1"/>
  <c r="GY253" i="1"/>
  <c r="GY258" i="1"/>
  <c r="GY252" i="1"/>
  <c r="GY251" i="1"/>
  <c r="GY257" i="1"/>
  <c r="GY262" i="1"/>
  <c r="GY261" i="1"/>
  <c r="GY260" i="1"/>
  <c r="GY256" i="1"/>
  <c r="GY259" i="1"/>
  <c r="GY250" i="1"/>
  <c r="GY246" i="1"/>
  <c r="GY249" i="1"/>
  <c r="GY248" i="1"/>
  <c r="GY160" i="1"/>
  <c r="GY159" i="1"/>
  <c r="GY158" i="1"/>
  <c r="GY216" i="1"/>
  <c r="GY229" i="1"/>
  <c r="GY223" i="1"/>
  <c r="GY215" i="1"/>
  <c r="GY226" i="1"/>
  <c r="GY228" i="1"/>
  <c r="GY227" i="1"/>
  <c r="GY213" i="1"/>
  <c r="GY212" i="1"/>
  <c r="GY211" i="1"/>
  <c r="GY210" i="1"/>
  <c r="GY219" i="1"/>
  <c r="GY218" i="1"/>
  <c r="GY224" i="1"/>
  <c r="GY222" i="1"/>
  <c r="GY221" i="1"/>
  <c r="GY214" i="1"/>
  <c r="GY209" i="1"/>
  <c r="GY208" i="1"/>
  <c r="GY220" i="1"/>
  <c r="GY225" i="1"/>
  <c r="GY217" i="1"/>
  <c r="GY200" i="1"/>
  <c r="GY199" i="1"/>
  <c r="GY124" i="1"/>
  <c r="GY123" i="1"/>
  <c r="GY122" i="1"/>
  <c r="GY121" i="1"/>
  <c r="GY120" i="1"/>
  <c r="GY119" i="1"/>
  <c r="GY196" i="1"/>
  <c r="GY195" i="1"/>
  <c r="GY194" i="1"/>
  <c r="GY193" i="1"/>
  <c r="GY192" i="1"/>
  <c r="GY191" i="1"/>
  <c r="GY190" i="1"/>
  <c r="GY189" i="1"/>
  <c r="GY188" i="1"/>
  <c r="GY187" i="1"/>
  <c r="GY186" i="1"/>
  <c r="GY164" i="1"/>
  <c r="GY112" i="1"/>
  <c r="GY111" i="1"/>
  <c r="GY110" i="1"/>
  <c r="GY109" i="1"/>
  <c r="GY108" i="1"/>
  <c r="GY22" i="1"/>
  <c r="GY107" i="1"/>
  <c r="GY106" i="1"/>
  <c r="GY105" i="1"/>
  <c r="GY104" i="1"/>
  <c r="GY103" i="1"/>
  <c r="GY102" i="1"/>
  <c r="GY87" i="1"/>
  <c r="GZ264" i="1"/>
  <c r="GZ274" i="1"/>
  <c r="GZ268" i="1"/>
  <c r="GZ275" i="1"/>
  <c r="GZ273" i="1"/>
  <c r="GZ272" i="1"/>
  <c r="GZ271" i="1"/>
  <c r="GZ270" i="1"/>
  <c r="GZ269" i="1"/>
  <c r="GZ247" i="1"/>
  <c r="GZ124" i="1"/>
  <c r="GY86" i="1"/>
  <c r="GY85" i="1"/>
  <c r="GY84" i="1"/>
  <c r="GY83" i="1"/>
  <c r="GY82" i="1"/>
  <c r="GY101" i="1"/>
  <c r="GY100" i="1"/>
  <c r="GY99" i="1"/>
  <c r="GY90" i="1"/>
  <c r="GY89" i="1"/>
  <c r="GY98" i="1"/>
  <c r="GY88" i="1"/>
  <c r="GY81" i="1"/>
  <c r="GY80" i="1"/>
  <c r="GY79" i="1"/>
  <c r="GY78" i="1"/>
  <c r="GY77" i="1"/>
  <c r="GY76" i="1"/>
  <c r="GY97" i="1"/>
  <c r="GY96" i="1"/>
  <c r="GY95" i="1"/>
  <c r="GY94" i="1"/>
  <c r="GY93" i="1"/>
  <c r="GY91" i="1"/>
  <c r="GY47" i="1"/>
  <c r="GY46" i="1"/>
  <c r="GY45" i="1"/>
  <c r="GY44" i="1"/>
  <c r="GY43" i="1"/>
  <c r="GY39" i="1"/>
  <c r="GY38" i="1"/>
  <c r="GY35" i="1"/>
  <c r="GY34" i="1"/>
  <c r="GY37" i="1"/>
  <c r="GY36" i="1"/>
  <c r="GY21" i="1"/>
  <c r="GY20" i="1"/>
  <c r="GY19" i="1"/>
  <c r="GY18" i="1"/>
  <c r="GY17" i="1"/>
  <c r="GY16" i="1"/>
  <c r="GY51" i="1"/>
  <c r="GY50" i="1"/>
  <c r="GY49" i="1"/>
  <c r="GY48" i="1"/>
  <c r="GY201" i="1"/>
  <c r="GY142" i="1"/>
  <c r="GY141" i="1"/>
  <c r="GY140" i="1"/>
  <c r="GY139" i="1"/>
  <c r="GY138" i="1"/>
  <c r="GY157" i="1"/>
  <c r="GY156" i="1"/>
  <c r="GY155" i="1"/>
  <c r="GY154" i="1"/>
  <c r="GY153" i="1"/>
  <c r="GY152" i="1"/>
  <c r="GY151" i="1"/>
  <c r="GY137" i="1"/>
  <c r="GZ267" i="1"/>
  <c r="GZ123" i="1"/>
  <c r="GZ122" i="1"/>
  <c r="GZ121" i="1"/>
  <c r="GZ120" i="1"/>
  <c r="GZ119" i="1"/>
  <c r="GZ196" i="1"/>
  <c r="GZ195" i="1"/>
  <c r="GZ194" i="1"/>
  <c r="GZ193" i="1"/>
  <c r="GZ192" i="1"/>
  <c r="GZ191" i="1"/>
  <c r="GZ190" i="1"/>
  <c r="GZ189" i="1"/>
  <c r="GZ188" i="1"/>
  <c r="GZ187" i="1"/>
  <c r="GZ186" i="1"/>
  <c r="GZ232" i="1"/>
  <c r="GZ185" i="1"/>
  <c r="GZ184" i="1"/>
  <c r="GZ183" i="1"/>
  <c r="GZ182" i="1"/>
  <c r="GZ181" i="1"/>
  <c r="GZ180" i="1"/>
  <c r="GZ179" i="1"/>
  <c r="GZ91" i="1"/>
  <c r="GZ47" i="1"/>
  <c r="GZ46" i="1"/>
  <c r="GZ45" i="1"/>
  <c r="GZ44" i="1"/>
  <c r="GZ43" i="1"/>
  <c r="GZ39" i="1"/>
  <c r="GZ178" i="1"/>
  <c r="GZ177" i="1"/>
  <c r="GZ176" i="1"/>
  <c r="GZ175" i="1"/>
  <c r="GZ174" i="1"/>
  <c r="GZ173" i="1"/>
  <c r="GZ172" i="1"/>
  <c r="GZ171" i="1"/>
  <c r="GZ170" i="1"/>
  <c r="GZ169" i="1"/>
  <c r="GZ168" i="1"/>
  <c r="GZ198" i="1"/>
  <c r="GZ197" i="1"/>
  <c r="GZ167" i="1"/>
  <c r="GZ231" i="1"/>
  <c r="GZ230" i="1"/>
  <c r="GZ166" i="1"/>
  <c r="GZ165" i="1"/>
  <c r="GZ164" i="1"/>
  <c r="GZ112" i="1"/>
  <c r="GZ111" i="1"/>
  <c r="GZ110" i="1"/>
  <c r="GZ109" i="1"/>
  <c r="GZ108" i="1"/>
  <c r="GZ22" i="1"/>
  <c r="GZ107" i="1"/>
  <c r="GZ106" i="1"/>
  <c r="GZ105" i="1"/>
  <c r="GZ104" i="1"/>
  <c r="GZ103" i="1"/>
  <c r="GZ102" i="1"/>
  <c r="GZ87" i="1"/>
  <c r="GZ86" i="1"/>
  <c r="GZ85" i="1"/>
  <c r="GZ84" i="1"/>
  <c r="GZ83" i="1"/>
  <c r="GZ82" i="1"/>
  <c r="GZ101" i="1"/>
  <c r="GZ100" i="1"/>
  <c r="GZ99" i="1"/>
  <c r="GZ90" i="1"/>
  <c r="GZ89" i="1"/>
  <c r="GZ98" i="1"/>
  <c r="GZ88" i="1"/>
  <c r="GZ81" i="1"/>
  <c r="GZ80" i="1"/>
  <c r="GZ79" i="1"/>
  <c r="GZ78" i="1"/>
  <c r="GZ77" i="1"/>
  <c r="GZ76" i="1"/>
  <c r="GZ97" i="1"/>
  <c r="GZ96" i="1"/>
  <c r="GZ95" i="1"/>
  <c r="GZ38" i="1"/>
  <c r="GZ35" i="1"/>
  <c r="GZ34" i="1"/>
  <c r="GZ37" i="1"/>
  <c r="GZ36" i="1"/>
  <c r="GZ21" i="1"/>
  <c r="GZ20" i="1"/>
  <c r="GZ19" i="1"/>
  <c r="GZ18" i="1"/>
  <c r="GZ17" i="1"/>
  <c r="GZ16" i="1"/>
  <c r="GZ51" i="1"/>
  <c r="GZ50" i="1"/>
  <c r="GZ49" i="1"/>
  <c r="GZ48" i="1"/>
  <c r="GZ201" i="1"/>
  <c r="GZ142" i="1"/>
  <c r="GZ141" i="1"/>
  <c r="GZ140" i="1"/>
  <c r="GZ139" i="1"/>
  <c r="GZ138" i="1"/>
  <c r="GZ157" i="1"/>
  <c r="GZ156" i="1"/>
  <c r="GZ155" i="1"/>
  <c r="GZ154" i="1"/>
  <c r="GZ153" i="1"/>
  <c r="GZ152" i="1"/>
  <c r="GZ151" i="1"/>
  <c r="GZ137" i="1"/>
  <c r="GZ136" i="1"/>
  <c r="GZ135" i="1"/>
  <c r="GZ134" i="1"/>
  <c r="GZ133" i="1"/>
  <c r="GZ132" i="1"/>
  <c r="GZ131" i="1"/>
  <c r="GZ130" i="1"/>
  <c r="GZ129" i="1"/>
  <c r="GZ128" i="1"/>
  <c r="GZ127" i="1"/>
  <c r="GZ126" i="1"/>
  <c r="GZ125" i="1"/>
  <c r="GZ150" i="1"/>
  <c r="GZ149" i="1"/>
  <c r="GZ148" i="1"/>
  <c r="GZ147" i="1"/>
  <c r="GZ146" i="1"/>
  <c r="GZ145" i="1"/>
  <c r="GZ144" i="1"/>
  <c r="GZ143" i="1"/>
  <c r="GZ68" i="1"/>
  <c r="GZ67" i="1"/>
  <c r="GZ66" i="1"/>
  <c r="GZ65" i="1"/>
  <c r="GZ64" i="1"/>
  <c r="GZ63" i="1"/>
  <c r="GZ61" i="1"/>
  <c r="GZ60" i="1"/>
  <c r="GZ62" i="1"/>
  <c r="GZ58" i="1"/>
  <c r="GZ57" i="1"/>
  <c r="GZ56" i="1"/>
  <c r="GZ55" i="1"/>
  <c r="GZ54" i="1"/>
  <c r="GZ53" i="1"/>
  <c r="GZ52" i="1"/>
  <c r="GZ59" i="1"/>
  <c r="GZ14" i="1"/>
  <c r="GZ13" i="1"/>
  <c r="GZ12" i="1"/>
  <c r="GZ238" i="1"/>
  <c r="GZ237" i="1"/>
  <c r="GZ236" i="1"/>
  <c r="GZ235" i="1"/>
  <c r="GZ75" i="1"/>
  <c r="GZ70" i="1"/>
  <c r="GZ72" i="1"/>
  <c r="GZ69" i="1"/>
  <c r="GZ71" i="1"/>
  <c r="GZ15" i="1"/>
  <c r="GZ163" i="1"/>
  <c r="GZ162" i="1"/>
  <c r="GZ245" i="1"/>
  <c r="GZ240" i="1"/>
  <c r="GZ244" i="1"/>
  <c r="GZ243" i="1"/>
  <c r="GZ241" i="1"/>
  <c r="GZ239" i="1"/>
  <c r="GZ203" i="1"/>
  <c r="GZ207" i="1"/>
  <c r="GZ205" i="1"/>
  <c r="GZ204" i="1"/>
  <c r="GZ202" i="1"/>
  <c r="GZ115" i="1"/>
  <c r="GZ114" i="1"/>
  <c r="GZ113" i="1"/>
  <c r="GZ32" i="1"/>
  <c r="GZ42" i="1"/>
  <c r="GZ41" i="1"/>
  <c r="GZ40" i="1"/>
  <c r="GZ25" i="1"/>
  <c r="GZ24" i="1"/>
  <c r="GZ27" i="1"/>
  <c r="GZ26" i="1"/>
  <c r="GZ31" i="1"/>
  <c r="GZ7" i="1"/>
  <c r="GZ6" i="1"/>
  <c r="GZ5" i="1"/>
  <c r="GZ4" i="1"/>
  <c r="GZ11" i="1"/>
  <c r="GZ116" i="1"/>
  <c r="GZ94" i="1"/>
  <c r="GZ93" i="1"/>
  <c r="GZ92" i="1"/>
  <c r="GZ30" i="1"/>
  <c r="GZ74" i="1"/>
  <c r="GZ73" i="1"/>
  <c r="GY92" i="1"/>
  <c r="GZ263" i="1"/>
  <c r="GZ266" i="1"/>
  <c r="GZ265" i="1"/>
  <c r="GZ253" i="1"/>
  <c r="GZ258" i="1"/>
  <c r="GZ252" i="1"/>
  <c r="GZ251" i="1"/>
  <c r="GZ257" i="1"/>
  <c r="GZ262" i="1"/>
  <c r="GZ261" i="1"/>
  <c r="GZ260" i="1"/>
  <c r="GZ256" i="1"/>
  <c r="GZ259" i="1"/>
  <c r="GZ250" i="1"/>
  <c r="GZ10" i="1"/>
  <c r="GZ9" i="1"/>
  <c r="GZ8" i="1"/>
  <c r="GZ3" i="1"/>
  <c r="GZ2" i="1"/>
  <c r="GZ234" i="1"/>
  <c r="GZ233" i="1"/>
  <c r="GW274" i="1"/>
  <c r="GW268" i="1"/>
  <c r="GW275" i="1"/>
  <c r="GW273" i="1"/>
  <c r="GW272" i="1"/>
  <c r="GW271" i="1"/>
  <c r="GW270" i="1"/>
  <c r="GW269" i="1"/>
  <c r="GW247" i="1"/>
  <c r="GW276" i="1"/>
  <c r="GW255" i="1"/>
  <c r="GW267" i="1"/>
  <c r="GW254" i="1"/>
  <c r="GW264" i="1"/>
  <c r="GW263" i="1"/>
  <c r="GW266" i="1"/>
  <c r="GW265" i="1"/>
  <c r="GW253" i="1"/>
  <c r="GW258" i="1"/>
  <c r="GW252" i="1"/>
  <c r="GW251" i="1"/>
  <c r="GW257" i="1"/>
  <c r="GW262" i="1"/>
  <c r="GW261" i="1"/>
  <c r="GW260" i="1"/>
  <c r="GW256" i="1"/>
  <c r="GW259" i="1"/>
  <c r="GW250" i="1"/>
  <c r="GW246" i="1"/>
  <c r="GW249" i="1"/>
  <c r="GW248" i="1"/>
  <c r="GW160" i="1"/>
  <c r="GW159" i="1"/>
  <c r="GW158" i="1"/>
  <c r="GW216" i="1"/>
  <c r="GW229" i="1"/>
  <c r="GW223" i="1"/>
  <c r="GW215" i="1"/>
  <c r="GW226" i="1"/>
  <c r="GW228" i="1"/>
  <c r="GW227" i="1"/>
  <c r="GW213" i="1"/>
  <c r="GW212" i="1"/>
  <c r="GW211" i="1"/>
  <c r="GW210" i="1"/>
  <c r="GW219" i="1"/>
  <c r="GW218" i="1"/>
  <c r="GW224" i="1"/>
  <c r="GW222" i="1"/>
  <c r="GW221" i="1"/>
  <c r="GW214" i="1"/>
  <c r="GW209" i="1"/>
  <c r="GW208" i="1"/>
  <c r="GW220" i="1"/>
  <c r="GW225" i="1"/>
  <c r="GW217" i="1"/>
  <c r="GW200" i="1"/>
  <c r="GW199" i="1"/>
  <c r="GW124" i="1"/>
  <c r="GW123" i="1"/>
  <c r="GW122" i="1"/>
  <c r="GW121" i="1"/>
  <c r="GW120" i="1"/>
  <c r="GW119" i="1"/>
  <c r="GW196" i="1"/>
  <c r="GW195" i="1"/>
  <c r="GW194" i="1"/>
  <c r="GW193" i="1"/>
  <c r="GW192" i="1"/>
  <c r="GW191" i="1"/>
  <c r="GW190" i="1"/>
  <c r="GW189" i="1"/>
  <c r="GW188" i="1"/>
  <c r="GW187" i="1"/>
  <c r="GW186" i="1"/>
  <c r="GW232" i="1"/>
  <c r="GW185" i="1"/>
  <c r="GW184" i="1"/>
  <c r="GW183" i="1"/>
  <c r="GW182" i="1"/>
  <c r="GW181" i="1"/>
  <c r="GW180" i="1"/>
  <c r="GW179" i="1"/>
  <c r="GW178" i="1"/>
  <c r="GW177" i="1"/>
  <c r="GW176" i="1"/>
  <c r="GW175" i="1"/>
  <c r="GW174" i="1"/>
  <c r="GW173" i="1"/>
  <c r="GW172" i="1"/>
  <c r="GW171" i="1"/>
  <c r="GW170" i="1"/>
  <c r="GW169" i="1"/>
  <c r="GW168" i="1"/>
  <c r="GW198" i="1"/>
  <c r="GW197" i="1"/>
  <c r="GW167" i="1"/>
  <c r="GW231" i="1"/>
  <c r="GW230" i="1"/>
  <c r="GW166" i="1"/>
  <c r="GW165" i="1"/>
  <c r="GW164" i="1"/>
  <c r="GW112" i="1"/>
  <c r="GW111" i="1"/>
  <c r="GW110" i="1"/>
  <c r="GW109" i="1"/>
  <c r="GW108" i="1"/>
  <c r="GW22" i="1"/>
  <c r="GW107" i="1"/>
  <c r="GW106" i="1"/>
  <c r="GW105" i="1"/>
  <c r="GW104" i="1"/>
  <c r="GW103" i="1"/>
  <c r="GW102" i="1"/>
  <c r="GW87" i="1"/>
  <c r="GW86" i="1"/>
  <c r="GW85" i="1"/>
  <c r="GW84" i="1"/>
  <c r="GW83" i="1"/>
  <c r="GW82" i="1"/>
  <c r="GW101" i="1"/>
  <c r="GW100" i="1"/>
  <c r="GW99" i="1"/>
  <c r="GW90" i="1"/>
  <c r="GW89" i="1"/>
  <c r="GW98" i="1"/>
  <c r="GW88" i="1"/>
  <c r="GW81" i="1"/>
  <c r="GW80" i="1"/>
  <c r="GW79" i="1"/>
  <c r="GW78" i="1"/>
  <c r="GW77" i="1"/>
  <c r="GW76" i="1"/>
  <c r="GW97" i="1"/>
  <c r="GW96" i="1"/>
  <c r="GW95" i="1"/>
  <c r="GW94" i="1"/>
  <c r="GW93" i="1"/>
  <c r="GW92" i="1"/>
  <c r="GW91" i="1"/>
  <c r="GW47" i="1"/>
  <c r="GW46" i="1"/>
  <c r="GW45" i="1"/>
  <c r="GW44" i="1"/>
  <c r="GW43" i="1"/>
  <c r="GW39" i="1"/>
  <c r="GW38" i="1"/>
  <c r="GW35" i="1"/>
  <c r="GW34" i="1"/>
  <c r="GW37" i="1"/>
  <c r="GW36" i="1"/>
  <c r="GW21" i="1"/>
  <c r="GW20" i="1"/>
  <c r="GW19" i="1"/>
  <c r="GW18" i="1"/>
  <c r="GW17" i="1"/>
  <c r="GW16" i="1"/>
  <c r="GW51" i="1"/>
  <c r="GW50" i="1"/>
  <c r="GW49" i="1"/>
  <c r="GW48" i="1"/>
  <c r="GW201" i="1"/>
  <c r="GW142" i="1"/>
  <c r="GW141" i="1"/>
  <c r="GW140" i="1"/>
  <c r="GW139" i="1"/>
  <c r="GW138" i="1"/>
  <c r="GW157" i="1"/>
  <c r="GW156" i="1"/>
  <c r="GW155" i="1"/>
  <c r="GW154" i="1"/>
  <c r="GW153" i="1"/>
  <c r="GW152" i="1"/>
  <c r="GW151" i="1"/>
  <c r="GW137" i="1"/>
  <c r="GW136" i="1"/>
  <c r="GW135" i="1"/>
  <c r="GW134" i="1"/>
  <c r="GW133" i="1"/>
  <c r="GW132" i="1"/>
  <c r="GW131" i="1"/>
  <c r="GW130" i="1"/>
  <c r="GW129" i="1"/>
  <c r="GW128" i="1"/>
  <c r="GW127" i="1"/>
  <c r="GW126" i="1"/>
  <c r="GW125" i="1"/>
  <c r="GW150" i="1"/>
  <c r="GW149" i="1"/>
  <c r="GW148" i="1"/>
  <c r="GW147" i="1"/>
  <c r="GW146" i="1"/>
  <c r="GW145" i="1"/>
  <c r="GW144" i="1"/>
  <c r="GW143" i="1"/>
  <c r="GW68" i="1"/>
  <c r="GW67" i="1"/>
  <c r="GW66" i="1"/>
  <c r="GW65" i="1"/>
  <c r="GY136" i="1"/>
  <c r="GY135" i="1"/>
  <c r="GY134" i="1"/>
  <c r="GY133" i="1"/>
  <c r="GY132" i="1"/>
  <c r="GY131" i="1"/>
  <c r="GY130" i="1"/>
  <c r="GY129" i="1"/>
  <c r="GY128" i="1"/>
  <c r="GY127" i="1"/>
  <c r="GY126" i="1"/>
  <c r="GY125" i="1"/>
  <c r="GY150" i="1"/>
  <c r="GY149" i="1"/>
  <c r="GY148" i="1"/>
  <c r="GY147" i="1"/>
  <c r="GY146" i="1"/>
  <c r="GY145" i="1"/>
  <c r="GY144" i="1"/>
  <c r="GY143" i="1"/>
  <c r="GY68" i="1"/>
  <c r="GY67" i="1"/>
  <c r="GY66" i="1"/>
  <c r="GY65" i="1"/>
  <c r="GW64" i="1"/>
  <c r="GW63" i="1"/>
  <c r="GW61" i="1"/>
  <c r="GW60" i="1"/>
  <c r="GW62" i="1"/>
  <c r="GW58" i="1"/>
  <c r="GW57" i="1"/>
  <c r="GW56" i="1"/>
  <c r="GW55" i="1"/>
  <c r="GW54" i="1"/>
  <c r="GW53" i="1"/>
  <c r="GW52" i="1"/>
  <c r="GW59" i="1"/>
  <c r="GW14" i="1"/>
  <c r="GW13" i="1"/>
  <c r="GW12" i="1"/>
  <c r="GW238" i="1"/>
  <c r="GW237" i="1"/>
  <c r="GW236" i="1"/>
  <c r="GW235" i="1"/>
  <c r="GW75" i="1"/>
  <c r="GW70" i="1"/>
  <c r="GW72" i="1"/>
  <c r="GW69" i="1"/>
  <c r="GW71" i="1"/>
  <c r="GW15" i="1"/>
  <c r="GW163" i="1"/>
  <c r="GW162" i="1"/>
  <c r="GW245" i="1"/>
  <c r="GW240" i="1"/>
  <c r="GW244" i="1"/>
  <c r="GW243" i="1"/>
  <c r="GW241" i="1"/>
  <c r="GW239" i="1"/>
  <c r="GW203" i="1"/>
  <c r="GW207" i="1"/>
  <c r="GW205" i="1"/>
  <c r="GW204" i="1"/>
  <c r="GW202" i="1"/>
  <c r="GW116" i="1"/>
  <c r="GW115" i="1"/>
  <c r="GW114" i="1"/>
  <c r="GW113" i="1"/>
  <c r="GW32" i="1"/>
  <c r="GW42" i="1"/>
  <c r="GW41" i="1"/>
  <c r="GW40" i="1"/>
  <c r="GW25" i="1"/>
  <c r="GW24" i="1"/>
  <c r="GW27" i="1"/>
  <c r="GW26" i="1"/>
  <c r="GW31" i="1"/>
  <c r="GW30" i="1"/>
  <c r="GW74" i="1"/>
  <c r="GW73" i="1"/>
  <c r="GW7" i="1"/>
  <c r="GW6" i="1"/>
  <c r="GW5" i="1"/>
  <c r="GW4" i="1"/>
  <c r="GW11" i="1"/>
  <c r="GW10" i="1"/>
  <c r="GW9" i="1"/>
  <c r="GW8" i="1"/>
  <c r="GW3" i="1"/>
  <c r="GW2" i="1"/>
  <c r="GW234" i="1"/>
  <c r="GW233" i="1"/>
  <c r="GY64" i="1"/>
  <c r="GY63" i="1"/>
  <c r="GY61" i="1"/>
  <c r="GY60" i="1"/>
  <c r="GY62" i="1"/>
  <c r="GY58" i="1"/>
  <c r="GY57" i="1"/>
  <c r="GY56" i="1"/>
  <c r="GY55" i="1"/>
  <c r="GY54" i="1"/>
  <c r="GY53" i="1"/>
  <c r="GY52" i="1"/>
  <c r="GY59" i="1"/>
  <c r="GY14" i="1"/>
  <c r="GY13" i="1"/>
  <c r="GY12" i="1"/>
  <c r="GY238" i="1"/>
  <c r="GY237" i="1"/>
  <c r="GY236" i="1"/>
  <c r="GY235" i="1"/>
  <c r="GY75" i="1"/>
  <c r="GY70" i="1"/>
  <c r="GY72" i="1"/>
  <c r="GY69" i="1"/>
  <c r="GY71" i="1"/>
  <c r="GY15" i="1"/>
  <c r="GY163" i="1"/>
  <c r="GY162" i="1"/>
  <c r="GY245" i="1"/>
  <c r="GY240" i="1"/>
  <c r="GY244" i="1"/>
  <c r="GY243" i="1"/>
  <c r="GY241" i="1"/>
  <c r="GY239" i="1"/>
  <c r="GY203" i="1"/>
  <c r="GY207" i="1"/>
  <c r="GY205" i="1"/>
  <c r="GY204" i="1"/>
  <c r="GY202" i="1"/>
  <c r="GY116" i="1"/>
  <c r="GY115" i="1"/>
  <c r="GY114" i="1"/>
  <c r="GY113" i="1"/>
  <c r="GY32" i="1"/>
  <c r="GY42" i="1"/>
  <c r="GY41" i="1"/>
  <c r="GY40" i="1"/>
  <c r="GY25" i="1"/>
  <c r="GY24" i="1"/>
  <c r="GY27" i="1"/>
  <c r="GY26" i="1"/>
  <c r="GY31" i="1"/>
  <c r="GY30" i="1"/>
  <c r="GX274" i="1"/>
  <c r="GX268" i="1"/>
  <c r="GX275" i="1"/>
  <c r="GX273" i="1"/>
  <c r="GX272" i="1"/>
  <c r="GX271" i="1"/>
  <c r="GX270" i="1"/>
  <c r="GX269" i="1"/>
  <c r="GX247" i="1"/>
  <c r="GX276" i="1"/>
  <c r="GX255" i="1"/>
  <c r="GX267" i="1"/>
  <c r="GX254" i="1"/>
  <c r="GX264" i="1"/>
  <c r="GX263" i="1"/>
  <c r="GX266" i="1"/>
  <c r="GX265" i="1"/>
  <c r="GX253" i="1"/>
  <c r="GX258" i="1"/>
  <c r="GX252" i="1"/>
  <c r="GX251" i="1"/>
  <c r="GX257" i="1"/>
  <c r="GX262" i="1"/>
  <c r="GX261" i="1"/>
  <c r="GX260" i="1"/>
  <c r="GX256" i="1"/>
  <c r="GX259" i="1"/>
  <c r="GX250" i="1"/>
  <c r="GX246" i="1"/>
  <c r="GX249" i="1"/>
  <c r="GX248" i="1"/>
  <c r="GX160" i="1"/>
  <c r="GX159" i="1"/>
  <c r="GX158" i="1"/>
  <c r="GX216" i="1"/>
  <c r="GX229" i="1"/>
  <c r="GX223" i="1"/>
  <c r="GX215" i="1"/>
  <c r="GX226" i="1"/>
  <c r="GX228" i="1"/>
  <c r="GX227" i="1"/>
  <c r="GX213" i="1"/>
  <c r="GX212" i="1"/>
  <c r="GX211" i="1"/>
  <c r="GX210" i="1"/>
  <c r="GX219" i="1"/>
  <c r="GX218" i="1"/>
  <c r="GX224" i="1"/>
  <c r="GX222" i="1"/>
  <c r="GX221" i="1"/>
  <c r="GX214" i="1"/>
  <c r="GX209" i="1"/>
  <c r="GX208" i="1"/>
  <c r="GX220" i="1"/>
  <c r="GX225" i="1"/>
  <c r="GX217" i="1"/>
  <c r="GX200" i="1"/>
  <c r="GX199" i="1"/>
  <c r="GX124" i="1"/>
  <c r="GX123" i="1"/>
  <c r="GX122" i="1"/>
  <c r="GX121" i="1"/>
  <c r="GX120" i="1"/>
  <c r="GX119" i="1"/>
  <c r="GX196" i="1"/>
  <c r="GX195" i="1"/>
  <c r="GX194" i="1"/>
  <c r="GX193" i="1"/>
  <c r="GX192" i="1"/>
  <c r="GX191" i="1"/>
  <c r="GX190" i="1"/>
  <c r="GX189" i="1"/>
  <c r="GX188" i="1"/>
  <c r="GX187" i="1"/>
  <c r="GX186" i="1"/>
  <c r="GX232" i="1"/>
  <c r="GX185" i="1"/>
  <c r="GX184" i="1"/>
  <c r="GX183" i="1"/>
  <c r="GX182" i="1"/>
  <c r="GX181" i="1"/>
  <c r="GX180" i="1"/>
  <c r="GX179" i="1"/>
  <c r="GX178" i="1"/>
  <c r="GX177" i="1"/>
  <c r="GX176" i="1"/>
  <c r="GX175" i="1"/>
  <c r="GX174" i="1"/>
  <c r="GX173" i="1"/>
  <c r="GX172" i="1"/>
  <c r="GX171" i="1"/>
  <c r="GX170" i="1"/>
  <c r="GX169" i="1"/>
  <c r="GX168" i="1"/>
  <c r="GX198" i="1"/>
  <c r="GX197" i="1"/>
  <c r="GX167" i="1"/>
  <c r="GX231" i="1"/>
  <c r="GX230" i="1"/>
  <c r="GX166" i="1"/>
  <c r="GX165" i="1"/>
  <c r="GX164" i="1"/>
  <c r="GX112" i="1"/>
  <c r="GX111" i="1"/>
  <c r="GX110" i="1"/>
  <c r="GX109" i="1"/>
  <c r="GX108" i="1"/>
  <c r="GX22" i="1"/>
  <c r="GX107" i="1"/>
  <c r="GX106" i="1"/>
  <c r="GX105" i="1"/>
  <c r="GX104" i="1"/>
  <c r="GX103" i="1"/>
  <c r="GX102" i="1"/>
  <c r="GX87" i="1"/>
  <c r="GX86" i="1"/>
  <c r="GX85" i="1"/>
  <c r="GX84" i="1"/>
  <c r="GX83" i="1"/>
  <c r="GX82" i="1"/>
  <c r="GX101" i="1"/>
  <c r="GX100" i="1"/>
  <c r="GX99" i="1"/>
  <c r="GX90" i="1"/>
  <c r="GX89" i="1"/>
  <c r="GX98" i="1"/>
  <c r="GX88" i="1"/>
  <c r="GX81" i="1"/>
  <c r="GX80" i="1"/>
  <c r="GX79" i="1"/>
  <c r="GX78" i="1"/>
  <c r="GX77" i="1"/>
  <c r="GX76" i="1"/>
  <c r="GX97" i="1"/>
  <c r="GX96" i="1"/>
  <c r="GX95" i="1"/>
  <c r="GX94" i="1"/>
  <c r="GX93" i="1"/>
  <c r="GX92" i="1"/>
  <c r="GX91" i="1"/>
  <c r="GX47" i="1"/>
  <c r="GX46" i="1"/>
  <c r="GX45" i="1"/>
  <c r="GX44" i="1"/>
  <c r="GX43" i="1"/>
  <c r="GX39" i="1"/>
  <c r="GX38" i="1"/>
  <c r="GX35" i="1"/>
  <c r="GX34" i="1"/>
  <c r="GX37" i="1"/>
  <c r="GX36" i="1"/>
  <c r="GX21" i="1"/>
  <c r="GX20" i="1"/>
  <c r="GX19" i="1"/>
  <c r="GX18" i="1"/>
  <c r="GX17" i="1"/>
  <c r="GX16" i="1"/>
  <c r="GX51" i="1"/>
  <c r="GX50" i="1"/>
  <c r="GX49" i="1"/>
  <c r="GX48" i="1"/>
  <c r="GX201" i="1"/>
  <c r="GX142" i="1"/>
  <c r="GX141" i="1"/>
  <c r="GX140" i="1"/>
  <c r="GX139" i="1"/>
  <c r="GX138" i="1"/>
  <c r="GX157" i="1"/>
  <c r="GX156" i="1"/>
  <c r="GX155" i="1"/>
  <c r="GX154" i="1"/>
  <c r="GX153" i="1"/>
  <c r="GX152" i="1"/>
  <c r="GX151" i="1"/>
  <c r="GX137" i="1"/>
  <c r="GX136" i="1"/>
  <c r="GX135" i="1"/>
  <c r="GX134" i="1"/>
  <c r="GX133" i="1"/>
  <c r="GX132" i="1"/>
  <c r="GX131" i="1"/>
  <c r="GX130" i="1"/>
  <c r="GX129" i="1"/>
  <c r="GX128" i="1"/>
  <c r="GX127" i="1"/>
  <c r="GX126" i="1"/>
  <c r="GX125" i="1"/>
  <c r="GX150" i="1"/>
  <c r="GX149" i="1"/>
  <c r="GX148" i="1"/>
  <c r="GX147" i="1"/>
  <c r="GX146" i="1"/>
  <c r="GX145" i="1"/>
  <c r="GX144" i="1"/>
  <c r="GX143" i="1"/>
  <c r="GX68" i="1"/>
  <c r="GX67" i="1"/>
  <c r="GX66" i="1"/>
  <c r="GX65" i="1"/>
  <c r="GX64" i="1"/>
  <c r="GX63" i="1"/>
  <c r="GX61" i="1"/>
  <c r="GX60" i="1"/>
  <c r="GX62" i="1"/>
  <c r="GX58" i="1"/>
  <c r="GX57" i="1"/>
  <c r="GX56" i="1"/>
  <c r="GX55" i="1"/>
  <c r="GX54" i="1"/>
  <c r="GX53" i="1"/>
  <c r="GX52" i="1"/>
  <c r="GX59" i="1"/>
  <c r="GX14" i="1"/>
  <c r="GX13" i="1"/>
  <c r="GX12" i="1"/>
  <c r="GX238" i="1"/>
  <c r="GX237" i="1"/>
  <c r="GX236" i="1"/>
  <c r="GX235" i="1"/>
  <c r="GX75" i="1"/>
  <c r="GX70" i="1"/>
  <c r="GX72" i="1"/>
  <c r="GX69" i="1"/>
  <c r="GX71" i="1"/>
  <c r="GX15" i="1"/>
  <c r="GX163" i="1"/>
  <c r="GX162" i="1"/>
  <c r="GX245" i="1"/>
  <c r="GX240" i="1"/>
  <c r="GX244" i="1"/>
  <c r="GX243" i="1"/>
  <c r="GX241" i="1"/>
  <c r="GX239" i="1"/>
  <c r="GX203" i="1"/>
  <c r="GX207" i="1"/>
  <c r="GX205" i="1"/>
  <c r="GX204" i="1"/>
  <c r="GX202" i="1"/>
  <c r="GX116" i="1"/>
  <c r="GX115" i="1"/>
  <c r="GX114" i="1"/>
  <c r="GX113" i="1"/>
  <c r="GX32" i="1"/>
  <c r="GX42" i="1"/>
  <c r="GX41" i="1"/>
  <c r="GX40" i="1"/>
  <c r="GX25" i="1"/>
  <c r="GX24" i="1"/>
  <c r="GX27" i="1"/>
  <c r="GX26" i="1"/>
  <c r="GX31" i="1"/>
  <c r="GX30" i="1"/>
  <c r="GX74" i="1"/>
  <c r="GX73" i="1"/>
  <c r="GX7" i="1"/>
  <c r="GX6" i="1"/>
  <c r="GX5" i="1"/>
  <c r="GX4" i="1"/>
  <c r="GX11" i="1"/>
  <c r="GX10" i="1"/>
  <c r="GX9" i="1"/>
  <c r="GX8" i="1"/>
  <c r="GX3" i="1"/>
  <c r="GX2" i="1"/>
  <c r="GX234" i="1"/>
  <c r="GX233" i="1"/>
  <c r="HZ268" i="1"/>
  <c r="HZ273" i="1"/>
  <c r="HZ271" i="1"/>
  <c r="HZ269" i="1"/>
  <c r="HZ276" i="1"/>
  <c r="HZ267" i="1"/>
  <c r="HZ264" i="1"/>
  <c r="HZ266" i="1"/>
  <c r="HZ252" i="1"/>
  <c r="HZ257" i="1"/>
  <c r="HZ261" i="1"/>
  <c r="HZ250" i="1"/>
  <c r="HZ249" i="1"/>
  <c r="HZ160" i="1"/>
  <c r="HZ229" i="1"/>
  <c r="HZ215" i="1"/>
  <c r="HZ228" i="1"/>
  <c r="HZ213" i="1"/>
  <c r="HZ219" i="1"/>
  <c r="HZ224" i="1"/>
  <c r="HZ221" i="1"/>
  <c r="HZ209" i="1"/>
  <c r="HZ220" i="1"/>
  <c r="HZ217" i="1"/>
  <c r="HZ199" i="1"/>
  <c r="HZ123" i="1"/>
  <c r="HZ121" i="1"/>
  <c r="HZ195" i="1"/>
  <c r="HZ191" i="1"/>
  <c r="HZ187" i="1"/>
  <c r="HZ232" i="1"/>
  <c r="HZ184" i="1"/>
  <c r="HZ182" i="1"/>
  <c r="HZ180" i="1"/>
  <c r="HZ178" i="1"/>
  <c r="HZ176" i="1"/>
  <c r="HZ174" i="1"/>
  <c r="HZ172" i="1"/>
  <c r="HZ170" i="1"/>
  <c r="HZ168" i="1"/>
  <c r="HZ197" i="1"/>
  <c r="HZ231" i="1"/>
  <c r="HZ166" i="1"/>
  <c r="HZ111" i="1"/>
  <c r="HZ109" i="1"/>
  <c r="HZ22" i="1"/>
  <c r="HZ106" i="1"/>
  <c r="HZ104" i="1"/>
  <c r="HZ102" i="1"/>
  <c r="HZ86" i="1"/>
  <c r="HZ84" i="1"/>
  <c r="HZ82" i="1"/>
  <c r="HZ100" i="1"/>
  <c r="HZ90" i="1"/>
  <c r="HZ81" i="1"/>
  <c r="HZ79" i="1"/>
  <c r="HZ77" i="1"/>
  <c r="HZ97" i="1"/>
  <c r="HZ95" i="1"/>
  <c r="HZ93" i="1"/>
  <c r="HZ91" i="1"/>
  <c r="HZ46" i="1"/>
  <c r="HZ39" i="1"/>
  <c r="HZ35" i="1"/>
  <c r="HZ37" i="1"/>
  <c r="HZ21" i="1"/>
  <c r="HZ19" i="1"/>
  <c r="HZ17" i="1"/>
  <c r="HZ201" i="1"/>
  <c r="HZ141" i="1"/>
  <c r="HZ139" i="1"/>
  <c r="HZ157" i="1"/>
  <c r="HZ153" i="1"/>
  <c r="HZ2" i="1"/>
  <c r="HZ122" i="1"/>
  <c r="HZ256" i="1"/>
  <c r="HZ119" i="1"/>
  <c r="HZ44" i="1"/>
  <c r="HZ51" i="1"/>
  <c r="HZ155" i="1"/>
  <c r="HZ151" i="1"/>
  <c r="HZ136" i="1"/>
  <c r="HZ134" i="1"/>
  <c r="HZ132" i="1"/>
  <c r="HZ130" i="1"/>
  <c r="HZ128" i="1"/>
  <c r="HZ126" i="1"/>
  <c r="HZ150" i="1"/>
  <c r="HZ148" i="1"/>
  <c r="HZ146" i="1"/>
  <c r="HZ144" i="1"/>
  <c r="HZ68" i="1"/>
  <c r="HZ66" i="1"/>
  <c r="HZ64" i="1"/>
  <c r="HZ61" i="1"/>
  <c r="HZ62" i="1"/>
  <c r="HZ57" i="1"/>
  <c r="HZ55" i="1"/>
  <c r="HZ53" i="1"/>
  <c r="HZ59" i="1"/>
  <c r="HZ13" i="1"/>
  <c r="HZ238" i="1"/>
  <c r="HZ236" i="1"/>
  <c r="HZ75" i="1"/>
  <c r="HZ72" i="1"/>
  <c r="HZ71" i="1"/>
  <c r="HZ163" i="1"/>
  <c r="HZ245" i="1"/>
  <c r="HZ244" i="1"/>
  <c r="HZ241" i="1"/>
  <c r="HZ203" i="1"/>
  <c r="HZ205" i="1"/>
  <c r="HZ202" i="1"/>
  <c r="HZ115" i="1"/>
  <c r="HZ113" i="1"/>
  <c r="HZ42" i="1"/>
  <c r="HZ40" i="1"/>
  <c r="HZ24" i="1"/>
  <c r="HZ26" i="1"/>
  <c r="HZ30" i="1"/>
  <c r="HZ73" i="1"/>
  <c r="HZ6" i="1"/>
  <c r="HZ4" i="1"/>
  <c r="HZ10" i="1"/>
  <c r="HZ8" i="1"/>
  <c r="HZ233" i="1"/>
  <c r="HZ189" i="1"/>
  <c r="HZ253" i="1"/>
  <c r="HZ211" i="1"/>
  <c r="HZ158" i="1"/>
  <c r="HZ193" i="1"/>
  <c r="HZ164" i="1"/>
  <c r="HZ98" i="1"/>
  <c r="HZ49" i="1"/>
  <c r="HZ274" i="1"/>
  <c r="HZ275" i="1"/>
  <c r="HZ270" i="1"/>
  <c r="HZ254" i="1"/>
  <c r="HZ265" i="1"/>
  <c r="HZ258" i="1"/>
  <c r="HZ260" i="1"/>
  <c r="HZ259" i="1"/>
  <c r="HZ248" i="1"/>
  <c r="HZ223" i="1"/>
  <c r="HZ227" i="1"/>
  <c r="HZ212" i="1"/>
  <c r="HZ218" i="1"/>
  <c r="HZ222" i="1"/>
  <c r="HZ214" i="1"/>
  <c r="HZ225" i="1"/>
  <c r="HZ200" i="1"/>
  <c r="HZ124" i="1"/>
  <c r="HZ120" i="1"/>
  <c r="HZ196" i="1"/>
  <c r="HZ194" i="1"/>
  <c r="HZ192" i="1"/>
  <c r="HZ190" i="1"/>
  <c r="HZ188" i="1"/>
  <c r="HZ186" i="1"/>
  <c r="HZ185" i="1"/>
  <c r="HZ183" i="1"/>
  <c r="HZ181" i="1"/>
  <c r="HZ179" i="1"/>
  <c r="HZ177" i="1"/>
  <c r="HZ175" i="1"/>
  <c r="HZ173" i="1"/>
  <c r="HZ171" i="1"/>
  <c r="HZ169" i="1"/>
  <c r="HZ198" i="1"/>
  <c r="HZ167" i="1"/>
  <c r="HZ230" i="1"/>
  <c r="HZ165" i="1"/>
  <c r="HZ112" i="1"/>
  <c r="HZ110" i="1"/>
  <c r="HZ108" i="1"/>
  <c r="HZ107" i="1"/>
  <c r="HZ105" i="1"/>
  <c r="HZ103" i="1"/>
  <c r="HZ87" i="1"/>
  <c r="HZ85" i="1"/>
  <c r="HZ83" i="1"/>
  <c r="HZ101" i="1"/>
  <c r="HZ99" i="1"/>
  <c r="HZ89" i="1"/>
  <c r="HZ88" i="1"/>
  <c r="HZ80" i="1"/>
  <c r="HZ78" i="1"/>
  <c r="HZ76" i="1"/>
  <c r="HZ96" i="1"/>
  <c r="HZ94" i="1"/>
  <c r="HZ92" i="1"/>
  <c r="HZ47" i="1"/>
  <c r="HZ45" i="1"/>
  <c r="HZ43" i="1"/>
  <c r="HZ38" i="1"/>
  <c r="HZ34" i="1"/>
  <c r="HZ36" i="1"/>
  <c r="HZ20" i="1"/>
  <c r="HZ18" i="1"/>
  <c r="HZ16" i="1"/>
  <c r="HZ50" i="1"/>
  <c r="HZ48" i="1"/>
  <c r="HZ142" i="1"/>
  <c r="HZ140" i="1"/>
  <c r="HZ138" i="1"/>
  <c r="HZ156" i="1"/>
  <c r="HZ154" i="1"/>
  <c r="HZ152" i="1"/>
  <c r="HZ137" i="1"/>
  <c r="HZ135" i="1"/>
  <c r="HZ133" i="1"/>
  <c r="HZ131" i="1"/>
  <c r="HZ129" i="1"/>
  <c r="HZ127" i="1"/>
  <c r="HZ125" i="1"/>
  <c r="HZ149" i="1"/>
  <c r="HZ147" i="1"/>
  <c r="HZ145" i="1"/>
  <c r="HZ143" i="1"/>
  <c r="HZ67" i="1"/>
  <c r="HZ65" i="1"/>
  <c r="HZ63" i="1"/>
  <c r="HZ60" i="1"/>
  <c r="HZ272" i="1"/>
  <c r="HZ247" i="1"/>
  <c r="HZ255" i="1"/>
  <c r="HZ263" i="1"/>
  <c r="HZ251" i="1"/>
  <c r="HZ262" i="1"/>
  <c r="HZ246" i="1"/>
  <c r="HZ159" i="1"/>
  <c r="HZ216" i="1"/>
  <c r="HZ226" i="1"/>
  <c r="HZ210" i="1"/>
  <c r="HZ208" i="1"/>
  <c r="HZ58" i="1"/>
  <c r="HZ56" i="1"/>
  <c r="HZ54" i="1"/>
  <c r="HZ52" i="1"/>
  <c r="HZ14" i="1"/>
  <c r="HZ12" i="1"/>
  <c r="HZ237" i="1"/>
  <c r="HZ235" i="1"/>
  <c r="HZ70" i="1"/>
  <c r="HZ69" i="1"/>
  <c r="HZ15" i="1"/>
  <c r="HZ162" i="1"/>
  <c r="HZ240" i="1"/>
  <c r="HZ243" i="1"/>
  <c r="HZ239" i="1"/>
  <c r="HZ207" i="1"/>
  <c r="HZ204" i="1"/>
  <c r="HZ116" i="1"/>
  <c r="HZ114" i="1"/>
  <c r="HZ32" i="1"/>
  <c r="HZ41" i="1"/>
  <c r="HZ25" i="1"/>
  <c r="HZ27" i="1"/>
  <c r="HZ31" i="1"/>
  <c r="HZ74" i="1"/>
  <c r="HZ7" i="1"/>
  <c r="HZ5" i="1"/>
  <c r="HZ11" i="1"/>
  <c r="HZ9" i="1"/>
  <c r="HZ3" i="1"/>
  <c r="HZ234" i="1"/>
  <c r="KH256" i="1" l="1"/>
  <c r="KH8" i="1"/>
  <c r="KH40" i="1"/>
  <c r="KH244" i="1"/>
  <c r="KH253" i="1"/>
  <c r="KH113" i="1"/>
  <c r="KH266" i="1"/>
  <c r="KH49" i="1"/>
  <c r="KH119" i="1"/>
  <c r="KH73" i="1"/>
  <c r="KH202" i="1"/>
  <c r="KH51" i="1"/>
  <c r="KH121" i="1"/>
  <c r="KH249" i="1"/>
  <c r="KH123" i="1"/>
  <c r="KH243" i="1"/>
  <c r="KH258" i="1"/>
  <c r="KH265" i="1"/>
  <c r="KH114" i="1"/>
  <c r="KH48" i="1"/>
  <c r="KH263" i="1"/>
  <c r="KH50" i="1"/>
  <c r="KH120" i="1"/>
  <c r="KH248" i="1"/>
  <c r="KH204" i="1"/>
  <c r="KH122" i="1"/>
  <c r="KG136" i="1"/>
  <c r="KH71" i="1"/>
  <c r="KG71" i="1"/>
  <c r="KH69" i="1"/>
  <c r="KG69" i="1"/>
  <c r="KG235" i="1"/>
  <c r="FY32" i="1"/>
  <c r="FZ32" i="1"/>
  <c r="GA32" i="1"/>
  <c r="GB32" i="1"/>
  <c r="KI32" i="1" l="1"/>
  <c r="IA32" i="1"/>
  <c r="HB32" i="1"/>
  <c r="HA32" i="1"/>
  <c r="LY32" i="1"/>
  <c r="NB32" i="1"/>
  <c r="NA32" i="1"/>
  <c r="HT32" i="1"/>
  <c r="HS32" i="1"/>
  <c r="KF32" i="1" l="1"/>
  <c r="KH32" i="1"/>
  <c r="KG32" i="1"/>
  <c r="LZ32" i="1"/>
  <c r="MZ32" i="1" l="1"/>
  <c r="MY32" i="1"/>
  <c r="QD32" i="1"/>
  <c r="QE32" i="1"/>
  <c r="QG32" i="1"/>
  <c r="QF32" i="1"/>
  <c r="QF75" i="1" l="1"/>
  <c r="QF39" i="1"/>
  <c r="QF38" i="1"/>
  <c r="QE75" i="1"/>
  <c r="QE39" i="1"/>
  <c r="QE38" i="1"/>
  <c r="QD75" i="1"/>
  <c r="QD39" i="1"/>
  <c r="QD38" i="1"/>
  <c r="QG75" i="1"/>
  <c r="QG39" i="1"/>
  <c r="QG38" i="1"/>
  <c r="MY75" i="1"/>
  <c r="MY39" i="1"/>
  <c r="MY38" i="1"/>
  <c r="MQ75" i="1"/>
  <c r="MQ39" i="1"/>
  <c r="MQ38" i="1"/>
  <c r="GB75" i="1"/>
  <c r="GB39" i="1"/>
  <c r="GB38" i="1"/>
  <c r="GA75" i="1"/>
  <c r="GA39" i="1"/>
  <c r="GA38" i="1"/>
  <c r="FZ75" i="1"/>
  <c r="FZ39" i="1"/>
  <c r="FZ38" i="1"/>
  <c r="FY75" i="1"/>
  <c r="FY39" i="1"/>
  <c r="FY38" i="1"/>
  <c r="KI38" i="1" l="1"/>
  <c r="KI39" i="1"/>
  <c r="KI75" i="1"/>
  <c r="IA75" i="1"/>
  <c r="KF75" i="1" s="1"/>
  <c r="IA38" i="1"/>
  <c r="IA39" i="1"/>
  <c r="KF39" i="1" s="1"/>
  <c r="HA39" i="1"/>
  <c r="HB75" i="1"/>
  <c r="HB38" i="1"/>
  <c r="HB39" i="1"/>
  <c r="HA38" i="1"/>
  <c r="HA75" i="1"/>
  <c r="LZ38" i="1"/>
  <c r="LZ39" i="1"/>
  <c r="LZ75" i="1"/>
  <c r="NB38" i="1"/>
  <c r="NB39" i="1"/>
  <c r="NB75" i="1"/>
  <c r="NA38" i="1"/>
  <c r="NA39" i="1"/>
  <c r="NA75" i="1"/>
  <c r="MZ38" i="1"/>
  <c r="MZ39" i="1"/>
  <c r="MZ75" i="1"/>
  <c r="MR38" i="1"/>
  <c r="MR39" i="1"/>
  <c r="MR75" i="1"/>
  <c r="KF38" i="1" l="1"/>
  <c r="KH39" i="1"/>
  <c r="KG39" i="1"/>
  <c r="KH38" i="1"/>
  <c r="KG38" i="1"/>
  <c r="KH75" i="1"/>
  <c r="KG75" i="1"/>
  <c r="LY75" i="1"/>
  <c r="LY38" i="1"/>
  <c r="LY39" i="1"/>
  <c r="FY72" i="1" l="1"/>
  <c r="FZ72" i="1"/>
  <c r="GA72" i="1"/>
  <c r="GB72" i="1"/>
  <c r="QG72" i="1"/>
  <c r="QD72" i="1"/>
  <c r="QE72" i="1"/>
  <c r="QF72" i="1"/>
  <c r="FY70" i="1"/>
  <c r="FZ70" i="1"/>
  <c r="GA70" i="1"/>
  <c r="GB70" i="1"/>
  <c r="MY70" i="1"/>
  <c r="QG70" i="1"/>
  <c r="QD70" i="1"/>
  <c r="QE70" i="1"/>
  <c r="QF70" i="1"/>
  <c r="KI72" i="1" l="1"/>
  <c r="KI70" i="1"/>
  <c r="IA70" i="1"/>
  <c r="IA72" i="1"/>
  <c r="HB70" i="1"/>
  <c r="HB72" i="1"/>
  <c r="HA72" i="1"/>
  <c r="HA70" i="1"/>
  <c r="LZ72" i="1"/>
  <c r="LZ70" i="1"/>
  <c r="NB72" i="1"/>
  <c r="NB70" i="1"/>
  <c r="NA72" i="1"/>
  <c r="NA70" i="1"/>
  <c r="MZ72" i="1"/>
  <c r="MZ70" i="1"/>
  <c r="HS72" i="1"/>
  <c r="MY72" i="1"/>
  <c r="HT72" i="1"/>
  <c r="HT70" i="1"/>
  <c r="HS70" i="1"/>
  <c r="KF72" i="1" l="1"/>
  <c r="KF70" i="1"/>
  <c r="KH70" i="1"/>
  <c r="KH72" i="1"/>
  <c r="KG70" i="1"/>
  <c r="KG72" i="1"/>
  <c r="LY70" i="1"/>
  <c r="LY72" i="1"/>
  <c r="GB2" i="1" l="1"/>
  <c r="GB3" i="1"/>
  <c r="GB8" i="1"/>
  <c r="GB73" i="1"/>
  <c r="GB40" i="1"/>
  <c r="GB41" i="1"/>
  <c r="GB30" i="1"/>
  <c r="GB31" i="1"/>
  <c r="GB26" i="1"/>
  <c r="GB27" i="1"/>
  <c r="GB24" i="1"/>
  <c r="GB25" i="1"/>
  <c r="GB42" i="1"/>
  <c r="GB113" i="1"/>
  <c r="GB114" i="1"/>
  <c r="GB115" i="1"/>
  <c r="GB116" i="1"/>
  <c r="GB202" i="1"/>
  <c r="GB204" i="1"/>
  <c r="GB205" i="1"/>
  <c r="GB239" i="1"/>
  <c r="GB241" i="1"/>
  <c r="GB243" i="1"/>
  <c r="GB244" i="1"/>
  <c r="GB48" i="1"/>
  <c r="GB49" i="1"/>
  <c r="GB50" i="1"/>
  <c r="GB51" i="1"/>
  <c r="GB36" i="1"/>
  <c r="GB37" i="1"/>
  <c r="GB34" i="1"/>
  <c r="GB35" i="1"/>
  <c r="GB17" i="1"/>
  <c r="GB18" i="1"/>
  <c r="GB16" i="1"/>
  <c r="GB164" i="1"/>
  <c r="GB165" i="1"/>
  <c r="GB166" i="1"/>
  <c r="GB230" i="1"/>
  <c r="GB231" i="1"/>
  <c r="GB91" i="1"/>
  <c r="GB92" i="1"/>
  <c r="GB93" i="1"/>
  <c r="GB94" i="1"/>
  <c r="GB95" i="1"/>
  <c r="GB96" i="1"/>
  <c r="GB97" i="1"/>
  <c r="GB143" i="1"/>
  <c r="GB144" i="1"/>
  <c r="GB145" i="1"/>
  <c r="GB146" i="1"/>
  <c r="GB147" i="1"/>
  <c r="GB148" i="1"/>
  <c r="GB149" i="1"/>
  <c r="GB150" i="1"/>
  <c r="GB59" i="1"/>
  <c r="GB52" i="1"/>
  <c r="GB53" i="1"/>
  <c r="GB76" i="1"/>
  <c r="GB77" i="1"/>
  <c r="GB78" i="1"/>
  <c r="GB79" i="1"/>
  <c r="GB80" i="1"/>
  <c r="GB125" i="1"/>
  <c r="GB126" i="1"/>
  <c r="GB127" i="1"/>
  <c r="GB128" i="1"/>
  <c r="GB129" i="1"/>
  <c r="GB130" i="1"/>
  <c r="GB131" i="1"/>
  <c r="GB132" i="1"/>
  <c r="GB133" i="1"/>
  <c r="GB134" i="1"/>
  <c r="GB135" i="1"/>
  <c r="GB136" i="1"/>
  <c r="GB137" i="1"/>
  <c r="GB151" i="1"/>
  <c r="GB54" i="1"/>
  <c r="GB55" i="1"/>
  <c r="GB56" i="1"/>
  <c r="GB57" i="1"/>
  <c r="GB58" i="1"/>
  <c r="GB102" i="1"/>
  <c r="GB103" i="1"/>
  <c r="GB104" i="1"/>
  <c r="GB108" i="1"/>
  <c r="GB81" i="1"/>
  <c r="GB88" i="1"/>
  <c r="GB98" i="1"/>
  <c r="GB89" i="1"/>
  <c r="GB90" i="1"/>
  <c r="GB71" i="1"/>
  <c r="GB69" i="1"/>
  <c r="GB119" i="1"/>
  <c r="GB120" i="1"/>
  <c r="GB121" i="1"/>
  <c r="GB122" i="1"/>
  <c r="GB123" i="1"/>
  <c r="GB217" i="1"/>
  <c r="GB225" i="1"/>
  <c r="GB220" i="1"/>
  <c r="GB208" i="1"/>
  <c r="GB209" i="1"/>
  <c r="GB214" i="1"/>
  <c r="GB221" i="1"/>
  <c r="GB222" i="1"/>
  <c r="GB224" i="1"/>
  <c r="GB159" i="1"/>
  <c r="GB160" i="1"/>
  <c r="GB235" i="1"/>
  <c r="GB248" i="1"/>
  <c r="GB249" i="1"/>
  <c r="GB246" i="1"/>
  <c r="GB250" i="1"/>
  <c r="GB259" i="1"/>
  <c r="GB256" i="1"/>
  <c r="GB260" i="1"/>
  <c r="GB261" i="1"/>
  <c r="GB262" i="1"/>
  <c r="GB257" i="1"/>
  <c r="GB251" i="1"/>
  <c r="GB252" i="1"/>
  <c r="GB258" i="1"/>
  <c r="GB253" i="1"/>
  <c r="GB265" i="1"/>
  <c r="GB266" i="1"/>
  <c r="GB263" i="1"/>
  <c r="GB264" i="1"/>
  <c r="GB254" i="1"/>
  <c r="GB267" i="1"/>
  <c r="GB240" i="1"/>
  <c r="GB233" i="1"/>
  <c r="GB234" i="1"/>
  <c r="GB167" i="1"/>
  <c r="GB99" i="1"/>
  <c r="GB152" i="1"/>
  <c r="GB153" i="1"/>
  <c r="GB109" i="1"/>
  <c r="GB199" i="1"/>
  <c r="GB200" i="1"/>
  <c r="GB201" i="1"/>
  <c r="GB255" i="1"/>
  <c r="GB276" i="1"/>
  <c r="GB158" i="1"/>
  <c r="GB100" i="1"/>
  <c r="GB101" i="1"/>
  <c r="GB82" i="1"/>
  <c r="GB154" i="1"/>
  <c r="GB155" i="1"/>
  <c r="GB156" i="1"/>
  <c r="GB157" i="1"/>
  <c r="GB62" i="1"/>
  <c r="GB60" i="1"/>
  <c r="GB61" i="1"/>
  <c r="GB105" i="1"/>
  <c r="GB110" i="1"/>
  <c r="GB218" i="1"/>
  <c r="GB219" i="1"/>
  <c r="GB83" i="1"/>
  <c r="GB84" i="1"/>
  <c r="GB85" i="1"/>
  <c r="GB86" i="1"/>
  <c r="GB87" i="1"/>
  <c r="GB138" i="1"/>
  <c r="GB139" i="1"/>
  <c r="GB140" i="1"/>
  <c r="GB141" i="1"/>
  <c r="GB142" i="1"/>
  <c r="GB15" i="1"/>
  <c r="GB207" i="1"/>
  <c r="GB203" i="1"/>
  <c r="GB9" i="1"/>
  <c r="GB10" i="1"/>
  <c r="GB11" i="1"/>
  <c r="GB4" i="1"/>
  <c r="GB5" i="1"/>
  <c r="GB6" i="1"/>
  <c r="GB7" i="1"/>
  <c r="GB106" i="1"/>
  <c r="GB107" i="1"/>
  <c r="GB197" i="1"/>
  <c r="GB63" i="1"/>
  <c r="GB64" i="1"/>
  <c r="GB65" i="1"/>
  <c r="GB66" i="1"/>
  <c r="GB67" i="1"/>
  <c r="GB68" i="1"/>
  <c r="GB198" i="1"/>
  <c r="GB163" i="1"/>
  <c r="GB74" i="1"/>
  <c r="GB168" i="1"/>
  <c r="GB169" i="1"/>
  <c r="GB170" i="1"/>
  <c r="GB171" i="1"/>
  <c r="GB172" i="1"/>
  <c r="GB173" i="1"/>
  <c r="GB174" i="1"/>
  <c r="GB175" i="1"/>
  <c r="GB176" i="1"/>
  <c r="GB177" i="1"/>
  <c r="GB178" i="1"/>
  <c r="GB179" i="1"/>
  <c r="GB180" i="1"/>
  <c r="GB181" i="1"/>
  <c r="GB182" i="1"/>
  <c r="GB183" i="1"/>
  <c r="GB184" i="1"/>
  <c r="GB185" i="1"/>
  <c r="GB232" i="1"/>
  <c r="GB186" i="1"/>
  <c r="GB187" i="1"/>
  <c r="GB188" i="1"/>
  <c r="GB189" i="1"/>
  <c r="GB190" i="1"/>
  <c r="GB191" i="1"/>
  <c r="GB192" i="1"/>
  <c r="GB193" i="1"/>
  <c r="GB194" i="1"/>
  <c r="GB195" i="1"/>
  <c r="GB196" i="1"/>
  <c r="GB43" i="1"/>
  <c r="GB210" i="1"/>
  <c r="GB211" i="1"/>
  <c r="GB212" i="1"/>
  <c r="GB19" i="1"/>
  <c r="GB20" i="1"/>
  <c r="GB21" i="1"/>
  <c r="GB247" i="1"/>
  <c r="GB236" i="1"/>
  <c r="GB269" i="1"/>
  <c r="GB270" i="1"/>
  <c r="GB271" i="1"/>
  <c r="GB237" i="1"/>
  <c r="GB272" i="1"/>
  <c r="GB238" i="1"/>
  <c r="GB273" i="1"/>
  <c r="GB12" i="1"/>
  <c r="GB13" i="1"/>
  <c r="GB14" i="1"/>
  <c r="GB111" i="1"/>
  <c r="GB112" i="1"/>
  <c r="GB44" i="1"/>
  <c r="GB45" i="1"/>
  <c r="GB213" i="1"/>
  <c r="GB275" i="1"/>
  <c r="GB227" i="1"/>
  <c r="GB228" i="1"/>
  <c r="GB46" i="1"/>
  <c r="GB22" i="1"/>
  <c r="GB226" i="1"/>
  <c r="GB268" i="1"/>
  <c r="GB245" i="1"/>
  <c r="GB47" i="1"/>
  <c r="GB215" i="1"/>
  <c r="GB223" i="1"/>
  <c r="GB274" i="1"/>
  <c r="GB229" i="1"/>
  <c r="GB216" i="1"/>
  <c r="GB124" i="1"/>
  <c r="HB124" i="1" l="1"/>
  <c r="HB268" i="1"/>
  <c r="HB45" i="1"/>
  <c r="HB238" i="1"/>
  <c r="HB21" i="1"/>
  <c r="HB195" i="1"/>
  <c r="HB187" i="1"/>
  <c r="HB180" i="1"/>
  <c r="HB172" i="1"/>
  <c r="HB68" i="1"/>
  <c r="HB106" i="1"/>
  <c r="HB203" i="1"/>
  <c r="HB87" i="1"/>
  <c r="HB105" i="1"/>
  <c r="HB82" i="1"/>
  <c r="HB199" i="1"/>
  <c r="HB240" i="1"/>
  <c r="HB258" i="1"/>
  <c r="HB259" i="1"/>
  <c r="HB224" i="1"/>
  <c r="HB217" i="1"/>
  <c r="HB90" i="1"/>
  <c r="HB102" i="1"/>
  <c r="HB136" i="1"/>
  <c r="HB128" i="1"/>
  <c r="HB76" i="1"/>
  <c r="HB146" i="1"/>
  <c r="HB93" i="1"/>
  <c r="HB16" i="1"/>
  <c r="HB50" i="1"/>
  <c r="HB204" i="1"/>
  <c r="HB24" i="1"/>
  <c r="HB8" i="1"/>
  <c r="HB216" i="1"/>
  <c r="HB226" i="1"/>
  <c r="HB44" i="1"/>
  <c r="HB272" i="1"/>
  <c r="HB20" i="1"/>
  <c r="HB194" i="1"/>
  <c r="HB186" i="1"/>
  <c r="HB179" i="1"/>
  <c r="HB171" i="1"/>
  <c r="HB67" i="1"/>
  <c r="HB7" i="1"/>
  <c r="HB207" i="1"/>
  <c r="HB86" i="1"/>
  <c r="HB61" i="1"/>
  <c r="HB101" i="1"/>
  <c r="HB109" i="1"/>
  <c r="HB267" i="1"/>
  <c r="HB252" i="1"/>
  <c r="HB250" i="1"/>
  <c r="HB222" i="1"/>
  <c r="HB123" i="1"/>
  <c r="HB89" i="1"/>
  <c r="HB58" i="1"/>
  <c r="HB135" i="1"/>
  <c r="HB127" i="1"/>
  <c r="HB53" i="1"/>
  <c r="HB145" i="1"/>
  <c r="HB92" i="1"/>
  <c r="HB18" i="1"/>
  <c r="HB49" i="1"/>
  <c r="HB202" i="1"/>
  <c r="HB27" i="1"/>
  <c r="HB3" i="1"/>
  <c r="HB229" i="1"/>
  <c r="HB22" i="1"/>
  <c r="HB112" i="1"/>
  <c r="HB237" i="1"/>
  <c r="HB19" i="1"/>
  <c r="HB193" i="1"/>
  <c r="HB232" i="1"/>
  <c r="HB178" i="1"/>
  <c r="HB170" i="1"/>
  <c r="HB66" i="1"/>
  <c r="HB6" i="1"/>
  <c r="HB15" i="1"/>
  <c r="HB85" i="1"/>
  <c r="HB60" i="1"/>
  <c r="HB100" i="1"/>
  <c r="HB153" i="1"/>
  <c r="HB254" i="1"/>
  <c r="HB251" i="1"/>
  <c r="HB246" i="1"/>
  <c r="HB221" i="1"/>
  <c r="HB122" i="1"/>
  <c r="HB98" i="1"/>
  <c r="HB57" i="1"/>
  <c r="HB134" i="1"/>
  <c r="HB126" i="1"/>
  <c r="HB52" i="1"/>
  <c r="HB144" i="1"/>
  <c r="HB91" i="1"/>
  <c r="HB17" i="1"/>
  <c r="HB48" i="1"/>
  <c r="HB116" i="1"/>
  <c r="HB26" i="1"/>
  <c r="HB2" i="1"/>
  <c r="HB274" i="1"/>
  <c r="HB46" i="1"/>
  <c r="HB111" i="1"/>
  <c r="HB271" i="1"/>
  <c r="HB212" i="1"/>
  <c r="HB192" i="1"/>
  <c r="HB185" i="1"/>
  <c r="HB177" i="1"/>
  <c r="HB169" i="1"/>
  <c r="HB65" i="1"/>
  <c r="HB5" i="1"/>
  <c r="HB142" i="1"/>
  <c r="HB84" i="1"/>
  <c r="HB62" i="1"/>
  <c r="HB158" i="1"/>
  <c r="HB152" i="1"/>
  <c r="HB264" i="1"/>
  <c r="HB257" i="1"/>
  <c r="HB249" i="1"/>
  <c r="HB214" i="1"/>
  <c r="HB121" i="1"/>
  <c r="HB88" i="1"/>
  <c r="HB56" i="1"/>
  <c r="HB133" i="1"/>
  <c r="HB125" i="1"/>
  <c r="HB59" i="1"/>
  <c r="HB143" i="1"/>
  <c r="HB231" i="1"/>
  <c r="HB35" i="1"/>
  <c r="HB244" i="1"/>
  <c r="HB115" i="1"/>
  <c r="HB31" i="1"/>
  <c r="HB223" i="1"/>
  <c r="HB228" i="1"/>
  <c r="HB14" i="1"/>
  <c r="HB270" i="1"/>
  <c r="HB211" i="1"/>
  <c r="HB191" i="1"/>
  <c r="HB184" i="1"/>
  <c r="HB176" i="1"/>
  <c r="HB168" i="1"/>
  <c r="HB64" i="1"/>
  <c r="HB4" i="1"/>
  <c r="HB141" i="1"/>
  <c r="HB83" i="1"/>
  <c r="HB157" i="1"/>
  <c r="HB276" i="1"/>
  <c r="HB99" i="1"/>
  <c r="HB263" i="1"/>
  <c r="HB262" i="1"/>
  <c r="HB248" i="1"/>
  <c r="HB209" i="1"/>
  <c r="HB120" i="1"/>
  <c r="HB81" i="1"/>
  <c r="HB55" i="1"/>
  <c r="HB132" i="1"/>
  <c r="HB80" i="1"/>
  <c r="HB150" i="1"/>
  <c r="HB97" i="1"/>
  <c r="HB230" i="1"/>
  <c r="HB34" i="1"/>
  <c r="HB243" i="1"/>
  <c r="HB114" i="1"/>
  <c r="HB30" i="1"/>
  <c r="HB215" i="1"/>
  <c r="HB227" i="1"/>
  <c r="HB13" i="1"/>
  <c r="HB269" i="1"/>
  <c r="HB210" i="1"/>
  <c r="HB190" i="1"/>
  <c r="HB183" i="1"/>
  <c r="HB175" i="1"/>
  <c r="HB74" i="1"/>
  <c r="HB63" i="1"/>
  <c r="HB11" i="1"/>
  <c r="HB140" i="1"/>
  <c r="HB219" i="1"/>
  <c r="HB156" i="1"/>
  <c r="HB255" i="1"/>
  <c r="HB167" i="1"/>
  <c r="HB266" i="1"/>
  <c r="HB261" i="1"/>
  <c r="HB235" i="1"/>
  <c r="HB208" i="1"/>
  <c r="HB119" i="1"/>
  <c r="HB108" i="1"/>
  <c r="HB54" i="1"/>
  <c r="HB131" i="1"/>
  <c r="HB79" i="1"/>
  <c r="HB149" i="1"/>
  <c r="HB96" i="1"/>
  <c r="HB166" i="1"/>
  <c r="HB37" i="1"/>
  <c r="HB241" i="1"/>
  <c r="HB113" i="1"/>
  <c r="HB41" i="1"/>
  <c r="HB47" i="1"/>
  <c r="HB275" i="1"/>
  <c r="HB12" i="1"/>
  <c r="HB236" i="1"/>
  <c r="HB43" i="1"/>
  <c r="HB189" i="1"/>
  <c r="HB182" i="1"/>
  <c r="HB174" i="1"/>
  <c r="HB163" i="1"/>
  <c r="HB197" i="1"/>
  <c r="HB10" i="1"/>
  <c r="HB139" i="1"/>
  <c r="HB218" i="1"/>
  <c r="HB155" i="1"/>
  <c r="HB201" i="1"/>
  <c r="HB234" i="1"/>
  <c r="HB265" i="1"/>
  <c r="HB260" i="1"/>
  <c r="HB160" i="1"/>
  <c r="HB220" i="1"/>
  <c r="HB69" i="1"/>
  <c r="HB104" i="1"/>
  <c r="HB151" i="1"/>
  <c r="HB130" i="1"/>
  <c r="HB78" i="1"/>
  <c r="HB148" i="1"/>
  <c r="HB95" i="1"/>
  <c r="HB165" i="1"/>
  <c r="HB36" i="1"/>
  <c r="HB239" i="1"/>
  <c r="HB42" i="1"/>
  <c r="HB40" i="1"/>
  <c r="HB245" i="1"/>
  <c r="HB213" i="1"/>
  <c r="HB273" i="1"/>
  <c r="HB247" i="1"/>
  <c r="HB196" i="1"/>
  <c r="HB188" i="1"/>
  <c r="HB181" i="1"/>
  <c r="HB173" i="1"/>
  <c r="HB198" i="1"/>
  <c r="HB107" i="1"/>
  <c r="HB9" i="1"/>
  <c r="HB138" i="1"/>
  <c r="HB110" i="1"/>
  <c r="HB154" i="1"/>
  <c r="HB200" i="1"/>
  <c r="HB233" i="1"/>
  <c r="HB253" i="1"/>
  <c r="HB256" i="1"/>
  <c r="HB159" i="1"/>
  <c r="HB225" i="1"/>
  <c r="HB71" i="1"/>
  <c r="HB103" i="1"/>
  <c r="HB137" i="1"/>
  <c r="HB129" i="1"/>
  <c r="HB77" i="1"/>
  <c r="HB147" i="1"/>
  <c r="HB94" i="1"/>
  <c r="HB164" i="1"/>
  <c r="HB51" i="1"/>
  <c r="HB205" i="1"/>
  <c r="HB25" i="1"/>
  <c r="HB73" i="1"/>
  <c r="LZ223" i="1"/>
  <c r="LZ228" i="1"/>
  <c r="LZ14" i="1"/>
  <c r="LZ270" i="1"/>
  <c r="LZ211" i="1"/>
  <c r="LZ191" i="1"/>
  <c r="LZ184" i="1"/>
  <c r="LZ176" i="1"/>
  <c r="LZ168" i="1"/>
  <c r="LZ64" i="1"/>
  <c r="LZ4" i="1"/>
  <c r="LZ141" i="1"/>
  <c r="LZ83" i="1"/>
  <c r="LZ157" i="1"/>
  <c r="LZ276" i="1"/>
  <c r="LZ99" i="1"/>
  <c r="LZ263" i="1"/>
  <c r="LZ262" i="1"/>
  <c r="LZ248" i="1"/>
  <c r="LZ209" i="1"/>
  <c r="LZ120" i="1"/>
  <c r="LZ81" i="1"/>
  <c r="LZ55" i="1"/>
  <c r="LZ132" i="1"/>
  <c r="LZ80" i="1"/>
  <c r="LZ150" i="1"/>
  <c r="LZ97" i="1"/>
  <c r="LZ230" i="1"/>
  <c r="LZ34" i="1"/>
  <c r="LZ243" i="1"/>
  <c r="LZ114" i="1"/>
  <c r="LZ30" i="1"/>
  <c r="LZ215" i="1"/>
  <c r="LZ227" i="1"/>
  <c r="LZ13" i="1"/>
  <c r="LZ269" i="1"/>
  <c r="LZ210" i="1"/>
  <c r="LZ190" i="1"/>
  <c r="LZ183" i="1"/>
  <c r="LZ175" i="1"/>
  <c r="LZ74" i="1"/>
  <c r="LZ63" i="1"/>
  <c r="LZ11" i="1"/>
  <c r="LZ140" i="1"/>
  <c r="LZ219" i="1"/>
  <c r="LZ156" i="1"/>
  <c r="LZ255" i="1"/>
  <c r="LZ167" i="1"/>
  <c r="LZ266" i="1"/>
  <c r="LZ261" i="1"/>
  <c r="LZ235" i="1"/>
  <c r="LZ208" i="1"/>
  <c r="LZ119" i="1"/>
  <c r="LZ108" i="1"/>
  <c r="LZ54" i="1"/>
  <c r="LZ131" i="1"/>
  <c r="LZ79" i="1"/>
  <c r="LZ149" i="1"/>
  <c r="LZ96" i="1"/>
  <c r="LZ166" i="1"/>
  <c r="LZ37" i="1"/>
  <c r="LZ241" i="1"/>
  <c r="LZ113" i="1"/>
  <c r="LZ41" i="1"/>
  <c r="LZ47" i="1"/>
  <c r="LZ275" i="1"/>
  <c r="LZ12" i="1"/>
  <c r="LZ236" i="1"/>
  <c r="LZ43" i="1"/>
  <c r="LZ189" i="1"/>
  <c r="LZ182" i="1"/>
  <c r="LZ174" i="1"/>
  <c r="LZ163" i="1"/>
  <c r="LZ197" i="1"/>
  <c r="LZ10" i="1"/>
  <c r="LZ139" i="1"/>
  <c r="LZ218" i="1"/>
  <c r="LZ155" i="1"/>
  <c r="LZ201" i="1"/>
  <c r="LZ234" i="1"/>
  <c r="LZ265" i="1"/>
  <c r="LZ260" i="1"/>
  <c r="LZ160" i="1"/>
  <c r="LZ220" i="1"/>
  <c r="LZ69" i="1"/>
  <c r="LZ104" i="1"/>
  <c r="LZ151" i="1"/>
  <c r="LZ130" i="1"/>
  <c r="LZ78" i="1"/>
  <c r="LZ148" i="1"/>
  <c r="LZ95" i="1"/>
  <c r="LZ165" i="1"/>
  <c r="LZ36" i="1"/>
  <c r="LZ239" i="1"/>
  <c r="LZ42" i="1"/>
  <c r="LZ40" i="1"/>
  <c r="LZ245" i="1"/>
  <c r="LZ213" i="1"/>
  <c r="LZ273" i="1"/>
  <c r="LZ247" i="1"/>
  <c r="LZ196" i="1"/>
  <c r="LZ188" i="1"/>
  <c r="LZ181" i="1"/>
  <c r="LZ173" i="1"/>
  <c r="LZ198" i="1"/>
  <c r="LZ107" i="1"/>
  <c r="LZ9" i="1"/>
  <c r="LZ138" i="1"/>
  <c r="LZ110" i="1"/>
  <c r="LZ154" i="1"/>
  <c r="LZ200" i="1"/>
  <c r="LZ233" i="1"/>
  <c r="LZ253" i="1"/>
  <c r="LZ256" i="1"/>
  <c r="LZ159" i="1"/>
  <c r="LZ225" i="1"/>
  <c r="LZ71" i="1"/>
  <c r="LZ103" i="1"/>
  <c r="LZ137" i="1"/>
  <c r="LZ129" i="1"/>
  <c r="LZ77" i="1"/>
  <c r="LZ147" i="1"/>
  <c r="LZ94" i="1"/>
  <c r="LZ164" i="1"/>
  <c r="LZ51" i="1"/>
  <c r="LZ205" i="1"/>
  <c r="LZ25" i="1"/>
  <c r="LZ73" i="1"/>
  <c r="LZ124" i="1"/>
  <c r="LZ268" i="1"/>
  <c r="LZ45" i="1"/>
  <c r="LZ238" i="1"/>
  <c r="LZ21" i="1"/>
  <c r="LZ195" i="1"/>
  <c r="LZ187" i="1"/>
  <c r="LZ180" i="1"/>
  <c r="LZ172" i="1"/>
  <c r="LZ68" i="1"/>
  <c r="LZ106" i="1"/>
  <c r="LZ203" i="1"/>
  <c r="LZ87" i="1"/>
  <c r="LZ105" i="1"/>
  <c r="LZ82" i="1"/>
  <c r="LZ199" i="1"/>
  <c r="LZ240" i="1"/>
  <c r="LZ258" i="1"/>
  <c r="LZ259" i="1"/>
  <c r="LZ224" i="1"/>
  <c r="LZ217" i="1"/>
  <c r="LZ90" i="1"/>
  <c r="LZ102" i="1"/>
  <c r="LZ136" i="1"/>
  <c r="LZ128" i="1"/>
  <c r="LZ76" i="1"/>
  <c r="LZ146" i="1"/>
  <c r="LZ93" i="1"/>
  <c r="LZ16" i="1"/>
  <c r="LZ50" i="1"/>
  <c r="LZ204" i="1"/>
  <c r="LZ24" i="1"/>
  <c r="LZ8" i="1"/>
  <c r="LZ216" i="1"/>
  <c r="LZ226" i="1"/>
  <c r="LZ44" i="1"/>
  <c r="LZ272" i="1"/>
  <c r="LZ20" i="1"/>
  <c r="LZ194" i="1"/>
  <c r="LZ186" i="1"/>
  <c r="LZ179" i="1"/>
  <c r="LZ171" i="1"/>
  <c r="LZ67" i="1"/>
  <c r="LZ7" i="1"/>
  <c r="LZ207" i="1"/>
  <c r="LZ86" i="1"/>
  <c r="LZ61" i="1"/>
  <c r="LZ101" i="1"/>
  <c r="LZ109" i="1"/>
  <c r="LZ267" i="1"/>
  <c r="LZ252" i="1"/>
  <c r="LZ250" i="1"/>
  <c r="LZ222" i="1"/>
  <c r="LZ123" i="1"/>
  <c r="LZ89" i="1"/>
  <c r="LZ58" i="1"/>
  <c r="LZ135" i="1"/>
  <c r="LZ127" i="1"/>
  <c r="LZ53" i="1"/>
  <c r="LZ145" i="1"/>
  <c r="LZ92" i="1"/>
  <c r="LZ18" i="1"/>
  <c r="LZ49" i="1"/>
  <c r="LZ202" i="1"/>
  <c r="LZ27" i="1"/>
  <c r="LZ3" i="1"/>
  <c r="LZ229" i="1"/>
  <c r="LZ22" i="1"/>
  <c r="LZ112" i="1"/>
  <c r="LZ237" i="1"/>
  <c r="LZ19" i="1"/>
  <c r="LZ193" i="1"/>
  <c r="LZ232" i="1"/>
  <c r="LZ178" i="1"/>
  <c r="LZ170" i="1"/>
  <c r="LZ66" i="1"/>
  <c r="LZ6" i="1"/>
  <c r="LZ15" i="1"/>
  <c r="LZ85" i="1"/>
  <c r="LZ60" i="1"/>
  <c r="LZ100" i="1"/>
  <c r="LZ153" i="1"/>
  <c r="LZ254" i="1"/>
  <c r="LZ251" i="1"/>
  <c r="LZ246" i="1"/>
  <c r="LZ221" i="1"/>
  <c r="LZ122" i="1"/>
  <c r="LZ98" i="1"/>
  <c r="LZ57" i="1"/>
  <c r="LZ134" i="1"/>
  <c r="LZ126" i="1"/>
  <c r="LZ52" i="1"/>
  <c r="LZ144" i="1"/>
  <c r="LZ91" i="1"/>
  <c r="LZ17" i="1"/>
  <c r="LZ48" i="1"/>
  <c r="LZ116" i="1"/>
  <c r="LZ26" i="1"/>
  <c r="LZ2" i="1"/>
  <c r="LZ274" i="1"/>
  <c r="LZ46" i="1"/>
  <c r="LZ111" i="1"/>
  <c r="LZ271" i="1"/>
  <c r="LZ212" i="1"/>
  <c r="LZ192" i="1"/>
  <c r="LZ185" i="1"/>
  <c r="LZ177" i="1"/>
  <c r="LZ169" i="1"/>
  <c r="LZ65" i="1"/>
  <c r="LZ5" i="1"/>
  <c r="LZ142" i="1"/>
  <c r="LZ84" i="1"/>
  <c r="LZ62" i="1"/>
  <c r="LZ158" i="1"/>
  <c r="LZ152" i="1"/>
  <c r="LZ264" i="1"/>
  <c r="LZ257" i="1"/>
  <c r="LZ249" i="1"/>
  <c r="LZ214" i="1"/>
  <c r="LZ121" i="1"/>
  <c r="LZ88" i="1"/>
  <c r="LZ56" i="1"/>
  <c r="LZ133" i="1"/>
  <c r="LZ125" i="1"/>
  <c r="LZ59" i="1"/>
  <c r="LZ143" i="1"/>
  <c r="LZ231" i="1"/>
  <c r="LZ35" i="1"/>
  <c r="LZ244" i="1"/>
  <c r="LZ115" i="1"/>
  <c r="LZ31" i="1"/>
  <c r="QF124" i="1" l="1"/>
  <c r="QE124" i="1"/>
  <c r="QD124" i="1"/>
  <c r="QG124" i="1"/>
  <c r="MR124" i="1"/>
  <c r="MQ124" i="1"/>
  <c r="GA124" i="1"/>
  <c r="FZ124" i="1"/>
  <c r="FY124" i="1"/>
  <c r="QF216" i="1"/>
  <c r="QE216" i="1"/>
  <c r="QD216" i="1"/>
  <c r="QG216" i="1"/>
  <c r="MR216" i="1"/>
  <c r="MQ216" i="1"/>
  <c r="MY216" i="1"/>
  <c r="GA216" i="1"/>
  <c r="FZ216" i="1"/>
  <c r="FY216" i="1"/>
  <c r="QF229" i="1"/>
  <c r="QE229" i="1"/>
  <c r="QD229" i="1"/>
  <c r="QG229" i="1"/>
  <c r="MR229" i="1"/>
  <c r="MQ229" i="1"/>
  <c r="GA229" i="1"/>
  <c r="FZ229" i="1"/>
  <c r="FY229" i="1"/>
  <c r="QF274" i="1"/>
  <c r="QE274" i="1"/>
  <c r="QD274" i="1"/>
  <c r="QG274" i="1"/>
  <c r="MR274" i="1"/>
  <c r="MQ274" i="1"/>
  <c r="MY274" i="1"/>
  <c r="GA274" i="1"/>
  <c r="FZ274" i="1"/>
  <c r="FY274" i="1"/>
  <c r="QF223" i="1"/>
  <c r="QE223" i="1"/>
  <c r="QD223" i="1"/>
  <c r="QG223" i="1"/>
  <c r="MR223" i="1"/>
  <c r="MQ223" i="1"/>
  <c r="GA223" i="1"/>
  <c r="FZ223" i="1"/>
  <c r="FY223" i="1"/>
  <c r="QF215" i="1"/>
  <c r="QE215" i="1"/>
  <c r="QD215" i="1"/>
  <c r="QG215" i="1"/>
  <c r="MR215" i="1"/>
  <c r="MQ215" i="1"/>
  <c r="MY215" i="1"/>
  <c r="GA215" i="1"/>
  <c r="FZ215" i="1"/>
  <c r="FY215" i="1"/>
  <c r="QF47" i="1"/>
  <c r="QE47" i="1"/>
  <c r="QD47" i="1"/>
  <c r="QG47" i="1"/>
  <c r="MR47" i="1"/>
  <c r="MQ47" i="1"/>
  <c r="MY47" i="1"/>
  <c r="GA47" i="1"/>
  <c r="FZ47" i="1"/>
  <c r="FY47" i="1"/>
  <c r="QF245" i="1"/>
  <c r="QE245" i="1"/>
  <c r="QD245" i="1"/>
  <c r="QG245" i="1"/>
  <c r="MR245" i="1"/>
  <c r="MQ245" i="1"/>
  <c r="GA245" i="1"/>
  <c r="FZ245" i="1"/>
  <c r="FY245" i="1"/>
  <c r="QF268" i="1"/>
  <c r="QE268" i="1"/>
  <c r="QD268" i="1"/>
  <c r="QG268" i="1"/>
  <c r="MR268" i="1"/>
  <c r="MQ268" i="1"/>
  <c r="MY268" i="1"/>
  <c r="GA268" i="1"/>
  <c r="FZ268" i="1"/>
  <c r="FY268" i="1"/>
  <c r="QF226" i="1"/>
  <c r="QE226" i="1"/>
  <c r="QD226" i="1"/>
  <c r="QG226" i="1"/>
  <c r="MR226" i="1"/>
  <c r="MQ226" i="1"/>
  <c r="GA226" i="1"/>
  <c r="FZ226" i="1"/>
  <c r="FY226" i="1"/>
  <c r="QF22" i="1"/>
  <c r="QE22" i="1"/>
  <c r="QD22" i="1"/>
  <c r="QG22" i="1"/>
  <c r="MR22" i="1"/>
  <c r="MQ22" i="1"/>
  <c r="MY22" i="1"/>
  <c r="GA22" i="1"/>
  <c r="FZ22" i="1"/>
  <c r="FY22" i="1"/>
  <c r="QF46" i="1"/>
  <c r="QE46" i="1"/>
  <c r="QD46" i="1"/>
  <c r="QG46" i="1"/>
  <c r="MR46" i="1"/>
  <c r="MQ46" i="1"/>
  <c r="MY46" i="1"/>
  <c r="GA46" i="1"/>
  <c r="FZ46" i="1"/>
  <c r="FY46" i="1"/>
  <c r="QF228" i="1"/>
  <c r="QE228" i="1"/>
  <c r="QD228" i="1"/>
  <c r="QG228" i="1"/>
  <c r="MR228" i="1"/>
  <c r="MQ228" i="1"/>
  <c r="MY228" i="1"/>
  <c r="GA228" i="1"/>
  <c r="FZ228" i="1"/>
  <c r="FY228" i="1"/>
  <c r="QF227" i="1"/>
  <c r="QE227" i="1"/>
  <c r="QD227" i="1"/>
  <c r="QG227" i="1"/>
  <c r="MR227" i="1"/>
  <c r="MQ227" i="1"/>
  <c r="MY227" i="1"/>
  <c r="GA227" i="1"/>
  <c r="FZ227" i="1"/>
  <c r="FY227" i="1"/>
  <c r="QF275" i="1"/>
  <c r="QE275" i="1"/>
  <c r="QD275" i="1"/>
  <c r="QG275" i="1"/>
  <c r="MR275" i="1"/>
  <c r="MQ275" i="1"/>
  <c r="MY275" i="1"/>
  <c r="GA275" i="1"/>
  <c r="FZ275" i="1"/>
  <c r="FY275" i="1"/>
  <c r="QF213" i="1"/>
  <c r="QE213" i="1"/>
  <c r="QD213" i="1"/>
  <c r="QG213" i="1"/>
  <c r="MR213" i="1"/>
  <c r="MQ213" i="1"/>
  <c r="MY213" i="1"/>
  <c r="GA213" i="1"/>
  <c r="FZ213" i="1"/>
  <c r="FY213" i="1"/>
  <c r="QF45" i="1"/>
  <c r="QE45" i="1"/>
  <c r="QD45" i="1"/>
  <c r="QG45" i="1"/>
  <c r="MR45" i="1"/>
  <c r="MQ45" i="1"/>
  <c r="MY45" i="1"/>
  <c r="GA45" i="1"/>
  <c r="FZ45" i="1"/>
  <c r="FY45" i="1"/>
  <c r="QF44" i="1"/>
  <c r="QE44" i="1"/>
  <c r="QD44" i="1"/>
  <c r="QG44" i="1"/>
  <c r="MR44" i="1"/>
  <c r="MQ44" i="1"/>
  <c r="MY44" i="1"/>
  <c r="GA44" i="1"/>
  <c r="FZ44" i="1"/>
  <c r="FY44" i="1"/>
  <c r="QF112" i="1"/>
  <c r="QE112" i="1"/>
  <c r="QD112" i="1"/>
  <c r="QG112" i="1"/>
  <c r="MR112" i="1"/>
  <c r="MQ112" i="1"/>
  <c r="GA112" i="1"/>
  <c r="FZ112" i="1"/>
  <c r="FY112" i="1"/>
  <c r="QF111" i="1"/>
  <c r="QE111" i="1"/>
  <c r="QD111" i="1"/>
  <c r="QG111" i="1"/>
  <c r="MR111" i="1"/>
  <c r="MQ111" i="1"/>
  <c r="MY111" i="1"/>
  <c r="GA111" i="1"/>
  <c r="FZ111" i="1"/>
  <c r="FY111" i="1"/>
  <c r="QF14" i="1"/>
  <c r="QE14" i="1"/>
  <c r="QD14" i="1"/>
  <c r="QG14" i="1"/>
  <c r="MR14" i="1"/>
  <c r="MQ14" i="1"/>
  <c r="GA14" i="1"/>
  <c r="FZ14" i="1"/>
  <c r="FY14" i="1"/>
  <c r="QF13" i="1"/>
  <c r="QE13" i="1"/>
  <c r="QD13" i="1"/>
  <c r="QG13" i="1"/>
  <c r="MR13" i="1"/>
  <c r="MQ13" i="1"/>
  <c r="MY13" i="1"/>
  <c r="GA13" i="1"/>
  <c r="FZ13" i="1"/>
  <c r="FY13" i="1"/>
  <c r="QF12" i="1"/>
  <c r="QE12" i="1"/>
  <c r="QD12" i="1"/>
  <c r="QG12" i="1"/>
  <c r="MR12" i="1"/>
  <c r="MQ12" i="1"/>
  <c r="MY12" i="1"/>
  <c r="GA12" i="1"/>
  <c r="FZ12" i="1"/>
  <c r="FY12" i="1"/>
  <c r="QF273" i="1"/>
  <c r="QE273" i="1"/>
  <c r="QD273" i="1"/>
  <c r="QG273" i="1"/>
  <c r="MR273" i="1"/>
  <c r="MQ273" i="1"/>
  <c r="MY273" i="1"/>
  <c r="GA273" i="1"/>
  <c r="FZ273" i="1"/>
  <c r="FY273" i="1"/>
  <c r="QF238" i="1"/>
  <c r="QE238" i="1"/>
  <c r="QD238" i="1"/>
  <c r="QG238" i="1"/>
  <c r="MR238" i="1"/>
  <c r="MQ238" i="1"/>
  <c r="MY238" i="1"/>
  <c r="GA238" i="1"/>
  <c r="FZ238" i="1"/>
  <c r="FY238" i="1"/>
  <c r="QF272" i="1"/>
  <c r="QE272" i="1"/>
  <c r="QD272" i="1"/>
  <c r="QG272" i="1"/>
  <c r="MR272" i="1"/>
  <c r="MQ272" i="1"/>
  <c r="MY272" i="1"/>
  <c r="GA272" i="1"/>
  <c r="FZ272" i="1"/>
  <c r="FY272" i="1"/>
  <c r="QF237" i="1"/>
  <c r="QE237" i="1"/>
  <c r="QD237" i="1"/>
  <c r="QG237" i="1"/>
  <c r="MR237" i="1"/>
  <c r="MQ237" i="1"/>
  <c r="GA237" i="1"/>
  <c r="FZ237" i="1"/>
  <c r="FY237" i="1"/>
  <c r="QF271" i="1"/>
  <c r="QE271" i="1"/>
  <c r="QD271" i="1"/>
  <c r="QG271" i="1"/>
  <c r="MR271" i="1"/>
  <c r="MQ271" i="1"/>
  <c r="MY271" i="1"/>
  <c r="GA271" i="1"/>
  <c r="FZ271" i="1"/>
  <c r="FY271" i="1"/>
  <c r="QF270" i="1"/>
  <c r="QE270" i="1"/>
  <c r="QD270" i="1"/>
  <c r="QG270" i="1"/>
  <c r="MR270" i="1"/>
  <c r="MQ270" i="1"/>
  <c r="GA270" i="1"/>
  <c r="FZ270" i="1"/>
  <c r="FY270" i="1"/>
  <c r="QF269" i="1"/>
  <c r="QE269" i="1"/>
  <c r="QD269" i="1"/>
  <c r="QG269" i="1"/>
  <c r="MR269" i="1"/>
  <c r="MQ269" i="1"/>
  <c r="MY269" i="1"/>
  <c r="GA269" i="1"/>
  <c r="FZ269" i="1"/>
  <c r="FY269" i="1"/>
  <c r="QF236" i="1"/>
  <c r="QE236" i="1"/>
  <c r="QD236" i="1"/>
  <c r="QG236" i="1"/>
  <c r="MR236" i="1"/>
  <c r="MQ236" i="1"/>
  <c r="MY236" i="1"/>
  <c r="GA236" i="1"/>
  <c r="FZ236" i="1"/>
  <c r="FY236" i="1"/>
  <c r="QF247" i="1"/>
  <c r="QE247" i="1"/>
  <c r="QD247" i="1"/>
  <c r="QG247" i="1"/>
  <c r="MR247" i="1"/>
  <c r="MQ247" i="1"/>
  <c r="MY247" i="1"/>
  <c r="GA247" i="1"/>
  <c r="FZ247" i="1"/>
  <c r="FY247" i="1"/>
  <c r="QF21" i="1"/>
  <c r="QE21" i="1"/>
  <c r="QD21" i="1"/>
  <c r="QG21" i="1"/>
  <c r="MR21" i="1"/>
  <c r="MQ21" i="1"/>
  <c r="MY21" i="1"/>
  <c r="GA21" i="1"/>
  <c r="FZ21" i="1"/>
  <c r="FY21" i="1"/>
  <c r="QF20" i="1"/>
  <c r="QE20" i="1"/>
  <c r="QD20" i="1"/>
  <c r="QG20" i="1"/>
  <c r="MR20" i="1"/>
  <c r="MQ20" i="1"/>
  <c r="GA20" i="1"/>
  <c r="FZ20" i="1"/>
  <c r="FY20" i="1"/>
  <c r="QF19" i="1"/>
  <c r="QE19" i="1"/>
  <c r="QD19" i="1"/>
  <c r="QG19" i="1"/>
  <c r="MR19" i="1"/>
  <c r="MQ19" i="1"/>
  <c r="GA19" i="1"/>
  <c r="FZ19" i="1"/>
  <c r="FY19" i="1"/>
  <c r="QF212" i="1"/>
  <c r="QE212" i="1"/>
  <c r="QD212" i="1"/>
  <c r="QG212" i="1"/>
  <c r="MR212" i="1"/>
  <c r="MQ212" i="1"/>
  <c r="GA212" i="1"/>
  <c r="FZ212" i="1"/>
  <c r="FY212" i="1"/>
  <c r="QF211" i="1"/>
  <c r="QE211" i="1"/>
  <c r="QD211" i="1"/>
  <c r="QG211" i="1"/>
  <c r="MR211" i="1"/>
  <c r="MQ211" i="1"/>
  <c r="GA211" i="1"/>
  <c r="FZ211" i="1"/>
  <c r="FY211" i="1"/>
  <c r="QF210" i="1"/>
  <c r="QE210" i="1"/>
  <c r="QD210" i="1"/>
  <c r="QG210" i="1"/>
  <c r="MR210" i="1"/>
  <c r="MQ210" i="1"/>
  <c r="GA210" i="1"/>
  <c r="FZ210" i="1"/>
  <c r="FY210" i="1"/>
  <c r="QF43" i="1"/>
  <c r="QE43" i="1"/>
  <c r="QD43" i="1"/>
  <c r="QG43" i="1"/>
  <c r="MR43" i="1"/>
  <c r="MQ43" i="1"/>
  <c r="MY43" i="1"/>
  <c r="GA43" i="1"/>
  <c r="FZ43" i="1"/>
  <c r="FY43" i="1"/>
  <c r="QF196" i="1"/>
  <c r="QE196" i="1"/>
  <c r="QD196" i="1"/>
  <c r="QG196" i="1"/>
  <c r="MR196" i="1"/>
  <c r="MQ196" i="1"/>
  <c r="GA196" i="1"/>
  <c r="FZ196" i="1"/>
  <c r="FY196" i="1"/>
  <c r="QF195" i="1"/>
  <c r="QE195" i="1"/>
  <c r="QD195" i="1"/>
  <c r="QG195" i="1"/>
  <c r="MR195" i="1"/>
  <c r="MQ195" i="1"/>
  <c r="GA195" i="1"/>
  <c r="FZ195" i="1"/>
  <c r="FY195" i="1"/>
  <c r="QF194" i="1"/>
  <c r="QE194" i="1"/>
  <c r="QD194" i="1"/>
  <c r="QG194" i="1"/>
  <c r="MR194" i="1"/>
  <c r="MQ194" i="1"/>
  <c r="GA194" i="1"/>
  <c r="FZ194" i="1"/>
  <c r="FY194" i="1"/>
  <c r="QF193" i="1"/>
  <c r="QE193" i="1"/>
  <c r="QD193" i="1"/>
  <c r="QG193" i="1"/>
  <c r="MR193" i="1"/>
  <c r="MQ193" i="1"/>
  <c r="GA193" i="1"/>
  <c r="FZ193" i="1"/>
  <c r="FY193" i="1"/>
  <c r="QF192" i="1"/>
  <c r="QE192" i="1"/>
  <c r="QD192" i="1"/>
  <c r="QG192" i="1"/>
  <c r="MR192" i="1"/>
  <c r="MQ192" i="1"/>
  <c r="MY192" i="1"/>
  <c r="GA192" i="1"/>
  <c r="FZ192" i="1"/>
  <c r="FY192" i="1"/>
  <c r="QF191" i="1"/>
  <c r="QE191" i="1"/>
  <c r="QD191" i="1"/>
  <c r="QG191" i="1"/>
  <c r="MR191" i="1"/>
  <c r="MQ191" i="1"/>
  <c r="MY191" i="1"/>
  <c r="GA191" i="1"/>
  <c r="FZ191" i="1"/>
  <c r="FY191" i="1"/>
  <c r="QF190" i="1"/>
  <c r="QE190" i="1"/>
  <c r="QD190" i="1"/>
  <c r="QG190" i="1"/>
  <c r="MR190" i="1"/>
  <c r="MQ190" i="1"/>
  <c r="MY190" i="1"/>
  <c r="GA190" i="1"/>
  <c r="FZ190" i="1"/>
  <c r="FY190" i="1"/>
  <c r="QF189" i="1"/>
  <c r="QE189" i="1"/>
  <c r="QD189" i="1"/>
  <c r="QG189" i="1"/>
  <c r="MR189" i="1"/>
  <c r="MQ189" i="1"/>
  <c r="MY189" i="1"/>
  <c r="GA189" i="1"/>
  <c r="FZ189" i="1"/>
  <c r="FY189" i="1"/>
  <c r="QF188" i="1"/>
  <c r="QE188" i="1"/>
  <c r="QD188" i="1"/>
  <c r="QG188" i="1"/>
  <c r="MR188" i="1"/>
  <c r="MQ188" i="1"/>
  <c r="GA188" i="1"/>
  <c r="FZ188" i="1"/>
  <c r="FY188" i="1"/>
  <c r="QF187" i="1"/>
  <c r="QE187" i="1"/>
  <c r="QD187" i="1"/>
  <c r="QG187" i="1"/>
  <c r="MR187" i="1"/>
  <c r="MQ187" i="1"/>
  <c r="GA187" i="1"/>
  <c r="FZ187" i="1"/>
  <c r="FY187" i="1"/>
  <c r="QF186" i="1"/>
  <c r="QE186" i="1"/>
  <c r="QD186" i="1"/>
  <c r="QG186" i="1"/>
  <c r="MR186" i="1"/>
  <c r="MQ186" i="1"/>
  <c r="GA186" i="1"/>
  <c r="FZ186" i="1"/>
  <c r="FY186" i="1"/>
  <c r="QF232" i="1"/>
  <c r="QE232" i="1"/>
  <c r="QD232" i="1"/>
  <c r="QG232" i="1"/>
  <c r="MR232" i="1"/>
  <c r="MQ232" i="1"/>
  <c r="GA232" i="1"/>
  <c r="FZ232" i="1"/>
  <c r="FY232" i="1"/>
  <c r="QF185" i="1"/>
  <c r="QE185" i="1"/>
  <c r="QD185" i="1"/>
  <c r="QG185" i="1"/>
  <c r="MR185" i="1"/>
  <c r="MQ185" i="1"/>
  <c r="MY185" i="1"/>
  <c r="GA185" i="1"/>
  <c r="FZ185" i="1"/>
  <c r="FY185" i="1"/>
  <c r="QF184" i="1"/>
  <c r="QE184" i="1"/>
  <c r="QD184" i="1"/>
  <c r="QG184" i="1"/>
  <c r="MR184" i="1"/>
  <c r="MQ184" i="1"/>
  <c r="MY184" i="1"/>
  <c r="GA184" i="1"/>
  <c r="FZ184" i="1"/>
  <c r="FY184" i="1"/>
  <c r="QF183" i="1"/>
  <c r="QE183" i="1"/>
  <c r="QD183" i="1"/>
  <c r="QG183" i="1"/>
  <c r="MR183" i="1"/>
  <c r="MQ183" i="1"/>
  <c r="MY183" i="1"/>
  <c r="GA183" i="1"/>
  <c r="FZ183" i="1"/>
  <c r="FY183" i="1"/>
  <c r="QF182" i="1"/>
  <c r="QE182" i="1"/>
  <c r="QD182" i="1"/>
  <c r="QG182" i="1"/>
  <c r="MR182" i="1"/>
  <c r="MQ182" i="1"/>
  <c r="GA182" i="1"/>
  <c r="FZ182" i="1"/>
  <c r="FY182" i="1"/>
  <c r="QF181" i="1"/>
  <c r="QE181" i="1"/>
  <c r="QD181" i="1"/>
  <c r="QG181" i="1"/>
  <c r="MR181" i="1"/>
  <c r="MQ181" i="1"/>
  <c r="MY181" i="1"/>
  <c r="GA181" i="1"/>
  <c r="FZ181" i="1"/>
  <c r="FY181" i="1"/>
  <c r="QF180" i="1"/>
  <c r="QE180" i="1"/>
  <c r="QD180" i="1"/>
  <c r="QG180" i="1"/>
  <c r="MR180" i="1"/>
  <c r="MQ180" i="1"/>
  <c r="GA180" i="1"/>
  <c r="FZ180" i="1"/>
  <c r="FY180" i="1"/>
  <c r="QF179" i="1"/>
  <c r="QE179" i="1"/>
  <c r="QD179" i="1"/>
  <c r="QG179" i="1"/>
  <c r="MR179" i="1"/>
  <c r="MQ179" i="1"/>
  <c r="MY179" i="1"/>
  <c r="GA179" i="1"/>
  <c r="FZ179" i="1"/>
  <c r="FY179" i="1"/>
  <c r="QF178" i="1"/>
  <c r="QE178" i="1"/>
  <c r="QD178" i="1"/>
  <c r="QG178" i="1"/>
  <c r="MR178" i="1"/>
  <c r="MQ178" i="1"/>
  <c r="MY178" i="1"/>
  <c r="GA178" i="1"/>
  <c r="FZ178" i="1"/>
  <c r="FY178" i="1"/>
  <c r="QF177" i="1"/>
  <c r="QE177" i="1"/>
  <c r="QD177" i="1"/>
  <c r="QG177" i="1"/>
  <c r="MR177" i="1"/>
  <c r="MQ177" i="1"/>
  <c r="GA177" i="1"/>
  <c r="FZ177" i="1"/>
  <c r="FY177" i="1"/>
  <c r="QF176" i="1"/>
  <c r="QE176" i="1"/>
  <c r="QD176" i="1"/>
  <c r="QG176" i="1"/>
  <c r="MR176" i="1"/>
  <c r="MQ176" i="1"/>
  <c r="MY176" i="1"/>
  <c r="GA176" i="1"/>
  <c r="FZ176" i="1"/>
  <c r="FY176" i="1"/>
  <c r="QF175" i="1"/>
  <c r="QE175" i="1"/>
  <c r="QD175" i="1"/>
  <c r="QG175" i="1"/>
  <c r="MR175" i="1"/>
  <c r="MQ175" i="1"/>
  <c r="MY175" i="1"/>
  <c r="GA175" i="1"/>
  <c r="FZ175" i="1"/>
  <c r="FY175" i="1"/>
  <c r="QF174" i="1"/>
  <c r="QE174" i="1"/>
  <c r="QD174" i="1"/>
  <c r="QG174" i="1"/>
  <c r="MR174" i="1"/>
  <c r="MQ174" i="1"/>
  <c r="MY174" i="1"/>
  <c r="GA174" i="1"/>
  <c r="FZ174" i="1"/>
  <c r="FY174" i="1"/>
  <c r="QF173" i="1"/>
  <c r="QE173" i="1"/>
  <c r="QD173" i="1"/>
  <c r="QG173" i="1"/>
  <c r="MR173" i="1"/>
  <c r="MQ173" i="1"/>
  <c r="MY173" i="1"/>
  <c r="GA173" i="1"/>
  <c r="FZ173" i="1"/>
  <c r="FY173" i="1"/>
  <c r="QF172" i="1"/>
  <c r="QE172" i="1"/>
  <c r="QD172" i="1"/>
  <c r="QG172" i="1"/>
  <c r="MR172" i="1"/>
  <c r="MQ172" i="1"/>
  <c r="GA172" i="1"/>
  <c r="FZ172" i="1"/>
  <c r="FY172" i="1"/>
  <c r="QF171" i="1"/>
  <c r="QE171" i="1"/>
  <c r="QD171" i="1"/>
  <c r="QG171" i="1"/>
  <c r="MR171" i="1"/>
  <c r="MQ171" i="1"/>
  <c r="MY171" i="1"/>
  <c r="GA171" i="1"/>
  <c r="FZ171" i="1"/>
  <c r="FY171" i="1"/>
  <c r="QF170" i="1"/>
  <c r="QE170" i="1"/>
  <c r="QD170" i="1"/>
  <c r="QG170" i="1"/>
  <c r="MR170" i="1"/>
  <c r="MQ170" i="1"/>
  <c r="MY170" i="1"/>
  <c r="GA170" i="1"/>
  <c r="FZ170" i="1"/>
  <c r="FY170" i="1"/>
  <c r="QF169" i="1"/>
  <c r="QE169" i="1"/>
  <c r="QD169" i="1"/>
  <c r="QG169" i="1"/>
  <c r="MR169" i="1"/>
  <c r="MQ169" i="1"/>
  <c r="MY169" i="1"/>
  <c r="GA169" i="1"/>
  <c r="FZ169" i="1"/>
  <c r="FY169" i="1"/>
  <c r="QF168" i="1"/>
  <c r="QE168" i="1"/>
  <c r="QD168" i="1"/>
  <c r="QG168" i="1"/>
  <c r="MR168" i="1"/>
  <c r="MQ168" i="1"/>
  <c r="MY168" i="1"/>
  <c r="GA168" i="1"/>
  <c r="FZ168" i="1"/>
  <c r="FY168" i="1"/>
  <c r="QF74" i="1"/>
  <c r="QE74" i="1"/>
  <c r="QD74" i="1"/>
  <c r="QG74" i="1"/>
  <c r="MR74" i="1"/>
  <c r="MQ74" i="1"/>
  <c r="MY74" i="1"/>
  <c r="GA74" i="1"/>
  <c r="FZ74" i="1"/>
  <c r="FY74" i="1"/>
  <c r="QF163" i="1"/>
  <c r="QE163" i="1"/>
  <c r="QD163" i="1"/>
  <c r="QG163" i="1"/>
  <c r="MR163" i="1"/>
  <c r="MQ163" i="1"/>
  <c r="NB163" i="1"/>
  <c r="NA163" i="1"/>
  <c r="MY163" i="1"/>
  <c r="GA163" i="1"/>
  <c r="FZ163" i="1"/>
  <c r="FY163" i="1"/>
  <c r="QF198" i="1"/>
  <c r="QE198" i="1"/>
  <c r="QD198" i="1"/>
  <c r="QG198" i="1"/>
  <c r="MR198" i="1"/>
  <c r="MQ198" i="1"/>
  <c r="GA198" i="1"/>
  <c r="FZ198" i="1"/>
  <c r="FY198" i="1"/>
  <c r="QF68" i="1"/>
  <c r="QE68" i="1"/>
  <c r="QD68" i="1"/>
  <c r="QG68" i="1"/>
  <c r="MR68" i="1"/>
  <c r="MQ68" i="1"/>
  <c r="GA68" i="1"/>
  <c r="FZ68" i="1"/>
  <c r="FY68" i="1"/>
  <c r="QF67" i="1"/>
  <c r="QE67" i="1"/>
  <c r="QD67" i="1"/>
  <c r="QG67" i="1"/>
  <c r="MR67" i="1"/>
  <c r="MQ67" i="1"/>
  <c r="GA67" i="1"/>
  <c r="FZ67" i="1"/>
  <c r="FY67" i="1"/>
  <c r="QF66" i="1"/>
  <c r="QE66" i="1"/>
  <c r="QD66" i="1"/>
  <c r="QG66" i="1"/>
  <c r="MR66" i="1"/>
  <c r="MQ66" i="1"/>
  <c r="GA66" i="1"/>
  <c r="FZ66" i="1"/>
  <c r="FY66" i="1"/>
  <c r="QF65" i="1"/>
  <c r="QE65" i="1"/>
  <c r="QD65" i="1"/>
  <c r="QG65" i="1"/>
  <c r="MR65" i="1"/>
  <c r="MQ65" i="1"/>
  <c r="MY65" i="1"/>
  <c r="GA65" i="1"/>
  <c r="FZ65" i="1"/>
  <c r="FY65" i="1"/>
  <c r="QF64" i="1"/>
  <c r="QE64" i="1"/>
  <c r="QD64" i="1"/>
  <c r="QG64" i="1"/>
  <c r="MR64" i="1"/>
  <c r="MQ64" i="1"/>
  <c r="MY64" i="1"/>
  <c r="GA64" i="1"/>
  <c r="FZ64" i="1"/>
  <c r="FY64" i="1"/>
  <c r="QF63" i="1"/>
  <c r="QE63" i="1"/>
  <c r="QD63" i="1"/>
  <c r="QG63" i="1"/>
  <c r="MR63" i="1"/>
  <c r="MQ63" i="1"/>
  <c r="MY63" i="1"/>
  <c r="GA63" i="1"/>
  <c r="FZ63" i="1"/>
  <c r="FY63" i="1"/>
  <c r="QF197" i="1"/>
  <c r="QE197" i="1"/>
  <c r="QD197" i="1"/>
  <c r="QG197" i="1"/>
  <c r="MR197" i="1"/>
  <c r="MQ197" i="1"/>
  <c r="MY197" i="1"/>
  <c r="GA197" i="1"/>
  <c r="FZ197" i="1"/>
  <c r="FY197" i="1"/>
  <c r="QF107" i="1"/>
  <c r="QE107" i="1"/>
  <c r="QD107" i="1"/>
  <c r="QG107" i="1"/>
  <c r="MR107" i="1"/>
  <c r="MQ107" i="1"/>
  <c r="GA107" i="1"/>
  <c r="FZ107" i="1"/>
  <c r="FY107" i="1"/>
  <c r="QF106" i="1"/>
  <c r="QE106" i="1"/>
  <c r="QD106" i="1"/>
  <c r="QG106" i="1"/>
  <c r="MR106" i="1"/>
  <c r="MQ106" i="1"/>
  <c r="GA106" i="1"/>
  <c r="FZ106" i="1"/>
  <c r="FY106" i="1"/>
  <c r="QF7" i="1"/>
  <c r="QE7" i="1"/>
  <c r="QD7" i="1"/>
  <c r="QG7" i="1"/>
  <c r="MR7" i="1"/>
  <c r="MQ7" i="1"/>
  <c r="GA7" i="1"/>
  <c r="FZ7" i="1"/>
  <c r="FY7" i="1"/>
  <c r="QF6" i="1"/>
  <c r="QE6" i="1"/>
  <c r="QD6" i="1"/>
  <c r="QG6" i="1"/>
  <c r="MR6" i="1"/>
  <c r="MQ6" i="1"/>
  <c r="MY6" i="1"/>
  <c r="GA6" i="1"/>
  <c r="FZ6" i="1"/>
  <c r="FY6" i="1"/>
  <c r="QF5" i="1"/>
  <c r="QE5" i="1"/>
  <c r="QD5" i="1"/>
  <c r="QG5" i="1"/>
  <c r="MR5" i="1"/>
  <c r="MQ5" i="1"/>
  <c r="MY5" i="1"/>
  <c r="GA5" i="1"/>
  <c r="FZ5" i="1"/>
  <c r="FY5" i="1"/>
  <c r="QF4" i="1"/>
  <c r="QE4" i="1"/>
  <c r="QD4" i="1"/>
  <c r="QG4" i="1"/>
  <c r="MR4" i="1"/>
  <c r="MQ4" i="1"/>
  <c r="MY4" i="1"/>
  <c r="GA4" i="1"/>
  <c r="FZ4" i="1"/>
  <c r="FY4" i="1"/>
  <c r="QF11" i="1"/>
  <c r="QE11" i="1"/>
  <c r="QD11" i="1"/>
  <c r="QG11" i="1"/>
  <c r="MR11" i="1"/>
  <c r="MQ11" i="1"/>
  <c r="MY11" i="1"/>
  <c r="GA11" i="1"/>
  <c r="FZ11" i="1"/>
  <c r="FY11" i="1"/>
  <c r="QF10" i="1"/>
  <c r="QE10" i="1"/>
  <c r="QD10" i="1"/>
  <c r="QG10" i="1"/>
  <c r="MR10" i="1"/>
  <c r="MQ10" i="1"/>
  <c r="MY10" i="1"/>
  <c r="GA10" i="1"/>
  <c r="FZ10" i="1"/>
  <c r="FY10" i="1"/>
  <c r="QF9" i="1"/>
  <c r="QE9" i="1"/>
  <c r="QD9" i="1"/>
  <c r="QG9" i="1"/>
  <c r="MR9" i="1"/>
  <c r="MQ9" i="1"/>
  <c r="MY9" i="1"/>
  <c r="GA9" i="1"/>
  <c r="FZ9" i="1"/>
  <c r="FY9" i="1"/>
  <c r="QF203" i="1"/>
  <c r="QE203" i="1"/>
  <c r="QD203" i="1"/>
  <c r="QG203" i="1"/>
  <c r="MR203" i="1"/>
  <c r="MY203" i="1"/>
  <c r="GA203" i="1"/>
  <c r="FZ203" i="1"/>
  <c r="FY203" i="1"/>
  <c r="QF207" i="1"/>
  <c r="QE207" i="1"/>
  <c r="QD207" i="1"/>
  <c r="QG207" i="1"/>
  <c r="MR207" i="1"/>
  <c r="MQ207" i="1"/>
  <c r="MY207" i="1"/>
  <c r="HR207" i="1"/>
  <c r="GA207" i="1"/>
  <c r="FZ207" i="1"/>
  <c r="FY207" i="1"/>
  <c r="QF15" i="1"/>
  <c r="QE15" i="1"/>
  <c r="QD15" i="1"/>
  <c r="QG15" i="1"/>
  <c r="MR15" i="1"/>
  <c r="MQ15" i="1"/>
  <c r="MY15" i="1"/>
  <c r="GA15" i="1"/>
  <c r="FZ15" i="1"/>
  <c r="FY15" i="1"/>
  <c r="QF142" i="1"/>
  <c r="QE142" i="1"/>
  <c r="QD142" i="1"/>
  <c r="QG142" i="1"/>
  <c r="MR142" i="1"/>
  <c r="MQ142" i="1"/>
  <c r="MY142" i="1"/>
  <c r="GA142" i="1"/>
  <c r="FZ142" i="1"/>
  <c r="FY142" i="1"/>
  <c r="QF141" i="1"/>
  <c r="QE141" i="1"/>
  <c r="QD141" i="1"/>
  <c r="QG141" i="1"/>
  <c r="MR141" i="1"/>
  <c r="MQ141" i="1"/>
  <c r="GA141" i="1"/>
  <c r="FZ141" i="1"/>
  <c r="FY141" i="1"/>
  <c r="QF140" i="1"/>
  <c r="QE140" i="1"/>
  <c r="QD140" i="1"/>
  <c r="QG140" i="1"/>
  <c r="MR140" i="1"/>
  <c r="MQ140" i="1"/>
  <c r="MY140" i="1"/>
  <c r="GA140" i="1"/>
  <c r="FZ140" i="1"/>
  <c r="FY140" i="1"/>
  <c r="QF139" i="1"/>
  <c r="QE139" i="1"/>
  <c r="QD139" i="1"/>
  <c r="QG139" i="1"/>
  <c r="MR139" i="1"/>
  <c r="MQ139" i="1"/>
  <c r="MY139" i="1"/>
  <c r="GA139" i="1"/>
  <c r="FZ139" i="1"/>
  <c r="FY139" i="1"/>
  <c r="QF138" i="1"/>
  <c r="QE138" i="1"/>
  <c r="QD138" i="1"/>
  <c r="QG138" i="1"/>
  <c r="MR138" i="1"/>
  <c r="MQ138" i="1"/>
  <c r="MY138" i="1"/>
  <c r="GA138" i="1"/>
  <c r="FZ138" i="1"/>
  <c r="FY138" i="1"/>
  <c r="QF87" i="1"/>
  <c r="QE87" i="1"/>
  <c r="QD87" i="1"/>
  <c r="QG87" i="1"/>
  <c r="MR87" i="1"/>
  <c r="MQ87" i="1"/>
  <c r="MY87" i="1"/>
  <c r="GA87" i="1"/>
  <c r="FZ87" i="1"/>
  <c r="FY87" i="1"/>
  <c r="QF86" i="1"/>
  <c r="QE86" i="1"/>
  <c r="QD86" i="1"/>
  <c r="QG86" i="1"/>
  <c r="MR86" i="1"/>
  <c r="MQ86" i="1"/>
  <c r="MY86" i="1"/>
  <c r="GA86" i="1"/>
  <c r="FZ86" i="1"/>
  <c r="FY86" i="1"/>
  <c r="QF85" i="1"/>
  <c r="QE85" i="1"/>
  <c r="QD85" i="1"/>
  <c r="QG85" i="1"/>
  <c r="MR85" i="1"/>
  <c r="MQ85" i="1"/>
  <c r="GA85" i="1"/>
  <c r="FZ85" i="1"/>
  <c r="FY85" i="1"/>
  <c r="QF84" i="1"/>
  <c r="QE84" i="1"/>
  <c r="QD84" i="1"/>
  <c r="QG84" i="1"/>
  <c r="MR84" i="1"/>
  <c r="MQ84" i="1"/>
  <c r="MY84" i="1"/>
  <c r="GA84" i="1"/>
  <c r="FZ84" i="1"/>
  <c r="FY84" i="1"/>
  <c r="QF83" i="1"/>
  <c r="QE83" i="1"/>
  <c r="QD83" i="1"/>
  <c r="QG83" i="1"/>
  <c r="MR83" i="1"/>
  <c r="MQ83" i="1"/>
  <c r="GA83" i="1"/>
  <c r="FZ83" i="1"/>
  <c r="FY83" i="1"/>
  <c r="QF219" i="1"/>
  <c r="QE219" i="1"/>
  <c r="QD219" i="1"/>
  <c r="QG219" i="1"/>
  <c r="MR219" i="1"/>
  <c r="MQ219" i="1"/>
  <c r="MY219" i="1"/>
  <c r="GA219" i="1"/>
  <c r="FZ219" i="1"/>
  <c r="FY219" i="1"/>
  <c r="QF218" i="1"/>
  <c r="QE218" i="1"/>
  <c r="QD218" i="1"/>
  <c r="QG218" i="1"/>
  <c r="MR218" i="1"/>
  <c r="MQ218" i="1"/>
  <c r="GA218" i="1"/>
  <c r="FZ218" i="1"/>
  <c r="FY218" i="1"/>
  <c r="QF110" i="1"/>
  <c r="QE110" i="1"/>
  <c r="QD110" i="1"/>
  <c r="QG110" i="1"/>
  <c r="MR110" i="1"/>
  <c r="MQ110" i="1"/>
  <c r="MY110" i="1"/>
  <c r="GA110" i="1"/>
  <c r="FZ110" i="1"/>
  <c r="FY110" i="1"/>
  <c r="QF105" i="1"/>
  <c r="QE105" i="1"/>
  <c r="QD105" i="1"/>
  <c r="QG105" i="1"/>
  <c r="MR105" i="1"/>
  <c r="MQ105" i="1"/>
  <c r="MY105" i="1"/>
  <c r="GA105" i="1"/>
  <c r="FZ105" i="1"/>
  <c r="FY105" i="1"/>
  <c r="QF61" i="1"/>
  <c r="QE61" i="1"/>
  <c r="QD61" i="1"/>
  <c r="QG61" i="1"/>
  <c r="MR61" i="1"/>
  <c r="MQ61" i="1"/>
  <c r="MY61" i="1"/>
  <c r="GA61" i="1"/>
  <c r="FZ61" i="1"/>
  <c r="FY61" i="1"/>
  <c r="QF60" i="1"/>
  <c r="QE60" i="1"/>
  <c r="QD60" i="1"/>
  <c r="QG60" i="1"/>
  <c r="MR60" i="1"/>
  <c r="MQ60" i="1"/>
  <c r="GA60" i="1"/>
  <c r="FZ60" i="1"/>
  <c r="FY60" i="1"/>
  <c r="QF62" i="1"/>
  <c r="QE62" i="1"/>
  <c r="QD62" i="1"/>
  <c r="QG62" i="1"/>
  <c r="MR62" i="1"/>
  <c r="MQ62" i="1"/>
  <c r="MY62" i="1"/>
  <c r="GA62" i="1"/>
  <c r="FZ62" i="1"/>
  <c r="FY62" i="1"/>
  <c r="QF157" i="1"/>
  <c r="QE157" i="1"/>
  <c r="QD157" i="1"/>
  <c r="QG157" i="1"/>
  <c r="MR157" i="1"/>
  <c r="MQ157" i="1"/>
  <c r="GA157" i="1"/>
  <c r="FZ157" i="1"/>
  <c r="FY157" i="1"/>
  <c r="QF156" i="1"/>
  <c r="QE156" i="1"/>
  <c r="QD156" i="1"/>
  <c r="QG156" i="1"/>
  <c r="MR156" i="1"/>
  <c r="MQ156" i="1"/>
  <c r="MY156" i="1"/>
  <c r="GA156" i="1"/>
  <c r="FZ156" i="1"/>
  <c r="FY156" i="1"/>
  <c r="QF155" i="1"/>
  <c r="QE155" i="1"/>
  <c r="QD155" i="1"/>
  <c r="QG155" i="1"/>
  <c r="MR155" i="1"/>
  <c r="MQ155" i="1"/>
  <c r="GA155" i="1"/>
  <c r="FZ155" i="1"/>
  <c r="FY155" i="1"/>
  <c r="QF154" i="1"/>
  <c r="QE154" i="1"/>
  <c r="QD154" i="1"/>
  <c r="QG154" i="1"/>
  <c r="MR154" i="1"/>
  <c r="MQ154" i="1"/>
  <c r="MY154" i="1"/>
  <c r="GA154" i="1"/>
  <c r="FZ154" i="1"/>
  <c r="FY154" i="1"/>
  <c r="QF82" i="1"/>
  <c r="QE82" i="1"/>
  <c r="QD82" i="1"/>
  <c r="QG82" i="1"/>
  <c r="MR82" i="1"/>
  <c r="MQ82" i="1"/>
  <c r="MY82" i="1"/>
  <c r="GA82" i="1"/>
  <c r="FZ82" i="1"/>
  <c r="FY82" i="1"/>
  <c r="QF101" i="1"/>
  <c r="QE101" i="1"/>
  <c r="QD101" i="1"/>
  <c r="QG101" i="1"/>
  <c r="MR101" i="1"/>
  <c r="MQ101" i="1"/>
  <c r="MY101" i="1"/>
  <c r="GA101" i="1"/>
  <c r="FZ101" i="1"/>
  <c r="FY101" i="1"/>
  <c r="QF100" i="1"/>
  <c r="QE100" i="1"/>
  <c r="QD100" i="1"/>
  <c r="QG100" i="1"/>
  <c r="MR100" i="1"/>
  <c r="MQ100" i="1"/>
  <c r="MY100" i="1"/>
  <c r="GA100" i="1"/>
  <c r="FZ100" i="1"/>
  <c r="FY100" i="1"/>
  <c r="QF158" i="1"/>
  <c r="QE158" i="1"/>
  <c r="QD158" i="1"/>
  <c r="QG158" i="1"/>
  <c r="MR158" i="1"/>
  <c r="MQ158" i="1"/>
  <c r="GA158" i="1"/>
  <c r="FZ158" i="1"/>
  <c r="FY158" i="1"/>
  <c r="QF276" i="1"/>
  <c r="QE276" i="1"/>
  <c r="QD276" i="1"/>
  <c r="QG276" i="1"/>
  <c r="MR276" i="1"/>
  <c r="MQ276" i="1"/>
  <c r="MY276" i="1"/>
  <c r="GA276" i="1"/>
  <c r="FZ276" i="1"/>
  <c r="FY276" i="1"/>
  <c r="QF255" i="1"/>
  <c r="QE255" i="1"/>
  <c r="QD255" i="1"/>
  <c r="QG255" i="1"/>
  <c r="MR255" i="1"/>
  <c r="MQ255" i="1"/>
  <c r="MY255" i="1"/>
  <c r="GA255" i="1"/>
  <c r="FZ255" i="1"/>
  <c r="FY255" i="1"/>
  <c r="QF201" i="1"/>
  <c r="QE201" i="1"/>
  <c r="QD201" i="1"/>
  <c r="QG201" i="1"/>
  <c r="MR201" i="1"/>
  <c r="MQ201" i="1"/>
  <c r="MY201" i="1"/>
  <c r="GA201" i="1"/>
  <c r="FZ201" i="1"/>
  <c r="FY201" i="1"/>
  <c r="QF200" i="1"/>
  <c r="QE200" i="1"/>
  <c r="QD200" i="1"/>
  <c r="QG200" i="1"/>
  <c r="MR200" i="1"/>
  <c r="MQ200" i="1"/>
  <c r="GA200" i="1"/>
  <c r="FZ200" i="1"/>
  <c r="FY200" i="1"/>
  <c r="QF199" i="1"/>
  <c r="QE199" i="1"/>
  <c r="QD199" i="1"/>
  <c r="QG199" i="1"/>
  <c r="MR199" i="1"/>
  <c r="MQ199" i="1"/>
  <c r="MY199" i="1"/>
  <c r="GA199" i="1"/>
  <c r="FZ199" i="1"/>
  <c r="FY199" i="1"/>
  <c r="QF109" i="1"/>
  <c r="QE109" i="1"/>
  <c r="QD109" i="1"/>
  <c r="QG109" i="1"/>
  <c r="MR109" i="1"/>
  <c r="MQ109" i="1"/>
  <c r="GA109" i="1"/>
  <c r="FZ109" i="1"/>
  <c r="FY109" i="1"/>
  <c r="QF153" i="1"/>
  <c r="QE153" i="1"/>
  <c r="QD153" i="1"/>
  <c r="QG153" i="1"/>
  <c r="MR153" i="1"/>
  <c r="MQ153" i="1"/>
  <c r="MY153" i="1"/>
  <c r="GA153" i="1"/>
  <c r="FZ153" i="1"/>
  <c r="FY153" i="1"/>
  <c r="QF152" i="1"/>
  <c r="QE152" i="1"/>
  <c r="QD152" i="1"/>
  <c r="QG152" i="1"/>
  <c r="MR152" i="1"/>
  <c r="MQ152" i="1"/>
  <c r="GA152" i="1"/>
  <c r="FZ152" i="1"/>
  <c r="FY152" i="1"/>
  <c r="QF99" i="1"/>
  <c r="QE99" i="1"/>
  <c r="QD99" i="1"/>
  <c r="QG99" i="1"/>
  <c r="MR99" i="1"/>
  <c r="MQ99" i="1"/>
  <c r="MY99" i="1"/>
  <c r="GA99" i="1"/>
  <c r="FZ99" i="1"/>
  <c r="FY99" i="1"/>
  <c r="QF167" i="1"/>
  <c r="QE167" i="1"/>
  <c r="QD167" i="1"/>
  <c r="QG167" i="1"/>
  <c r="MR167" i="1"/>
  <c r="MQ167" i="1"/>
  <c r="MY167" i="1"/>
  <c r="GA167" i="1"/>
  <c r="FZ167" i="1"/>
  <c r="FY167" i="1"/>
  <c r="QF234" i="1"/>
  <c r="QE234" i="1"/>
  <c r="QD234" i="1"/>
  <c r="QG234" i="1"/>
  <c r="MR234" i="1"/>
  <c r="MQ234" i="1"/>
  <c r="MY234" i="1"/>
  <c r="GA234" i="1"/>
  <c r="FZ234" i="1"/>
  <c r="FY234" i="1"/>
  <c r="QF233" i="1"/>
  <c r="QE233" i="1"/>
  <c r="QD233" i="1"/>
  <c r="QG233" i="1"/>
  <c r="MR233" i="1"/>
  <c r="MQ233" i="1"/>
  <c r="MY233" i="1"/>
  <c r="GA233" i="1"/>
  <c r="FZ233" i="1"/>
  <c r="FY233" i="1"/>
  <c r="QF240" i="1"/>
  <c r="QE240" i="1"/>
  <c r="QD240" i="1"/>
  <c r="QG240" i="1"/>
  <c r="MR240" i="1"/>
  <c r="MQ240" i="1"/>
  <c r="MY240" i="1"/>
  <c r="GA240" i="1"/>
  <c r="FZ240" i="1"/>
  <c r="FY240" i="1"/>
  <c r="QE267" i="1"/>
  <c r="QD267" i="1"/>
  <c r="QG267" i="1"/>
  <c r="MY267" i="1"/>
  <c r="GA267" i="1"/>
  <c r="FZ267" i="1"/>
  <c r="FY267" i="1"/>
  <c r="QF254" i="1"/>
  <c r="QE254" i="1"/>
  <c r="QD254" i="1"/>
  <c r="QG254" i="1"/>
  <c r="MR254" i="1"/>
  <c r="MQ254" i="1"/>
  <c r="MY254" i="1"/>
  <c r="GA254" i="1"/>
  <c r="FZ254" i="1"/>
  <c r="FY254" i="1"/>
  <c r="QF264" i="1"/>
  <c r="QE264" i="1"/>
  <c r="QD264" i="1"/>
  <c r="QG264" i="1"/>
  <c r="MR264" i="1"/>
  <c r="MQ264" i="1"/>
  <c r="GA264" i="1"/>
  <c r="FZ264" i="1"/>
  <c r="FY264" i="1"/>
  <c r="QF263" i="1"/>
  <c r="QE263" i="1"/>
  <c r="QD263" i="1"/>
  <c r="QG263" i="1"/>
  <c r="MR263" i="1"/>
  <c r="MQ263" i="1"/>
  <c r="GA263" i="1"/>
  <c r="FZ263" i="1"/>
  <c r="FY263" i="1"/>
  <c r="QF266" i="1"/>
  <c r="QE266" i="1"/>
  <c r="QD266" i="1"/>
  <c r="QG266" i="1"/>
  <c r="MR266" i="1"/>
  <c r="MQ266" i="1"/>
  <c r="GA266" i="1"/>
  <c r="FZ266" i="1"/>
  <c r="FY266" i="1"/>
  <c r="QF265" i="1"/>
  <c r="QE265" i="1"/>
  <c r="QD265" i="1"/>
  <c r="QG265" i="1"/>
  <c r="MR265" i="1"/>
  <c r="MQ265" i="1"/>
  <c r="GA265" i="1"/>
  <c r="FZ265" i="1"/>
  <c r="FY265" i="1"/>
  <c r="QF253" i="1"/>
  <c r="QE253" i="1"/>
  <c r="QD253" i="1"/>
  <c r="QG253" i="1"/>
  <c r="MR253" i="1"/>
  <c r="MQ253" i="1"/>
  <c r="GA253" i="1"/>
  <c r="FZ253" i="1"/>
  <c r="FY253" i="1"/>
  <c r="QF258" i="1"/>
  <c r="QE258" i="1"/>
  <c r="QD258" i="1"/>
  <c r="QG258" i="1"/>
  <c r="MR258" i="1"/>
  <c r="MQ258" i="1"/>
  <c r="MY258" i="1"/>
  <c r="GA258" i="1"/>
  <c r="FZ258" i="1"/>
  <c r="FY258" i="1"/>
  <c r="QF252" i="1"/>
  <c r="QE252" i="1"/>
  <c r="QD252" i="1"/>
  <c r="QG252" i="1"/>
  <c r="MR252" i="1"/>
  <c r="MQ252" i="1"/>
  <c r="GA252" i="1"/>
  <c r="FZ252" i="1"/>
  <c r="FY252" i="1"/>
  <c r="QF251" i="1"/>
  <c r="QE251" i="1"/>
  <c r="QD251" i="1"/>
  <c r="QG251" i="1"/>
  <c r="MR251" i="1"/>
  <c r="MQ251" i="1"/>
  <c r="GA251" i="1"/>
  <c r="FZ251" i="1"/>
  <c r="FY251" i="1"/>
  <c r="QF257" i="1"/>
  <c r="QE257" i="1"/>
  <c r="QD257" i="1"/>
  <c r="QG257" i="1"/>
  <c r="MR257" i="1"/>
  <c r="MQ257" i="1"/>
  <c r="MY257" i="1"/>
  <c r="GA257" i="1"/>
  <c r="FZ257" i="1"/>
  <c r="FY257" i="1"/>
  <c r="QF262" i="1"/>
  <c r="QE262" i="1"/>
  <c r="QD262" i="1"/>
  <c r="QG262" i="1"/>
  <c r="MR262" i="1"/>
  <c r="MQ262" i="1"/>
  <c r="MY262" i="1"/>
  <c r="GA262" i="1"/>
  <c r="FZ262" i="1"/>
  <c r="FY262" i="1"/>
  <c r="QF261" i="1"/>
  <c r="QE261" i="1"/>
  <c r="QD261" i="1"/>
  <c r="QG261" i="1"/>
  <c r="MR261" i="1"/>
  <c r="MQ261" i="1"/>
  <c r="GA261" i="1"/>
  <c r="FZ261" i="1"/>
  <c r="FY261" i="1"/>
  <c r="QF260" i="1"/>
  <c r="QE260" i="1"/>
  <c r="QD260" i="1"/>
  <c r="QG260" i="1"/>
  <c r="MR260" i="1"/>
  <c r="MQ260" i="1"/>
  <c r="GA260" i="1"/>
  <c r="FZ260" i="1"/>
  <c r="FY260" i="1"/>
  <c r="QF256" i="1"/>
  <c r="QE256" i="1"/>
  <c r="QD256" i="1"/>
  <c r="QG256" i="1"/>
  <c r="MR256" i="1"/>
  <c r="MQ256" i="1"/>
  <c r="GA256" i="1"/>
  <c r="FZ256" i="1"/>
  <c r="FY256" i="1"/>
  <c r="QF259" i="1"/>
  <c r="QE259" i="1"/>
  <c r="QD259" i="1"/>
  <c r="QG259" i="1"/>
  <c r="MR259" i="1"/>
  <c r="MQ259" i="1"/>
  <c r="MY259" i="1"/>
  <c r="GA259" i="1"/>
  <c r="FZ259" i="1"/>
  <c r="FY259" i="1"/>
  <c r="QF250" i="1"/>
  <c r="QE250" i="1"/>
  <c r="QD250" i="1"/>
  <c r="QG250" i="1"/>
  <c r="MR250" i="1"/>
  <c r="MQ250" i="1"/>
  <c r="MY250" i="1"/>
  <c r="GA250" i="1"/>
  <c r="FZ250" i="1"/>
  <c r="FY250" i="1"/>
  <c r="QF246" i="1"/>
  <c r="QE246" i="1"/>
  <c r="QD246" i="1"/>
  <c r="QG246" i="1"/>
  <c r="MR246" i="1"/>
  <c r="MQ246" i="1"/>
  <c r="GA246" i="1"/>
  <c r="FZ246" i="1"/>
  <c r="FY246" i="1"/>
  <c r="QF249" i="1"/>
  <c r="QE249" i="1"/>
  <c r="QD249" i="1"/>
  <c r="QG249" i="1"/>
  <c r="MR249" i="1"/>
  <c r="MQ249" i="1"/>
  <c r="GA249" i="1"/>
  <c r="FZ249" i="1"/>
  <c r="FY249" i="1"/>
  <c r="QF248" i="1"/>
  <c r="QE248" i="1"/>
  <c r="QD248" i="1"/>
  <c r="QG248" i="1"/>
  <c r="MR248" i="1"/>
  <c r="MQ248" i="1"/>
  <c r="GA248" i="1"/>
  <c r="FZ248" i="1"/>
  <c r="FY248" i="1"/>
  <c r="QF235" i="1"/>
  <c r="QE235" i="1"/>
  <c r="QD235" i="1"/>
  <c r="QG235" i="1"/>
  <c r="MR235" i="1"/>
  <c r="MQ235" i="1"/>
  <c r="GA235" i="1"/>
  <c r="FZ235" i="1"/>
  <c r="FY235" i="1"/>
  <c r="QF160" i="1"/>
  <c r="QE160" i="1"/>
  <c r="QD160" i="1"/>
  <c r="QG160" i="1"/>
  <c r="MR160" i="1"/>
  <c r="MQ160" i="1"/>
  <c r="GA160" i="1"/>
  <c r="FZ160" i="1"/>
  <c r="FY160" i="1"/>
  <c r="QF159" i="1"/>
  <c r="QE159" i="1"/>
  <c r="QD159" i="1"/>
  <c r="QG159" i="1"/>
  <c r="MR159" i="1"/>
  <c r="MQ159" i="1"/>
  <c r="GA159" i="1"/>
  <c r="FZ159" i="1"/>
  <c r="FY159" i="1"/>
  <c r="QF224" i="1"/>
  <c r="QE224" i="1"/>
  <c r="QD224" i="1"/>
  <c r="QG224" i="1"/>
  <c r="MR224" i="1"/>
  <c r="MQ224" i="1"/>
  <c r="GA224" i="1"/>
  <c r="FZ224" i="1"/>
  <c r="FY224" i="1"/>
  <c r="QF222" i="1"/>
  <c r="QE222" i="1"/>
  <c r="QD222" i="1"/>
  <c r="QG222" i="1"/>
  <c r="MR222" i="1"/>
  <c r="MQ222" i="1"/>
  <c r="GA222" i="1"/>
  <c r="FZ222" i="1"/>
  <c r="FY222" i="1"/>
  <c r="QF221" i="1"/>
  <c r="QE221" i="1"/>
  <c r="QD221" i="1"/>
  <c r="QG221" i="1"/>
  <c r="MR221" i="1"/>
  <c r="MQ221" i="1"/>
  <c r="GA221" i="1"/>
  <c r="FZ221" i="1"/>
  <c r="FY221" i="1"/>
  <c r="QF214" i="1"/>
  <c r="QE214" i="1"/>
  <c r="QD214" i="1"/>
  <c r="QG214" i="1"/>
  <c r="MR214" i="1"/>
  <c r="MQ214" i="1"/>
  <c r="GA214" i="1"/>
  <c r="FZ214" i="1"/>
  <c r="FY214" i="1"/>
  <c r="QF209" i="1"/>
  <c r="QE209" i="1"/>
  <c r="QD209" i="1"/>
  <c r="QG209" i="1"/>
  <c r="MR209" i="1"/>
  <c r="MQ209" i="1"/>
  <c r="GA209" i="1"/>
  <c r="FZ209" i="1"/>
  <c r="FY209" i="1"/>
  <c r="QF208" i="1"/>
  <c r="QE208" i="1"/>
  <c r="QD208" i="1"/>
  <c r="QG208" i="1"/>
  <c r="MR208" i="1"/>
  <c r="MQ208" i="1"/>
  <c r="GA208" i="1"/>
  <c r="FZ208" i="1"/>
  <c r="FY208" i="1"/>
  <c r="QF220" i="1"/>
  <c r="QE220" i="1"/>
  <c r="QD220" i="1"/>
  <c r="QG220" i="1"/>
  <c r="MR220" i="1"/>
  <c r="MQ220" i="1"/>
  <c r="MY220" i="1"/>
  <c r="GA220" i="1"/>
  <c r="FZ220" i="1"/>
  <c r="FY220" i="1"/>
  <c r="QF225" i="1"/>
  <c r="QE225" i="1"/>
  <c r="QD225" i="1"/>
  <c r="QG225" i="1"/>
  <c r="MR225" i="1"/>
  <c r="MQ225" i="1"/>
  <c r="GA225" i="1"/>
  <c r="FZ225" i="1"/>
  <c r="FY225" i="1"/>
  <c r="QF217" i="1"/>
  <c r="QE217" i="1"/>
  <c r="QD217" i="1"/>
  <c r="QG217" i="1"/>
  <c r="MR217" i="1"/>
  <c r="MQ217" i="1"/>
  <c r="GA217" i="1"/>
  <c r="FZ217" i="1"/>
  <c r="FY217" i="1"/>
  <c r="QF123" i="1"/>
  <c r="QE123" i="1"/>
  <c r="QD123" i="1"/>
  <c r="QG123" i="1"/>
  <c r="MR123" i="1"/>
  <c r="MQ123" i="1"/>
  <c r="GA123" i="1"/>
  <c r="FZ123" i="1"/>
  <c r="FY123" i="1"/>
  <c r="QF122" i="1"/>
  <c r="QE122" i="1"/>
  <c r="QD122" i="1"/>
  <c r="QG122" i="1"/>
  <c r="MR122" i="1"/>
  <c r="MQ122" i="1"/>
  <c r="MY122" i="1"/>
  <c r="GA122" i="1"/>
  <c r="FZ122" i="1"/>
  <c r="FY122" i="1"/>
  <c r="QF121" i="1"/>
  <c r="QE121" i="1"/>
  <c r="QD121" i="1"/>
  <c r="QG121" i="1"/>
  <c r="MR121" i="1"/>
  <c r="MQ121" i="1"/>
  <c r="MY121" i="1"/>
  <c r="GA121" i="1"/>
  <c r="FZ121" i="1"/>
  <c r="FY121" i="1"/>
  <c r="QF120" i="1"/>
  <c r="QE120" i="1"/>
  <c r="QD120" i="1"/>
  <c r="QG120" i="1"/>
  <c r="MR120" i="1"/>
  <c r="MQ120" i="1"/>
  <c r="MY120" i="1"/>
  <c r="GA120" i="1"/>
  <c r="FZ120" i="1"/>
  <c r="FY120" i="1"/>
  <c r="QF119" i="1"/>
  <c r="QE119" i="1"/>
  <c r="QD119" i="1"/>
  <c r="QG119" i="1"/>
  <c r="MR119" i="1"/>
  <c r="MQ119" i="1"/>
  <c r="GA119" i="1"/>
  <c r="FZ119" i="1"/>
  <c r="FY119" i="1"/>
  <c r="QF69" i="1"/>
  <c r="QE69" i="1"/>
  <c r="QD69" i="1"/>
  <c r="QG69" i="1"/>
  <c r="MQ69" i="1"/>
  <c r="GA69" i="1"/>
  <c r="FZ69" i="1"/>
  <c r="FY69" i="1"/>
  <c r="QF71" i="1"/>
  <c r="QE71" i="1"/>
  <c r="QD71" i="1"/>
  <c r="QG71" i="1"/>
  <c r="MR71" i="1"/>
  <c r="MQ71" i="1"/>
  <c r="GA71" i="1"/>
  <c r="FZ71" i="1"/>
  <c r="FY71" i="1"/>
  <c r="QF90" i="1"/>
  <c r="QE90" i="1"/>
  <c r="QD90" i="1"/>
  <c r="QG90" i="1"/>
  <c r="MR90" i="1"/>
  <c r="MQ90" i="1"/>
  <c r="MY90" i="1"/>
  <c r="GA90" i="1"/>
  <c r="FZ90" i="1"/>
  <c r="FY90" i="1"/>
  <c r="QF89" i="1"/>
  <c r="QE89" i="1"/>
  <c r="QD89" i="1"/>
  <c r="QG89" i="1"/>
  <c r="MR89" i="1"/>
  <c r="MQ89" i="1"/>
  <c r="GA89" i="1"/>
  <c r="FZ89" i="1"/>
  <c r="FY89" i="1"/>
  <c r="QF98" i="1"/>
  <c r="QE98" i="1"/>
  <c r="QD98" i="1"/>
  <c r="QG98" i="1"/>
  <c r="MR98" i="1"/>
  <c r="MQ98" i="1"/>
  <c r="GA98" i="1"/>
  <c r="FZ98" i="1"/>
  <c r="FY98" i="1"/>
  <c r="QF88" i="1"/>
  <c r="QE88" i="1"/>
  <c r="QD88" i="1"/>
  <c r="QG88" i="1"/>
  <c r="MR88" i="1"/>
  <c r="MQ88" i="1"/>
  <c r="GA88" i="1"/>
  <c r="FZ88" i="1"/>
  <c r="FY88" i="1"/>
  <c r="QF81" i="1"/>
  <c r="QE81" i="1"/>
  <c r="QD81" i="1"/>
  <c r="QG81" i="1"/>
  <c r="MR81" i="1"/>
  <c r="MQ81" i="1"/>
  <c r="GA81" i="1"/>
  <c r="FZ81" i="1"/>
  <c r="FY81" i="1"/>
  <c r="QF108" i="1"/>
  <c r="QE108" i="1"/>
  <c r="QD108" i="1"/>
  <c r="QG108" i="1"/>
  <c r="MR108" i="1"/>
  <c r="MQ108" i="1"/>
  <c r="MY108" i="1"/>
  <c r="GA108" i="1"/>
  <c r="FZ108" i="1"/>
  <c r="FY108" i="1"/>
  <c r="QF104" i="1"/>
  <c r="QE104" i="1"/>
  <c r="QD104" i="1"/>
  <c r="QG104" i="1"/>
  <c r="MR104" i="1"/>
  <c r="MQ104" i="1"/>
  <c r="MY104" i="1"/>
  <c r="GA104" i="1"/>
  <c r="FZ104" i="1"/>
  <c r="FY104" i="1"/>
  <c r="QF103" i="1"/>
  <c r="QE103" i="1"/>
  <c r="QD103" i="1"/>
  <c r="QG103" i="1"/>
  <c r="MR103" i="1"/>
  <c r="MQ103" i="1"/>
  <c r="MY103" i="1"/>
  <c r="GA103" i="1"/>
  <c r="FZ103" i="1"/>
  <c r="FY103" i="1"/>
  <c r="QF102" i="1"/>
  <c r="QE102" i="1"/>
  <c r="QD102" i="1"/>
  <c r="QG102" i="1"/>
  <c r="MR102" i="1"/>
  <c r="MQ102" i="1"/>
  <c r="GA102" i="1"/>
  <c r="FZ102" i="1"/>
  <c r="FY102" i="1"/>
  <c r="QF58" i="1"/>
  <c r="QE58" i="1"/>
  <c r="QD58" i="1"/>
  <c r="QG58" i="1"/>
  <c r="MR58" i="1"/>
  <c r="MQ58" i="1"/>
  <c r="GA58" i="1"/>
  <c r="FZ58" i="1"/>
  <c r="FY58" i="1"/>
  <c r="QF57" i="1"/>
  <c r="QE57" i="1"/>
  <c r="QD57" i="1"/>
  <c r="QG57" i="1"/>
  <c r="MR57" i="1"/>
  <c r="MQ57" i="1"/>
  <c r="GA57" i="1"/>
  <c r="FZ57" i="1"/>
  <c r="FY57" i="1"/>
  <c r="QF56" i="1"/>
  <c r="QE56" i="1"/>
  <c r="QD56" i="1"/>
  <c r="QG56" i="1"/>
  <c r="MR56" i="1"/>
  <c r="MQ56" i="1"/>
  <c r="GA56" i="1"/>
  <c r="FZ56" i="1"/>
  <c r="FY56" i="1"/>
  <c r="QF55" i="1"/>
  <c r="QE55" i="1"/>
  <c r="QD55" i="1"/>
  <c r="QG55" i="1"/>
  <c r="MR55" i="1"/>
  <c r="MQ55" i="1"/>
  <c r="GA55" i="1"/>
  <c r="FZ55" i="1"/>
  <c r="FY55" i="1"/>
  <c r="QF54" i="1"/>
  <c r="QE54" i="1"/>
  <c r="QD54" i="1"/>
  <c r="QG54" i="1"/>
  <c r="MR54" i="1"/>
  <c r="MQ54" i="1"/>
  <c r="GA54" i="1"/>
  <c r="FZ54" i="1"/>
  <c r="FY54" i="1"/>
  <c r="QF151" i="1"/>
  <c r="QE151" i="1"/>
  <c r="QD151" i="1"/>
  <c r="QG151" i="1"/>
  <c r="MR151" i="1"/>
  <c r="MQ151" i="1"/>
  <c r="GA151" i="1"/>
  <c r="FZ151" i="1"/>
  <c r="FY151" i="1"/>
  <c r="QF137" i="1"/>
  <c r="QE137" i="1"/>
  <c r="QD137" i="1"/>
  <c r="QG137" i="1"/>
  <c r="MR137" i="1"/>
  <c r="MQ137" i="1"/>
  <c r="MY137" i="1"/>
  <c r="GA137" i="1"/>
  <c r="FZ137" i="1"/>
  <c r="FY137" i="1"/>
  <c r="QF136" i="1"/>
  <c r="QE136" i="1"/>
  <c r="QD136" i="1"/>
  <c r="QG136" i="1"/>
  <c r="MR136" i="1"/>
  <c r="MQ136" i="1"/>
  <c r="MY136" i="1"/>
  <c r="GA136" i="1"/>
  <c r="FZ136" i="1"/>
  <c r="FY136" i="1"/>
  <c r="QF135" i="1"/>
  <c r="QE135" i="1"/>
  <c r="QD135" i="1"/>
  <c r="QG135" i="1"/>
  <c r="MR135" i="1"/>
  <c r="MQ135" i="1"/>
  <c r="MY135" i="1"/>
  <c r="GA135" i="1"/>
  <c r="FZ135" i="1"/>
  <c r="FY135" i="1"/>
  <c r="QF134" i="1"/>
  <c r="QE134" i="1"/>
  <c r="QD134" i="1"/>
  <c r="QG134" i="1"/>
  <c r="MR134" i="1"/>
  <c r="MQ134" i="1"/>
  <c r="MY134" i="1"/>
  <c r="GA134" i="1"/>
  <c r="FZ134" i="1"/>
  <c r="FY134" i="1"/>
  <c r="QF133" i="1"/>
  <c r="QE133" i="1"/>
  <c r="QD133" i="1"/>
  <c r="QG133" i="1"/>
  <c r="MR133" i="1"/>
  <c r="MQ133" i="1"/>
  <c r="GA133" i="1"/>
  <c r="FZ133" i="1"/>
  <c r="FY133" i="1"/>
  <c r="QF132" i="1"/>
  <c r="QE132" i="1"/>
  <c r="QD132" i="1"/>
  <c r="QG132" i="1"/>
  <c r="MR132" i="1"/>
  <c r="MQ132" i="1"/>
  <c r="MY132" i="1"/>
  <c r="GA132" i="1"/>
  <c r="FZ132" i="1"/>
  <c r="FY132" i="1"/>
  <c r="QF131" i="1"/>
  <c r="QE131" i="1"/>
  <c r="QD131" i="1"/>
  <c r="QG131" i="1"/>
  <c r="MR131" i="1"/>
  <c r="MQ131" i="1"/>
  <c r="MY131" i="1"/>
  <c r="GA131" i="1"/>
  <c r="FZ131" i="1"/>
  <c r="FY131" i="1"/>
  <c r="QF130" i="1"/>
  <c r="QE130" i="1"/>
  <c r="QD130" i="1"/>
  <c r="QG130" i="1"/>
  <c r="MR130" i="1"/>
  <c r="MQ130" i="1"/>
  <c r="MY130" i="1"/>
  <c r="GA130" i="1"/>
  <c r="FZ130" i="1"/>
  <c r="FY130" i="1"/>
  <c r="QF129" i="1"/>
  <c r="QE129" i="1"/>
  <c r="QD129" i="1"/>
  <c r="QG129" i="1"/>
  <c r="MR129" i="1"/>
  <c r="MQ129" i="1"/>
  <c r="MY129" i="1"/>
  <c r="GA129" i="1"/>
  <c r="FZ129" i="1"/>
  <c r="FY129" i="1"/>
  <c r="QF128" i="1"/>
  <c r="QE128" i="1"/>
  <c r="QD128" i="1"/>
  <c r="QG128" i="1"/>
  <c r="MR128" i="1"/>
  <c r="MQ128" i="1"/>
  <c r="MY128" i="1"/>
  <c r="GA128" i="1"/>
  <c r="FZ128" i="1"/>
  <c r="FY128" i="1"/>
  <c r="QF127" i="1"/>
  <c r="QE127" i="1"/>
  <c r="QD127" i="1"/>
  <c r="QG127" i="1"/>
  <c r="MR127" i="1"/>
  <c r="MQ127" i="1"/>
  <c r="GA127" i="1"/>
  <c r="FZ127" i="1"/>
  <c r="FY127" i="1"/>
  <c r="QF126" i="1"/>
  <c r="QE126" i="1"/>
  <c r="QD126" i="1"/>
  <c r="QG126" i="1"/>
  <c r="MR126" i="1"/>
  <c r="MQ126" i="1"/>
  <c r="MY126" i="1"/>
  <c r="GA126" i="1"/>
  <c r="FZ126" i="1"/>
  <c r="FY126" i="1"/>
  <c r="QF125" i="1"/>
  <c r="QE125" i="1"/>
  <c r="QD125" i="1"/>
  <c r="QG125" i="1"/>
  <c r="MR125" i="1"/>
  <c r="MQ125" i="1"/>
  <c r="MY125" i="1"/>
  <c r="GA125" i="1"/>
  <c r="FZ125" i="1"/>
  <c r="FY125" i="1"/>
  <c r="QF80" i="1"/>
  <c r="QE80" i="1"/>
  <c r="QD80" i="1"/>
  <c r="QG80" i="1"/>
  <c r="MR80" i="1"/>
  <c r="MQ80" i="1"/>
  <c r="MY80" i="1"/>
  <c r="GA80" i="1"/>
  <c r="FZ80" i="1"/>
  <c r="FY80" i="1"/>
  <c r="QF79" i="1"/>
  <c r="QE79" i="1"/>
  <c r="QD79" i="1"/>
  <c r="QG79" i="1"/>
  <c r="MR79" i="1"/>
  <c r="MQ79" i="1"/>
  <c r="GA79" i="1"/>
  <c r="FZ79" i="1"/>
  <c r="FY79" i="1"/>
  <c r="QF78" i="1"/>
  <c r="QE78" i="1"/>
  <c r="QD78" i="1"/>
  <c r="QG78" i="1"/>
  <c r="MR78" i="1"/>
  <c r="MQ78" i="1"/>
  <c r="MY78" i="1"/>
  <c r="GA78" i="1"/>
  <c r="FZ78" i="1"/>
  <c r="FY78" i="1"/>
  <c r="QF77" i="1"/>
  <c r="QE77" i="1"/>
  <c r="QD77" i="1"/>
  <c r="QG77" i="1"/>
  <c r="MR77" i="1"/>
  <c r="MQ77" i="1"/>
  <c r="MY77" i="1"/>
  <c r="GA77" i="1"/>
  <c r="FZ77" i="1"/>
  <c r="FY77" i="1"/>
  <c r="QF76" i="1"/>
  <c r="QE76" i="1"/>
  <c r="QD76" i="1"/>
  <c r="QG76" i="1"/>
  <c r="MR76" i="1"/>
  <c r="MQ76" i="1"/>
  <c r="MY76" i="1"/>
  <c r="GA76" i="1"/>
  <c r="FZ76" i="1"/>
  <c r="FY76" i="1"/>
  <c r="QF53" i="1"/>
  <c r="QE53" i="1"/>
  <c r="QD53" i="1"/>
  <c r="QG53" i="1"/>
  <c r="MR53" i="1"/>
  <c r="MQ53" i="1"/>
  <c r="GA53" i="1"/>
  <c r="FZ53" i="1"/>
  <c r="FY53" i="1"/>
  <c r="QF52" i="1"/>
  <c r="QE52" i="1"/>
  <c r="QD52" i="1"/>
  <c r="QG52" i="1"/>
  <c r="MR52" i="1"/>
  <c r="MQ52" i="1"/>
  <c r="MY52" i="1"/>
  <c r="GA52" i="1"/>
  <c r="FZ52" i="1"/>
  <c r="FY52" i="1"/>
  <c r="QF59" i="1"/>
  <c r="QE59" i="1"/>
  <c r="QD59" i="1"/>
  <c r="QG59" i="1"/>
  <c r="MR59" i="1"/>
  <c r="MQ59" i="1"/>
  <c r="GA59" i="1"/>
  <c r="FZ59" i="1"/>
  <c r="FY59" i="1"/>
  <c r="QF150" i="1"/>
  <c r="QE150" i="1"/>
  <c r="QD150" i="1"/>
  <c r="QG150" i="1"/>
  <c r="MR150" i="1"/>
  <c r="MQ150" i="1"/>
  <c r="MY150" i="1"/>
  <c r="GA150" i="1"/>
  <c r="FZ150" i="1"/>
  <c r="FY150" i="1"/>
  <c r="QF149" i="1"/>
  <c r="QE149" i="1"/>
  <c r="QD149" i="1"/>
  <c r="QG149" i="1"/>
  <c r="MR149" i="1"/>
  <c r="MQ149" i="1"/>
  <c r="GA149" i="1"/>
  <c r="FZ149" i="1"/>
  <c r="FY149" i="1"/>
  <c r="QF148" i="1"/>
  <c r="QE148" i="1"/>
  <c r="QD148" i="1"/>
  <c r="QG148" i="1"/>
  <c r="MR148" i="1"/>
  <c r="MQ148" i="1"/>
  <c r="MY148" i="1"/>
  <c r="GA148" i="1"/>
  <c r="FZ148" i="1"/>
  <c r="FY148" i="1"/>
  <c r="QF147" i="1"/>
  <c r="QE147" i="1"/>
  <c r="QD147" i="1"/>
  <c r="QG147" i="1"/>
  <c r="MR147" i="1"/>
  <c r="MQ147" i="1"/>
  <c r="MY147" i="1"/>
  <c r="GA147" i="1"/>
  <c r="FZ147" i="1"/>
  <c r="FY147" i="1"/>
  <c r="QF146" i="1"/>
  <c r="QE146" i="1"/>
  <c r="QD146" i="1"/>
  <c r="QG146" i="1"/>
  <c r="MR146" i="1"/>
  <c r="MQ146" i="1"/>
  <c r="MY146" i="1"/>
  <c r="GA146" i="1"/>
  <c r="FZ146" i="1"/>
  <c r="FY146" i="1"/>
  <c r="QF145" i="1"/>
  <c r="QE145" i="1"/>
  <c r="QD145" i="1"/>
  <c r="QG145" i="1"/>
  <c r="MR145" i="1"/>
  <c r="MQ145" i="1"/>
  <c r="GA145" i="1"/>
  <c r="FZ145" i="1"/>
  <c r="FY145" i="1"/>
  <c r="QF144" i="1"/>
  <c r="QE144" i="1"/>
  <c r="QD144" i="1"/>
  <c r="QG144" i="1"/>
  <c r="MR144" i="1"/>
  <c r="MQ144" i="1"/>
  <c r="MY144" i="1"/>
  <c r="GA144" i="1"/>
  <c r="FZ144" i="1"/>
  <c r="FY144" i="1"/>
  <c r="QF143" i="1"/>
  <c r="QE143" i="1"/>
  <c r="QD143" i="1"/>
  <c r="QG143" i="1"/>
  <c r="MR143" i="1"/>
  <c r="MQ143" i="1"/>
  <c r="GA143" i="1"/>
  <c r="FZ143" i="1"/>
  <c r="FY143" i="1"/>
  <c r="QF97" i="1"/>
  <c r="QE97" i="1"/>
  <c r="QD97" i="1"/>
  <c r="QG97" i="1"/>
  <c r="MR97" i="1"/>
  <c r="MQ97" i="1"/>
  <c r="MY97" i="1"/>
  <c r="GA97" i="1"/>
  <c r="FZ97" i="1"/>
  <c r="FY97" i="1"/>
  <c r="QF96" i="1"/>
  <c r="QE96" i="1"/>
  <c r="QD96" i="1"/>
  <c r="QG96" i="1"/>
  <c r="MR96" i="1"/>
  <c r="MQ96" i="1"/>
  <c r="MY96" i="1"/>
  <c r="GA96" i="1"/>
  <c r="FZ96" i="1"/>
  <c r="FY96" i="1"/>
  <c r="QF95" i="1"/>
  <c r="QE95" i="1"/>
  <c r="QD95" i="1"/>
  <c r="QG95" i="1"/>
  <c r="MR95" i="1"/>
  <c r="MQ95" i="1"/>
  <c r="GA95" i="1"/>
  <c r="FZ95" i="1"/>
  <c r="FY95" i="1"/>
  <c r="QF94" i="1"/>
  <c r="QE94" i="1"/>
  <c r="QD94" i="1"/>
  <c r="QG94" i="1"/>
  <c r="MR94" i="1"/>
  <c r="MQ94" i="1"/>
  <c r="MY94" i="1"/>
  <c r="GA94" i="1"/>
  <c r="FZ94" i="1"/>
  <c r="FY94" i="1"/>
  <c r="QF93" i="1"/>
  <c r="QE93" i="1"/>
  <c r="QD93" i="1"/>
  <c r="QG93" i="1"/>
  <c r="MR93" i="1"/>
  <c r="MQ93" i="1"/>
  <c r="GA93" i="1"/>
  <c r="FZ93" i="1"/>
  <c r="FY93" i="1"/>
  <c r="QF92" i="1"/>
  <c r="QE92" i="1"/>
  <c r="QD92" i="1"/>
  <c r="QG92" i="1"/>
  <c r="MR92" i="1"/>
  <c r="MQ92" i="1"/>
  <c r="MY92" i="1"/>
  <c r="GA92" i="1"/>
  <c r="FZ92" i="1"/>
  <c r="FY92" i="1"/>
  <c r="QF91" i="1"/>
  <c r="QE91" i="1"/>
  <c r="QD91" i="1"/>
  <c r="QG91" i="1"/>
  <c r="MR91" i="1"/>
  <c r="MQ91" i="1"/>
  <c r="GA91" i="1"/>
  <c r="FZ91" i="1"/>
  <c r="FY91" i="1"/>
  <c r="QF231" i="1"/>
  <c r="QE231" i="1"/>
  <c r="QD231" i="1"/>
  <c r="QG231" i="1"/>
  <c r="MR231" i="1"/>
  <c r="MQ231" i="1"/>
  <c r="MY231" i="1"/>
  <c r="GA231" i="1"/>
  <c r="FZ231" i="1"/>
  <c r="FY231" i="1"/>
  <c r="QF230" i="1"/>
  <c r="QE230" i="1"/>
  <c r="QD230" i="1"/>
  <c r="QG230" i="1"/>
  <c r="MR230" i="1"/>
  <c r="MQ230" i="1"/>
  <c r="GA230" i="1"/>
  <c r="FZ230" i="1"/>
  <c r="FY230" i="1"/>
  <c r="QF166" i="1"/>
  <c r="QE166" i="1"/>
  <c r="QD166" i="1"/>
  <c r="QG166" i="1"/>
  <c r="MR166" i="1"/>
  <c r="MQ166" i="1"/>
  <c r="GA166" i="1"/>
  <c r="FZ166" i="1"/>
  <c r="FY166" i="1"/>
  <c r="QF165" i="1"/>
  <c r="QE165" i="1"/>
  <c r="QD165" i="1"/>
  <c r="QG165" i="1"/>
  <c r="MR165" i="1"/>
  <c r="MQ165" i="1"/>
  <c r="GA165" i="1"/>
  <c r="FZ165" i="1"/>
  <c r="FY165" i="1"/>
  <c r="QF164" i="1"/>
  <c r="QE164" i="1"/>
  <c r="QD164" i="1"/>
  <c r="QG164" i="1"/>
  <c r="MR164" i="1"/>
  <c r="MQ164" i="1"/>
  <c r="GA164" i="1"/>
  <c r="FZ164" i="1"/>
  <c r="FY164" i="1"/>
  <c r="QF16" i="1"/>
  <c r="QE16" i="1"/>
  <c r="QD16" i="1"/>
  <c r="QG16" i="1"/>
  <c r="MR16" i="1"/>
  <c r="MQ16" i="1"/>
  <c r="GA16" i="1"/>
  <c r="FZ16" i="1"/>
  <c r="FY16" i="1"/>
  <c r="QF18" i="1"/>
  <c r="QE18" i="1"/>
  <c r="QD18" i="1"/>
  <c r="QG18" i="1"/>
  <c r="MR18" i="1"/>
  <c r="MQ18" i="1"/>
  <c r="GA18" i="1"/>
  <c r="FZ18" i="1"/>
  <c r="FY18" i="1"/>
  <c r="QF17" i="1"/>
  <c r="QE17" i="1"/>
  <c r="QD17" i="1"/>
  <c r="QG17" i="1"/>
  <c r="MR17" i="1"/>
  <c r="MQ17" i="1"/>
  <c r="MY17" i="1"/>
  <c r="GA17" i="1"/>
  <c r="FZ17" i="1"/>
  <c r="FY17" i="1"/>
  <c r="QE35" i="1"/>
  <c r="QD35" i="1"/>
  <c r="QG35" i="1"/>
  <c r="MY35" i="1"/>
  <c r="GA35" i="1"/>
  <c r="FZ35" i="1"/>
  <c r="FY35" i="1"/>
  <c r="QF34" i="1"/>
  <c r="QE34" i="1"/>
  <c r="QD34" i="1"/>
  <c r="QG34" i="1"/>
  <c r="MR34" i="1"/>
  <c r="MQ34" i="1"/>
  <c r="GA34" i="1"/>
  <c r="FZ34" i="1"/>
  <c r="FY34" i="1"/>
  <c r="QF37" i="1"/>
  <c r="QE37" i="1"/>
  <c r="QD37" i="1"/>
  <c r="QG37" i="1"/>
  <c r="MR37" i="1"/>
  <c r="MQ37" i="1"/>
  <c r="GA37" i="1"/>
  <c r="FZ37" i="1"/>
  <c r="FY37" i="1"/>
  <c r="QF36" i="1"/>
  <c r="QE36" i="1"/>
  <c r="QD36" i="1"/>
  <c r="QG36" i="1"/>
  <c r="MR36" i="1"/>
  <c r="MQ36" i="1"/>
  <c r="GA36" i="1"/>
  <c r="FZ36" i="1"/>
  <c r="FY36" i="1"/>
  <c r="QF51" i="1"/>
  <c r="QE51" i="1"/>
  <c r="QD51" i="1"/>
  <c r="QG51" i="1"/>
  <c r="MR51" i="1"/>
  <c r="MQ51" i="1"/>
  <c r="MY51" i="1"/>
  <c r="GA51" i="1"/>
  <c r="FZ51" i="1"/>
  <c r="FY51" i="1"/>
  <c r="QF50" i="1"/>
  <c r="QE50" i="1"/>
  <c r="QD50" i="1"/>
  <c r="QG50" i="1"/>
  <c r="MR50" i="1"/>
  <c r="MQ50" i="1"/>
  <c r="MY50" i="1"/>
  <c r="GA50" i="1"/>
  <c r="FZ50" i="1"/>
  <c r="FY50" i="1"/>
  <c r="QF49" i="1"/>
  <c r="QE49" i="1"/>
  <c r="QD49" i="1"/>
  <c r="QG49" i="1"/>
  <c r="MR49" i="1"/>
  <c r="MQ49" i="1"/>
  <c r="MY49" i="1"/>
  <c r="GA49" i="1"/>
  <c r="FZ49" i="1"/>
  <c r="FY49" i="1"/>
  <c r="QF48" i="1"/>
  <c r="QE48" i="1"/>
  <c r="QD48" i="1"/>
  <c r="QG48" i="1"/>
  <c r="MR48" i="1"/>
  <c r="MQ48" i="1"/>
  <c r="MY48" i="1"/>
  <c r="GA48" i="1"/>
  <c r="FZ48" i="1"/>
  <c r="FY48" i="1"/>
  <c r="QF244" i="1"/>
  <c r="QE244" i="1"/>
  <c r="QD244" i="1"/>
  <c r="QG244" i="1"/>
  <c r="MR244" i="1"/>
  <c r="MQ244" i="1"/>
  <c r="MY244" i="1"/>
  <c r="GA244" i="1"/>
  <c r="FZ244" i="1"/>
  <c r="FY244" i="1"/>
  <c r="QF243" i="1"/>
  <c r="QE243" i="1"/>
  <c r="QD243" i="1"/>
  <c r="QG243" i="1"/>
  <c r="MR243" i="1"/>
  <c r="MQ243" i="1"/>
  <c r="GA243" i="1"/>
  <c r="FZ243" i="1"/>
  <c r="FY243" i="1"/>
  <c r="QF241" i="1"/>
  <c r="QE241" i="1"/>
  <c r="QD241" i="1"/>
  <c r="QG241" i="1"/>
  <c r="MR241" i="1"/>
  <c r="MQ241" i="1"/>
  <c r="MY241" i="1"/>
  <c r="GA241" i="1"/>
  <c r="FZ241" i="1"/>
  <c r="FY241" i="1"/>
  <c r="QF239" i="1"/>
  <c r="QE239" i="1"/>
  <c r="QD239" i="1"/>
  <c r="QG239" i="1"/>
  <c r="MR239" i="1"/>
  <c r="MQ239" i="1"/>
  <c r="MY239" i="1"/>
  <c r="GA239" i="1"/>
  <c r="FZ239" i="1"/>
  <c r="FY239" i="1"/>
  <c r="QF205" i="1"/>
  <c r="QE205" i="1"/>
  <c r="QD205" i="1"/>
  <c r="QG205" i="1"/>
  <c r="MR205" i="1"/>
  <c r="MQ205" i="1"/>
  <c r="GA205" i="1"/>
  <c r="FZ205" i="1"/>
  <c r="FY205" i="1"/>
  <c r="QF204" i="1"/>
  <c r="QE204" i="1"/>
  <c r="QD204" i="1"/>
  <c r="QG204" i="1"/>
  <c r="MR204" i="1"/>
  <c r="MQ204" i="1"/>
  <c r="GA204" i="1"/>
  <c r="FZ204" i="1"/>
  <c r="FY204" i="1"/>
  <c r="QF202" i="1"/>
  <c r="QE202" i="1"/>
  <c r="QD202" i="1"/>
  <c r="QG202" i="1"/>
  <c r="MR202" i="1"/>
  <c r="MQ202" i="1"/>
  <c r="GA202" i="1"/>
  <c r="FZ202" i="1"/>
  <c r="FY202" i="1"/>
  <c r="QF116" i="1"/>
  <c r="QE116" i="1"/>
  <c r="QD116" i="1"/>
  <c r="QG116" i="1"/>
  <c r="MR116" i="1"/>
  <c r="MQ116" i="1"/>
  <c r="MY116" i="1"/>
  <c r="GA116" i="1"/>
  <c r="FZ116" i="1"/>
  <c r="FY116" i="1"/>
  <c r="QF162" i="1"/>
  <c r="QE162" i="1"/>
  <c r="QD162" i="1"/>
  <c r="QG162" i="1"/>
  <c r="MR162" i="1"/>
  <c r="MQ162" i="1"/>
  <c r="NB162" i="1"/>
  <c r="NA162" i="1"/>
  <c r="MY162" i="1"/>
  <c r="GA162" i="1"/>
  <c r="FZ162" i="1"/>
  <c r="FY162" i="1"/>
  <c r="QF115" i="1"/>
  <c r="QE115" i="1"/>
  <c r="QD115" i="1"/>
  <c r="QG115" i="1"/>
  <c r="MR115" i="1"/>
  <c r="MQ115" i="1"/>
  <c r="MY115" i="1"/>
  <c r="GA115" i="1"/>
  <c r="FZ115" i="1"/>
  <c r="FY115" i="1"/>
  <c r="QF114" i="1"/>
  <c r="QE114" i="1"/>
  <c r="QD114" i="1"/>
  <c r="QG114" i="1"/>
  <c r="MR114" i="1"/>
  <c r="MQ114" i="1"/>
  <c r="MY114" i="1"/>
  <c r="GA114" i="1"/>
  <c r="FZ114" i="1"/>
  <c r="FY114" i="1"/>
  <c r="QF113" i="1"/>
  <c r="QE113" i="1"/>
  <c r="QD113" i="1"/>
  <c r="QG113" i="1"/>
  <c r="MR113" i="1"/>
  <c r="MQ113" i="1"/>
  <c r="MY113" i="1"/>
  <c r="GA113" i="1"/>
  <c r="FZ113" i="1"/>
  <c r="FY113" i="1"/>
  <c r="QE42" i="1"/>
  <c r="QD42" i="1"/>
  <c r="QG42" i="1"/>
  <c r="GA42" i="1"/>
  <c r="FZ42" i="1"/>
  <c r="FY42" i="1"/>
  <c r="QE25" i="1"/>
  <c r="QD25" i="1"/>
  <c r="QG25" i="1"/>
  <c r="GA25" i="1"/>
  <c r="FZ25" i="1"/>
  <c r="FY25" i="1"/>
  <c r="QE24" i="1"/>
  <c r="QD24" i="1"/>
  <c r="QG24" i="1"/>
  <c r="MY24" i="1"/>
  <c r="GA24" i="1"/>
  <c r="FZ24" i="1"/>
  <c r="FY24" i="1"/>
  <c r="QE27" i="1"/>
  <c r="QD27" i="1"/>
  <c r="QG27" i="1"/>
  <c r="MY27" i="1"/>
  <c r="GA27" i="1"/>
  <c r="FZ27" i="1"/>
  <c r="FY27" i="1"/>
  <c r="QE26" i="1"/>
  <c r="QD26" i="1"/>
  <c r="QG26" i="1"/>
  <c r="MY26" i="1"/>
  <c r="GA26" i="1"/>
  <c r="FZ26" i="1"/>
  <c r="FY26" i="1"/>
  <c r="QE31" i="1"/>
  <c r="QD31" i="1"/>
  <c r="QG31" i="1"/>
  <c r="GA31" i="1"/>
  <c r="FZ31" i="1"/>
  <c r="FY31" i="1"/>
  <c r="QE30" i="1"/>
  <c r="QD30" i="1"/>
  <c r="QG30" i="1"/>
  <c r="MY30" i="1"/>
  <c r="GA30" i="1"/>
  <c r="FZ30" i="1"/>
  <c r="FY30" i="1"/>
  <c r="QF41" i="1"/>
  <c r="QE41" i="1"/>
  <c r="QD41" i="1"/>
  <c r="QG41" i="1"/>
  <c r="MR41" i="1"/>
  <c r="MQ41" i="1"/>
  <c r="GA41" i="1"/>
  <c r="FZ41" i="1"/>
  <c r="FY41" i="1"/>
  <c r="QF40" i="1"/>
  <c r="QE40" i="1"/>
  <c r="QD40" i="1"/>
  <c r="QG40" i="1"/>
  <c r="MR40" i="1"/>
  <c r="MQ40" i="1"/>
  <c r="MY40" i="1"/>
  <c r="GA40" i="1"/>
  <c r="FZ40" i="1"/>
  <c r="FY40" i="1"/>
  <c r="QF73" i="1"/>
  <c r="QE73" i="1"/>
  <c r="QD73" i="1"/>
  <c r="QG73" i="1"/>
  <c r="MR73" i="1"/>
  <c r="MQ73" i="1"/>
  <c r="MY73" i="1"/>
  <c r="GA73" i="1"/>
  <c r="FZ73" i="1"/>
  <c r="FY73" i="1"/>
  <c r="QF8" i="1"/>
  <c r="QE8" i="1"/>
  <c r="QD8" i="1"/>
  <c r="QG8" i="1"/>
  <c r="MR8" i="1"/>
  <c r="MQ8" i="1"/>
  <c r="MY8" i="1"/>
  <c r="GA8" i="1"/>
  <c r="FZ8" i="1"/>
  <c r="FY8" i="1"/>
  <c r="QF3" i="1"/>
  <c r="QE3" i="1"/>
  <c r="QD3" i="1"/>
  <c r="QG3" i="1"/>
  <c r="MR3" i="1"/>
  <c r="MQ3" i="1"/>
  <c r="MY3" i="1"/>
  <c r="GA3" i="1"/>
  <c r="FZ3" i="1"/>
  <c r="FY3" i="1"/>
  <c r="QF2" i="1"/>
  <c r="QE2" i="1"/>
  <c r="QD2" i="1"/>
  <c r="QG2" i="1"/>
  <c r="MR2" i="1"/>
  <c r="MQ2" i="1"/>
  <c r="MY2" i="1"/>
  <c r="GA2" i="1"/>
  <c r="FZ2" i="1"/>
  <c r="FY2" i="1"/>
  <c r="KI78" i="1" l="1"/>
  <c r="KI81" i="1"/>
  <c r="KI138" i="1"/>
  <c r="KI137" i="1"/>
  <c r="KI208" i="1"/>
  <c r="KI214" i="1"/>
  <c r="KI87" i="1"/>
  <c r="KI140" i="1"/>
  <c r="KI267" i="1"/>
  <c r="KI89" i="1"/>
  <c r="KI15" i="1"/>
  <c r="KI238" i="1"/>
  <c r="KI10" i="1"/>
  <c r="KI198" i="1"/>
  <c r="KI34" i="1"/>
  <c r="KI103" i="1"/>
  <c r="KI241" i="1"/>
  <c r="KI196" i="1"/>
  <c r="KI19" i="1"/>
  <c r="KI273" i="1"/>
  <c r="KI68" i="1"/>
  <c r="KI96" i="1"/>
  <c r="KI212" i="1"/>
  <c r="KI51" i="1"/>
  <c r="KI100" i="1"/>
  <c r="KI83" i="1"/>
  <c r="KI203" i="1"/>
  <c r="KI272" i="1"/>
  <c r="KI12" i="1"/>
  <c r="KI123" i="1"/>
  <c r="KI225" i="1"/>
  <c r="KI257" i="1"/>
  <c r="KI244" i="1"/>
  <c r="KI166" i="1"/>
  <c r="KI121" i="1"/>
  <c r="KI173" i="1"/>
  <c r="KI186" i="1"/>
  <c r="KI194" i="1"/>
  <c r="KI247" i="1"/>
  <c r="KI44" i="1"/>
  <c r="KI275" i="1"/>
  <c r="KI46" i="1"/>
  <c r="KI222" i="1"/>
  <c r="KI159" i="1"/>
  <c r="KI264" i="1"/>
  <c r="KI63" i="1"/>
  <c r="KI66" i="1"/>
  <c r="KI201" i="1"/>
  <c r="KI246" i="1"/>
  <c r="KI6" i="1"/>
  <c r="KI98" i="1"/>
  <c r="KI9" i="1"/>
  <c r="KI26" i="1"/>
  <c r="KI27" i="1"/>
  <c r="KI77" i="1"/>
  <c r="KI126" i="1"/>
  <c r="KI131" i="1"/>
  <c r="KI258" i="1"/>
  <c r="KI178" i="1"/>
  <c r="KI205" i="1"/>
  <c r="KI16" i="1"/>
  <c r="KI3" i="1"/>
  <c r="KI73" i="1"/>
  <c r="KI268" i="1"/>
  <c r="KI184" i="1"/>
  <c r="KI74" i="1"/>
  <c r="KI150" i="1"/>
  <c r="KI254" i="1"/>
  <c r="KI256" i="1"/>
  <c r="KI132" i="1"/>
  <c r="KI145" i="1"/>
  <c r="KI61" i="1"/>
  <c r="KI218" i="1"/>
  <c r="KI142" i="1"/>
  <c r="KI13" i="1"/>
  <c r="KI266" i="1"/>
  <c r="KI276" i="1"/>
  <c r="KI130" i="1"/>
  <c r="KI135" i="1"/>
  <c r="KI211" i="1"/>
  <c r="KI2" i="1"/>
  <c r="KI8" i="1"/>
  <c r="KI30" i="1"/>
  <c r="KI36" i="1"/>
  <c r="KI17" i="1"/>
  <c r="KI147" i="1"/>
  <c r="KI52" i="1"/>
  <c r="KI79" i="1"/>
  <c r="KI133" i="1"/>
  <c r="KI88" i="1"/>
  <c r="KI154" i="1"/>
  <c r="KI40" i="1"/>
  <c r="KI35" i="1"/>
  <c r="KI94" i="1"/>
  <c r="KI125" i="1"/>
  <c r="KI151" i="1"/>
  <c r="KI119" i="1"/>
  <c r="KI248" i="1"/>
  <c r="KI251" i="1"/>
  <c r="KI240" i="1"/>
  <c r="KI152" i="1"/>
  <c r="KI110" i="1"/>
  <c r="KI107" i="1"/>
  <c r="KI182" i="1"/>
  <c r="KI156" i="1"/>
  <c r="KI55" i="1"/>
  <c r="KI109" i="1"/>
  <c r="KI82" i="1"/>
  <c r="KI219" i="1"/>
  <c r="KI170" i="1"/>
  <c r="KI265" i="1"/>
  <c r="KI99" i="1"/>
  <c r="KI158" i="1"/>
  <c r="KI105" i="1"/>
  <c r="KI106" i="1"/>
  <c r="KI50" i="1"/>
  <c r="KI92" i="1"/>
  <c r="KI136" i="1"/>
  <c r="KI102" i="1"/>
  <c r="KI108" i="1"/>
  <c r="KI90" i="1"/>
  <c r="KI69" i="1"/>
  <c r="KI122" i="1"/>
  <c r="KI220" i="1"/>
  <c r="KI160" i="1"/>
  <c r="KI262" i="1"/>
  <c r="KI253" i="1"/>
  <c r="KI167" i="1"/>
  <c r="KI255" i="1"/>
  <c r="KI86" i="1"/>
  <c r="KI139" i="1"/>
  <c r="KI5" i="1"/>
  <c r="KI180" i="1"/>
  <c r="KI187" i="1"/>
  <c r="KI195" i="1"/>
  <c r="KI271" i="1"/>
  <c r="KI229" i="1"/>
  <c r="KI31" i="1"/>
  <c r="KI114" i="1"/>
  <c r="KI162" i="1"/>
  <c r="KI164" i="1"/>
  <c r="KI230" i="1"/>
  <c r="KI97" i="1"/>
  <c r="KI128" i="1"/>
  <c r="KI56" i="1"/>
  <c r="KI217" i="1"/>
  <c r="KI209" i="1"/>
  <c r="KI221" i="1"/>
  <c r="KI224" i="1"/>
  <c r="KI250" i="1"/>
  <c r="KI199" i="1"/>
  <c r="KI157" i="1"/>
  <c r="KI67" i="1"/>
  <c r="KI174" i="1"/>
  <c r="KI177" i="1"/>
  <c r="KI236" i="1"/>
  <c r="KI45" i="1"/>
  <c r="KI227" i="1"/>
  <c r="KI22" i="1"/>
  <c r="KI7" i="1"/>
  <c r="KI64" i="1"/>
  <c r="KI168" i="1"/>
  <c r="KI171" i="1"/>
  <c r="KI185" i="1"/>
  <c r="KI189" i="1"/>
  <c r="KI192" i="1"/>
  <c r="KI43" i="1"/>
  <c r="KI20" i="1"/>
  <c r="KI111" i="1"/>
  <c r="KI223" i="1"/>
  <c r="KI216" i="1"/>
  <c r="KI202" i="1"/>
  <c r="KI144" i="1"/>
  <c r="KI149" i="1"/>
  <c r="KI76" i="1"/>
  <c r="KI104" i="1"/>
  <c r="KI60" i="1"/>
  <c r="KI141" i="1"/>
  <c r="KI179" i="1"/>
  <c r="KI49" i="1"/>
  <c r="KI37" i="1"/>
  <c r="KI91" i="1"/>
  <c r="KI58" i="1"/>
  <c r="KI261" i="1"/>
  <c r="KI234" i="1"/>
  <c r="KI85" i="1"/>
  <c r="KI4" i="1"/>
  <c r="KI176" i="1"/>
  <c r="KI270" i="1"/>
  <c r="KI124" i="1"/>
  <c r="KI146" i="1"/>
  <c r="KI127" i="1"/>
  <c r="KI191" i="1"/>
  <c r="KI215" i="1"/>
  <c r="KI113" i="1"/>
  <c r="KI115" i="1"/>
  <c r="KI59" i="1"/>
  <c r="KI235" i="1"/>
  <c r="KI181" i="1"/>
  <c r="KI188" i="1"/>
  <c r="KI14" i="1"/>
  <c r="KI245" i="1"/>
  <c r="KI93" i="1"/>
  <c r="KI80" i="1"/>
  <c r="KI71" i="1"/>
  <c r="KI62" i="1"/>
  <c r="KI237" i="1"/>
  <c r="KI41" i="1"/>
  <c r="KI42" i="1"/>
  <c r="KI165" i="1"/>
  <c r="KI231" i="1"/>
  <c r="KI143" i="1"/>
  <c r="KI148" i="1"/>
  <c r="KI129" i="1"/>
  <c r="KI134" i="1"/>
  <c r="KI57" i="1"/>
  <c r="KI259" i="1"/>
  <c r="KI252" i="1"/>
  <c r="KI200" i="1"/>
  <c r="KI84" i="1"/>
  <c r="KI207" i="1"/>
  <c r="KI175" i="1"/>
  <c r="KI21" i="1"/>
  <c r="KI269" i="1"/>
  <c r="KI213" i="1"/>
  <c r="KI228" i="1"/>
  <c r="KI226" i="1"/>
  <c r="KI274" i="1"/>
  <c r="KI24" i="1"/>
  <c r="KI25" i="1"/>
  <c r="KI116" i="1"/>
  <c r="KI204" i="1"/>
  <c r="KI239" i="1"/>
  <c r="KI243" i="1"/>
  <c r="KI48" i="1"/>
  <c r="KI18" i="1"/>
  <c r="KI95" i="1"/>
  <c r="KI53" i="1"/>
  <c r="KI54" i="1"/>
  <c r="KI120" i="1"/>
  <c r="KI249" i="1"/>
  <c r="KI260" i="1"/>
  <c r="KI263" i="1"/>
  <c r="KI233" i="1"/>
  <c r="KI153" i="1"/>
  <c r="KI101" i="1"/>
  <c r="KI155" i="1"/>
  <c r="KI11" i="1"/>
  <c r="KI197" i="1"/>
  <c r="KI65" i="1"/>
  <c r="KI163" i="1"/>
  <c r="KI169" i="1"/>
  <c r="KI172" i="1"/>
  <c r="KI183" i="1"/>
  <c r="KI232" i="1"/>
  <c r="KI190" i="1"/>
  <c r="KI193" i="1"/>
  <c r="KI210" i="1"/>
  <c r="KI112" i="1"/>
  <c r="KI47" i="1"/>
  <c r="IA11" i="1"/>
  <c r="IA8" i="1"/>
  <c r="IA36" i="1"/>
  <c r="IA34" i="1"/>
  <c r="IA16" i="1"/>
  <c r="KF16" i="1" s="1"/>
  <c r="IA164" i="1"/>
  <c r="IA30" i="1"/>
  <c r="KF30" i="1" s="1"/>
  <c r="IA58" i="1"/>
  <c r="IA102" i="1"/>
  <c r="KF102" i="1" s="1"/>
  <c r="IA220" i="1"/>
  <c r="KF220" i="1" s="1"/>
  <c r="IA221" i="1"/>
  <c r="IA126" i="1"/>
  <c r="IA197" i="1"/>
  <c r="KF197" i="1" s="1"/>
  <c r="IA63" i="1"/>
  <c r="KF63" i="1" s="1"/>
  <c r="IA64" i="1"/>
  <c r="KF64" i="1" s="1"/>
  <c r="IA93" i="1"/>
  <c r="KF93" i="1" s="1"/>
  <c r="IA132" i="1"/>
  <c r="IA134" i="1"/>
  <c r="KF134" i="1" s="1"/>
  <c r="IA135" i="1"/>
  <c r="IA71" i="1"/>
  <c r="IA122" i="1"/>
  <c r="IA123" i="1"/>
  <c r="IA250" i="1"/>
  <c r="KF250" i="1" s="1"/>
  <c r="IA260" i="1"/>
  <c r="IA262" i="1"/>
  <c r="IA252" i="1"/>
  <c r="KF252" i="1" s="1"/>
  <c r="IA258" i="1"/>
  <c r="IA266" i="1"/>
  <c r="IA263" i="1"/>
  <c r="IA254" i="1"/>
  <c r="KF254" i="1" s="1"/>
  <c r="IA234" i="1"/>
  <c r="KF234" i="1" s="1"/>
  <c r="IA156" i="1"/>
  <c r="KF156" i="1" s="1"/>
  <c r="IA157" i="1"/>
  <c r="KF157" i="1" s="1"/>
  <c r="IA173" i="1"/>
  <c r="KF173" i="1" s="1"/>
  <c r="IA174" i="1"/>
  <c r="KF174" i="1" s="1"/>
  <c r="IA175" i="1"/>
  <c r="KF175" i="1" s="1"/>
  <c r="IA176" i="1"/>
  <c r="KF176" i="1" s="1"/>
  <c r="IA177" i="1"/>
  <c r="KF177" i="1" s="1"/>
  <c r="IA194" i="1"/>
  <c r="KF194" i="1" s="1"/>
  <c r="IA21" i="1"/>
  <c r="IA247" i="1"/>
  <c r="KF247" i="1" s="1"/>
  <c r="IA236" i="1"/>
  <c r="KF236" i="1" s="1"/>
  <c r="IA269" i="1"/>
  <c r="KF269" i="1" s="1"/>
  <c r="IA270" i="1"/>
  <c r="KF270" i="1" s="1"/>
  <c r="IA274" i="1"/>
  <c r="KF274" i="1" s="1"/>
  <c r="IA124" i="1"/>
  <c r="KF124" i="1" s="1"/>
  <c r="IA41" i="1"/>
  <c r="KF41" i="1" s="1"/>
  <c r="IA143" i="1"/>
  <c r="KF143" i="1" s="1"/>
  <c r="IA78" i="1"/>
  <c r="IA79" i="1"/>
  <c r="KF79" i="1" s="1"/>
  <c r="IA88" i="1"/>
  <c r="IA98" i="1"/>
  <c r="IA183" i="1"/>
  <c r="KF183" i="1" s="1"/>
  <c r="IA184" i="1"/>
  <c r="KF184" i="1" s="1"/>
  <c r="IA185" i="1"/>
  <c r="KF185" i="1" s="1"/>
  <c r="IA65" i="1"/>
  <c r="KF65" i="1" s="1"/>
  <c r="IA216" i="1"/>
  <c r="KF216" i="1" s="1"/>
  <c r="IA47" i="1"/>
  <c r="KF47" i="1" s="1"/>
  <c r="IA215" i="1"/>
  <c r="KF215" i="1" s="1"/>
  <c r="IA223" i="1"/>
  <c r="KF223" i="1" s="1"/>
  <c r="IA31" i="1"/>
  <c r="KF31" i="1" s="1"/>
  <c r="IA230" i="1"/>
  <c r="IA144" i="1"/>
  <c r="IA201" i="1"/>
  <c r="KF201" i="1" s="1"/>
  <c r="IA255" i="1"/>
  <c r="KF255" i="1" s="1"/>
  <c r="IA86" i="1"/>
  <c r="KF86" i="1" s="1"/>
  <c r="IA87" i="1"/>
  <c r="KF87" i="1" s="1"/>
  <c r="IA138" i="1"/>
  <c r="KF138" i="1" s="1"/>
  <c r="IA139" i="1"/>
  <c r="KF139" i="1" s="1"/>
  <c r="IA140" i="1"/>
  <c r="KF140" i="1" s="1"/>
  <c r="IA141" i="1"/>
  <c r="KF141" i="1" s="1"/>
  <c r="IA5" i="1"/>
  <c r="IA68" i="1"/>
  <c r="KF68" i="1" s="1"/>
  <c r="IA187" i="1"/>
  <c r="KF187" i="1" s="1"/>
  <c r="IA212" i="1"/>
  <c r="KF212" i="1" s="1"/>
  <c r="IA103" i="1"/>
  <c r="KF103" i="1" s="1"/>
  <c r="IA104" i="1"/>
  <c r="KF104" i="1" s="1"/>
  <c r="IA108" i="1"/>
  <c r="KF108" i="1" s="1"/>
  <c r="IA81" i="1"/>
  <c r="KF81" i="1" s="1"/>
  <c r="IA89" i="1"/>
  <c r="KF89" i="1" s="1"/>
  <c r="IA186" i="1"/>
  <c r="KF186" i="1" s="1"/>
  <c r="IA211" i="1"/>
  <c r="KF211" i="1" s="1"/>
  <c r="IA44" i="1"/>
  <c r="KF44" i="1" s="1"/>
  <c r="IA45" i="1"/>
  <c r="KF45" i="1" s="1"/>
  <c r="IA213" i="1"/>
  <c r="KF213" i="1" s="1"/>
  <c r="IA275" i="1"/>
  <c r="KF275" i="1" s="1"/>
  <c r="IA227" i="1"/>
  <c r="KF227" i="1" s="1"/>
  <c r="IA228" i="1"/>
  <c r="KF228" i="1" s="1"/>
  <c r="IA46" i="1"/>
  <c r="KF46" i="1" s="1"/>
  <c r="IA22" i="1"/>
  <c r="IA2" i="1"/>
  <c r="IA3" i="1"/>
  <c r="IA27" i="1"/>
  <c r="IA25" i="1"/>
  <c r="IA35" i="1"/>
  <c r="KF35" i="1" s="1"/>
  <c r="IA165" i="1"/>
  <c r="IA94" i="1"/>
  <c r="IA95" i="1"/>
  <c r="IA53" i="1"/>
  <c r="KF53" i="1" s="1"/>
  <c r="IA76" i="1"/>
  <c r="KF76" i="1" s="1"/>
  <c r="IA77" i="1"/>
  <c r="KF77" i="1" s="1"/>
  <c r="IA80" i="1"/>
  <c r="IA133" i="1"/>
  <c r="IA136" i="1"/>
  <c r="KF136" i="1" s="1"/>
  <c r="IA137" i="1"/>
  <c r="IA54" i="1"/>
  <c r="IA55" i="1"/>
  <c r="IA56" i="1"/>
  <c r="IA119" i="1"/>
  <c r="IA120" i="1"/>
  <c r="IA121" i="1"/>
  <c r="IA222" i="1"/>
  <c r="IA224" i="1"/>
  <c r="KF224" i="1" s="1"/>
  <c r="IA259" i="1"/>
  <c r="IA256" i="1"/>
  <c r="IA261" i="1"/>
  <c r="KF261" i="1" s="1"/>
  <c r="IA257" i="1"/>
  <c r="IA251" i="1"/>
  <c r="IA264" i="1"/>
  <c r="KF264" i="1" s="1"/>
  <c r="IA233" i="1"/>
  <c r="KF233" i="1" s="1"/>
  <c r="IA100" i="1"/>
  <c r="KF100" i="1" s="1"/>
  <c r="IA101" i="1"/>
  <c r="KF101" i="1" s="1"/>
  <c r="IA82" i="1"/>
  <c r="KF82" i="1" s="1"/>
  <c r="IA154" i="1"/>
  <c r="KF154" i="1" s="1"/>
  <c r="IA155" i="1"/>
  <c r="KF155" i="1" s="1"/>
  <c r="IA203" i="1"/>
  <c r="KF203" i="1" s="1"/>
  <c r="IA7" i="1"/>
  <c r="IA163" i="1"/>
  <c r="KF163" i="1" s="1"/>
  <c r="IA168" i="1"/>
  <c r="KF168" i="1" s="1"/>
  <c r="IA169" i="1"/>
  <c r="KF169" i="1" s="1"/>
  <c r="IA170" i="1"/>
  <c r="KF170" i="1" s="1"/>
  <c r="IA171" i="1"/>
  <c r="KF171" i="1" s="1"/>
  <c r="IA172" i="1"/>
  <c r="KF172" i="1" s="1"/>
  <c r="IA189" i="1"/>
  <c r="KF189" i="1" s="1"/>
  <c r="IA190" i="1"/>
  <c r="KF190" i="1" s="1"/>
  <c r="IA191" i="1"/>
  <c r="KF191" i="1" s="1"/>
  <c r="IA192" i="1"/>
  <c r="IA193" i="1"/>
  <c r="KF193" i="1" s="1"/>
  <c r="IA20" i="1"/>
  <c r="IA166" i="1"/>
  <c r="IA96" i="1"/>
  <c r="KF96" i="1" s="1"/>
  <c r="IA97" i="1"/>
  <c r="IA125" i="1"/>
  <c r="KF125" i="1" s="1"/>
  <c r="IA151" i="1"/>
  <c r="IA57" i="1"/>
  <c r="IA240" i="1"/>
  <c r="KF240" i="1" s="1"/>
  <c r="IA158" i="1"/>
  <c r="KF158" i="1" s="1"/>
  <c r="IA142" i="1"/>
  <c r="KF142" i="1" s="1"/>
  <c r="IA15" i="1"/>
  <c r="IA6" i="1"/>
  <c r="IA198" i="1"/>
  <c r="KF198" i="1" s="1"/>
  <c r="IA74" i="1"/>
  <c r="KF74" i="1" s="1"/>
  <c r="IA188" i="1"/>
  <c r="KF188" i="1" s="1"/>
  <c r="IA19" i="1"/>
  <c r="IA268" i="1"/>
  <c r="KF268" i="1" s="1"/>
  <c r="IA229" i="1"/>
  <c r="KF229" i="1" s="1"/>
  <c r="IA42" i="1"/>
  <c r="IA244" i="1"/>
  <c r="IA48" i="1"/>
  <c r="IA37" i="1"/>
  <c r="KF37" i="1" s="1"/>
  <c r="IA145" i="1"/>
  <c r="IA225" i="1"/>
  <c r="IA209" i="1"/>
  <c r="KF209" i="1" s="1"/>
  <c r="IA214" i="1"/>
  <c r="IA235" i="1"/>
  <c r="IA199" i="1"/>
  <c r="KF199" i="1" s="1"/>
  <c r="IA200" i="1"/>
  <c r="KF200" i="1" s="1"/>
  <c r="IA84" i="1"/>
  <c r="KF84" i="1" s="1"/>
  <c r="IA85" i="1"/>
  <c r="KF85" i="1" s="1"/>
  <c r="IA207" i="1"/>
  <c r="KF207" i="1" s="1"/>
  <c r="IA4" i="1"/>
  <c r="IA67" i="1"/>
  <c r="IA226" i="1"/>
  <c r="KF226" i="1" s="1"/>
  <c r="IA40" i="1"/>
  <c r="IA26" i="1"/>
  <c r="IA24" i="1"/>
  <c r="IA162" i="1"/>
  <c r="KF162" i="1" s="1"/>
  <c r="IA239" i="1"/>
  <c r="KF239" i="1" s="1"/>
  <c r="IA241" i="1"/>
  <c r="IA243" i="1"/>
  <c r="IA49" i="1"/>
  <c r="IA17" i="1"/>
  <c r="IA231" i="1"/>
  <c r="KF231" i="1" s="1"/>
  <c r="IA146" i="1"/>
  <c r="KF146" i="1" s="1"/>
  <c r="IA127" i="1"/>
  <c r="IA128" i="1"/>
  <c r="IA129" i="1"/>
  <c r="KF129" i="1" s="1"/>
  <c r="IA69" i="1"/>
  <c r="IA208" i="1"/>
  <c r="KF208" i="1" s="1"/>
  <c r="IA160" i="1"/>
  <c r="IA249" i="1"/>
  <c r="IA153" i="1"/>
  <c r="KF153" i="1" s="1"/>
  <c r="IA109" i="1"/>
  <c r="KF109" i="1" s="1"/>
  <c r="IA219" i="1"/>
  <c r="KF219" i="1" s="1"/>
  <c r="IA83" i="1"/>
  <c r="KF83" i="1" s="1"/>
  <c r="IA66" i="1"/>
  <c r="KF66" i="1" s="1"/>
  <c r="IA232" i="1"/>
  <c r="KF232" i="1" s="1"/>
  <c r="IA43" i="1"/>
  <c r="KF43" i="1" s="1"/>
  <c r="IA210" i="1"/>
  <c r="KF210" i="1" s="1"/>
  <c r="IA111" i="1"/>
  <c r="KF111" i="1" s="1"/>
  <c r="IA112" i="1"/>
  <c r="KF112" i="1" s="1"/>
  <c r="IA73" i="1"/>
  <c r="IA115" i="1"/>
  <c r="IA202" i="1"/>
  <c r="IA204" i="1"/>
  <c r="IA50" i="1"/>
  <c r="IA91" i="1"/>
  <c r="KF91" i="1" s="1"/>
  <c r="IA147" i="1"/>
  <c r="IA148" i="1"/>
  <c r="IA149" i="1"/>
  <c r="IA150" i="1"/>
  <c r="IA130" i="1"/>
  <c r="IA90" i="1"/>
  <c r="KF90" i="1" s="1"/>
  <c r="IA217" i="1"/>
  <c r="IA248" i="1"/>
  <c r="IA246" i="1"/>
  <c r="IA267" i="1"/>
  <c r="KF267" i="1" s="1"/>
  <c r="IA99" i="1"/>
  <c r="KF99" i="1" s="1"/>
  <c r="IA152" i="1"/>
  <c r="KF152" i="1" s="1"/>
  <c r="IA276" i="1"/>
  <c r="KF276" i="1" s="1"/>
  <c r="IA61" i="1"/>
  <c r="KF61" i="1" s="1"/>
  <c r="IA105" i="1"/>
  <c r="KF105" i="1" s="1"/>
  <c r="IA110" i="1"/>
  <c r="KF110" i="1" s="1"/>
  <c r="IA218" i="1"/>
  <c r="KF218" i="1" s="1"/>
  <c r="IA10" i="1"/>
  <c r="IA107" i="1"/>
  <c r="KF107" i="1" s="1"/>
  <c r="IA181" i="1"/>
  <c r="KF181" i="1" s="1"/>
  <c r="IA182" i="1"/>
  <c r="KF182" i="1" s="1"/>
  <c r="IA196" i="1"/>
  <c r="KF196" i="1" s="1"/>
  <c r="IA272" i="1"/>
  <c r="KF272" i="1" s="1"/>
  <c r="IA238" i="1"/>
  <c r="KF238" i="1" s="1"/>
  <c r="IA273" i="1"/>
  <c r="KF273" i="1" s="1"/>
  <c r="IA12" i="1"/>
  <c r="IA13" i="1"/>
  <c r="IA14" i="1"/>
  <c r="IA245" i="1"/>
  <c r="KF245" i="1" s="1"/>
  <c r="IA113" i="1"/>
  <c r="IA114" i="1"/>
  <c r="IA116" i="1"/>
  <c r="IA205" i="1"/>
  <c r="KF205" i="1" s="1"/>
  <c r="IA51" i="1"/>
  <c r="IA18" i="1"/>
  <c r="IA92" i="1"/>
  <c r="IA59" i="1"/>
  <c r="KF59" i="1" s="1"/>
  <c r="IA52" i="1"/>
  <c r="IA131" i="1"/>
  <c r="KF131" i="1" s="1"/>
  <c r="IA159" i="1"/>
  <c r="IA253" i="1"/>
  <c r="IA265" i="1"/>
  <c r="IA167" i="1"/>
  <c r="KF167" i="1" s="1"/>
  <c r="IA62" i="1"/>
  <c r="KF62" i="1" s="1"/>
  <c r="IA60" i="1"/>
  <c r="KF60" i="1" s="1"/>
  <c r="IA9" i="1"/>
  <c r="IA106" i="1"/>
  <c r="KF106" i="1" s="1"/>
  <c r="IA178" i="1"/>
  <c r="KF178" i="1" s="1"/>
  <c r="IA179" i="1"/>
  <c r="KF179" i="1" s="1"/>
  <c r="IA180" i="1"/>
  <c r="KF180" i="1" s="1"/>
  <c r="IA195" i="1"/>
  <c r="KF195" i="1" s="1"/>
  <c r="IA271" i="1"/>
  <c r="KF271" i="1" s="1"/>
  <c r="IA237" i="1"/>
  <c r="KF237" i="1" s="1"/>
  <c r="HA154" i="1"/>
  <c r="HA205" i="1"/>
  <c r="HA241" i="1"/>
  <c r="HA214" i="1"/>
  <c r="HA233" i="1"/>
  <c r="HA167" i="1"/>
  <c r="HA65" i="1"/>
  <c r="HA185" i="1"/>
  <c r="HA52" i="1"/>
  <c r="HA78" i="1"/>
  <c r="HA225" i="1"/>
  <c r="HA259" i="1"/>
  <c r="HA265" i="1"/>
  <c r="HA267" i="1"/>
  <c r="HA240" i="1"/>
  <c r="HA234" i="1"/>
  <c r="HA99" i="1"/>
  <c r="HA255" i="1"/>
  <c r="HA276" i="1"/>
  <c r="HA85" i="1"/>
  <c r="HA140" i="1"/>
  <c r="HA179" i="1"/>
  <c r="HA49" i="1"/>
  <c r="HA73" i="1"/>
  <c r="HA116" i="1"/>
  <c r="HA213" i="1"/>
  <c r="HA164" i="1"/>
  <c r="HA146" i="1"/>
  <c r="HA149" i="1"/>
  <c r="HA80" i="1"/>
  <c r="HA128" i="1"/>
  <c r="HA55" i="1"/>
  <c r="HA71" i="1"/>
  <c r="HA221" i="1"/>
  <c r="HA224" i="1"/>
  <c r="HA192" i="1"/>
  <c r="HA236" i="1"/>
  <c r="HA14" i="1"/>
  <c r="HA121" i="1"/>
  <c r="HA248" i="1"/>
  <c r="HA257" i="1"/>
  <c r="HA264" i="1"/>
  <c r="HA153" i="1"/>
  <c r="HA155" i="1"/>
  <c r="HA107" i="1"/>
  <c r="HA66" i="1"/>
  <c r="HA68" i="1"/>
  <c r="HA181" i="1"/>
  <c r="HA232" i="1"/>
  <c r="HA187" i="1"/>
  <c r="HA189" i="1"/>
  <c r="HA194" i="1"/>
  <c r="HA196" i="1"/>
  <c r="HA172" i="1"/>
  <c r="HA169" i="1"/>
  <c r="HA174" i="1"/>
  <c r="HA51" i="1"/>
  <c r="HA34" i="1"/>
  <c r="HA76" i="1"/>
  <c r="HA220" i="1"/>
  <c r="HA113" i="1"/>
  <c r="HA202" i="1"/>
  <c r="HA243" i="1"/>
  <c r="HA231" i="1"/>
  <c r="HA226" i="1"/>
  <c r="HA216" i="1"/>
  <c r="HA124" i="1"/>
  <c r="HA158" i="1"/>
  <c r="HA268" i="1"/>
  <c r="HA26" i="1"/>
  <c r="HA27" i="1"/>
  <c r="HA24" i="1"/>
  <c r="HA25" i="1"/>
  <c r="HA148" i="1"/>
  <c r="HA81" i="1"/>
  <c r="HA262" i="1"/>
  <c r="HA60" i="1"/>
  <c r="HA84" i="1"/>
  <c r="HA139" i="1"/>
  <c r="HA237" i="1"/>
  <c r="HA13" i="1"/>
  <c r="HA223" i="1"/>
  <c r="HA31" i="1"/>
  <c r="HA244" i="1"/>
  <c r="HA180" i="1"/>
  <c r="HA186" i="1"/>
  <c r="HA188" i="1"/>
  <c r="HA193" i="1"/>
  <c r="HA195" i="1"/>
  <c r="HA43" i="1"/>
  <c r="HA215" i="1"/>
  <c r="HA203" i="1"/>
  <c r="HA42" i="1"/>
  <c r="HA36" i="1"/>
  <c r="HA145" i="1"/>
  <c r="HA123" i="1"/>
  <c r="HA9" i="1"/>
  <c r="HA11" i="1"/>
  <c r="HA5" i="1"/>
  <c r="HA171" i="1"/>
  <c r="HA212" i="1"/>
  <c r="HA20" i="1"/>
  <c r="HA270" i="1"/>
  <c r="HA45" i="1"/>
  <c r="HA37" i="1"/>
  <c r="HA16" i="1"/>
  <c r="HA93" i="1"/>
  <c r="HA59" i="1"/>
  <c r="HA127" i="1"/>
  <c r="HA130" i="1"/>
  <c r="HA54" i="1"/>
  <c r="HA57" i="1"/>
  <c r="HA208" i="1"/>
  <c r="HA222" i="1"/>
  <c r="HA159" i="1"/>
  <c r="HA246" i="1"/>
  <c r="HA253" i="1"/>
  <c r="HA263" i="1"/>
  <c r="HA201" i="1"/>
  <c r="HA168" i="1"/>
  <c r="HA173" i="1"/>
  <c r="HA178" i="1"/>
  <c r="HA191" i="1"/>
  <c r="HA247" i="1"/>
  <c r="HA46" i="1"/>
  <c r="HA41" i="1"/>
  <c r="HA166" i="1"/>
  <c r="HA96" i="1"/>
  <c r="HA144" i="1"/>
  <c r="HA136" i="1"/>
  <c r="HA103" i="1"/>
  <c r="HA98" i="1"/>
  <c r="HA120" i="1"/>
  <c r="HA105" i="1"/>
  <c r="HA86" i="1"/>
  <c r="HA238" i="1"/>
  <c r="HA111" i="1"/>
  <c r="HA275" i="1"/>
  <c r="HA18" i="1"/>
  <c r="HA92" i="1"/>
  <c r="HA150" i="1"/>
  <c r="HA79" i="1"/>
  <c r="HA126" i="1"/>
  <c r="HA129" i="1"/>
  <c r="HA133" i="1"/>
  <c r="HA56" i="1"/>
  <c r="HA122" i="1"/>
  <c r="HA217" i="1"/>
  <c r="HA249" i="1"/>
  <c r="HA256" i="1"/>
  <c r="HA254" i="1"/>
  <c r="HA152" i="1"/>
  <c r="HA100" i="1"/>
  <c r="HA156" i="1"/>
  <c r="HA141" i="1"/>
  <c r="HA207" i="1"/>
  <c r="HA106" i="1"/>
  <c r="HA197" i="1"/>
  <c r="HA67" i="1"/>
  <c r="HA198" i="1"/>
  <c r="HA170" i="1"/>
  <c r="HA175" i="1"/>
  <c r="HA269" i="1"/>
  <c r="HA44" i="1"/>
  <c r="HA3" i="1"/>
  <c r="HA30" i="1"/>
  <c r="HA114" i="1"/>
  <c r="HA162" i="1"/>
  <c r="HA204" i="1"/>
  <c r="HA50" i="1"/>
  <c r="HA35" i="1"/>
  <c r="HA17" i="1"/>
  <c r="HA165" i="1"/>
  <c r="HA95" i="1"/>
  <c r="HA147" i="1"/>
  <c r="HA125" i="1"/>
  <c r="HA135" i="1"/>
  <c r="HA102" i="1"/>
  <c r="HA108" i="1"/>
  <c r="HA69" i="1"/>
  <c r="HA160" i="1"/>
  <c r="HA251" i="1"/>
  <c r="HA266" i="1"/>
  <c r="HA109" i="1"/>
  <c r="HA62" i="1"/>
  <c r="HA218" i="1"/>
  <c r="HA138" i="1"/>
  <c r="HA15" i="1"/>
  <c r="HA10" i="1"/>
  <c r="HA4" i="1"/>
  <c r="HA6" i="1"/>
  <c r="HA182" i="1"/>
  <c r="HA190" i="1"/>
  <c r="HA211" i="1"/>
  <c r="HA19" i="1"/>
  <c r="HA21" i="1"/>
  <c r="HA271" i="1"/>
  <c r="HA12" i="1"/>
  <c r="HA228" i="1"/>
  <c r="HA239" i="1"/>
  <c r="HA91" i="1"/>
  <c r="HA143" i="1"/>
  <c r="HA53" i="1"/>
  <c r="HA132" i="1"/>
  <c r="HA151" i="1"/>
  <c r="HA88" i="1"/>
  <c r="HA119" i="1"/>
  <c r="HA209" i="1"/>
  <c r="HA261" i="1"/>
  <c r="HA258" i="1"/>
  <c r="HA200" i="1"/>
  <c r="HA82" i="1"/>
  <c r="HA61" i="1"/>
  <c r="HA83" i="1"/>
  <c r="HA64" i="1"/>
  <c r="HA74" i="1"/>
  <c r="HA177" i="1"/>
  <c r="HA184" i="1"/>
  <c r="HA272" i="1"/>
  <c r="HA274" i="1"/>
  <c r="HA229" i="1"/>
  <c r="HA22" i="1"/>
  <c r="HA2" i="1"/>
  <c r="HA40" i="1"/>
  <c r="HA94" i="1"/>
  <c r="HA97" i="1"/>
  <c r="HA77" i="1"/>
  <c r="HA131" i="1"/>
  <c r="HA134" i="1"/>
  <c r="HA137" i="1"/>
  <c r="HA58" i="1"/>
  <c r="HA104" i="1"/>
  <c r="HA90" i="1"/>
  <c r="HA260" i="1"/>
  <c r="HA110" i="1"/>
  <c r="HA87" i="1"/>
  <c r="HA142" i="1"/>
  <c r="HA163" i="1"/>
  <c r="HA273" i="1"/>
  <c r="HA112" i="1"/>
  <c r="HA227" i="1"/>
  <c r="HA245" i="1"/>
  <c r="HA47" i="1"/>
  <c r="HA8" i="1"/>
  <c r="HA115" i="1"/>
  <c r="HA48" i="1"/>
  <c r="HA230" i="1"/>
  <c r="HA89" i="1"/>
  <c r="HA235" i="1"/>
  <c r="HA250" i="1"/>
  <c r="HA252" i="1"/>
  <c r="HA199" i="1"/>
  <c r="HA101" i="1"/>
  <c r="HA157" i="1"/>
  <c r="HA219" i="1"/>
  <c r="HA7" i="1"/>
  <c r="HA63" i="1"/>
  <c r="HA176" i="1"/>
  <c r="HA183" i="1"/>
  <c r="HA210" i="1"/>
  <c r="NB3" i="1"/>
  <c r="NB243" i="1"/>
  <c r="NB244" i="1"/>
  <c r="NB97" i="1"/>
  <c r="NB77" i="1"/>
  <c r="NB129" i="1"/>
  <c r="NB104" i="1"/>
  <c r="NB89" i="1"/>
  <c r="NB225" i="1"/>
  <c r="NB224" i="1"/>
  <c r="NB261" i="1"/>
  <c r="NB199" i="1"/>
  <c r="NB255" i="1"/>
  <c r="NB155" i="1"/>
  <c r="NB62" i="1"/>
  <c r="NB110" i="1"/>
  <c r="NB4" i="1"/>
  <c r="NB168" i="1"/>
  <c r="NB175" i="1"/>
  <c r="NB186" i="1"/>
  <c r="NB43" i="1"/>
  <c r="NB236" i="1"/>
  <c r="NB238" i="1"/>
  <c r="NB45" i="1"/>
  <c r="NB46" i="1"/>
  <c r="NB113" i="1"/>
  <c r="NB93" i="1"/>
  <c r="NB95" i="1"/>
  <c r="NB58" i="1"/>
  <c r="NB69" i="1"/>
  <c r="NB120" i="1"/>
  <c r="NB209" i="1"/>
  <c r="NB159" i="1"/>
  <c r="NB258" i="1"/>
  <c r="NB263" i="1"/>
  <c r="NB254" i="1"/>
  <c r="NB152" i="1"/>
  <c r="NB156" i="1"/>
  <c r="NB85" i="1"/>
  <c r="NB5" i="1"/>
  <c r="NB197" i="1"/>
  <c r="NB179" i="1"/>
  <c r="NB182" i="1"/>
  <c r="NB191" i="1"/>
  <c r="NB21" i="1"/>
  <c r="NB223" i="1"/>
  <c r="NB114" i="1"/>
  <c r="NB50" i="1"/>
  <c r="NB36" i="1"/>
  <c r="NB37" i="1"/>
  <c r="NB34" i="1"/>
  <c r="NB17" i="1"/>
  <c r="NB16" i="1"/>
  <c r="NB166" i="1"/>
  <c r="NB231" i="1"/>
  <c r="NB145" i="1"/>
  <c r="NB147" i="1"/>
  <c r="NB53" i="1"/>
  <c r="NB127" i="1"/>
  <c r="NB136" i="1"/>
  <c r="NB102" i="1"/>
  <c r="NB108" i="1"/>
  <c r="NB121" i="1"/>
  <c r="NB220" i="1"/>
  <c r="NB214" i="1"/>
  <c r="NB248" i="1"/>
  <c r="NB256" i="1"/>
  <c r="NB262" i="1"/>
  <c r="NB253" i="1"/>
  <c r="NB240" i="1"/>
  <c r="NB200" i="1"/>
  <c r="NB82" i="1"/>
  <c r="NB218" i="1"/>
  <c r="NB86" i="1"/>
  <c r="NB139" i="1"/>
  <c r="NB142" i="1"/>
  <c r="NB207" i="1"/>
  <c r="NB203" i="1"/>
  <c r="NB63" i="1"/>
  <c r="NB169" i="1"/>
  <c r="NB172" i="1"/>
  <c r="NB185" i="1"/>
  <c r="NB187" i="1"/>
  <c r="NB192" i="1"/>
  <c r="NB212" i="1"/>
  <c r="NB271" i="1"/>
  <c r="NB112" i="1"/>
  <c r="NB22" i="1"/>
  <c r="NB124" i="1"/>
  <c r="NB205" i="1"/>
  <c r="NB48" i="1"/>
  <c r="NB35" i="1"/>
  <c r="NB148" i="1"/>
  <c r="NB59" i="1"/>
  <c r="NB125" i="1"/>
  <c r="NB132" i="1"/>
  <c r="NB98" i="1"/>
  <c r="NB122" i="1"/>
  <c r="NB221" i="1"/>
  <c r="NB160" i="1"/>
  <c r="NB249" i="1"/>
  <c r="NB250" i="1"/>
  <c r="NB267" i="1"/>
  <c r="NB233" i="1"/>
  <c r="NB153" i="1"/>
  <c r="NB158" i="1"/>
  <c r="NB60" i="1"/>
  <c r="NB219" i="1"/>
  <c r="NB140" i="1"/>
  <c r="NB15" i="1"/>
  <c r="NB9" i="1"/>
  <c r="NB6" i="1"/>
  <c r="NB7" i="1"/>
  <c r="NB66" i="1"/>
  <c r="NB173" i="1"/>
  <c r="NB176" i="1"/>
  <c r="NB193" i="1"/>
  <c r="NB269" i="1"/>
  <c r="NB273" i="1"/>
  <c r="NB13" i="1"/>
  <c r="NB213" i="1"/>
  <c r="NB227" i="1"/>
  <c r="NB47" i="1"/>
  <c r="NB42" i="1"/>
  <c r="NB115" i="1"/>
  <c r="NB92" i="1"/>
  <c r="NB143" i="1"/>
  <c r="NB78" i="1"/>
  <c r="NB130" i="1"/>
  <c r="NB137" i="1"/>
  <c r="NB71" i="1"/>
  <c r="NB260" i="1"/>
  <c r="NB257" i="1"/>
  <c r="NB265" i="1"/>
  <c r="NB234" i="1"/>
  <c r="NB61" i="1"/>
  <c r="NB87" i="1"/>
  <c r="NB64" i="1"/>
  <c r="NB170" i="1"/>
  <c r="NB180" i="1"/>
  <c r="NB183" i="1"/>
  <c r="NB232" i="1"/>
  <c r="NB188" i="1"/>
  <c r="NB194" i="1"/>
  <c r="NB210" i="1"/>
  <c r="NB247" i="1"/>
  <c r="NB226" i="1"/>
  <c r="NB245" i="1"/>
  <c r="NB229" i="1"/>
  <c r="NB216" i="1"/>
  <c r="NB26" i="1"/>
  <c r="NB27" i="1"/>
  <c r="NB24" i="1"/>
  <c r="NB25" i="1"/>
  <c r="NB116" i="1"/>
  <c r="NB202" i="1"/>
  <c r="NB239" i="1"/>
  <c r="NB164" i="1"/>
  <c r="NB230" i="1"/>
  <c r="NB94" i="1"/>
  <c r="NB96" i="1"/>
  <c r="NB149" i="1"/>
  <c r="NB79" i="1"/>
  <c r="NB133" i="1"/>
  <c r="NB103" i="1"/>
  <c r="NB81" i="1"/>
  <c r="NB123" i="1"/>
  <c r="NB222" i="1"/>
  <c r="NB235" i="1"/>
  <c r="NB251" i="1"/>
  <c r="NB167" i="1"/>
  <c r="NB201" i="1"/>
  <c r="NB276" i="1"/>
  <c r="NB100" i="1"/>
  <c r="NB154" i="1"/>
  <c r="NB157" i="1"/>
  <c r="NB10" i="1"/>
  <c r="NB106" i="1"/>
  <c r="NB67" i="1"/>
  <c r="NB174" i="1"/>
  <c r="NB177" i="1"/>
  <c r="NB19" i="1"/>
  <c r="NB237" i="1"/>
  <c r="NB14" i="1"/>
  <c r="NB44" i="1"/>
  <c r="NB274" i="1"/>
  <c r="NB2" i="1"/>
  <c r="NB73" i="1"/>
  <c r="NB40" i="1"/>
  <c r="NB41" i="1"/>
  <c r="NB31" i="1"/>
  <c r="NB204" i="1"/>
  <c r="NB49" i="1"/>
  <c r="NB51" i="1"/>
  <c r="NB76" i="1"/>
  <c r="NB128" i="1"/>
  <c r="NB134" i="1"/>
  <c r="NB151" i="1"/>
  <c r="NB54" i="1"/>
  <c r="NB55" i="1"/>
  <c r="NB56" i="1"/>
  <c r="NB90" i="1"/>
  <c r="NB217" i="1"/>
  <c r="NB246" i="1"/>
  <c r="NB264" i="1"/>
  <c r="NB99" i="1"/>
  <c r="NB109" i="1"/>
  <c r="NB105" i="1"/>
  <c r="NB83" i="1"/>
  <c r="NB141" i="1"/>
  <c r="NB68" i="1"/>
  <c r="NB181" i="1"/>
  <c r="NB189" i="1"/>
  <c r="NB195" i="1"/>
  <c r="NB20" i="1"/>
  <c r="NB270" i="1"/>
  <c r="NB228" i="1"/>
  <c r="NB268" i="1"/>
  <c r="NB215" i="1"/>
  <c r="NB8" i="1"/>
  <c r="NB30" i="1"/>
  <c r="NB241" i="1"/>
  <c r="NB18" i="1"/>
  <c r="NB165" i="1"/>
  <c r="NB91" i="1"/>
  <c r="NB144" i="1"/>
  <c r="NB146" i="1"/>
  <c r="NB150" i="1"/>
  <c r="NB52" i="1"/>
  <c r="NB80" i="1"/>
  <c r="NB126" i="1"/>
  <c r="NB131" i="1"/>
  <c r="NB135" i="1"/>
  <c r="NB57" i="1"/>
  <c r="NB88" i="1"/>
  <c r="NB119" i="1"/>
  <c r="NB208" i="1"/>
  <c r="NB259" i="1"/>
  <c r="NB252" i="1"/>
  <c r="NB266" i="1"/>
  <c r="NB101" i="1"/>
  <c r="NB84" i="1"/>
  <c r="NB138" i="1"/>
  <c r="NB11" i="1"/>
  <c r="NB107" i="1"/>
  <c r="NB65" i="1"/>
  <c r="NB198" i="1"/>
  <c r="NB74" i="1"/>
  <c r="NB171" i="1"/>
  <c r="NB178" i="1"/>
  <c r="NB184" i="1"/>
  <c r="NB190" i="1"/>
  <c r="NB196" i="1"/>
  <c r="NB211" i="1"/>
  <c r="NB272" i="1"/>
  <c r="NB12" i="1"/>
  <c r="NB111" i="1"/>
  <c r="NB275" i="1"/>
  <c r="NA113" i="1"/>
  <c r="NA243" i="1"/>
  <c r="NA244" i="1"/>
  <c r="NA76" i="1"/>
  <c r="NA128" i="1"/>
  <c r="NA134" i="1"/>
  <c r="NA151" i="1"/>
  <c r="NA54" i="1"/>
  <c r="NA55" i="1"/>
  <c r="NA56" i="1"/>
  <c r="NA90" i="1"/>
  <c r="NA160" i="1"/>
  <c r="NA249" i="1"/>
  <c r="NA250" i="1"/>
  <c r="NA152" i="1"/>
  <c r="NA156" i="1"/>
  <c r="NA85" i="1"/>
  <c r="NA5" i="1"/>
  <c r="NA197" i="1"/>
  <c r="NA179" i="1"/>
  <c r="NA182" i="1"/>
  <c r="NA191" i="1"/>
  <c r="NA21" i="1"/>
  <c r="NA223" i="1"/>
  <c r="NA114" i="1"/>
  <c r="NA18" i="1"/>
  <c r="NA165" i="1"/>
  <c r="NA91" i="1"/>
  <c r="NA144" i="1"/>
  <c r="NA146" i="1"/>
  <c r="NA150" i="1"/>
  <c r="NA52" i="1"/>
  <c r="NA80" i="1"/>
  <c r="NA126" i="1"/>
  <c r="NA131" i="1"/>
  <c r="NA135" i="1"/>
  <c r="NA57" i="1"/>
  <c r="NA88" i="1"/>
  <c r="NA123" i="1"/>
  <c r="NA222" i="1"/>
  <c r="NA260" i="1"/>
  <c r="NA257" i="1"/>
  <c r="NA265" i="1"/>
  <c r="NA240" i="1"/>
  <c r="NA200" i="1"/>
  <c r="NA82" i="1"/>
  <c r="NA218" i="1"/>
  <c r="NA86" i="1"/>
  <c r="NA139" i="1"/>
  <c r="NA142" i="1"/>
  <c r="NA207" i="1"/>
  <c r="NA203" i="1"/>
  <c r="NA63" i="1"/>
  <c r="NA169" i="1"/>
  <c r="NA172" i="1"/>
  <c r="NA185" i="1"/>
  <c r="NA187" i="1"/>
  <c r="NA192" i="1"/>
  <c r="NA212" i="1"/>
  <c r="NA271" i="1"/>
  <c r="NA112" i="1"/>
  <c r="NA22" i="1"/>
  <c r="NA124" i="1"/>
  <c r="NA205" i="1"/>
  <c r="NA50" i="1"/>
  <c r="NA36" i="1"/>
  <c r="NA97" i="1"/>
  <c r="NA77" i="1"/>
  <c r="NA129" i="1"/>
  <c r="NA104" i="1"/>
  <c r="NA89" i="1"/>
  <c r="NA217" i="1"/>
  <c r="NA235" i="1"/>
  <c r="NA251" i="1"/>
  <c r="NA267" i="1"/>
  <c r="NA233" i="1"/>
  <c r="NA153" i="1"/>
  <c r="NA158" i="1"/>
  <c r="NA60" i="1"/>
  <c r="NA219" i="1"/>
  <c r="NA140" i="1"/>
  <c r="NA15" i="1"/>
  <c r="NA9" i="1"/>
  <c r="NA6" i="1"/>
  <c r="NA7" i="1"/>
  <c r="NA66" i="1"/>
  <c r="NA173" i="1"/>
  <c r="NA176" i="1"/>
  <c r="NA193" i="1"/>
  <c r="NA269" i="1"/>
  <c r="NA273" i="1"/>
  <c r="NA13" i="1"/>
  <c r="NA213" i="1"/>
  <c r="NA227" i="1"/>
  <c r="NA47" i="1"/>
  <c r="NA42" i="1"/>
  <c r="NA115" i="1"/>
  <c r="NA48" i="1"/>
  <c r="NA37" i="1"/>
  <c r="NA93" i="1"/>
  <c r="NA95" i="1"/>
  <c r="NA58" i="1"/>
  <c r="NA119" i="1"/>
  <c r="NA208" i="1"/>
  <c r="NA246" i="1"/>
  <c r="NA264" i="1"/>
  <c r="NA234" i="1"/>
  <c r="NA61" i="1"/>
  <c r="NA87" i="1"/>
  <c r="NA64" i="1"/>
  <c r="NA170" i="1"/>
  <c r="NA180" i="1"/>
  <c r="NA183" i="1"/>
  <c r="NA232" i="1"/>
  <c r="NA188" i="1"/>
  <c r="NA194" i="1"/>
  <c r="NA210" i="1"/>
  <c r="NA247" i="1"/>
  <c r="NA226" i="1"/>
  <c r="NA245" i="1"/>
  <c r="NA229" i="1"/>
  <c r="NA216" i="1"/>
  <c r="NA2" i="1"/>
  <c r="NA73" i="1"/>
  <c r="NA40" i="1"/>
  <c r="NA41" i="1"/>
  <c r="NA26" i="1"/>
  <c r="NA27" i="1"/>
  <c r="NA24" i="1"/>
  <c r="NA25" i="1"/>
  <c r="NA116" i="1"/>
  <c r="NA202" i="1"/>
  <c r="NA34" i="1"/>
  <c r="NA17" i="1"/>
  <c r="NA16" i="1"/>
  <c r="NA166" i="1"/>
  <c r="NA231" i="1"/>
  <c r="NA145" i="1"/>
  <c r="NA147" i="1"/>
  <c r="NA53" i="1"/>
  <c r="NA127" i="1"/>
  <c r="NA136" i="1"/>
  <c r="NA102" i="1"/>
  <c r="NA108" i="1"/>
  <c r="NA69" i="1"/>
  <c r="NA225" i="1"/>
  <c r="NA224" i="1"/>
  <c r="NA259" i="1"/>
  <c r="NA252" i="1"/>
  <c r="NA266" i="1"/>
  <c r="NA167" i="1"/>
  <c r="NA201" i="1"/>
  <c r="NA276" i="1"/>
  <c r="NA100" i="1"/>
  <c r="NA154" i="1"/>
  <c r="NA157" i="1"/>
  <c r="NA10" i="1"/>
  <c r="NA106" i="1"/>
  <c r="NA67" i="1"/>
  <c r="NA174" i="1"/>
  <c r="NA177" i="1"/>
  <c r="NA19" i="1"/>
  <c r="NA237" i="1"/>
  <c r="NA14" i="1"/>
  <c r="NA44" i="1"/>
  <c r="NA274" i="1"/>
  <c r="NA8" i="1"/>
  <c r="NA31" i="1"/>
  <c r="NA204" i="1"/>
  <c r="NA239" i="1"/>
  <c r="NA35" i="1"/>
  <c r="NA148" i="1"/>
  <c r="NA59" i="1"/>
  <c r="NA125" i="1"/>
  <c r="NA132" i="1"/>
  <c r="NA98" i="1"/>
  <c r="NA120" i="1"/>
  <c r="NA209" i="1"/>
  <c r="NA261" i="1"/>
  <c r="NA99" i="1"/>
  <c r="NA109" i="1"/>
  <c r="NA105" i="1"/>
  <c r="NA83" i="1"/>
  <c r="NA141" i="1"/>
  <c r="NA68" i="1"/>
  <c r="NA181" i="1"/>
  <c r="NA189" i="1"/>
  <c r="NA195" i="1"/>
  <c r="NA20" i="1"/>
  <c r="NA270" i="1"/>
  <c r="NA228" i="1"/>
  <c r="NA268" i="1"/>
  <c r="NA215" i="1"/>
  <c r="NA3" i="1"/>
  <c r="NA30" i="1"/>
  <c r="NA49" i="1"/>
  <c r="NA51" i="1"/>
  <c r="NA92" i="1"/>
  <c r="NA143" i="1"/>
  <c r="NA78" i="1"/>
  <c r="NA130" i="1"/>
  <c r="NA137" i="1"/>
  <c r="NA71" i="1"/>
  <c r="NA121" i="1"/>
  <c r="NA220" i="1"/>
  <c r="NA214" i="1"/>
  <c r="NA159" i="1"/>
  <c r="NA258" i="1"/>
  <c r="NA263" i="1"/>
  <c r="NA101" i="1"/>
  <c r="NA84" i="1"/>
  <c r="NA138" i="1"/>
  <c r="NA11" i="1"/>
  <c r="NA107" i="1"/>
  <c r="NA65" i="1"/>
  <c r="NA198" i="1"/>
  <c r="NA74" i="1"/>
  <c r="NA171" i="1"/>
  <c r="NA178" i="1"/>
  <c r="NA184" i="1"/>
  <c r="NA190" i="1"/>
  <c r="NA196" i="1"/>
  <c r="NA211" i="1"/>
  <c r="NA272" i="1"/>
  <c r="NA12" i="1"/>
  <c r="NA111" i="1"/>
  <c r="NA275" i="1"/>
  <c r="NA241" i="1"/>
  <c r="NA164" i="1"/>
  <c r="NA230" i="1"/>
  <c r="NA94" i="1"/>
  <c r="NA96" i="1"/>
  <c r="NA149" i="1"/>
  <c r="NA79" i="1"/>
  <c r="NA133" i="1"/>
  <c r="NA103" i="1"/>
  <c r="NA81" i="1"/>
  <c r="NA122" i="1"/>
  <c r="NA221" i="1"/>
  <c r="NA248" i="1"/>
  <c r="NA256" i="1"/>
  <c r="NA262" i="1"/>
  <c r="NA253" i="1"/>
  <c r="NA254" i="1"/>
  <c r="NA199" i="1"/>
  <c r="NA255" i="1"/>
  <c r="NA155" i="1"/>
  <c r="NA62" i="1"/>
  <c r="NA110" i="1"/>
  <c r="NA4" i="1"/>
  <c r="NA168" i="1"/>
  <c r="NA175" i="1"/>
  <c r="NA186" i="1"/>
  <c r="NA43" i="1"/>
  <c r="NA236" i="1"/>
  <c r="NA238" i="1"/>
  <c r="NA45" i="1"/>
  <c r="NA46" i="1"/>
  <c r="MZ127" i="1"/>
  <c r="MZ54" i="1"/>
  <c r="MZ98" i="1"/>
  <c r="MZ121" i="1"/>
  <c r="MZ233" i="1"/>
  <c r="MZ84" i="1"/>
  <c r="MZ156" i="1"/>
  <c r="MZ139" i="1"/>
  <c r="MZ67" i="1"/>
  <c r="MZ173" i="1"/>
  <c r="MZ180" i="1"/>
  <c r="MZ273" i="1"/>
  <c r="MZ213" i="1"/>
  <c r="MZ3" i="1"/>
  <c r="MZ8" i="1"/>
  <c r="MZ73" i="1"/>
  <c r="MZ25" i="1"/>
  <c r="MZ42" i="1"/>
  <c r="MZ114" i="1"/>
  <c r="MZ243" i="1"/>
  <c r="MZ36" i="1"/>
  <c r="MZ16" i="1"/>
  <c r="MZ131" i="1"/>
  <c r="MZ133" i="1"/>
  <c r="MZ136" i="1"/>
  <c r="MZ55" i="1"/>
  <c r="MZ102" i="1"/>
  <c r="MZ104" i="1"/>
  <c r="MZ224" i="1"/>
  <c r="MZ259" i="1"/>
  <c r="MZ109" i="1"/>
  <c r="MZ62" i="1"/>
  <c r="MZ106" i="1"/>
  <c r="MZ63" i="1"/>
  <c r="MZ178" i="1"/>
  <c r="MZ188" i="1"/>
  <c r="MZ191" i="1"/>
  <c r="MZ20" i="1"/>
  <c r="MZ247" i="1"/>
  <c r="MZ46" i="1"/>
  <c r="MZ245" i="1"/>
  <c r="MZ47" i="1"/>
  <c r="MZ223" i="1"/>
  <c r="MZ202" i="1"/>
  <c r="MZ230" i="1"/>
  <c r="MZ93" i="1"/>
  <c r="MZ143" i="1"/>
  <c r="MZ145" i="1"/>
  <c r="MZ53" i="1"/>
  <c r="MZ77" i="1"/>
  <c r="MZ129" i="1"/>
  <c r="MZ81" i="1"/>
  <c r="MZ214" i="1"/>
  <c r="MZ248" i="1"/>
  <c r="MZ260" i="1"/>
  <c r="MZ262" i="1"/>
  <c r="MZ265" i="1"/>
  <c r="MZ218" i="1"/>
  <c r="MZ87" i="1"/>
  <c r="MZ9" i="1"/>
  <c r="MZ4" i="1"/>
  <c r="MZ65" i="1"/>
  <c r="MZ168" i="1"/>
  <c r="MZ111" i="1"/>
  <c r="MZ44" i="1"/>
  <c r="MZ40" i="1"/>
  <c r="MZ204" i="1"/>
  <c r="MZ244" i="1"/>
  <c r="MZ49" i="1"/>
  <c r="MZ92" i="1"/>
  <c r="MZ95" i="1"/>
  <c r="MZ147" i="1"/>
  <c r="MZ150" i="1"/>
  <c r="MZ80" i="1"/>
  <c r="MZ56" i="1"/>
  <c r="MZ122" i="1"/>
  <c r="MZ225" i="1"/>
  <c r="MZ221" i="1"/>
  <c r="MZ235" i="1"/>
  <c r="MZ249" i="1"/>
  <c r="MZ254" i="1"/>
  <c r="MZ234" i="1"/>
  <c r="MZ152" i="1"/>
  <c r="MZ101" i="1"/>
  <c r="MZ154" i="1"/>
  <c r="MZ105" i="1"/>
  <c r="MZ219" i="1"/>
  <c r="MZ140" i="1"/>
  <c r="MZ5" i="1"/>
  <c r="MZ68" i="1"/>
  <c r="MZ171" i="1"/>
  <c r="MZ195" i="1"/>
  <c r="MZ269" i="1"/>
  <c r="MZ272" i="1"/>
  <c r="MZ13" i="1"/>
  <c r="MZ227" i="1"/>
  <c r="MZ268" i="1"/>
  <c r="MZ24" i="1"/>
  <c r="MZ41" i="1"/>
  <c r="MZ37" i="1"/>
  <c r="MZ97" i="1"/>
  <c r="MZ134" i="1"/>
  <c r="MZ88" i="1"/>
  <c r="MZ69" i="1"/>
  <c r="MZ119" i="1"/>
  <c r="MZ208" i="1"/>
  <c r="MZ257" i="1"/>
  <c r="MZ258" i="1"/>
  <c r="MZ201" i="1"/>
  <c r="MZ85" i="1"/>
  <c r="MZ142" i="1"/>
  <c r="MZ10" i="1"/>
  <c r="MZ169" i="1"/>
  <c r="MZ174" i="1"/>
  <c r="MZ176" i="1"/>
  <c r="MZ181" i="1"/>
  <c r="MZ183" i="1"/>
  <c r="MZ185" i="1"/>
  <c r="MZ186" i="1"/>
  <c r="MZ192" i="1"/>
  <c r="MZ210" i="1"/>
  <c r="MZ212" i="1"/>
  <c r="MZ271" i="1"/>
  <c r="MZ252" i="1"/>
  <c r="MZ115" i="1"/>
  <c r="MZ239" i="1"/>
  <c r="MZ51" i="1"/>
  <c r="MZ166" i="1"/>
  <c r="MZ91" i="1"/>
  <c r="MZ144" i="1"/>
  <c r="MZ148" i="1"/>
  <c r="MZ52" i="1"/>
  <c r="MZ126" i="1"/>
  <c r="MZ137" i="1"/>
  <c r="MZ57" i="1"/>
  <c r="MZ108" i="1"/>
  <c r="MZ71" i="1"/>
  <c r="MZ159" i="1"/>
  <c r="MZ250" i="1"/>
  <c r="MZ266" i="1"/>
  <c r="MZ167" i="1"/>
  <c r="MZ199" i="1"/>
  <c r="MZ158" i="1"/>
  <c r="MZ138" i="1"/>
  <c r="MZ107" i="1"/>
  <c r="MZ64" i="1"/>
  <c r="MZ198" i="1"/>
  <c r="MZ179" i="1"/>
  <c r="MZ189" i="1"/>
  <c r="MZ196" i="1"/>
  <c r="MZ238" i="1"/>
  <c r="MZ112" i="1"/>
  <c r="MZ45" i="1"/>
  <c r="MZ22" i="1"/>
  <c r="MZ165" i="1"/>
  <c r="MZ34" i="1"/>
  <c r="MZ18" i="1"/>
  <c r="MZ164" i="1"/>
  <c r="MZ94" i="1"/>
  <c r="MZ76" i="1"/>
  <c r="MZ78" i="1"/>
  <c r="MZ128" i="1"/>
  <c r="MZ130" i="1"/>
  <c r="MZ135" i="1"/>
  <c r="MZ103" i="1"/>
  <c r="MZ90" i="1"/>
  <c r="MZ123" i="1"/>
  <c r="MZ220" i="1"/>
  <c r="MZ222" i="1"/>
  <c r="MZ256" i="1"/>
  <c r="MZ261" i="1"/>
  <c r="MZ251" i="1"/>
  <c r="MZ253" i="1"/>
  <c r="MZ264" i="1"/>
  <c r="MZ153" i="1"/>
  <c r="MZ276" i="1"/>
  <c r="MZ157" i="1"/>
  <c r="MZ60" i="1"/>
  <c r="MZ110" i="1"/>
  <c r="MZ86" i="1"/>
  <c r="MZ15" i="1"/>
  <c r="MZ207" i="1"/>
  <c r="MZ6" i="1"/>
  <c r="MZ66" i="1"/>
  <c r="MZ193" i="1"/>
  <c r="MZ21" i="1"/>
  <c r="MZ12" i="1"/>
  <c r="MZ14" i="1"/>
  <c r="MZ275" i="1"/>
  <c r="MZ215" i="1"/>
  <c r="MZ2" i="1"/>
  <c r="MZ30" i="1"/>
  <c r="MZ31" i="1"/>
  <c r="MZ26" i="1"/>
  <c r="MZ48" i="1"/>
  <c r="MZ231" i="1"/>
  <c r="MZ146" i="1"/>
  <c r="MZ132" i="1"/>
  <c r="MZ89" i="1"/>
  <c r="MZ120" i="1"/>
  <c r="MZ209" i="1"/>
  <c r="MZ246" i="1"/>
  <c r="MZ267" i="1"/>
  <c r="MZ240" i="1"/>
  <c r="MZ99" i="1"/>
  <c r="MZ82" i="1"/>
  <c r="MZ155" i="1"/>
  <c r="MZ83" i="1"/>
  <c r="MZ141" i="1"/>
  <c r="MZ203" i="1"/>
  <c r="MZ11" i="1"/>
  <c r="MZ7" i="1"/>
  <c r="MZ163" i="1"/>
  <c r="MZ74" i="1"/>
  <c r="MZ170" i="1"/>
  <c r="MZ172" i="1"/>
  <c r="MZ177" i="1"/>
  <c r="MZ232" i="1"/>
  <c r="MZ187" i="1"/>
  <c r="MZ190" i="1"/>
  <c r="MZ43" i="1"/>
  <c r="MZ236" i="1"/>
  <c r="MZ270" i="1"/>
  <c r="MZ228" i="1"/>
  <c r="MZ274" i="1"/>
  <c r="MZ229" i="1"/>
  <c r="MZ124" i="1"/>
  <c r="MZ205" i="1"/>
  <c r="MZ27" i="1"/>
  <c r="MZ113" i="1"/>
  <c r="MZ162" i="1"/>
  <c r="MZ116" i="1"/>
  <c r="MZ241" i="1"/>
  <c r="MZ50" i="1"/>
  <c r="MZ35" i="1"/>
  <c r="MZ17" i="1"/>
  <c r="MZ96" i="1"/>
  <c r="MZ149" i="1"/>
  <c r="MZ59" i="1"/>
  <c r="MZ79" i="1"/>
  <c r="MZ125" i="1"/>
  <c r="MZ151" i="1"/>
  <c r="MZ58" i="1"/>
  <c r="MZ217" i="1"/>
  <c r="MZ160" i="1"/>
  <c r="MZ263" i="1"/>
  <c r="MZ200" i="1"/>
  <c r="MZ255" i="1"/>
  <c r="MZ100" i="1"/>
  <c r="MZ61" i="1"/>
  <c r="MZ197" i="1"/>
  <c r="MZ175" i="1"/>
  <c r="MZ182" i="1"/>
  <c r="MZ184" i="1"/>
  <c r="MZ194" i="1"/>
  <c r="MZ211" i="1"/>
  <c r="MZ19" i="1"/>
  <c r="MZ237" i="1"/>
  <c r="MZ226" i="1"/>
  <c r="MZ216" i="1"/>
  <c r="MY41" i="1"/>
  <c r="MY58" i="1"/>
  <c r="MY25" i="1"/>
  <c r="MY89" i="1"/>
  <c r="MY71" i="1"/>
  <c r="MY266" i="1"/>
  <c r="MY264" i="1"/>
  <c r="MY246" i="1"/>
  <c r="MY224" i="1"/>
  <c r="MY204" i="1"/>
  <c r="MY34" i="1"/>
  <c r="MY55" i="1"/>
  <c r="MY56" i="1"/>
  <c r="MY54" i="1"/>
  <c r="MY57" i="1"/>
  <c r="MY102" i="1"/>
  <c r="MY209" i="1"/>
  <c r="MY222" i="1"/>
  <c r="MY249" i="1"/>
  <c r="MY31" i="1"/>
  <c r="MY42" i="1"/>
  <c r="MY205" i="1"/>
  <c r="MY145" i="1"/>
  <c r="MY53" i="1"/>
  <c r="MY202" i="1"/>
  <c r="MY243" i="1"/>
  <c r="MY143" i="1"/>
  <c r="MY59" i="1"/>
  <c r="MY37" i="1"/>
  <c r="MY133" i="1"/>
  <c r="MY36" i="1"/>
  <c r="MY18" i="1"/>
  <c r="MY16" i="1"/>
  <c r="MY164" i="1"/>
  <c r="MY165" i="1"/>
  <c r="MY166" i="1"/>
  <c r="MY230" i="1"/>
  <c r="MY91" i="1"/>
  <c r="MY93" i="1"/>
  <c r="MY95" i="1"/>
  <c r="MY149" i="1"/>
  <c r="MY79" i="1"/>
  <c r="MY127" i="1"/>
  <c r="MY151" i="1"/>
  <c r="MY81" i="1"/>
  <c r="MY123" i="1"/>
  <c r="MY217" i="1"/>
  <c r="MY98" i="1"/>
  <c r="MY119" i="1"/>
  <c r="MY225" i="1"/>
  <c r="MY88" i="1"/>
  <c r="MY69" i="1"/>
  <c r="MY214" i="1"/>
  <c r="MY256" i="1"/>
  <c r="MY253" i="1"/>
  <c r="MY159" i="1"/>
  <c r="MY160" i="1"/>
  <c r="MY235" i="1"/>
  <c r="MY248" i="1"/>
  <c r="MY265" i="1"/>
  <c r="MY260" i="1"/>
  <c r="MY251" i="1"/>
  <c r="MY261" i="1"/>
  <c r="MY252" i="1"/>
  <c r="MY221" i="1"/>
  <c r="MY208" i="1"/>
  <c r="MY152" i="1"/>
  <c r="MY200" i="1"/>
  <c r="MY218" i="1"/>
  <c r="MY263" i="1"/>
  <c r="MY155" i="1"/>
  <c r="MY109" i="1"/>
  <c r="MY157" i="1"/>
  <c r="MY83" i="1"/>
  <c r="MY158" i="1"/>
  <c r="MY60" i="1"/>
  <c r="MY85" i="1"/>
  <c r="MY66" i="1"/>
  <c r="MY67" i="1"/>
  <c r="MY7" i="1"/>
  <c r="MY106" i="1"/>
  <c r="MY68" i="1"/>
  <c r="MY172" i="1"/>
  <c r="MY141" i="1"/>
  <c r="MY107" i="1"/>
  <c r="MY198" i="1"/>
  <c r="MY177" i="1"/>
  <c r="MY232" i="1"/>
  <c r="MY193" i="1"/>
  <c r="MY186" i="1"/>
  <c r="MY194" i="1"/>
  <c r="MY187" i="1"/>
  <c r="MY195" i="1"/>
  <c r="MY180" i="1"/>
  <c r="MY188" i="1"/>
  <c r="MY196" i="1"/>
  <c r="MY182" i="1"/>
  <c r="MY210" i="1"/>
  <c r="MY270" i="1"/>
  <c r="MY211" i="1"/>
  <c r="MY212" i="1"/>
  <c r="MY19" i="1"/>
  <c r="MY237" i="1"/>
  <c r="MY20" i="1"/>
  <c r="MY14" i="1"/>
  <c r="MY245" i="1"/>
  <c r="MY112" i="1"/>
  <c r="MY124" i="1"/>
  <c r="MY223" i="1"/>
  <c r="MY226" i="1"/>
  <c r="MY229" i="1"/>
  <c r="KF130" i="1" l="1"/>
  <c r="KF202" i="1"/>
  <c r="KF69" i="1"/>
  <c r="KF243" i="1"/>
  <c r="KF67" i="1"/>
  <c r="KF214" i="1"/>
  <c r="KF166" i="1"/>
  <c r="KF56" i="1"/>
  <c r="KF98" i="1"/>
  <c r="KF266" i="1"/>
  <c r="KF71" i="1"/>
  <c r="KF126" i="1"/>
  <c r="KF34" i="1"/>
  <c r="KF92" i="1"/>
  <c r="KF150" i="1"/>
  <c r="KF115" i="1"/>
  <c r="KF241" i="1"/>
  <c r="KF256" i="1"/>
  <c r="KF55" i="1"/>
  <c r="KF88" i="1"/>
  <c r="KF258" i="1"/>
  <c r="KF135" i="1"/>
  <c r="KF221" i="1"/>
  <c r="KF36" i="1"/>
  <c r="KF149" i="1"/>
  <c r="KF73" i="1"/>
  <c r="KF128" i="1"/>
  <c r="KF225" i="1"/>
  <c r="KF259" i="1"/>
  <c r="KF54" i="1"/>
  <c r="KF95" i="1"/>
  <c r="KF8" i="1"/>
  <c r="KF265" i="1"/>
  <c r="KF51" i="1"/>
  <c r="KF148" i="1"/>
  <c r="KF127" i="1"/>
  <c r="KF145" i="1"/>
  <c r="KF57" i="1"/>
  <c r="KF192" i="1"/>
  <c r="KF137" i="1"/>
  <c r="KF94" i="1"/>
  <c r="KF78" i="1"/>
  <c r="KF262" i="1"/>
  <c r="KF132" i="1"/>
  <c r="KF253" i="1"/>
  <c r="KF246" i="1"/>
  <c r="KF147" i="1"/>
  <c r="KF151" i="1"/>
  <c r="KF222" i="1"/>
  <c r="KF165" i="1"/>
  <c r="KF260" i="1"/>
  <c r="KF58" i="1"/>
  <c r="KF159" i="1"/>
  <c r="KF116" i="1"/>
  <c r="KF248" i="1"/>
  <c r="KF249" i="1"/>
  <c r="KF48" i="1"/>
  <c r="KF121" i="1"/>
  <c r="KF133" i="1"/>
  <c r="KF144" i="1"/>
  <c r="KF114" i="1"/>
  <c r="KF217" i="1"/>
  <c r="KF50" i="1"/>
  <c r="KF160" i="1"/>
  <c r="KF40" i="1"/>
  <c r="KF244" i="1"/>
  <c r="KF97" i="1"/>
  <c r="KF251" i="1"/>
  <c r="KF120" i="1"/>
  <c r="KF80" i="1"/>
  <c r="KF230" i="1"/>
  <c r="KF123" i="1"/>
  <c r="KF164" i="1"/>
  <c r="KF52" i="1"/>
  <c r="KF113" i="1"/>
  <c r="KF204" i="1"/>
  <c r="KF49" i="1"/>
  <c r="KF235" i="1"/>
  <c r="KF42" i="1"/>
  <c r="KF257" i="1"/>
  <c r="KF119" i="1"/>
  <c r="KF263" i="1"/>
  <c r="KF122" i="1"/>
  <c r="KF13" i="1"/>
  <c r="KF19" i="1"/>
  <c r="KF12" i="1"/>
  <c r="KF22" i="1"/>
  <c r="KF24" i="1"/>
  <c r="KF26" i="1"/>
  <c r="KF21" i="1"/>
  <c r="KF6" i="1"/>
  <c r="KF15" i="1"/>
  <c r="KH251" i="1"/>
  <c r="KF25" i="1"/>
  <c r="KF11" i="1"/>
  <c r="KH257" i="1"/>
  <c r="KF27" i="1"/>
  <c r="KF18" i="1"/>
  <c r="KF3" i="1"/>
  <c r="KF5" i="1"/>
  <c r="KF9" i="1"/>
  <c r="KF17" i="1"/>
  <c r="KF4" i="1"/>
  <c r="KF20" i="1"/>
  <c r="KF7" i="1"/>
  <c r="KF2" i="1"/>
  <c r="KF10" i="1"/>
  <c r="KF14" i="1"/>
  <c r="KH217" i="1"/>
  <c r="KH222" i="1"/>
  <c r="KH150" i="1"/>
  <c r="KH221" i="1"/>
  <c r="KH129" i="1"/>
  <c r="KH132" i="1"/>
  <c r="KH159" i="1"/>
  <c r="KH148" i="1"/>
  <c r="KH214" i="1"/>
  <c r="KH144" i="1"/>
  <c r="KH235" i="1"/>
  <c r="KH200" i="1"/>
  <c r="KH91" i="1"/>
  <c r="KH80" i="1"/>
  <c r="KH93" i="1"/>
  <c r="KH260" i="1"/>
  <c r="KH135" i="1"/>
  <c r="KH149" i="1"/>
  <c r="KH56" i="1"/>
  <c r="KH261" i="1"/>
  <c r="KH164" i="1"/>
  <c r="KH191" i="1"/>
  <c r="KH79" i="1"/>
  <c r="KH166" i="1"/>
  <c r="KH98" i="1"/>
  <c r="KH165" i="1"/>
  <c r="KH137" i="1"/>
  <c r="KH87" i="1"/>
  <c r="KH232" i="1"/>
  <c r="KH109" i="1"/>
  <c r="KH76" i="1"/>
  <c r="KH90" i="1"/>
  <c r="KH16" i="1"/>
  <c r="KH54" i="1"/>
  <c r="KH88" i="1"/>
  <c r="KH259" i="1"/>
  <c r="KH262" i="1"/>
  <c r="KH133" i="1"/>
  <c r="KH241" i="1"/>
  <c r="KH108" i="1"/>
  <c r="KH233" i="1"/>
  <c r="KH220" i="1"/>
  <c r="KH196" i="1"/>
  <c r="KH209" i="1"/>
  <c r="KH131" i="1"/>
  <c r="KH127" i="1"/>
  <c r="KH130" i="1"/>
  <c r="KH3" i="1"/>
  <c r="KH2" i="1"/>
  <c r="KH78" i="1"/>
  <c r="KH46" i="1"/>
  <c r="KH170" i="1"/>
  <c r="KH201" i="1"/>
  <c r="KH128" i="1"/>
  <c r="KH115" i="1"/>
  <c r="KH192" i="1"/>
  <c r="KH58" i="1"/>
  <c r="KH126" i="1"/>
  <c r="KH53" i="1"/>
  <c r="KH162" i="1"/>
  <c r="KH81" i="1"/>
  <c r="KH187" i="1"/>
  <c r="KH52" i="1"/>
  <c r="KH199" i="1"/>
  <c r="KH145" i="1"/>
  <c r="KH252" i="1"/>
  <c r="KH55" i="1"/>
  <c r="KH239" i="1"/>
  <c r="KH74" i="1"/>
  <c r="KH147" i="1"/>
  <c r="KH57" i="1"/>
  <c r="KH134" i="1"/>
  <c r="KH89" i="1"/>
  <c r="KH94" i="1"/>
  <c r="KH234" i="1"/>
  <c r="KH97" i="1"/>
  <c r="KH250" i="1"/>
  <c r="KH136" i="1"/>
  <c r="KH225" i="1"/>
  <c r="KH96" i="1"/>
  <c r="KH231" i="1"/>
  <c r="KH152" i="1"/>
  <c r="KH151" i="1"/>
  <c r="KH208" i="1"/>
  <c r="KH95" i="1"/>
  <c r="KH124" i="1"/>
  <c r="KG124" i="1"/>
  <c r="KH174" i="1"/>
  <c r="KG174" i="1"/>
  <c r="KH178" i="1"/>
  <c r="KG178" i="1"/>
  <c r="KH167" i="1"/>
  <c r="KG167" i="1"/>
  <c r="KH102" i="1"/>
  <c r="KG102" i="1"/>
  <c r="KH230" i="1"/>
  <c r="KG230" i="1"/>
  <c r="KH44" i="1"/>
  <c r="KG44" i="1"/>
  <c r="KH271" i="1"/>
  <c r="KG271" i="1"/>
  <c r="KH22" i="1"/>
  <c r="KG22" i="1"/>
  <c r="KH171" i="1"/>
  <c r="KG171" i="1"/>
  <c r="KH213" i="1"/>
  <c r="KG213" i="1"/>
  <c r="KH103" i="1"/>
  <c r="KG103" i="1"/>
  <c r="KH228" i="1"/>
  <c r="KG228" i="1"/>
  <c r="KH198" i="1"/>
  <c r="KG198" i="1"/>
  <c r="KH99" i="1"/>
  <c r="KG99" i="1"/>
  <c r="KH274" i="1"/>
  <c r="KG274" i="1"/>
  <c r="KH169" i="1"/>
  <c r="KG169" i="1"/>
  <c r="KH35" i="1"/>
  <c r="KG35" i="1"/>
  <c r="KH267" i="1"/>
  <c r="KG267" i="1"/>
  <c r="KH43" i="1"/>
  <c r="KG43" i="1"/>
  <c r="KH275" i="1"/>
  <c r="KG275" i="1"/>
  <c r="KH107" i="1"/>
  <c r="KG107" i="1"/>
  <c r="KH264" i="1"/>
  <c r="KG264" i="1"/>
  <c r="KH101" i="1"/>
  <c r="KG101" i="1"/>
  <c r="KH246" i="1"/>
  <c r="KG246" i="1"/>
  <c r="KH45" i="1"/>
  <c r="KG45" i="1"/>
  <c r="KH37" i="1"/>
  <c r="KG37" i="1"/>
  <c r="KH268" i="1"/>
  <c r="KG268" i="1"/>
  <c r="KH34" i="1"/>
  <c r="KG34" i="1"/>
  <c r="KH247" i="1"/>
  <c r="KG247" i="1"/>
  <c r="KH218" i="1"/>
  <c r="KG218" i="1"/>
  <c r="KH273" i="1"/>
  <c r="KG273" i="1"/>
  <c r="KH111" i="1"/>
  <c r="KG111" i="1"/>
  <c r="KH106" i="1"/>
  <c r="KG106" i="1"/>
  <c r="KH186" i="1"/>
  <c r="KG186" i="1"/>
  <c r="KH270" i="1"/>
  <c r="KG270" i="1"/>
  <c r="KH86" i="1"/>
  <c r="KG86" i="1"/>
  <c r="KH20" i="1"/>
  <c r="KG20" i="1"/>
  <c r="KH269" i="1"/>
  <c r="KG269" i="1"/>
  <c r="KH212" i="1"/>
  <c r="KG212" i="1"/>
  <c r="KH272" i="1"/>
  <c r="KG272" i="1"/>
  <c r="KH83" i="1"/>
  <c r="KG83" i="1"/>
  <c r="KH160" i="1"/>
  <c r="KG160" i="1"/>
  <c r="KH210" i="1"/>
  <c r="KG210" i="1"/>
  <c r="KH224" i="1"/>
  <c r="KG224" i="1"/>
  <c r="KH182" i="1"/>
  <c r="KG182" i="1"/>
  <c r="KH219" i="1"/>
  <c r="KG219" i="1"/>
  <c r="KH172" i="1"/>
  <c r="KG172" i="1"/>
  <c r="KH21" i="1"/>
  <c r="KG21" i="1"/>
  <c r="KH195" i="1"/>
  <c r="KG195" i="1"/>
  <c r="KH85" i="1"/>
  <c r="KG85" i="1"/>
  <c r="KH19" i="1"/>
  <c r="KG19" i="1"/>
  <c r="KH193" i="1"/>
  <c r="KG193" i="1"/>
  <c r="KH92" i="1"/>
  <c r="KG92" i="1"/>
  <c r="KH77" i="1"/>
  <c r="KG77" i="1"/>
  <c r="KH223" i="1"/>
  <c r="KG223" i="1"/>
  <c r="KH177" i="1"/>
  <c r="KG177" i="1"/>
  <c r="KH168" i="1"/>
  <c r="KG168" i="1"/>
  <c r="KH254" i="1"/>
  <c r="KG254" i="1"/>
  <c r="KH82" i="1"/>
  <c r="KG82" i="1"/>
  <c r="KH104" i="1"/>
  <c r="KG104" i="1"/>
  <c r="KH190" i="1"/>
  <c r="KG190" i="1"/>
  <c r="KH110" i="1"/>
  <c r="KG110" i="1"/>
  <c r="KH216" i="1"/>
  <c r="KG216" i="1"/>
  <c r="KH194" i="1"/>
  <c r="KG194" i="1"/>
  <c r="KH189" i="1"/>
  <c r="KG189" i="1"/>
  <c r="KH84" i="1"/>
  <c r="KG84" i="1"/>
  <c r="KH211" i="1"/>
  <c r="KG211" i="1"/>
  <c r="KH100" i="1"/>
  <c r="KG100" i="1"/>
  <c r="KH226" i="1"/>
  <c r="KG226" i="1"/>
  <c r="KH173" i="1"/>
  <c r="KG173" i="1"/>
  <c r="KH229" i="1"/>
  <c r="KG229" i="1"/>
  <c r="KH215" i="1"/>
  <c r="KG215" i="1"/>
  <c r="KH181" i="1"/>
  <c r="KG181" i="1"/>
  <c r="KH185" i="1"/>
  <c r="KG185" i="1"/>
  <c r="KH47" i="1"/>
  <c r="KG47" i="1"/>
  <c r="KH175" i="1"/>
  <c r="KG175" i="1"/>
  <c r="KH184" i="1"/>
  <c r="KG184" i="1"/>
  <c r="KH105" i="1"/>
  <c r="KG105" i="1"/>
  <c r="KH18" i="1"/>
  <c r="KG18" i="1"/>
  <c r="KH188" i="1"/>
  <c r="KG188" i="1"/>
  <c r="KH276" i="1"/>
  <c r="KG276" i="1"/>
  <c r="KH183" i="1"/>
  <c r="KG183" i="1"/>
  <c r="KH158" i="1"/>
  <c r="KG158" i="1"/>
  <c r="KH227" i="1"/>
  <c r="KG227" i="1"/>
  <c r="KH112" i="1"/>
  <c r="KG112" i="1"/>
  <c r="KH197" i="1"/>
  <c r="KG197" i="1"/>
  <c r="KH176" i="1"/>
  <c r="KG176" i="1"/>
  <c r="KH180" i="1"/>
  <c r="KG180" i="1"/>
  <c r="KH255" i="1"/>
  <c r="KG255" i="1"/>
  <c r="KH179" i="1"/>
  <c r="KG179" i="1"/>
  <c r="KH36" i="1"/>
  <c r="KG36" i="1"/>
  <c r="KH17" i="1"/>
  <c r="KG17" i="1"/>
  <c r="KH125" i="1"/>
  <c r="KG125" i="1"/>
  <c r="KH41" i="1"/>
  <c r="KG41" i="1"/>
  <c r="KH10" i="1"/>
  <c r="KG10" i="1"/>
  <c r="KH9" i="1"/>
  <c r="KG9" i="1"/>
  <c r="KH116" i="1"/>
  <c r="KG116" i="1"/>
  <c r="KH153" i="1"/>
  <c r="KG153" i="1"/>
  <c r="KH139" i="1"/>
  <c r="KG139" i="1"/>
  <c r="KH12" i="1"/>
  <c r="KG12" i="1"/>
  <c r="KH207" i="1"/>
  <c r="KG207" i="1"/>
  <c r="KH203" i="1"/>
  <c r="KG203" i="1"/>
  <c r="KH65" i="1"/>
  <c r="KG65" i="1"/>
  <c r="KH14" i="1"/>
  <c r="KG14" i="1"/>
  <c r="KH163" i="1"/>
  <c r="KG163" i="1"/>
  <c r="KH146" i="1"/>
  <c r="KG146" i="1"/>
  <c r="KH4" i="1"/>
  <c r="KG4" i="1"/>
  <c r="KH68" i="1"/>
  <c r="KG68" i="1"/>
  <c r="KH141" i="1"/>
  <c r="KG141" i="1"/>
  <c r="KH24" i="1"/>
  <c r="KG24" i="1"/>
  <c r="KH140" i="1"/>
  <c r="KG140" i="1"/>
  <c r="KH238" i="1"/>
  <c r="KG238" i="1"/>
  <c r="KH64" i="1"/>
  <c r="KG64" i="1"/>
  <c r="KH143" i="1"/>
  <c r="KG143" i="1"/>
  <c r="KH26" i="1"/>
  <c r="KG26" i="1"/>
  <c r="KH13" i="1"/>
  <c r="KG13" i="1"/>
  <c r="KH138" i="1"/>
  <c r="KG138" i="1"/>
  <c r="KH237" i="1"/>
  <c r="KG237" i="1"/>
  <c r="KH63" i="1"/>
  <c r="KG63" i="1"/>
  <c r="KH31" i="1"/>
  <c r="KG31" i="1"/>
  <c r="KH7" i="1"/>
  <c r="KG7" i="1"/>
  <c r="KH25" i="1"/>
  <c r="KG25" i="1"/>
  <c r="KH5" i="1"/>
  <c r="KG5" i="1"/>
  <c r="KH11" i="1"/>
  <c r="KG11" i="1"/>
  <c r="KH59" i="1"/>
  <c r="KG59" i="1"/>
  <c r="KH62" i="1"/>
  <c r="KG62" i="1"/>
  <c r="KH15" i="1"/>
  <c r="KG15" i="1"/>
  <c r="KH236" i="1"/>
  <c r="KG236" i="1"/>
  <c r="KH155" i="1"/>
  <c r="KG155" i="1"/>
  <c r="KH142" i="1"/>
  <c r="KG142" i="1"/>
  <c r="KH27" i="1"/>
  <c r="KG27" i="1"/>
  <c r="KH60" i="1"/>
  <c r="KG60" i="1"/>
  <c r="KH205" i="1"/>
  <c r="KG205" i="1"/>
  <c r="KH42" i="1"/>
  <c r="KG42" i="1"/>
  <c r="KH61" i="1"/>
  <c r="KG61" i="1"/>
  <c r="KH154" i="1"/>
  <c r="KG154" i="1"/>
  <c r="KH66" i="1"/>
  <c r="KG66" i="1"/>
  <c r="KH240" i="1"/>
  <c r="KG240" i="1"/>
  <c r="KH157" i="1"/>
  <c r="KG157" i="1"/>
  <c r="KH30" i="1"/>
  <c r="KG30" i="1"/>
  <c r="KH67" i="1"/>
  <c r="KG67" i="1"/>
  <c r="KH245" i="1"/>
  <c r="KG245" i="1"/>
  <c r="KH6" i="1"/>
  <c r="KG6" i="1"/>
  <c r="KH156" i="1"/>
  <c r="KG156" i="1"/>
  <c r="LY228" i="1"/>
  <c r="LY198" i="1"/>
  <c r="LY99" i="1"/>
  <c r="LY149" i="1"/>
  <c r="LY40" i="1"/>
  <c r="LY236" i="1"/>
  <c r="LY155" i="1"/>
  <c r="LY159" i="1"/>
  <c r="LY115" i="1"/>
  <c r="LY45" i="1"/>
  <c r="LY211" i="1"/>
  <c r="LY4" i="1"/>
  <c r="LY100" i="1"/>
  <c r="LY253" i="1"/>
  <c r="LY81" i="1"/>
  <c r="LY37" i="1"/>
  <c r="LY42" i="1"/>
  <c r="LY13" i="1"/>
  <c r="LY138" i="1"/>
  <c r="LY259" i="1"/>
  <c r="LY49" i="1"/>
  <c r="LY188" i="1"/>
  <c r="LY276" i="1"/>
  <c r="LY134" i="1"/>
  <c r="LY30" i="1"/>
  <c r="LY124" i="1"/>
  <c r="LY174" i="1"/>
  <c r="LY83" i="1"/>
  <c r="LY200" i="1"/>
  <c r="LY125" i="1"/>
  <c r="LY204" i="1"/>
  <c r="LY41" i="1"/>
  <c r="LY272" i="1"/>
  <c r="LY160" i="1"/>
  <c r="LY268" i="1"/>
  <c r="LY187" i="1"/>
  <c r="LY68" i="1"/>
  <c r="LY61" i="1"/>
  <c r="LY258" i="1"/>
  <c r="LY69" i="1"/>
  <c r="LY137" i="1"/>
  <c r="LY52" i="1"/>
  <c r="LY34" i="1"/>
  <c r="LY73" i="1"/>
  <c r="LY226" i="1"/>
  <c r="LY247" i="1"/>
  <c r="LY173" i="1"/>
  <c r="LY141" i="1"/>
  <c r="LY154" i="1"/>
  <c r="LY261" i="1"/>
  <c r="LY148" i="1"/>
  <c r="LY164" i="1"/>
  <c r="LY229" i="1"/>
  <c r="LY191" i="1"/>
  <c r="LY66" i="1"/>
  <c r="LY218" i="1"/>
  <c r="LY266" i="1"/>
  <c r="LY222" i="1"/>
  <c r="LY58" i="1"/>
  <c r="LY79" i="1"/>
  <c r="LY48" i="1"/>
  <c r="LY24" i="1"/>
  <c r="LY215" i="1"/>
  <c r="LY273" i="1"/>
  <c r="LY181" i="1"/>
  <c r="LY140" i="1"/>
  <c r="LY240" i="1"/>
  <c r="LY217" i="1"/>
  <c r="LY132" i="1"/>
  <c r="LY93" i="1"/>
  <c r="LY2" i="1"/>
  <c r="LY111" i="1"/>
  <c r="LY185" i="1"/>
  <c r="LY106" i="1"/>
  <c r="LY157" i="1"/>
  <c r="LY260" i="1"/>
  <c r="LY78" i="1"/>
  <c r="LY50" i="1"/>
  <c r="LY47" i="1"/>
  <c r="LY238" i="1"/>
  <c r="LY175" i="1"/>
  <c r="LY152" i="1"/>
  <c r="LY209" i="1"/>
  <c r="LY151" i="1"/>
  <c r="LY184" i="1"/>
  <c r="LY64" i="1"/>
  <c r="LY105" i="1"/>
  <c r="LY235" i="1"/>
  <c r="LY88" i="1"/>
  <c r="LY143" i="1"/>
  <c r="LY18" i="1"/>
  <c r="LY26" i="1"/>
  <c r="LY237" i="1"/>
  <c r="LY183" i="1"/>
  <c r="LY63" i="1"/>
  <c r="LY158" i="1"/>
  <c r="LY262" i="1"/>
  <c r="LY89" i="1"/>
  <c r="LY133" i="1"/>
  <c r="LY94" i="1"/>
  <c r="LY241" i="1"/>
  <c r="LY8" i="1"/>
  <c r="LY227" i="1"/>
  <c r="LY186" i="1"/>
  <c r="LY67" i="1"/>
  <c r="LY87" i="1"/>
  <c r="LY199" i="1"/>
  <c r="LY249" i="1"/>
  <c r="LY145" i="1"/>
  <c r="LY51" i="1"/>
  <c r="LY112" i="1"/>
  <c r="LY232" i="1"/>
  <c r="LY197" i="1"/>
  <c r="LY109" i="1"/>
  <c r="LY252" i="1"/>
  <c r="LY221" i="1"/>
  <c r="LY55" i="1"/>
  <c r="LY76" i="1"/>
  <c r="LY239" i="1"/>
  <c r="LY31" i="1"/>
  <c r="LY245" i="1"/>
  <c r="LY270" i="1"/>
  <c r="LY176" i="1"/>
  <c r="LY86" i="1"/>
  <c r="LY251" i="1"/>
  <c r="LY123" i="1"/>
  <c r="LY126" i="1"/>
  <c r="LY166" i="1"/>
  <c r="LY20" i="1"/>
  <c r="LY180" i="1"/>
  <c r="LY7" i="1"/>
  <c r="LY255" i="1"/>
  <c r="LY98" i="1"/>
  <c r="LY53" i="1"/>
  <c r="LY25" i="1"/>
  <c r="LY46" i="1"/>
  <c r="LY269" i="1"/>
  <c r="LY6" i="1"/>
  <c r="LY265" i="1"/>
  <c r="LY122" i="1"/>
  <c r="LY135" i="1"/>
  <c r="LY212" i="1"/>
  <c r="LY179" i="1"/>
  <c r="LY5" i="1"/>
  <c r="LY156" i="1"/>
  <c r="LY208" i="1"/>
  <c r="LY131" i="1"/>
  <c r="LY95" i="1"/>
  <c r="LY36" i="1"/>
  <c r="LY210" i="1"/>
  <c r="LY178" i="1"/>
  <c r="LY11" i="1"/>
  <c r="LY167" i="1"/>
  <c r="LY224" i="1"/>
  <c r="LY102" i="1"/>
  <c r="LY127" i="1"/>
  <c r="LY230" i="1"/>
  <c r="LY114" i="1"/>
  <c r="LY44" i="1"/>
  <c r="LY182" i="1"/>
  <c r="LY10" i="1"/>
  <c r="LY219" i="1"/>
  <c r="LY234" i="1"/>
  <c r="LY108" i="1"/>
  <c r="LY97" i="1"/>
  <c r="LY202" i="1"/>
  <c r="LY271" i="1"/>
  <c r="LY172" i="1"/>
  <c r="LY9" i="1"/>
  <c r="LY233" i="1"/>
  <c r="LY250" i="1"/>
  <c r="LY220" i="1"/>
  <c r="LY136" i="1"/>
  <c r="LY59" i="1"/>
  <c r="LY116" i="1"/>
  <c r="LY22" i="1"/>
  <c r="LY21" i="1"/>
  <c r="LY74" i="1"/>
  <c r="LY62" i="1"/>
  <c r="LY214" i="1"/>
  <c r="LY90" i="1"/>
  <c r="LY147" i="1"/>
  <c r="LY16" i="1"/>
  <c r="LY195" i="1"/>
  <c r="LY171" i="1"/>
  <c r="LY85" i="1"/>
  <c r="LY153" i="1"/>
  <c r="LY54" i="1"/>
  <c r="LY144" i="1"/>
  <c r="LY213" i="1"/>
  <c r="LY19" i="1"/>
  <c r="LY139" i="1"/>
  <c r="LY257" i="1"/>
  <c r="LY103" i="1"/>
  <c r="LY150" i="1"/>
  <c r="LY193" i="1"/>
  <c r="LY170" i="1"/>
  <c r="LY15" i="1"/>
  <c r="LY201" i="1"/>
  <c r="LY121" i="1"/>
  <c r="LY128" i="1"/>
  <c r="LY92" i="1"/>
  <c r="LY243" i="1"/>
  <c r="LY274" i="1"/>
  <c r="LY192" i="1"/>
  <c r="LY169" i="1"/>
  <c r="LY142" i="1"/>
  <c r="LY263" i="1"/>
  <c r="LY120" i="1"/>
  <c r="LY56" i="1"/>
  <c r="LY77" i="1"/>
  <c r="LY35" i="1"/>
  <c r="LY27" i="1"/>
  <c r="LY223" i="1"/>
  <c r="LY12" i="1"/>
  <c r="LY177" i="1"/>
  <c r="LY207" i="1"/>
  <c r="LY60" i="1"/>
  <c r="LY267" i="1"/>
  <c r="LY130" i="1"/>
  <c r="LY91" i="1"/>
  <c r="LY3" i="1"/>
  <c r="LY43" i="1"/>
  <c r="LY168" i="1"/>
  <c r="LY203" i="1"/>
  <c r="LY254" i="1"/>
  <c r="LY248" i="1"/>
  <c r="LY119" i="1"/>
  <c r="LY80" i="1"/>
  <c r="LY17" i="1"/>
  <c r="LY113" i="1"/>
  <c r="LY275" i="1"/>
  <c r="LY196" i="1"/>
  <c r="LY107" i="1"/>
  <c r="LY82" i="1"/>
  <c r="LY225" i="1"/>
  <c r="LY104" i="1"/>
  <c r="LY96" i="1"/>
  <c r="LY205" i="1"/>
  <c r="LY190" i="1"/>
  <c r="LY65" i="1"/>
  <c r="LY110" i="1"/>
  <c r="LY264" i="1"/>
  <c r="LY129" i="1"/>
  <c r="LY231" i="1"/>
  <c r="LY216" i="1"/>
  <c r="LY14" i="1"/>
  <c r="LY194" i="1"/>
  <c r="LY101" i="1"/>
  <c r="LY256" i="1"/>
  <c r="LY57" i="1"/>
  <c r="LY244" i="1"/>
  <c r="LY189" i="1"/>
  <c r="LY163" i="1"/>
  <c r="LY84" i="1"/>
  <c r="LY246" i="1"/>
  <c r="LY71" i="1"/>
  <c r="LY146" i="1"/>
  <c r="LY165" i="1"/>
  <c r="LY16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Hofbauer Melanie</author>
    <author>Espino Barros, Ernesto</author>
    <author>Hofbauer, Melanie</author>
    <author>Knuepffer Stephan</author>
  </authors>
  <commentList>
    <comment ref="M1" authorId="0" shapeId="0" xr:uid="{00000000-0006-0000-0600-000002000000}">
      <text>
        <r>
          <rPr>
            <sz val="9"/>
            <color indexed="81"/>
            <rFont val="Tahoma"/>
            <family val="2"/>
          </rPr>
          <t>Naming in the following order
1)  Engine Family
2) Engine configuration
Others
Fuel system (DI, CR) , Fuel type, Aspiration, Engine program, displacement</t>
        </r>
      </text>
    </comment>
    <comment ref="W1" authorId="1" shapeId="0" xr:uid="{00000000-0006-0000-0600-000003000000}">
      <text>
        <r>
          <rPr>
            <b/>
            <sz val="9"/>
            <color indexed="81"/>
            <rFont val="Tahoma"/>
            <family val="2"/>
          </rPr>
          <t>Machining Sourcing Guideline -</t>
        </r>
        <r>
          <rPr>
            <sz val="9"/>
            <color indexed="81"/>
            <rFont val="Tahoma"/>
            <family val="2"/>
          </rPr>
          <t xml:space="preserve"> Type in Nemak % + Competitors %. 
Examples:
Nemak 100%
Nemak 80% / Linamar 20%</t>
        </r>
      </text>
    </comment>
    <comment ref="AB1" authorId="0" shapeId="0" xr:uid="{00000000-0006-0000-0600-000004000000}">
      <text>
        <r>
          <rPr>
            <b/>
            <sz val="9"/>
            <color indexed="81"/>
            <rFont val="Tahoma"/>
            <family val="2"/>
          </rPr>
          <t>Hofbauer Melanie:</t>
        </r>
        <r>
          <rPr>
            <sz val="9"/>
            <color indexed="81"/>
            <rFont val="Tahoma"/>
            <family val="2"/>
          </rPr>
          <t xml:space="preserve">
is this same as SAP code?</t>
        </r>
      </text>
    </comment>
    <comment ref="AF1" authorId="0" shapeId="0" xr:uid="{00000000-0006-0000-0600-000005000000}">
      <text>
        <r>
          <rPr>
            <b/>
            <sz val="9"/>
            <color indexed="81"/>
            <rFont val="Tahoma"/>
            <family val="2"/>
          </rPr>
          <t>Hofbauer Melanie:</t>
        </r>
        <r>
          <rPr>
            <sz val="9"/>
            <color indexed="81"/>
            <rFont val="Tahoma"/>
            <family val="2"/>
          </rPr>
          <t xml:space="preserve">
domestic as in within the geographic region
if supplied to a machining partner and it is known that the majority gets exported then we should show as export</t>
        </r>
      </text>
    </comment>
    <comment ref="AI1" authorId="0" shapeId="0" xr:uid="{00000000-0006-0000-0600-000006000000}">
      <text>
        <r>
          <rPr>
            <b/>
            <sz val="9"/>
            <color indexed="81"/>
            <rFont val="Tahoma"/>
            <family val="2"/>
          </rPr>
          <t>Hofbauer Melanie:</t>
        </r>
        <r>
          <rPr>
            <sz val="9"/>
            <color indexed="81"/>
            <rFont val="Tahoma"/>
            <family val="2"/>
          </rPr>
          <t xml:space="preserve">
is this geographic region?</t>
        </r>
      </text>
    </comment>
    <comment ref="AN1" authorId="0" shapeId="0" xr:uid="{00000000-0006-0000-0600-000007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O1" authorId="0" shapeId="0" xr:uid="{00000000-0006-0000-0600-000008000000}">
      <text>
        <r>
          <rPr>
            <b/>
            <sz val="9"/>
            <color indexed="81"/>
            <rFont val="Tahoma"/>
            <family val="2"/>
          </rPr>
          <t>Hofbauer Melanie:</t>
        </r>
        <r>
          <rPr>
            <sz val="9"/>
            <color indexed="81"/>
            <rFont val="Tahoma"/>
            <family val="2"/>
          </rPr>
          <t xml:space="preserve">
updated with data as of Feb 2013 Budget V 3.1</t>
        </r>
      </text>
    </comment>
    <comment ref="AP1" authorId="2" shapeId="0" xr:uid="{00000000-0006-0000-0600-000009000000}">
      <text>
        <r>
          <rPr>
            <b/>
            <sz val="9"/>
            <color indexed="81"/>
            <rFont val="Tahoma"/>
            <family val="2"/>
          </rPr>
          <t>Hofbauer, Melanie:</t>
        </r>
        <r>
          <rPr>
            <sz val="9"/>
            <color indexed="81"/>
            <rFont val="Tahoma"/>
            <family val="2"/>
          </rPr>
          <t xml:space="preserve">
everything at 1 , except for Spain Others (0,1), Spain Transmissions also 1, Structural Compoentns at 1,6 (TBC)</t>
        </r>
      </text>
    </comment>
    <comment ref="AQ1" authorId="0" shapeId="0" xr:uid="{00000000-0006-0000-0600-00000A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R1" authorId="0" shapeId="0" xr:uid="{00000000-0006-0000-0600-00000B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S1" authorId="0" shapeId="0" xr:uid="{00000000-0006-0000-0600-00000C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T1" authorId="0" shapeId="0" xr:uid="{00000000-0006-0000-0600-00000D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U1" authorId="0" shapeId="0" xr:uid="{00000000-0006-0000-0600-00000E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V1" authorId="0" shapeId="0" xr:uid="{00000000-0006-0000-0600-00000F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W1" authorId="0" shapeId="0" xr:uid="{00000000-0006-0000-0600-000010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X1" authorId="0" shapeId="0" xr:uid="{00000000-0006-0000-0600-000011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AY1" authorId="0" shapeId="0" xr:uid="{00000000-0006-0000-0600-000012000000}">
      <text>
        <r>
          <rPr>
            <sz val="9"/>
            <color indexed="81"/>
            <rFont val="Tahoma"/>
            <family val="2"/>
          </rPr>
          <t>This is the weight that is based for invoice calculations to the customer and is not necessarily the delivery weight. 
Depending on customer this can be rough casting weight or delivery weight.
E.g. for GM it is delivery weight, for Ford this is rough casting weight</t>
        </r>
      </text>
    </comment>
    <comment ref="HW1" authorId="3" shapeId="0" xr:uid="{00000000-0006-0000-0600-000014000000}">
      <text>
        <r>
          <rPr>
            <b/>
            <sz val="9"/>
            <color indexed="81"/>
            <rFont val="Segoe UI"/>
            <family val="2"/>
          </rPr>
          <t>Calc. with monthly CF data</t>
        </r>
      </text>
    </comment>
    <comment ref="OR1" authorId="1" shapeId="0" xr:uid="{00000000-0006-0000-0600-000015000000}">
      <text>
        <r>
          <rPr>
            <b/>
            <sz val="9"/>
            <color indexed="81"/>
            <rFont val="Tahoma"/>
            <family val="2"/>
          </rPr>
          <t>Machining Sourcing Guideline -</t>
        </r>
        <r>
          <rPr>
            <sz val="9"/>
            <color indexed="81"/>
            <rFont val="Tahoma"/>
            <family val="2"/>
          </rPr>
          <t xml:space="preserve"> Type in Nemak % + Competitors %. 
Examples:
Nemak 100%
Nemak 80% / Linamar 20%</t>
        </r>
      </text>
    </comment>
    <comment ref="PE1" authorId="0" shapeId="0" xr:uid="{00000000-0006-0000-0600-000016000000}">
      <text>
        <r>
          <rPr>
            <b/>
            <sz val="9"/>
            <color indexed="81"/>
            <rFont val="Tahoma"/>
            <family val="2"/>
          </rPr>
          <t>Hofbauer Melanie:</t>
        </r>
        <r>
          <rPr>
            <sz val="9"/>
            <color indexed="81"/>
            <rFont val="Tahoma"/>
            <family val="2"/>
          </rPr>
          <t xml:space="preserve">
  PFA   Primary foundry alloy
  SFA   Secondary foundry alloy</t>
        </r>
      </text>
    </comment>
    <comment ref="PF1" authorId="0" shapeId="0" xr:uid="{00000000-0006-0000-0600-000017000000}">
      <text>
        <r>
          <rPr>
            <b/>
            <sz val="9"/>
            <color indexed="81"/>
            <rFont val="Tahoma"/>
            <family val="2"/>
          </rPr>
          <t>Hofbauer Melanie:</t>
        </r>
        <r>
          <rPr>
            <sz val="9"/>
            <color indexed="81"/>
            <rFont val="Tahoma"/>
            <family val="2"/>
          </rPr>
          <t xml:space="preserve">
updated with data as of Feb 2013 Budget V 3.1</t>
        </r>
      </text>
    </comment>
    <comment ref="PG1" authorId="0" shapeId="0" xr:uid="{00000000-0006-0000-0600-000018000000}">
      <text>
        <r>
          <rPr>
            <b/>
            <sz val="9"/>
            <color indexed="81"/>
            <rFont val="Tahoma"/>
            <family val="2"/>
          </rPr>
          <t>Hofbauer Melanie:</t>
        </r>
        <r>
          <rPr>
            <sz val="9"/>
            <color indexed="81"/>
            <rFont val="Tahoma"/>
            <family val="2"/>
          </rPr>
          <t xml:space="preserve">
Some customers deduct a certain percentage from the metal index.</t>
        </r>
      </text>
    </comment>
    <comment ref="PJ1" authorId="0" shapeId="0" xr:uid="{B77CE489-02AA-429A-BA90-ECDB39FF2A04}">
      <text>
        <r>
          <rPr>
            <b/>
            <sz val="9"/>
            <color indexed="81"/>
            <rFont val="Tahoma"/>
            <family val="2"/>
          </rPr>
          <t>Hofbauer Melanie:</t>
        </r>
        <r>
          <rPr>
            <sz val="9"/>
            <color indexed="81"/>
            <rFont val="Tahoma"/>
            <family val="2"/>
          </rPr>
          <t xml:space="preserve">
updated with data as of Feb 2013 Budget V 3.1</t>
        </r>
      </text>
    </comment>
    <comment ref="PN1" authorId="0" shapeId="0" xr:uid="{00000000-0006-0000-0600-000019000000}">
      <text>
        <r>
          <rPr>
            <b/>
            <sz val="9"/>
            <color indexed="81"/>
            <rFont val="Tahoma"/>
            <family val="2"/>
          </rPr>
          <t>Hofbauer Melanie:</t>
        </r>
        <r>
          <rPr>
            <sz val="9"/>
            <color indexed="81"/>
            <rFont val="Tahoma"/>
            <family val="2"/>
          </rPr>
          <t xml:space="preserve">
eg. aver. (M-2,-3,-4) for M to M+2
updated with data as of budget rev. V3.1 Feb 2013</t>
        </r>
      </text>
    </comment>
    <comment ref="PO1" authorId="0" shapeId="0" xr:uid="{00000000-0006-0000-0600-00001A000000}">
      <text>
        <r>
          <rPr>
            <b/>
            <sz val="9"/>
            <color indexed="81"/>
            <rFont val="Tahoma"/>
            <family val="2"/>
          </rPr>
          <t>Hofbauer Melanie:</t>
        </r>
        <r>
          <rPr>
            <sz val="9"/>
            <color indexed="81"/>
            <rFont val="Tahoma"/>
            <family val="2"/>
          </rPr>
          <t xml:space="preserve">
updated with data as of Feb 2013 Budget V 3.1</t>
        </r>
      </text>
    </comment>
    <comment ref="Y207" authorId="3" shapeId="0" xr:uid="{00000000-0006-0000-0600-0000A4020000}">
      <text>
        <r>
          <rPr>
            <b/>
            <sz val="9"/>
            <color indexed="81"/>
            <rFont val="Segoe UI"/>
            <family val="2"/>
          </rPr>
          <t>Knuepffer Stephan:</t>
        </r>
        <r>
          <rPr>
            <sz val="9"/>
            <color indexed="81"/>
            <rFont val="Segoe UI"/>
            <family val="2"/>
          </rPr>
          <t xml:space="preserve">
Nomination Dec 16</t>
        </r>
      </text>
    </comment>
  </commentList>
</comments>
</file>

<file path=xl/sharedStrings.xml><?xml version="1.0" encoding="utf-8"?>
<sst xmlns="http://schemas.openxmlformats.org/spreadsheetml/2006/main" count="9438" uniqueCount="1706">
  <si>
    <t>Customer</t>
  </si>
  <si>
    <t>Casting Process</t>
  </si>
  <si>
    <t>Nemak Part Number</t>
  </si>
  <si>
    <t>Program Status</t>
  </si>
  <si>
    <t>Customer Plant</t>
  </si>
  <si>
    <t>Tier Status</t>
  </si>
  <si>
    <t>Casting Alloy</t>
  </si>
  <si>
    <t>Heat Treatment</t>
  </si>
  <si>
    <t>Annual Quoted Volume</t>
  </si>
  <si>
    <t>Contracted Capacity</t>
  </si>
  <si>
    <t>SOP Supplier</t>
  </si>
  <si>
    <t>Payment Condition</t>
  </si>
  <si>
    <t>Czech Republic</t>
  </si>
  <si>
    <t>Booked</t>
  </si>
  <si>
    <t>GSPM</t>
  </si>
  <si>
    <t>AlSi6Cu4</t>
  </si>
  <si>
    <t>WVM 225</t>
  </si>
  <si>
    <t>quarterly</t>
  </si>
  <si>
    <t>Volkswagen</t>
  </si>
  <si>
    <t>Volvo</t>
  </si>
  <si>
    <t>AS7U3</t>
  </si>
  <si>
    <t>High Potential</t>
  </si>
  <si>
    <t>Ford</t>
  </si>
  <si>
    <t>226 S</t>
  </si>
  <si>
    <t>Valencia</t>
  </si>
  <si>
    <t>A319</t>
  </si>
  <si>
    <t>Audi</t>
  </si>
  <si>
    <t>BMW</t>
  </si>
  <si>
    <t>Other</t>
  </si>
  <si>
    <t>N/A</t>
  </si>
  <si>
    <t>226.10</t>
  </si>
  <si>
    <t>A356</t>
  </si>
  <si>
    <t>Rotacast</t>
  </si>
  <si>
    <t>Renault</t>
  </si>
  <si>
    <t>226.85</t>
  </si>
  <si>
    <t>AlSi9Cu3</t>
  </si>
  <si>
    <t>AlSi9Cu1</t>
  </si>
  <si>
    <t>NA</t>
  </si>
  <si>
    <t>HPDC</t>
  </si>
  <si>
    <t>WVM 233</t>
  </si>
  <si>
    <t>AlSi10MgCu</t>
  </si>
  <si>
    <t>PSA</t>
  </si>
  <si>
    <t>AlSi10Mg</t>
  </si>
  <si>
    <t>monthly</t>
  </si>
  <si>
    <t>VAW Imco Pantal7</t>
  </si>
  <si>
    <t>WVM 226</t>
  </si>
  <si>
    <t>AlCu5Ni1.5CoSbZr</t>
  </si>
  <si>
    <t>AlSi11Mg</t>
  </si>
  <si>
    <t>Transmission</t>
  </si>
  <si>
    <t>Cover</t>
  </si>
  <si>
    <t>Cubing</t>
  </si>
  <si>
    <t>M-2 for M</t>
  </si>
  <si>
    <t>GAS9C1</t>
  </si>
  <si>
    <t>AS5U3G</t>
  </si>
  <si>
    <t>Fiat</t>
  </si>
  <si>
    <t>AS9U3C</t>
  </si>
  <si>
    <t>Toyota</t>
  </si>
  <si>
    <t>EUR</t>
  </si>
  <si>
    <t>WVM 231</t>
  </si>
  <si>
    <t>ASSOMET</t>
  </si>
  <si>
    <t>Delivery Condition</t>
  </si>
  <si>
    <t>Germany</t>
  </si>
  <si>
    <t>Spain</t>
  </si>
  <si>
    <t>France</t>
  </si>
  <si>
    <t>UK</t>
  </si>
  <si>
    <t>FCA</t>
  </si>
  <si>
    <t>Finished</t>
  </si>
  <si>
    <t>Cancelled</t>
  </si>
  <si>
    <t>AlSi7Mg Fe&lt;0.5 (LM25)</t>
  </si>
  <si>
    <t>India</t>
  </si>
  <si>
    <t>aver. (M-2,-3,-4) for M to M+2</t>
  </si>
  <si>
    <t>quarterly (start 1.1.)</t>
  </si>
  <si>
    <t>half year (start 1.1.)</t>
  </si>
  <si>
    <t>M-2 for M to M+2</t>
  </si>
  <si>
    <t>Metal Adjust-ment frequence</t>
  </si>
  <si>
    <t>A319 low iron</t>
  </si>
  <si>
    <t>ZBG</t>
  </si>
  <si>
    <t>V8</t>
  </si>
  <si>
    <t>I5</t>
  </si>
  <si>
    <t>I4</t>
  </si>
  <si>
    <t>L850</t>
  </si>
  <si>
    <t>V6</t>
  </si>
  <si>
    <t>K9</t>
  </si>
  <si>
    <t>Chemnitz</t>
  </si>
  <si>
    <t>SHFE</t>
  </si>
  <si>
    <t>Nemak Code</t>
  </si>
  <si>
    <t>Region</t>
  </si>
  <si>
    <t>Europe</t>
  </si>
  <si>
    <t>VW</t>
  </si>
  <si>
    <t>AlSi7Cu0.5</t>
  </si>
  <si>
    <t>Gasoline</t>
  </si>
  <si>
    <t>Diesel</t>
  </si>
  <si>
    <t>AlSi10MgCu0,5</t>
  </si>
  <si>
    <t>EA211</t>
  </si>
  <si>
    <t>Tier I</t>
  </si>
  <si>
    <t>AlSi7MgCu0,5</t>
  </si>
  <si>
    <t>yes</t>
  </si>
  <si>
    <t>AlSi7Cu3</t>
  </si>
  <si>
    <t>AlSi8Cu3 (Fe max. 0.4%)</t>
  </si>
  <si>
    <t>AlSi7Cu4</t>
  </si>
  <si>
    <t>AlSi8Cu3</t>
  </si>
  <si>
    <t>AS7 GT</t>
  </si>
  <si>
    <t>Bracket</t>
  </si>
  <si>
    <t>Chihuahua</t>
  </si>
  <si>
    <t>Mexico</t>
  </si>
  <si>
    <t>Bursa</t>
  </si>
  <si>
    <t>Turkey</t>
  </si>
  <si>
    <t>M282</t>
  </si>
  <si>
    <t>BU Europe</t>
  </si>
  <si>
    <t>EUROPE</t>
  </si>
  <si>
    <t>PFA/ SFA</t>
  </si>
  <si>
    <t>Metal Part Price 2016</t>
  </si>
  <si>
    <t>Metal Part Price 2017</t>
  </si>
  <si>
    <t>Displacement</t>
  </si>
  <si>
    <t>Aspiration</t>
  </si>
  <si>
    <t>Customer code</t>
  </si>
  <si>
    <t>Casting BU</t>
  </si>
  <si>
    <t>Casting Site</t>
  </si>
  <si>
    <t>Invoice Site</t>
  </si>
  <si>
    <t>Export</t>
  </si>
  <si>
    <t>External</t>
  </si>
  <si>
    <t>Turbo</t>
  </si>
  <si>
    <t>Domestic</t>
  </si>
  <si>
    <t>I3</t>
  </si>
  <si>
    <t>I6</t>
  </si>
  <si>
    <t>H4</t>
  </si>
  <si>
    <t>EA111</t>
  </si>
  <si>
    <t>LME HG 3M seller</t>
  </si>
  <si>
    <t>VDM</t>
  </si>
  <si>
    <t>Other Suppliers</t>
  </si>
  <si>
    <t>Destination</t>
  </si>
  <si>
    <t>Sale type</t>
  </si>
  <si>
    <t>2018 CF</t>
  </si>
  <si>
    <t>2007 EV</t>
  </si>
  <si>
    <t>2008 EV</t>
  </si>
  <si>
    <t>2009 EV</t>
  </si>
  <si>
    <t>2010 EV</t>
  </si>
  <si>
    <t>2011 EV</t>
  </si>
  <si>
    <t>2012 EV</t>
  </si>
  <si>
    <t>2013 EV</t>
  </si>
  <si>
    <t>2014 EV</t>
  </si>
  <si>
    <t>2015 EV</t>
  </si>
  <si>
    <t>2016 EV</t>
  </si>
  <si>
    <t>2017 EV</t>
  </si>
  <si>
    <t>2018 EV</t>
  </si>
  <si>
    <t>Customer Plant Country</t>
  </si>
  <si>
    <t>Customer Plant  Region</t>
  </si>
  <si>
    <t>n/a</t>
  </si>
  <si>
    <t>Currency</t>
  </si>
  <si>
    <t>I2</t>
  </si>
  <si>
    <t xml:space="preserve">Reference for Metal Adjustment </t>
  </si>
  <si>
    <t>Metal Part Price 2018</t>
  </si>
  <si>
    <t>Adjustment factor to Metal Index</t>
  </si>
  <si>
    <t>Metal Base 2016</t>
  </si>
  <si>
    <t>Metal Base 2017</t>
  </si>
  <si>
    <t>Metal Base 2018</t>
  </si>
  <si>
    <t>Premium 
(€/ ton)</t>
  </si>
  <si>
    <t>AlSi7Mg0,6Sr</t>
  </si>
  <si>
    <t>AC46500</t>
  </si>
  <si>
    <t>SFA</t>
  </si>
  <si>
    <t>Monthly</t>
  </si>
  <si>
    <t>Metal</t>
  </si>
  <si>
    <t>AlSi9Cu3(Fe)</t>
  </si>
  <si>
    <t>AC46000</t>
  </si>
  <si>
    <t>A226</t>
  </si>
  <si>
    <t>AlSi10MgMn</t>
  </si>
  <si>
    <t>VAW Imco Silumin</t>
  </si>
  <si>
    <t>EA288 EVO</t>
  </si>
  <si>
    <t>AlSi7Mg0,3</t>
  </si>
  <si>
    <t>Comment Premium</t>
  </si>
  <si>
    <t>LME AA Cash</t>
  </si>
  <si>
    <t>PFA</t>
  </si>
  <si>
    <t>2014 NF</t>
  </si>
  <si>
    <t>2015 NF</t>
  </si>
  <si>
    <t>2016 NF</t>
  </si>
  <si>
    <t>2017 NF</t>
  </si>
  <si>
    <t>2018 NF</t>
  </si>
  <si>
    <t>AlSi10MnMg</t>
  </si>
  <si>
    <t>AlSi7Mg Fe&lt;0,3 (LM25)</t>
  </si>
  <si>
    <t>AlSi7Mg0,25ZR</t>
  </si>
  <si>
    <t>A319 (AlSi8Cu3 Fe-red)</t>
  </si>
  <si>
    <t>New Material number</t>
  </si>
  <si>
    <t>MW 319</t>
  </si>
  <si>
    <t>MW 356</t>
  </si>
  <si>
    <t>MW 380</t>
  </si>
  <si>
    <t>MW US Transaction</t>
  </si>
  <si>
    <t>NASAAC Cash</t>
  </si>
  <si>
    <t>NYMEX</t>
  </si>
  <si>
    <t>AS00</t>
  </si>
  <si>
    <t>MB LM24</t>
  </si>
  <si>
    <t>LME HG 3M Seller</t>
  </si>
  <si>
    <t>MB 226</t>
  </si>
  <si>
    <t>Heat Treatment Supplier</t>
  </si>
  <si>
    <t>Machining supplier</t>
  </si>
  <si>
    <t>2005 NF</t>
  </si>
  <si>
    <t>2006 NF</t>
  </si>
  <si>
    <t>2007 NF</t>
  </si>
  <si>
    <t>2008 NF</t>
  </si>
  <si>
    <t>2009 NF</t>
  </si>
  <si>
    <t>2010 NF</t>
  </si>
  <si>
    <t>2011 NF</t>
  </si>
  <si>
    <t>2012 NF</t>
  </si>
  <si>
    <t>2013 NF</t>
  </si>
  <si>
    <t>Program</t>
  </si>
  <si>
    <t>Metal Index</t>
  </si>
  <si>
    <t>2019 CF</t>
  </si>
  <si>
    <t>2020 CF</t>
  </si>
  <si>
    <t>2021 CF</t>
  </si>
  <si>
    <t>2019 EV</t>
  </si>
  <si>
    <t>2020 EV</t>
  </si>
  <si>
    <t>2021 EV</t>
  </si>
  <si>
    <t>2019 NF</t>
  </si>
  <si>
    <t>2020 NF</t>
  </si>
  <si>
    <t>2021 NF</t>
  </si>
  <si>
    <t>2022 CF</t>
  </si>
  <si>
    <t>2022 NF</t>
  </si>
  <si>
    <t>Cylinder Head</t>
  </si>
  <si>
    <t>Program Status simplified</t>
  </si>
  <si>
    <t>Ford Dagenham</t>
  </si>
  <si>
    <t>Outsource</t>
  </si>
  <si>
    <t>EV Factor</t>
  </si>
  <si>
    <t>2022 EV</t>
  </si>
  <si>
    <t>Metal Base 2019</t>
  </si>
  <si>
    <t>Metal Base 2020</t>
  </si>
  <si>
    <t>Metal Base 2021</t>
  </si>
  <si>
    <t>Metal Base 2022</t>
  </si>
  <si>
    <t>Metal Part Price 2019</t>
  </si>
  <si>
    <t>Metal Part Price 2020</t>
  </si>
  <si>
    <t>Metal Part Price 2021</t>
  </si>
  <si>
    <t>Metal Part Price 2022</t>
  </si>
  <si>
    <t>A365</t>
  </si>
  <si>
    <t>SOP</t>
  </si>
  <si>
    <t>Panther</t>
  </si>
  <si>
    <t>AlSi7Cu0,5Mg0,35</t>
  </si>
  <si>
    <t>R/N</t>
  </si>
  <si>
    <t>Service Part</t>
  </si>
  <si>
    <t>2023 CF</t>
  </si>
  <si>
    <t>2023 NF</t>
  </si>
  <si>
    <t>Manufacturing Site</t>
  </si>
  <si>
    <t>Product Category</t>
  </si>
  <si>
    <t>Product Sub-Category</t>
  </si>
  <si>
    <t>Customer Parent</t>
  </si>
  <si>
    <t>Customer Parent Group</t>
  </si>
  <si>
    <t>Volkswagen Group</t>
  </si>
  <si>
    <t>Geely</t>
  </si>
  <si>
    <t>Renault-Nissan</t>
  </si>
  <si>
    <t>Fiat-Chrysler</t>
  </si>
  <si>
    <t>Transmission Case</t>
  </si>
  <si>
    <t>Housing</t>
  </si>
  <si>
    <t>Oil Pan</t>
  </si>
  <si>
    <t>Family</t>
  </si>
  <si>
    <t>Family Detail</t>
  </si>
  <si>
    <t>Fuel</t>
  </si>
  <si>
    <t>Machining Sourcing</t>
  </si>
  <si>
    <t>Casting Sourcing</t>
  </si>
  <si>
    <t>Class</t>
  </si>
  <si>
    <t>Config</t>
  </si>
  <si>
    <t>On going</t>
  </si>
  <si>
    <t>Incremental Potential</t>
  </si>
  <si>
    <t>Incremental Awarded</t>
  </si>
  <si>
    <t>Replacement Potential</t>
  </si>
  <si>
    <t>Base</t>
  </si>
  <si>
    <t>Invoice weight (kg)2</t>
  </si>
  <si>
    <t>Dross Loss (%)3</t>
  </si>
  <si>
    <t>Program Manager</t>
  </si>
  <si>
    <t>Nomination date</t>
  </si>
  <si>
    <t>Metal Base 2023</t>
  </si>
  <si>
    <t>Metal Part Price 2023</t>
  </si>
  <si>
    <t>LME HG CASH</t>
  </si>
  <si>
    <t>LME AA 3M Seller</t>
  </si>
  <si>
    <t>Pantal 5</t>
  </si>
  <si>
    <t>MX/ AL/ Premium/ Platts/ US Premium</t>
  </si>
  <si>
    <t>NASAAC Premium</t>
  </si>
  <si>
    <t>SMM Index wo VAT</t>
  </si>
  <si>
    <t>2023 EV</t>
  </si>
  <si>
    <t>Lost</t>
  </si>
  <si>
    <t>aver. (M-2 to M-4)</t>
  </si>
  <si>
    <t>AlSi10Mg(Cu)ZrSr</t>
  </si>
  <si>
    <t>LME HG Cash + P1020</t>
  </si>
  <si>
    <t>AlSi7Mg</t>
  </si>
  <si>
    <t>AlSi9</t>
  </si>
  <si>
    <t>LME HG 3M Seller + P1020</t>
  </si>
  <si>
    <t>A413</t>
  </si>
  <si>
    <t>LME NA Allow Settle</t>
  </si>
  <si>
    <t>MB Cast</t>
  </si>
  <si>
    <t>MB Floated</t>
  </si>
  <si>
    <t>MB Silicon</t>
  </si>
  <si>
    <t>LME Cu cash</t>
  </si>
  <si>
    <t>cancelled</t>
  </si>
  <si>
    <t>2024 NF</t>
  </si>
  <si>
    <t>2024 EV</t>
  </si>
  <si>
    <t>2024 CF</t>
  </si>
  <si>
    <t>Invoice weight (kg) 2016</t>
  </si>
  <si>
    <t>Invoice weight (kg) 2015</t>
  </si>
  <si>
    <t>Invoice weight (kg) 2017</t>
  </si>
  <si>
    <t>Invoice weight (kg) 2018</t>
  </si>
  <si>
    <t>Invoice weight (kg) 2019</t>
  </si>
  <si>
    <t>Invoice weight (kg) 2023</t>
  </si>
  <si>
    <t>TBC</t>
  </si>
  <si>
    <t>Machining content</t>
  </si>
  <si>
    <t>Machining: In-house / Outsource</t>
  </si>
  <si>
    <t>Machining Supplier Parent Co.</t>
  </si>
  <si>
    <t>Dual Sourced</t>
  </si>
  <si>
    <t>Machining Sourcing2</t>
  </si>
  <si>
    <t>TUR</t>
  </si>
  <si>
    <t>AlSi10Mg30Mn</t>
  </si>
  <si>
    <t>AlSi9Cu3Fe</t>
  </si>
  <si>
    <t>P1020 (Rotterdam)</t>
  </si>
  <si>
    <t>Manifold</t>
  </si>
  <si>
    <t>Lombardini</t>
  </si>
  <si>
    <t>LOMBARDINI TESTA GREZZA</t>
  </si>
  <si>
    <t>BMW  7 705 545</t>
  </si>
  <si>
    <t>BMW  7 705 546</t>
  </si>
  <si>
    <t>VW 03C 103 358 AK</t>
  </si>
  <si>
    <t>K2x</t>
  </si>
  <si>
    <t>VW 03F 103 373 D</t>
  </si>
  <si>
    <t>BMW K-48</t>
  </si>
  <si>
    <t>K4x</t>
  </si>
  <si>
    <t>VW EA 211EVO 1,0L MPI C.Head</t>
  </si>
  <si>
    <t>K4</t>
  </si>
  <si>
    <t>Toyota Crankcase</t>
  </si>
  <si>
    <t>Oyak Renault H4MK Oil Pan</t>
  </si>
  <si>
    <t>IBC</t>
  </si>
  <si>
    <t xml:space="preserve">IBC 224 Bracket     </t>
  </si>
  <si>
    <t xml:space="preserve">IBC 673 Bracket      </t>
  </si>
  <si>
    <t>IBC 450 Bracket</t>
  </si>
  <si>
    <t xml:space="preserve">OPEL 233 Bracket     </t>
  </si>
  <si>
    <t>OPEL 751 Bracket (247)</t>
  </si>
  <si>
    <t xml:space="preserve">OPEL 121 Bracket       </t>
  </si>
  <si>
    <t xml:space="preserve">OPEL 521 Bracket     </t>
  </si>
  <si>
    <t>OPEL 13 125 627 Bracket</t>
  </si>
  <si>
    <t>OPEL 13 125 631 Bracket</t>
  </si>
  <si>
    <t>OPEL 24 459 782 Bracket</t>
  </si>
  <si>
    <t>OPEL 24 459 820 Bracket</t>
  </si>
  <si>
    <t>OPEL 13 125 634 Bracket</t>
  </si>
  <si>
    <t>OPEL 24 459 784 Bracket</t>
  </si>
  <si>
    <t>OPEL 24 459 826 Bracket</t>
  </si>
  <si>
    <t>OPEL 24 459 771 Bracket</t>
  </si>
  <si>
    <t>OPEL 24 459 819 (acb... 263) Bracket</t>
  </si>
  <si>
    <t>OPEL 24 459 794 (acb ... 206) Bracket</t>
  </si>
  <si>
    <t>OPEL 244 598 800 Bracket</t>
  </si>
  <si>
    <t>OPEL 013 174 501 Bracket</t>
  </si>
  <si>
    <t>Ford Otosan</t>
  </si>
  <si>
    <t>FORD 239B Bracket</t>
  </si>
  <si>
    <t>FORD 239C Bracket</t>
  </si>
  <si>
    <t>VW 111E Bracket</t>
  </si>
  <si>
    <t>AUDI 143K Bracket</t>
  </si>
  <si>
    <t>1K0 199 117 AB</t>
  </si>
  <si>
    <t>1K0 199 117 AM</t>
  </si>
  <si>
    <t>1K0 199 117 AQ</t>
  </si>
  <si>
    <t>EA189</t>
  </si>
  <si>
    <t>EA288</t>
  </si>
  <si>
    <t>Oyak Renault K9K 494 Bracket</t>
  </si>
  <si>
    <t>Oyak Renault K9K 173R Bracket</t>
  </si>
  <si>
    <t>Bosch</t>
  </si>
  <si>
    <t>Pierburg 373 MD16</t>
  </si>
  <si>
    <t>Pierburg 304 MD13 EU</t>
  </si>
  <si>
    <t>Pierburg 480 MD13 US</t>
  </si>
  <si>
    <t>Pierburg 288 MD11 EU</t>
  </si>
  <si>
    <t>Pierburg 309 MD11 US</t>
  </si>
  <si>
    <t>Renault SAS</t>
  </si>
  <si>
    <t xml:space="preserve">Renault 8200 701 948 (216 Manifold) </t>
  </si>
  <si>
    <t>DV</t>
  </si>
  <si>
    <t>GM Water Outlet (SAI)</t>
  </si>
  <si>
    <t>GM Water Outlet (NON-SAI)</t>
  </si>
  <si>
    <t>Köhler L-850 Ecotech Gen.2</t>
  </si>
  <si>
    <t>Oyak Renault H4MK Timing Cover</t>
  </si>
  <si>
    <t>Opel</t>
  </si>
  <si>
    <t>Schabmüller</t>
  </si>
  <si>
    <t>SCHABMULLER 997J/741A</t>
  </si>
  <si>
    <t xml:space="preserve">059 145 997C </t>
  </si>
  <si>
    <t>059 145 997D</t>
  </si>
  <si>
    <t>Flange</t>
  </si>
  <si>
    <t xml:space="preserve">MAGNA 376 FLANGE         </t>
  </si>
  <si>
    <t>479 376</t>
  </si>
  <si>
    <t xml:space="preserve">MAGNA 320 FLANGE         </t>
  </si>
  <si>
    <t>02 105 320</t>
  </si>
  <si>
    <t xml:space="preserve">MAGNA 312 FLANGE         </t>
  </si>
  <si>
    <t>02 105 312</t>
  </si>
  <si>
    <t>MAGNA 281 FLANGE</t>
  </si>
  <si>
    <t>02 105 281</t>
  </si>
  <si>
    <t xml:space="preserve">MAGNA 639 FLANGE         </t>
  </si>
  <si>
    <t>02 105 639</t>
  </si>
  <si>
    <t xml:space="preserve">MAGNA 104 FLANGE         </t>
  </si>
  <si>
    <t>02 105 104</t>
  </si>
  <si>
    <t xml:space="preserve">MAGNA 430 FLANGE         </t>
  </si>
  <si>
    <t>02 105 430</t>
  </si>
  <si>
    <t xml:space="preserve">MAGNA 782 FLANGE         </t>
  </si>
  <si>
    <t>02 106 782</t>
  </si>
  <si>
    <t>MAGNA 451 HOUSING</t>
  </si>
  <si>
    <t>MAGNA 343 FLANGE (083)</t>
  </si>
  <si>
    <t>LH20114083</t>
  </si>
  <si>
    <t>MAGNA 914 FLANGE</t>
  </si>
  <si>
    <t>LH2112914</t>
  </si>
  <si>
    <t>7685 501 135 FLANGE</t>
  </si>
  <si>
    <t xml:space="preserve">7685 501 135 </t>
  </si>
  <si>
    <t>7685 501 137 FLANGE</t>
  </si>
  <si>
    <t>7685 501 137</t>
  </si>
  <si>
    <t>7685 501 140 FLANGE</t>
  </si>
  <si>
    <t>7685 501 140</t>
  </si>
  <si>
    <t>7685 501 156 FLANGE</t>
  </si>
  <si>
    <t xml:space="preserve">7685 501 156 </t>
  </si>
  <si>
    <t>7685 501 166 FLANGE</t>
  </si>
  <si>
    <t>7685 501 166</t>
  </si>
  <si>
    <t>7685 501 160 FLANGE</t>
  </si>
  <si>
    <t>7685 501 160</t>
  </si>
  <si>
    <t>7685 501 182 FLANGE</t>
  </si>
  <si>
    <t>7685 501 182</t>
  </si>
  <si>
    <t xml:space="preserve">7685 501 202 FLANGE </t>
  </si>
  <si>
    <t>7685 501 202</t>
  </si>
  <si>
    <t>7685 501 187 FLANGE</t>
  </si>
  <si>
    <t>7685 501 187</t>
  </si>
  <si>
    <t>7685 501 173 FLANGE</t>
  </si>
  <si>
    <t>7685 501 173</t>
  </si>
  <si>
    <t>7685 501 200 FLANGE</t>
  </si>
  <si>
    <t>7685 501 200</t>
  </si>
  <si>
    <t>7685 501 234 FLANGE</t>
  </si>
  <si>
    <t>7685 501 234</t>
  </si>
  <si>
    <t>7685 501 238  FLANGE</t>
  </si>
  <si>
    <t>7685 501 238</t>
  </si>
  <si>
    <t>7685 501 251 FLANGE</t>
  </si>
  <si>
    <t>7685 501 251</t>
  </si>
  <si>
    <t>Compressor Housing</t>
  </si>
  <si>
    <t>Borg Warner</t>
  </si>
  <si>
    <t>BWTS - 54431015088/5202</t>
  </si>
  <si>
    <t>5443 101 5088/5202/5108</t>
  </si>
  <si>
    <t>BWTS - 53261015181/5121</t>
  </si>
  <si>
    <t>CD</t>
  </si>
  <si>
    <t>5326 101 5181/5121</t>
  </si>
  <si>
    <t>BWTS - 53041005086</t>
  </si>
  <si>
    <t>Audi 2,0l</t>
  </si>
  <si>
    <t>5304 100 5086</t>
  </si>
  <si>
    <t>BWTS -  53041004908</t>
  </si>
  <si>
    <t>Audi global</t>
  </si>
  <si>
    <t>5304 100 4908/4923</t>
  </si>
  <si>
    <t>BWTS - 5101</t>
  </si>
  <si>
    <t>H4J</t>
  </si>
  <si>
    <t>5439 100 5101</t>
  </si>
  <si>
    <t>BWTS - 5042</t>
  </si>
  <si>
    <t>I5D</t>
  </si>
  <si>
    <t xml:space="preserve">5439 101 5042 </t>
  </si>
  <si>
    <t>IHI</t>
  </si>
  <si>
    <t>IHI RHF3H COMPRESSOR HOUSING</t>
  </si>
  <si>
    <t>E1101F30A0350-B</t>
  </si>
  <si>
    <t>Köhler</t>
  </si>
  <si>
    <t>KÖHLER L4 AC-A8</t>
  </si>
  <si>
    <t>4 AC-A8</t>
  </si>
  <si>
    <t>8200 915 216</t>
  </si>
  <si>
    <t>Oyak Renault</t>
  </si>
  <si>
    <t>Renault Manifold Kali</t>
  </si>
  <si>
    <t>8200 796 786</t>
  </si>
  <si>
    <t>Renault Manifold Kali-864</t>
  </si>
  <si>
    <t>8200 242 864</t>
  </si>
  <si>
    <t>MAGNA LH 2 114 471</t>
  </si>
  <si>
    <t>LH 2 114 471</t>
  </si>
  <si>
    <t xml:space="preserve">MAGNA 399 HOUSING </t>
  </si>
  <si>
    <t>863 399</t>
  </si>
  <si>
    <t xml:space="preserve">MAGNA 662 HOUSING </t>
  </si>
  <si>
    <t>02 105 662</t>
  </si>
  <si>
    <t xml:space="preserve">MAGNA 301 HOUSING </t>
  </si>
  <si>
    <t>02 107 301</t>
  </si>
  <si>
    <t xml:space="preserve">MAGNA 718 HOUSING </t>
  </si>
  <si>
    <t>'02 106 718</t>
  </si>
  <si>
    <t>MAGNA 456 HOUSING</t>
  </si>
  <si>
    <t>02 110 456</t>
  </si>
  <si>
    <t>MAGNA 608 HOUSING</t>
  </si>
  <si>
    <t>02 110 608</t>
  </si>
  <si>
    <t>MAGNA 875 HOUSING</t>
  </si>
  <si>
    <t>02 110 875</t>
  </si>
  <si>
    <t>MAGNA 692 HOUSING</t>
  </si>
  <si>
    <t>MAGNA LH 2113016a (CVT)</t>
  </si>
  <si>
    <t xml:space="preserve"> LH 2113016a </t>
  </si>
  <si>
    <t>7685 502 112 HOUSING</t>
  </si>
  <si>
    <t>7685 502 112</t>
  </si>
  <si>
    <t>7685 501 142 HOUSING</t>
  </si>
  <si>
    <t>7685 501 142</t>
  </si>
  <si>
    <t>7685 502 111 HOUSING</t>
  </si>
  <si>
    <t>7685 502 111</t>
  </si>
  <si>
    <t>7685 502 116 HOUSING</t>
  </si>
  <si>
    <t>7685 502 116</t>
  </si>
  <si>
    <t xml:space="preserve">7685 501 149 HOUSING          </t>
  </si>
  <si>
    <t>7685 501 149</t>
  </si>
  <si>
    <t xml:space="preserve">7685 501 151 HOUSING          </t>
  </si>
  <si>
    <t>7685 501 151</t>
  </si>
  <si>
    <t>7685 502 117 HOUSING</t>
  </si>
  <si>
    <t>7685 502 117</t>
  </si>
  <si>
    <t>7685 501 130 HOUSING</t>
  </si>
  <si>
    <t>7685 501 130</t>
  </si>
  <si>
    <t xml:space="preserve">7685 501 180 HOUSING  </t>
  </si>
  <si>
    <t>7685 501 180</t>
  </si>
  <si>
    <t>7685 501 204 HOUSING</t>
  </si>
  <si>
    <t>7685 501 204</t>
  </si>
  <si>
    <t>7685 501 198 HOUSING</t>
  </si>
  <si>
    <t>7685 501 198</t>
  </si>
  <si>
    <t>7685 501 213 HOUSING</t>
  </si>
  <si>
    <t>7685 501 213</t>
  </si>
  <si>
    <t>7685 502 2130 HOUSING</t>
  </si>
  <si>
    <t>7685 502 213</t>
  </si>
  <si>
    <t>7685 501 206 HOUSING</t>
  </si>
  <si>
    <t>7685 501 206</t>
  </si>
  <si>
    <t>7685 501 222 HOUSING</t>
  </si>
  <si>
    <t>7685 501 222</t>
  </si>
  <si>
    <t>7685 501 224 FLANGE</t>
  </si>
  <si>
    <t>7685 501 224</t>
  </si>
  <si>
    <t>7688 502 101 (113) HOUSING</t>
  </si>
  <si>
    <t>7688 502 101 (113)</t>
  </si>
  <si>
    <t>7688 502 114 (104) HOUSING</t>
  </si>
  <si>
    <t>7688 502 114</t>
  </si>
  <si>
    <t>7685 501 115 FLANGE</t>
  </si>
  <si>
    <t>7685 501 115</t>
  </si>
  <si>
    <t>BMW  7 705 564</t>
  </si>
  <si>
    <t>7 705 564</t>
  </si>
  <si>
    <t xml:space="preserve"> 7 705 545</t>
  </si>
  <si>
    <t xml:space="preserve"> 7 705 546</t>
  </si>
  <si>
    <t>BMW K-26 Left</t>
  </si>
  <si>
    <t>K-26</t>
  </si>
  <si>
    <t>BMW K-26 Right</t>
  </si>
  <si>
    <t>BMW  K-2x TÜ Left</t>
  </si>
  <si>
    <t>BMW  K-2x TÜ Right</t>
  </si>
  <si>
    <t>BMW  K-29 HP Left</t>
  </si>
  <si>
    <t>K-29</t>
  </si>
  <si>
    <t>BMW  K-29 HP Right</t>
  </si>
  <si>
    <t>LOMBARDINI 1.079.200.463</t>
  </si>
  <si>
    <t xml:space="preserve">Lombardini  9200 465 </t>
  </si>
  <si>
    <t xml:space="preserve"> 9200 465</t>
  </si>
  <si>
    <t>ZBG 6613982</t>
  </si>
  <si>
    <t xml:space="preserve"> 6 613 980</t>
  </si>
  <si>
    <t xml:space="preserve"> 03C 103 358 BA</t>
  </si>
  <si>
    <t>IHI AUDI SULEV PQ - E 1150F50A0744</t>
  </si>
  <si>
    <t xml:space="preserve"> E 1150F50A0744</t>
  </si>
  <si>
    <t>IHI COMPRESSOR HOUSING 253</t>
  </si>
  <si>
    <t>VW 1,2l</t>
  </si>
  <si>
    <t>IHI E1100F30A1253</t>
  </si>
  <si>
    <t>555 68 843</t>
  </si>
  <si>
    <t>VW T5</t>
  </si>
  <si>
    <t>5900 150 0612/616</t>
  </si>
  <si>
    <t>BWTS-T5- Compressor Housing 5435 101 5006</t>
  </si>
  <si>
    <t>5435 101 5006/5009</t>
  </si>
  <si>
    <t xml:space="preserve">BWTS-T5- Compressor Housing 5304 101 5046 </t>
  </si>
  <si>
    <t>5304 101 5046/5052</t>
  </si>
  <si>
    <t>BWTS-T5- Tube 1155</t>
  </si>
  <si>
    <t>5900 109 1150/1155</t>
  </si>
  <si>
    <t>BWTS 1862 101 5000</t>
  </si>
  <si>
    <t>BMW N55</t>
  </si>
  <si>
    <t>1862 101 5000</t>
  </si>
  <si>
    <t>BWTS 5304 100 5104</t>
  </si>
  <si>
    <t>Volvo NI4</t>
  </si>
  <si>
    <t>5304 100 5103</t>
  </si>
  <si>
    <t>BWTS- Connecting Pipe (valve-outlet) - 5900 109 1151</t>
  </si>
  <si>
    <t>VW RPU</t>
  </si>
  <si>
    <t>5900 109 1151</t>
  </si>
  <si>
    <t xml:space="preserve">BWTS- Connecting Pipe (Lp outlet) 5900 109 1152 </t>
  </si>
  <si>
    <t>5900 109 1152</t>
  </si>
  <si>
    <t>BWTS- Compressor Housing KP35- 5435 101 4704</t>
  </si>
  <si>
    <t>BWTS- Compressor Housing K04 - 5304 101 5047</t>
  </si>
  <si>
    <t>5304 101 5047/5053</t>
  </si>
  <si>
    <t>BWTS 5439 101 4900</t>
  </si>
  <si>
    <t>VW 1,6l</t>
  </si>
  <si>
    <t>5439 101 4900</t>
  </si>
  <si>
    <t>555 73 356</t>
  </si>
  <si>
    <t>03F 103 373 D</t>
  </si>
  <si>
    <t>AUDI V8 Left</t>
  </si>
  <si>
    <t>079 103 403</t>
  </si>
  <si>
    <t>AUDI V8 Right</t>
  </si>
  <si>
    <t>079 103 404</t>
  </si>
  <si>
    <t>ZBG 6413020</t>
  </si>
  <si>
    <t>6 413 020</t>
  </si>
  <si>
    <t>LOMBARDINI Cylinder Head 138</t>
  </si>
  <si>
    <t>BRP</t>
  </si>
  <si>
    <t>ROTAX 970</t>
  </si>
  <si>
    <t>04C 103 404 F</t>
  </si>
  <si>
    <t>ROTAX 972/973</t>
  </si>
  <si>
    <t>916623972/973</t>
  </si>
  <si>
    <t>911 68 224</t>
  </si>
  <si>
    <t>911 65 673</t>
  </si>
  <si>
    <t>93 850 450</t>
  </si>
  <si>
    <t xml:space="preserve">OPEL 211 Bracket     </t>
  </si>
  <si>
    <t>90 375 211</t>
  </si>
  <si>
    <t xml:space="preserve">OPEL 583 Bracket     </t>
  </si>
  <si>
    <t>90 497 583</t>
  </si>
  <si>
    <t>90 575 233</t>
  </si>
  <si>
    <t xml:space="preserve">OPEL 202 Bracket       </t>
  </si>
  <si>
    <t>09 191 202</t>
  </si>
  <si>
    <t xml:space="preserve">OPEL 991 Bracket       </t>
  </si>
  <si>
    <t>09 191 991</t>
  </si>
  <si>
    <t xml:space="preserve">OPEL 986 Bracket     </t>
  </si>
  <si>
    <t>09 156 986</t>
  </si>
  <si>
    <t xml:space="preserve">OPEL 577 Bracket       </t>
  </si>
  <si>
    <t>09 205 577</t>
  </si>
  <si>
    <t xml:space="preserve">OPEL 056 Bracket     </t>
  </si>
  <si>
    <t>09 224 056</t>
  </si>
  <si>
    <t>24 436 121</t>
  </si>
  <si>
    <t>244 02 521</t>
  </si>
  <si>
    <t xml:space="preserve">OPEL 908 Bracket     </t>
  </si>
  <si>
    <t>24 432 908</t>
  </si>
  <si>
    <t xml:space="preserve">OPEL 909 Bracket       </t>
  </si>
  <si>
    <t>24 432 909</t>
  </si>
  <si>
    <t xml:space="preserve">OPEL 004 Bracket </t>
  </si>
  <si>
    <t>24 407 004</t>
  </si>
  <si>
    <t>OPEL 005 Bracket</t>
  </si>
  <si>
    <t>24 407 005</t>
  </si>
  <si>
    <t>OPEL 667 Bracket</t>
  </si>
  <si>
    <t>13 125 627</t>
  </si>
  <si>
    <t>OPEL 13 125 625 Bracket</t>
  </si>
  <si>
    <t>13 125 625</t>
  </si>
  <si>
    <t>OPEL 13 125 629 Bracket</t>
  </si>
  <si>
    <t>13 125 629</t>
  </si>
  <si>
    <t>OPEL 24 459 764 (90 575 233) Bracket</t>
  </si>
  <si>
    <t>24 459 764</t>
  </si>
  <si>
    <t>13 125 631</t>
  </si>
  <si>
    <t>OPEL 24 459 791 Bracket</t>
  </si>
  <si>
    <t>24 459 791</t>
  </si>
  <si>
    <t>24 459 782</t>
  </si>
  <si>
    <t>24 459 820</t>
  </si>
  <si>
    <t>13 125 634</t>
  </si>
  <si>
    <t>24 459 784</t>
  </si>
  <si>
    <t>24 459 826</t>
  </si>
  <si>
    <t>24 459 771</t>
  </si>
  <si>
    <t>OPEL 24 459 824 Bracket</t>
  </si>
  <si>
    <t>24 459 824</t>
  </si>
  <si>
    <t>OPEL 55 352 873 Bracket</t>
  </si>
  <si>
    <t>55 352 873</t>
  </si>
  <si>
    <t>24 459 819</t>
  </si>
  <si>
    <t>24 459 794</t>
  </si>
  <si>
    <t>244 598 800</t>
  </si>
  <si>
    <t>OPEL 24 459 767 Bracket</t>
  </si>
  <si>
    <t>24 459 767</t>
  </si>
  <si>
    <t>OPEL 24 459 825 Bracket</t>
  </si>
  <si>
    <t>24 459 825</t>
  </si>
  <si>
    <t>013 174 501</t>
  </si>
  <si>
    <t>013 226 751</t>
  </si>
  <si>
    <t>2T1Q10 239 BC</t>
  </si>
  <si>
    <t>2T1Q10 239 CD</t>
  </si>
  <si>
    <t>RN. 407 Bracket</t>
  </si>
  <si>
    <t>8200 028 407</t>
  </si>
  <si>
    <t>RN. 998 Bracket</t>
  </si>
  <si>
    <t>7700 114 998</t>
  </si>
  <si>
    <t>RN.552 Bracket</t>
  </si>
  <si>
    <t>8200 020 552</t>
  </si>
  <si>
    <t>Fiat Tofas</t>
  </si>
  <si>
    <t>Bracket - 350</t>
  </si>
  <si>
    <t>0046 814 350</t>
  </si>
  <si>
    <t>Bracket - 732</t>
  </si>
  <si>
    <t>0046794732.0E</t>
  </si>
  <si>
    <t>Bracket - 319</t>
  </si>
  <si>
    <t>0051 744 319</t>
  </si>
  <si>
    <t>Bracket - 609</t>
  </si>
  <si>
    <t>0046 848 609</t>
  </si>
  <si>
    <t>Bracket - 610</t>
  </si>
  <si>
    <t>0046848610.0E</t>
  </si>
  <si>
    <t>1K0 199 111 E</t>
  </si>
  <si>
    <t>059 903 143 K</t>
  </si>
  <si>
    <t>VW 039 199 275 AD BRACKET</t>
  </si>
  <si>
    <t>039 199 275 AD</t>
  </si>
  <si>
    <t>VW 039 199 275 AC BRACKET</t>
  </si>
  <si>
    <t>039 199 275 AC</t>
  </si>
  <si>
    <t>VW 039 199 275 AB BRACKET</t>
  </si>
  <si>
    <t>039 199 275 AB</t>
  </si>
  <si>
    <t>AUDI 059 903 143 P</t>
  </si>
  <si>
    <t>059 903 143 P</t>
  </si>
  <si>
    <t>VW 038903143 AF BRACKET</t>
  </si>
  <si>
    <t>038903143 AF</t>
  </si>
  <si>
    <t>AUDI 059 903 143 AC</t>
  </si>
  <si>
    <t>059 903 143 AC</t>
  </si>
  <si>
    <t>VW 03L 903 143 D</t>
  </si>
  <si>
    <t>03L 903 143 D</t>
  </si>
  <si>
    <t>BMW 7.531.404</t>
  </si>
  <si>
    <t>BMW 2 7 518 405</t>
  </si>
  <si>
    <t>7 518 405</t>
  </si>
  <si>
    <t>BMW 1 7 515 438</t>
  </si>
  <si>
    <t>7 5145 438</t>
  </si>
  <si>
    <t xml:space="preserve">L850     </t>
  </si>
  <si>
    <t>L850 + L850-1</t>
  </si>
  <si>
    <t>KÖHLER LE5</t>
  </si>
  <si>
    <t>LE5</t>
  </si>
  <si>
    <t>L850 / L850-1</t>
  </si>
  <si>
    <t xml:space="preserve">L850-1 KAM MİLİ KEPİ            </t>
  </si>
  <si>
    <t>R01 Timing Chain Cover</t>
  </si>
  <si>
    <t>966T 6059 RO1</t>
  </si>
  <si>
    <t>R34 Timing Chain Cover</t>
  </si>
  <si>
    <t>934F-6K010-R34</t>
  </si>
  <si>
    <t>PSA 96 368 969 80 771</t>
  </si>
  <si>
    <t>PSA 96 369 968 80 527</t>
  </si>
  <si>
    <t>Bracket 145</t>
  </si>
  <si>
    <t>8200 050 145</t>
  </si>
  <si>
    <t>VW 259J Cover</t>
  </si>
  <si>
    <t>01J 323 259 J</t>
  </si>
  <si>
    <t>570 Oil Pan</t>
  </si>
  <si>
    <t>8200 050 570</t>
  </si>
  <si>
    <t>8200 413 326</t>
  </si>
  <si>
    <t>Dacia</t>
  </si>
  <si>
    <t>RN Oil Pan (478) 326</t>
  </si>
  <si>
    <t>OR 442</t>
  </si>
  <si>
    <t>8200 500 442</t>
  </si>
  <si>
    <t>OR 871</t>
  </si>
  <si>
    <t>8200 500 871</t>
  </si>
  <si>
    <t>Gearbox Housing -88VT</t>
  </si>
  <si>
    <t>88VT-7K400-AA</t>
  </si>
  <si>
    <t>Iveco</t>
  </si>
  <si>
    <t>Gearbox Housing - Front</t>
  </si>
  <si>
    <t>8868765DK</t>
  </si>
  <si>
    <t>RN Oil Pan 111119267R</t>
  </si>
  <si>
    <t>111119267R</t>
  </si>
  <si>
    <t>VW 03L 903 143 Q (143K)</t>
  </si>
  <si>
    <t xml:space="preserve"> 03L 903 143 Q</t>
  </si>
  <si>
    <t>90 537 237</t>
  </si>
  <si>
    <t>04L 903 143 D</t>
  </si>
  <si>
    <t>5Q0 199 117 A</t>
  </si>
  <si>
    <t>Pierburg</t>
  </si>
  <si>
    <t>Volvo MD16</t>
  </si>
  <si>
    <t xml:space="preserve">3.67373.06 </t>
  </si>
  <si>
    <t>Volvo MD13 EU</t>
  </si>
  <si>
    <t xml:space="preserve">3.17304.01 </t>
  </si>
  <si>
    <t>Volvo MD13 US</t>
  </si>
  <si>
    <t xml:space="preserve">3.44480.00 </t>
  </si>
  <si>
    <t>Volvo MD11 US</t>
  </si>
  <si>
    <t>3.06309.01</t>
  </si>
  <si>
    <t>Volvo MD11 EU</t>
  </si>
  <si>
    <t xml:space="preserve">3.10288.30 </t>
  </si>
  <si>
    <t xml:space="preserve">04L 145 167 </t>
  </si>
  <si>
    <t>04L 199 207 B</t>
  </si>
  <si>
    <t>03N 145 167</t>
  </si>
  <si>
    <t>939F</t>
  </si>
  <si>
    <t>11420-939-FL</t>
  </si>
  <si>
    <t>112317173R</t>
  </si>
  <si>
    <t>111109493R</t>
  </si>
  <si>
    <t>05E 199 275</t>
  </si>
  <si>
    <t>A 282 010 08 00</t>
  </si>
  <si>
    <t>1,0 l TSI</t>
  </si>
  <si>
    <t>04C 199 207 AE</t>
  </si>
  <si>
    <t>1,0 l MPI</t>
  </si>
  <si>
    <t>04C 199 207 BC</t>
  </si>
  <si>
    <t>1,0 l MPI EVO</t>
  </si>
  <si>
    <t>TSI</t>
  </si>
  <si>
    <t>04C 199 207 BH</t>
  </si>
  <si>
    <t>05L 903 141</t>
  </si>
  <si>
    <t>111105004R</t>
  </si>
  <si>
    <t>04C 103 404 K</t>
  </si>
  <si>
    <t>Fiat Wrangler Oil Pan</t>
  </si>
  <si>
    <t>A 177 010 42 00</t>
  </si>
  <si>
    <t>A 177 010 15 00</t>
  </si>
  <si>
    <t>PB6K2Q6090AB</t>
  </si>
  <si>
    <t>EOTUROT001</t>
  </si>
  <si>
    <t>EOTURVW001</t>
  </si>
  <si>
    <t>EOTUROT003</t>
  </si>
  <si>
    <t>EOTUROT005</t>
  </si>
  <si>
    <t>EHTURVW001</t>
  </si>
  <si>
    <t>EOTURVW009</t>
  </si>
  <si>
    <t>EHTURVW002</t>
  </si>
  <si>
    <t>EHTURVW003</t>
  </si>
  <si>
    <t>EHTURVW004</t>
  </si>
  <si>
    <t>EHTURVW005</t>
  </si>
  <si>
    <t>EHTURVW007</t>
  </si>
  <si>
    <t>EOTURVW002</t>
  </si>
  <si>
    <t>EOTURVW003</t>
  </si>
  <si>
    <t>EOTURVW004</t>
  </si>
  <si>
    <t>EOTURVW005</t>
  </si>
  <si>
    <t>EOTURVW006</t>
  </si>
  <si>
    <t>EOTURVW007</t>
  </si>
  <si>
    <t>EOTURVW008</t>
  </si>
  <si>
    <t>EOTURVW010</t>
  </si>
  <si>
    <t>EOTURVW011</t>
  </si>
  <si>
    <t>EOTURVW012</t>
  </si>
  <si>
    <t>EOTURVW013</t>
  </si>
  <si>
    <t>EOTURVW014</t>
  </si>
  <si>
    <t>EOTURVW015</t>
  </si>
  <si>
    <t>EOTURVW016</t>
  </si>
  <si>
    <t>EOTURVW017</t>
  </si>
  <si>
    <t>EOTURVW018</t>
  </si>
  <si>
    <t>EOTURVW019</t>
  </si>
  <si>
    <t>EOTURVW020</t>
  </si>
  <si>
    <t>EOTURVW021</t>
  </si>
  <si>
    <t>EOTURVW022</t>
  </si>
  <si>
    <t>EOTURVW023</t>
  </si>
  <si>
    <t>EOTURVW024</t>
  </si>
  <si>
    <t>EOTURVW025</t>
  </si>
  <si>
    <t>EOTURVW026</t>
  </si>
  <si>
    <t>EOTURVW027</t>
  </si>
  <si>
    <t>EOTURBM001</t>
  </si>
  <si>
    <t>EOTURBM002</t>
  </si>
  <si>
    <t>EOTURBM003</t>
  </si>
  <si>
    <t>EOTURRN001</t>
  </si>
  <si>
    <t>EOTURDA001</t>
  </si>
  <si>
    <t>EOTURFI001</t>
  </si>
  <si>
    <t>EOTURFI002</t>
  </si>
  <si>
    <t>EOTURFI003</t>
  </si>
  <si>
    <t>EOTURFI004</t>
  </si>
  <si>
    <t>EOTURFI005</t>
  </si>
  <si>
    <t>EOTURFI006</t>
  </si>
  <si>
    <t>EOTURFD001</t>
  </si>
  <si>
    <t>EOTURFD002</t>
  </si>
  <si>
    <t>EOTURFD003</t>
  </si>
  <si>
    <t>EOTURFD004</t>
  </si>
  <si>
    <t>EOTURFD005</t>
  </si>
  <si>
    <t>EOTURGM001</t>
  </si>
  <si>
    <t>EOTURDA002</t>
  </si>
  <si>
    <t>EOTURDA003</t>
  </si>
  <si>
    <t>EOTURFI007</t>
  </si>
  <si>
    <t>EOTURGM002</t>
  </si>
  <si>
    <t>EOTURGM003</t>
  </si>
  <si>
    <t>EOTURGM004</t>
  </si>
  <si>
    <t>EOTURGM005</t>
  </si>
  <si>
    <t>EOTURGM006</t>
  </si>
  <si>
    <t>EOTURGM007</t>
  </si>
  <si>
    <t>EOTURGM008</t>
  </si>
  <si>
    <t>EOTURGM009</t>
  </si>
  <si>
    <t>EOTURPS001</t>
  </si>
  <si>
    <t>EOTURPS002</t>
  </si>
  <si>
    <t>EOTURTO001</t>
  </si>
  <si>
    <t>EOTURPI001</t>
  </si>
  <si>
    <t>EOTURPI002</t>
  </si>
  <si>
    <t>EOTURPI003</t>
  </si>
  <si>
    <t>EOTURPI004</t>
  </si>
  <si>
    <t>EOTURPI005</t>
  </si>
  <si>
    <t>EOTUROT002</t>
  </si>
  <si>
    <t>EOTUROT004</t>
  </si>
  <si>
    <t>EOTUROT006</t>
  </si>
  <si>
    <t>EOTUROT007</t>
  </si>
  <si>
    <t>EOTUROT008</t>
  </si>
  <si>
    <t>EOTUROT009</t>
  </si>
  <si>
    <t>EOTUROT010</t>
  </si>
  <si>
    <t>EOTUROT011</t>
  </si>
  <si>
    <t>EOTUROT012</t>
  </si>
  <si>
    <t>EOTUROT013</t>
  </si>
  <si>
    <t>EOTUROT014</t>
  </si>
  <si>
    <t>EOTUROT015</t>
  </si>
  <si>
    <t>EOTUROT016</t>
  </si>
  <si>
    <t>EOTUROT017</t>
  </si>
  <si>
    <t>EOTUROT018</t>
  </si>
  <si>
    <t>EOTUROT019</t>
  </si>
  <si>
    <t>EOTUROT020</t>
  </si>
  <si>
    <t>EOTUROT021</t>
  </si>
  <si>
    <t>EOTUROT022</t>
  </si>
  <si>
    <t>EOTUROT023</t>
  </si>
  <si>
    <t>EOTUROT024</t>
  </si>
  <si>
    <t>EOTUROT025</t>
  </si>
  <si>
    <t>EOTUROT026</t>
  </si>
  <si>
    <t>EOTUROT027</t>
  </si>
  <si>
    <t>EOTUROT028</t>
  </si>
  <si>
    <t>EOTUROT029</t>
  </si>
  <si>
    <t>EOTUROT030</t>
  </si>
  <si>
    <t>EOTUROT031</t>
  </si>
  <si>
    <t>EOTUROT032</t>
  </si>
  <si>
    <t>EOTUROT033</t>
  </si>
  <si>
    <t>EOTUROT034</t>
  </si>
  <si>
    <t>EOTUROT035</t>
  </si>
  <si>
    <t>EOTUROT036</t>
  </si>
  <si>
    <t>EOTUROT037</t>
  </si>
  <si>
    <t>EOTUROT038</t>
  </si>
  <si>
    <t>EOTUROT039</t>
  </si>
  <si>
    <t>EOTUROT040</t>
  </si>
  <si>
    <t>EOTUROT041</t>
  </si>
  <si>
    <t>EOTUROT042</t>
  </si>
  <si>
    <t>EOTUROT043</t>
  </si>
  <si>
    <t>EOTUROT044</t>
  </si>
  <si>
    <t>EOTUROT045</t>
  </si>
  <si>
    <t>EOTUROT046</t>
  </si>
  <si>
    <t>EOTUROT047</t>
  </si>
  <si>
    <t>EOTUROT048</t>
  </si>
  <si>
    <t>EOTUROT049</t>
  </si>
  <si>
    <t>EOTUROT050</t>
  </si>
  <si>
    <t>EOTUROT051</t>
  </si>
  <si>
    <t>EOTUROT052</t>
  </si>
  <si>
    <t>EOTUROT053</t>
  </si>
  <si>
    <t>EOTUROT054</t>
  </si>
  <si>
    <t>EOTUROT055</t>
  </si>
  <si>
    <t>EOTUROT056</t>
  </si>
  <si>
    <t>EOTUROT057</t>
  </si>
  <si>
    <t>EOTUROT058</t>
  </si>
  <si>
    <t>EOTUROT059</t>
  </si>
  <si>
    <t>EOTUROT060</t>
  </si>
  <si>
    <t>EOTUROT061</t>
  </si>
  <si>
    <t>EOTUROT062</t>
  </si>
  <si>
    <t>EOTUROT063</t>
  </si>
  <si>
    <t>EOTUROT064</t>
  </si>
  <si>
    <t>EOTUROT065</t>
  </si>
  <si>
    <t>EOTUROT066</t>
  </si>
  <si>
    <t>EOTUROT067</t>
  </si>
  <si>
    <t>EOTUROT068</t>
  </si>
  <si>
    <t>EOTUROT069</t>
  </si>
  <si>
    <t>EOTUROT070</t>
  </si>
  <si>
    <t>EOTUROT071</t>
  </si>
  <si>
    <t>EOTUROT072</t>
  </si>
  <si>
    <t>EOTUROT073</t>
  </si>
  <si>
    <t>EOTUROT074</t>
  </si>
  <si>
    <t>EOTUROT075</t>
  </si>
  <si>
    <t>EOTUROT076</t>
  </si>
  <si>
    <t>EOTUROT077</t>
  </si>
  <si>
    <t>EOTUROT078</t>
  </si>
  <si>
    <t>EOTUROT079</t>
  </si>
  <si>
    <t>EOTUROT080</t>
  </si>
  <si>
    <t>EOTUROT081</t>
  </si>
  <si>
    <t>EOTUROT082</t>
  </si>
  <si>
    <t>EOTUROT083</t>
  </si>
  <si>
    <t>EOTURGM010</t>
  </si>
  <si>
    <t>EOTURGM011</t>
  </si>
  <si>
    <t>EOTURGM012</t>
  </si>
  <si>
    <t>EOTURGM013</t>
  </si>
  <si>
    <t>EOTURGM014</t>
  </si>
  <si>
    <t>EOTURGM015</t>
  </si>
  <si>
    <t>EOTURGM016</t>
  </si>
  <si>
    <t>EOTURGM017</t>
  </si>
  <si>
    <t>EOTURGM018</t>
  </si>
  <si>
    <t>EOTURGM019</t>
  </si>
  <si>
    <t>EOTURGM020</t>
  </si>
  <si>
    <t>EOTURGM021</t>
  </si>
  <si>
    <t>EOTURGM022</t>
  </si>
  <si>
    <t>EOTURGM023</t>
  </si>
  <si>
    <t>EOTURGM024</t>
  </si>
  <si>
    <t>EOTURGM025</t>
  </si>
  <si>
    <t>EOTURGM026</t>
  </si>
  <si>
    <t>EOTURGM027</t>
  </si>
  <si>
    <t>EOTURGM028</t>
  </si>
  <si>
    <t>EOTURGM029</t>
  </si>
  <si>
    <t>EOTURGM030</t>
  </si>
  <si>
    <t>EOTURGM031</t>
  </si>
  <si>
    <t>EOTURGM032</t>
  </si>
  <si>
    <t>EOTURGM033</t>
  </si>
  <si>
    <t>EOTURGM034</t>
  </si>
  <si>
    <t>EOTURGM035</t>
  </si>
  <si>
    <t>EOTURGM036</t>
  </si>
  <si>
    <t>EOTURGM037</t>
  </si>
  <si>
    <t>EOTURGM038</t>
  </si>
  <si>
    <t>EOTURRN002</t>
  </si>
  <si>
    <t>EOTURRN003</t>
  </si>
  <si>
    <t>EOTURRN004</t>
  </si>
  <si>
    <t>EOTURRN005</t>
  </si>
  <si>
    <t>EOTURRN006</t>
  </si>
  <si>
    <t>EOTURRN007</t>
  </si>
  <si>
    <t>EOTURRN008</t>
  </si>
  <si>
    <t>EOTURRN009</t>
  </si>
  <si>
    <t>EHTURBM001</t>
  </si>
  <si>
    <t>EHTURBM002</t>
  </si>
  <si>
    <t>EHTURBM003</t>
  </si>
  <si>
    <t>EHTURBM004</t>
  </si>
  <si>
    <t>EHTURBM005</t>
  </si>
  <si>
    <t>EHTURBM006</t>
  </si>
  <si>
    <t>EHTURBM007</t>
  </si>
  <si>
    <t>EHTURBM008</t>
  </si>
  <si>
    <t>EHTURBM009</t>
  </si>
  <si>
    <t>EHTURBM010</t>
  </si>
  <si>
    <t>EHTURFD001</t>
  </si>
  <si>
    <t>EHTUROT001</t>
  </si>
  <si>
    <t>EHTUROT002</t>
  </si>
  <si>
    <t>EHTUROT003</t>
  </si>
  <si>
    <t>EHTUROT004</t>
  </si>
  <si>
    <t>EHTUROT005</t>
  </si>
  <si>
    <t>EHTUROT006</t>
  </si>
  <si>
    <t>EHTURBO001</t>
  </si>
  <si>
    <t>EHTURBO002</t>
  </si>
  <si>
    <t>EOTURRN010</t>
  </si>
  <si>
    <t>EOTURRN011</t>
  </si>
  <si>
    <t>EOTURRN012</t>
  </si>
  <si>
    <t>EOTURRN013</t>
  </si>
  <si>
    <t>EOTURRN014</t>
  </si>
  <si>
    <t>EOTURRN015</t>
  </si>
  <si>
    <t>EOTURRN016</t>
  </si>
  <si>
    <t>EOTURRN017</t>
  </si>
  <si>
    <t>EOTURRN018</t>
  </si>
  <si>
    <t>final machining</t>
  </si>
  <si>
    <t>final machining and assembly</t>
  </si>
  <si>
    <t>2025 CF</t>
  </si>
  <si>
    <t>2023 AF</t>
  </si>
  <si>
    <t>2024 AF</t>
  </si>
  <si>
    <t>2025 AF</t>
  </si>
  <si>
    <t>Metal Base 2024</t>
  </si>
  <si>
    <t>Metal Part Price 2024</t>
  </si>
  <si>
    <t>EHTURRN001</t>
  </si>
  <si>
    <t>Peter Schobesberger</t>
  </si>
  <si>
    <t>K9K I4 1,5L Euro 7 Gen8 (Batch 2)</t>
  </si>
  <si>
    <t>K9 Gen8</t>
  </si>
  <si>
    <t>Rotacast Plus</t>
  </si>
  <si>
    <t>M-2,-M-3,M-4 Average</t>
  </si>
  <si>
    <t>rough</t>
  </si>
  <si>
    <t>cubing</t>
  </si>
  <si>
    <t>In-house</t>
  </si>
  <si>
    <t>Ilmak</t>
  </si>
  <si>
    <t>Ozkalaycioglu</t>
  </si>
  <si>
    <t>M-1, M-2,-M-3,M-4,M-5,M-6 Average</t>
  </si>
  <si>
    <t>M-1 last second week average</t>
  </si>
  <si>
    <t>M-2 Average</t>
  </si>
  <si>
    <t>M-1,-M-2,M-3 Average</t>
  </si>
  <si>
    <t>HT200</t>
  </si>
  <si>
    <t>Panther 2,0L Dsl</t>
  </si>
  <si>
    <t>2025 NF</t>
  </si>
  <si>
    <t>Alloy</t>
  </si>
  <si>
    <t>AlSi7MgCu0.5</t>
  </si>
  <si>
    <t>EA211 1,0L MPI (04C 404F)</t>
  </si>
  <si>
    <t>EA113/188+AQ250 (1K0 199 117 AB)</t>
  </si>
  <si>
    <t>EA188+DQ250 (1K0 199 117 AM)</t>
  </si>
  <si>
    <t>EA 288 MDB/MDB Bi turbo (04L 903 143 D)</t>
  </si>
  <si>
    <t xml:space="preserve">EA288/75 (04L 145 167) </t>
  </si>
  <si>
    <t>EA288/75 (04L 199 207 E)</t>
  </si>
  <si>
    <t>EA288/75 (03N 145 167)</t>
  </si>
  <si>
    <t>EA211 MQB TSI (04C 199 207 AE)</t>
  </si>
  <si>
    <t>EA211 MQB MPI (04C 199 207 BC)</t>
  </si>
  <si>
    <t>EA211 MQB EVO (04C 199 207 BJ)</t>
  </si>
  <si>
    <t>EA211 R3 TSI MQB (04C 199 207 BH)</t>
  </si>
  <si>
    <t>EOTURDA004</t>
  </si>
  <si>
    <t>M177 BR 167/BR 463 (middle part)</t>
  </si>
  <si>
    <t>M177 BR 167/BR 463 (upper part)</t>
  </si>
  <si>
    <t>M177 BR 167/BR 463 (lower part)</t>
  </si>
  <si>
    <t>MAGNA 656HOUSING</t>
  </si>
  <si>
    <t>AlSi7Cu3Mg0,35</t>
  </si>
  <si>
    <t>EOTURRN019</t>
  </si>
  <si>
    <t>EOTURRN020</t>
  </si>
  <si>
    <t>EOTURTO002</t>
  </si>
  <si>
    <t>EOTUROT084</t>
  </si>
  <si>
    <t>EHTURRN002</t>
  </si>
  <si>
    <t>EOTUROT085</t>
  </si>
  <si>
    <t>2 monthly</t>
  </si>
  <si>
    <t>M-2,-M-3,M-4, M-5, M-6, M-7 Average</t>
  </si>
  <si>
    <t>M-4,M-3,M-2 Average</t>
  </si>
  <si>
    <t>EA824 V8</t>
  </si>
  <si>
    <t>Wrangler</t>
  </si>
  <si>
    <t>BR10</t>
  </si>
  <si>
    <t>EAUQ10002B99</t>
  </si>
  <si>
    <t>RMNQ10003R99</t>
  </si>
  <si>
    <t>RMNQ10004A99</t>
  </si>
  <si>
    <t>RMNQ10005F99</t>
  </si>
  <si>
    <t>RMNQ10006G99</t>
  </si>
  <si>
    <t>RMNQ10007H99</t>
  </si>
  <si>
    <t>RMNQ10008D99</t>
  </si>
  <si>
    <t>RMNQ10010F99</t>
  </si>
  <si>
    <t>RMNQ10011C99</t>
  </si>
  <si>
    <t>RMNQ10012C99</t>
  </si>
  <si>
    <t>RMNQ10013A99</t>
  </si>
  <si>
    <t>RBOQ10014C99</t>
  </si>
  <si>
    <t>RBOQ10015A99</t>
  </si>
  <si>
    <t>RBOQ10016A99</t>
  </si>
  <si>
    <t>RBOQ10017A99</t>
  </si>
  <si>
    <t>RBOQ10018A99</t>
  </si>
  <si>
    <t>RBOQ10020B99</t>
  </si>
  <si>
    <t>RBOQ10019A99</t>
  </si>
  <si>
    <t>RBOQ10021A99</t>
  </si>
  <si>
    <t>RBOQ10022D99</t>
  </si>
  <si>
    <t>RBOQ10023D99</t>
  </si>
  <si>
    <t>RBOQ10024A99</t>
  </si>
  <si>
    <t>RBOQ10025A99</t>
  </si>
  <si>
    <t>EBWQ10026B99</t>
  </si>
  <si>
    <t>EBWQ10027B99</t>
  </si>
  <si>
    <t>EBWQ10028D99</t>
  </si>
  <si>
    <t>EREQ10029A99</t>
  </si>
  <si>
    <t>RMNQ10031H99</t>
  </si>
  <si>
    <t>RMNQ10032F99</t>
  </si>
  <si>
    <t>RMNQ10033M99</t>
  </si>
  <si>
    <t>RMNQ10034B99</t>
  </si>
  <si>
    <t>RMNQ10035D99</t>
  </si>
  <si>
    <t>RMNQ10036D99</t>
  </si>
  <si>
    <t>RMNQ10037C99</t>
  </si>
  <si>
    <t>RBOQ10038L99</t>
  </si>
  <si>
    <t>RBOQ10039F99</t>
  </si>
  <si>
    <t>RBOQ10040P99</t>
  </si>
  <si>
    <t>RBOQ10041G99</t>
  </si>
  <si>
    <t>RBOQ10042G99</t>
  </si>
  <si>
    <t>RBOQ10043F99</t>
  </si>
  <si>
    <t>RBOQ10044D99</t>
  </si>
  <si>
    <t>RBOQ10045E99</t>
  </si>
  <si>
    <t>RBOQ10046A99</t>
  </si>
  <si>
    <t>RBOQ10047B99</t>
  </si>
  <si>
    <t>RBOQ10048I99</t>
  </si>
  <si>
    <t>RBOQ10049I99</t>
  </si>
  <si>
    <t>RBOQ10050E99</t>
  </si>
  <si>
    <t>RBOQ10051I99</t>
  </si>
  <si>
    <t>RBOQ10052C99</t>
  </si>
  <si>
    <t>RBOQ10053B99</t>
  </si>
  <si>
    <t>RBOQ10054A99</t>
  </si>
  <si>
    <t>RBOQ10055A99</t>
  </si>
  <si>
    <t>CBMQ10056C99</t>
  </si>
  <si>
    <t>CBMQ10057C99</t>
  </si>
  <si>
    <t>CLOQ10058A99</t>
  </si>
  <si>
    <t>CLOQ10059A99</t>
  </si>
  <si>
    <t>CLOQ10060A99</t>
  </si>
  <si>
    <t>CZBQ10061A99</t>
  </si>
  <si>
    <t>CVWQ10062A99</t>
  </si>
  <si>
    <t>EBWQ10067A99</t>
  </si>
  <si>
    <t>EBWQ10068A99</t>
  </si>
  <si>
    <t>EBWQ10069A99</t>
  </si>
  <si>
    <t>CBMQ10070A99</t>
  </si>
  <si>
    <t>CVWQ10071A99</t>
  </si>
  <si>
    <t>CAUQ10072A99</t>
  </si>
  <si>
    <t>CAUQ10073A99</t>
  </si>
  <si>
    <t>CLOQ10074A99</t>
  </si>
  <si>
    <t>CROQ10075A99</t>
  </si>
  <si>
    <t>CVWQ10076A99</t>
  </si>
  <si>
    <t>EGSQ50002K99</t>
  </si>
  <si>
    <t>EGSQ50003A99</t>
  </si>
  <si>
    <t>EGOQ50004A99</t>
  </si>
  <si>
    <t>EGOQ50005A99</t>
  </si>
  <si>
    <t>EGOQ50049A99</t>
  </si>
  <si>
    <t>EGOQ50006A99</t>
  </si>
  <si>
    <t>EGOQ50051A99</t>
  </si>
  <si>
    <t>EGOQ50052A99</t>
  </si>
  <si>
    <t>EGOQ50007A99</t>
  </si>
  <si>
    <t>EGOQ50008A99</t>
  </si>
  <si>
    <t>EGOQ50009A99</t>
  </si>
  <si>
    <t>EGOQ50010A99</t>
  </si>
  <si>
    <t>EGOQ50054A99</t>
  </si>
  <si>
    <t>EGOQ50011A99</t>
  </si>
  <si>
    <t>EFIQ50012A99</t>
  </si>
  <si>
    <t>EVWQ50013A99</t>
  </si>
  <si>
    <t>EVWQ50055A99</t>
  </si>
  <si>
    <t>EVWQ50014A99</t>
  </si>
  <si>
    <t>EVWQ50015A99</t>
  </si>
  <si>
    <t>EVWQ50016A99</t>
  </si>
  <si>
    <t>EVWQ50058A99</t>
  </si>
  <si>
    <t>EKOQ50017E99</t>
  </si>
  <si>
    <t>EPSQ50018A99</t>
  </si>
  <si>
    <t>EPSQ50019A99</t>
  </si>
  <si>
    <t>HVWQ50059A99</t>
  </si>
  <si>
    <t>OREQ50020A99</t>
  </si>
  <si>
    <t>HREQ50021E99</t>
  </si>
  <si>
    <t>EVWQ50065A99</t>
  </si>
  <si>
    <t>EKOQ50023A99</t>
  </si>
  <si>
    <t>EVWQ50024A99</t>
  </si>
  <si>
    <t>EVWQ50025A99</t>
  </si>
  <si>
    <t>RPIQ50026A99</t>
  </si>
  <si>
    <t>RPIQ50027A99</t>
  </si>
  <si>
    <t>RPIQ50028A99</t>
  </si>
  <si>
    <t>RPIQ50029A99</t>
  </si>
  <si>
    <t>RPIQ50030A99</t>
  </si>
  <si>
    <t>EVWQ50031A99</t>
  </si>
  <si>
    <t>EVWQ50032A99</t>
  </si>
  <si>
    <t>EVWQ50033A99</t>
  </si>
  <si>
    <t>OTOQ50034A99</t>
  </si>
  <si>
    <t>EREQ50036A99</t>
  </si>
  <si>
    <t>VREQ50037A99</t>
  </si>
  <si>
    <t>OREQ50038A99</t>
  </si>
  <si>
    <t>EVWQ50040A99</t>
  </si>
  <si>
    <t>EVWQ50041A99</t>
  </si>
  <si>
    <t>EVWQ50046A99</t>
  </si>
  <si>
    <t>EVWQ50042A99</t>
  </si>
  <si>
    <t>EVWQ50043A99</t>
  </si>
  <si>
    <t>OREQ50045A99</t>
  </si>
  <si>
    <t>OFIQ50044A99</t>
  </si>
  <si>
    <t>CFOQ10089B99</t>
  </si>
  <si>
    <t>RMNQ10079C99</t>
  </si>
  <si>
    <t>PSA/Opel</t>
  </si>
  <si>
    <t>BMW K2x</t>
  </si>
  <si>
    <t>ODAQ50070A99</t>
  </si>
  <si>
    <t>ODAQ50068A99</t>
  </si>
  <si>
    <t>VDAQ50067A99</t>
  </si>
  <si>
    <t>HR12  VDV</t>
  </si>
  <si>
    <t>HR12</t>
  </si>
  <si>
    <t>Lion V6 3.0l Euro 5 l Ranger</t>
  </si>
  <si>
    <t>Lion V6 3.0l Euro 5 R Ranger</t>
  </si>
  <si>
    <t>3.0</t>
  </si>
  <si>
    <t>EHTURVW008</t>
  </si>
  <si>
    <t>EA211 1,0 TSI</t>
  </si>
  <si>
    <t>1.0</t>
  </si>
  <si>
    <t>939F Crankcase</t>
  </si>
  <si>
    <t>EOTURVW028</t>
  </si>
  <si>
    <t>EOTURVW029</t>
  </si>
  <si>
    <t>T6 PA Halter HDP (04L 130 389 A)</t>
  </si>
  <si>
    <t>EA211 1.5 L EVO (05E 199 275 D)</t>
  </si>
  <si>
    <t>T6 PA Halter</t>
  </si>
  <si>
    <t>EA288 MDB EVO (05L 903 141) long.</t>
  </si>
  <si>
    <t>EA288 MDB EVO (05L 903 141) 2.Tranche transv.</t>
  </si>
  <si>
    <t>VW 5Q0 199 117 A (EA211-1,2l-TSI)</t>
  </si>
  <si>
    <t>EHTURRN003</t>
  </si>
  <si>
    <t>Peak Volume</t>
  </si>
  <si>
    <t>AlSi12Cu1(Fe)</t>
  </si>
  <si>
    <t>HR16</t>
  </si>
  <si>
    <t>LPDC</t>
  </si>
  <si>
    <t>EOTURBM004</t>
  </si>
  <si>
    <t>B-Shield</t>
  </si>
  <si>
    <t>EOTURVW030</t>
  </si>
  <si>
    <t>EOTURRN021</t>
  </si>
  <si>
    <t>EOTURRN022</t>
  </si>
  <si>
    <t>EOTURPI006</t>
  </si>
  <si>
    <t>EA211 TSI replacement bracket</t>
  </si>
  <si>
    <t>Renault replacement oil pan</t>
  </si>
  <si>
    <t>Renault replacement timing case</t>
  </si>
  <si>
    <t>Pierburg replacement HPDC other</t>
  </si>
  <si>
    <t>2023BP</t>
  </si>
  <si>
    <t>2023BP EV</t>
  </si>
  <si>
    <t>EOTUROT086</t>
  </si>
  <si>
    <t>Magna 290 Flange</t>
  </si>
  <si>
    <t>EHTURVW009</t>
  </si>
  <si>
    <t>EA211  TSI 1.0L HP Jan-Mar19</t>
  </si>
  <si>
    <t>EHTURRN004</t>
  </si>
  <si>
    <t xml:space="preserve">EA211 MPI EVO 1.0L </t>
  </si>
  <si>
    <t>EA211 TSI 1.0L</t>
  </si>
  <si>
    <t>EA211  MPI 1.0L</t>
  </si>
  <si>
    <t>EA111 1.0</t>
  </si>
  <si>
    <t>EA211 MPI 1.0L</t>
  </si>
  <si>
    <t>EOTUROT087</t>
  </si>
  <si>
    <t>EOTUROT088</t>
  </si>
  <si>
    <t>Magna 818 Cover</t>
  </si>
  <si>
    <t>Magna 819 Cover</t>
  </si>
  <si>
    <t>Magna 820 Cover</t>
  </si>
  <si>
    <t>VMNQ10090K99</t>
  </si>
  <si>
    <t>VMNQ10091M99</t>
  </si>
  <si>
    <t>VMNQ10092K99</t>
  </si>
  <si>
    <t>EOTURVW031</t>
  </si>
  <si>
    <t>EA288/75 (04L 199 207 H)</t>
  </si>
  <si>
    <t>EVWQ50032H99</t>
  </si>
  <si>
    <t>2026 CF</t>
  </si>
  <si>
    <t>EBWQ10097A99</t>
  </si>
  <si>
    <t>CVWQ10093A99</t>
  </si>
  <si>
    <t>RMNQ10095E99</t>
  </si>
  <si>
    <t>EHTURFD002</t>
  </si>
  <si>
    <t>EOTURRN023</t>
  </si>
  <si>
    <t>EOTURVW032</t>
  </si>
  <si>
    <t>EOTURVW033</t>
  </si>
  <si>
    <t>EOTURVW034</t>
  </si>
  <si>
    <t>HR12 VDV - Oil Pan</t>
  </si>
  <si>
    <t>EA288 MDB EU7</t>
  </si>
  <si>
    <t xml:space="preserve">EA288 </t>
  </si>
  <si>
    <t>EA211 1.5L PHEV (05E 199 275 F)</t>
  </si>
  <si>
    <t>EA211 Oilpan</t>
  </si>
  <si>
    <t>Increment Potential</t>
  </si>
  <si>
    <t>VW Chemnitz</t>
  </si>
  <si>
    <t>GERMANY</t>
  </si>
  <si>
    <t>2027 CF</t>
  </si>
  <si>
    <t>2028 CF</t>
  </si>
  <si>
    <t>2026 AF</t>
  </si>
  <si>
    <t>2028 AF</t>
  </si>
  <si>
    <t>2027 AF</t>
  </si>
  <si>
    <t>2026 NF</t>
  </si>
  <si>
    <t>2027 NF</t>
  </si>
  <si>
    <t>2028 NF</t>
  </si>
  <si>
    <t>2025 EV</t>
  </si>
  <si>
    <t>2026 EV</t>
  </si>
  <si>
    <t>2027 EV</t>
  </si>
  <si>
    <t>2028 EV</t>
  </si>
  <si>
    <t>Metal Base 2025</t>
  </si>
  <si>
    <t>Metal Part Price 2025</t>
  </si>
  <si>
    <t>AS5U3</t>
  </si>
  <si>
    <t/>
  </si>
  <si>
    <t>Panther 2,0L  Cyclone</t>
  </si>
  <si>
    <t>Daggenham</t>
  </si>
  <si>
    <t>2024BP</t>
  </si>
  <si>
    <t>2025BP</t>
  </si>
  <si>
    <t>2024BP EV</t>
  </si>
  <si>
    <t>2025BP EV</t>
  </si>
  <si>
    <t>CVWQ10094A99</t>
  </si>
  <si>
    <t>EVWQ50039E99</t>
  </si>
  <si>
    <t>Hanon</t>
  </si>
  <si>
    <t>EHTURRN005</t>
  </si>
  <si>
    <t>Cam Cover</t>
  </si>
  <si>
    <t xml:space="preserve">I3 Dragon MPC Cam Cover </t>
  </si>
  <si>
    <t>CREQ10096A99</t>
  </si>
  <si>
    <t>CREQ10099A99</t>
  </si>
  <si>
    <t>EGSQ50001A99</t>
  </si>
  <si>
    <t>EGOQ50048A99</t>
  </si>
  <si>
    <t>EFIQ50074A99</t>
  </si>
  <si>
    <t>EOTURFD006</t>
  </si>
  <si>
    <t>EOTURFD007</t>
  </si>
  <si>
    <t>EOTUROT089</t>
  </si>
  <si>
    <t>EOTUROT090</t>
  </si>
  <si>
    <t>Mlada Boleslav</t>
  </si>
  <si>
    <t>Mlada Boleslav, Chemnitz</t>
  </si>
  <si>
    <t>Czech Republic, Germany</t>
  </si>
  <si>
    <t>Metal Base 2015</t>
  </si>
  <si>
    <t>BW Bağl Boru T5 Montajlı (0616) 0677</t>
  </si>
  <si>
    <t>EBWQ10098A99</t>
  </si>
  <si>
    <t>EOTURFD008</t>
  </si>
  <si>
    <t>ODAQ50069B99</t>
  </si>
  <si>
    <t>M283 R3 (timing cover)</t>
  </si>
  <si>
    <t>EHTURFD009</t>
  </si>
  <si>
    <t>EHTURFD003</t>
  </si>
  <si>
    <t>EHTURFD004</t>
  </si>
  <si>
    <t>EHTURFD007</t>
  </si>
  <si>
    <t>EHTURFD008</t>
  </si>
  <si>
    <t>EHTURFD005</t>
  </si>
  <si>
    <t>EHTURFD006</t>
  </si>
  <si>
    <t>EOTURFD009</t>
  </si>
  <si>
    <t>EOTURVW035</t>
  </si>
  <si>
    <t>Electrification</t>
  </si>
  <si>
    <t>Panther Cyclone HP</t>
  </si>
  <si>
    <t>Lion Rang+O TUR</t>
  </si>
  <si>
    <t>HR16 add. Vol. HP</t>
  </si>
  <si>
    <t>I3 MPC UPG</t>
  </si>
  <si>
    <t xml:space="preserve">I4 Duratec Upg3 2.3l MPC Cam Cover </t>
  </si>
  <si>
    <t xml:space="preserve">I3 Dragon Upg2 / MPC Cam Cover </t>
  </si>
  <si>
    <t>I3 MPC Upg2 HP</t>
  </si>
  <si>
    <t>EA113 (TM Holder)</t>
  </si>
  <si>
    <t>EA188 (TM Holder)</t>
  </si>
  <si>
    <t>EA211 (TM Holder)</t>
  </si>
  <si>
    <t>EA211 EVO</t>
  </si>
  <si>
    <t xml:space="preserve">EA288evo2 </t>
  </si>
  <si>
    <t>ICE</t>
  </si>
  <si>
    <t>ICE / PHEV</t>
  </si>
  <si>
    <t>PHEV / HEV</t>
  </si>
  <si>
    <t>BEV</t>
  </si>
  <si>
    <t>2029 CF</t>
  </si>
  <si>
    <t>2030 CF</t>
  </si>
  <si>
    <t>2029 AF</t>
  </si>
  <si>
    <t>2030 AF</t>
  </si>
  <si>
    <t>2029 NF</t>
  </si>
  <si>
    <t>2030 NF</t>
  </si>
  <si>
    <t>half year (start 1.4.)</t>
  </si>
  <si>
    <t>2031 CF</t>
  </si>
  <si>
    <t>2032 CF</t>
  </si>
  <si>
    <t>2033 CF</t>
  </si>
  <si>
    <t>2034 CF</t>
  </si>
  <si>
    <t>2031 AF</t>
  </si>
  <si>
    <t>2032 AF</t>
  </si>
  <si>
    <t>2033 AF</t>
  </si>
  <si>
    <t>2031 NF</t>
  </si>
  <si>
    <t>2032 NF</t>
  </si>
  <si>
    <t>2033 NF</t>
  </si>
  <si>
    <t>2034 AF</t>
  </si>
  <si>
    <t>2034 NF</t>
  </si>
  <si>
    <t>EOTUROT091</t>
  </si>
  <si>
    <t>EOTUROT092</t>
  </si>
  <si>
    <t>FUSO End Shield</t>
  </si>
  <si>
    <t>EOTURFD010</t>
  </si>
  <si>
    <t>EOTURFD011</t>
  </si>
  <si>
    <t>EOTUROT093</t>
  </si>
  <si>
    <t>I4 MPC UPG4 HP</t>
  </si>
  <si>
    <t>Eldor</t>
  </si>
  <si>
    <t>MQB</t>
  </si>
  <si>
    <t>Izmir</t>
  </si>
  <si>
    <t>AlSi12</t>
  </si>
  <si>
    <t>AlSi10 MnMg</t>
  </si>
  <si>
    <t>Lion V6 3.0l Upg</t>
  </si>
  <si>
    <t>Lion V6 3.0l Upg2</t>
  </si>
  <si>
    <t>Lion V6 3.0l Upg2 HP</t>
  </si>
  <si>
    <t>A 177 010 92 04</t>
  </si>
  <si>
    <t>I4 MPC UPG3</t>
  </si>
  <si>
    <t>KÖHLER</t>
  </si>
  <si>
    <t>gERMANY</t>
  </si>
  <si>
    <t>Renault/Nissan End Shield</t>
  </si>
  <si>
    <t>Hildesheim</t>
  </si>
  <si>
    <t>DEU</t>
  </si>
  <si>
    <t>Renault/Nissan Bearing Carrier</t>
  </si>
  <si>
    <t>FUSO Bearing Carrier</t>
  </si>
  <si>
    <t>135025381R</t>
  </si>
  <si>
    <t>Intercompany BU Asia</t>
  </si>
  <si>
    <t>CVEP4 Gen3 MP</t>
  </si>
  <si>
    <t>Panther 2,0L Dsl India</t>
  </si>
  <si>
    <t>EHTURFD010</t>
  </si>
  <si>
    <t xml:space="preserve">NCHE </t>
  </si>
  <si>
    <t>EA211 1.5 L EVO (05E 199 275 E)</t>
  </si>
  <si>
    <t>Jan 22 CF</t>
  </si>
  <si>
    <t>Feb 22 CF</t>
  </si>
  <si>
    <t>Mar 22 CF</t>
  </si>
  <si>
    <t>Apr 22 CF</t>
  </si>
  <si>
    <t>May 22 CF</t>
  </si>
  <si>
    <t>Jun 22 CF</t>
  </si>
  <si>
    <t>Jul 22 CF</t>
  </si>
  <si>
    <t>Aug 22 CF</t>
  </si>
  <si>
    <t>Sep 22 CF</t>
  </si>
  <si>
    <t>Oct 22 CF</t>
  </si>
  <si>
    <t>Nov 22 CF</t>
  </si>
  <si>
    <t>Dec 22 CF</t>
  </si>
  <si>
    <t>1Q22 CF</t>
  </si>
  <si>
    <t>2Q22 CF</t>
  </si>
  <si>
    <t>3Q22 CF</t>
  </si>
  <si>
    <t>4Q22 CF</t>
  </si>
  <si>
    <t>Jan 2022 AF</t>
  </si>
  <si>
    <t>Feb 2022 AF</t>
  </si>
  <si>
    <t>Mar 2022 AF</t>
  </si>
  <si>
    <t>Apr 2022 AF</t>
  </si>
  <si>
    <t>May 2022 AF</t>
  </si>
  <si>
    <t>Jun 2022 AF</t>
  </si>
  <si>
    <t>Jul 2022 AF</t>
  </si>
  <si>
    <t>Aug 2022 AF</t>
  </si>
  <si>
    <t>Sep 2022 AF</t>
  </si>
  <si>
    <t>Oct 2022 AF</t>
  </si>
  <si>
    <t>Nov 2022 AF</t>
  </si>
  <si>
    <t>Dec 2022 AF</t>
  </si>
  <si>
    <t>Jan 22 NF</t>
  </si>
  <si>
    <t>Feb 22 NF</t>
  </si>
  <si>
    <t>Mar 22 NF</t>
  </si>
  <si>
    <t>Apr 22 NF</t>
  </si>
  <si>
    <t>May 22 NF</t>
  </si>
  <si>
    <t>Jun 22 NF</t>
  </si>
  <si>
    <t>Jul 22 NF</t>
  </si>
  <si>
    <t>Aug 22 NF</t>
  </si>
  <si>
    <t>Sep 22 NF</t>
  </si>
  <si>
    <t>Oct 22 NF</t>
  </si>
  <si>
    <t>Nov 22 NF</t>
  </si>
  <si>
    <t>Dec 22 NF</t>
  </si>
  <si>
    <t>1Q22 NF</t>
  </si>
  <si>
    <t>2Q22 NF</t>
  </si>
  <si>
    <t>3Q22 NF</t>
  </si>
  <si>
    <t>4Q22 NF</t>
  </si>
  <si>
    <t>Jan 22 EV</t>
  </si>
  <si>
    <t>Feb 22 EV</t>
  </si>
  <si>
    <t>Mar 22 EV</t>
  </si>
  <si>
    <t>Apr 22 EV</t>
  </si>
  <si>
    <t>May 22 EV</t>
  </si>
  <si>
    <t>Jun 22 EV</t>
  </si>
  <si>
    <t>Jul 22 EV</t>
  </si>
  <si>
    <t>Aug 22 EV</t>
  </si>
  <si>
    <t>Sep 22 EV</t>
  </si>
  <si>
    <t>Oct 22 EV</t>
  </si>
  <si>
    <t>Nov 22 EV</t>
  </si>
  <si>
    <t>Dec 22 EV</t>
  </si>
  <si>
    <t>1Q22 EV</t>
  </si>
  <si>
    <t>2Q22 EV</t>
  </si>
  <si>
    <t>3Q22 EV</t>
  </si>
  <si>
    <t>4Q22 EV</t>
  </si>
  <si>
    <t>EA288evo2</t>
  </si>
  <si>
    <t>MW A-380 Alloy</t>
  </si>
  <si>
    <t>VBOQ50075C99</t>
  </si>
  <si>
    <t>VBOQ50076C99</t>
  </si>
  <si>
    <t>PT Solutions PS</t>
  </si>
  <si>
    <t>AUDI 059 145 997 H</t>
  </si>
  <si>
    <t>EHTURVO004</t>
  </si>
  <si>
    <t>2035 CF</t>
  </si>
  <si>
    <t>2035 NF</t>
  </si>
  <si>
    <t>2035 AF</t>
  </si>
  <si>
    <t>2022 B</t>
  </si>
  <si>
    <t>Jan-22B</t>
  </si>
  <si>
    <t>Feb-22B</t>
  </si>
  <si>
    <t>Mar-22B</t>
  </si>
  <si>
    <t>Apr-22B</t>
  </si>
  <si>
    <t>May-22B</t>
  </si>
  <si>
    <t>Jun-22B</t>
  </si>
  <si>
    <t>Jul-22B</t>
  </si>
  <si>
    <t>Aug-22B</t>
  </si>
  <si>
    <t>Sep-22B</t>
  </si>
  <si>
    <t>Oct-22B</t>
  </si>
  <si>
    <t>Nov-22B</t>
  </si>
  <si>
    <t>Dec-22B</t>
  </si>
  <si>
    <t>2Q22 B</t>
  </si>
  <si>
    <t>3Q22 B</t>
  </si>
  <si>
    <t>4Q22 B</t>
  </si>
  <si>
    <t>Jan 22 B EV</t>
  </si>
  <si>
    <t>Feb 22 B EV</t>
  </si>
  <si>
    <t>Mar 22 B EV</t>
  </si>
  <si>
    <t>Apr 22 B EV</t>
  </si>
  <si>
    <t>May 22 B EV</t>
  </si>
  <si>
    <t>Jun 22 B EV</t>
  </si>
  <si>
    <t>Jul 22 B EV</t>
  </si>
  <si>
    <t>Aug 22 B EV</t>
  </si>
  <si>
    <t>Sep 22 B EV</t>
  </si>
  <si>
    <t>Oct 22 B EV</t>
  </si>
  <si>
    <t>Nov 22 B EV</t>
  </si>
  <si>
    <t>Dec 22 B EV</t>
  </si>
  <si>
    <t>1Q22 B EV</t>
  </si>
  <si>
    <t>2Q22 B EV</t>
  </si>
  <si>
    <t>3Q22 B EV</t>
  </si>
  <si>
    <t>4Q22 B EV</t>
  </si>
  <si>
    <t>2022 B EV</t>
  </si>
  <si>
    <t>2026BP</t>
  </si>
  <si>
    <t>2026BP EV</t>
  </si>
  <si>
    <t>Stellantis</t>
  </si>
  <si>
    <t xml:space="preserve">I4 Duratec Up3 2.0l/2.3l  MPC Cam Cover </t>
  </si>
  <si>
    <t>Metal Part Price 2026</t>
  </si>
  <si>
    <t>Metal Base 2026</t>
  </si>
  <si>
    <t>Metal Part Price 2027</t>
  </si>
  <si>
    <t>Metal Part Price 2028</t>
  </si>
  <si>
    <t>Mercedes-Benz</t>
  </si>
  <si>
    <t>EHTURRN006</t>
  </si>
  <si>
    <t>HR18 DDh</t>
  </si>
  <si>
    <t>HR18</t>
  </si>
  <si>
    <t>EHTURFD011</t>
  </si>
  <si>
    <t>Duratec 2.5L I4 HEV</t>
  </si>
  <si>
    <t>Duratec 2.5L HP</t>
  </si>
  <si>
    <t>EOTUROT094</t>
  </si>
  <si>
    <t>NO</t>
  </si>
  <si>
    <t>3DU Gearbox HP</t>
  </si>
  <si>
    <t>EOTUROT095</t>
  </si>
  <si>
    <t>Berlin Gigafactory</t>
  </si>
  <si>
    <t xml:space="preserve">Mercedes-Benz/AMG </t>
  </si>
  <si>
    <t>Cancelled/Target</t>
  </si>
  <si>
    <t>Eldor MQB</t>
  </si>
  <si>
    <t>LME HG 3M Seller + P1020 R/N AlSi7MgCu0,5</t>
  </si>
  <si>
    <t>LME HG 3M Seller BMW NTUR AlSi8Cu3</t>
  </si>
  <si>
    <t>Metal Base 2027</t>
  </si>
  <si>
    <t>Lion V6 3.0l Upg r. (SA)</t>
  </si>
  <si>
    <t>Lion V6 3.0l Upg l. (SA)</t>
  </si>
  <si>
    <t>EHTURFD013</t>
  </si>
  <si>
    <t>EHTURFD012</t>
  </si>
  <si>
    <t>Ford Struandale</t>
  </si>
  <si>
    <t>South Africa</t>
  </si>
  <si>
    <t>Africa</t>
  </si>
  <si>
    <t>E-Mobility</t>
  </si>
  <si>
    <t>AlSi7Cu3Mg</t>
  </si>
  <si>
    <t>M177</t>
  </si>
  <si>
    <t>M177 EVO</t>
  </si>
  <si>
    <t>Jan 23 CF</t>
  </si>
  <si>
    <t>Feb 23 CF</t>
  </si>
  <si>
    <t>Mar 23 CF</t>
  </si>
  <si>
    <t>Apr 23 CF</t>
  </si>
  <si>
    <t>May 23 CF</t>
  </si>
  <si>
    <t>Jun 23 CF</t>
  </si>
  <si>
    <t>Jul 23 CF</t>
  </si>
  <si>
    <t>Aug 23 CF</t>
  </si>
  <si>
    <t>Sep 23 CF</t>
  </si>
  <si>
    <t>Oct 23 CF</t>
  </si>
  <si>
    <t>Nov 23 CF</t>
  </si>
  <si>
    <t>Dec 23 CF</t>
  </si>
  <si>
    <t>1Q23 CF</t>
  </si>
  <si>
    <t>2Q23 CF</t>
  </si>
  <si>
    <t>3Q23 CF</t>
  </si>
  <si>
    <t>4Q23 CF</t>
  </si>
  <si>
    <t>Jan 2023 AF</t>
  </si>
  <si>
    <t>Feb 2023 AF</t>
  </si>
  <si>
    <t>Mar 2023 AF</t>
  </si>
  <si>
    <t>Apr 2023 AF</t>
  </si>
  <si>
    <t>May 2023 AF</t>
  </si>
  <si>
    <t>Jun 2023 AF</t>
  </si>
  <si>
    <t>Jul 2023 AF</t>
  </si>
  <si>
    <t>Aug 2023 AF</t>
  </si>
  <si>
    <t>Sep 2023 AF</t>
  </si>
  <si>
    <t>Oct 2023 AF</t>
  </si>
  <si>
    <t>Nov 2023 AF</t>
  </si>
  <si>
    <t>Dec 2023 AF</t>
  </si>
  <si>
    <t>Jan 23 NF</t>
  </si>
  <si>
    <t>Feb 23 NF</t>
  </si>
  <si>
    <t>Mar 23 NF</t>
  </si>
  <si>
    <t>Apr 23 NF</t>
  </si>
  <si>
    <t>May 23 NF</t>
  </si>
  <si>
    <t>Jun 23 NF</t>
  </si>
  <si>
    <t>Jul 23 NF</t>
  </si>
  <si>
    <t>Aug 23 NF</t>
  </si>
  <si>
    <t>Sep 23 NF</t>
  </si>
  <si>
    <t>Oct 23 NF</t>
  </si>
  <si>
    <t>Nov 23 NF</t>
  </si>
  <si>
    <t>Dec 23 NF</t>
  </si>
  <si>
    <t>1Q23 NF</t>
  </si>
  <si>
    <t>2Q23 NF</t>
  </si>
  <si>
    <t>3Q23 NF</t>
  </si>
  <si>
    <t>4Q23 NF</t>
  </si>
  <si>
    <t>Jan 23 EV</t>
  </si>
  <si>
    <t>Feb 23 EV</t>
  </si>
  <si>
    <t>Mar 23 EV</t>
  </si>
  <si>
    <t>Apr 23 EV</t>
  </si>
  <si>
    <t>May 23 EV</t>
  </si>
  <si>
    <t>Jun 23 EV</t>
  </si>
  <si>
    <t>Jul 23 EV</t>
  </si>
  <si>
    <t>Aug 23 EV</t>
  </si>
  <si>
    <t>Sep 23 EV</t>
  </si>
  <si>
    <t>Oct 23 EV</t>
  </si>
  <si>
    <t>Nov 23 EV</t>
  </si>
  <si>
    <t>Dec 23 EV</t>
  </si>
  <si>
    <t>1Q23 EV</t>
  </si>
  <si>
    <t>2Q23 EV</t>
  </si>
  <si>
    <t>3Q23 EV</t>
  </si>
  <si>
    <t>4Q23 EV</t>
  </si>
  <si>
    <t>2027BP</t>
  </si>
  <si>
    <t>2027BP EV</t>
  </si>
  <si>
    <t>EOTURDA005</t>
  </si>
  <si>
    <t>EOTURDA006</t>
  </si>
  <si>
    <t>EOTURDA007</t>
  </si>
  <si>
    <t>EOTURDA008</t>
  </si>
  <si>
    <t>M177 LSE BR 465 (upper part)</t>
  </si>
  <si>
    <t>M177 EVO BR 465 (upper part)</t>
  </si>
  <si>
    <t>M177 EVO BR465 (lower part)</t>
  </si>
  <si>
    <t>M177 EVO BR 465 (middle part)</t>
  </si>
  <si>
    <t>Metal Index New</t>
  </si>
  <si>
    <t>Premium 
(€/ ton)New</t>
  </si>
  <si>
    <t>MB 226 R/N BR10</t>
  </si>
  <si>
    <t>Index and Premium Usage</t>
  </si>
  <si>
    <t>EOP</t>
  </si>
  <si>
    <t xml:space="preserve">SOP </t>
  </si>
  <si>
    <t>Business Segment</t>
  </si>
  <si>
    <t>ICE Powertrain</t>
  </si>
  <si>
    <t>Structures &amp; Chassis</t>
  </si>
  <si>
    <t>E-Drive</t>
  </si>
  <si>
    <t>Structure</t>
  </si>
  <si>
    <t>Other ICE Powertrain</t>
  </si>
  <si>
    <t>Other Auto Parts</t>
  </si>
  <si>
    <t>Other E-Mobility</t>
  </si>
  <si>
    <t>Jan 23 B EV</t>
  </si>
  <si>
    <t>Feb 23 B EV</t>
  </si>
  <si>
    <t>Mar 23 B EV</t>
  </si>
  <si>
    <t>Apr 23 B EV</t>
  </si>
  <si>
    <t>May 23 B EV</t>
  </si>
  <si>
    <t>Jun 23 B EV</t>
  </si>
  <si>
    <t>Jul 23 B EV</t>
  </si>
  <si>
    <t>Aug 23 B EV</t>
  </si>
  <si>
    <t>Sep 23 B EV</t>
  </si>
  <si>
    <t>Oct 23 B EV</t>
  </si>
  <si>
    <t>Nov 23 B EV</t>
  </si>
  <si>
    <t>Dec 23 B EV</t>
  </si>
  <si>
    <t>1Q23 B EV</t>
  </si>
  <si>
    <t>2Q23 B EV</t>
  </si>
  <si>
    <t>3Q23 B EV</t>
  </si>
  <si>
    <t>4Q23 B EV</t>
  </si>
  <si>
    <t>2023 B EV</t>
  </si>
  <si>
    <t>Jan-23B</t>
  </si>
  <si>
    <t>Feb-23B</t>
  </si>
  <si>
    <t>Mar-23B</t>
  </si>
  <si>
    <t>Apr-23B</t>
  </si>
  <si>
    <t>May-23B</t>
  </si>
  <si>
    <t>Jun-23B</t>
  </si>
  <si>
    <t>Jul-23B</t>
  </si>
  <si>
    <t>Aug-23B</t>
  </si>
  <si>
    <t>Sep-23B</t>
  </si>
  <si>
    <t>Oct-23B</t>
  </si>
  <si>
    <t>Nov-23B</t>
  </si>
  <si>
    <t>Dec-23B</t>
  </si>
  <si>
    <t>1Q23 B1</t>
  </si>
  <si>
    <t>2Q23 B</t>
  </si>
  <si>
    <t>3Q23 B</t>
  </si>
  <si>
    <t>4Q23 B</t>
  </si>
  <si>
    <t>2023 B</t>
  </si>
  <si>
    <t>1Q22 B</t>
  </si>
  <si>
    <t>YTD CF</t>
  </si>
  <si>
    <t>YTD BDG</t>
  </si>
  <si>
    <t>EHTURVW010</t>
  </si>
  <si>
    <t>EA211 MPI 1.0L HP</t>
  </si>
  <si>
    <t xml:space="preserve">ICE </t>
  </si>
  <si>
    <t>Invoice weight (kg) 20232</t>
  </si>
  <si>
    <t>Casting Weight (kg) 23</t>
  </si>
  <si>
    <t>South America</t>
  </si>
  <si>
    <t>Brazil</t>
  </si>
  <si>
    <t>Sao Carlos</t>
  </si>
  <si>
    <t>K4x TUR</t>
  </si>
  <si>
    <t>Duratec 2.5L</t>
  </si>
  <si>
    <t>I4 Duratec Up4 2.0/2.3l  MPC Cam Cover Upg4</t>
  </si>
  <si>
    <t>Panther 2,0L Dsl  MY27</t>
  </si>
  <si>
    <t>Panther MY27 HP</t>
  </si>
  <si>
    <t>e-Axle R/N</t>
  </si>
  <si>
    <t>e-Axle Fuso</t>
  </si>
  <si>
    <t>e-Axle fuso</t>
  </si>
  <si>
    <t>9200841</t>
  </si>
  <si>
    <t>9200.859.00.9</t>
  </si>
  <si>
    <t>LHS Gearbox Left</t>
  </si>
  <si>
    <t>3DU Gearbox</t>
  </si>
  <si>
    <t>LHS 1561072-00-A</t>
  </si>
  <si>
    <t>RHS Gearbox Right</t>
  </si>
  <si>
    <t>RHS 1561072-00-A</t>
  </si>
  <si>
    <t>2036 CF</t>
  </si>
  <si>
    <t>VFOQ50077A99</t>
  </si>
  <si>
    <t>VFOQ50078A99</t>
  </si>
  <si>
    <t>EBWQ10102A99</t>
  </si>
  <si>
    <t>VBOQ50080C99</t>
  </si>
  <si>
    <t>Jan 24 CF</t>
  </si>
  <si>
    <t>Feb 24 CF</t>
  </si>
  <si>
    <t>Mar 24 CF</t>
  </si>
  <si>
    <t>Apr 24 CF</t>
  </si>
  <si>
    <t>May 24 CF</t>
  </si>
  <si>
    <t>Jun 24 CF</t>
  </si>
  <si>
    <t>Jul 24 CF</t>
  </si>
  <si>
    <t>Aug 24 CF</t>
  </si>
  <si>
    <t>Sep 24 CF</t>
  </si>
  <si>
    <t>Oct 24 CF</t>
  </si>
  <si>
    <t>Nov 24 CF</t>
  </si>
  <si>
    <t>Dec 24 CF</t>
  </si>
  <si>
    <t>1Q24 CF</t>
  </si>
  <si>
    <t>2Q24 CF</t>
  </si>
  <si>
    <t>3Q24 CF</t>
  </si>
  <si>
    <t>4Q24 CF</t>
  </si>
  <si>
    <t>Jan 2024 AF</t>
  </si>
  <si>
    <t>Feb 2024 AF</t>
  </si>
  <si>
    <t>Mar 2024 AF</t>
  </si>
  <si>
    <t>Apr 2024 AF</t>
  </si>
  <si>
    <t>May 2024 AF</t>
  </si>
  <si>
    <t>Jun 2024 AF</t>
  </si>
  <si>
    <t>Jul 2024 AF</t>
  </si>
  <si>
    <t>Aug 2024 AF</t>
  </si>
  <si>
    <t>Sep 2024 AF</t>
  </si>
  <si>
    <t>Oct 2024 AF</t>
  </si>
  <si>
    <t>Nov 2024 AF</t>
  </si>
  <si>
    <t>Dec 2024 AF</t>
  </si>
  <si>
    <t>Jan 24 NF</t>
  </si>
  <si>
    <t>Feb 24 NF</t>
  </si>
  <si>
    <t>Mar 24 NF</t>
  </si>
  <si>
    <t>Apr 24 NF</t>
  </si>
  <si>
    <t>May 24 NF</t>
  </si>
  <si>
    <t>Jun 24 NF</t>
  </si>
  <si>
    <t>Jul 24 NF</t>
  </si>
  <si>
    <t>Aug 24 NF</t>
  </si>
  <si>
    <t>Sep 24 NF</t>
  </si>
  <si>
    <t>Oct 24 NF</t>
  </si>
  <si>
    <t>Nov 24 NF</t>
  </si>
  <si>
    <t>Dec 24 NF</t>
  </si>
  <si>
    <t>1Q24 NF</t>
  </si>
  <si>
    <t>2Q24 NF</t>
  </si>
  <si>
    <t>3Q24 NF</t>
  </si>
  <si>
    <t>4Q24 NF</t>
  </si>
  <si>
    <t>Jan 24 EV</t>
  </si>
  <si>
    <t>Feb 24 EV</t>
  </si>
  <si>
    <t>Mar 24 EV</t>
  </si>
  <si>
    <t>Apr 24 EV</t>
  </si>
  <si>
    <t>May 24 EV</t>
  </si>
  <si>
    <t>Jun 24 EV</t>
  </si>
  <si>
    <t>Jul 24 EV</t>
  </si>
  <si>
    <t>Aug 24 EV</t>
  </si>
  <si>
    <t>Sep 24 EV</t>
  </si>
  <si>
    <t>Oct 24 EV</t>
  </si>
  <si>
    <t>Nov 24 EV</t>
  </si>
  <si>
    <t>Dec 24 EV</t>
  </si>
  <si>
    <t>1Q24 EV</t>
  </si>
  <si>
    <t>2Q24 EV</t>
  </si>
  <si>
    <t>3Q24 EV</t>
  </si>
  <si>
    <t>4Q24 EV</t>
  </si>
  <si>
    <t>M-1</t>
  </si>
  <si>
    <t>Metal Base 2028</t>
  </si>
  <si>
    <t>A-B Pillar</t>
  </si>
  <si>
    <t>Gearbox</t>
  </si>
  <si>
    <t>Bearing Shield</t>
  </si>
  <si>
    <t>Cam Shaft</t>
  </si>
  <si>
    <t>Crankcase</t>
  </si>
  <si>
    <t xml:space="preserve">CO2 kg per kg of Al: </t>
  </si>
  <si>
    <t>Certification</t>
  </si>
  <si>
    <t>Recycling Quota Post-Consumer</t>
  </si>
  <si>
    <t>Recycling Quota Pre-Consumer</t>
  </si>
  <si>
    <t xml:space="preserve">Implementation date                             </t>
  </si>
  <si>
    <t xml:space="preserve"> 4kg 2020+; 3,5kg 2025+;3kg 2030+; 1,5kg 2035+</t>
  </si>
  <si>
    <t>Panther 2,0L Dsl DEP</t>
  </si>
  <si>
    <t>EHTURFD014</t>
  </si>
  <si>
    <t>Dross Loss (%) 2022</t>
  </si>
  <si>
    <t>Dross Loss (%) 2023</t>
  </si>
  <si>
    <t>Premium VW 2023</t>
  </si>
  <si>
    <t>LME HG 3M Seller + 9,70 Si (Bosch)</t>
  </si>
  <si>
    <t>CFOQ10105A99</t>
  </si>
  <si>
    <t>VBOQ50079B99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</si>
</sst>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8">
    <numFmt numFmtId="41" formatCode="_-* #,##0_-;\-* #,##0_-;_-* &quot;-&quot;_-;_-@_-"/>
    <numFmt numFmtId="43" formatCode="_-* #,##0.00_-;\-* #,##0.00_-;_-* &quot;-&quot;??_-;_-@_-"/>
    <numFmt numFmtId="164" formatCode="_-* #,##0\ _€_-;\-* #,##0\ _€_-;_-* &quot;-&quot;\ _€_-;_-@_-"/>
    <numFmt numFmtId="165" formatCode="_-* #,##0.00\ _€_-;\-* #,##0.00\ _€_-;_-* &quot;-&quot;??\ _€_-;_-@_-"/>
    <numFmt numFmtId="166" formatCode="&quot;£&quot;#,##0;\-&quot;£&quot;#,##0"/>
    <numFmt numFmtId="167" formatCode="_-&quot;£&quot;* #,##0.00_-;\-&quot;£&quot;* #,##0.00_-;_-&quot;£&quot;* &quot;-&quot;??_-;_-@_-"/>
    <numFmt numFmtId="168" formatCode="&quot;$&quot;#,##0_);[Red]\(&quot;$&quot;#,##0\)"/>
    <numFmt numFmtId="169" formatCode="&quot;$&quot;#,##0.00_);[Red]\(&quot;$&quot;#,##0.00\)"/>
    <numFmt numFmtId="170" formatCode="_(&quot;$&quot;* #,##0_);_(&quot;$&quot;* \(#,##0\);_(&quot;$&quot;* &quot;-&quot;_);_(@_)"/>
    <numFmt numFmtId="171" formatCode="_(* #,##0_);_(* \(#,##0\);_(* &quot;-&quot;_);_(@_)"/>
    <numFmt numFmtId="172" formatCode="_(&quot;$&quot;* #,##0.00_);_(&quot;$&quot;* \(#,##0.00\);_(&quot;$&quot;* &quot;-&quot;??_);_(@_)"/>
    <numFmt numFmtId="173" formatCode="_(* #,##0.00_);_(* \(#,##0.00\);_(* &quot;-&quot;??_);_(@_)"/>
    <numFmt numFmtId="174" formatCode="&quot;$&quot;#,##0;[Red]\-&quot;$&quot;#,##0"/>
    <numFmt numFmtId="175" formatCode="&quot;$&quot;#,##0.00;\-&quot;$&quot;#,##0.00"/>
    <numFmt numFmtId="176" formatCode="_-&quot;$&quot;* #,##0_-;\-&quot;$&quot;* #,##0_-;_-&quot;$&quot;* &quot;-&quot;_-;_-@_-"/>
    <numFmt numFmtId="177" formatCode="_-* #,##0_-;\-* #,##0_-;_-* &quot;-&quot;??_-;_-@_-"/>
    <numFmt numFmtId="178" formatCode="#,##0\ [$€-407]"/>
    <numFmt numFmtId="179" formatCode="#,##0.00\ [$€-407]"/>
    <numFmt numFmtId="180" formatCode="0.0%"/>
    <numFmt numFmtId="181" formatCode="0.0"/>
    <numFmt numFmtId="182" formatCode="#,##0.000\ [$€-407]"/>
    <numFmt numFmtId="183" formatCode="[$-409]mmmm\ d\,\ yyyy;@"/>
    <numFmt numFmtId="184" formatCode="_-&quot;L.&quot;\ * #,##0.00_-;\-&quot;L.&quot;\ * #,##0.00_-;_-&quot;L.&quot;\ * &quot;-&quot;??_-;_-@_-"/>
    <numFmt numFmtId="185" formatCode="_-* #,##0.0_-;\-* #,##0.0_-;_-* &quot;-&quot;??_-;_-@_-"/>
    <numFmt numFmtId="186" formatCode="_(* #,##0_);_(* \(#,##0\);_(* &quot;-&quot;??_);_(@_)"/>
    <numFmt numFmtId="187" formatCode="#,##0.00\ \ "/>
    <numFmt numFmtId="188" formatCode="_([$€-2]\ * #,##0.00_);_([$€-2]\ * \(#,##0.00\);_([$€-2]\ * &quot;-&quot;??_);_(@_)"/>
    <numFmt numFmtId="189" formatCode="&quot;$&quot;* #,##0\ ;&quot;$&quot;* \(#,##0\)"/>
    <numFmt numFmtId="190" formatCode="&quot;$&quot;\ #,##0_);[Red]\(&quot;$&quot;\ #,##0\)"/>
    <numFmt numFmtId="191" formatCode="_(\¥* #,##0_);\(\¥#,##0\)"/>
    <numFmt numFmtId="192" formatCode="_-&quot;£&quot;* #,##0.000_-;\-&quot;£&quot;* #,##0.000_-;_-&quot;£&quot;* &quot;-&quot;??_-;_-@_-"/>
    <numFmt numFmtId="193" formatCode="_-* #,##0.00\ &quot;Pts&quot;_-;\-* #,##0.00\ &quot;Pts&quot;_-;_-* &quot;-&quot;??\ &quot;Pts&quot;_-;_-@_-"/>
    <numFmt numFmtId="194" formatCode="_(&quot;$&quot;* #,##0.0_);_(&quot;$&quot;* \(#,##0.0\);_(&quot;$&quot;* &quot;-&quot;??_);_(@_)"/>
    <numFmt numFmtId="195" formatCode="0.0000000"/>
    <numFmt numFmtId="196" formatCode="&quot;\&quot;#,##0;&quot;\&quot;\-#,##0"/>
    <numFmt numFmtId="197" formatCode="&quot;\&quot;#,##0;[Red]&quot;\&quot;\-#,##0"/>
    <numFmt numFmtId="198" formatCode="&quot;\&quot;#,##0.00;&quot;\&quot;\-#,##0.00"/>
    <numFmt numFmtId="199" formatCode="&quot;$&quot;* #,##0.0\ ;&quot;$&quot;* \(#,##0.0\)"/>
    <numFmt numFmtId="200" formatCode="&quot;$&quot;* #,##0.00\ ;&quot;$&quot;* \(#,##0.00\)"/>
    <numFmt numFmtId="201" formatCode="0.0000"/>
    <numFmt numFmtId="202" formatCode="_ &quot;\&quot;* #,##0_ ;_ &quot;\&quot;* \-#,##0_ ;_ &quot;\&quot;* &quot;-&quot;_ ;_ @_ "/>
    <numFmt numFmtId="203" formatCode="0.0000%"/>
    <numFmt numFmtId="204" formatCode="_(&quot;$&quot;* #,##0.00_);_(&quot;$&quot;* \(#,##0.00\);_(&quot;$&quot;* &quot;-&quot;_);_(@_)"/>
    <numFmt numFmtId="205" formatCode="0.00_);[Red]\(0.00\)"/>
    <numFmt numFmtId="206" formatCode="_(\R&quot;$&quot;* #,##0.0_);_(\R&quot;$&quot;* \(#,##0.0\);_(\R&quot;$&quot;* &quot;-&quot;?_);_(@_)"/>
    <numFmt numFmtId="207" formatCode="hh:mm\ AM/PM_)"/>
    <numFmt numFmtId="208" formatCode="#,##0.0_);[Red]\(#,##0.0\)"/>
    <numFmt numFmtId="209" formatCode="\(000\)"/>
    <numFmt numFmtId="210" formatCode="_ * #,##0.00_)&quot;£&quot;_ ;_ * \(#,##0.00\)&quot;£&quot;_ ;_ * &quot;-&quot;??_)&quot;£&quot;_ ;_ @_ "/>
    <numFmt numFmtId="211" formatCode="_-* #,##0\ _D_M_-;\-* #,##0\ _D_M_-;_-* &quot;-&quot;\ _D_M_-;_-@_-"/>
    <numFmt numFmtId="212" formatCode="_-* #,##0.00\ _D_M_-;\-* #,##0.00\ _D_M_-;_-* &quot;-&quot;??\ _D_M_-;_-@_-"/>
    <numFmt numFmtId="213" formatCode="_(* #,##0.0_);_(* \(#,##0.0\);_(* &quot;0&quot;_);_(@_)"/>
    <numFmt numFmtId="214" formatCode="_(* #,##0_);_(* \(#,##0\);_(* &quot;TBD &quot;;_(@_)"/>
    <numFmt numFmtId="215" formatCode="&quot;$&quot;* ##0.0\ ;&quot;$&quot;* \(##0.0\);&quot;$&quot;* &quot;N/A &quot;"/>
    <numFmt numFmtId="216" formatCode="_(* #,##0.0_)\ \ ;_(* \(#,##0.0\)\ \ ;_(* &quot;-&quot;??_);_(@_)"/>
    <numFmt numFmtId="217" formatCode="[&lt;=9999999]###\-####;\(###\)\ ###\-####"/>
    <numFmt numFmtId="218" formatCode="0&quot;  &quot;"/>
    <numFmt numFmtId="219" formatCode="#,##0_);[Red]\ \(#,##0\)"/>
    <numFmt numFmtId="220" formatCode="000000"/>
    <numFmt numFmtId="221" formatCode="_(* #,##0.0_);_(* \(#,##0.0\);_(* &quot;-&quot;?_);_(@_)"/>
    <numFmt numFmtId="222" formatCode="0.000&quot;%&quot;"/>
    <numFmt numFmtId="223" formatCode="&quot;\&quot;#,##0.00;[Red]&quot;\&quot;\-#,##0.00"/>
    <numFmt numFmtId="224" formatCode="#,##0.000000000_);[Red]\(#,##0.000000000\)"/>
    <numFmt numFmtId="225" formatCode="0.000"/>
    <numFmt numFmtId="226" formatCode="0.0000000000"/>
    <numFmt numFmtId="227" formatCode="_(&quot;$&quot;* #,##0_);_(&quot;$&quot;* \(#,##0\);_(&quot;$&quot;* &quot;-&quot;??_);_(@_)"/>
    <numFmt numFmtId="228" formatCode="_(* #,##0.0_);_(* \(#,##0.0\);_(@_)"/>
    <numFmt numFmtId="229" formatCode="\(0\)"/>
    <numFmt numFmtId="230" formatCode="_(* #,##0.0000_);_(* \(#,##0.0000\);_(* &quot;-&quot;??_);_(@_)"/>
    <numFmt numFmtId="231" formatCode="#,##0.00&quot; F&quot;_);\(#,##0.00&quot; F&quot;\)"/>
    <numFmt numFmtId="232" formatCode="&quot;$&quot;#,##0;&quot;$&quot;\(#,##0\);&quot;$&quot;&quot;-&quot;"/>
    <numFmt numFmtId="233" formatCode="&quot;$&quot;\ #,##0"/>
    <numFmt numFmtId="234" formatCode="#,##0.0\ ;\(#,##0.0\)"/>
    <numFmt numFmtId="235" formatCode="General_)"/>
    <numFmt numFmtId="236" formatCode="_(* #,##0.00_);[Red]_(* \(#,##0.00\);_(* &quot;-&quot;_);_(@_)"/>
    <numFmt numFmtId="237" formatCode="_(* #,##0_);_(* \(#,##0\);_(* &quot;- &quot;;_(@_)"/>
    <numFmt numFmtId="238" formatCode="&quot;$&quot;* #,##0.00_);[Red]&quot;$&quot;* \(#,##0.00\)"/>
    <numFmt numFmtId="239" formatCode="_(&quot;$&quot;* #,##0.0000_);_(&quot;$&quot;* \(#,##0.0000\);_(&quot;$&quot;* &quot;-&quot;??_);_(@_)"/>
    <numFmt numFmtId="240" formatCode="_(* #,##0_);_(* \(#,##0\);_(* &quot;incl. &quot;;_(@_)"/>
    <numFmt numFmtId="241" formatCode="_(* #,##0.00_);_(* \(#,##0.00\);_(* &quot;N/A &quot;;_(@_)"/>
    <numFmt numFmtId="242" formatCode="0.00000"/>
    <numFmt numFmtId="243" formatCode="_(* #,##0.0_)\ ;_(* \(#,##0.0\)\ ;_(* &quot;-&quot;??_);_(@_)"/>
    <numFmt numFmtId="244" formatCode="&quot;$&quot;#,##0;&quot;$&quot;\(#,##0\)"/>
    <numFmt numFmtId="245" formatCode="\$\ #,##0.00_);[Red]\$\(#,##0.00\);\$\ \ \ \-\ \ "/>
    <numFmt numFmtId="246" formatCode="_ * #,##0.00_)\ _$_ ;_ * \(#,##0.00\)\ _$_ ;_ * &quot;-&quot;??_)\ _$_ ;_ @_ "/>
    <numFmt numFmtId="247" formatCode=".00"/>
    <numFmt numFmtId="248" formatCode="#,##0.0000"/>
    <numFmt numFmtId="249" formatCode="0.0_)"/>
    <numFmt numFmtId="250" formatCode="* #,##0.00\ ;* \(#,##0.00\)"/>
    <numFmt numFmtId="251" formatCode="&quot;$&quot;\ #,##0.00;\-&quot;$&quot;\ #,##0.00"/>
    <numFmt numFmtId="252" formatCode="0.0_);[Red]\(0.0\)"/>
    <numFmt numFmtId="253" formatCode="0.000%"/>
    <numFmt numFmtId="254" formatCode="#,##0.0000_);[Red]\(#,##0.0000\)"/>
    <numFmt numFmtId="255" formatCode="#,##0_);\(#,##0\);&quot;-  &quot;"/>
    <numFmt numFmtId="256" formatCode="###\-###\-####"/>
    <numFmt numFmtId="257" formatCode="&quot;$&quot;* #,##0.0_);[Red]&quot;$&quot;* \(#,##0.0\)"/>
    <numFmt numFmtId="258" formatCode="&quot;US$&quot;#,##0.00_);\(&quot;US$&quot;#,##0.00\)"/>
    <numFmt numFmtId="259" formatCode="_(* #,##0.000_);_(* \(#,##0.000\);_(* &quot;-&quot;???_);_(@_)"/>
    <numFmt numFmtId="260" formatCode="#,##0.00000;[Red]\-#,##0.00000"/>
    <numFmt numFmtId="261" formatCode="_(&quot;$&quot;* #,##0.00000_);_(&quot;$&quot;* \(#,##0.00000\);_(&quot;$&quot;* &quot;-&quot;_);_(@_)"/>
    <numFmt numFmtId="262" formatCode="_(* #,##0.00_);_(* \(#,##0.00\);_(* &quot;- &quot;;_(@_)"/>
    <numFmt numFmtId="263" formatCode="&quot;$&quot;#,##0.00\ ;&quot;$&quot;* \(#,##0.00\);&quot;$&quot;* \-\ \ "/>
    <numFmt numFmtId="264" formatCode="_(* #,##0_);[Red]_(* \(#,##0\);_(* &quot;-&quot;??_);_(@_)"/>
    <numFmt numFmtId="265" formatCode="_(* #,##0.00000_);[Red]_(* \(#,##0.00000\);_(* &quot;-&quot;_);_(@_)"/>
    <numFmt numFmtId="266" formatCode="_(* #,##0_);_(* \(#,##0\);_(* &quot;N/A &quot;;_(@_)"/>
    <numFmt numFmtId="267" formatCode="_(* #,##0.00_);_(* \(#,##0.00\);_(* &quot;(TBD)&quot;;_(@_)"/>
    <numFmt numFmtId="268" formatCode="_(&quot;R$&quot;* #,##0.00_);_(&quot;R$&quot;* \(#,##0.00\);_(&quot;R$&quot;* &quot;-&quot;??_);_(@_)"/>
    <numFmt numFmtId="269" formatCode="&quot;$&quot;* #,##0.00_);&quot;$&quot;* \(#,##0.00\)"/>
    <numFmt numFmtId="270" formatCode="_(* #,##0.00_);_(* \(#,##0.00\);_(* &quot;incl. &quot;;_(@_)"/>
    <numFmt numFmtId="271" formatCode="\ 0.00_)%;\(0.00\)%"/>
    <numFmt numFmtId="272" formatCode="_(* #,##0.00_);_(* \(#,##0.00\);_(@_)"/>
    <numFmt numFmtId="273" formatCode="\+0\ ;\-0\ ;"/>
    <numFmt numFmtId="274" formatCode="0\ %\ "/>
    <numFmt numFmtId="275" formatCode=";;;"/>
    <numFmt numFmtId="276" formatCode="mmmm\ d\,\ yyyy"/>
    <numFmt numFmtId="277" formatCode="."/>
    <numFmt numFmtId="278" formatCode="_(* #,##0.0_);_(* \(#,##0.0\);_(* &quot;(TBD)&quot;;_(@_)"/>
    <numFmt numFmtId="279" formatCode="\(0000\)"/>
    <numFmt numFmtId="280" formatCode="_(* #,##0.0_);_(* \(#,##0.0\);_(* &quot;-&quot;??_);_(@_)"/>
    <numFmt numFmtId="281" formatCode="_(* #,##0.0_);_(* \(#,##0.0\);_(* #,##0_);_(@_)"/>
    <numFmt numFmtId="282" formatCode="0__"/>
    <numFmt numFmtId="283" formatCode="&quot;$&quot;\ * #,##0.00_);[Red]&quot;$&quot;\ * \(#,##0.00\);&quot;$&quot;\ * \-_)"/>
    <numFmt numFmtId="284" formatCode="&quot;$&quot;\ * #,##0.0_);[Red]&quot;$&quot;\ * \(#,##0.0\);&quot;$&quot;\ * \-_)"/>
    <numFmt numFmtId="285" formatCode="&quot;$&quot;\ #,##0.00_);\(&quot;$&quot;\ #,##0.00\)"/>
    <numFmt numFmtId="286" formatCode="_(&quot;$&quot;* #,##0.0_);_(&quot;$&quot;* \(#,##0.0\);_(&quot;$&quot;* &quot;-&quot;_);_(@_)"/>
    <numFmt numFmtId="287" formatCode="_(&quot;$&quot;* #,##0.0;_(&quot;$&quot;* \(#,##0.0\);_(&quot;$&quot;* &quot;0.0&quot;;_(@\)"/>
    <numFmt numFmtId="288" formatCode="#,##0.0000000;[Red]\-#,##0.0000000"/>
    <numFmt numFmtId="289" formatCode="#,##0.00000000;[Red]\-#,##0.00000000"/>
    <numFmt numFmtId="290" formatCode="#,##0.000000000;[Red]\-#,##0.000000000"/>
    <numFmt numFmtId="291" formatCode="###0.0000_);[Red]\(###0.0000\)"/>
    <numFmt numFmtId="292" formatCode="#,##0\ &quot;F&quot;;\-#,##0\ &quot;F&quot;"/>
    <numFmt numFmtId="293" formatCode="_(* #,##0.0_);_(* \(#,##0.0\);_(* &quot;TBD &quot;;_(@_)"/>
    <numFmt numFmtId="294" formatCode="_(* #,##0.0_);_(* \(#,##0.0\);_(* &quot;0 &quot;_);_(@_)"/>
    <numFmt numFmtId="295" formatCode="_(&quot;$&quot;* #,##0.0_);_(&quot;$&quot;* \(#,##0.0\);_(&quot;$&quot;* &quot;(*)&quot;??_);_(@_)"/>
    <numFmt numFmtId="296" formatCode="_(* #,##0.00_);_(* \(#,##0.00\);_(* &quot;TBD &quot;;_(@_)"/>
    <numFmt numFmtId="297" formatCode="_(&quot;$&quot;* #,##0.0_);_(&quot;$&quot;* \(#,##0.0\);_(&quot;$&quot;* &quot;0&quot;_);_(@_)"/>
    <numFmt numFmtId="298" formatCode="#,##0.0_);\(#,##0.0\)"/>
    <numFmt numFmtId="299" formatCode="_(* #,##0_);_(* \(#,##0\);_(* &quot;TBD&quot;_);_(@_)"/>
    <numFmt numFmtId="300" formatCode="_(* #,##0_);_(* \(#,##0\);_(* &quot;(TBD)&quot;;_(@_)"/>
    <numFmt numFmtId="301" formatCode="&quot;$&quot;* #,##0_);\(&quot;$&quot;* #,##0\)"/>
    <numFmt numFmtId="302" formatCode="&quot;$&quot;#,##0_ \);\(&quot;$&quot;#,##0\ \)"/>
    <numFmt numFmtId="303" formatCode="#,##0;\(#,##0\)"/>
    <numFmt numFmtId="304" formatCode="_-* #,##0.00\ _F_-;\-* #,##0.00\ _F_-;_-* &quot;-&quot;??\ _F_-;_-@_-"/>
    <numFmt numFmtId="305" formatCode="[Black]_(* #,##0.0_);[Red]_(* \(#,##0.0\);_(* &quot;-&quot;??_);_(@_)"/>
    <numFmt numFmtId="306" formatCode="#,##0."/>
    <numFmt numFmtId="307" formatCode="\$#,##0.00;[Red]\-\$#,##0.00"/>
    <numFmt numFmtId="308" formatCode="_(&quot;$&quot;* #,##0_);_(&quot;$&quot;* \(#,##0\);_(&quot;$&quot;* &quot;TBD&quot;_);_(@_)"/>
    <numFmt numFmtId="309" formatCode="_(&quot;$&quot;* #,##0_);_(&quot;$&quot;* \(#,##0\);_(&quot;$&quot;* &quot;(TBD)&quot;;_(@_)"/>
    <numFmt numFmtId="310" formatCode="&quot;$&quot;* #,##0\ _);\(&quot;$&quot;* #,##0\ \)"/>
    <numFmt numFmtId="311" formatCode="&quot;$&quot;*#\,##0\ _);\(&quot;$&quot;* #,##0\ \)"/>
    <numFmt numFmtId="312" formatCode="_(* #,##0.00_);_(* \(#,##0.00\);_(* &quot;0 &quot;_);_(@_)"/>
    <numFmt numFmtId="313" formatCode="&quot;$&quot;* #,##0.0_);&quot;$&quot;* \(#,##0.0\)"/>
    <numFmt numFmtId="314" formatCode="d\.m\.yy\ h:mm"/>
    <numFmt numFmtId="315" formatCode="_(&quot;$&quot;* #,##0.0_);_(&quot;$&quot;* \(#,##0.0\);_(&quot;$&quot;* &quot;       *&quot;??_);_(@_)"/>
    <numFmt numFmtId="316" formatCode="_(&quot;$&quot;* #,##0_);_(&quot;$&quot;* \(#,##0\);_(&quot;$&quot;* &quot;*  &quot;_);_(@_)"/>
    <numFmt numFmtId="317" formatCode="_(&quot;$&quot;* #,##0.0_);_(&quot;$&quot;* \(#,##0.0\);_(&quot;$&quot;* &quot;    *&quot;??_);_(@_)"/>
    <numFmt numFmtId="318" formatCode="&quot;$&quot;#,##0.0_);\(&quot;$&quot;#,##0.0\)"/>
    <numFmt numFmtId="319" formatCode="[Black]_(&quot;$&quot;* #,##0.0_);[Red]_(&quot;$&quot;* \(#,##0.0\);_(&quot;$&quot;* &quot;-&quot;??_);_(@_)"/>
    <numFmt numFmtId="320" formatCode="\$#."/>
    <numFmt numFmtId="321" formatCode="_ * #,##0.00_)_£_ ;_ * \(#,##0.00\)_£_ ;_ * &quot;-&quot;??_)_£_ ;_ @_ "/>
    <numFmt numFmtId="322" formatCode="#,##0.0;\(#,##0.0\)"/>
    <numFmt numFmtId="323" formatCode="#,##0.00;\(#,##0.00\)"/>
    <numFmt numFmtId="324" formatCode="\ \ _(* #,##0_)\ \ \ \ ;_(* \(#,##0\)\ \ \ \ ;_(* &quot;-&quot;??_)\ \ \ \ ;_(@_)\ \ \ \ "/>
    <numFmt numFmtId="325" formatCode="_-* #,##0\ &quot;F&quot;_-;\-* #,##0\ &quot;F&quot;_-;_-* &quot;-&quot;\ &quot;F&quot;_-;_-@_-"/>
    <numFmt numFmtId="326" formatCode="#.00"/>
    <numFmt numFmtId="327" formatCode="&quot;$&quot;#,##0.0"/>
    <numFmt numFmtId="328" formatCode="###0.0000;[Red]\-###0.0000"/>
    <numFmt numFmtId="329" formatCode="0.00_)"/>
    <numFmt numFmtId="330" formatCode="_(* #,##0_);_(* \(#,##0\);_(* &quot;0&quot;_);_(@_)"/>
    <numFmt numFmtId="331" formatCode="_(&quot;$&quot;\ * #,##0.00_);_(&quot;$&quot;\ * \(#,##0.00\);_(&quot;$&quot;\ * &quot;-&quot;??_);_(@_)"/>
    <numFmt numFmtId="332" formatCode="&quot;US$&quot;#,##0_);\(&quot;US$&quot;#,##0\)"/>
    <numFmt numFmtId="333" formatCode="0.0\ %;\(0.0\)%"/>
    <numFmt numFmtId="334" formatCode="0.0_)%;\(0.0\)%"/>
    <numFmt numFmtId="335" formatCode="#,##0.00\ &quot;F&quot;;[Red]\-#,##0.00\ &quot;F&quot;"/>
    <numFmt numFmtId="336" formatCode="#,##0.000_);\(#,##0.000\)"/>
    <numFmt numFmtId="337" formatCode="&quot;US$&quot;#,##0_);[Red]\(&quot;US$&quot;#,##0\)"/>
    <numFmt numFmtId="338" formatCode="&quot;£&quot;#,##0;\(&quot;£&quot;#,##0\)"/>
    <numFmt numFmtId="339" formatCode="_-* #,##0\ _F_-;\-* #,##0\ _F_-;_-* &quot;-&quot;\ _F_-;_-@_-"/>
    <numFmt numFmtId="340" formatCode="#,##0.00\ ;\(#,##0.00\)"/>
    <numFmt numFmtId="343" formatCode="yyyy\-mm"/>
    <numFmt numFmtId="344" formatCode="#,##0.00&quot; $&quot;;[Red]\-#,##0.00&quot; $&quot;"/>
    <numFmt numFmtId="345" formatCode="ddd"/>
    <numFmt numFmtId="346" formatCode="d\.mmm\.yy"/>
    <numFmt numFmtId="347" formatCode="d\.m\.yy"/>
    <numFmt numFmtId="348" formatCode="0.000&quot;  &quot;"/>
    <numFmt numFmtId="349" formatCode="mmm\.yy"/>
    <numFmt numFmtId="351" formatCode="[$-407]mmm/\ yy;@"/>
    <numFmt numFmtId="352" formatCode="0.0%;\-0.0%;\-;@"/>
  </numFmts>
  <fonts count="196">
    <font>
      <sz val="11"/>
      <color theme="1"/>
      <name val="Calibri"/>
      <family val="2"/>
      <scheme val="minor"/>
    </font>
    <font>
      <sz val="11"/>
      <color theme="1"/>
      <name val="Calibri"/>
      <family val="2"/>
      <scheme val="minor"/>
    </font>
    <font>
      <sz val="10"/>
      <color theme="1"/>
      <name val="Arial"/>
      <family val="2"/>
    </font>
    <font>
      <sz val="10"/>
      <name val="Arial"/>
      <family val="2"/>
    </font>
    <font>
      <sz val="10"/>
      <color indexed="8"/>
      <name val="Arial"/>
      <family val="2"/>
    </font>
    <font>
      <b/>
      <sz val="12"/>
      <name val="Arial"/>
      <family val="2"/>
    </font>
    <font>
      <b/>
      <sz val="10"/>
      <name val="Arial"/>
      <family val="2"/>
    </font>
    <font>
      <sz val="8"/>
      <name val="Arial"/>
      <family val="2"/>
    </font>
    <font>
      <sz val="11"/>
      <color indexed="8"/>
      <name val="Calibri"/>
      <family val="2"/>
    </font>
    <font>
      <sz val="11"/>
      <color indexed="8"/>
      <name val="Czcionka tekstu podstawowego"/>
      <family val="2"/>
      <charset val="238"/>
    </font>
    <font>
      <sz val="11"/>
      <color indexed="8"/>
      <name val="Calibri"/>
      <family val="2"/>
      <charset val="238"/>
    </font>
    <font>
      <sz val="11"/>
      <color indexed="9"/>
      <name val="Calibri"/>
      <family val="2"/>
    </font>
    <font>
      <sz val="11"/>
      <color indexed="9"/>
      <name val="Czcionka tekstu podstawowego"/>
      <family val="2"/>
      <charset val="238"/>
    </font>
    <font>
      <sz val="11"/>
      <color indexed="9"/>
      <name val="Calibri"/>
      <family val="2"/>
      <charset val="238"/>
    </font>
    <font>
      <sz val="11"/>
      <color indexed="20"/>
      <name val="Calibri"/>
      <family val="2"/>
    </font>
    <font>
      <b/>
      <sz val="11"/>
      <color indexed="52"/>
      <name val="Calibri"/>
      <family val="2"/>
      <charset val="238"/>
    </font>
    <font>
      <sz val="11"/>
      <color indexed="17"/>
      <name val="Calibri"/>
      <family val="2"/>
      <charset val="238"/>
    </font>
    <font>
      <b/>
      <sz val="11"/>
      <color indexed="52"/>
      <name val="Calibri"/>
      <family val="2"/>
    </font>
    <font>
      <b/>
      <sz val="11"/>
      <color indexed="9"/>
      <name val="Calibri"/>
      <family val="2"/>
    </font>
    <font>
      <sz val="11"/>
      <color indexed="20"/>
      <name val="Calibri"/>
      <family val="2"/>
      <charset val="238"/>
    </font>
    <font>
      <sz val="11"/>
      <color indexed="62"/>
      <name val="Czcionka tekstu podstawowego"/>
      <family val="2"/>
      <charset val="238"/>
    </font>
    <font>
      <b/>
      <sz val="11"/>
      <color indexed="63"/>
      <name val="Czcionka tekstu podstawowego"/>
      <family val="2"/>
      <charset val="238"/>
    </font>
    <font>
      <sz val="11"/>
      <color indexed="17"/>
      <name val="Czcionka tekstu podstawowego"/>
      <family val="2"/>
      <charset val="238"/>
    </font>
    <font>
      <i/>
      <sz val="11"/>
      <color indexed="23"/>
      <name val="Calibri"/>
      <family val="2"/>
    </font>
    <font>
      <i/>
      <sz val="11"/>
      <color indexed="23"/>
      <name val="Calibri"/>
      <family val="2"/>
      <charset val="238"/>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charset val="238"/>
    </font>
    <font>
      <sz val="11"/>
      <color indexed="62"/>
      <name val="Calibri"/>
      <family val="2"/>
    </font>
    <font>
      <sz val="11"/>
      <color indexed="52"/>
      <name val="Czcionka tekstu podstawowego"/>
      <family val="2"/>
      <charset val="238"/>
    </font>
    <font>
      <b/>
      <sz val="11"/>
      <color indexed="9"/>
      <name val="Czcionka tekstu podstawowego"/>
      <family val="2"/>
      <charset val="238"/>
    </font>
    <font>
      <b/>
      <sz val="11"/>
      <color indexed="9"/>
      <name val="Calibri"/>
      <family val="2"/>
      <charset val="238"/>
    </font>
    <font>
      <sz val="11"/>
      <color indexed="52"/>
      <name val="Calibri"/>
      <family val="2"/>
      <charset val="238"/>
    </font>
    <font>
      <sz val="11"/>
      <color indexed="52"/>
      <name val="Calibri"/>
      <family val="2"/>
    </font>
    <font>
      <b/>
      <sz val="15"/>
      <color indexed="56"/>
      <name val="Czcionka tekstu podstawowego"/>
      <family val="2"/>
      <charset val="238"/>
    </font>
    <font>
      <b/>
      <sz val="13"/>
      <color indexed="56"/>
      <name val="Czcionka tekstu podstawowego"/>
      <family val="2"/>
      <charset val="238"/>
    </font>
    <font>
      <b/>
      <sz val="11"/>
      <color indexed="56"/>
      <name val="Czcionka tekstu podstawowego"/>
      <family val="2"/>
      <charset val="238"/>
    </font>
    <font>
      <sz val="11"/>
      <color indexed="60"/>
      <name val="Czcionka tekstu podstawowego"/>
      <family val="2"/>
      <charset val="238"/>
    </font>
    <font>
      <b/>
      <sz val="11"/>
      <color indexed="52"/>
      <name val="Czcionka tekstu podstawowego"/>
      <family val="2"/>
      <charset val="238"/>
    </font>
    <font>
      <b/>
      <sz val="11"/>
      <color indexed="63"/>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8"/>
      <name val="Czcionka tekstu podstawowego"/>
      <family val="2"/>
      <charset val="238"/>
    </font>
    <font>
      <b/>
      <sz val="11"/>
      <color indexed="8"/>
      <name val="Calibri"/>
      <family val="2"/>
      <charset val="238"/>
    </font>
    <font>
      <i/>
      <sz val="11"/>
      <color indexed="23"/>
      <name val="Czcionka tekstu podstawowego"/>
      <family val="2"/>
      <charset val="238"/>
    </font>
    <font>
      <sz val="11"/>
      <color indexed="10"/>
      <name val="Czcionka tekstu podstawowego"/>
      <family val="2"/>
      <charset val="238"/>
    </font>
    <font>
      <b/>
      <sz val="18"/>
      <color indexed="56"/>
      <name val="Cambria"/>
      <family val="1"/>
    </font>
    <font>
      <b/>
      <sz val="11"/>
      <color indexed="8"/>
      <name val="Calibri"/>
      <family val="2"/>
    </font>
    <font>
      <b/>
      <sz val="11"/>
      <color indexed="63"/>
      <name val="Calibri"/>
      <family val="2"/>
      <charset val="238"/>
    </font>
    <font>
      <sz val="11"/>
      <color indexed="10"/>
      <name val="Calibri"/>
      <family val="2"/>
      <charset val="238"/>
    </font>
    <font>
      <sz val="11"/>
      <color indexed="10"/>
      <name val="Calibri"/>
      <family val="2"/>
    </font>
    <font>
      <sz val="11"/>
      <color indexed="20"/>
      <name val="Czcionka tekstu podstawowego"/>
      <family val="2"/>
      <charset val="238"/>
    </font>
    <font>
      <b/>
      <sz val="9"/>
      <color indexed="81"/>
      <name val="Tahoma"/>
      <family val="2"/>
    </font>
    <font>
      <sz val="11"/>
      <name val="Calibri"/>
      <family val="2"/>
      <scheme val="minor"/>
    </font>
    <font>
      <sz val="9"/>
      <color indexed="81"/>
      <name val="Tahoma"/>
      <family val="2"/>
    </font>
    <font>
      <sz val="10"/>
      <name val="Helv"/>
    </font>
    <font>
      <sz val="10"/>
      <name val="Courier"/>
      <family val="3"/>
    </font>
    <font>
      <sz val="10"/>
      <name val="MS Sans Serif"/>
      <family val="2"/>
    </font>
    <font>
      <sz val="12"/>
      <name val="Arial MT"/>
      <family val="2"/>
    </font>
    <font>
      <b/>
      <i/>
      <sz val="16"/>
      <name val="Helv"/>
    </font>
    <font>
      <sz val="12"/>
      <name val="Arial MT"/>
    </font>
    <font>
      <sz val="11"/>
      <color indexed="37"/>
      <name val="Calibri"/>
      <family val="2"/>
    </font>
    <font>
      <b/>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48"/>
      <name val="Calibri"/>
      <family val="2"/>
    </font>
    <font>
      <sz val="8"/>
      <color indexed="62"/>
      <name val="Arial"/>
      <family val="2"/>
    </font>
    <font>
      <b/>
      <sz val="8"/>
      <color indexed="8"/>
      <name val="Arial"/>
      <family val="2"/>
    </font>
    <font>
      <b/>
      <sz val="8"/>
      <name val="Arial"/>
      <family val="2"/>
    </font>
    <font>
      <sz val="8"/>
      <color indexed="8"/>
      <name val="Arial"/>
      <family val="2"/>
    </font>
    <font>
      <sz val="19"/>
      <name val="Arial"/>
      <family val="2"/>
    </font>
    <font>
      <sz val="8"/>
      <color indexed="14"/>
      <name val="Arial"/>
      <family val="2"/>
    </font>
    <font>
      <b/>
      <sz val="18"/>
      <color indexed="62"/>
      <name val="Cambria"/>
      <family val="2"/>
    </font>
    <font>
      <sz val="11"/>
      <color indexed="14"/>
      <name val="Calibri"/>
      <family val="2"/>
    </font>
    <font>
      <sz val="11"/>
      <color theme="0"/>
      <name val="Calibri"/>
      <family val="2"/>
      <scheme val="minor"/>
    </font>
    <font>
      <sz val="10"/>
      <color theme="1"/>
      <name val="Calibri"/>
      <family val="2"/>
      <scheme val="minor"/>
    </font>
    <font>
      <b/>
      <sz val="18"/>
      <color indexed="56"/>
      <name val="Cambria"/>
      <family val="2"/>
    </font>
    <font>
      <sz val="9"/>
      <color theme="1"/>
      <name val="Arial"/>
      <family val="2"/>
    </font>
    <font>
      <b/>
      <sz val="8"/>
      <color indexed="39"/>
      <name val="Arial"/>
      <family val="2"/>
    </font>
    <font>
      <sz val="8"/>
      <color indexed="63"/>
      <name val="Arial"/>
      <family val="2"/>
    </font>
    <font>
      <sz val="9"/>
      <color indexed="39"/>
      <name val="Arial"/>
      <family val="2"/>
    </font>
    <font>
      <b/>
      <sz val="10"/>
      <color indexed="10"/>
      <name val="Arial"/>
      <family val="2"/>
    </font>
    <font>
      <sz val="8.5"/>
      <name val="LinePrinter"/>
    </font>
    <font>
      <sz val="11"/>
      <name val="‚l‚r ‚oƒSƒVƒbƒN"/>
      <family val="3"/>
    </font>
    <font>
      <sz val="11"/>
      <name val="Arial"/>
      <family val="2"/>
    </font>
    <font>
      <sz val="11"/>
      <name val="Times New Roman"/>
      <family val="1"/>
    </font>
    <font>
      <sz val="10"/>
      <name val="Prestige Elite"/>
    </font>
    <font>
      <sz val="14"/>
      <name val="?? ??"/>
      <family val="1"/>
    </font>
    <font>
      <sz val="10"/>
      <name val="Times New Roman"/>
      <family val="1"/>
    </font>
    <font>
      <sz val="10"/>
      <color indexed="12"/>
      <name val="MS Sans Serif"/>
      <family val="2"/>
    </font>
    <font>
      <sz val="10"/>
      <color indexed="8"/>
      <name val="MS Sans Serif"/>
      <family val="2"/>
    </font>
    <font>
      <u/>
      <sz val="11"/>
      <color indexed="36"/>
      <name val="‚l‚r ‚oƒSƒVƒbƒN"/>
      <family val="3"/>
    </font>
    <font>
      <sz val="10"/>
      <name val="JaguarJC"/>
    </font>
    <font>
      <sz val="10"/>
      <name val="Palatino"/>
    </font>
    <font>
      <sz val="12"/>
      <name val="Arial"/>
      <family val="2"/>
    </font>
    <font>
      <b/>
      <sz val="8.5"/>
      <name val="LinePrinter"/>
    </font>
    <font>
      <b/>
      <sz val="12"/>
      <name val="Times New Roman"/>
      <family val="1"/>
    </font>
    <font>
      <sz val="12"/>
      <name val="Helv"/>
    </font>
    <font>
      <b/>
      <sz val="12"/>
      <name val="MS Sans Serif"/>
      <family val="2"/>
    </font>
    <font>
      <sz val="8"/>
      <name val="Times New Roman"/>
      <family val="1"/>
    </font>
    <font>
      <sz val="8"/>
      <name val="MS Sans Serif"/>
      <family val="2"/>
    </font>
    <font>
      <b/>
      <sz val="9"/>
      <name val="Arial"/>
      <family val="2"/>
    </font>
    <font>
      <sz val="12"/>
      <name val="CG Times (W1)"/>
      <family val="1"/>
    </font>
    <font>
      <b/>
      <sz val="8"/>
      <name val="Arial Rounded MT Bold"/>
      <family val="2"/>
    </font>
    <font>
      <u/>
      <sz val="7.5"/>
      <color indexed="36"/>
      <name val="Arial"/>
      <family val="2"/>
    </font>
    <font>
      <sz val="10"/>
      <color indexed="12"/>
      <name val="Arial"/>
      <family val="2"/>
    </font>
    <font>
      <b/>
      <sz val="10"/>
      <name val="Helv"/>
    </font>
    <font>
      <b/>
      <sz val="10"/>
      <name val="Tms Rmn"/>
    </font>
    <font>
      <sz val="8"/>
      <color indexed="20"/>
      <name val="Tahoma"/>
      <family val="2"/>
    </font>
    <font>
      <sz val="10"/>
      <color indexed="20"/>
      <name val="Arial"/>
      <family val="2"/>
    </font>
    <font>
      <sz val="9"/>
      <name val="Times New Roman"/>
      <family val="1"/>
    </font>
    <font>
      <sz val="8"/>
      <name val="Helv"/>
    </font>
    <font>
      <i/>
      <sz val="10"/>
      <color indexed="10"/>
      <name val="Arial"/>
      <family val="2"/>
    </font>
    <font>
      <sz val="12"/>
      <color indexed="12"/>
      <name val="Arial MT"/>
    </font>
    <font>
      <sz val="1"/>
      <color indexed="8"/>
      <name val="Courier"/>
      <family val="3"/>
    </font>
    <font>
      <sz val="10"/>
      <name val="MS Serif"/>
      <family val="1"/>
    </font>
    <font>
      <b/>
      <sz val="8"/>
      <name val="MS Sans Serif"/>
      <family val="2"/>
    </font>
    <font>
      <sz val="10"/>
      <color indexed="19"/>
      <name val="Arial"/>
      <family val="2"/>
    </font>
    <font>
      <i/>
      <sz val="10"/>
      <color indexed="12"/>
      <name val="Arial"/>
      <family val="2"/>
    </font>
    <font>
      <b/>
      <sz val="8"/>
      <name val="MS Serif"/>
      <family val="1"/>
    </font>
    <font>
      <i/>
      <sz val="10"/>
      <color indexed="11"/>
      <name val="Arial"/>
      <family val="2"/>
    </font>
    <font>
      <b/>
      <sz val="12"/>
      <name val="Helv"/>
    </font>
    <font>
      <b/>
      <i/>
      <sz val="8"/>
      <name val="MS Sans Serif"/>
      <family val="2"/>
    </font>
    <font>
      <u/>
      <sz val="10"/>
      <color indexed="12"/>
      <name val="Arial"/>
      <family val="2"/>
    </font>
    <font>
      <u/>
      <sz val="10"/>
      <color indexed="36"/>
      <name val="Arial"/>
      <family val="2"/>
    </font>
    <font>
      <u/>
      <sz val="7.7"/>
      <color indexed="12"/>
      <name val="Arial"/>
      <family val="2"/>
    </font>
    <font>
      <u/>
      <sz val="7.7"/>
      <color indexed="36"/>
      <name val="Arial"/>
      <family val="2"/>
    </font>
    <font>
      <u/>
      <sz val="8"/>
      <color indexed="12"/>
      <name val="Times New Roman"/>
      <family val="1"/>
    </font>
    <font>
      <sz val="8"/>
      <name val="Helvetica"/>
    </font>
    <font>
      <b/>
      <sz val="11"/>
      <name val="Helv"/>
    </font>
    <font>
      <sz val="9"/>
      <name val="Arial"/>
      <family val="2"/>
    </font>
    <font>
      <sz val="11"/>
      <color indexed="60"/>
      <name val="Calibri"/>
      <family val="2"/>
    </font>
    <font>
      <sz val="7"/>
      <name val="Small Fonts"/>
      <family val="2"/>
    </font>
    <font>
      <sz val="11"/>
      <name val="‚l‚r –¾’©"/>
      <charset val="128"/>
    </font>
    <font>
      <sz val="8"/>
      <color indexed="19"/>
      <name val="Tahoma"/>
      <family val="2"/>
    </font>
    <font>
      <b/>
      <sz val="8"/>
      <name val="Times New Roman"/>
      <family val="1"/>
    </font>
    <font>
      <i/>
      <sz val="10"/>
      <color indexed="23"/>
      <name val="Arial"/>
      <family val="2"/>
    </font>
    <font>
      <b/>
      <sz val="10"/>
      <name val="MS Sans Serif"/>
      <family val="2"/>
    </font>
    <font>
      <sz val="8"/>
      <color indexed="9"/>
      <name val="MS Sans Serif"/>
      <family val="2"/>
    </font>
    <font>
      <b/>
      <sz val="8.25"/>
      <name val="Helv"/>
    </font>
    <font>
      <sz val="6"/>
      <color indexed="23"/>
      <name val="Arial"/>
      <family val="2"/>
    </font>
    <font>
      <sz val="6"/>
      <color indexed="55"/>
      <name val="Arial"/>
      <family val="2"/>
    </font>
    <font>
      <sz val="10"/>
      <name val="Helvetica"/>
    </font>
    <font>
      <sz val="10"/>
      <color indexed="18"/>
      <name val="Arial"/>
      <family val="2"/>
    </font>
    <font>
      <i/>
      <sz val="10"/>
      <color indexed="8"/>
      <name val="Arial"/>
      <family val="2"/>
    </font>
    <font>
      <sz val="10"/>
      <name val="Wingdings"/>
      <charset val="2"/>
    </font>
    <font>
      <sz val="8"/>
      <color theme="1"/>
      <name val="Arial"/>
      <family val="2"/>
    </font>
    <font>
      <sz val="8"/>
      <color theme="0"/>
      <name val="Arial"/>
      <family val="2"/>
    </font>
    <font>
      <b/>
      <sz val="8"/>
      <color theme="0"/>
      <name val="Arial"/>
      <family val="2"/>
    </font>
    <font>
      <sz val="10"/>
      <name val="Palatino"/>
      <family val="1"/>
    </font>
    <font>
      <sz val="8"/>
      <name val="Helvetica"/>
      <family val="2"/>
    </font>
    <font>
      <sz val="10"/>
      <name val="Helvetica"/>
      <family val="2"/>
    </font>
    <font>
      <b/>
      <sz val="9"/>
      <color indexed="81"/>
      <name val="Segoe UI"/>
      <family val="2"/>
    </font>
    <font>
      <sz val="9"/>
      <color indexed="81"/>
      <name val="Segoe UI"/>
      <family val="2"/>
    </font>
    <font>
      <sz val="10"/>
      <name val="Arial"/>
      <family val="2"/>
    </font>
    <font>
      <sz val="11"/>
      <color theme="1"/>
      <name val="Arial"/>
      <family val="2"/>
    </font>
    <font>
      <sz val="10"/>
      <name val="Arial"/>
      <family val="2"/>
    </font>
    <font>
      <sz val="8"/>
      <color theme="0" tint="-0.14999847407452621"/>
      <name val="Arial"/>
      <family val="2"/>
    </font>
    <font>
      <b/>
      <sz val="9"/>
      <color theme="0"/>
      <name val="Arial"/>
      <family val="2"/>
    </font>
    <font>
      <sz val="8"/>
      <color rgb="FF00B050"/>
      <name val="Arial"/>
      <family val="2"/>
    </font>
    <font>
      <sz val="8"/>
      <name val="Arial"/>
      <family val="2"/>
    </font>
    <font>
      <sz val="8"/>
      <color rgb="FFC00000"/>
      <name val="Arial"/>
      <family val="2"/>
    </font>
    <font>
      <sz val="8"/>
      <name val="Arial"/>
      <family val="2"/>
    </font>
    <font>
      <sz val="10"/>
      <name val="Arial"/>
      <family val="2"/>
    </font>
    <font>
      <sz val="10"/>
      <name val="Arial"/>
      <family val="2"/>
    </font>
    <font>
      <sz val="8"/>
      <name val="Arial"/>
      <family val="2"/>
    </font>
    <font>
      <sz val="8"/>
      <name val="Arial"/>
      <family val="2"/>
    </font>
    <font>
      <b/>
      <sz val="11"/>
      <color theme="1"/>
      <name val="Calibri"/>
      <family val="2"/>
      <scheme val="minor"/>
    </font>
    <font>
      <sz val="8"/>
      <name val="Arial"/>
      <family val="2"/>
    </font>
    <font>
      <sz val="10"/>
      <name val="Arial"/>
      <family val="2"/>
    </font>
    <font>
      <sz val="8"/>
      <name val="Arial"/>
      <family val="2"/>
    </font>
    <font>
      <b/>
      <sz val="8"/>
      <name val="Arial"/>
      <family val="2"/>
    </font>
    <font>
      <sz val="8"/>
      <name val="Arial"/>
      <family val="2"/>
    </font>
    <font>
      <b/>
      <sz val="10"/>
      <color theme="0" tint="-0.14999847407452621"/>
      <name val="Arial"/>
      <family val="2"/>
    </font>
    <font>
      <sz val="8"/>
      <name val="Arial"/>
      <family val="2"/>
    </font>
    <font>
      <sz val="10"/>
      <name val="Arial"/>
      <family val="2"/>
    </font>
    <font>
      <sz val="8"/>
      <name val="Arial"/>
      <family val="2"/>
    </font>
    <font>
      <sz val="11"/>
      <color rgb="FFFF0000"/>
      <name val="Calibri"/>
      <family val="2"/>
      <scheme val="minor"/>
    </font>
    <font>
      <sz val="10"/>
      <name val="Arial"/>
      <family val="2"/>
    </font>
    <font>
      <sz val="11"/>
      <name val="Calibri"/>
      <family val="2"/>
    </font>
    <font>
      <sz val="8"/>
      <name val="Arial"/>
      <family val="2"/>
    </font>
    <font>
      <b/>
      <sz val="8"/>
      <name val="Arial"/>
      <family val="2"/>
    </font>
    <font>
      <sz val="8"/>
      <color rgb="FFFF0000"/>
      <name val="Arial"/>
      <family val="2"/>
    </font>
    <font>
      <sz val="10"/>
      <name val="Arial"/>
      <family val="2"/>
    </font>
    <font>
      <sz val="11"/>
      <name val="Calibri"/>
      <family val="2"/>
    </font>
    <font>
      <sz val="8"/>
      <name val="Arial"/>
      <family val="2"/>
    </font>
    <font>
      <sz val="8"/>
      <color rgb="FFFF0000"/>
      <name val="Arial"/>
      <family val="2"/>
    </font>
    <font>
      <sz val="8"/>
      <name val="Arial"/>
      <family val="2"/>
    </font>
    <font>
      <b/>
      <sz val="8"/>
      <name val="Arial"/>
      <family val="2"/>
    </font>
    <font>
      <sz val="8"/>
      <name val="Calibri"/>
      <family val="2"/>
      <scheme val="minor"/>
    </font>
    <font>
      <sz val="8"/>
      <name val="Arial"/>
      <family val="2"/>
    </font>
  </fonts>
  <fills count="80">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indexed="22"/>
      </patternFill>
    </fill>
    <fill>
      <patternFill patternType="solid">
        <fgColor indexed="55"/>
      </patternFill>
    </fill>
    <fill>
      <patternFill patternType="solid">
        <fgColor indexed="43"/>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indexed="42"/>
        <bgColor indexed="64"/>
      </patternFill>
    </fill>
    <fill>
      <patternFill patternType="solid">
        <fgColor indexed="26"/>
        <bgColor indexed="64"/>
      </patternFill>
    </fill>
    <fill>
      <patternFill patternType="solid">
        <fgColor indexed="9"/>
        <bgColor indexed="64"/>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48"/>
        <bgColor indexed="48"/>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25"/>
        <bgColor indexed="25"/>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7"/>
        <bgColor indexed="57"/>
      </patternFill>
    </fill>
    <fill>
      <patternFill patternType="solid">
        <fgColor indexed="55"/>
        <bgColor indexed="55"/>
      </patternFill>
    </fill>
    <fill>
      <patternFill patternType="solid">
        <fgColor indexed="18"/>
        <bgColor indexed="18"/>
      </patternFill>
    </fill>
    <fill>
      <patternFill patternType="solid">
        <fgColor indexed="41"/>
        <bgColor indexed="41"/>
      </patternFill>
    </fill>
    <fill>
      <patternFill patternType="solid">
        <fgColor indexed="54"/>
        <bgColor indexed="54"/>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53"/>
        <bgColor indexed="53"/>
      </patternFill>
    </fill>
    <fill>
      <patternFill patternType="solid">
        <fgColor indexed="35"/>
        <bgColor indexed="35"/>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60"/>
      </patternFill>
    </fill>
    <fill>
      <patternFill patternType="solid">
        <fgColor indexed="12"/>
      </patternFill>
    </fill>
    <fill>
      <patternFill patternType="solid">
        <fgColor indexed="50"/>
      </patternFill>
    </fill>
    <fill>
      <patternFill patternType="lightUp">
        <fgColor indexed="48"/>
        <bgColor indexed="41"/>
      </patternFill>
    </fill>
    <fill>
      <patternFill patternType="solid">
        <fgColor indexed="54"/>
      </patternFill>
    </fill>
    <fill>
      <patternFill patternType="solid">
        <fgColor indexed="40"/>
      </patternFill>
    </fill>
    <fill>
      <patternFill patternType="solid">
        <fgColor indexed="41"/>
      </patternFill>
    </fill>
    <fill>
      <patternFill patternType="solid">
        <fgColor indexed="23"/>
      </patternFill>
    </fill>
    <fill>
      <patternFill patternType="solid">
        <fgColor indexed="9"/>
      </patternFill>
    </fill>
    <fill>
      <patternFill patternType="solid">
        <fgColor indexed="15"/>
      </patternFill>
    </fill>
    <fill>
      <patternFill patternType="solid">
        <fgColor indexed="20"/>
      </patternFill>
    </fill>
    <fill>
      <patternFill patternType="solid">
        <fgColor indexed="63"/>
        <bgColor indexed="64"/>
      </patternFill>
    </fill>
    <fill>
      <patternFill patternType="solid">
        <fgColor indexed="9"/>
        <bgColor indexed="13"/>
      </patternFill>
    </fill>
    <fill>
      <patternFill patternType="gray125">
        <fgColor indexed="13"/>
        <bgColor indexed="9"/>
      </patternFill>
    </fill>
    <fill>
      <patternFill patternType="gray125">
        <fgColor indexed="8"/>
      </patternFill>
    </fill>
    <fill>
      <patternFill patternType="solid">
        <fgColor indexed="13"/>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rgb="FF00B050"/>
        <bgColor indexed="64"/>
      </patternFill>
    </fill>
    <fill>
      <patternFill patternType="solid">
        <fgColor rgb="FF002060"/>
        <bgColor indexed="64"/>
      </patternFill>
    </fill>
    <fill>
      <patternFill patternType="solid">
        <fgColor rgb="FF92D050"/>
        <bgColor indexed="64"/>
      </patternFill>
    </fill>
    <fill>
      <patternFill patternType="solid">
        <fgColor theme="4" tint="-0.249977111117893"/>
        <bgColor indexed="64"/>
      </patternFill>
    </fill>
    <fill>
      <patternFill patternType="solid">
        <fgColor theme="4" tint="-0.499984740745262"/>
        <bgColor indexed="64"/>
      </patternFill>
    </fill>
  </fills>
  <borders count="64">
    <border>
      <left/>
      <right/>
      <top/>
      <bottom/>
      <diagonal/>
    </border>
    <border>
      <left/>
      <right/>
      <top style="thin">
        <color indexed="64"/>
      </top>
      <bottom style="thin">
        <color indexed="64"/>
      </bottom>
      <diagonal/>
    </border>
    <border>
      <left style="thin">
        <color auto="1"/>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style="thin">
        <color theme="4"/>
      </top>
      <bottom/>
      <diagonal/>
    </border>
    <border>
      <left style="thin">
        <color indexed="64"/>
      </left>
      <right/>
      <top style="thin">
        <color indexed="64"/>
      </top>
      <bottom/>
      <diagonal/>
    </border>
    <border>
      <left/>
      <right/>
      <top style="medium">
        <color indexed="64"/>
      </top>
      <bottom style="medium">
        <color indexed="64"/>
      </bottom>
      <diagonal/>
    </border>
    <border>
      <left style="thin">
        <color indexed="18"/>
      </left>
      <right style="thin">
        <color indexed="18"/>
      </right>
      <top style="thin">
        <color indexed="18"/>
      </top>
      <bottom style="thin">
        <color indexed="18"/>
      </bottom>
      <diagonal/>
    </border>
    <border>
      <left/>
      <right/>
      <top/>
      <bottom style="thick">
        <color indexed="48"/>
      </bottom>
      <diagonal/>
    </border>
    <border>
      <left/>
      <right/>
      <top/>
      <bottom style="thick">
        <color indexed="58"/>
      </bottom>
      <diagonal/>
    </border>
    <border>
      <left/>
      <right/>
      <top/>
      <bottom style="medium">
        <color indexed="58"/>
      </bottom>
      <diagonal/>
    </border>
    <border>
      <left/>
      <right/>
      <top/>
      <bottom style="double">
        <color indexed="17"/>
      </bottom>
      <diagonal/>
    </border>
    <border>
      <left style="thin">
        <color indexed="48"/>
      </left>
      <right style="thin">
        <color indexed="48"/>
      </right>
      <top style="thin">
        <color indexed="48"/>
      </top>
      <bottom style="thin">
        <color indexed="48"/>
      </bottom>
      <diagonal/>
    </border>
    <border>
      <left style="thin">
        <color indexed="8"/>
      </left>
      <right style="thin">
        <color indexed="8"/>
      </right>
      <top style="thin">
        <color indexed="8"/>
      </top>
      <bottom style="thin">
        <color indexed="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right/>
      <top style="thin">
        <color indexed="48"/>
      </top>
      <bottom style="double">
        <color indexed="48"/>
      </bottom>
      <diagonal/>
    </border>
    <border>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top/>
      <bottom style="thin">
        <color theme="4"/>
      </bottom>
      <diagonal/>
    </border>
    <border>
      <left style="thin">
        <color indexed="64"/>
      </left>
      <right style="thin">
        <color indexed="64"/>
      </right>
      <top/>
      <bottom style="thin">
        <color indexed="64"/>
      </bottom>
      <diagonal/>
    </border>
    <border>
      <left/>
      <right/>
      <top style="hair">
        <color indexed="64"/>
      </top>
      <bottom style="hair">
        <color indexed="64"/>
      </bottom>
      <diagonal/>
    </border>
    <border>
      <left/>
      <right/>
      <top/>
      <bottom style="hair">
        <color indexed="64"/>
      </bottom>
      <diagonal/>
    </border>
    <border>
      <left/>
      <right/>
      <top style="double">
        <color indexed="64"/>
      </top>
      <bottom style="double">
        <color indexed="64"/>
      </bottom>
      <diagonal/>
    </border>
    <border>
      <left/>
      <right style="hair">
        <color indexed="64"/>
      </right>
      <top style="thin">
        <color indexed="64"/>
      </top>
      <bottom style="hair">
        <color indexed="64"/>
      </bottom>
      <diagonal/>
    </border>
    <border>
      <left style="double">
        <color indexed="64"/>
      </left>
      <right style="thin">
        <color indexed="64"/>
      </right>
      <top style="double">
        <color indexed="64"/>
      </top>
      <bottom/>
      <diagonal/>
    </border>
    <border>
      <left/>
      <right/>
      <top/>
      <bottom style="double">
        <color indexed="64"/>
      </bottom>
      <diagonal/>
    </border>
    <border>
      <left style="thin">
        <color indexed="8"/>
      </left>
      <right/>
      <top style="thin">
        <color indexed="65"/>
      </top>
      <bottom/>
      <diagonal/>
    </border>
    <border>
      <left style="hair">
        <color indexed="23"/>
      </left>
      <right style="hair">
        <color indexed="23"/>
      </right>
      <top style="hair">
        <color indexed="23"/>
      </top>
      <bottom style="hair">
        <color indexed="23"/>
      </bottom>
      <diagonal/>
    </border>
    <border>
      <left/>
      <right/>
      <top/>
      <bottom style="medium">
        <color auto="1"/>
      </bottom>
      <diagonal/>
    </border>
    <border>
      <left/>
      <right/>
      <top style="medium">
        <color auto="1"/>
      </top>
      <bottom/>
      <diagonal/>
    </border>
    <border>
      <left style="thin">
        <color indexed="58"/>
      </left>
      <right style="medium">
        <color indexed="58"/>
      </right>
      <top style="medium">
        <color indexed="58"/>
      </top>
      <bottom style="thin">
        <color indexed="58"/>
      </bottom>
      <diagonal/>
    </border>
    <border>
      <left style="thin">
        <color indexed="64"/>
      </left>
      <right/>
      <top style="thin">
        <color theme="4"/>
      </top>
      <bottom/>
      <diagonal/>
    </border>
    <border>
      <left/>
      <right/>
      <top style="thin">
        <color theme="8" tint="0.39997558519241921"/>
      </top>
      <bottom style="thin">
        <color theme="8" tint="0.39997558519241921"/>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style="medium">
        <color indexed="64"/>
      </top>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diagonal/>
    </border>
    <border>
      <left style="thin">
        <color theme="4" tint="0.39994506668294322"/>
      </left>
      <right/>
      <top/>
      <bottom/>
      <diagonal/>
    </border>
    <border>
      <left/>
      <right style="thin">
        <color theme="4" tint="0.39994506668294322"/>
      </right>
      <top/>
      <bottom style="thin">
        <color theme="4"/>
      </bottom>
      <diagonal/>
    </border>
    <border>
      <left/>
      <right/>
      <top style="thin">
        <color indexed="64"/>
      </top>
      <bottom/>
      <diagonal/>
    </border>
  </borders>
  <cellStyleXfs count="15592">
    <xf numFmtId="182" fontId="0" fillId="0" borderId="0"/>
    <xf numFmtId="43" fontId="1" fillId="0" borderId="0" applyFont="0" applyFill="0" applyBorder="0" applyAlignment="0" applyProtection="0"/>
    <xf numFmtId="182" fontId="3" fillId="0" borderId="0" applyFont="0" applyFill="0" applyBorder="0" applyAlignment="0" applyProtection="0"/>
    <xf numFmtId="182" fontId="4" fillId="0" borderId="0" applyFont="0" applyFill="0" applyBorder="0" applyAlignment="0" applyProtection="0"/>
    <xf numFmtId="182" fontId="4" fillId="0" borderId="0"/>
    <xf numFmtId="9" fontId="1" fillId="0" borderId="0" applyFont="0" applyFill="0" applyBorder="0" applyAlignment="0" applyProtection="0"/>
    <xf numFmtId="9" fontId="3" fillId="0" borderId="0" applyFont="0" applyFill="0" applyBorder="0" applyAlignment="0" applyProtection="0"/>
    <xf numFmtId="182"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182" fontId="8" fillId="4" borderId="0" applyNumberFormat="0" applyBorder="0" applyAlignment="0" applyProtection="0"/>
    <xf numFmtId="182" fontId="8" fillId="5" borderId="0" applyNumberFormat="0" applyBorder="0" applyAlignment="0" applyProtection="0"/>
    <xf numFmtId="182" fontId="8" fillId="6" borderId="0" applyNumberFormat="0" applyBorder="0" applyAlignment="0" applyProtection="0"/>
    <xf numFmtId="182" fontId="8" fillId="7" borderId="0" applyNumberFormat="0" applyBorder="0" applyAlignment="0" applyProtection="0"/>
    <xf numFmtId="182" fontId="8" fillId="8" borderId="0" applyNumberFormat="0" applyBorder="0" applyAlignment="0" applyProtection="0"/>
    <xf numFmtId="182" fontId="8" fillId="9" borderId="0" applyNumberFormat="0" applyBorder="0" applyAlignment="0" applyProtection="0"/>
    <xf numFmtId="182" fontId="9" fillId="4" borderId="0" applyNumberFormat="0" applyBorder="0" applyAlignment="0" applyProtection="0"/>
    <xf numFmtId="182" fontId="9" fillId="5" borderId="0" applyNumberFormat="0" applyBorder="0" applyAlignment="0" applyProtection="0"/>
    <xf numFmtId="182" fontId="9" fillId="6" borderId="0" applyNumberFormat="0" applyBorder="0" applyAlignment="0" applyProtection="0"/>
    <xf numFmtId="182" fontId="9" fillId="7" borderId="0" applyNumberFormat="0" applyBorder="0" applyAlignment="0" applyProtection="0"/>
    <xf numFmtId="182" fontId="9" fillId="8" borderId="0" applyNumberFormat="0" applyBorder="0" applyAlignment="0" applyProtection="0"/>
    <xf numFmtId="182" fontId="9" fillId="9" borderId="0" applyNumberFormat="0" applyBorder="0" applyAlignment="0" applyProtection="0"/>
    <xf numFmtId="182" fontId="10" fillId="4" borderId="0" applyNumberFormat="0" applyBorder="0" applyAlignment="0" applyProtection="0"/>
    <xf numFmtId="182" fontId="10" fillId="5" borderId="0" applyNumberFormat="0" applyBorder="0" applyAlignment="0" applyProtection="0"/>
    <xf numFmtId="182" fontId="10" fillId="6" borderId="0" applyNumberFormat="0" applyBorder="0" applyAlignment="0" applyProtection="0"/>
    <xf numFmtId="182" fontId="10" fillId="7" borderId="0" applyNumberFormat="0" applyBorder="0" applyAlignment="0" applyProtection="0"/>
    <xf numFmtId="182" fontId="10" fillId="8" borderId="0" applyNumberFormat="0" applyBorder="0" applyAlignment="0" applyProtection="0"/>
    <xf numFmtId="182" fontId="10" fillId="9" borderId="0" applyNumberFormat="0" applyBorder="0" applyAlignment="0" applyProtection="0"/>
    <xf numFmtId="182" fontId="8" fillId="10" borderId="0" applyNumberFormat="0" applyBorder="0" applyAlignment="0" applyProtection="0"/>
    <xf numFmtId="182" fontId="8" fillId="11" borderId="0" applyNumberFormat="0" applyBorder="0" applyAlignment="0" applyProtection="0"/>
    <xf numFmtId="182" fontId="8" fillId="12" borderId="0" applyNumberFormat="0" applyBorder="0" applyAlignment="0" applyProtection="0"/>
    <xf numFmtId="182" fontId="8" fillId="7" borderId="0" applyNumberFormat="0" applyBorder="0" applyAlignment="0" applyProtection="0"/>
    <xf numFmtId="182" fontId="8" fillId="10" borderId="0" applyNumberFormat="0" applyBorder="0" applyAlignment="0" applyProtection="0"/>
    <xf numFmtId="182" fontId="8" fillId="13" borderId="0" applyNumberFormat="0" applyBorder="0" applyAlignment="0" applyProtection="0"/>
    <xf numFmtId="182" fontId="9" fillId="10" borderId="0" applyNumberFormat="0" applyBorder="0" applyAlignment="0" applyProtection="0"/>
    <xf numFmtId="182" fontId="9" fillId="11" borderId="0" applyNumberFormat="0" applyBorder="0" applyAlignment="0" applyProtection="0"/>
    <xf numFmtId="182" fontId="9" fillId="12" borderId="0" applyNumberFormat="0" applyBorder="0" applyAlignment="0" applyProtection="0"/>
    <xf numFmtId="182" fontId="9" fillId="7" borderId="0" applyNumberFormat="0" applyBorder="0" applyAlignment="0" applyProtection="0"/>
    <xf numFmtId="182" fontId="9" fillId="10" borderId="0" applyNumberFormat="0" applyBorder="0" applyAlignment="0" applyProtection="0"/>
    <xf numFmtId="182" fontId="9" fillId="13" borderId="0" applyNumberFormat="0" applyBorder="0" applyAlignment="0" applyProtection="0"/>
    <xf numFmtId="182" fontId="10" fillId="10" borderId="0" applyNumberFormat="0" applyBorder="0" applyAlignment="0" applyProtection="0"/>
    <xf numFmtId="182" fontId="10" fillId="11" borderId="0" applyNumberFormat="0" applyBorder="0" applyAlignment="0" applyProtection="0"/>
    <xf numFmtId="182" fontId="10" fillId="12" borderId="0" applyNumberFormat="0" applyBorder="0" applyAlignment="0" applyProtection="0"/>
    <xf numFmtId="182" fontId="10" fillId="7" borderId="0" applyNumberFormat="0" applyBorder="0" applyAlignment="0" applyProtection="0"/>
    <xf numFmtId="182" fontId="10" fillId="10" borderId="0" applyNumberFormat="0" applyBorder="0" applyAlignment="0" applyProtection="0"/>
    <xf numFmtId="182" fontId="10" fillId="13" borderId="0" applyNumberFormat="0" applyBorder="0" applyAlignment="0" applyProtection="0"/>
    <xf numFmtId="182" fontId="11" fillId="14" borderId="0" applyNumberFormat="0" applyBorder="0" applyAlignment="0" applyProtection="0"/>
    <xf numFmtId="182" fontId="11" fillId="11" borderId="0" applyNumberFormat="0" applyBorder="0" applyAlignment="0" applyProtection="0"/>
    <xf numFmtId="182" fontId="11" fillId="12"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17" borderId="0" applyNumberFormat="0" applyBorder="0" applyAlignment="0" applyProtection="0"/>
    <xf numFmtId="182" fontId="12" fillId="14" borderId="0" applyNumberFormat="0" applyBorder="0" applyAlignment="0" applyProtection="0"/>
    <xf numFmtId="182" fontId="12" fillId="11" borderId="0" applyNumberFormat="0" applyBorder="0" applyAlignment="0" applyProtection="0"/>
    <xf numFmtId="182" fontId="12" fillId="12" borderId="0" applyNumberFormat="0" applyBorder="0" applyAlignment="0" applyProtection="0"/>
    <xf numFmtId="182" fontId="12" fillId="15" borderId="0" applyNumberFormat="0" applyBorder="0" applyAlignment="0" applyProtection="0"/>
    <xf numFmtId="182" fontId="12" fillId="16" borderId="0" applyNumberFormat="0" applyBorder="0" applyAlignment="0" applyProtection="0"/>
    <xf numFmtId="182" fontId="12" fillId="17" borderId="0" applyNumberFormat="0" applyBorder="0" applyAlignment="0" applyProtection="0"/>
    <xf numFmtId="182" fontId="13" fillId="14" borderId="0" applyNumberFormat="0" applyBorder="0" applyAlignment="0" applyProtection="0"/>
    <xf numFmtId="182" fontId="13" fillId="11" borderId="0" applyNumberFormat="0" applyBorder="0" applyAlignment="0" applyProtection="0"/>
    <xf numFmtId="182" fontId="13" fillId="12"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1" fillId="18" borderId="0" applyNumberFormat="0" applyBorder="0" applyAlignment="0" applyProtection="0"/>
    <xf numFmtId="182" fontId="11" fillId="19" borderId="0" applyNumberFormat="0" applyBorder="0" applyAlignment="0" applyProtection="0"/>
    <xf numFmtId="182" fontId="11" fillId="20"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21" borderId="0" applyNumberFormat="0" applyBorder="0" applyAlignment="0" applyProtection="0"/>
    <xf numFmtId="182" fontId="12" fillId="18" borderId="0" applyNumberFormat="0" applyBorder="0" applyAlignment="0" applyProtection="0"/>
    <xf numFmtId="182" fontId="12" fillId="19" borderId="0" applyNumberFormat="0" applyBorder="0" applyAlignment="0" applyProtection="0"/>
    <xf numFmtId="182" fontId="12" fillId="20" borderId="0" applyNumberFormat="0" applyBorder="0" applyAlignment="0" applyProtection="0"/>
    <xf numFmtId="182" fontId="12" fillId="15" borderId="0" applyNumberFormat="0" applyBorder="0" applyAlignment="0" applyProtection="0"/>
    <xf numFmtId="182" fontId="12" fillId="16" borderId="0" applyNumberFormat="0" applyBorder="0" applyAlignment="0" applyProtection="0"/>
    <xf numFmtId="182" fontId="12" fillId="21" borderId="0" applyNumberFormat="0" applyBorder="0" applyAlignment="0" applyProtection="0"/>
    <xf numFmtId="182" fontId="3" fillId="22" borderId="8" applyNumberFormat="0" applyFont="0" applyAlignment="0" applyProtection="0"/>
    <xf numFmtId="182" fontId="14" fillId="5" borderId="0" applyNumberFormat="0" applyBorder="0" applyAlignment="0" applyProtection="0"/>
    <xf numFmtId="182" fontId="15" fillId="23" borderId="9" applyNumberFormat="0" applyAlignment="0" applyProtection="0"/>
    <xf numFmtId="182" fontId="16" fillId="6" borderId="0" applyNumberFormat="0" applyBorder="0" applyAlignment="0" applyProtection="0"/>
    <xf numFmtId="182" fontId="17" fillId="23" borderId="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182" fontId="18" fillId="24" borderId="10" applyNumberFormat="0" applyAlignment="0" applyProtection="0"/>
    <xf numFmtId="182" fontId="19" fillId="5" borderId="0" applyNumberFormat="0" applyBorder="0" applyAlignment="0" applyProtection="0"/>
    <xf numFmtId="182" fontId="20" fillId="9" borderId="9" applyNumberFormat="0" applyAlignment="0" applyProtection="0"/>
    <xf numFmtId="182" fontId="21" fillId="23" borderId="11" applyNumberFormat="0" applyAlignment="0" applyProtection="0"/>
    <xf numFmtId="182" fontId="22" fillId="6" borderId="0" applyNumberFormat="0" applyBorder="0" applyAlignment="0" applyProtection="0"/>
    <xf numFmtId="167" fontId="3" fillId="0" borderId="0" applyFont="0" applyFill="0" applyBorder="0" applyAlignment="0" applyProtection="0"/>
    <xf numFmtId="182" fontId="23" fillId="0" borderId="0" applyNumberFormat="0" applyFill="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20"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21" borderId="0" applyNumberFormat="0" applyBorder="0" applyAlignment="0" applyProtection="0"/>
    <xf numFmtId="182" fontId="24" fillId="0" borderId="0" applyNumberFormat="0" applyFill="0" applyBorder="0" applyAlignment="0" applyProtection="0"/>
    <xf numFmtId="182" fontId="25" fillId="6" borderId="0" applyNumberFormat="0" applyBorder="0" applyAlignment="0" applyProtection="0"/>
    <xf numFmtId="182" fontId="26" fillId="0" borderId="12" applyNumberFormat="0" applyFill="0" applyAlignment="0" applyProtection="0"/>
    <xf numFmtId="182" fontId="27" fillId="0" borderId="13" applyNumberFormat="0" applyFill="0" applyAlignment="0" applyProtection="0"/>
    <xf numFmtId="182" fontId="28" fillId="0" borderId="14" applyNumberFormat="0" applyFill="0" applyAlignment="0" applyProtection="0"/>
    <xf numFmtId="182" fontId="28" fillId="0" borderId="0" applyNumberFormat="0" applyFill="0" applyBorder="0" applyAlignment="0" applyProtection="0"/>
    <xf numFmtId="182" fontId="29" fillId="9" borderId="9" applyNumberFormat="0" applyAlignment="0" applyProtection="0"/>
    <xf numFmtId="182" fontId="30" fillId="9" borderId="9" applyNumberFormat="0" applyAlignment="0" applyProtection="0"/>
    <xf numFmtId="182" fontId="31" fillId="0" borderId="15" applyNumberFormat="0" applyFill="0" applyAlignment="0" applyProtection="0"/>
    <xf numFmtId="182" fontId="32" fillId="24" borderId="10" applyNumberFormat="0" applyAlignment="0" applyProtection="0"/>
    <xf numFmtId="182" fontId="33" fillId="24" borderId="10" applyNumberFormat="0" applyAlignment="0" applyProtection="0"/>
    <xf numFmtId="182" fontId="34" fillId="0" borderId="15" applyNumberFormat="0" applyFill="0" applyAlignment="0" applyProtection="0"/>
    <xf numFmtId="182" fontId="35" fillId="0" borderId="15" applyNumberFormat="0" applyFill="0" applyAlignment="0" applyProtection="0"/>
    <xf numFmtId="182" fontId="36" fillId="0" borderId="12" applyNumberFormat="0" applyFill="0" applyAlignment="0" applyProtection="0"/>
    <xf numFmtId="182" fontId="37" fillId="0" borderId="13" applyNumberFormat="0" applyFill="0" applyAlignment="0" applyProtection="0"/>
    <xf numFmtId="182" fontId="38" fillId="0" borderId="14" applyNumberFormat="0" applyFill="0" applyAlignment="0" applyProtection="0"/>
    <xf numFmtId="182" fontId="38" fillId="0" borderId="0" applyNumberFormat="0" applyFill="0" applyBorder="0" applyAlignment="0" applyProtection="0"/>
    <xf numFmtId="182" fontId="39" fillId="25" borderId="0" applyNumberFormat="0" applyBorder="0" applyAlignment="0" applyProtection="0"/>
    <xf numFmtId="182" fontId="8" fillId="22" borderId="8" applyNumberFormat="0" applyFont="0" applyAlignment="0" applyProtection="0"/>
    <xf numFmtId="182" fontId="40" fillId="23" borderId="9" applyNumberFormat="0" applyAlignment="0" applyProtection="0"/>
    <xf numFmtId="182" fontId="41" fillId="23"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82" fontId="42" fillId="0" borderId="0" applyNumberFormat="0" applyFill="0" applyBorder="0" applyAlignment="0" applyProtection="0"/>
    <xf numFmtId="182" fontId="43" fillId="0" borderId="12" applyNumberFormat="0" applyFill="0" applyAlignment="0" applyProtection="0"/>
    <xf numFmtId="182" fontId="44" fillId="0" borderId="13" applyNumberFormat="0" applyFill="0" applyAlignment="0" applyProtection="0"/>
    <xf numFmtId="182" fontId="45" fillId="0" borderId="14" applyNumberFormat="0" applyFill="0" applyAlignment="0" applyProtection="0"/>
    <xf numFmtId="182" fontId="45" fillId="0" borderId="0" applyNumberFormat="0" applyFill="0" applyBorder="0" applyAlignment="0" applyProtection="0"/>
    <xf numFmtId="182" fontId="46" fillId="0" borderId="16" applyNumberFormat="0" applyFill="0" applyAlignment="0" applyProtection="0"/>
    <xf numFmtId="182" fontId="47" fillId="0" borderId="16" applyNumberFormat="0" applyFill="0" applyAlignment="0" applyProtection="0"/>
    <xf numFmtId="182" fontId="48" fillId="0" borderId="0" applyNumberFormat="0" applyFill="0" applyBorder="0" applyAlignment="0" applyProtection="0"/>
    <xf numFmtId="182" fontId="49" fillId="0" borderId="0" applyNumberFormat="0" applyFill="0" applyBorder="0" applyAlignment="0" applyProtection="0"/>
    <xf numFmtId="182" fontId="50" fillId="0" borderId="0" applyNumberFormat="0" applyFill="0" applyBorder="0" applyAlignment="0" applyProtection="0"/>
    <xf numFmtId="182" fontId="51" fillId="0" borderId="16" applyNumberFormat="0" applyFill="0" applyAlignment="0" applyProtection="0"/>
    <xf numFmtId="182" fontId="42" fillId="0" borderId="0" applyNumberFormat="0" applyFill="0" applyBorder="0" applyAlignment="0" applyProtection="0"/>
    <xf numFmtId="182" fontId="52" fillId="23" borderId="11" applyNumberFormat="0" applyAlignment="0" applyProtection="0"/>
    <xf numFmtId="182" fontId="3" fillId="22" borderId="8" applyNumberFormat="0" applyFont="0" applyAlignment="0" applyProtection="0"/>
    <xf numFmtId="182" fontId="53" fillId="0" borderId="0" applyNumberFormat="0" applyFill="0" applyBorder="0" applyAlignment="0" applyProtection="0"/>
    <xf numFmtId="182" fontId="54" fillId="0" borderId="0" applyNumberFormat="0" applyFill="0" applyBorder="0" applyAlignment="0" applyProtection="0"/>
    <xf numFmtId="182" fontId="55" fillId="5" borderId="0" applyNumberFormat="0" applyBorder="0" applyAlignment="0" applyProtection="0"/>
    <xf numFmtId="182" fontId="1" fillId="0" borderId="0"/>
    <xf numFmtId="0" fontId="1" fillId="0" borderId="0"/>
    <xf numFmtId="9" fontId="3" fillId="29" borderId="0"/>
    <xf numFmtId="2" fontId="3" fillId="0" borderId="0" applyFont="0" applyFill="0" applyBorder="0" applyAlignment="0" applyProtection="0"/>
    <xf numFmtId="0" fontId="3" fillId="0" borderId="0" applyFill="0" applyBorder="0" applyAlignment="0"/>
    <xf numFmtId="0" fontId="59" fillId="0" borderId="0" applyFill="0" applyBorder="0" applyAlignment="0"/>
    <xf numFmtId="0" fontId="59" fillId="0" borderId="0" applyFill="0" applyBorder="0" applyAlignment="0"/>
    <xf numFmtId="0" fontId="3" fillId="0" borderId="0" applyFill="0" applyBorder="0" applyAlignment="0"/>
    <xf numFmtId="0" fontId="3"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59" fillId="0" borderId="0" applyFont="0" applyFill="0" applyBorder="0" applyAlignment="0" applyProtection="0"/>
    <xf numFmtId="172" fontId="1" fillId="0" borderId="0" applyFont="0" applyFill="0" applyBorder="0" applyAlignment="0" applyProtection="0"/>
    <xf numFmtId="14" fontId="4"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38" fontId="7" fillId="2" borderId="0" applyNumberFormat="0" applyBorder="0" applyAlignment="0" applyProtection="0"/>
    <xf numFmtId="0" fontId="5" fillId="0" borderId="19" applyNumberFormat="0" applyAlignment="0" applyProtection="0">
      <alignment horizontal="left" vertical="center"/>
    </xf>
    <xf numFmtId="0" fontId="5" fillId="0" borderId="1">
      <alignment horizontal="left" vertical="center"/>
    </xf>
    <xf numFmtId="0" fontId="60" fillId="0" borderId="0"/>
    <xf numFmtId="10" fontId="7" fillId="30" borderId="4" applyNumberFormat="0" applyBorder="0" applyAlignment="0" applyProtection="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171" fontId="3" fillId="0" borderId="0" applyFont="0" applyFill="0" applyBorder="0" applyAlignment="0" applyProtection="0"/>
    <xf numFmtId="40" fontId="61" fillId="0" borderId="0" applyFont="0" applyFill="0" applyBorder="0" applyAlignment="0" applyProtection="0"/>
    <xf numFmtId="0" fontId="62" fillId="0" borderId="0"/>
    <xf numFmtId="0" fontId="63" fillId="0" borderId="0"/>
    <xf numFmtId="0" fontId="1" fillId="0" borderId="0"/>
    <xf numFmtId="0"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3"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1" fillId="0" borderId="0"/>
    <xf numFmtId="183" fontId="3" fillId="0" borderId="0"/>
    <xf numFmtId="183" fontId="3" fillId="0" borderId="0"/>
    <xf numFmtId="0" fontId="1" fillId="0" borderId="0"/>
    <xf numFmtId="179" fontId="3" fillId="0" borderId="0"/>
    <xf numFmtId="0" fontId="64" fillId="0" borderId="0"/>
    <xf numFmtId="0" fontId="3" fillId="0" borderId="0" applyFont="0" applyFill="0" applyBorder="0" applyAlignment="0" applyProtection="0"/>
    <xf numFmtId="0" fontId="3" fillId="0" borderId="0" applyFont="0" applyFill="0" applyBorder="0" applyAlignment="0" applyProtection="0"/>
    <xf numFmtId="1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0" fontId="59" fillId="0" borderId="0" applyFill="0" applyBorder="0" applyAlignment="0"/>
    <xf numFmtId="49" fontId="4" fillId="0" borderId="0" applyFill="0" applyBorder="0" applyAlignment="0"/>
    <xf numFmtId="0" fontId="3" fillId="0" borderId="0" applyFill="0" applyBorder="0" applyAlignment="0"/>
    <xf numFmtId="0" fontId="3" fillId="0" borderId="0" applyFill="0" applyBorder="0" applyAlignment="0"/>
    <xf numFmtId="170" fontId="3" fillId="0" borderId="0" applyFont="0" applyFill="0" applyBorder="0" applyAlignment="0" applyProtection="0"/>
    <xf numFmtId="184" fontId="3" fillId="0" borderId="0" applyFont="0" applyFill="0" applyBorder="0" applyAlignment="0" applyProtection="0"/>
    <xf numFmtId="179" fontId="1" fillId="0" borderId="0"/>
    <xf numFmtId="179" fontId="8" fillId="32" borderId="0" applyNumberFormat="0" applyBorder="0" applyAlignment="0" applyProtection="0"/>
    <xf numFmtId="179" fontId="8" fillId="33" borderId="0" applyNumberFormat="0" applyBorder="0" applyAlignment="0" applyProtection="0"/>
    <xf numFmtId="179" fontId="11" fillId="34"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11" fillId="35" borderId="0" applyNumberFormat="0" applyBorder="0" applyAlignment="0" applyProtection="0"/>
    <xf numFmtId="179" fontId="8" fillId="36" borderId="0" applyNumberFormat="0" applyBorder="0" applyAlignment="0" applyProtection="0"/>
    <xf numFmtId="179" fontId="8" fillId="37" borderId="0" applyNumberFormat="0" applyBorder="0" applyAlignment="0" applyProtection="0"/>
    <xf numFmtId="179" fontId="11" fillId="38"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11" fillId="39" borderId="0" applyNumberFormat="0" applyBorder="0" applyAlignment="0" applyProtection="0"/>
    <xf numFmtId="179" fontId="8" fillId="40" borderId="0" applyNumberFormat="0" applyBorder="0" applyAlignment="0" applyProtection="0"/>
    <xf numFmtId="179" fontId="8" fillId="41" borderId="0" applyNumberFormat="0" applyBorder="0" applyAlignment="0" applyProtection="0"/>
    <xf numFmtId="179" fontId="11" fillId="42"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11" fillId="43" borderId="0" applyNumberFormat="0" applyBorder="0" applyAlignment="0" applyProtection="0"/>
    <xf numFmtId="179" fontId="8" fillId="36" borderId="0" applyNumberFormat="0" applyBorder="0" applyAlignment="0" applyProtection="0"/>
    <xf numFmtId="179" fontId="8" fillId="44" borderId="0" applyNumberFormat="0" applyBorder="0" applyAlignment="0" applyProtection="0"/>
    <xf numFmtId="179" fontId="11" fillId="37"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11" fillId="45" borderId="0" applyNumberFormat="0" applyBorder="0" applyAlignment="0" applyProtection="0"/>
    <xf numFmtId="179" fontId="8" fillId="46" borderId="0" applyNumberFormat="0" applyBorder="0" applyAlignment="0" applyProtection="0"/>
    <xf numFmtId="179" fontId="8" fillId="47"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11" fillId="34" borderId="0" applyNumberFormat="0" applyBorder="0" applyAlignment="0" applyProtection="0"/>
    <xf numFmtId="179" fontId="8" fillId="48" borderId="0" applyNumberFormat="0" applyBorder="0" applyAlignment="0" applyProtection="0"/>
    <xf numFmtId="179" fontId="8" fillId="49" borderId="0" applyNumberFormat="0" applyBorder="0" applyAlignment="0" applyProtection="0"/>
    <xf numFmtId="179" fontId="11" fillId="50"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11" fillId="51"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5" fillId="48" borderId="0" applyNumberFormat="0" applyBorder="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66" fillId="52" borderId="2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18" fillId="45" borderId="10" applyNumberFormat="0" applyAlignment="0" applyProtection="0"/>
    <xf numFmtId="179" fontId="51" fillId="53" borderId="0" applyNumberFormat="0" applyBorder="0" applyAlignment="0" applyProtection="0"/>
    <xf numFmtId="179" fontId="51" fillId="54" borderId="0" applyNumberFormat="0" applyBorder="0" applyAlignment="0" applyProtection="0"/>
    <xf numFmtId="179" fontId="51" fillId="55"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8" fillId="41" borderId="0" applyNumberFormat="0" applyBorder="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7" fillId="0" borderId="21"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8" fillId="0" borderId="22"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23" applyNumberFormat="0" applyFill="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69" fillId="0" borderId="0" applyNumberFormat="0" applyFill="0" applyBorder="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70" fillId="49" borderId="20" applyNumberFormat="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0" borderId="24" applyNumberFormat="0" applyFill="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25" fillId="49" borderId="0" applyNumberFormat="0" applyBorder="0" applyAlignment="0" applyProtection="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56" borderId="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7" fillId="48" borderId="20" applyNumberFormat="0" applyFon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179" fontId="41" fillId="52" borderId="11" applyNumberFormat="0" applyAlignment="0" applyProtection="0"/>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 fillId="25" borderId="20" applyNumberFormat="0" applyProtection="0">
      <alignment vertical="center"/>
    </xf>
    <xf numFmtId="4" fontId="71" fillId="3" borderId="20" applyNumberFormat="0" applyProtection="0">
      <alignment vertical="center"/>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4" fontId="7" fillId="3" borderId="20" applyNumberFormat="0" applyProtection="0">
      <alignment horizontal="left" vertical="center" indent="1"/>
    </xf>
    <xf numFmtId="179" fontId="72" fillId="25" borderId="25" applyNumberFormat="0" applyProtection="0">
      <alignment horizontal="left" vertical="top"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57" borderId="20"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9" borderId="26"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3"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17"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1"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20"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58"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12" borderId="20" applyNumberFormat="0" applyProtection="0">
      <alignment horizontal="right" vertical="center"/>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7" fillId="59" borderId="26" applyNumberFormat="0" applyProtection="0">
      <alignment horizontal="left" vertical="center" indent="1"/>
    </xf>
    <xf numFmtId="4" fontId="3" fillId="60" borderId="26" applyNumberFormat="0" applyProtection="0">
      <alignment horizontal="left" vertical="center" indent="1"/>
    </xf>
    <xf numFmtId="4" fontId="3" fillId="60" borderId="26" applyNumberFormat="0" applyProtection="0">
      <alignment horizontal="left" vertical="center" indent="1"/>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1" borderId="20" applyNumberFormat="0" applyProtection="0">
      <alignment horizontal="right" vertical="center"/>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2"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4" fontId="7" fillId="61" borderId="26"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23" borderId="20" applyNumberFormat="0" applyProtection="0">
      <alignment horizontal="left" vertical="center"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0" borderId="25" applyNumberFormat="0" applyProtection="0">
      <alignment horizontal="left" vertical="top"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3" borderId="20" applyNumberFormat="0" applyProtection="0">
      <alignment horizontal="left" vertical="center"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61" borderId="25" applyNumberFormat="0" applyProtection="0">
      <alignment horizontal="left" vertical="top"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0" applyNumberFormat="0" applyProtection="0">
      <alignment horizontal="left" vertical="center"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10" borderId="25" applyNumberFormat="0" applyProtection="0">
      <alignment horizontal="left" vertical="top"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0" applyNumberFormat="0" applyProtection="0">
      <alignment horizontal="left" vertical="center"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2" borderId="25" applyNumberFormat="0" applyProtection="0">
      <alignment horizontal="left" vertical="top" indent="1"/>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 fillId="64" borderId="27" applyNumberFormat="0">
      <protection locked="0"/>
    </xf>
    <xf numFmtId="179" fontId="73" fillId="60" borderId="28" applyBorder="0"/>
    <xf numFmtId="4" fontId="74" fillId="22" borderId="25" applyNumberFormat="0" applyProtection="0">
      <alignment vertical="center"/>
    </xf>
    <xf numFmtId="4" fontId="71" fillId="30" borderId="4" applyNumberFormat="0" applyProtection="0">
      <alignment vertical="center"/>
    </xf>
    <xf numFmtId="4" fontId="74" fillId="23" borderId="25" applyNumberFormat="0" applyProtection="0">
      <alignment horizontal="left" vertical="center" indent="1"/>
    </xf>
    <xf numFmtId="179" fontId="74" fillId="22" borderId="25" applyNumberFormat="0" applyProtection="0">
      <alignment horizontal="left" vertical="top" indent="1"/>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 fillId="0" borderId="20" applyNumberFormat="0" applyProtection="0">
      <alignment horizontal="right" vertical="center"/>
    </xf>
    <xf numFmtId="4" fontId="71" fillId="31" borderId="20" applyNumberFormat="0" applyProtection="0">
      <alignment horizontal="right" vertical="center"/>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4" fontId="7" fillId="16" borderId="20" applyNumberFormat="0" applyProtection="0">
      <alignment horizontal="left" vertical="center" indent="1"/>
    </xf>
    <xf numFmtId="179" fontId="74" fillId="61" borderId="25" applyNumberFormat="0" applyProtection="0">
      <alignment horizontal="left" vertical="top" indent="1"/>
    </xf>
    <xf numFmtId="4" fontId="75" fillId="65" borderId="26" applyNumberFormat="0" applyProtection="0">
      <alignment horizontal="left" vertical="center" indent="1"/>
    </xf>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179" fontId="7" fillId="66" borderId="4"/>
    <xf numFmtId="4" fontId="76" fillId="64" borderId="20" applyNumberFormat="0" applyProtection="0">
      <alignment horizontal="right" vertical="center"/>
    </xf>
    <xf numFmtId="179" fontId="77" fillId="0" borderId="0" applyNumberFormat="0" applyFill="0" applyBorder="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51" fillId="0" borderId="29" applyNumberFormat="0" applyFill="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179" fontId="78" fillId="0" borderId="0" applyNumberFormat="0" applyFill="0" applyBorder="0" applyAlignment="0" applyProtection="0"/>
    <xf numFmtId="0" fontId="1" fillId="0" borderId="0"/>
    <xf numFmtId="173" fontId="1" fillId="0" borderId="0" applyFont="0" applyFill="0" applyBorder="0" applyAlignment="0" applyProtection="0"/>
    <xf numFmtId="182" fontId="1" fillId="0" borderId="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11" fillId="14"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21" borderId="0" applyNumberFormat="0" applyBorder="0" applyAlignment="0" applyProtection="0"/>
    <xf numFmtId="0" fontId="41" fillId="23" borderId="11" applyNumberFormat="0" applyAlignment="0" applyProtection="0"/>
    <xf numFmtId="0" fontId="17" fillId="23" borderId="9" applyNumberFormat="0" applyAlignment="0" applyProtection="0"/>
    <xf numFmtId="0" fontId="30" fillId="9" borderId="9" applyNumberFormat="0" applyAlignment="0" applyProtection="0"/>
    <xf numFmtId="0" fontId="51" fillId="0" borderId="16" applyNumberFormat="0" applyFill="0" applyAlignment="0" applyProtection="0"/>
    <xf numFmtId="0" fontId="23" fillId="0" borderId="0" applyNumberFormat="0" applyFill="0" applyBorder="0" applyAlignment="0" applyProtection="0"/>
    <xf numFmtId="0" fontId="25" fillId="6" borderId="0" applyNumberFormat="0" applyBorder="0" applyAlignment="0" applyProtection="0"/>
    <xf numFmtId="0" fontId="3" fillId="22" borderId="8" applyNumberFormat="0" applyFont="0" applyAlignment="0" applyProtection="0"/>
    <xf numFmtId="0" fontId="14" fillId="5" borderId="0" applyNumberFormat="0" applyBorder="0" applyAlignment="0" applyProtection="0"/>
    <xf numFmtId="0" fontId="81" fillId="0" borderId="0" applyNumberFormat="0" applyFill="0" applyBorder="0" applyAlignment="0" applyProtection="0"/>
    <xf numFmtId="0" fontId="26" fillId="0" borderId="12" applyNumberFormat="0" applyFill="0" applyAlignment="0" applyProtection="0"/>
    <xf numFmtId="0" fontId="27" fillId="0" borderId="13" applyNumberFormat="0" applyFill="0" applyAlignment="0" applyProtection="0"/>
    <xf numFmtId="0" fontId="28" fillId="0" borderId="14" applyNumberFormat="0" applyFill="0" applyAlignment="0" applyProtection="0"/>
    <xf numFmtId="0" fontId="28" fillId="0" borderId="0" applyNumberFormat="0" applyFill="0" applyBorder="0" applyAlignment="0" applyProtection="0"/>
    <xf numFmtId="0" fontId="50" fillId="0" borderId="0" applyNumberFormat="0" applyFill="0" applyBorder="0" applyAlignment="0" applyProtection="0"/>
    <xf numFmtId="0" fontId="35" fillId="0" borderId="15" applyNumberFormat="0" applyFill="0" applyAlignment="0" applyProtection="0"/>
    <xf numFmtId="0" fontId="54" fillId="0" borderId="0" applyNumberFormat="0" applyFill="0" applyBorder="0" applyAlignment="0" applyProtection="0"/>
    <xf numFmtId="0" fontId="18" fillId="24" borderId="10" applyNumberFormat="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87" fontId="80"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1" fillId="0" borderId="0" applyFont="0" applyFill="0" applyBorder="0" applyAlignment="0" applyProtection="0"/>
    <xf numFmtId="0" fontId="1" fillId="0" borderId="0"/>
    <xf numFmtId="18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3" fillId="0" borderId="0"/>
    <xf numFmtId="0" fontId="74" fillId="0" borderId="0" applyNumberFormat="0" applyFill="0" applyBorder="0" applyProtection="0">
      <alignment horizontal="center"/>
    </xf>
    <xf numFmtId="0" fontId="83" fillId="0" borderId="0" applyNumberFormat="0" applyFill="0" applyBorder="0" applyAlignment="0" applyProtection="0"/>
    <xf numFmtId="4" fontId="84" fillId="0" borderId="0" applyFill="0" applyBorder="0" applyAlignment="0" applyProtection="0"/>
    <xf numFmtId="4" fontId="85" fillId="31" borderId="0" applyProtection="0">
      <alignment horizontal="center" vertical="center"/>
    </xf>
    <xf numFmtId="0" fontId="86" fillId="67" borderId="0" applyNumberFormat="0" applyProtection="0">
      <alignment horizontal="center" vertical="center" wrapText="1"/>
    </xf>
    <xf numFmtId="0" fontId="1" fillId="0" borderId="0"/>
    <xf numFmtId="0" fontId="8" fillId="0" borderId="0"/>
    <xf numFmtId="0" fontId="8" fillId="0" borderId="0"/>
    <xf numFmtId="189" fontId="87" fillId="0" borderId="0" applyFont="0" applyFill="0" applyBorder="0" applyAlignment="0" applyProtection="0"/>
    <xf numFmtId="190" fontId="3" fillId="0" borderId="0" applyFont="0" applyFill="0" applyBorder="0" applyProtection="0">
      <alignment horizontal="right"/>
    </xf>
    <xf numFmtId="191" fontId="3" fillId="0" borderId="0" applyFont="0" applyFill="0" applyBorder="0" applyAlignment="0" applyProtection="0"/>
    <xf numFmtId="192" fontId="3" fillId="0" borderId="0" applyFont="0" applyFill="0" applyBorder="0" applyAlignment="0" applyProtection="0"/>
    <xf numFmtId="189" fontId="87" fillId="0" borderId="0" applyFont="0" applyFill="0" applyBorder="0" applyAlignment="0" applyProtection="0"/>
    <xf numFmtId="192"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4" fontId="88"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4" fontId="88"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4" fontId="88"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4" fontId="88" fillId="0" borderId="0" applyFont="0" applyFill="0" applyBorder="0" applyAlignment="0" applyProtection="0"/>
    <xf numFmtId="194" fontId="88" fillId="0" borderId="0" applyFont="0" applyFill="0" applyBorder="0" applyAlignment="0" applyProtection="0"/>
    <xf numFmtId="194" fontId="88"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4" fontId="88"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4" fontId="88"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19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189" fontId="87" fillId="0" borderId="0" applyFont="0" applyFill="0" applyBorder="0" applyAlignment="0" applyProtection="0"/>
    <xf numFmtId="193" fontId="3" fillId="0" borderId="0" applyFont="0" applyFill="0" applyBorder="0" applyAlignment="0" applyProtection="0"/>
    <xf numFmtId="0" fontId="3" fillId="0" borderId="0" applyFont="0" applyFill="0" applyBorder="0" applyAlignment="0" applyProtection="0"/>
    <xf numFmtId="196" fontId="89" fillId="0" borderId="0" applyFont="0" applyFill="0" applyBorder="0" applyAlignment="0" applyProtection="0"/>
    <xf numFmtId="0" fontId="90" fillId="0" borderId="0" applyFont="0" applyFill="0" applyBorder="0" applyAlignment="0" applyProtection="0"/>
    <xf numFmtId="197" fontId="89" fillId="0" borderId="0" applyFont="0" applyFill="0" applyBorder="0" applyAlignment="0" applyProtection="0"/>
    <xf numFmtId="0" fontId="7" fillId="0" borderId="0" applyFont="0" applyFill="0" applyBorder="0" applyAlignment="0" applyProtection="0"/>
    <xf numFmtId="198" fontId="89" fillId="0" borderId="0" applyFont="0" applyFill="0" applyBorder="0" applyAlignment="0" applyProtection="0"/>
    <xf numFmtId="0" fontId="90" fillId="0" borderId="0" applyFont="0" applyFill="0" applyBorder="0" applyAlignment="0" applyProtection="0"/>
    <xf numFmtId="0" fontId="3" fillId="0" borderId="0" applyFont="0" applyFill="0" applyBorder="0" applyAlignment="0" applyProtection="0"/>
    <xf numFmtId="199" fontId="87" fillId="0" borderId="0" applyFont="0" applyFill="0" applyBorder="0" applyAlignment="0" applyProtection="0"/>
    <xf numFmtId="200" fontId="87" fillId="0" borderId="0" applyFont="0" applyFill="0" applyBorder="0" applyAlignment="0" applyProtection="0"/>
    <xf numFmtId="9" fontId="91" fillId="0" borderId="0" applyFont="0" applyFill="0" applyBorder="0" applyAlignment="0" applyProtection="0"/>
    <xf numFmtId="201" fontId="89" fillId="0" borderId="0" applyFont="0" applyFill="0" applyBorder="0" applyAlignment="0" applyProtection="0"/>
    <xf numFmtId="0" fontId="90" fillId="0" borderId="0" applyFont="0" applyFill="0" applyBorder="0" applyAlignment="0" applyProtection="0"/>
    <xf numFmtId="202" fontId="89" fillId="0" borderId="0" applyFont="0" applyFill="0" applyBorder="0" applyAlignment="0" applyProtection="0"/>
    <xf numFmtId="0" fontId="90" fillId="0" borderId="0" applyFont="0" applyFill="0" applyBorder="0" applyAlignment="0" applyProtection="0"/>
    <xf numFmtId="203" fontId="7" fillId="0" borderId="0" applyFont="0" applyFill="0" applyBorder="0" applyAlignment="0" applyProtection="0"/>
    <xf numFmtId="180" fontId="87" fillId="0" borderId="0" applyFont="0" applyFill="0" applyBorder="0" applyAlignment="0" applyProtection="0"/>
    <xf numFmtId="10" fontId="87" fillId="0" borderId="0" applyFont="0" applyFill="0" applyBorder="0" applyAlignment="0" applyProtection="0"/>
    <xf numFmtId="0" fontId="92" fillId="0" borderId="0"/>
    <xf numFmtId="0" fontId="61" fillId="0" borderId="0" applyFont="0" applyFill="0" applyBorder="0" applyAlignment="0" applyProtection="0"/>
    <xf numFmtId="204" fontId="93" fillId="0" borderId="0" applyFont="0" applyFill="0" applyBorder="0" applyAlignment="0" applyProtection="0"/>
    <xf numFmtId="205" fontId="93" fillId="0" borderId="0" applyFont="0" applyFill="0" applyBorder="0" applyAlignment="0" applyProtection="0"/>
    <xf numFmtId="0" fontId="3" fillId="0" borderId="0"/>
    <xf numFmtId="0" fontId="60" fillId="0" borderId="0" applyBorder="0"/>
    <xf numFmtId="180" fontId="94" fillId="68" borderId="0"/>
    <xf numFmtId="0" fontId="95" fillId="0" borderId="0" applyFont="0" applyFill="0" applyBorder="0" applyAlignment="0" applyProtection="0"/>
    <xf numFmtId="0" fontId="95" fillId="0" borderId="0" applyFont="0" applyFill="0" applyBorder="0" applyAlignment="0" applyProtection="0"/>
    <xf numFmtId="0" fontId="96" fillId="0" borderId="0" applyNumberFormat="0" applyFill="0" applyBorder="0" applyAlignment="0" applyProtection="0">
      <alignment vertical="top"/>
      <protection locked="0"/>
    </xf>
    <xf numFmtId="0" fontId="3" fillId="0" borderId="0"/>
    <xf numFmtId="0" fontId="3" fillId="0" borderId="0"/>
    <xf numFmtId="0" fontId="3" fillId="0" borderId="0"/>
    <xf numFmtId="206" fontId="3" fillId="0" borderId="0" applyFont="0" applyFill="0" applyBorder="0" applyAlignment="0" applyProtection="0">
      <alignment horizontal="right"/>
      <protection locked="0"/>
    </xf>
    <xf numFmtId="0" fontId="90" fillId="0" borderId="0" applyFont="0" applyFill="0" applyBorder="0" applyAlignment="0" applyProtection="0"/>
    <xf numFmtId="207" fontId="97" fillId="0" borderId="0"/>
    <xf numFmtId="37" fontId="98" fillId="0" borderId="0"/>
    <xf numFmtId="208" fontId="87" fillId="0" borderId="0" applyFont="0" applyFill="0" applyBorder="0" applyAlignment="0" applyProtection="0"/>
    <xf numFmtId="0" fontId="7" fillId="0" borderId="0" applyFont="0" applyFill="0" applyBorder="0" applyAlignment="0" applyProtection="0"/>
    <xf numFmtId="180" fontId="97" fillId="0" borderId="0"/>
    <xf numFmtId="208" fontId="7" fillId="0" borderId="0" applyFont="0" applyFill="0" applyBorder="0" applyAlignment="0" applyProtection="0">
      <protection locked="0"/>
    </xf>
    <xf numFmtId="40" fontId="87" fillId="0" borderId="0" applyFont="0" applyFill="0" applyBorder="0" applyAlignment="0" applyProtection="0"/>
    <xf numFmtId="0"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0" fontId="59" fillId="0" borderId="0" applyFont="0" applyFill="0" applyBorder="0" applyAlignment="0" applyProtection="0"/>
    <xf numFmtId="210"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0" fontId="3" fillId="0" borderId="0" applyFont="0" applyFill="0" applyBorder="0" applyAlignment="0" applyProtection="0"/>
    <xf numFmtId="211" fontId="3" fillId="0" borderId="0" applyFont="0" applyFill="0" applyBorder="0" applyAlignment="0" applyProtection="0"/>
    <xf numFmtId="0" fontId="59" fillId="0" borderId="0" applyFont="0" applyFill="0" applyBorder="0" applyAlignment="0" applyProtection="0"/>
    <xf numFmtId="209"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212" fontId="3" fillId="0" borderId="0" applyFont="0" applyFill="0" applyBorder="0" applyAlignment="0" applyProtection="0"/>
    <xf numFmtId="0" fontId="3" fillId="0" borderId="0" applyFont="0" applyFill="0" applyBorder="0" applyAlignment="0" applyProtection="0"/>
    <xf numFmtId="212"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0"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0" fontId="3" fillId="0" borderId="0" applyFont="0" applyFill="0" applyBorder="0" applyAlignment="0" applyProtection="0"/>
    <xf numFmtId="213" fontId="7" fillId="0" borderId="0" applyFont="0" applyFill="0" applyBorder="0" applyAlignment="0" applyProtection="0"/>
    <xf numFmtId="209"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209" fontId="3" fillId="0" borderId="0" applyFont="0" applyFill="0" applyBorder="0" applyAlignment="0" applyProtection="0"/>
    <xf numFmtId="214" fontId="3" fillId="0" borderId="0" applyFont="0" applyFill="0" applyBorder="0" applyAlignment="0" applyProtection="0"/>
    <xf numFmtId="209" fontId="3" fillId="0" borderId="0" applyFont="0" applyFill="0" applyBorder="0" applyAlignment="0" applyProtection="0"/>
    <xf numFmtId="0" fontId="59" fillId="0" borderId="0" applyFont="0" applyFill="0" applyBorder="0" applyAlignment="0" applyProtection="0"/>
    <xf numFmtId="213" fontId="7" fillId="0" borderId="0" applyFont="0" applyFill="0" applyBorder="0" applyAlignment="0" applyProtection="0"/>
    <xf numFmtId="0" fontId="59" fillId="0" borderId="0" applyFont="0" applyFill="0" applyBorder="0" applyAlignment="0" applyProtection="0"/>
    <xf numFmtId="209"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3" fillId="0" borderId="0" applyFont="0" applyFill="0" applyBorder="0" applyAlignment="0" applyProtection="0"/>
    <xf numFmtId="209"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213" fontId="7" fillId="0" borderId="0" applyFont="0" applyFill="0" applyBorder="0" applyAlignment="0" applyProtection="0"/>
    <xf numFmtId="0" fontId="59" fillId="0" borderId="0" applyFont="0" applyFill="0" applyBorder="0" applyAlignment="0" applyProtection="0"/>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61" fillId="0" borderId="0" applyFont="0" applyFill="0" applyBorder="0" applyAlignment="0" applyProtection="0"/>
    <xf numFmtId="0" fontId="59"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219" fontId="7" fillId="0" borderId="0" applyFont="0" applyFill="0" applyBorder="0" applyAlignment="0" applyProtection="0"/>
    <xf numFmtId="215" fontId="3" fillId="0" borderId="0" applyFont="0" applyFill="0" applyBorder="0" applyAlignment="0" applyProtection="0"/>
    <xf numFmtId="22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21"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06" fontId="3" fillId="0" borderId="0" applyFont="0" applyFill="0" applyBorder="0" applyAlignment="0" applyProtection="0">
      <alignment horizontal="right"/>
      <protection locked="0"/>
    </xf>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xf numFmtId="206" fontId="3" fillId="0" borderId="0" applyFont="0" applyFill="0" applyBorder="0" applyAlignment="0" applyProtection="0">
      <alignment horizontal="right"/>
      <protection locked="0"/>
    </xf>
    <xf numFmtId="223" fontId="89" fillId="0" borderId="0" applyFont="0" applyFill="0" applyBorder="0" applyAlignment="0" applyProtection="0"/>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24" fontId="3" fillId="0" borderId="0" applyFont="0" applyFill="0" applyBorder="0" applyAlignment="0" applyProtection="0"/>
    <xf numFmtId="17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225"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27" fontId="3" fillId="0" borderId="0" applyFont="0" applyFill="0" applyBorder="0" applyAlignment="0" applyProtection="0"/>
    <xf numFmtId="227" fontId="3" fillId="0" borderId="0" applyFont="0" applyFill="0" applyBorder="0" applyAlignment="0" applyProtection="0"/>
    <xf numFmtId="227"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19" fontId="3" fillId="0" borderId="0" applyFont="0" applyFill="0" applyBorder="0" applyAlignment="0" applyProtection="0"/>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41" fontId="60" fillId="0" borderId="0"/>
    <xf numFmtId="41" fontId="60" fillId="0" borderId="0"/>
    <xf numFmtId="41" fontId="60" fillId="0" borderId="0"/>
    <xf numFmtId="226" fontId="3" fillId="0" borderId="0" applyFont="0" applyFill="0" applyBorder="0" applyAlignment="0" applyProtection="0"/>
    <xf numFmtId="219" fontId="7"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24"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231"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231" fontId="3" fillId="0" borderId="0" applyFont="0" applyFill="0" applyBorder="0" applyAlignment="0" applyProtection="0"/>
    <xf numFmtId="176" fontId="3" fillId="0" borderId="0" applyFont="0" applyFill="0" applyBorder="0" applyAlignment="0" applyProtection="0"/>
    <xf numFmtId="219" fontId="87"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15" fontId="3" fillId="0" borderId="0" applyFont="0" applyFill="0" applyBorder="0" applyAlignment="0" applyProtection="0"/>
    <xf numFmtId="219" fontId="7" fillId="0" borderId="0" applyFont="0" applyFill="0" applyBorder="0" applyAlignment="0" applyProtection="0">
      <protection locked="0"/>
    </xf>
    <xf numFmtId="219" fontId="7" fillId="0" borderId="0" applyFont="0" applyFill="0" applyBorder="0" applyAlignment="0" applyProtection="0">
      <protection locked="0"/>
    </xf>
    <xf numFmtId="225" fontId="3" fillId="0" borderId="0" applyFont="0" applyFill="0" applyBorder="0" applyAlignment="0" applyProtection="0"/>
    <xf numFmtId="225" fontId="3" fillId="0" borderId="0" applyFont="0" applyFill="0" applyBorder="0" applyAlignment="0" applyProtection="0"/>
    <xf numFmtId="223" fontId="89"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5" fontId="3" fillId="0" borderId="0" applyFont="0" applyFill="0" applyBorder="0" applyAlignment="0" applyProtection="0"/>
    <xf numFmtId="223" fontId="89"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29"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32" fontId="93" fillId="0" borderId="0" applyFont="0" applyFill="0" applyBorder="0" applyAlignment="0" applyProtection="0"/>
    <xf numFmtId="41" fontId="60" fillId="0" borderId="0"/>
    <xf numFmtId="41" fontId="60" fillId="0" borderId="0"/>
    <xf numFmtId="41" fontId="60" fillId="0" borderId="0"/>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22" fontId="3" fillId="0" borderId="0" applyFont="0" applyFill="0" applyBorder="0" applyAlignment="0" applyProtection="0"/>
    <xf numFmtId="223" fontId="89"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215" fontId="3" fillId="0" borderId="0" applyFont="0" applyFill="0" applyBorder="0" applyAlignment="0" applyProtection="0"/>
    <xf numFmtId="219"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2" fontId="93" fillId="0" borderId="0" applyFont="0" applyFill="0" applyBorder="0" applyAlignment="0" applyProtection="0"/>
    <xf numFmtId="232" fontId="93" fillId="0" borderId="0" applyFont="0" applyFill="0" applyBorder="0" applyAlignment="0" applyProtection="0"/>
    <xf numFmtId="232" fontId="93" fillId="0" borderId="0" applyFont="0" applyFill="0" applyBorder="0" applyAlignment="0" applyProtection="0"/>
    <xf numFmtId="0" fontId="3" fillId="0" borderId="0" applyFont="0" applyFill="0" applyBorder="0" applyAlignment="0" applyProtection="0"/>
    <xf numFmtId="206" fontId="3" fillId="0" borderId="0" applyFont="0" applyFill="0" applyBorder="0" applyAlignment="0" applyProtection="0">
      <alignment horizontal="right"/>
      <protection locked="0"/>
    </xf>
    <xf numFmtId="41" fontId="60" fillId="0" borderId="0"/>
    <xf numFmtId="41" fontId="60" fillId="0" borderId="0"/>
    <xf numFmtId="41" fontId="60" fillId="0" borderId="0"/>
    <xf numFmtId="215" fontId="3" fillId="0" borderId="0" applyFont="0" applyFill="0" applyBorder="0" applyAlignment="0" applyProtection="0"/>
    <xf numFmtId="223" fontId="89" fillId="0" borderId="0" applyFont="0" applyFill="0" applyBorder="0" applyAlignment="0" applyProtection="0"/>
    <xf numFmtId="225" fontId="3" fillId="0" borderId="0" applyFont="0" applyFill="0" applyBorder="0" applyAlignment="0" applyProtection="0"/>
    <xf numFmtId="225" fontId="3" fillId="0" borderId="0" applyFont="0" applyFill="0" applyBorder="0" applyAlignment="0" applyProtection="0"/>
    <xf numFmtId="225" fontId="3" fillId="0" borderId="0" applyFont="0" applyFill="0" applyBorder="0" applyAlignment="0" applyProtection="0"/>
    <xf numFmtId="234"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6" fontId="3" fillId="0" borderId="0" applyFont="0" applyFill="0" applyBorder="0" applyAlignment="0" applyProtection="0"/>
    <xf numFmtId="222" fontId="3" fillId="0" borderId="0" applyFont="0" applyFill="0" applyBorder="0" applyAlignment="0" applyProtection="0"/>
    <xf numFmtId="221" fontId="3" fillId="0" borderId="0" applyFont="0" applyFill="0" applyBorder="0" applyAlignment="0" applyProtection="0"/>
    <xf numFmtId="215" fontId="3" fillId="0" borderId="0" applyFont="0" applyFill="0" applyBorder="0" applyAlignment="0" applyProtection="0"/>
    <xf numFmtId="221" fontId="3" fillId="0" borderId="0" applyFont="0" applyFill="0" applyBorder="0" applyAlignment="0" applyProtection="0"/>
    <xf numFmtId="219" fontId="3"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4" fontId="3" fillId="0" borderId="0" applyFont="0" applyFill="0" applyBorder="0" applyAlignment="0" applyProtection="0"/>
    <xf numFmtId="224" fontId="3" fillId="0" borderId="0" applyFont="0" applyFill="0" applyBorder="0" applyAlignment="0" applyProtection="0"/>
    <xf numFmtId="215" fontId="3" fillId="0" borderId="0" applyFont="0" applyFill="0" applyBorder="0" applyAlignment="0" applyProtection="0"/>
    <xf numFmtId="225" fontId="3"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35" fontId="3" fillId="0" borderId="0" applyFont="0" applyFill="0" applyBorder="0" applyAlignment="0" applyProtection="0"/>
    <xf numFmtId="235"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185" fontId="61" fillId="0" borderId="0" applyFont="0" applyFill="0" applyBorder="0" applyAlignment="0" applyProtection="0"/>
    <xf numFmtId="219" fontId="7" fillId="0" borderId="0" applyFont="0" applyFill="0" applyBorder="0" applyAlignment="0" applyProtection="0">
      <alignment horizontal="right"/>
      <protection locked="0"/>
    </xf>
    <xf numFmtId="223" fontId="89" fillId="0" borderId="0" applyFont="0" applyFill="0" applyBorder="0" applyAlignment="0" applyProtection="0"/>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15" fontId="3" fillId="0" borderId="0" applyFont="0" applyFill="0" applyBorder="0" applyAlignment="0" applyProtection="0"/>
    <xf numFmtId="185" fontId="61" fillId="0" borderId="0" applyFont="0" applyFill="0" applyBorder="0" applyAlignment="0" applyProtection="0"/>
    <xf numFmtId="232" fontId="9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22" fontId="3" fillId="0" borderId="0" applyFont="0" applyFill="0" applyBorder="0" applyAlignment="0" applyProtection="0"/>
    <xf numFmtId="206" fontId="3" fillId="0" borderId="0" applyFont="0" applyFill="0" applyBorder="0" applyAlignment="0" applyProtection="0">
      <alignment horizontal="right"/>
      <protection locked="0"/>
    </xf>
    <xf numFmtId="0"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6"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6" fontId="3" fillId="0" borderId="0" applyFont="0" applyFill="0" applyBorder="0" applyAlignment="0" applyProtection="0"/>
    <xf numFmtId="236"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37"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24" fontId="3" fillId="0" borderId="0" applyFont="0" applyFill="0" applyBorder="0" applyAlignment="0" applyProtection="0"/>
    <xf numFmtId="226" fontId="3" fillId="0" borderId="0" applyFont="0" applyFill="0" applyBorder="0" applyAlignment="0" applyProtection="0"/>
    <xf numFmtId="219" fontId="87"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38"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03"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08" fontId="59"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39"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0" fontId="3" fillId="0" borderId="0" applyFont="0" applyFill="0" applyBorder="0" applyAlignment="0" applyProtection="0"/>
    <xf numFmtId="240"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3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06" fontId="3" fillId="0" borderId="0" applyFont="0" applyFill="0" applyBorder="0" applyAlignment="0" applyProtection="0">
      <alignment horizontal="right"/>
      <protection locked="0"/>
    </xf>
    <xf numFmtId="215"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5" fontId="3" fillId="0" borderId="0" applyFont="0" applyFill="0" applyBorder="0" applyAlignment="0" applyProtection="0"/>
    <xf numFmtId="232" fontId="9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185" fontId="61"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85" fontId="61" fillId="0" borderId="0" applyFont="0" applyFill="0" applyBorder="0" applyAlignment="0" applyProtection="0"/>
    <xf numFmtId="232" fontId="93" fillId="0" borderId="0" applyFont="0" applyFill="0" applyBorder="0" applyAlignment="0" applyProtection="0"/>
    <xf numFmtId="185" fontId="61"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32" fontId="9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06" fontId="3" fillId="0" borderId="0" applyFont="0" applyFill="0" applyBorder="0" applyAlignment="0" applyProtection="0">
      <alignment horizontal="right"/>
      <protection locked="0"/>
    </xf>
    <xf numFmtId="215" fontId="3" fillId="0" borderId="0" applyFont="0" applyFill="0" applyBorder="0" applyAlignment="0" applyProtection="0"/>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9" fontId="7"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2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32" fontId="9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1"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alignment horizontal="right"/>
      <protection locked="0"/>
    </xf>
    <xf numFmtId="41" fontId="60" fillId="0" borderId="0"/>
    <xf numFmtId="41" fontId="60" fillId="0" borderId="0"/>
    <xf numFmtId="41" fontId="60" fillId="0" borderId="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185" fontId="61"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32" fontId="93" fillId="0" borderId="0" applyFont="0" applyFill="0" applyBorder="0" applyAlignment="0" applyProtection="0"/>
    <xf numFmtId="226" fontId="3" fillId="0" borderId="0" applyFont="0" applyFill="0" applyBorder="0" applyAlignment="0" applyProtection="0"/>
    <xf numFmtId="225" fontId="3" fillId="0" borderId="0" applyFont="0" applyFill="0" applyBorder="0" applyAlignment="0" applyProtection="0"/>
    <xf numFmtId="225" fontId="3" fillId="0" borderId="0" applyFont="0" applyFill="0" applyBorder="0" applyAlignment="0" applyProtection="0"/>
    <xf numFmtId="0" fontId="3" fillId="0" borderId="0" applyFont="0" applyFill="0" applyBorder="0" applyAlignment="0" applyProtection="0"/>
    <xf numFmtId="41" fontId="60" fillId="0" borderId="0"/>
    <xf numFmtId="41" fontId="60" fillId="0" borderId="0"/>
    <xf numFmtId="41" fontId="60" fillId="0" borderId="0"/>
    <xf numFmtId="0" fontId="3"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225" fontId="3" fillId="0" borderId="0" applyFont="0" applyFill="0" applyBorder="0" applyAlignment="0" applyProtection="0"/>
    <xf numFmtId="22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06" fontId="3" fillId="0" borderId="0" applyFont="0" applyFill="0" applyBorder="0" applyAlignment="0" applyProtection="0">
      <alignment horizontal="right"/>
      <protection locked="0"/>
    </xf>
    <xf numFmtId="0" fontId="7" fillId="0" borderId="0" applyFont="0" applyFill="0" applyBorder="0" applyAlignment="0" applyProtection="0"/>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41" fontId="60" fillId="0" borderId="0"/>
    <xf numFmtId="41" fontId="60" fillId="0" borderId="0"/>
    <xf numFmtId="41" fontId="60" fillId="0" borderId="0"/>
    <xf numFmtId="226" fontId="3" fillId="0" borderId="0" applyFont="0" applyFill="0" applyBorder="0" applyAlignment="0" applyProtection="0"/>
    <xf numFmtId="219" fontId="7" fillId="0" borderId="0" applyFont="0" applyFill="0" applyBorder="0" applyAlignment="0" applyProtection="0">
      <alignment horizontal="right"/>
      <protection locked="0"/>
    </xf>
    <xf numFmtId="0"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03" fontId="99" fillId="0" borderId="0" applyFont="0" applyFill="0" applyBorder="0" applyAlignment="0" applyProtection="0"/>
    <xf numFmtId="242"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06" fontId="3" fillId="0" borderId="0" applyFont="0" applyFill="0" applyBorder="0" applyAlignment="0" applyProtection="0">
      <alignment horizontal="right"/>
      <protection locked="0"/>
    </xf>
    <xf numFmtId="219" fontId="3" fillId="0" borderId="0" applyFont="0" applyFill="0" applyBorder="0" applyAlignment="0" applyProtection="0"/>
    <xf numFmtId="229" fontId="3" fillId="0" borderId="0" applyFont="0" applyFill="0" applyBorder="0" applyAlignment="0" applyProtection="0"/>
    <xf numFmtId="219"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3" fillId="0" borderId="0" applyFont="0" applyFill="0" applyBorder="0" applyAlignment="0" applyProtection="0"/>
    <xf numFmtId="185" fontId="3" fillId="0" borderId="0" applyFont="0" applyFill="0" applyBorder="0" applyAlignment="0" applyProtection="0"/>
    <xf numFmtId="185" fontId="3" fillId="0" borderId="0" applyFont="0" applyFill="0" applyBorder="0" applyAlignment="0" applyProtection="0"/>
    <xf numFmtId="185" fontId="3" fillId="0" borderId="0" applyFont="0" applyFill="0" applyBorder="0" applyAlignment="0" applyProtection="0"/>
    <xf numFmtId="185" fontId="3" fillId="0" borderId="0" applyFont="0" applyFill="0" applyBorder="0" applyAlignment="0" applyProtection="0"/>
    <xf numFmtId="215" fontId="3" fillId="0" borderId="0" applyFont="0" applyFill="0" applyBorder="0" applyAlignment="0" applyProtection="0"/>
    <xf numFmtId="185" fontId="3" fillId="0" borderId="0" applyFont="0" applyFill="0" applyBorder="0" applyAlignment="0" applyProtection="0"/>
    <xf numFmtId="185" fontId="3" fillId="0" borderId="0" applyFont="0" applyFill="0" applyBorder="0" applyAlignment="0" applyProtection="0"/>
    <xf numFmtId="215" fontId="3" fillId="0" borderId="0" applyFont="0" applyFill="0" applyBorder="0" applyAlignment="0" applyProtection="0"/>
    <xf numFmtId="185"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19" fontId="3" fillId="0" borderId="0" applyFont="0" applyFill="0" applyBorder="0" applyAlignment="0" applyProtection="0"/>
    <xf numFmtId="243" fontId="3" fillId="0" borderId="0" applyFont="0" applyFill="0" applyBorder="0" applyAlignment="0" applyProtection="0"/>
    <xf numFmtId="41" fontId="60" fillId="0" borderId="0"/>
    <xf numFmtId="41" fontId="60" fillId="0" borderId="0"/>
    <xf numFmtId="41" fontId="60" fillId="0" borderId="0"/>
    <xf numFmtId="215" fontId="3" fillId="0" borderId="0" applyFont="0" applyFill="0" applyBorder="0" applyAlignment="0" applyProtection="0"/>
    <xf numFmtId="244" fontId="3" fillId="0" borderId="0" applyFont="0" applyFill="0" applyBorder="0" applyAlignment="0" applyProtection="0"/>
    <xf numFmtId="215" fontId="3" fillId="0" borderId="0" applyFont="0" applyFill="0" applyBorder="0" applyAlignment="0" applyProtection="0"/>
    <xf numFmtId="245" fontId="3" fillId="0" borderId="0" applyFont="0" applyFill="0" applyBorder="0" applyAlignment="0" applyProtection="0"/>
    <xf numFmtId="0" fontId="3" fillId="0" borderId="0" applyFont="0" applyFill="0" applyBorder="0" applyAlignment="0" applyProtection="0"/>
    <xf numFmtId="223" fontId="89" fillId="0" borderId="0" applyFont="0" applyFill="0" applyBorder="0" applyAlignment="0" applyProtection="0"/>
    <xf numFmtId="223" fontId="89"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alignment horizontal="right"/>
      <protection locked="0"/>
    </xf>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185" fontId="61" fillId="0" borderId="0" applyFont="0" applyFill="0" applyBorder="0" applyAlignment="0" applyProtection="0"/>
    <xf numFmtId="0" fontId="7"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22"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0" fontId="3" fillId="0" borderId="0" applyFont="0" applyFill="0" applyBorder="0" applyAlignment="0" applyProtection="0"/>
    <xf numFmtId="228" fontId="3" fillId="0" borderId="0" applyFont="0" applyFill="0" applyBorder="0" applyAlignment="0" applyProtection="0"/>
    <xf numFmtId="228" fontId="3" fillId="0" borderId="0" applyFont="0" applyFill="0" applyBorder="0" applyAlignment="0" applyProtection="0"/>
    <xf numFmtId="232" fontId="9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46" fontId="3" fillId="0" borderId="0" applyFont="0" applyFill="0" applyBorder="0" applyAlignment="0" applyProtection="0"/>
    <xf numFmtId="166" fontId="3" fillId="0" borderId="0" applyFont="0" applyFill="0" applyBorder="0" applyAlignment="0" applyProtection="0"/>
    <xf numFmtId="246" fontId="3" fillId="0" borderId="0" applyFont="0" applyFill="0" applyBorder="0" applyAlignment="0" applyProtection="0"/>
    <xf numFmtId="246" fontId="3" fillId="0" borderId="0" applyFont="0" applyFill="0" applyBorder="0" applyAlignment="0" applyProtection="0"/>
    <xf numFmtId="166" fontId="3" fillId="0" borderId="0" applyFont="0" applyFill="0" applyBorder="0" applyAlignment="0" applyProtection="0"/>
    <xf numFmtId="246" fontId="3" fillId="0" borderId="0" applyFont="0" applyFill="0" applyBorder="0" applyAlignment="0" applyProtection="0"/>
    <xf numFmtId="223" fontId="89"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9" fontId="87" fillId="0" borderId="0" applyFont="0" applyFill="0" applyBorder="0" applyAlignment="0" applyProtection="0"/>
    <xf numFmtId="222" fontId="3" fillId="0" borderId="0" applyFont="0" applyFill="0" applyBorder="0" applyAlignment="0" applyProtection="0"/>
    <xf numFmtId="215"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219" fontId="3" fillId="0" borderId="0" applyFont="0" applyFill="0" applyBorder="0" applyAlignment="0" applyProtection="0"/>
    <xf numFmtId="219" fontId="3" fillId="0" borderId="0" applyFont="0" applyFill="0" applyBorder="0" applyAlignment="0" applyProtection="0"/>
    <xf numFmtId="0" fontId="87" fillId="0" borderId="0" applyFont="0" applyFill="0" applyBorder="0" applyAlignment="0" applyProtection="0"/>
    <xf numFmtId="219"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23" fontId="89" fillId="0" borderId="0" applyFont="0" applyFill="0" applyBorder="0" applyAlignment="0" applyProtection="0"/>
    <xf numFmtId="41" fontId="60" fillId="0" borderId="0"/>
    <xf numFmtId="41" fontId="60" fillId="0" borderId="0"/>
    <xf numFmtId="41" fontId="60" fillId="0" borderId="0"/>
    <xf numFmtId="206" fontId="3" fillId="0" borderId="0" applyFont="0" applyFill="0" applyBorder="0" applyAlignment="0" applyProtection="0">
      <alignment horizontal="right"/>
      <protection locked="0"/>
    </xf>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87" fillId="0" borderId="0" applyFont="0" applyFill="0" applyBorder="0" applyAlignment="0" applyProtection="0"/>
    <xf numFmtId="225" fontId="3" fillId="0" borderId="0" applyFont="0" applyFill="0" applyBorder="0" applyAlignment="0" applyProtection="0"/>
    <xf numFmtId="0" fontId="87" fillId="0" borderId="0" applyFont="0" applyFill="0" applyBorder="0" applyAlignment="0" applyProtection="0"/>
    <xf numFmtId="219" fontId="87" fillId="0" borderId="0" applyFont="0" applyFill="0" applyBorder="0" applyAlignment="0" applyProtection="0"/>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247" fontId="3" fillId="0" borderId="0" applyFont="0" applyFill="0" applyBorder="0" applyAlignment="0" applyProtection="0"/>
    <xf numFmtId="247" fontId="3" fillId="0" borderId="0" applyFont="0" applyFill="0" applyBorder="0" applyAlignment="0" applyProtection="0"/>
    <xf numFmtId="247" fontId="3" fillId="0" borderId="0" applyFont="0" applyFill="0" applyBorder="0" applyAlignment="0" applyProtection="0"/>
    <xf numFmtId="247" fontId="3" fillId="0" borderId="0" applyFont="0" applyFill="0" applyBorder="0" applyAlignment="0" applyProtection="0"/>
    <xf numFmtId="247" fontId="3" fillId="0" borderId="0" applyFont="0" applyFill="0" applyBorder="0" applyAlignment="0" applyProtection="0"/>
    <xf numFmtId="248" fontId="3" fillId="0" borderId="0" applyFont="0" applyFill="0" applyBorder="0" applyAlignment="0" applyProtection="0"/>
    <xf numFmtId="247" fontId="3" fillId="0" borderId="0" applyFont="0" applyFill="0" applyBorder="0" applyAlignment="0" applyProtection="0"/>
    <xf numFmtId="247" fontId="3" fillId="0" borderId="0" applyFont="0" applyFill="0" applyBorder="0" applyAlignment="0" applyProtection="0"/>
    <xf numFmtId="248" fontId="3" fillId="0" borderId="0" applyFont="0" applyFill="0" applyBorder="0" applyAlignment="0" applyProtection="0"/>
    <xf numFmtId="247" fontId="3" fillId="0" borderId="0" applyFont="0" applyFill="0" applyBorder="0" applyAlignment="0" applyProtection="0"/>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9" fontId="7" fillId="0" borderId="0" applyFont="0" applyFill="0" applyBorder="0" applyAlignment="0" applyProtection="0">
      <alignment horizontal="right"/>
      <protection locked="0"/>
    </xf>
    <xf numFmtId="223" fontId="89" fillId="0" borderId="0" applyFont="0" applyFill="0" applyBorder="0" applyAlignment="0" applyProtection="0"/>
    <xf numFmtId="223" fontId="89" fillId="0" borderId="0" applyFont="0" applyFill="0" applyBorder="0" applyAlignment="0" applyProtection="0"/>
    <xf numFmtId="223" fontId="89"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87" fillId="0" borderId="0" applyFont="0" applyFill="0" applyBorder="0" applyAlignment="0" applyProtection="0"/>
    <xf numFmtId="249" fontId="61" fillId="0" borderId="0" applyFont="0" applyFill="0" applyBorder="0" applyAlignment="0" applyProtection="0"/>
    <xf numFmtId="223" fontId="89" fillId="0" borderId="0" applyFont="0" applyFill="0" applyBorder="0" applyAlignment="0" applyProtection="0"/>
    <xf numFmtId="219" fontId="87" fillId="0" borderId="0" applyFont="0" applyFill="0" applyBorder="0" applyAlignment="0" applyProtection="0"/>
    <xf numFmtId="0" fontId="3" fillId="0" borderId="0" applyFont="0" applyFill="0" applyBorder="0" applyAlignment="0" applyProtection="0"/>
    <xf numFmtId="250"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38"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03"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19" fontId="7"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19" fontId="7" fillId="0" borderId="0" applyFont="0" applyFill="0" applyBorder="0" applyAlignment="0" applyProtection="0">
      <alignment horizontal="right"/>
      <protection locked="0"/>
    </xf>
    <xf numFmtId="0" fontId="3" fillId="0" borderId="0" applyFont="0" applyFill="0" applyBorder="0" applyAlignment="0" applyProtection="0"/>
    <xf numFmtId="185" fontId="61" fillId="0" borderId="0" applyFont="0" applyFill="0" applyBorder="0" applyAlignment="0" applyProtection="0"/>
    <xf numFmtId="238" fontId="99" fillId="0" borderId="0" applyFont="0" applyFill="0" applyBorder="0" applyAlignment="0" applyProtection="0"/>
    <xf numFmtId="0" fontId="87" fillId="0" borderId="0" applyFont="0" applyFill="0" applyBorder="0" applyAlignment="0" applyProtection="0"/>
    <xf numFmtId="0"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51" fontId="3" fillId="0" borderId="0" applyFont="0" applyFill="0" applyBorder="0" applyAlignment="0" applyProtection="0">
      <alignment horizontal="right"/>
      <protection locked="0"/>
    </xf>
    <xf numFmtId="251"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52"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52" fontId="3" fillId="0" borderId="0" applyFont="0" applyFill="0" applyBorder="0" applyAlignment="0" applyProtection="0">
      <alignment horizontal="right"/>
      <protection locked="0"/>
    </xf>
    <xf numFmtId="252"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52" fontId="3" fillId="0" borderId="0" applyFont="0" applyFill="0" applyBorder="0" applyAlignment="0" applyProtection="0">
      <alignment horizontal="right"/>
      <protection locked="0"/>
    </xf>
    <xf numFmtId="252"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51" fontId="3" fillId="0" borderId="0" applyFont="0" applyFill="0" applyBorder="0" applyAlignment="0" applyProtection="0">
      <alignment horizontal="right"/>
      <protection locked="0"/>
    </xf>
    <xf numFmtId="251"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53" fontId="3"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219" fontId="7"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0" fontId="3" fillId="0" borderId="0" applyFont="0" applyFill="0" applyBorder="0" applyAlignment="0" applyProtection="0">
      <alignment horizontal="right"/>
      <protection locked="0"/>
    </xf>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protection locked="0"/>
    </xf>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24"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22" fontId="3" fillId="0" borderId="0" applyFont="0" applyFill="0" applyBorder="0" applyAlignment="0" applyProtection="0"/>
    <xf numFmtId="234"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54" fontId="3" fillId="0" borderId="0" applyFont="0" applyFill="0" applyBorder="0" applyAlignment="0" applyProtection="0"/>
    <xf numFmtId="219" fontId="7"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45" fontId="3" fillId="0" borderId="0" applyFont="0" applyFill="0" applyBorder="0" applyAlignment="0" applyProtection="0"/>
    <xf numFmtId="219"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24"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9" fontId="7" fillId="0" borderId="0" applyFont="0" applyFill="0" applyBorder="0" applyAlignment="0" applyProtection="0"/>
    <xf numFmtId="246" fontId="3" fillId="0" borderId="0" applyFont="0" applyFill="0" applyBorder="0" applyAlignment="0" applyProtection="0"/>
    <xf numFmtId="166" fontId="3" fillId="0" borderId="0" applyFont="0" applyFill="0" applyBorder="0" applyAlignment="0" applyProtection="0"/>
    <xf numFmtId="246"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24" fontId="3" fillId="0" borderId="0" applyFont="0" applyFill="0" applyBorder="0" applyAlignment="0" applyProtection="0"/>
    <xf numFmtId="224" fontId="3"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0" fontId="87" fillId="0" borderId="0" applyFont="0" applyFill="0" applyBorder="0" applyAlignment="0" applyProtection="0"/>
    <xf numFmtId="206" fontId="3" fillId="0" borderId="0" applyFont="0" applyFill="0" applyBorder="0" applyAlignment="0" applyProtection="0">
      <alignment horizontal="right"/>
      <protection locked="0"/>
    </xf>
    <xf numFmtId="222"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56" fontId="3" fillId="0" borderId="0" applyFont="0" applyFill="0" applyBorder="0" applyAlignment="0" applyProtection="0"/>
    <xf numFmtId="219" fontId="87" fillId="0" borderId="0" applyFont="0" applyFill="0" applyBorder="0" applyAlignment="0" applyProtection="0"/>
    <xf numFmtId="0" fontId="3" fillId="0" borderId="0" applyFont="0" applyFill="0" applyBorder="0" applyAlignment="0" applyProtection="0"/>
    <xf numFmtId="224" fontId="3" fillId="0" borderId="0" applyFont="0" applyFill="0" applyBorder="0" applyAlignment="0" applyProtection="0"/>
    <xf numFmtId="229" fontId="3" fillId="0" borderId="0" applyFont="0" applyFill="0" applyBorder="0" applyAlignment="0" applyProtection="0"/>
    <xf numFmtId="229"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185" fontId="61"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57" fontId="95" fillId="0" borderId="0" applyFont="0" applyFill="0" applyBorder="0" applyAlignment="0" applyProtection="0"/>
    <xf numFmtId="257" fontId="95" fillId="0" borderId="0" applyFont="0" applyFill="0" applyBorder="0" applyAlignment="0" applyProtection="0"/>
    <xf numFmtId="41" fontId="60" fillId="0" borderId="0"/>
    <xf numFmtId="41" fontId="60" fillId="0" borderId="0"/>
    <xf numFmtId="41" fontId="60" fillId="0" borderId="0"/>
    <xf numFmtId="232" fontId="93" fillId="0" borderId="0" applyFont="0" applyFill="0" applyBorder="0" applyAlignment="0" applyProtection="0"/>
    <xf numFmtId="0" fontId="7" fillId="0" borderId="0" applyFont="0" applyFill="0" applyBorder="0" applyAlignment="0" applyProtection="0"/>
    <xf numFmtId="219" fontId="87"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06" fontId="3" fillId="0" borderId="0" applyFont="0" applyFill="0" applyBorder="0" applyAlignment="0" applyProtection="0">
      <alignment horizontal="right"/>
      <protection locked="0"/>
    </xf>
    <xf numFmtId="226" fontId="3" fillId="0" borderId="0" applyFont="0" applyFill="0" applyBorder="0" applyAlignment="0" applyProtection="0"/>
    <xf numFmtId="226"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19" fontId="99"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9" fontId="99"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58"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5" fontId="3" fillId="0" borderId="0" applyFont="0" applyFill="0" applyBorder="0" applyAlignment="0" applyProtection="0"/>
    <xf numFmtId="223" fontId="89" fillId="0" borderId="0" applyFont="0" applyFill="0" applyBorder="0" applyAlignment="0" applyProtection="0"/>
    <xf numFmtId="0" fontId="7" fillId="0" borderId="0" applyFont="0" applyFill="0" applyBorder="0" applyAlignment="0" applyProtection="0"/>
    <xf numFmtId="215" fontId="3" fillId="0" borderId="0" applyFont="0" applyFill="0" applyBorder="0" applyAlignment="0" applyProtection="0"/>
    <xf numFmtId="41" fontId="60" fillId="0" borderId="0"/>
    <xf numFmtId="41" fontId="60" fillId="0" borderId="0"/>
    <xf numFmtId="41" fontId="60" fillId="0" borderId="0"/>
    <xf numFmtId="223" fontId="89" fillId="0" borderId="0" applyFont="0" applyFill="0" applyBorder="0" applyAlignment="0" applyProtection="0"/>
    <xf numFmtId="0" fontId="59" fillId="0" borderId="0" applyFont="0" applyFill="0" applyBorder="0" applyAlignment="0" applyProtection="0"/>
    <xf numFmtId="219" fontId="3" fillId="0" borderId="0" applyFont="0" applyFill="0" applyBorder="0" applyAlignment="0" applyProtection="0"/>
    <xf numFmtId="225" fontId="3" fillId="0" borderId="0" applyFont="0" applyFill="0" applyBorder="0" applyAlignment="0" applyProtection="0"/>
    <xf numFmtId="26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90"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alignment horizontal="right"/>
      <protection locked="0"/>
    </xf>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41" fontId="60" fillId="0" borderId="0"/>
    <xf numFmtId="41" fontId="60" fillId="0" borderId="0"/>
    <xf numFmtId="41" fontId="60" fillId="0" borderId="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225" fontId="3" fillId="0" borderId="0" applyFont="0" applyFill="0" applyBorder="0" applyAlignment="0" applyProtection="0"/>
    <xf numFmtId="227" fontId="93" fillId="0" borderId="0" applyFont="0" applyFill="0" applyBorder="0" applyAlignment="0" applyProtection="0"/>
    <xf numFmtId="219"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231"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231" fontId="3" fillId="0" borderId="0" applyFont="0" applyFill="0" applyBorder="0" applyAlignment="0" applyProtection="0"/>
    <xf numFmtId="176" fontId="3" fillId="0" borderId="0" applyFont="0" applyFill="0" applyBorder="0" applyAlignment="0" applyProtection="0"/>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229" fontId="3" fillId="0" borderId="0" applyFont="0" applyFill="0" applyBorder="0" applyAlignment="0" applyProtection="0"/>
    <xf numFmtId="230" fontId="3" fillId="0" borderId="0" applyFont="0" applyFill="0" applyBorder="0" applyAlignment="0" applyProtection="0"/>
    <xf numFmtId="22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21" fontId="3" fillId="0" borderId="0" applyFont="0" applyFill="0" applyBorder="0" applyAlignment="0" applyProtection="0"/>
    <xf numFmtId="221" fontId="3" fillId="0" borderId="0" applyFont="0" applyFill="0" applyBorder="0" applyAlignment="0" applyProtection="0"/>
    <xf numFmtId="232" fontId="93" fillId="0" borderId="0" applyFont="0" applyFill="0" applyBorder="0" applyAlignment="0" applyProtection="0"/>
    <xf numFmtId="219" fontId="87" fillId="0" borderId="0" applyFont="0" applyFill="0" applyBorder="0" applyAlignment="0" applyProtection="0"/>
    <xf numFmtId="219" fontId="87"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215" fontId="3" fillId="0" borderId="0" applyFont="0" applyFill="0" applyBorder="0" applyAlignment="0" applyProtection="0"/>
    <xf numFmtId="221" fontId="3" fillId="0" borderId="0" applyFont="0" applyFill="0" applyBorder="0" applyAlignment="0" applyProtection="0"/>
    <xf numFmtId="215"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223" fontId="89" fillId="0" borderId="0" applyFont="0" applyFill="0" applyBorder="0" applyAlignment="0" applyProtection="0"/>
    <xf numFmtId="0" fontId="3" fillId="0" borderId="0" applyFont="0" applyFill="0" applyBorder="0" applyAlignment="0" applyProtection="0"/>
    <xf numFmtId="41" fontId="60" fillId="0" borderId="0"/>
    <xf numFmtId="41" fontId="60" fillId="0" borderId="0"/>
    <xf numFmtId="41" fontId="60" fillId="0" borderId="0"/>
    <xf numFmtId="0" fontId="3" fillId="0" borderId="0" applyFont="0" applyFill="0" applyBorder="0" applyAlignment="0" applyProtection="0"/>
    <xf numFmtId="0"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219" fontId="7" fillId="0" borderId="0" applyFont="0" applyFill="0" applyBorder="0" applyAlignment="0" applyProtection="0">
      <alignment horizontal="right"/>
      <protection locked="0"/>
    </xf>
    <xf numFmtId="232" fontId="93" fillId="0" borderId="0" applyFont="0" applyFill="0" applyBorder="0" applyAlignment="0" applyProtection="0"/>
    <xf numFmtId="232" fontId="9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7" fillId="0" borderId="0" applyFont="0" applyFill="0" applyBorder="0" applyAlignment="0" applyProtection="0">
      <alignment horizontal="right"/>
      <protection locked="0"/>
    </xf>
    <xf numFmtId="232" fontId="93" fillId="0" borderId="0" applyFont="0" applyFill="0" applyBorder="0" applyAlignment="0" applyProtection="0"/>
    <xf numFmtId="0" fontId="7" fillId="0" borderId="0" applyFont="0" applyFill="0" applyBorder="0" applyAlignment="0" applyProtection="0"/>
    <xf numFmtId="255" fontId="3" fillId="0" borderId="0" applyFont="0" applyFill="0" applyBorder="0" applyAlignment="0" applyProtection="0"/>
    <xf numFmtId="223" fontId="89" fillId="0" borderId="0" applyFont="0" applyFill="0" applyBorder="0" applyAlignment="0" applyProtection="0"/>
    <xf numFmtId="0" fontId="59"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3" fontId="89" fillId="0" borderId="0" applyFont="0" applyFill="0" applyBorder="0" applyAlignment="0" applyProtection="0"/>
    <xf numFmtId="232" fontId="9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0"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32" fontId="93" fillId="0" borderId="0" applyFont="0" applyFill="0" applyBorder="0" applyAlignment="0" applyProtection="0"/>
    <xf numFmtId="233" fontId="3" fillId="0" borderId="0" applyFont="0" applyFill="0" applyBorder="0" applyAlignment="0" applyProtection="0"/>
    <xf numFmtId="219"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41" fontId="3" fillId="0" borderId="0" applyFont="0" applyFill="0" applyBorder="0" applyAlignment="0" applyProtection="0"/>
    <xf numFmtId="254" fontId="3"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219" fontId="7" fillId="0" borderId="0" applyFont="0" applyFill="0" applyBorder="0" applyAlignment="0" applyProtection="0"/>
    <xf numFmtId="41" fontId="60" fillId="0" borderId="0"/>
    <xf numFmtId="41" fontId="60" fillId="0" borderId="0"/>
    <xf numFmtId="41" fontId="60" fillId="0" borderId="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41" fontId="60" fillId="0" borderId="0"/>
    <xf numFmtId="41" fontId="60" fillId="0" borderId="0"/>
    <xf numFmtId="41" fontId="60" fillId="0" borderId="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63" fontId="3" fillId="0" borderId="0" applyFont="0" applyFill="0" applyBorder="0" applyAlignment="0" applyProtection="0"/>
    <xf numFmtId="215" fontId="3" fillId="0" borderId="0" applyFont="0" applyFill="0" applyBorder="0" applyAlignment="0" applyProtection="0"/>
    <xf numFmtId="0" fontId="3" fillId="0" borderId="0" applyFont="0" applyFill="0" applyBorder="0" applyAlignment="0" applyProtection="0"/>
    <xf numFmtId="215"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266"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266"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267"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267"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85" fontId="61" fillId="0" borderId="0" applyFont="0" applyFill="0" applyBorder="0" applyAlignment="0" applyProtection="0"/>
    <xf numFmtId="222" fontId="3" fillId="0" borderId="0" applyFont="0" applyFill="0" applyBorder="0" applyAlignment="0" applyProtection="0"/>
    <xf numFmtId="0" fontId="7" fillId="0" borderId="0" applyFont="0" applyFill="0" applyBorder="0" applyAlignment="0" applyProtection="0"/>
    <xf numFmtId="215"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38" fontId="99" fillId="0" borderId="0" applyFont="0" applyFill="0" applyBorder="0" applyAlignment="0" applyProtection="0"/>
    <xf numFmtId="226"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03"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26"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23" fontId="89" fillId="0" borderId="0" applyFont="0" applyFill="0" applyBorder="0" applyAlignment="0" applyProtection="0"/>
    <xf numFmtId="219" fontId="7" fillId="0" borderId="0" applyFont="0" applyFill="0" applyBorder="0" applyAlignment="0" applyProtection="0">
      <alignment horizontal="right"/>
      <protection locked="0"/>
    </xf>
    <xf numFmtId="220" fontId="3" fillId="0" borderId="0" applyFont="0" applyFill="0" applyBorder="0" applyAlignment="0" applyProtection="0"/>
    <xf numFmtId="255" fontId="3" fillId="0" borderId="0" applyFont="0" applyFill="0" applyBorder="0" applyAlignment="0" applyProtection="0"/>
    <xf numFmtId="226"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38" fontId="99"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23" fontId="89" fillId="0" borderId="0" applyFont="0" applyFill="0" applyBorder="0" applyAlignment="0" applyProtection="0"/>
    <xf numFmtId="223" fontId="89" fillId="0" borderId="0" applyFont="0" applyFill="0" applyBorder="0" applyAlignment="0" applyProtection="0"/>
    <xf numFmtId="0" fontId="3" fillId="0" borderId="0" applyFont="0" applyFill="0" applyBorder="0" applyAlignment="0" applyProtection="0"/>
    <xf numFmtId="222" fontId="3" fillId="0" borderId="0" applyFont="0" applyFill="0" applyBorder="0" applyAlignment="0" applyProtection="0"/>
    <xf numFmtId="0" fontId="7" fillId="0" borderId="0" applyFont="0" applyFill="0" applyBorder="0" applyAlignment="0" applyProtection="0"/>
    <xf numFmtId="249" fontId="61" fillId="0" borderId="0" applyFont="0" applyFill="0" applyBorder="0" applyAlignment="0" applyProtection="0"/>
    <xf numFmtId="0" fontId="3" fillId="0" borderId="0" applyFont="0" applyFill="0" applyBorder="0" applyAlignment="0" applyProtection="0"/>
    <xf numFmtId="185" fontId="61" fillId="0" borderId="0" applyFont="0" applyFill="0" applyBorder="0" applyAlignment="0" applyProtection="0"/>
    <xf numFmtId="185" fontId="61" fillId="0" borderId="0" applyFont="0" applyFill="0" applyBorder="0" applyAlignment="0" applyProtection="0"/>
    <xf numFmtId="215" fontId="3" fillId="0" borderId="0" applyFont="0" applyFill="0" applyBorder="0" applyAlignment="0" applyProtection="0"/>
    <xf numFmtId="268" fontId="3" fillId="0" borderId="0" applyFont="0" applyFill="0" applyBorder="0" applyAlignment="0" applyProtection="0"/>
    <xf numFmtId="219"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69"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69" fontId="3" fillId="0" borderId="0" applyFont="0" applyFill="0" applyBorder="0" applyAlignment="0" applyProtection="0"/>
    <xf numFmtId="269"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70"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19" fontId="3" fillId="0" borderId="0" applyFont="0" applyFill="0" applyBorder="0" applyAlignment="0" applyProtection="0"/>
    <xf numFmtId="219" fontId="3" fillId="0" borderId="0" applyFont="0" applyFill="0" applyBorder="0" applyAlignment="0" applyProtection="0"/>
    <xf numFmtId="241" fontId="3" fillId="0" borderId="0" applyFont="0" applyFill="0" applyBorder="0" applyAlignment="0" applyProtection="0"/>
    <xf numFmtId="24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1" fontId="3" fillId="0" borderId="0" applyFont="0" applyFill="0" applyBorder="0" applyAlignment="0" applyProtection="0"/>
    <xf numFmtId="261"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62" fontId="3" fillId="0" borderId="0" applyFont="0" applyFill="0" applyBorder="0" applyAlignment="0" applyProtection="0"/>
    <xf numFmtId="241"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1"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1" fontId="3" fillId="0" borderId="0" applyFont="0" applyFill="0" applyBorder="0" applyAlignment="0" applyProtection="0"/>
    <xf numFmtId="271"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72" fontId="3" fillId="0" borderId="0" applyFont="0" applyFill="0" applyBorder="0" applyAlignment="0" applyProtection="0"/>
    <xf numFmtId="249" fontId="61" fillId="0" borderId="0" applyFont="0" applyFill="0" applyBorder="0" applyAlignment="0" applyProtection="0"/>
    <xf numFmtId="219" fontId="7" fillId="0" borderId="0" applyFont="0" applyFill="0" applyBorder="0" applyAlignment="0" applyProtection="0"/>
    <xf numFmtId="232" fontId="93" fillId="0" borderId="0" applyFont="0" applyFill="0" applyBorder="0" applyAlignment="0" applyProtection="0"/>
    <xf numFmtId="273" fontId="61"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19" fontId="3" fillId="0" borderId="0" applyFont="0" applyFill="0" applyBorder="0" applyAlignment="0" applyProtection="0"/>
    <xf numFmtId="245"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206" fontId="3" fillId="0" borderId="0" applyFont="0" applyFill="0" applyBorder="0" applyAlignment="0" applyProtection="0">
      <alignment horizontal="right"/>
      <protection locked="0"/>
    </xf>
    <xf numFmtId="215" fontId="3" fillId="0" borderId="0" applyFont="0" applyFill="0" applyBorder="0" applyAlignment="0" applyProtection="0"/>
    <xf numFmtId="0" fontId="3" fillId="0" borderId="0" applyFont="0" applyFill="0" applyBorder="0" applyAlignment="0" applyProtection="0"/>
    <xf numFmtId="226" fontId="3" fillId="0" borderId="0" applyFont="0" applyFill="0" applyBorder="0" applyAlignment="0" applyProtection="0"/>
    <xf numFmtId="226" fontId="3" fillId="0" borderId="0" applyFont="0" applyFill="0" applyBorder="0" applyAlignment="0" applyProtection="0"/>
    <xf numFmtId="0" fontId="3" fillId="0" borderId="0" applyFont="0" applyFill="0" applyBorder="0" applyAlignment="0" applyProtection="0"/>
    <xf numFmtId="234" fontId="3" fillId="0" borderId="0" applyFont="0" applyFill="0" applyBorder="0" applyAlignment="0" applyProtection="0"/>
    <xf numFmtId="232" fontId="93" fillId="0" borderId="0" applyFont="0" applyFill="0" applyBorder="0" applyAlignment="0" applyProtection="0"/>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06" fontId="3" fillId="0" borderId="0" applyFont="0" applyFill="0" applyBorder="0" applyAlignment="0" applyProtection="0">
      <alignment horizontal="right"/>
      <protection locked="0"/>
    </xf>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255" fontId="3" fillId="0" borderId="0" applyFont="0" applyFill="0" applyBorder="0" applyAlignment="0" applyProtection="0"/>
    <xf numFmtId="219" fontId="100" fillId="0" borderId="0" applyFont="0" applyFill="0" applyBorder="0" applyAlignment="0" applyProtection="0"/>
    <xf numFmtId="255" fontId="3" fillId="0" borderId="0" applyFont="0" applyFill="0" applyBorder="0" applyAlignment="0" applyProtection="0"/>
    <xf numFmtId="274" fontId="3" fillId="0" borderId="0" applyFont="0" applyFill="0" applyBorder="0" applyAlignment="0" applyProtection="0"/>
    <xf numFmtId="219" fontId="100" fillId="0" borderId="0" applyFont="0" applyFill="0" applyBorder="0" applyAlignment="0" applyProtection="0"/>
    <xf numFmtId="226" fontId="3" fillId="0" borderId="0" applyFont="0" applyFill="0" applyBorder="0" applyAlignment="0" applyProtection="0"/>
    <xf numFmtId="219" fontId="7" fillId="0" borderId="0" applyFont="0" applyFill="0" applyBorder="0" applyAlignment="0" applyProtection="0"/>
    <xf numFmtId="0" fontId="3" fillId="0" borderId="0" applyFont="0" applyFill="0" applyBorder="0" applyAlignment="0" applyProtection="0"/>
    <xf numFmtId="221" fontId="3" fillId="0" borderId="0" applyFont="0" applyFill="0" applyBorder="0" applyAlignment="0" applyProtection="0"/>
    <xf numFmtId="226" fontId="3" fillId="0" borderId="0" applyFont="0" applyFill="0" applyBorder="0" applyAlignment="0" applyProtection="0"/>
    <xf numFmtId="221" fontId="3" fillId="0" borderId="0" applyFont="0" applyFill="0" applyBorder="0" applyAlignment="0" applyProtection="0"/>
    <xf numFmtId="0" fontId="61" fillId="0" borderId="35"/>
    <xf numFmtId="275" fontId="3" fillId="0" borderId="0">
      <alignment horizontal="right"/>
    </xf>
    <xf numFmtId="213" fontId="99" fillId="0" borderId="0">
      <alignment horizontal="right"/>
    </xf>
    <xf numFmtId="213" fontId="99" fillId="0" borderId="0">
      <alignment horizontal="right"/>
    </xf>
    <xf numFmtId="0" fontId="3" fillId="0" borderId="0">
      <alignment horizontal="right"/>
    </xf>
    <xf numFmtId="0" fontId="3" fillId="0" borderId="0">
      <alignment horizontal="right"/>
    </xf>
    <xf numFmtId="275" fontId="3" fillId="0" borderId="0">
      <alignment horizontal="right"/>
    </xf>
    <xf numFmtId="276" fontId="3" fillId="0" borderId="0">
      <alignment horizontal="right"/>
    </xf>
    <xf numFmtId="258" fontId="3" fillId="0" borderId="0">
      <alignment horizontal="right"/>
    </xf>
    <xf numFmtId="258" fontId="3" fillId="0" borderId="0">
      <alignment horizontal="right"/>
    </xf>
    <xf numFmtId="258" fontId="3" fillId="0" borderId="0">
      <alignment horizontal="right"/>
    </xf>
    <xf numFmtId="258" fontId="3" fillId="0" borderId="0">
      <alignment horizontal="right"/>
    </xf>
    <xf numFmtId="258" fontId="3" fillId="0" borderId="0">
      <alignment horizontal="right"/>
    </xf>
    <xf numFmtId="258" fontId="3" fillId="0" borderId="0">
      <alignment horizontal="right"/>
    </xf>
    <xf numFmtId="276" fontId="3" fillId="0" borderId="0">
      <alignment horizontal="right"/>
    </xf>
    <xf numFmtId="276" fontId="3" fillId="0" borderId="0">
      <alignment horizontal="right"/>
    </xf>
    <xf numFmtId="277" fontId="3" fillId="0" borderId="0">
      <alignment horizontal="right"/>
    </xf>
    <xf numFmtId="277" fontId="3" fillId="0" borderId="0">
      <alignment horizontal="right"/>
    </xf>
    <xf numFmtId="277" fontId="3" fillId="0" borderId="0">
      <alignment horizontal="right"/>
    </xf>
    <xf numFmtId="277" fontId="3" fillId="0" borderId="0">
      <alignment horizontal="right"/>
    </xf>
    <xf numFmtId="277" fontId="3" fillId="0" borderId="0">
      <alignment horizontal="right"/>
    </xf>
    <xf numFmtId="277" fontId="3" fillId="0" borderId="0">
      <alignment horizontal="right"/>
    </xf>
    <xf numFmtId="275" fontId="3" fillId="0" borderId="0">
      <alignment horizontal="right"/>
    </xf>
    <xf numFmtId="275" fontId="3" fillId="0" borderId="0">
      <alignment horizontal="right"/>
    </xf>
    <xf numFmtId="0" fontId="3" fillId="0" borderId="0">
      <alignment horizontal="right"/>
    </xf>
    <xf numFmtId="0" fontId="3" fillId="0" borderId="0">
      <alignment horizontal="right"/>
    </xf>
    <xf numFmtId="213" fontId="99" fillId="0" borderId="0">
      <alignment horizontal="right"/>
    </xf>
    <xf numFmtId="213" fontId="99" fillId="0" borderId="0">
      <alignment horizontal="right"/>
    </xf>
    <xf numFmtId="213" fontId="99"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13" fontId="99" fillId="0" borderId="0">
      <alignment horizontal="right"/>
    </xf>
    <xf numFmtId="213" fontId="99" fillId="0" borderId="0">
      <alignment horizontal="right"/>
    </xf>
    <xf numFmtId="213" fontId="99" fillId="0" borderId="0">
      <alignment horizontal="right"/>
    </xf>
    <xf numFmtId="278" fontId="3" fillId="0" borderId="0">
      <alignment horizontal="right"/>
    </xf>
    <xf numFmtId="0" fontId="3" fillId="0" borderId="0">
      <alignment horizontal="right"/>
    </xf>
    <xf numFmtId="0" fontId="3" fillId="0" borderId="0">
      <alignment horizontal="right"/>
    </xf>
    <xf numFmtId="213" fontId="99" fillId="0" borderId="0">
      <alignment horizontal="right"/>
    </xf>
    <xf numFmtId="278" fontId="3" fillId="0" borderId="0">
      <alignment horizontal="right"/>
    </xf>
    <xf numFmtId="0" fontId="3" fillId="0" borderId="0">
      <alignment horizontal="right"/>
    </xf>
    <xf numFmtId="275" fontId="3" fillId="0" borderId="0">
      <alignment horizontal="right"/>
    </xf>
    <xf numFmtId="278"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278" fontId="3" fillId="0" borderId="0">
      <alignment horizontal="right"/>
    </xf>
    <xf numFmtId="0"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0"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0" fontId="3" fillId="0" borderId="0">
      <alignment horizontal="right"/>
    </xf>
    <xf numFmtId="278" fontId="3" fillId="0" borderId="0">
      <alignment horizontal="right"/>
    </xf>
    <xf numFmtId="213" fontId="99" fillId="0" borderId="0">
      <alignment horizontal="right"/>
    </xf>
    <xf numFmtId="0" fontId="3" fillId="0" borderId="0">
      <alignment horizontal="right"/>
    </xf>
    <xf numFmtId="0" fontId="3" fillId="0" borderId="0">
      <alignment horizontal="right"/>
    </xf>
    <xf numFmtId="0" fontId="3" fillId="0" borderId="0">
      <alignment horizontal="right"/>
    </xf>
    <xf numFmtId="213" fontId="99" fillId="0" borderId="0">
      <alignment horizontal="right"/>
    </xf>
    <xf numFmtId="278" fontId="3" fillId="0" borderId="0">
      <alignment horizontal="right"/>
    </xf>
    <xf numFmtId="278" fontId="3" fillId="0" borderId="0">
      <alignment horizontal="right"/>
    </xf>
    <xf numFmtId="0" fontId="3" fillId="0" borderId="0">
      <alignment horizontal="right"/>
    </xf>
    <xf numFmtId="0" fontId="3" fillId="0" borderId="0">
      <alignment horizontal="right"/>
    </xf>
    <xf numFmtId="278" fontId="3" fillId="0" borderId="0">
      <alignment horizontal="right"/>
    </xf>
    <xf numFmtId="277" fontId="3" fillId="0" borderId="0">
      <alignment horizontal="right"/>
    </xf>
    <xf numFmtId="277" fontId="3" fillId="0" borderId="0">
      <alignment horizontal="right"/>
    </xf>
    <xf numFmtId="213" fontId="99" fillId="0" borderId="0">
      <alignment horizontal="right"/>
    </xf>
    <xf numFmtId="0" fontId="3" fillId="0" borderId="0">
      <alignment horizontal="right"/>
    </xf>
    <xf numFmtId="0" fontId="3" fillId="0" borderId="0">
      <alignment horizontal="right"/>
    </xf>
    <xf numFmtId="275" fontId="3" fillId="0" borderId="0">
      <alignment horizontal="right"/>
    </xf>
    <xf numFmtId="275" fontId="3" fillId="0" borderId="0">
      <alignment horizontal="right"/>
    </xf>
    <xf numFmtId="0" fontId="3" fillId="0" borderId="0">
      <alignment horizontal="right"/>
    </xf>
    <xf numFmtId="0" fontId="3" fillId="0" borderId="0">
      <alignment horizontal="right"/>
    </xf>
    <xf numFmtId="0" fontId="3" fillId="0" borderId="0">
      <alignment horizontal="right"/>
    </xf>
    <xf numFmtId="277" fontId="3" fillId="0" borderId="0">
      <alignment horizontal="right"/>
    </xf>
    <xf numFmtId="277" fontId="3" fillId="0" borderId="0">
      <alignment horizontal="right"/>
    </xf>
    <xf numFmtId="275"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8" fontId="3" fillId="0" borderId="0">
      <alignment horizontal="right"/>
    </xf>
    <xf numFmtId="275" fontId="3" fillId="0" borderId="0">
      <alignment horizontal="right"/>
    </xf>
    <xf numFmtId="275" fontId="3" fillId="0" borderId="0">
      <alignment horizontal="right"/>
    </xf>
    <xf numFmtId="275" fontId="3" fillId="0" borderId="0">
      <alignment horizontal="right"/>
    </xf>
    <xf numFmtId="276" fontId="3" fillId="0" borderId="0">
      <alignment horizontal="right"/>
    </xf>
    <xf numFmtId="258" fontId="3" fillId="0" borderId="0">
      <alignment horizontal="right"/>
    </xf>
    <xf numFmtId="258" fontId="3" fillId="0" borderId="0">
      <alignment horizontal="right"/>
    </xf>
    <xf numFmtId="258" fontId="3" fillId="0" borderId="0">
      <alignment horizontal="right"/>
    </xf>
    <xf numFmtId="258" fontId="3" fillId="0" borderId="0">
      <alignment horizontal="right"/>
    </xf>
    <xf numFmtId="276" fontId="3" fillId="0" borderId="0">
      <alignment horizontal="right"/>
    </xf>
    <xf numFmtId="0" fontId="3" fillId="0" borderId="0">
      <alignment horizontal="right"/>
    </xf>
    <xf numFmtId="278" fontId="3" fillId="0" borderId="0">
      <alignment horizontal="right"/>
    </xf>
    <xf numFmtId="278" fontId="3" fillId="0" borderId="0">
      <alignment horizontal="righ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95" fillId="0" borderId="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11" fillId="14"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4"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279" fontId="101" fillId="0" borderId="4">
      <alignment horizontal="center"/>
    </xf>
    <xf numFmtId="280" fontId="7" fillId="0" borderId="2" applyFont="0" applyFill="0" applyBorder="0" applyAlignment="0" applyProtection="0">
      <alignment horizontal="center"/>
    </xf>
    <xf numFmtId="227"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76"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276" fontId="3" fillId="0" borderId="0" applyFill="0" applyBorder="0" applyProtection="0">
      <alignment horizontal="right"/>
    </xf>
    <xf numFmtId="227" fontId="3" fillId="0" borderId="0" applyFill="0" applyBorder="0" applyProtection="0">
      <alignment horizontal="right"/>
    </xf>
    <xf numFmtId="227" fontId="3" fillId="0" borderId="0" applyFill="0" applyBorder="0" applyProtection="0">
      <alignment horizontal="right"/>
    </xf>
    <xf numFmtId="186" fontId="7" fillId="0" borderId="0" applyFill="0" applyBorder="0" applyProtection="0">
      <alignment horizontal="right"/>
    </xf>
    <xf numFmtId="186" fontId="7" fillId="0" borderId="0" applyFill="0" applyBorder="0" applyProtection="0">
      <alignment horizontal="right"/>
    </xf>
    <xf numFmtId="186" fontId="7" fillId="0" borderId="0" applyFill="0" applyBorder="0" applyProtection="0">
      <alignment horizontal="right"/>
    </xf>
    <xf numFmtId="186" fontId="7" fillId="0" borderId="0" applyFill="0" applyBorder="0" applyProtection="0">
      <alignment horizontal="right"/>
    </xf>
    <xf numFmtId="0" fontId="102" fillId="0" borderId="3" applyBorder="0"/>
    <xf numFmtId="0" fontId="11" fillId="18"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21" borderId="0" applyNumberFormat="0" applyBorder="0" applyAlignment="0" applyProtection="0"/>
    <xf numFmtId="281" fontId="103" fillId="0" borderId="0" applyFont="0" applyFill="0" applyBorder="0" applyAlignment="0" applyProtection="0"/>
    <xf numFmtId="0" fontId="104" fillId="0" borderId="0">
      <alignment horizontal="center" wrapText="1"/>
      <protection locked="0"/>
    </xf>
    <xf numFmtId="0" fontId="105" fillId="23" borderId="6" applyNumberFormat="0" applyFont="0" applyBorder="0" applyAlignment="0" applyProtection="0"/>
    <xf numFmtId="0" fontId="106" fillId="0" borderId="32" applyNumberFormat="0" applyFont="0" applyBorder="0" applyAlignment="0">
      <alignment horizontal="left" vertical="center" wrapText="1"/>
    </xf>
    <xf numFmtId="40" fontId="61" fillId="0" borderId="0" applyFont="0" applyFill="0" applyBorder="0" applyAlignment="0" applyProtection="0"/>
    <xf numFmtId="37" fontId="107" fillId="0" borderId="0"/>
    <xf numFmtId="0" fontId="14" fillId="5" borderId="0" applyNumberFormat="0" applyBorder="0" applyAlignment="0" applyProtection="0"/>
    <xf numFmtId="282" fontId="108" fillId="69" borderId="35" applyNumberFormat="0" applyAlignment="0">
      <alignment horizontal="right"/>
    </xf>
    <xf numFmtId="0" fontId="109" fillId="0" borderId="0" applyNumberFormat="0" applyFill="0" applyBorder="0" applyAlignment="0" applyProtection="0">
      <alignment vertical="top"/>
      <protection locked="0"/>
    </xf>
    <xf numFmtId="171" fontId="110" fillId="0" borderId="18" applyNumberFormat="0" applyBorder="0" applyAlignment="0"/>
    <xf numFmtId="171" fontId="110" fillId="0" borderId="18" applyNumberFormat="0" applyBorder="0" applyAlignment="0"/>
    <xf numFmtId="283" fontId="3" fillId="0" borderId="0"/>
    <xf numFmtId="284" fontId="3" fillId="0" borderId="36" applyFont="0" applyFill="0" applyBorder="0" applyAlignment="0" applyProtection="0"/>
    <xf numFmtId="171" fontId="89" fillId="0" borderId="0" applyFont="0" applyFill="0" applyBorder="0" applyAlignment="0" applyProtection="0"/>
    <xf numFmtId="285" fontId="3" fillId="0" borderId="0" applyFont="0" applyFill="0" applyBorder="0" applyProtection="0">
      <alignment horizontal="right"/>
    </xf>
    <xf numFmtId="0" fontId="25" fillId="6" borderId="0" applyNumberFormat="0" applyBorder="0" applyAlignment="0" applyProtection="0"/>
    <xf numFmtId="286" fontId="4" fillId="0" borderId="5">
      <alignment horizontal="left"/>
    </xf>
    <xf numFmtId="286" fontId="4" fillId="0" borderId="5">
      <alignment horizontal="left"/>
    </xf>
    <xf numFmtId="287" fontId="3" fillId="0" borderId="19" applyBorder="0">
      <alignment horizontal="right"/>
    </xf>
    <xf numFmtId="0" fontId="111" fillId="70" borderId="0"/>
    <xf numFmtId="0" fontId="111" fillId="70" borderId="0"/>
    <xf numFmtId="235" fontId="112" fillId="70" borderId="0"/>
    <xf numFmtId="0" fontId="113" fillId="0" borderId="0" applyNumberFormat="0" applyFill="0" applyBorder="0" applyProtection="0">
      <alignment horizontal="left"/>
    </xf>
    <xf numFmtId="0" fontId="114" fillId="0" borderId="0" applyNumberFormat="0" applyFill="0" applyBorder="0" applyProtection="0">
      <alignment horizontal="left"/>
    </xf>
    <xf numFmtId="41" fontId="95" fillId="0" borderId="0" applyFont="0" applyFill="0" applyBorder="0" applyAlignment="0" applyProtection="0"/>
    <xf numFmtId="43" fontId="95" fillId="0" borderId="0" applyFont="0" applyFill="0" applyBorder="0" applyAlignment="0" applyProtection="0"/>
    <xf numFmtId="288" fontId="93" fillId="0" borderId="0" applyFill="0" applyBorder="0" applyAlignment="0"/>
    <xf numFmtId="289" fontId="93" fillId="0" borderId="0" applyFill="0" applyBorder="0" applyAlignment="0"/>
    <xf numFmtId="279" fontId="101" fillId="0" borderId="4">
      <alignment horizontal="center"/>
    </xf>
    <xf numFmtId="225" fontId="115" fillId="0" borderId="0" applyFill="0" applyBorder="0" applyAlignment="0"/>
    <xf numFmtId="290" fontId="93" fillId="0" borderId="0" applyFill="0" applyBorder="0" applyAlignment="0"/>
    <xf numFmtId="275" fontId="3" fillId="0" borderId="0" applyFill="0" applyBorder="0" applyAlignment="0"/>
    <xf numFmtId="279" fontId="101" fillId="0" borderId="4" applyFill="0" applyProtection="0">
      <alignment horizontal="center"/>
    </xf>
    <xf numFmtId="288" fontId="93" fillId="0" borderId="0" applyFill="0" applyBorder="0" applyAlignment="0"/>
    <xf numFmtId="291" fontId="93" fillId="0" borderId="0" applyFill="0" applyBorder="0" applyAlignment="0"/>
    <xf numFmtId="292" fontId="60" fillId="0" borderId="0" applyFill="0" applyBorder="0" applyAlignment="0"/>
    <xf numFmtId="0" fontId="17" fillId="23" borderId="9" applyNumberFormat="0" applyAlignment="0" applyProtection="0"/>
    <xf numFmtId="0" fontId="17" fillId="23" borderId="9" applyNumberFormat="0" applyAlignment="0" applyProtection="0"/>
    <xf numFmtId="0" fontId="111" fillId="0" borderId="0"/>
    <xf numFmtId="0" fontId="18" fillId="24" borderId="10" applyNumberFormat="0" applyAlignment="0" applyProtection="0"/>
    <xf numFmtId="0" fontId="35" fillId="0" borderId="15" applyNumberFormat="0" applyFill="0" applyAlignment="0" applyProtection="0"/>
    <xf numFmtId="0" fontId="116" fillId="0" borderId="0" applyFill="0" applyBorder="0" applyAlignment="0" applyProtection="0">
      <alignment horizontal="center"/>
    </xf>
    <xf numFmtId="39" fontId="116" fillId="0" borderId="0" applyFill="0" applyBorder="0" applyAlignment="0" applyProtection="0"/>
    <xf numFmtId="38" fontId="61" fillId="0" borderId="0" applyFont="0" applyFill="0" applyBorder="0" applyAlignment="0" applyProtection="0"/>
    <xf numFmtId="0" fontId="18" fillId="24" borderId="10" applyNumberFormat="0" applyAlignment="0" applyProtection="0"/>
    <xf numFmtId="0" fontId="117" fillId="0" borderId="0" applyNumberFormat="0" applyFill="0" applyBorder="0" applyProtection="0">
      <alignment horizontal="right"/>
    </xf>
    <xf numFmtId="0"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4" fontId="61" fillId="0" borderId="0" applyFont="0" applyFill="0" applyBorder="0" applyAlignment="0" applyProtection="0">
      <alignment horizontal="centerContinuous"/>
    </xf>
    <xf numFmtId="295" fontId="61" fillId="0" borderId="0" applyFont="0" applyFill="0" applyBorder="0" applyAlignment="0" applyProtection="0">
      <alignment horizontal="centerContinuous"/>
    </xf>
    <xf numFmtId="294" fontId="61" fillId="0" borderId="0" applyFont="0" applyFill="0" applyBorder="0" applyAlignment="0" applyProtection="0">
      <alignment horizontal="centerContinuous"/>
    </xf>
    <xf numFmtId="295" fontId="61" fillId="0" borderId="0" applyFont="0" applyFill="0" applyBorder="0" applyAlignment="0" applyProtection="0">
      <alignment horizontal="centerContinuous"/>
    </xf>
    <xf numFmtId="294" fontId="61" fillId="0" borderId="0" applyFont="0" applyFill="0" applyBorder="0" applyAlignment="0" applyProtection="0">
      <alignment horizontal="centerContinuous"/>
    </xf>
    <xf numFmtId="295" fontId="61"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293"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278"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6" fontId="106" fillId="0" borderId="0" applyFont="0" applyFill="0" applyBorder="0" applyAlignment="0" applyProtection="0">
      <alignment horizontal="centerContinuous"/>
    </xf>
    <xf numFmtId="267"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6" fontId="106" fillId="0" borderId="0" applyFont="0" applyFill="0" applyBorder="0" applyAlignment="0" applyProtection="0">
      <alignment horizontal="centerContinuous"/>
    </xf>
    <xf numFmtId="267" fontId="106" fillId="0" borderId="0" applyFont="0" applyFill="0" applyBorder="0" applyAlignment="0" applyProtection="0">
      <alignment horizontal="centerContinuous"/>
    </xf>
    <xf numFmtId="297" fontId="61" fillId="0" borderId="0" applyFont="0" applyFill="0" applyBorder="0" applyAlignment="0" applyProtection="0">
      <alignment horizontal="centerContinuous"/>
    </xf>
    <xf numFmtId="267" fontId="106" fillId="0" borderId="0" applyFont="0" applyFill="0" applyBorder="0" applyAlignment="0" applyProtection="0">
      <alignment horizontal="centerContinuous"/>
    </xf>
    <xf numFmtId="296"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7" fontId="61"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9"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40" fontId="105" fillId="0" borderId="0" applyFont="0" applyFill="0" applyBorder="0" applyAlignment="0" applyProtection="0"/>
    <xf numFmtId="298" fontId="61" fillId="0" borderId="0" applyFont="0" applyFill="0" applyBorder="0" applyAlignment="0" applyProtection="0"/>
    <xf numFmtId="39" fontId="61" fillId="0" borderId="0" applyFont="0" applyFill="0" applyBorder="0" applyAlignment="0" applyProtection="0"/>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9" fontId="106" fillId="0" borderId="0" applyFont="0" applyFill="0" applyBorder="0" applyAlignment="0" applyProtection="0">
      <alignment horizontal="centerContinuous"/>
    </xf>
    <xf numFmtId="300" fontId="106" fillId="0" borderId="0" applyFont="0" applyFill="0" applyBorder="0" applyAlignment="0" applyProtection="0">
      <alignment horizontal="centerContinuous"/>
    </xf>
    <xf numFmtId="299" fontId="106" fillId="0" borderId="0" applyFont="0" applyFill="0" applyBorder="0" applyAlignment="0" applyProtection="0">
      <alignment horizontal="centerContinuous"/>
    </xf>
    <xf numFmtId="30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01" fontId="61" fillId="0" borderId="0" applyFont="0" applyFill="0" applyBorder="0" applyAlignment="0" applyProtection="0">
      <alignment horizontal="centerContinuous"/>
    </xf>
    <xf numFmtId="302" fontId="61" fillId="0" borderId="0" applyFont="0" applyFill="0" applyBorder="0" applyAlignment="0" applyProtection="0">
      <alignment horizontal="centerContinuous"/>
    </xf>
    <xf numFmtId="301" fontId="61" fillId="0" borderId="0" applyFont="0" applyFill="0" applyBorder="0" applyAlignment="0" applyProtection="0">
      <alignment horizontal="centerContinuous"/>
    </xf>
    <xf numFmtId="302" fontId="61" fillId="0" borderId="0" applyFont="0" applyFill="0" applyBorder="0" applyAlignment="0" applyProtection="0">
      <alignment horizontal="centerContinuous"/>
    </xf>
    <xf numFmtId="301" fontId="61" fillId="0" borderId="0" applyFont="0" applyFill="0" applyBorder="0" applyAlignment="0" applyProtection="0">
      <alignment horizontal="centerContinuous"/>
    </xf>
    <xf numFmtId="302" fontId="61"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9" fontId="106" fillId="0" borderId="0" applyFont="0" applyFill="0" applyBorder="0" applyAlignment="0" applyProtection="0">
      <alignment horizontal="centerContinuous"/>
    </xf>
    <xf numFmtId="300" fontId="106" fillId="0" borderId="0" applyFont="0" applyFill="0" applyBorder="0" applyAlignment="0" applyProtection="0">
      <alignment horizontal="centerContinuous"/>
    </xf>
    <xf numFmtId="299" fontId="106" fillId="0" borderId="0" applyFont="0" applyFill="0" applyBorder="0" applyAlignment="0" applyProtection="0">
      <alignment horizontal="centerContinuous"/>
    </xf>
    <xf numFmtId="300"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03"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04" fontId="61" fillId="0" borderId="0" applyFont="0" applyFill="0" applyBorder="0" applyAlignment="0" applyProtection="0"/>
    <xf numFmtId="298" fontId="61" fillId="0" borderId="0" applyFont="0" applyFill="0" applyBorder="0" applyAlignment="0" applyProtection="0"/>
    <xf numFmtId="305" fontId="118" fillId="0" borderId="0">
      <protection locked="0"/>
    </xf>
    <xf numFmtId="39" fontId="61" fillId="0" borderId="0" applyFont="0" applyFill="0" applyBorder="0" applyAlignment="0" applyProtection="0"/>
    <xf numFmtId="173" fontId="4" fillId="0" borderId="0" applyFont="0" applyFill="0" applyBorder="0" applyAlignment="0" applyProtection="0">
      <alignment vertical="top"/>
    </xf>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4" fillId="0" borderId="0" applyFont="0" applyFill="0" applyBorder="0" applyAlignment="0" applyProtection="0">
      <alignment vertical="top"/>
    </xf>
    <xf numFmtId="43" fontId="8"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37" fontId="3" fillId="0" borderId="0" applyFont="0" applyFill="0" applyBorder="0" applyAlignment="0" applyProtection="0">
      <alignment horizontal="right"/>
    </xf>
    <xf numFmtId="40" fontId="61" fillId="0" borderId="0" applyFont="0" applyFill="0" applyBorder="0" applyAlignment="0" applyProtection="0"/>
    <xf numFmtId="306" fontId="119" fillId="0" borderId="0">
      <protection locked="0"/>
    </xf>
    <xf numFmtId="0" fontId="120" fillId="0" borderId="0" applyNumberFormat="0" applyAlignment="0">
      <alignment horizontal="left"/>
    </xf>
    <xf numFmtId="0" fontId="60" fillId="0" borderId="0" applyNumberFormat="0" applyAlignment="0"/>
    <xf numFmtId="307" fontId="93" fillId="0" borderId="0">
      <alignment horizontal="center"/>
    </xf>
    <xf numFmtId="0" fontId="93" fillId="0" borderId="0">
      <alignment horizontal="center"/>
    </xf>
    <xf numFmtId="0"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08" fontId="106" fillId="0" borderId="0" applyFont="0" applyFill="0" applyBorder="0" applyAlignment="0" applyProtection="0">
      <alignment horizontal="centerContinuous"/>
    </xf>
    <xf numFmtId="309" fontId="106" fillId="0" borderId="0" applyFont="0" applyFill="0" applyBorder="0" applyAlignment="0" applyProtection="0">
      <alignment horizontal="centerContinuous"/>
    </xf>
    <xf numFmtId="308" fontId="106" fillId="0" borderId="0" applyFont="0" applyFill="0" applyBorder="0" applyAlignment="0" applyProtection="0">
      <alignment horizontal="centerContinuous"/>
    </xf>
    <xf numFmtId="309"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10" fontId="61" fillId="0" borderId="0" applyFont="0" applyFill="0" applyBorder="0" applyAlignment="0" applyProtection="0">
      <alignment horizontal="centerContinuous"/>
    </xf>
    <xf numFmtId="311" fontId="61" fillId="0" borderId="0" applyFont="0" applyFill="0" applyBorder="0" applyAlignment="0" applyProtection="0">
      <alignment horizontal="centerContinuous"/>
    </xf>
    <xf numFmtId="310" fontId="61" fillId="0" borderId="0" applyFont="0" applyFill="0" applyBorder="0" applyAlignment="0" applyProtection="0">
      <alignment horizontal="centerContinuous"/>
    </xf>
    <xf numFmtId="311" fontId="61" fillId="0" borderId="0" applyFont="0" applyFill="0" applyBorder="0" applyAlignment="0" applyProtection="0">
      <alignment horizontal="centerContinuous"/>
    </xf>
    <xf numFmtId="310" fontId="61" fillId="0" borderId="0" applyFont="0" applyFill="0" applyBorder="0" applyAlignment="0" applyProtection="0">
      <alignment horizontal="centerContinuous"/>
    </xf>
    <xf numFmtId="311" fontId="61"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08" fontId="106" fillId="0" borderId="0" applyFont="0" applyFill="0" applyBorder="0" applyAlignment="0" applyProtection="0">
      <alignment horizontal="centerContinuous"/>
    </xf>
    <xf numFmtId="309" fontId="106" fillId="0" borderId="0" applyFont="0" applyFill="0" applyBorder="0" applyAlignment="0" applyProtection="0">
      <alignment horizontal="centerContinuous"/>
    </xf>
    <xf numFmtId="308" fontId="106" fillId="0" borderId="0" applyFont="0" applyFill="0" applyBorder="0" applyAlignment="0" applyProtection="0">
      <alignment horizontal="centerContinuous"/>
    </xf>
    <xf numFmtId="309"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12" fontId="61" fillId="0" borderId="0" applyFont="0" applyFill="0" applyBorder="0" applyAlignment="0" applyProtection="0">
      <alignment horizontal="centerContinuous"/>
    </xf>
    <xf numFmtId="238" fontId="105" fillId="0" borderId="0" applyFont="0" applyFill="0" applyBorder="0" applyAlignment="0" applyProtection="0"/>
    <xf numFmtId="313" fontId="61" fillId="0" borderId="0" applyFont="0" applyFill="0" applyBorder="0" applyAlignment="0" applyProtection="0"/>
    <xf numFmtId="314" fontId="3" fillId="0" borderId="0" applyFont="0" applyFill="0" applyBorder="0" applyAlignment="0" applyProtection="0"/>
    <xf numFmtId="0" fontId="106"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15" fontId="61" fillId="0" borderId="0" applyFont="0" applyFill="0" applyBorder="0" applyAlignment="0" applyProtection="0">
      <alignment horizontal="centerContinuous"/>
    </xf>
    <xf numFmtId="180" fontId="61" fillId="0" borderId="0" applyFont="0" applyFill="0" applyBorder="0" applyAlignment="0" applyProtection="0">
      <alignment horizontal="centerContinuous"/>
    </xf>
    <xf numFmtId="316" fontId="61" fillId="0" borderId="0" applyFont="0" applyFill="0" applyBorder="0" applyAlignment="0" applyProtection="0">
      <alignment horizontal="centerContinuous"/>
    </xf>
    <xf numFmtId="317" fontId="61" fillId="0" borderId="0" applyFont="0" applyFill="0" applyBorder="0" applyAlignment="0" applyProtection="0">
      <alignment horizontal="centerContinuous"/>
    </xf>
    <xf numFmtId="315" fontId="61" fillId="0" borderId="0" applyFont="0" applyFill="0" applyBorder="0" applyAlignment="0" applyProtection="0">
      <alignment horizontal="centerContinuous"/>
    </xf>
    <xf numFmtId="180" fontId="61" fillId="0" borderId="0" applyFont="0" applyFill="0" applyBorder="0" applyAlignment="0" applyProtection="0">
      <alignment horizontal="centerContinuous"/>
    </xf>
    <xf numFmtId="315" fontId="61" fillId="0" borderId="0" applyFont="0" applyFill="0" applyBorder="0" applyAlignment="0" applyProtection="0">
      <alignment horizontal="centerContinuous"/>
    </xf>
    <xf numFmtId="180" fontId="61" fillId="0" borderId="0" applyFont="0" applyFill="0" applyBorder="0" applyAlignment="0" applyProtection="0">
      <alignment horizontal="centerContinuous"/>
    </xf>
    <xf numFmtId="315" fontId="61" fillId="0" borderId="0" applyFont="0" applyFill="0" applyBorder="0" applyAlignment="0" applyProtection="0">
      <alignment horizontal="centerContinuous"/>
    </xf>
    <xf numFmtId="180" fontId="61" fillId="0" borderId="0" applyFont="0" applyFill="0" applyBorder="0" applyAlignment="0" applyProtection="0">
      <alignment horizontal="centerContinuous"/>
    </xf>
    <xf numFmtId="315" fontId="61" fillId="0" borderId="0" applyFont="0" applyFill="0" applyBorder="0" applyAlignment="0" applyProtection="0">
      <alignment horizontal="centerContinuous"/>
    </xf>
    <xf numFmtId="180" fontId="61" fillId="0" borderId="0" applyFont="0" applyFill="0" applyBorder="0" applyAlignment="0" applyProtection="0">
      <alignment horizontal="centerContinuous"/>
    </xf>
    <xf numFmtId="0" fontId="106"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318" fontId="61"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292" fontId="60" fillId="0" borderId="0" applyFont="0" applyFill="0" applyBorder="0" applyAlignment="0" applyProtection="0"/>
    <xf numFmtId="194" fontId="93" fillId="0" borderId="0" applyFont="0" applyFill="0" applyBorder="0" applyAlignment="0" applyProtection="0"/>
    <xf numFmtId="319" fontId="118" fillId="0" borderId="0">
      <protection locked="0"/>
    </xf>
    <xf numFmtId="269" fontId="61" fillId="0" borderId="0" applyFont="0" applyFill="0" applyBorder="0" applyAlignment="0" applyProtection="0"/>
    <xf numFmtId="203" fontId="3" fillId="0" borderId="0" applyFont="0" applyFill="0" applyBorder="0" applyAlignment="0" applyProtection="0"/>
    <xf numFmtId="320" fontId="119" fillId="0" borderId="0">
      <protection locked="0"/>
    </xf>
    <xf numFmtId="321" fontId="61" fillId="2" borderId="0" applyFont="0" applyBorder="0"/>
    <xf numFmtId="15" fontId="61" fillId="0" borderId="0"/>
    <xf numFmtId="14" fontId="105" fillId="0" borderId="0" applyFill="0" applyBorder="0" applyAlignment="0" applyProtection="0">
      <alignment horizontal="left"/>
    </xf>
    <xf numFmtId="0" fontId="61" fillId="0" borderId="2" applyFont="0" applyFill="0" applyBorder="0" applyAlignment="0">
      <alignment horizontal="center"/>
    </xf>
    <xf numFmtId="0" fontId="61" fillId="0" borderId="0" applyFont="0" applyFill="0" applyBorder="0" applyProtection="0">
      <alignment horizontal="centerContinuous"/>
    </xf>
    <xf numFmtId="186" fontId="6" fillId="0" borderId="0" applyNumberFormat="0" applyFont="0" applyAlignment="0">
      <alignment horizontal="center"/>
    </xf>
    <xf numFmtId="303" fontId="61" fillId="0" borderId="0" applyFont="0" applyFill="0" applyBorder="0" applyAlignment="0" applyProtection="0"/>
    <xf numFmtId="322" fontId="61" fillId="0" borderId="0" applyFont="0" applyFill="0" applyBorder="0" applyAlignment="0" applyProtection="0"/>
    <xf numFmtId="323" fontId="61" fillId="0" borderId="0" applyFont="0" applyFill="0" applyBorder="0" applyAlignment="0" applyProtection="0"/>
    <xf numFmtId="324" fontId="93" fillId="0" borderId="37">
      <alignment vertical="center"/>
    </xf>
    <xf numFmtId="0" fontId="121" fillId="12" borderId="4" applyNumberFormat="0" applyAlignment="0" applyProtection="0"/>
    <xf numFmtId="174" fontId="115" fillId="0" borderId="0"/>
    <xf numFmtId="0" fontId="3" fillId="0" borderId="0" applyFont="0" applyFill="0" applyBorder="0" applyProtection="0">
      <alignment horizontal="right"/>
    </xf>
    <xf numFmtId="0" fontId="122" fillId="0" borderId="0" applyNumberFormat="0" applyFill="0" applyBorder="0" applyProtection="0">
      <alignment horizontal="left"/>
    </xf>
    <xf numFmtId="0" fontId="105" fillId="19" borderId="1" applyNumberFormat="0" applyFont="0" applyAlignment="0" applyProtection="0">
      <alignment horizontal="left"/>
    </xf>
    <xf numFmtId="0" fontId="11" fillId="18"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21" borderId="0" applyNumberFormat="0" applyBorder="0" applyAlignment="0" applyProtection="0"/>
    <xf numFmtId="304" fontId="61" fillId="0" borderId="0" applyFill="0" applyBorder="0" applyAlignment="0"/>
    <xf numFmtId="292" fontId="60" fillId="0" borderId="0" applyFill="0" applyBorder="0" applyAlignment="0"/>
    <xf numFmtId="304" fontId="61" fillId="0" borderId="0" applyFill="0" applyBorder="0" applyAlignment="0"/>
    <xf numFmtId="325" fontId="60" fillId="0" borderId="0" applyFill="0" applyBorder="0" applyAlignment="0"/>
    <xf numFmtId="292" fontId="60" fillId="0" borderId="0" applyFill="0" applyBorder="0" applyAlignment="0"/>
    <xf numFmtId="0" fontId="30" fillId="9" borderId="9" applyNumberFormat="0" applyAlignment="0" applyProtection="0"/>
    <xf numFmtId="0" fontId="123" fillId="0" borderId="0" applyNumberFormat="0" applyFill="0" applyBorder="0" applyProtection="0">
      <alignment horizontal="right"/>
    </xf>
    <xf numFmtId="0" fontId="89" fillId="0" borderId="0" applyFont="0" applyFill="0" applyBorder="0" applyAlignment="0" applyProtection="0"/>
    <xf numFmtId="0" fontId="23" fillId="0" borderId="0" applyNumberFormat="0" applyFill="0" applyBorder="0" applyAlignment="0" applyProtection="0"/>
    <xf numFmtId="0" fontId="124" fillId="1" borderId="38" applyBorder="0">
      <alignment horizontal="center"/>
    </xf>
    <xf numFmtId="298" fontId="61" fillId="0" borderId="0" applyNumberFormat="0" applyFont="0" applyFill="0" applyBorder="0" applyProtection="0">
      <alignment horizontal="fill"/>
    </xf>
    <xf numFmtId="326" fontId="119" fillId="0" borderId="0">
      <protection locked="0"/>
    </xf>
    <xf numFmtId="0" fontId="125" fillId="0" borderId="0" applyNumberFormat="0" applyFill="0" applyBorder="0" applyProtection="0">
      <alignment horizontal="right"/>
    </xf>
    <xf numFmtId="0" fontId="61" fillId="0" borderId="0" applyFont="0" applyFill="0" applyBorder="0" applyProtection="0"/>
    <xf numFmtId="0" fontId="25" fillId="6" borderId="0" applyNumberFormat="0" applyBorder="0" applyAlignment="0" applyProtection="0"/>
    <xf numFmtId="38" fontId="7" fillId="31" borderId="0" applyNumberFormat="0" applyBorder="0" applyAlignment="0" applyProtection="0"/>
    <xf numFmtId="0" fontId="126" fillId="0" borderId="0">
      <alignment horizontal="left"/>
    </xf>
    <xf numFmtId="0" fontId="127" fillId="0" borderId="30" applyNumberFormat="0">
      <alignment horizontal="left"/>
    </xf>
    <xf numFmtId="0" fontId="26" fillId="0" borderId="12" applyNumberFormat="0" applyFill="0" applyAlignment="0" applyProtection="0"/>
    <xf numFmtId="0" fontId="27" fillId="0" borderId="13" applyNumberFormat="0" applyFill="0" applyAlignment="0" applyProtection="0"/>
    <xf numFmtId="0" fontId="28" fillId="0" borderId="14" applyNumberFormat="0" applyFill="0" applyAlignment="0" applyProtection="0"/>
    <xf numFmtId="0" fontId="28" fillId="0" borderId="0" applyNumberFormat="0" applyFill="0" applyBorder="0" applyAlignment="0" applyProtection="0"/>
    <xf numFmtId="275" fontId="3" fillId="0" borderId="0"/>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130"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32"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39" fontId="7" fillId="1" borderId="0"/>
    <xf numFmtId="39" fontId="7" fillId="1" borderId="0"/>
    <xf numFmtId="0" fontId="3" fillId="0" borderId="0" applyFont="0" applyFill="0" applyBorder="0" applyAlignment="0" applyProtection="0"/>
    <xf numFmtId="0" fontId="14" fillId="5" borderId="0" applyNumberFormat="0" applyBorder="0" applyAlignment="0" applyProtection="0"/>
    <xf numFmtId="10" fontId="7" fillId="31" borderId="4" applyNumberFormat="0" applyBorder="0" applyAlignment="0" applyProtection="0"/>
    <xf numFmtId="0" fontId="30" fillId="9" borderId="9" applyNumberFormat="0" applyAlignment="0" applyProtection="0"/>
    <xf numFmtId="0" fontId="30" fillId="9" borderId="9" applyNumberFormat="0" applyAlignment="0" applyProtection="0"/>
    <xf numFmtId="0" fontId="30" fillId="9" borderId="9" applyNumberFormat="0" applyAlignment="0" applyProtection="0"/>
    <xf numFmtId="0" fontId="30" fillId="9" borderId="9" applyNumberFormat="0" applyAlignment="0" applyProtection="0"/>
    <xf numFmtId="0" fontId="4" fillId="0" borderId="0" applyNumberFormat="0" applyFill="0" applyBorder="0" applyProtection="0">
      <alignment horizontal="left"/>
    </xf>
    <xf numFmtId="304" fontId="61" fillId="0" borderId="0" applyFill="0" applyBorder="0" applyAlignment="0"/>
    <xf numFmtId="292" fontId="60" fillId="0" borderId="0" applyFill="0" applyBorder="0" applyAlignment="0"/>
    <xf numFmtId="304" fontId="61" fillId="0" borderId="0" applyFill="0" applyBorder="0" applyAlignment="0"/>
    <xf numFmtId="325" fontId="60" fillId="0" borderId="0" applyFill="0" applyBorder="0" applyAlignment="0"/>
    <xf numFmtId="292" fontId="60" fillId="0" borderId="0" applyFill="0" applyBorder="0" applyAlignment="0"/>
    <xf numFmtId="0" fontId="35" fillId="0" borderId="15" applyNumberFormat="0" applyFill="0" applyAlignment="0" applyProtection="0"/>
    <xf numFmtId="0" fontId="121" fillId="71" borderId="4" applyNumberFormat="0" applyAlignment="0" applyProtection="0"/>
    <xf numFmtId="0" fontId="121" fillId="71" borderId="4" applyNumberFormat="0" applyAlignment="0" applyProtection="0"/>
    <xf numFmtId="0" fontId="133" fillId="0" borderId="0">
      <alignment horizontal="left"/>
    </xf>
    <xf numFmtId="186" fontId="7" fillId="0" borderId="1" applyFont="0" applyFill="0" applyBorder="0" applyAlignment="0" applyProtection="0">
      <alignment horizontal="center"/>
    </xf>
    <xf numFmtId="0" fontId="93" fillId="0" borderId="0"/>
    <xf numFmtId="171" fontId="3" fillId="0" borderId="0" applyFont="0" applyFill="0" applyBorder="0" applyAlignment="0" applyProtection="0"/>
    <xf numFmtId="173" fontId="3" fillId="0" borderId="0" applyFont="0" applyFill="0" applyBorder="0" applyAlignment="0" applyProtection="0"/>
    <xf numFmtId="171" fontId="3" fillId="0" borderId="0" applyFont="0" applyFill="0" applyBorder="0" applyAlignment="0" applyProtection="0"/>
    <xf numFmtId="173" fontId="3" fillId="0" borderId="0" applyFont="0" applyFill="0" applyBorder="0" applyAlignment="0" applyProtection="0"/>
    <xf numFmtId="0" fontId="134" fillId="0" borderId="7"/>
    <xf numFmtId="0" fontId="135" fillId="0" borderId="31">
      <alignment horizontal="center" vertical="top" wrapText="1"/>
    </xf>
    <xf numFmtId="168" fontId="61" fillId="0" borderId="0" applyFont="0" applyFill="0" applyBorder="0" applyAlignment="0" applyProtection="0"/>
    <xf numFmtId="169" fontId="61" fillId="0" borderId="0" applyFont="0" applyFill="0" applyBorder="0" applyAlignment="0" applyProtection="0"/>
    <xf numFmtId="170" fontId="3" fillId="0" borderId="0" applyFont="0" applyFill="0" applyBorder="0" applyAlignment="0" applyProtection="0"/>
    <xf numFmtId="172" fontId="3" fillId="0" borderId="0" applyFont="0" applyFill="0" applyBorder="0" applyAlignment="0" applyProtection="0"/>
    <xf numFmtId="170" fontId="3" fillId="0" borderId="0" applyFont="0" applyFill="0" applyBorder="0" applyAlignment="0" applyProtection="0"/>
    <xf numFmtId="172" fontId="3" fillId="0" borderId="0" applyFont="0" applyFill="0" applyBorder="0" applyAlignment="0" applyProtection="0"/>
    <xf numFmtId="327" fontId="3" fillId="0" borderId="0" applyFont="0" applyFill="0" applyBorder="0" applyAlignment="0" applyProtection="0"/>
    <xf numFmtId="328" fontId="3" fillId="0" borderId="0" applyFont="0" applyFill="0" applyBorder="0" applyAlignment="0" applyProtection="0"/>
    <xf numFmtId="0" fontId="136" fillId="25" borderId="0" applyNumberFormat="0" applyBorder="0" applyAlignment="0" applyProtection="0"/>
    <xf numFmtId="0" fontId="136" fillId="25" borderId="0" applyNumberFormat="0" applyBorder="0" applyAlignment="0" applyProtection="0"/>
    <xf numFmtId="0" fontId="73" fillId="0" borderId="34">
      <alignment horizontal="center" vertical="center" wrapText="1"/>
    </xf>
    <xf numFmtId="37" fontId="137" fillId="0" borderId="0"/>
    <xf numFmtId="329" fontId="63" fillId="0" borderId="0"/>
    <xf numFmtId="0" fontId="59" fillId="0" borderId="0"/>
    <xf numFmtId="0" fontId="3" fillId="0" borderId="0"/>
    <xf numFmtId="0" fontId="3" fillId="0" borderId="0"/>
    <xf numFmtId="0" fontId="3" fillId="0" borderId="0"/>
    <xf numFmtId="0" fontId="3" fillId="0" borderId="0"/>
    <xf numFmtId="0" fontId="1" fillId="0" borderId="0"/>
    <xf numFmtId="0" fontId="8" fillId="0" borderId="0"/>
    <xf numFmtId="0" fontId="8" fillId="0" borderId="0"/>
    <xf numFmtId="0" fontId="3" fillId="0" borderId="0"/>
    <xf numFmtId="0" fontId="4" fillId="0" borderId="0">
      <alignment vertical="top"/>
    </xf>
    <xf numFmtId="0" fontId="4"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applyNumberFormat="0" applyFill="0" applyBorder="0" applyAlignment="0" applyProtection="0"/>
    <xf numFmtId="0" fontId="3" fillId="22" borderId="8" applyNumberFormat="0" applyFont="0" applyAlignment="0" applyProtection="0"/>
    <xf numFmtId="0" fontId="8" fillId="22" borderId="8" applyNumberFormat="0" applyFont="0" applyAlignment="0" applyProtection="0"/>
    <xf numFmtId="38" fontId="116" fillId="0" borderId="0" applyFont="0" applyFill="0" applyBorder="0" applyAlignment="0" applyProtection="0"/>
    <xf numFmtId="208" fontId="116" fillId="0" borderId="0" applyFont="0" applyFill="0" applyBorder="0" applyAlignment="0" applyProtection="0"/>
    <xf numFmtId="40" fontId="116" fillId="0" borderId="0" applyFont="0" applyFill="0" applyBorder="0" applyAlignment="0" applyProtection="0"/>
    <xf numFmtId="330" fontId="3" fillId="0" borderId="0" applyFont="0" applyFill="0" applyBorder="0" applyAlignment="0" applyProtection="0"/>
    <xf numFmtId="40" fontId="138" fillId="0" borderId="0" applyFont="0" applyFill="0" applyBorder="0" applyAlignment="0" applyProtection="0"/>
    <xf numFmtId="38" fontId="138" fillId="0" borderId="0" applyFont="0" applyFill="0" applyBorder="0" applyAlignment="0" applyProtection="0"/>
    <xf numFmtId="234" fontId="87" fillId="0" borderId="0" applyFont="0" applyFill="0" applyBorder="0" applyAlignment="0" applyProtection="0"/>
    <xf numFmtId="38" fontId="61" fillId="0" borderId="0" applyFont="0" applyFill="0" applyBorder="0" applyAlignment="0" applyProtection="0"/>
    <xf numFmtId="0" fontId="139" fillId="0" borderId="0" applyNumberFormat="0" applyFill="0" applyBorder="0" applyProtection="0">
      <alignment horizontal="left"/>
    </xf>
    <xf numFmtId="0" fontId="41" fillId="23" borderId="11" applyNumberFormat="0" applyAlignment="0" applyProtection="0"/>
    <xf numFmtId="331" fontId="3" fillId="0" borderId="0" applyFont="0" applyFill="0" applyBorder="0" applyProtection="0">
      <alignment horizontal="right"/>
    </xf>
    <xf numFmtId="332" fontId="3" fillId="0" borderId="0" applyFont="0" applyFill="0" applyBorder="0" applyProtection="0">
      <alignment horizontal="right"/>
    </xf>
    <xf numFmtId="14" fontId="104" fillId="0" borderId="0">
      <alignment horizontal="center" wrapText="1"/>
      <protection locked="0"/>
    </xf>
    <xf numFmtId="0" fontId="3" fillId="0" borderId="0" applyFont="0" applyFill="0" applyBorder="0" applyAlignment="0" applyProtection="0">
      <alignment horizontal="centerContinuous"/>
    </xf>
    <xf numFmtId="0" fontId="3" fillId="0" borderId="0" applyFont="0" applyFill="0" applyBorder="0" applyAlignment="0" applyProtection="0">
      <alignment horizontal="centerContinuous"/>
    </xf>
    <xf numFmtId="0" fontId="3" fillId="0" borderId="0" applyFont="0" applyFill="0" applyBorder="0" applyAlignment="0" applyProtection="0"/>
    <xf numFmtId="0" fontId="3" fillId="0" borderId="0" applyFont="0" applyFill="0" applyBorder="0" applyAlignment="0" applyProtection="0"/>
    <xf numFmtId="333" fontId="106" fillId="0" borderId="0" applyFont="0" applyFill="0" applyBorder="0" applyAlignment="0" applyProtection="0">
      <alignment horizontal="centerContinuous"/>
    </xf>
    <xf numFmtId="334" fontId="105" fillId="0" borderId="0" applyFont="0" applyFill="0" applyBorder="0" applyAlignment="0" applyProtection="0"/>
    <xf numFmtId="335" fontId="60" fillId="0" borderId="0" applyFont="0" applyFill="0" applyBorder="0" applyAlignment="0" applyProtection="0"/>
    <xf numFmtId="336"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337" fontId="3" fillId="0" borderId="0" applyFont="0" applyFill="0" applyBorder="0" applyProtection="0">
      <alignment horizontal="right"/>
    </xf>
    <xf numFmtId="258" fontId="3" fillId="0" borderId="0" applyFont="0" applyFill="0" applyBorder="0" applyProtection="0">
      <alignment horizontal="right"/>
    </xf>
    <xf numFmtId="9" fontId="61" fillId="0" borderId="0" applyFont="0" applyFill="0" applyBorder="0" applyAlignment="0" applyProtection="0"/>
    <xf numFmtId="10" fontId="61" fillId="0" borderId="0" applyFont="0" applyFill="0" applyBorder="0" applyAlignment="0" applyProtection="0"/>
    <xf numFmtId="0" fontId="140" fillId="0" borderId="39" applyNumberFormat="0" applyFont="0" applyBorder="0" applyAlignment="0"/>
    <xf numFmtId="9" fontId="115" fillId="0" borderId="0" applyFont="0" applyFill="0" applyBorder="0" applyAlignment="0" applyProtection="0"/>
    <xf numFmtId="338" fontId="61" fillId="0" borderId="0" applyFont="0" applyFill="0" applyBorder="0" applyAlignment="0" applyProtection="0"/>
    <xf numFmtId="0" fontId="141" fillId="0" borderId="0" applyNumberFormat="0" applyFill="0" applyBorder="0" applyProtection="0">
      <alignment horizontal="right"/>
    </xf>
    <xf numFmtId="304" fontId="61" fillId="0" borderId="0" applyFill="0" applyBorder="0" applyAlignment="0"/>
    <xf numFmtId="292" fontId="60" fillId="0" borderId="0" applyFill="0" applyBorder="0" applyAlignment="0"/>
    <xf numFmtId="304" fontId="61" fillId="0" borderId="0" applyFill="0" applyBorder="0" applyAlignment="0"/>
    <xf numFmtId="325" fontId="60" fillId="0" borderId="0" applyFill="0" applyBorder="0" applyAlignment="0"/>
    <xf numFmtId="292" fontId="60" fillId="0" borderId="0" applyFill="0" applyBorder="0" applyAlignment="0"/>
    <xf numFmtId="4" fontId="3" fillId="0" borderId="0" applyFont="0" applyFill="0" applyBorder="0" applyProtection="0">
      <alignment horizontal="right"/>
    </xf>
    <xf numFmtId="0" fontId="61" fillId="0" borderId="0" applyNumberFormat="0" applyFont="0" applyFill="0" applyBorder="0" applyAlignment="0" applyProtection="0">
      <alignment horizontal="left"/>
    </xf>
    <xf numFmtId="15" fontId="61" fillId="0" borderId="0" applyFont="0" applyFill="0" applyBorder="0" applyAlignment="0" applyProtection="0"/>
    <xf numFmtId="4" fontId="61" fillId="0" borderId="0" applyFont="0" applyFill="0" applyBorder="0" applyAlignment="0" applyProtection="0"/>
    <xf numFmtId="0" fontId="142" fillId="0" borderId="7">
      <alignment horizontal="center"/>
    </xf>
    <xf numFmtId="3" fontId="61" fillId="0" borderId="0" applyFont="0" applyFill="0" applyBorder="0" applyAlignment="0" applyProtection="0"/>
    <xf numFmtId="0" fontId="61" fillId="72" borderId="0" applyNumberFormat="0" applyFont="0" applyBorder="0" applyAlignment="0" applyProtection="0"/>
    <xf numFmtId="37" fontId="61" fillId="0" borderId="0"/>
    <xf numFmtId="0" fontId="41" fillId="23" borderId="11" applyNumberFormat="0" applyAlignment="0" applyProtection="0"/>
    <xf numFmtId="0" fontId="143" fillId="23" borderId="6" applyFont="0" applyAlignment="0" applyProtection="0"/>
    <xf numFmtId="38" fontId="61" fillId="0" borderId="0" applyFont="0" applyFill="0" applyBorder="0" applyAlignment="0" applyProtection="0"/>
    <xf numFmtId="40" fontId="61" fillId="0" borderId="0" applyFont="0" applyFill="0" applyBorder="0" applyAlignment="0" applyProtection="0"/>
    <xf numFmtId="0" fontId="144" fillId="73" borderId="40"/>
    <xf numFmtId="168" fontId="145" fillId="0" borderId="0"/>
    <xf numFmtId="168" fontId="146" fillId="0" borderId="0">
      <alignment horizontal="right"/>
    </xf>
    <xf numFmtId="335" fontId="61" fillId="0" borderId="0">
      <alignment horizontal="center"/>
    </xf>
    <xf numFmtId="0" fontId="3" fillId="0" borderId="0"/>
    <xf numFmtId="0" fontId="59" fillId="0" borderId="0"/>
    <xf numFmtId="0" fontId="134" fillId="0" borderId="0"/>
    <xf numFmtId="0" fontId="121" fillId="65" borderId="4" applyNumberFormat="0" applyAlignment="0" applyProtection="0"/>
    <xf numFmtId="0" fontId="147" fillId="0" borderId="0"/>
    <xf numFmtId="0" fontId="147" fillId="0" borderId="0"/>
    <xf numFmtId="0" fontId="133" fillId="0" borderId="0"/>
    <xf numFmtId="339" fontId="60" fillId="0" borderId="0" applyFill="0" applyBorder="0" applyAlignment="0"/>
    <xf numFmtId="339" fontId="3" fillId="0" borderId="0" applyFill="0" applyBorder="0" applyAlignment="0"/>
    <xf numFmtId="0" fontId="54" fillId="0" borderId="0" applyNumberFormat="0" applyFill="0" applyBorder="0" applyAlignment="0" applyProtection="0"/>
    <xf numFmtId="0" fontId="23"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26" fillId="0" borderId="12" applyNumberFormat="0" applyFill="0" applyAlignment="0" applyProtection="0"/>
    <xf numFmtId="0" fontId="27" fillId="0" borderId="13" applyNumberFormat="0" applyFill="0" applyAlignment="0" applyProtection="0"/>
    <xf numFmtId="0" fontId="28" fillId="0" borderId="14" applyNumberFormat="0" applyFill="0" applyAlignment="0" applyProtection="0"/>
    <xf numFmtId="0" fontId="28" fillId="0" borderId="0" applyNumberFormat="0" applyFill="0" applyBorder="0" applyAlignment="0" applyProtection="0"/>
    <xf numFmtId="286" fontId="4" fillId="0" borderId="0">
      <alignment horizontal="left"/>
    </xf>
    <xf numFmtId="0" fontId="51" fillId="0" borderId="16" applyNumberFormat="0" applyFill="0" applyAlignment="0" applyProtection="0"/>
    <xf numFmtId="0" fontId="73" fillId="0" borderId="41" applyNumberFormat="0" applyBorder="0">
      <alignment vertical="center"/>
    </xf>
    <xf numFmtId="0" fontId="61" fillId="0" borderId="0"/>
    <xf numFmtId="340" fontId="87" fillId="0" borderId="0" applyFont="0" applyFill="0" applyBorder="0" applyAlignment="0" applyProtection="0"/>
    <xf numFmtId="208" fontId="3" fillId="0" borderId="0" applyFont="0" applyFill="0" applyBorder="0" applyAlignment="0" applyProtection="0">
      <alignment horizontal="right"/>
      <protection locked="0"/>
    </xf>
    <xf numFmtId="0" fontId="90" fillId="0" borderId="0" applyFont="0" applyFill="0" applyBorder="0" applyAlignment="0" applyProtection="0"/>
    <xf numFmtId="0" fontId="148" fillId="0" borderId="0" applyNumberFormat="0" applyFill="0" applyBorder="0" applyAlignment="0" applyProtection="0"/>
    <xf numFmtId="0" fontId="113" fillId="74" borderId="42" applyNumberFormat="0" applyAlignment="0" applyProtection="0"/>
    <xf numFmtId="0" fontId="149" fillId="0" borderId="0" applyNumberFormat="0" applyFill="0" applyBorder="0" applyProtection="0">
      <alignment horizontal="right"/>
    </xf>
    <xf numFmtId="0" fontId="54" fillId="0" borderId="0" applyNumberFormat="0" applyFill="0" applyBorder="0" applyAlignment="0" applyProtection="0"/>
    <xf numFmtId="0" fontId="6" fillId="0" borderId="0">
      <alignment horizontal="left"/>
    </xf>
    <xf numFmtId="0" fontId="150" fillId="0" borderId="0"/>
    <xf numFmtId="170" fontId="3" fillId="0" borderId="0" applyFont="0" applyFill="0" applyBorder="0" applyAlignment="0" applyProtection="0"/>
    <xf numFmtId="172" fontId="3" fillId="0" borderId="0" applyFont="0" applyFill="0" applyBorder="0" applyAlignment="0" applyProtection="0"/>
    <xf numFmtId="0" fontId="3" fillId="0" borderId="0"/>
    <xf numFmtId="182" fontId="8" fillId="4" borderId="0" applyNumberFormat="0" applyBorder="0" applyAlignment="0" applyProtection="0"/>
    <xf numFmtId="182" fontId="8" fillId="5" borderId="0" applyNumberFormat="0" applyBorder="0" applyAlignment="0" applyProtection="0"/>
    <xf numFmtId="182" fontId="8" fillId="6" borderId="0" applyNumberFormat="0" applyBorder="0" applyAlignment="0" applyProtection="0"/>
    <xf numFmtId="182" fontId="8" fillId="7" borderId="0" applyNumberFormat="0" applyBorder="0" applyAlignment="0" applyProtection="0"/>
    <xf numFmtId="182" fontId="8" fillId="8" borderId="0" applyNumberFormat="0" applyBorder="0" applyAlignment="0" applyProtection="0"/>
    <xf numFmtId="182" fontId="8" fillId="9" borderId="0" applyNumberFormat="0" applyBorder="0" applyAlignment="0" applyProtection="0"/>
    <xf numFmtId="182" fontId="8" fillId="10" borderId="0" applyNumberFormat="0" applyBorder="0" applyAlignment="0" applyProtection="0"/>
    <xf numFmtId="182" fontId="8" fillId="11" borderId="0" applyNumberFormat="0" applyBorder="0" applyAlignment="0" applyProtection="0"/>
    <xf numFmtId="182" fontId="8" fillId="12" borderId="0" applyNumberFormat="0" applyBorder="0" applyAlignment="0" applyProtection="0"/>
    <xf numFmtId="182" fontId="8" fillId="7" borderId="0" applyNumberFormat="0" applyBorder="0" applyAlignment="0" applyProtection="0"/>
    <xf numFmtId="182" fontId="8" fillId="10" borderId="0" applyNumberFormat="0" applyBorder="0" applyAlignment="0" applyProtection="0"/>
    <xf numFmtId="182" fontId="8" fillId="13" borderId="0" applyNumberFormat="0" applyBorder="0" applyAlignment="0" applyProtection="0"/>
    <xf numFmtId="182" fontId="11" fillId="14" borderId="0" applyNumberFormat="0" applyBorder="0" applyAlignment="0" applyProtection="0"/>
    <xf numFmtId="182" fontId="11" fillId="11" borderId="0" applyNumberFormat="0" applyBorder="0" applyAlignment="0" applyProtection="0"/>
    <xf numFmtId="182" fontId="11" fillId="12"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17" borderId="0" applyNumberFormat="0" applyBorder="0" applyAlignment="0" applyProtection="0"/>
    <xf numFmtId="182" fontId="11" fillId="18" borderId="0" applyNumberFormat="0" applyBorder="0" applyAlignment="0" applyProtection="0"/>
    <xf numFmtId="182" fontId="11" fillId="19" borderId="0" applyNumberFormat="0" applyBorder="0" applyAlignment="0" applyProtection="0"/>
    <xf numFmtId="182" fontId="11" fillId="20"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21" borderId="0" applyNumberFormat="0" applyBorder="0" applyAlignment="0" applyProtection="0"/>
    <xf numFmtId="182" fontId="14" fillId="5" borderId="0" applyNumberFormat="0" applyBorder="0" applyAlignment="0" applyProtection="0"/>
    <xf numFmtId="182" fontId="17" fillId="23" borderId="9" applyNumberFormat="0" applyAlignment="0" applyProtection="0"/>
    <xf numFmtId="182" fontId="18" fillId="24" borderId="10" applyNumberFormat="0" applyAlignment="0" applyProtection="0"/>
    <xf numFmtId="182" fontId="23" fillId="0" borderId="0" applyNumberFormat="0" applyFill="0" applyBorder="0" applyAlignment="0" applyProtection="0"/>
    <xf numFmtId="182" fontId="25" fillId="6" borderId="0" applyNumberFormat="0" applyBorder="0" applyAlignment="0" applyProtection="0"/>
    <xf numFmtId="182" fontId="26" fillId="0" borderId="12" applyNumberFormat="0" applyFill="0" applyAlignment="0" applyProtection="0"/>
    <xf numFmtId="182" fontId="27" fillId="0" borderId="13" applyNumberFormat="0" applyFill="0" applyAlignment="0" applyProtection="0"/>
    <xf numFmtId="182" fontId="28" fillId="0" borderId="14" applyNumberFormat="0" applyFill="0" applyAlignment="0" applyProtection="0"/>
    <xf numFmtId="182" fontId="28" fillId="0" borderId="0" applyNumberFormat="0" applyFill="0" applyBorder="0" applyAlignment="0" applyProtection="0"/>
    <xf numFmtId="182" fontId="30" fillId="9" borderId="9" applyNumberFormat="0" applyAlignment="0" applyProtection="0"/>
    <xf numFmtId="182" fontId="35" fillId="0" borderId="15" applyNumberFormat="0" applyFill="0" applyAlignment="0" applyProtection="0"/>
    <xf numFmtId="182" fontId="8" fillId="22" borderId="8" applyNumberFormat="0" applyFont="0" applyAlignment="0" applyProtection="0"/>
    <xf numFmtId="182" fontId="41" fillId="23" borderId="11" applyNumberFormat="0" applyAlignment="0" applyProtection="0"/>
    <xf numFmtId="182" fontId="50" fillId="0" borderId="0" applyNumberFormat="0" applyFill="0" applyBorder="0" applyAlignment="0" applyProtection="0"/>
    <xf numFmtId="182" fontId="51" fillId="0" borderId="16" applyNumberFormat="0" applyFill="0" applyAlignment="0" applyProtection="0"/>
    <xf numFmtId="182" fontId="54" fillId="0" borderId="0" applyNumberFormat="0" applyFill="0" applyBorder="0" applyAlignment="0" applyProtection="0"/>
    <xf numFmtId="182" fontId="30" fillId="9" borderId="9" applyNumberFormat="0" applyAlignment="0" applyProtection="0"/>
    <xf numFmtId="182" fontId="11" fillId="21" borderId="0" applyNumberFormat="0" applyBorder="0" applyAlignment="0" applyProtection="0"/>
    <xf numFmtId="182" fontId="11" fillId="16" borderId="0" applyNumberFormat="0" applyBorder="0" applyAlignment="0" applyProtection="0"/>
    <xf numFmtId="182" fontId="11" fillId="15" borderId="0" applyNumberFormat="0" applyBorder="0" applyAlignment="0" applyProtection="0"/>
    <xf numFmtId="182" fontId="11" fillId="20" borderId="0" applyNumberFormat="0" applyBorder="0" applyAlignment="0" applyProtection="0"/>
    <xf numFmtId="182" fontId="11" fillId="19" borderId="0" applyNumberFormat="0" applyBorder="0" applyAlignment="0" applyProtection="0"/>
    <xf numFmtId="182" fontId="11" fillId="18" borderId="0" applyNumberFormat="0" applyBorder="0" applyAlignment="0" applyProtection="0"/>
    <xf numFmtId="0" fontId="134" fillId="0" borderId="43"/>
    <xf numFmtId="0" fontId="142" fillId="0" borderId="43">
      <alignment horizontal="center"/>
    </xf>
    <xf numFmtId="182" fontId="11" fillId="18" borderId="0" applyNumberFormat="0" applyBorder="0" applyAlignment="0" applyProtection="0"/>
    <xf numFmtId="182" fontId="11" fillId="19" borderId="0" applyNumberFormat="0" applyBorder="0" applyAlignment="0" applyProtection="0"/>
    <xf numFmtId="182" fontId="11" fillId="20"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21" borderId="0" applyNumberFormat="0" applyBorder="0" applyAlignment="0" applyProtection="0"/>
    <xf numFmtId="182" fontId="30" fillId="9" borderId="9" applyNumberFormat="0" applyAlignment="0" applyProtection="0"/>
    <xf numFmtId="43" fontId="1" fillId="0" borderId="0" applyFont="0" applyFill="0" applyBorder="0" applyAlignment="0" applyProtection="0"/>
    <xf numFmtId="0" fontId="1" fillId="0" borderId="0"/>
    <xf numFmtId="0" fontId="61" fillId="0" borderId="2" applyFont="0" applyFill="0" applyBorder="0" applyAlignment="0">
      <alignment horizontal="center"/>
    </xf>
    <xf numFmtId="343" fontId="3" fillId="0" borderId="4" applyFont="0" applyFill="0" applyProtection="0">
      <alignment horizontal="right"/>
    </xf>
    <xf numFmtId="225" fontId="3" fillId="0" borderId="4" applyFont="0" applyFill="0" applyProtection="0">
      <alignment horizontal="right"/>
    </xf>
    <xf numFmtId="2" fontId="3" fillId="0" borderId="4" applyFont="0" applyFill="0" applyProtection="0">
      <alignment horizontal="right"/>
    </xf>
    <xf numFmtId="181" fontId="3" fillId="0" borderId="4" applyFont="0" applyFill="0" applyProtection="0">
      <alignment horizontal="right"/>
    </xf>
    <xf numFmtId="201" fontId="3" fillId="0" borderId="4" applyFont="0" applyFill="0" applyProtection="0">
      <alignment horizontal="right"/>
    </xf>
    <xf numFmtId="325" fontId="61" fillId="0" borderId="0" applyFont="0" applyFill="0" applyBorder="0" applyAlignment="0" applyProtection="0"/>
    <xf numFmtId="344" fontId="61" fillId="0" borderId="0" applyFont="0" applyFill="0" applyBorder="0" applyAlignment="0" applyProtection="0"/>
    <xf numFmtId="345" fontId="61" fillId="0" borderId="0" applyFont="0" applyFill="0" applyBorder="0" applyAlignment="0" applyProtection="0"/>
    <xf numFmtId="346" fontId="61" fillId="0" borderId="0" applyFont="0" applyFill="0" applyBorder="0" applyAlignment="0" applyProtection="0"/>
    <xf numFmtId="347" fontId="61" fillId="0" borderId="0" applyFont="0" applyFill="0" applyBorder="0" applyAlignment="0" applyProtection="0"/>
    <xf numFmtId="0" fontId="61" fillId="0" borderId="2" applyFont="0" applyFill="0" applyBorder="0" applyAlignment="0">
      <alignment horizontal="center"/>
    </xf>
    <xf numFmtId="348" fontId="61" fillId="0" borderId="0"/>
    <xf numFmtId="0" fontId="1" fillId="0" borderId="0"/>
    <xf numFmtId="0" fontId="61" fillId="0" borderId="2" applyFont="0" applyFill="0" applyBorder="0" applyAlignment="0">
      <alignment horizontal="center"/>
    </xf>
    <xf numFmtId="349" fontId="61" fillId="0" borderId="0" applyFont="0" applyFill="0" applyBorder="0" applyAlignment="0" applyProtection="0"/>
    <xf numFmtId="0" fontId="1" fillId="0" borderId="0"/>
    <xf numFmtId="173" fontId="1" fillId="0" borderId="0" applyFont="0" applyFill="0" applyBorder="0" applyAlignment="0" applyProtection="0"/>
    <xf numFmtId="182" fontId="11" fillId="20" borderId="0" applyNumberFormat="0" applyBorder="0" applyAlignment="0" applyProtection="0"/>
    <xf numFmtId="182" fontId="11" fillId="15" borderId="0" applyNumberFormat="0" applyBorder="0" applyAlignment="0" applyProtection="0"/>
    <xf numFmtId="182" fontId="11" fillId="21" borderId="0" applyNumberFormat="0" applyBorder="0" applyAlignment="0" applyProtection="0"/>
    <xf numFmtId="182" fontId="30" fillId="9" borderId="9" applyNumberFormat="0" applyAlignment="0" applyProtection="0"/>
    <xf numFmtId="0" fontId="3" fillId="0" borderId="4" applyNumberFormat="0" applyFill="0" applyAlignment="0" applyProtection="0"/>
    <xf numFmtId="0" fontId="6" fillId="0" borderId="4" applyNumberFormat="0" applyFill="0" applyProtection="0">
      <alignment horizontal="center"/>
    </xf>
    <xf numFmtId="43" fontId="1" fillId="0" borderId="0" applyFont="0" applyFill="0" applyBorder="0" applyAlignment="0" applyProtection="0"/>
    <xf numFmtId="182" fontId="8" fillId="4" borderId="0" applyNumberFormat="0" applyBorder="0" applyAlignment="0" applyProtection="0"/>
    <xf numFmtId="182" fontId="8" fillId="5" borderId="0" applyNumberFormat="0" applyBorder="0" applyAlignment="0" applyProtection="0"/>
    <xf numFmtId="182" fontId="8" fillId="6" borderId="0" applyNumberFormat="0" applyBorder="0" applyAlignment="0" applyProtection="0"/>
    <xf numFmtId="182" fontId="8" fillId="7" borderId="0" applyNumberFormat="0" applyBorder="0" applyAlignment="0" applyProtection="0"/>
    <xf numFmtId="182" fontId="8" fillId="8" borderId="0" applyNumberFormat="0" applyBorder="0" applyAlignment="0" applyProtection="0"/>
    <xf numFmtId="182" fontId="8" fillId="9" borderId="0" applyNumberFormat="0" applyBorder="0" applyAlignment="0" applyProtection="0"/>
    <xf numFmtId="182" fontId="8" fillId="10" borderId="0" applyNumberFormat="0" applyBorder="0" applyAlignment="0" applyProtection="0"/>
    <xf numFmtId="182" fontId="8" fillId="11" borderId="0" applyNumberFormat="0" applyBorder="0" applyAlignment="0" applyProtection="0"/>
    <xf numFmtId="182" fontId="8" fillId="12" borderId="0" applyNumberFormat="0" applyBorder="0" applyAlignment="0" applyProtection="0"/>
    <xf numFmtId="182" fontId="8" fillId="7" borderId="0" applyNumberFormat="0" applyBorder="0" applyAlignment="0" applyProtection="0"/>
    <xf numFmtId="182" fontId="8" fillId="10" borderId="0" applyNumberFormat="0" applyBorder="0" applyAlignment="0" applyProtection="0"/>
    <xf numFmtId="182" fontId="8" fillId="13" borderId="0" applyNumberFormat="0" applyBorder="0" applyAlignment="0" applyProtection="0"/>
    <xf numFmtId="182" fontId="11" fillId="14" borderId="0" applyNumberFormat="0" applyBorder="0" applyAlignment="0" applyProtection="0"/>
    <xf numFmtId="182" fontId="11" fillId="11" borderId="0" applyNumberFormat="0" applyBorder="0" applyAlignment="0" applyProtection="0"/>
    <xf numFmtId="182" fontId="11" fillId="12"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17" borderId="0" applyNumberFormat="0" applyBorder="0" applyAlignment="0" applyProtection="0"/>
    <xf numFmtId="182" fontId="11" fillId="18" borderId="0" applyNumberFormat="0" applyBorder="0" applyAlignment="0" applyProtection="0"/>
    <xf numFmtId="182" fontId="11" fillId="19" borderId="0" applyNumberFormat="0" applyBorder="0" applyAlignment="0" applyProtection="0"/>
    <xf numFmtId="182" fontId="11" fillId="20" borderId="0" applyNumberFormat="0" applyBorder="0" applyAlignment="0" applyProtection="0"/>
    <xf numFmtId="182" fontId="11" fillId="15" borderId="0" applyNumberFormat="0" applyBorder="0" applyAlignment="0" applyProtection="0"/>
    <xf numFmtId="182" fontId="11" fillId="16" borderId="0" applyNumberFormat="0" applyBorder="0" applyAlignment="0" applyProtection="0"/>
    <xf numFmtId="182" fontId="11" fillId="21" borderId="0" applyNumberFormat="0" applyBorder="0" applyAlignment="0" applyProtection="0"/>
    <xf numFmtId="182" fontId="14" fillId="5" borderId="0" applyNumberFormat="0" applyBorder="0" applyAlignment="0" applyProtection="0"/>
    <xf numFmtId="182" fontId="17" fillId="23" borderId="9" applyNumberFormat="0" applyAlignment="0" applyProtection="0"/>
    <xf numFmtId="182" fontId="18" fillId="24" borderId="10" applyNumberFormat="0" applyAlignment="0" applyProtection="0"/>
    <xf numFmtId="182" fontId="23" fillId="0" borderId="0" applyNumberFormat="0" applyFill="0" applyBorder="0" applyAlignment="0" applyProtection="0"/>
    <xf numFmtId="182" fontId="25" fillId="6" borderId="0" applyNumberFormat="0" applyBorder="0" applyAlignment="0" applyProtection="0"/>
    <xf numFmtId="182" fontId="26" fillId="0" borderId="12" applyNumberFormat="0" applyFill="0" applyAlignment="0" applyProtection="0"/>
    <xf numFmtId="182" fontId="27" fillId="0" borderId="13" applyNumberFormat="0" applyFill="0" applyAlignment="0" applyProtection="0"/>
    <xf numFmtId="182" fontId="28" fillId="0" borderId="14" applyNumberFormat="0" applyFill="0" applyAlignment="0" applyProtection="0"/>
    <xf numFmtId="182" fontId="28" fillId="0" borderId="0" applyNumberFormat="0" applyFill="0" applyBorder="0" applyAlignment="0" applyProtection="0"/>
    <xf numFmtId="182" fontId="30" fillId="9" borderId="9" applyNumberFormat="0" applyAlignment="0" applyProtection="0"/>
    <xf numFmtId="182" fontId="35" fillId="0" borderId="15" applyNumberFormat="0" applyFill="0" applyAlignment="0" applyProtection="0"/>
    <xf numFmtId="182" fontId="8" fillId="22" borderId="8" applyNumberFormat="0" applyFont="0" applyAlignment="0" applyProtection="0"/>
    <xf numFmtId="182" fontId="41" fillId="23" borderId="11" applyNumberFormat="0" applyAlignment="0" applyProtection="0"/>
    <xf numFmtId="182" fontId="50" fillId="0" borderId="0" applyNumberFormat="0" applyFill="0" applyBorder="0" applyAlignment="0" applyProtection="0"/>
    <xf numFmtId="182" fontId="51" fillId="0" borderId="16" applyNumberFormat="0" applyFill="0" applyAlignment="0" applyProtection="0"/>
    <xf numFmtId="182" fontId="54" fillId="0" borderId="0" applyNumberFormat="0" applyFill="0" applyBorder="0" applyAlignment="0" applyProtection="0"/>
    <xf numFmtId="182" fontId="11" fillId="18" borderId="0" applyNumberFormat="0" applyBorder="0" applyAlignment="0" applyProtection="0"/>
    <xf numFmtId="182" fontId="11" fillId="19" borderId="0" applyNumberFormat="0" applyBorder="0" applyAlignment="0" applyProtection="0"/>
    <xf numFmtId="182" fontId="11" fillId="16" borderId="0" applyNumberFormat="0" applyBorder="0" applyAlignment="0" applyProtection="0"/>
    <xf numFmtId="43" fontId="1" fillId="0" borderId="0" applyFont="0" applyFill="0" applyBorder="0" applyAlignment="0" applyProtection="0"/>
    <xf numFmtId="0" fontId="134" fillId="0" borderId="7"/>
    <xf numFmtId="0" fontId="142" fillId="0" borderId="7">
      <alignment horizontal="center"/>
    </xf>
    <xf numFmtId="0" fontId="134" fillId="0" borderId="43"/>
    <xf numFmtId="0" fontId="142" fillId="0" borderId="43">
      <alignment horizontal="center"/>
    </xf>
    <xf numFmtId="0" fontId="3" fillId="0" borderId="0"/>
    <xf numFmtId="37" fontId="154" fillId="0" borderId="0"/>
    <xf numFmtId="0" fontId="155" fillId="0" borderId="0">
      <alignment horizontal="left"/>
    </xf>
    <xf numFmtId="0" fontId="156" fillId="0" borderId="0"/>
    <xf numFmtId="0" fontId="156" fillId="0" borderId="0"/>
    <xf numFmtId="0" fontId="155" fillId="0" borderId="0"/>
    <xf numFmtId="0" fontId="3" fillId="27" borderId="0"/>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9" fontId="7" fillId="64" borderId="45" applyNumberFormat="0">
      <protection locked="0"/>
    </xf>
    <xf numFmtId="173" fontId="1" fillId="0" borderId="0" applyFont="0" applyFill="0" applyBorder="0" applyAlignment="0" applyProtection="0"/>
    <xf numFmtId="0" fontId="127" fillId="0" borderId="44" applyNumberFormat="0">
      <alignment horizontal="left"/>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0" borderId="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7" fillId="0" borderId="30" applyNumberFormat="0">
      <alignment horizontal="left"/>
    </xf>
    <xf numFmtId="172"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166" fontId="3" fillId="0" borderId="0" applyFont="0" applyFill="0" applyBorder="0" applyAlignment="0" applyProtection="0"/>
    <xf numFmtId="166"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166"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110" fillId="0" borderId="18" applyNumberFormat="0" applyBorder="0" applyAlignment="0"/>
    <xf numFmtId="41" fontId="110" fillId="0" borderId="18" applyNumberFormat="0" applyBorder="0" applyAlignment="0"/>
    <xf numFmtId="41" fontId="89" fillId="0" borderId="0" applyFont="0" applyFill="0" applyBorder="0" applyAlignment="0" applyProtection="0"/>
    <xf numFmtId="43" fontId="4" fillId="0" borderId="0" applyFont="0" applyFill="0" applyBorder="0" applyAlignment="0" applyProtection="0">
      <alignment vertical="top"/>
    </xf>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alignment vertical="top"/>
    </xf>
    <xf numFmtId="43" fontId="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3" fillId="0" borderId="0" applyFont="0" applyFill="0" applyBorder="0" applyAlignment="0" applyProtection="0"/>
    <xf numFmtId="43" fontId="1"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166" fontId="3" fillId="0" borderId="0" applyFont="0" applyFill="0" applyBorder="0" applyAlignment="0" applyProtection="0"/>
    <xf numFmtId="166"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166" fontId="3" fillId="0" borderId="0" applyFont="0" applyFill="0" applyBorder="0" applyAlignment="0" applyProtection="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1" fontId="60"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2" fillId="0" borderId="0"/>
    <xf numFmtId="173" fontId="80" fillId="0" borderId="0" applyFont="0" applyFill="0" applyBorder="0" applyAlignment="0" applyProtection="0"/>
    <xf numFmtId="182" fontId="1"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59" fillId="0" borderId="0"/>
    <xf numFmtId="0" fontId="160" fillId="0" borderId="0"/>
    <xf numFmtId="0" fontId="161" fillId="0" borderId="0"/>
    <xf numFmtId="0" fontId="1"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0" borderId="0"/>
    <xf numFmtId="0" fontId="3" fillId="0" borderId="0"/>
    <xf numFmtId="0" fontId="168" fillId="0" borderId="0"/>
    <xf numFmtId="0" fontId="168" fillId="0" borderId="0"/>
    <xf numFmtId="182" fontId="1"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9" fontId="11" fillId="51" borderId="0" applyNumberFormat="0" applyBorder="0" applyAlignment="0" applyProtection="0"/>
    <xf numFmtId="165" fontId="1" fillId="0" borderId="0" applyFont="0" applyFill="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21" borderId="0" applyNumberFormat="0" applyBorder="0" applyAlignment="0" applyProtection="0"/>
    <xf numFmtId="0" fontId="41" fillId="23" borderId="11" applyNumberFormat="0" applyAlignment="0" applyProtection="0"/>
    <xf numFmtId="0" fontId="17" fillId="23" borderId="9" applyNumberFormat="0" applyAlignment="0" applyProtection="0"/>
    <xf numFmtId="0" fontId="30" fillId="9" borderId="9" applyNumberFormat="0" applyAlignment="0" applyProtection="0"/>
    <xf numFmtId="0" fontId="51" fillId="0" borderId="16" applyNumberFormat="0" applyFill="0" applyAlignment="0" applyProtection="0"/>
    <xf numFmtId="0" fontId="23" fillId="0" borderId="0" applyNumberFormat="0" applyFill="0" applyBorder="0" applyAlignment="0" applyProtection="0"/>
    <xf numFmtId="0" fontId="25" fillId="6" borderId="0" applyNumberFormat="0" applyBorder="0" applyAlignment="0" applyProtection="0"/>
    <xf numFmtId="0" fontId="3" fillId="22" borderId="8" applyNumberFormat="0" applyFont="0" applyAlignment="0" applyProtection="0"/>
    <xf numFmtId="0" fontId="14" fillId="5" borderId="0" applyNumberFormat="0" applyBorder="0" applyAlignment="0" applyProtection="0"/>
    <xf numFmtId="0" fontId="81" fillId="0" borderId="0" applyNumberFormat="0" applyFill="0" applyBorder="0" applyAlignment="0" applyProtection="0"/>
    <xf numFmtId="0" fontId="26" fillId="0" borderId="12" applyNumberFormat="0" applyFill="0" applyAlignment="0" applyProtection="0"/>
    <xf numFmtId="0" fontId="27" fillId="0" borderId="13" applyNumberFormat="0" applyFill="0" applyAlignment="0" applyProtection="0"/>
    <xf numFmtId="0" fontId="28" fillId="0" borderId="14" applyNumberFormat="0" applyFill="0" applyAlignment="0" applyProtection="0"/>
    <xf numFmtId="0" fontId="28" fillId="0" borderId="0" applyNumberFormat="0" applyFill="0" applyBorder="0" applyAlignment="0" applyProtection="0"/>
    <xf numFmtId="0" fontId="35" fillId="0" borderId="15" applyNumberFormat="0" applyFill="0" applyAlignment="0" applyProtection="0"/>
    <xf numFmtId="0" fontId="54" fillId="0" borderId="0" applyNumberFormat="0" applyFill="0" applyBorder="0" applyAlignment="0" applyProtection="0"/>
    <xf numFmtId="0" fontId="18" fillId="24" borderId="10"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27" fillId="0" borderId="58" applyNumberFormat="0">
      <alignment horizontal="left"/>
    </xf>
    <xf numFmtId="165" fontId="1" fillId="0" borderId="0" applyFont="0" applyFill="0" applyBorder="0" applyAlignment="0" applyProtection="0"/>
    <xf numFmtId="165" fontId="1" fillId="0" borderId="0" applyFont="0" applyFill="0" applyBorder="0" applyAlignment="0" applyProtection="0"/>
    <xf numFmtId="0" fontId="127" fillId="0" borderId="58" applyNumberFormat="0">
      <alignment horizontal="left"/>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7" fillId="0" borderId="58" applyNumberFormat="0">
      <alignment horizontal="left"/>
    </xf>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10" fillId="0" borderId="18" applyNumberFormat="0" applyBorder="0" applyAlignment="0"/>
    <xf numFmtId="164" fontId="110" fillId="0" borderId="18" applyNumberFormat="0" applyBorder="0" applyAlignment="0"/>
    <xf numFmtId="164" fontId="89"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alignment vertical="top"/>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7" fillId="0" borderId="58" applyNumberFormat="0">
      <alignment horizontal="left"/>
    </xf>
    <xf numFmtId="43" fontId="1" fillId="0" borderId="0" applyFont="0" applyFill="0" applyBorder="0" applyAlignment="0" applyProtection="0"/>
    <xf numFmtId="165" fontId="1" fillId="0" borderId="0" applyFont="0" applyFill="0" applyBorder="0" applyAlignment="0" applyProtection="0"/>
    <xf numFmtId="0" fontId="169" fillId="0" borderId="0"/>
    <xf numFmtId="0" fontId="2" fillId="0" borderId="0"/>
    <xf numFmtId="182" fontId="1" fillId="0" borderId="0"/>
    <xf numFmtId="0" fontId="1" fillId="0" borderId="0"/>
    <xf numFmtId="0" fontId="174" fillId="0" borderId="0"/>
    <xf numFmtId="0" fontId="174" fillId="0" borderId="0"/>
    <xf numFmtId="0" fontId="2" fillId="0" borderId="0"/>
    <xf numFmtId="0" fontId="180" fillId="0" borderId="0" applyNumberFormat="0" applyFont="0" applyFill="0" applyBorder="0" applyAlignment="0" applyProtection="0"/>
    <xf numFmtId="173" fontId="1" fillId="0" borderId="0" applyFont="0" applyFill="0" applyBorder="0" applyAlignment="0" applyProtection="0"/>
    <xf numFmtId="0" fontId="183" fillId="0" borderId="0" applyNumberFormat="0" applyFont="0" applyFill="0" applyBorder="0" applyAlignment="0" applyProtection="0"/>
    <xf numFmtId="0" fontId="160" fillId="0" borderId="0"/>
    <xf numFmtId="0" fontId="184" fillId="0" borderId="0"/>
    <xf numFmtId="0" fontId="188" fillId="0" borderId="0" applyNumberFormat="0" applyFont="0" applyFill="0" applyBorder="0" applyAlignment="0" applyProtection="0"/>
    <xf numFmtId="165" fontId="189" fillId="0" borderId="0" applyFont="0" applyFill="0" applyBorder="0" applyAlignment="0" applyProtection="0"/>
    <xf numFmtId="0" fontId="1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75">
    <xf numFmtId="182" fontId="0" fillId="0" borderId="0" xfId="0"/>
    <xf numFmtId="0" fontId="7" fillId="0" borderId="0" xfId="0" applyNumberFormat="1" applyFont="1" applyFill="1" applyAlignment="1">
      <alignment horizontal="left" vertical="center"/>
    </xf>
    <xf numFmtId="0" fontId="7" fillId="0" borderId="0" xfId="0" applyNumberFormat="1" applyFont="1" applyFill="1" applyBorder="1" applyAlignment="1">
      <alignment vertical="center"/>
    </xf>
    <xf numFmtId="0" fontId="7" fillId="0" borderId="0" xfId="0" applyNumberFormat="1" applyFont="1" applyFill="1" applyBorder="1" applyAlignment="1">
      <alignment horizontal="center" vertical="center"/>
    </xf>
    <xf numFmtId="3" fontId="7" fillId="0" borderId="0" xfId="0" applyNumberFormat="1" applyFont="1" applyFill="1" applyBorder="1" applyAlignment="1">
      <alignment horizontal="center" vertical="center"/>
    </xf>
    <xf numFmtId="4" fontId="7" fillId="0" borderId="0" xfId="0" applyNumberFormat="1" applyFont="1" applyFill="1" applyBorder="1" applyAlignment="1">
      <alignment horizontal="right" vertical="center"/>
    </xf>
    <xf numFmtId="0" fontId="7" fillId="0" borderId="0" xfId="0" applyNumberFormat="1" applyFont="1" applyFill="1" applyBorder="1" applyAlignment="1">
      <alignment horizontal="left" vertical="center"/>
    </xf>
    <xf numFmtId="179" fontId="7" fillId="0" borderId="0" xfId="0" applyNumberFormat="1" applyFont="1" applyFill="1" applyBorder="1" applyAlignment="1">
      <alignment horizontal="center" vertical="center"/>
    </xf>
    <xf numFmtId="179" fontId="7" fillId="0" borderId="0" xfId="0" applyNumberFormat="1" applyFont="1" applyFill="1" applyBorder="1" applyAlignment="1">
      <alignment horizontal="left" vertical="center"/>
    </xf>
    <xf numFmtId="9" fontId="7" fillId="0" borderId="0" xfId="0" applyNumberFormat="1" applyFont="1" applyFill="1" applyBorder="1" applyAlignment="1">
      <alignment horizontal="center" vertical="center"/>
    </xf>
    <xf numFmtId="1" fontId="7" fillId="0" borderId="0" xfId="0" applyNumberFormat="1" applyFont="1" applyFill="1" applyBorder="1" applyAlignment="1">
      <alignment horizontal="center" vertical="center"/>
    </xf>
    <xf numFmtId="3" fontId="7" fillId="0" borderId="0" xfId="0" applyNumberFormat="1" applyFont="1" applyFill="1" applyBorder="1" applyAlignment="1">
      <alignment horizontal="left" vertical="center"/>
    </xf>
    <xf numFmtId="186" fontId="7" fillId="0" borderId="0" xfId="1" applyNumberFormat="1" applyFont="1" applyFill="1" applyBorder="1" applyAlignment="1">
      <alignment horizontal="center" vertical="center"/>
    </xf>
    <xf numFmtId="181" fontId="7" fillId="0" borderId="0" xfId="0" applyNumberFormat="1" applyFont="1" applyFill="1" applyBorder="1" applyAlignment="1">
      <alignment vertical="center"/>
    </xf>
    <xf numFmtId="2" fontId="57" fillId="0" borderId="0" xfId="0" quotePrefix="1" applyNumberFormat="1" applyFont="1" applyFill="1" applyBorder="1" applyAlignment="1">
      <alignment horizontal="left"/>
    </xf>
    <xf numFmtId="9" fontId="7" fillId="0" borderId="0" xfId="0" applyNumberFormat="1" applyFont="1" applyFill="1" applyBorder="1" applyAlignment="1">
      <alignment vertical="center"/>
    </xf>
    <xf numFmtId="0" fontId="7" fillId="0" borderId="0" xfId="1" applyNumberFormat="1" applyFont="1" applyFill="1" applyBorder="1" applyAlignment="1">
      <alignment horizontal="center" vertical="center"/>
    </xf>
    <xf numFmtId="0" fontId="7" fillId="0" borderId="0" xfId="0" applyNumberFormat="1" applyFont="1" applyFill="1" applyAlignment="1">
      <alignment horizontal="center" vertical="center"/>
    </xf>
    <xf numFmtId="182" fontId="0" fillId="0" borderId="0" xfId="0" applyFill="1" applyBorder="1"/>
    <xf numFmtId="182" fontId="0" fillId="0" borderId="0" xfId="0" applyFill="1" applyAlignment="1">
      <alignment horizontal="left"/>
    </xf>
    <xf numFmtId="351" fontId="7" fillId="0" borderId="0" xfId="0" applyNumberFormat="1" applyFont="1" applyFill="1" applyAlignment="1">
      <alignment vertical="center"/>
    </xf>
    <xf numFmtId="351" fontId="7" fillId="0" borderId="0" xfId="0" applyNumberFormat="1" applyFont="1" applyFill="1" applyBorder="1" applyAlignment="1">
      <alignment vertical="center"/>
    </xf>
    <xf numFmtId="186" fontId="7" fillId="0" borderId="0" xfId="0" applyNumberFormat="1" applyFont="1" applyFill="1" applyAlignment="1">
      <alignment vertical="center"/>
    </xf>
    <xf numFmtId="182" fontId="0" fillId="0" borderId="0" xfId="0" applyFill="1"/>
    <xf numFmtId="181" fontId="7" fillId="0" borderId="0" xfId="0" applyNumberFormat="1" applyFont="1" applyFill="1" applyAlignment="1">
      <alignment vertical="center"/>
    </xf>
    <xf numFmtId="4" fontId="7" fillId="0" borderId="0" xfId="0" applyNumberFormat="1" applyFont="1" applyFill="1" applyBorder="1" applyAlignment="1">
      <alignment horizontal="center" vertical="center"/>
    </xf>
    <xf numFmtId="3" fontId="7" fillId="0" borderId="0" xfId="0" applyNumberFormat="1" applyFont="1" applyFill="1" applyBorder="1" applyAlignment="1">
      <alignment vertical="center"/>
    </xf>
    <xf numFmtId="3" fontId="7" fillId="0" borderId="0" xfId="1" applyNumberFormat="1" applyFont="1" applyFill="1" applyBorder="1" applyAlignment="1">
      <alignment vertical="center"/>
    </xf>
    <xf numFmtId="4" fontId="7" fillId="0" borderId="0" xfId="1" applyNumberFormat="1" applyFont="1" applyFill="1" applyBorder="1" applyAlignment="1">
      <alignment horizontal="center" vertical="center"/>
    </xf>
    <xf numFmtId="186" fontId="7" fillId="0" borderId="0" xfId="0" applyNumberFormat="1" applyFont="1" applyFill="1" applyBorder="1" applyAlignment="1">
      <alignment vertical="center"/>
    </xf>
    <xf numFmtId="3" fontId="7" fillId="0" borderId="0" xfId="1" applyNumberFormat="1" applyFont="1" applyFill="1" applyBorder="1" applyAlignment="1">
      <alignment horizontal="center" vertical="center"/>
    </xf>
    <xf numFmtId="186" fontId="7" fillId="0" borderId="0" xfId="0" applyNumberFormat="1" applyFont="1" applyFill="1" applyBorder="1" applyAlignment="1">
      <alignment horizontal="center" vertical="center"/>
    </xf>
    <xf numFmtId="9" fontId="7" fillId="0" borderId="0" xfId="5" applyNumberFormat="1" applyFont="1" applyFill="1" applyBorder="1" applyAlignment="1">
      <alignment vertical="center"/>
    </xf>
    <xf numFmtId="4" fontId="7" fillId="0" borderId="0" xfId="0" applyNumberFormat="1" applyFont="1" applyFill="1" applyBorder="1" applyAlignment="1">
      <alignment vertical="center"/>
    </xf>
    <xf numFmtId="352" fontId="7" fillId="0" borderId="0" xfId="0" applyNumberFormat="1" applyFont="1" applyFill="1" applyAlignment="1">
      <alignment horizontal="right" vertical="center"/>
    </xf>
    <xf numFmtId="352" fontId="7" fillId="0" borderId="0" xfId="0" applyNumberFormat="1" applyFont="1" applyFill="1" applyBorder="1" applyAlignment="1">
      <alignment horizontal="right" vertical="center"/>
    </xf>
    <xf numFmtId="352" fontId="7" fillId="0" borderId="0" xfId="5" applyNumberFormat="1" applyFont="1" applyFill="1" applyAlignment="1">
      <alignment horizontal="right" vertical="center"/>
    </xf>
    <xf numFmtId="4" fontId="7" fillId="0" borderId="0" xfId="0" applyNumberFormat="1" applyFont="1" applyFill="1" applyAlignment="1">
      <alignment vertical="center"/>
    </xf>
    <xf numFmtId="4" fontId="7" fillId="0" borderId="0" xfId="0" applyNumberFormat="1" applyFont="1" applyFill="1" applyAlignment="1">
      <alignment horizontal="right" vertical="center"/>
    </xf>
    <xf numFmtId="9" fontId="7" fillId="0" borderId="0" xfId="5" applyNumberFormat="1" applyFont="1" applyFill="1" applyAlignment="1">
      <alignment vertical="center"/>
    </xf>
    <xf numFmtId="0" fontId="7" fillId="0" borderId="33" xfId="0" applyNumberFormat="1" applyFont="1" applyFill="1" applyBorder="1" applyAlignment="1">
      <alignment vertical="center"/>
    </xf>
    <xf numFmtId="0" fontId="7" fillId="0" borderId="33" xfId="0" applyNumberFormat="1" applyFont="1" applyFill="1" applyBorder="1" applyAlignment="1">
      <alignment horizontal="left" vertical="center"/>
    </xf>
    <xf numFmtId="4" fontId="7" fillId="0" borderId="33" xfId="0" applyNumberFormat="1" applyFont="1" applyFill="1" applyBorder="1" applyAlignment="1">
      <alignment vertical="center"/>
    </xf>
    <xf numFmtId="186" fontId="7" fillId="0" borderId="33" xfId="1" applyNumberFormat="1" applyFont="1" applyFill="1" applyBorder="1" applyAlignment="1">
      <alignment vertical="center"/>
    </xf>
    <xf numFmtId="182" fontId="163" fillId="76" borderId="47" xfId="0" applyFont="1" applyFill="1" applyBorder="1" applyAlignment="1">
      <alignment horizontal="center" vertical="center" wrapText="1"/>
    </xf>
    <xf numFmtId="182" fontId="163" fillId="28" borderId="47" xfId="0" applyFont="1" applyFill="1" applyBorder="1" applyAlignment="1">
      <alignment horizontal="center" vertical="center" wrapText="1"/>
    </xf>
    <xf numFmtId="1" fontId="163" fillId="75" borderId="47" xfId="0" applyNumberFormat="1" applyFont="1" applyFill="1" applyBorder="1" applyAlignment="1">
      <alignment horizontal="center" vertical="center" wrapText="1"/>
    </xf>
    <xf numFmtId="3" fontId="82" fillId="0" borderId="0" xfId="0" applyNumberFormat="1" applyFont="1" applyFill="1" applyBorder="1" applyAlignment="1"/>
    <xf numFmtId="179" fontId="7" fillId="0" borderId="0" xfId="1" applyNumberFormat="1" applyFont="1" applyFill="1" applyBorder="1" applyAlignment="1">
      <alignment horizontal="left" vertical="center"/>
    </xf>
    <xf numFmtId="179" fontId="7" fillId="0" borderId="33" xfId="1" applyNumberFormat="1" applyFont="1" applyFill="1" applyBorder="1" applyAlignment="1">
      <alignment horizontal="left" vertical="center"/>
    </xf>
    <xf numFmtId="0" fontId="7" fillId="0" borderId="5" xfId="0" applyNumberFormat="1" applyFont="1" applyFill="1" applyBorder="1" applyAlignment="1">
      <alignment vertical="center"/>
    </xf>
    <xf numFmtId="186" fontId="7" fillId="0" borderId="17" xfId="1" applyNumberFormat="1" applyFont="1" applyFill="1" applyBorder="1" applyAlignment="1">
      <alignment horizontal="center" vertical="center"/>
    </xf>
    <xf numFmtId="3" fontId="7" fillId="0" borderId="17" xfId="1" applyNumberFormat="1" applyFont="1" applyFill="1" applyBorder="1" applyAlignment="1">
      <alignment vertical="center"/>
    </xf>
    <xf numFmtId="0" fontId="7" fillId="0" borderId="17" xfId="0" applyNumberFormat="1" applyFont="1" applyFill="1" applyBorder="1" applyAlignment="1">
      <alignment horizontal="center" vertical="center"/>
    </xf>
    <xf numFmtId="9" fontId="7" fillId="0" borderId="17" xfId="0" applyNumberFormat="1" applyFont="1" applyFill="1" applyBorder="1" applyAlignment="1">
      <alignment horizontal="center" vertical="center"/>
    </xf>
    <xf numFmtId="3" fontId="7" fillId="0" borderId="17" xfId="0" applyNumberFormat="1" applyFont="1" applyFill="1" applyBorder="1" applyAlignment="1">
      <alignment horizontal="center" vertical="center"/>
    </xf>
    <xf numFmtId="3" fontId="7" fillId="0" borderId="17" xfId="0" applyNumberFormat="1" applyFont="1" applyFill="1" applyBorder="1" applyAlignment="1">
      <alignment vertical="center"/>
    </xf>
    <xf numFmtId="4" fontId="7" fillId="0" borderId="17" xfId="0" applyNumberFormat="1" applyFont="1" applyFill="1" applyBorder="1" applyAlignment="1">
      <alignment horizontal="center" vertical="center"/>
    </xf>
    <xf numFmtId="0" fontId="153" fillId="0" borderId="5" xfId="0" applyNumberFormat="1" applyFont="1" applyFill="1" applyBorder="1" applyAlignment="1">
      <alignment horizontal="center" vertical="center" wrapText="1"/>
    </xf>
    <xf numFmtId="179" fontId="153" fillId="0" borderId="5" xfId="0" applyNumberFormat="1" applyFont="1" applyFill="1" applyBorder="1" applyAlignment="1">
      <alignment horizontal="center" vertical="center" wrapText="1"/>
    </xf>
    <xf numFmtId="182" fontId="163" fillId="0" borderId="47" xfId="0" applyFont="1" applyFill="1" applyBorder="1" applyAlignment="1">
      <alignment horizontal="center" vertical="center" wrapText="1"/>
    </xf>
    <xf numFmtId="352" fontId="7" fillId="0" borderId="0" xfId="0" applyNumberFormat="1" applyFont="1" applyFill="1" applyBorder="1" applyAlignment="1">
      <alignment vertical="center"/>
    </xf>
    <xf numFmtId="0" fontId="0" fillId="0" borderId="0" xfId="0" applyNumberFormat="1"/>
    <xf numFmtId="0" fontId="165" fillId="0" borderId="0" xfId="0" applyNumberFormat="1" applyFont="1" applyFill="1" applyBorder="1" applyAlignment="1">
      <alignment vertical="center"/>
    </xf>
    <xf numFmtId="0" fontId="165" fillId="0" borderId="0" xfId="0" applyNumberFormat="1" applyFont="1" applyFill="1" applyBorder="1" applyAlignment="1">
      <alignment horizontal="left" vertical="center"/>
    </xf>
    <xf numFmtId="0" fontId="165" fillId="0" borderId="0" xfId="0" applyNumberFormat="1" applyFont="1" applyFill="1" applyBorder="1" applyAlignment="1">
      <alignment horizontal="center" vertical="center"/>
    </xf>
    <xf numFmtId="351" fontId="165" fillId="0" borderId="0" xfId="0" applyNumberFormat="1" applyFont="1" applyFill="1" applyBorder="1" applyAlignment="1">
      <alignment vertical="center"/>
    </xf>
    <xf numFmtId="181" fontId="165" fillId="0" borderId="0" xfId="0" applyNumberFormat="1" applyFont="1" applyFill="1" applyBorder="1" applyAlignment="1">
      <alignment vertical="center"/>
    </xf>
    <xf numFmtId="186" fontId="165" fillId="0" borderId="0" xfId="1" applyNumberFormat="1" applyFont="1" applyFill="1" applyBorder="1" applyAlignment="1">
      <alignment vertical="center"/>
    </xf>
    <xf numFmtId="0" fontId="165" fillId="0" borderId="0" xfId="0" applyNumberFormat="1" applyFont="1" applyFill="1" applyAlignment="1">
      <alignment horizontal="left" vertical="center"/>
    </xf>
    <xf numFmtId="0" fontId="165" fillId="0" borderId="0" xfId="0" applyNumberFormat="1" applyFont="1" applyFill="1" applyAlignment="1">
      <alignment vertical="center"/>
    </xf>
    <xf numFmtId="0" fontId="165" fillId="0" borderId="0" xfId="0" applyNumberFormat="1" applyFont="1" applyFill="1" applyAlignment="1">
      <alignment horizontal="center" vertical="center"/>
    </xf>
    <xf numFmtId="351" fontId="165" fillId="0" borderId="0" xfId="0" applyNumberFormat="1" applyFont="1" applyFill="1" applyAlignment="1">
      <alignment vertical="center"/>
    </xf>
    <xf numFmtId="181" fontId="165" fillId="0" borderId="0" xfId="0" applyNumberFormat="1" applyFont="1" applyFill="1" applyAlignment="1">
      <alignment vertical="center"/>
    </xf>
    <xf numFmtId="186" fontId="165" fillId="0" borderId="0" xfId="1" applyNumberFormat="1" applyFont="1" applyFill="1" applyAlignment="1">
      <alignment vertical="center"/>
    </xf>
    <xf numFmtId="186" fontId="7" fillId="0" borderId="0" xfId="1" applyNumberFormat="1" applyFont="1" applyFill="1" applyAlignment="1">
      <alignment vertical="center"/>
    </xf>
    <xf numFmtId="0" fontId="164" fillId="0" borderId="0" xfId="0" applyNumberFormat="1" applyFont="1" applyFill="1" applyBorder="1" applyAlignment="1">
      <alignment vertical="center"/>
    </xf>
    <xf numFmtId="0" fontId="164" fillId="0" borderId="0" xfId="0" applyNumberFormat="1" applyFont="1" applyFill="1" applyAlignment="1">
      <alignment vertical="center"/>
    </xf>
    <xf numFmtId="4" fontId="165" fillId="0" borderId="0" xfId="0" applyNumberFormat="1" applyFont="1" applyFill="1" applyBorder="1" applyAlignment="1">
      <alignment vertical="center"/>
    </xf>
    <xf numFmtId="0" fontId="166" fillId="0" borderId="0" xfId="0" applyNumberFormat="1" applyFont="1" applyFill="1" applyBorder="1" applyAlignment="1">
      <alignment horizontal="left" vertical="center"/>
    </xf>
    <xf numFmtId="0" fontId="167" fillId="0" borderId="0" xfId="0" applyNumberFormat="1" applyFont="1" applyFill="1" applyAlignment="1">
      <alignment vertical="center"/>
    </xf>
    <xf numFmtId="0" fontId="167" fillId="0" borderId="0" xfId="0" applyNumberFormat="1" applyFont="1" applyFill="1" applyAlignment="1">
      <alignment horizontal="left" vertical="center"/>
    </xf>
    <xf numFmtId="181" fontId="167" fillId="0" borderId="0" xfId="0" applyNumberFormat="1" applyFont="1" applyFill="1" applyBorder="1" applyAlignment="1">
      <alignment vertical="center"/>
    </xf>
    <xf numFmtId="181" fontId="167" fillId="0" borderId="0" xfId="5" applyNumberFormat="1" applyFont="1" applyFill="1" applyBorder="1" applyAlignment="1">
      <alignment vertical="center"/>
    </xf>
    <xf numFmtId="186" fontId="167" fillId="0" borderId="0" xfId="1" applyNumberFormat="1" applyFont="1" applyFill="1" applyBorder="1" applyAlignment="1">
      <alignment vertical="center"/>
    </xf>
    <xf numFmtId="0" fontId="162" fillId="0" borderId="0" xfId="0" applyNumberFormat="1" applyFont="1" applyFill="1" applyBorder="1"/>
    <xf numFmtId="2" fontId="6" fillId="0" borderId="0" xfId="0" applyNumberFormat="1" applyFont="1" applyFill="1" applyBorder="1" applyAlignment="1">
      <alignment vertical="center"/>
    </xf>
    <xf numFmtId="0" fontId="167" fillId="0" borderId="0" xfId="0" applyNumberFormat="1" applyFont="1" applyFill="1" applyAlignment="1">
      <alignment horizontal="center" vertical="center"/>
    </xf>
    <xf numFmtId="351" fontId="167" fillId="0" borderId="0" xfId="0" applyNumberFormat="1" applyFont="1" applyFill="1" applyAlignment="1">
      <alignment vertical="center"/>
    </xf>
    <xf numFmtId="351" fontId="7" fillId="0" borderId="0" xfId="0" applyNumberFormat="1" applyFont="1" applyFill="1" applyAlignment="1">
      <alignment horizontal="right" vertical="center"/>
    </xf>
    <xf numFmtId="181" fontId="167" fillId="0" borderId="0" xfId="0" applyNumberFormat="1" applyFont="1" applyFill="1" applyAlignment="1">
      <alignment vertical="center"/>
    </xf>
    <xf numFmtId="351" fontId="0" fillId="0" borderId="0" xfId="0" applyNumberFormat="1" applyFill="1"/>
    <xf numFmtId="182" fontId="0" fillId="0" borderId="0" xfId="0"/>
    <xf numFmtId="182" fontId="57" fillId="0" borderId="0" xfId="0" applyFont="1" applyFill="1"/>
    <xf numFmtId="0" fontId="7" fillId="0" borderId="0" xfId="0" applyNumberFormat="1" applyFont="1" applyFill="1" applyAlignment="1">
      <alignment vertical="center"/>
    </xf>
    <xf numFmtId="186" fontId="7" fillId="0" borderId="0" xfId="1" applyNumberFormat="1" applyFont="1" applyFill="1" applyBorder="1" applyAlignment="1">
      <alignment vertical="center"/>
    </xf>
    <xf numFmtId="186" fontId="7" fillId="0" borderId="0" xfId="1" applyNumberFormat="1" applyFont="1" applyFill="1" applyBorder="1" applyAlignment="1">
      <alignment vertical="center" wrapText="1"/>
    </xf>
    <xf numFmtId="186" fontId="7" fillId="0" borderId="33" xfId="1" applyNumberFormat="1" applyFont="1" applyFill="1" applyBorder="1" applyAlignment="1">
      <alignment vertical="center" wrapText="1"/>
    </xf>
    <xf numFmtId="186" fontId="7" fillId="0" borderId="17" xfId="1" applyNumberFormat="1" applyFont="1" applyFill="1" applyBorder="1" applyAlignment="1">
      <alignment vertical="center"/>
    </xf>
    <xf numFmtId="182" fontId="0" fillId="0" borderId="49" xfId="0" applyBorder="1"/>
    <xf numFmtId="182" fontId="0" fillId="0" borderId="50" xfId="0" applyBorder="1"/>
    <xf numFmtId="182" fontId="0" fillId="0" borderId="51" xfId="0" applyBorder="1"/>
    <xf numFmtId="182" fontId="0" fillId="0" borderId="52" xfId="0" applyBorder="1"/>
    <xf numFmtId="182" fontId="0" fillId="0" borderId="53" xfId="0" applyBorder="1"/>
    <xf numFmtId="182" fontId="0" fillId="0" borderId="54" xfId="0" applyBorder="1"/>
    <xf numFmtId="182" fontId="0" fillId="0" borderId="55" xfId="0" applyBorder="1"/>
    <xf numFmtId="182" fontId="0" fillId="0" borderId="56" xfId="0" applyBorder="1"/>
    <xf numFmtId="182" fontId="0" fillId="0" borderId="57" xfId="0" applyBorder="1"/>
    <xf numFmtId="3" fontId="7" fillId="0" borderId="17" xfId="1" applyNumberFormat="1" applyFont="1" applyFill="1" applyBorder="1" applyAlignment="1">
      <alignment horizontal="center" vertical="center"/>
    </xf>
    <xf numFmtId="4" fontId="7" fillId="0" borderId="17" xfId="1" applyNumberFormat="1" applyFont="1" applyFill="1" applyBorder="1" applyAlignment="1">
      <alignment horizontal="center" vertical="center"/>
    </xf>
    <xf numFmtId="179" fontId="152" fillId="0" borderId="17" xfId="0" applyNumberFormat="1" applyFont="1" applyFill="1" applyBorder="1" applyAlignment="1" applyProtection="1">
      <alignment horizontal="center" vertical="center" wrapText="1"/>
      <protection locked="0"/>
    </xf>
    <xf numFmtId="0" fontId="153" fillId="0" borderId="17" xfId="0" applyNumberFormat="1" applyFont="1" applyFill="1" applyBorder="1" applyAlignment="1">
      <alignment horizontal="left" vertical="center" wrapText="1"/>
    </xf>
    <xf numFmtId="0" fontId="153" fillId="0" borderId="17" xfId="0" applyNumberFormat="1" applyFont="1" applyFill="1" applyBorder="1" applyAlignment="1">
      <alignment horizontal="center" vertical="center" wrapText="1"/>
    </xf>
    <xf numFmtId="351" fontId="153" fillId="0" borderId="17" xfId="0" applyNumberFormat="1" applyFont="1" applyFill="1" applyBorder="1" applyAlignment="1">
      <alignment horizontal="left" vertical="center" wrapText="1"/>
    </xf>
    <xf numFmtId="2" fontId="153" fillId="0" borderId="17" xfId="0" applyNumberFormat="1" applyFont="1" applyFill="1" applyBorder="1" applyAlignment="1">
      <alignment horizontal="left" vertical="center" wrapText="1"/>
    </xf>
    <xf numFmtId="0" fontId="153" fillId="0" borderId="46" xfId="0" applyNumberFormat="1" applyFont="1" applyFill="1" applyBorder="1" applyAlignment="1">
      <alignment horizontal="left" vertical="center" wrapText="1"/>
    </xf>
    <xf numFmtId="0" fontId="153" fillId="0" borderId="18" xfId="0" applyNumberFormat="1" applyFont="1" applyFill="1" applyBorder="1" applyAlignment="1">
      <alignment horizontal="center" vertical="center" wrapText="1"/>
    </xf>
    <xf numFmtId="179" fontId="153" fillId="0" borderId="5" xfId="0" applyNumberFormat="1" applyFont="1" applyFill="1" applyBorder="1" applyAlignment="1">
      <alignment horizontal="left" vertical="center" wrapText="1"/>
    </xf>
    <xf numFmtId="0" fontId="153" fillId="0" borderId="5" xfId="0" applyNumberFormat="1" applyFont="1" applyFill="1" applyBorder="1" applyAlignment="1">
      <alignment horizontal="left" vertical="center" wrapText="1"/>
    </xf>
    <xf numFmtId="182" fontId="79" fillId="0" borderId="0" xfId="0" applyFont="1" applyAlignment="1">
      <alignment vertical="center" wrapText="1"/>
    </xf>
    <xf numFmtId="9" fontId="7" fillId="0" borderId="0" xfId="5" applyFont="1" applyFill="1" applyAlignment="1">
      <alignment vertical="center"/>
    </xf>
    <xf numFmtId="182" fontId="0" fillId="0" borderId="0" xfId="0" applyFill="1" applyAlignment="1">
      <alignment horizontal="center" vertical="center"/>
    </xf>
    <xf numFmtId="182" fontId="0" fillId="0" borderId="0" xfId="0" applyFill="1" applyAlignment="1"/>
    <xf numFmtId="182" fontId="0" fillId="77" borderId="0" xfId="0" applyFill="1"/>
    <xf numFmtId="1" fontId="163" fillId="0" borderId="47" xfId="0" applyNumberFormat="1" applyFont="1" applyFill="1" applyBorder="1" applyAlignment="1">
      <alignment horizontal="center" vertical="center" wrapText="1"/>
    </xf>
    <xf numFmtId="1" fontId="163" fillId="0" borderId="0" xfId="0" applyNumberFormat="1" applyFont="1" applyFill="1" applyBorder="1" applyAlignment="1">
      <alignment horizontal="center" vertical="center" wrapText="1"/>
    </xf>
    <xf numFmtId="0" fontId="73" fillId="26" borderId="17" xfId="0" applyNumberFormat="1" applyFont="1" applyFill="1" applyBorder="1" applyAlignment="1">
      <alignment horizontal="left" vertical="center" wrapText="1"/>
    </xf>
    <xf numFmtId="178" fontId="7" fillId="0" borderId="17" xfId="1" applyNumberFormat="1" applyFont="1" applyFill="1" applyBorder="1" applyAlignment="1">
      <alignment vertical="center"/>
    </xf>
    <xf numFmtId="0" fontId="153" fillId="0" borderId="0" xfId="0" applyNumberFormat="1" applyFont="1" applyFill="1" applyBorder="1" applyAlignment="1">
      <alignment horizontal="left" vertical="center" wrapText="1"/>
    </xf>
    <xf numFmtId="4" fontId="165" fillId="0" borderId="33" xfId="0" applyNumberFormat="1" applyFont="1" applyFill="1" applyBorder="1" applyAlignment="1">
      <alignment vertical="center"/>
    </xf>
    <xf numFmtId="179" fontId="7" fillId="0" borderId="33" xfId="0" applyNumberFormat="1" applyFont="1" applyFill="1" applyBorder="1" applyAlignment="1">
      <alignment horizontal="left" vertical="center"/>
    </xf>
    <xf numFmtId="9" fontId="7" fillId="0" borderId="33" xfId="0" applyNumberFormat="1" applyFont="1" applyFill="1" applyBorder="1" applyAlignment="1">
      <alignment horizontal="center" vertical="center"/>
    </xf>
    <xf numFmtId="3" fontId="7" fillId="0" borderId="33" xfId="0" applyNumberFormat="1" applyFont="1" applyFill="1" applyBorder="1" applyAlignment="1">
      <alignment horizontal="center" vertical="center"/>
    </xf>
    <xf numFmtId="186" fontId="7" fillId="0" borderId="0" xfId="0" applyNumberFormat="1" applyFont="1" applyFill="1" applyBorder="1" applyAlignment="1"/>
    <xf numFmtId="0" fontId="7" fillId="0" borderId="0" xfId="0" quotePrefix="1" applyNumberFormat="1" applyFont="1" applyFill="1" applyBorder="1" applyAlignment="1">
      <alignment vertical="center"/>
    </xf>
    <xf numFmtId="0" fontId="170" fillId="0" borderId="0" xfId="0" applyNumberFormat="1" applyFont="1" applyFill="1" applyAlignment="1">
      <alignment vertical="center"/>
    </xf>
    <xf numFmtId="0" fontId="170" fillId="0" borderId="0" xfId="0" applyNumberFormat="1" applyFont="1" applyFill="1" applyAlignment="1">
      <alignment horizontal="left" vertical="center"/>
    </xf>
    <xf numFmtId="351" fontId="170" fillId="0" borderId="0" xfId="0" applyNumberFormat="1" applyFont="1" applyFill="1" applyAlignment="1">
      <alignment vertical="center"/>
    </xf>
    <xf numFmtId="181" fontId="170" fillId="0" borderId="0" xfId="0" applyNumberFormat="1" applyFont="1" applyFill="1" applyAlignment="1">
      <alignment vertical="center"/>
    </xf>
    <xf numFmtId="181" fontId="170" fillId="0" borderId="0" xfId="0" applyNumberFormat="1" applyFont="1" applyFill="1" applyBorder="1" applyAlignment="1">
      <alignment vertical="center"/>
    </xf>
    <xf numFmtId="4" fontId="170" fillId="0" borderId="0" xfId="0" applyNumberFormat="1" applyFont="1" applyFill="1" applyBorder="1" applyAlignment="1">
      <alignment vertical="center"/>
    </xf>
    <xf numFmtId="4" fontId="170" fillId="0" borderId="0" xfId="0" applyNumberFormat="1" applyFont="1" applyFill="1" applyAlignment="1">
      <alignment vertical="center"/>
    </xf>
    <xf numFmtId="352" fontId="170" fillId="0" borderId="0" xfId="5" applyNumberFormat="1" applyFont="1" applyFill="1" applyAlignment="1">
      <alignment horizontal="right" vertical="center"/>
    </xf>
    <xf numFmtId="186" fontId="170" fillId="0" borderId="0" xfId="1" applyNumberFormat="1" applyFont="1" applyFill="1" applyBorder="1" applyAlignment="1">
      <alignment vertical="center"/>
    </xf>
    <xf numFmtId="186" fontId="170" fillId="0" borderId="17" xfId="1" applyNumberFormat="1" applyFont="1" applyFill="1" applyBorder="1" applyAlignment="1">
      <alignment vertical="center"/>
    </xf>
    <xf numFmtId="186" fontId="170" fillId="0" borderId="0" xfId="1" applyNumberFormat="1" applyFont="1" applyFill="1" applyAlignment="1">
      <alignment vertical="center"/>
    </xf>
    <xf numFmtId="186" fontId="170" fillId="0" borderId="17" xfId="1" applyNumberFormat="1" applyFont="1" applyFill="1" applyBorder="1" applyAlignment="1">
      <alignment horizontal="center" vertical="center"/>
    </xf>
    <xf numFmtId="186" fontId="170" fillId="0" borderId="33" xfId="1" applyNumberFormat="1" applyFont="1" applyFill="1" applyBorder="1" applyAlignment="1">
      <alignment vertical="center"/>
    </xf>
    <xf numFmtId="0" fontId="171" fillId="0" borderId="0" xfId="0" applyNumberFormat="1" applyFont="1" applyFill="1" applyAlignment="1">
      <alignment vertical="center"/>
    </xf>
    <xf numFmtId="0" fontId="171" fillId="0" borderId="0" xfId="0" applyNumberFormat="1" applyFont="1" applyFill="1" applyAlignment="1">
      <alignment horizontal="left" vertical="center"/>
    </xf>
    <xf numFmtId="181" fontId="171" fillId="0" borderId="0" xfId="0" applyNumberFormat="1" applyFont="1" applyFill="1" applyBorder="1" applyAlignment="1">
      <alignment vertical="center"/>
    </xf>
    <xf numFmtId="4" fontId="171" fillId="0" borderId="0" xfId="0" applyNumberFormat="1" applyFont="1" applyFill="1" applyAlignment="1">
      <alignment vertical="center"/>
    </xf>
    <xf numFmtId="352" fontId="171" fillId="0" borderId="0" xfId="5" applyNumberFormat="1" applyFont="1" applyFill="1" applyAlignment="1">
      <alignment horizontal="right" vertical="center"/>
    </xf>
    <xf numFmtId="186" fontId="171" fillId="0" borderId="0" xfId="1" applyNumberFormat="1" applyFont="1" applyFill="1" applyBorder="1" applyAlignment="1">
      <alignment vertical="center"/>
    </xf>
    <xf numFmtId="186" fontId="171" fillId="0" borderId="17" xfId="1" applyNumberFormat="1" applyFont="1" applyFill="1" applyBorder="1" applyAlignment="1">
      <alignment vertical="center"/>
    </xf>
    <xf numFmtId="186" fontId="171" fillId="0" borderId="17" xfId="1" applyNumberFormat="1" applyFont="1" applyFill="1" applyBorder="1" applyAlignment="1">
      <alignment horizontal="center" vertical="center"/>
    </xf>
    <xf numFmtId="186" fontId="171" fillId="0" borderId="0" xfId="1" applyNumberFormat="1" applyFont="1" applyFill="1" applyBorder="1" applyAlignment="1">
      <alignment horizontal="center" vertical="center"/>
    </xf>
    <xf numFmtId="4" fontId="171" fillId="0" borderId="0" xfId="0" applyNumberFormat="1" applyFont="1" applyFill="1" applyBorder="1" applyAlignment="1">
      <alignment vertical="center"/>
    </xf>
    <xf numFmtId="0" fontId="171" fillId="0" borderId="0" xfId="0" applyNumberFormat="1" applyFont="1" applyFill="1" applyBorder="1" applyAlignment="1">
      <alignment vertical="center"/>
    </xf>
    <xf numFmtId="0" fontId="171" fillId="0" borderId="0" xfId="0" applyNumberFormat="1" applyFont="1" applyFill="1" applyBorder="1" applyAlignment="1">
      <alignment horizontal="left" vertical="center"/>
    </xf>
    <xf numFmtId="0" fontId="170" fillId="0" borderId="0" xfId="0" applyNumberFormat="1" applyFont="1" applyFill="1" applyAlignment="1">
      <alignment horizontal="center" vertical="center"/>
    </xf>
    <xf numFmtId="0" fontId="171" fillId="0" borderId="0" xfId="0" applyNumberFormat="1" applyFont="1" applyFill="1" applyBorder="1" applyAlignment="1">
      <alignment horizontal="center" vertical="center"/>
    </xf>
    <xf numFmtId="351" fontId="171" fillId="0" borderId="0" xfId="0" applyNumberFormat="1" applyFont="1" applyFill="1" applyBorder="1" applyAlignment="1">
      <alignment vertical="center"/>
    </xf>
    <xf numFmtId="181" fontId="170" fillId="0" borderId="0" xfId="5" applyNumberFormat="1" applyFont="1" applyFill="1" applyBorder="1" applyAlignment="1">
      <alignment vertical="center"/>
    </xf>
    <xf numFmtId="179" fontId="153" fillId="77" borderId="17" xfId="0" applyNumberFormat="1" applyFont="1" applyFill="1" applyBorder="1" applyAlignment="1">
      <alignment horizontal="left" vertical="center" wrapText="1"/>
    </xf>
    <xf numFmtId="186" fontId="7" fillId="26" borderId="0" xfId="1" applyNumberFormat="1" applyFont="1" applyFill="1" applyAlignment="1">
      <alignment vertical="center"/>
    </xf>
    <xf numFmtId="4" fontId="173" fillId="0" borderId="0" xfId="0" applyNumberFormat="1" applyFont="1" applyFill="1" applyAlignment="1">
      <alignment vertical="center"/>
    </xf>
    <xf numFmtId="186" fontId="173" fillId="0" borderId="0" xfId="1" applyNumberFormat="1" applyFont="1" applyFill="1" applyBorder="1" applyAlignment="1">
      <alignment vertical="center"/>
    </xf>
    <xf numFmtId="186" fontId="173" fillId="0" borderId="17" xfId="1" applyNumberFormat="1" applyFont="1" applyFill="1" applyBorder="1" applyAlignment="1">
      <alignment vertical="center"/>
    </xf>
    <xf numFmtId="186" fontId="173" fillId="0" borderId="17" xfId="1" applyNumberFormat="1" applyFont="1" applyFill="1" applyBorder="1" applyAlignment="1">
      <alignment horizontal="center" vertical="center"/>
    </xf>
    <xf numFmtId="182" fontId="172" fillId="0" borderId="0" xfId="0" applyFont="1" applyFill="1"/>
    <xf numFmtId="182" fontId="0" fillId="0" borderId="0" xfId="0" applyFont="1" applyFill="1"/>
    <xf numFmtId="0" fontId="73" fillId="0" borderId="0" xfId="0" applyNumberFormat="1" applyFont="1" applyFill="1" applyAlignment="1">
      <alignment vertical="center"/>
    </xf>
    <xf numFmtId="0" fontId="73" fillId="0" borderId="0" xfId="0" applyNumberFormat="1" applyFont="1" applyFill="1" applyBorder="1" applyAlignment="1">
      <alignment vertical="center"/>
    </xf>
    <xf numFmtId="3" fontId="7" fillId="0" borderId="17" xfId="1" applyNumberFormat="1" applyFont="1" applyFill="1" applyBorder="1" applyAlignment="1">
      <alignment horizontal="left" vertical="center"/>
    </xf>
    <xf numFmtId="186" fontId="7" fillId="26" borderId="17" xfId="1" applyNumberFormat="1" applyFont="1" applyFill="1" applyBorder="1" applyAlignment="1">
      <alignment vertical="center"/>
    </xf>
    <xf numFmtId="186" fontId="7" fillId="26" borderId="17" xfId="1" applyNumberFormat="1" applyFont="1" applyFill="1" applyBorder="1" applyAlignment="1">
      <alignment horizontal="center" vertical="center"/>
    </xf>
    <xf numFmtId="0" fontId="173" fillId="0" borderId="0" xfId="0" applyNumberFormat="1" applyFont="1" applyFill="1" applyAlignment="1">
      <alignment vertical="center"/>
    </xf>
    <xf numFmtId="351" fontId="173" fillId="0" borderId="0" xfId="0" applyNumberFormat="1" applyFont="1" applyFill="1" applyAlignment="1">
      <alignment vertical="center"/>
    </xf>
    <xf numFmtId="181" fontId="173" fillId="0" borderId="0" xfId="0" applyNumberFormat="1" applyFont="1" applyFill="1" applyAlignment="1">
      <alignment vertical="center"/>
    </xf>
    <xf numFmtId="181" fontId="173" fillId="0" borderId="0" xfId="0" applyNumberFormat="1" applyFont="1" applyFill="1" applyBorder="1" applyAlignment="1">
      <alignment vertical="center"/>
    </xf>
    <xf numFmtId="181" fontId="173" fillId="0" borderId="0" xfId="5" applyNumberFormat="1" applyFont="1" applyFill="1" applyBorder="1" applyAlignment="1">
      <alignment vertical="center"/>
    </xf>
    <xf numFmtId="179" fontId="152" fillId="0" borderId="17" xfId="0" applyNumberFormat="1" applyFont="1" applyFill="1" applyBorder="1" applyAlignment="1">
      <alignment horizontal="left" vertical="center" wrapText="1"/>
    </xf>
    <xf numFmtId="179" fontId="152" fillId="0" borderId="17" xfId="0" applyNumberFormat="1" applyFont="1" applyFill="1" applyBorder="1" applyAlignment="1">
      <alignment horizontal="center" vertical="center" wrapText="1"/>
    </xf>
    <xf numFmtId="0" fontId="152" fillId="0" borderId="17" xfId="0" applyNumberFormat="1" applyFont="1" applyFill="1" applyBorder="1" applyAlignment="1">
      <alignment horizontal="left" vertical="center" wrapText="1"/>
    </xf>
    <xf numFmtId="4" fontId="173" fillId="0" borderId="0" xfId="0" applyNumberFormat="1" applyFont="1" applyFill="1" applyBorder="1" applyAlignment="1">
      <alignment vertical="center"/>
    </xf>
    <xf numFmtId="0" fontId="175" fillId="0" borderId="0" xfId="0" applyNumberFormat="1" applyFont="1" applyFill="1" applyAlignment="1">
      <alignment vertical="center"/>
    </xf>
    <xf numFmtId="0" fontId="176" fillId="0" borderId="0" xfId="0" applyNumberFormat="1" applyFont="1" applyFill="1" applyAlignment="1">
      <alignment vertical="center"/>
    </xf>
    <xf numFmtId="0" fontId="175" fillId="0" borderId="0" xfId="0" applyNumberFormat="1" applyFont="1" applyFill="1" applyBorder="1" applyAlignment="1">
      <alignment vertical="center"/>
    </xf>
    <xf numFmtId="0" fontId="175" fillId="0" borderId="0" xfId="0" applyNumberFormat="1" applyFont="1" applyFill="1" applyBorder="1" applyAlignment="1">
      <alignment horizontal="left" vertical="center"/>
    </xf>
    <xf numFmtId="0" fontId="175" fillId="0" borderId="0" xfId="0" applyNumberFormat="1" applyFont="1" applyFill="1" applyBorder="1" applyAlignment="1">
      <alignment horizontal="center" vertical="center"/>
    </xf>
    <xf numFmtId="351" fontId="175" fillId="0" borderId="0" xfId="0" applyNumberFormat="1" applyFont="1" applyFill="1" applyBorder="1" applyAlignment="1">
      <alignment vertical="center"/>
    </xf>
    <xf numFmtId="181" fontId="175" fillId="0" borderId="0" xfId="0" applyNumberFormat="1" applyFont="1" applyFill="1" applyBorder="1" applyAlignment="1">
      <alignment vertical="center"/>
    </xf>
    <xf numFmtId="4" fontId="175" fillId="0" borderId="0" xfId="0" applyNumberFormat="1" applyFont="1" applyFill="1" applyBorder="1" applyAlignment="1">
      <alignment vertical="center"/>
    </xf>
    <xf numFmtId="4" fontId="175" fillId="0" borderId="0" xfId="0" applyNumberFormat="1" applyFont="1" applyFill="1" applyAlignment="1">
      <alignment vertical="center"/>
    </xf>
    <xf numFmtId="186" fontId="175" fillId="0" borderId="0" xfId="1" applyNumberFormat="1" applyFont="1" applyFill="1" applyBorder="1" applyAlignment="1">
      <alignment vertical="center"/>
    </xf>
    <xf numFmtId="186" fontId="175" fillId="0" borderId="0" xfId="1" applyNumberFormat="1" applyFont="1" applyFill="1" applyBorder="1" applyAlignment="1">
      <alignment horizontal="center" vertical="center"/>
    </xf>
    <xf numFmtId="0" fontId="7" fillId="77" borderId="0" xfId="0" applyNumberFormat="1" applyFont="1" applyFill="1" applyAlignment="1">
      <alignment vertical="center"/>
    </xf>
    <xf numFmtId="186" fontId="175" fillId="0" borderId="17" xfId="1" applyNumberFormat="1" applyFont="1" applyFill="1" applyBorder="1" applyAlignment="1">
      <alignment vertical="center"/>
    </xf>
    <xf numFmtId="186" fontId="175" fillId="0" borderId="17" xfId="1" applyNumberFormat="1" applyFont="1" applyFill="1" applyBorder="1" applyAlignment="1">
      <alignment horizontal="center" vertical="center"/>
    </xf>
    <xf numFmtId="3" fontId="175" fillId="0" borderId="17" xfId="1" applyNumberFormat="1" applyFont="1" applyFill="1" applyBorder="1" applyAlignment="1">
      <alignment horizontal="left" vertical="center"/>
    </xf>
    <xf numFmtId="9" fontId="7" fillId="0" borderId="33" xfId="5" applyNumberFormat="1" applyFont="1" applyFill="1" applyBorder="1" applyAlignment="1">
      <alignment vertical="center"/>
    </xf>
    <xf numFmtId="179" fontId="153" fillId="0" borderId="0" xfId="0" applyNumberFormat="1" applyFont="1" applyFill="1" applyBorder="1" applyAlignment="1">
      <alignment horizontal="center" vertical="center" wrapText="1"/>
    </xf>
    <xf numFmtId="4" fontId="175" fillId="0" borderId="33" xfId="0" applyNumberFormat="1" applyFont="1" applyFill="1" applyBorder="1" applyAlignment="1">
      <alignment vertical="center"/>
    </xf>
    <xf numFmtId="186" fontId="175" fillId="0" borderId="33" xfId="1" applyNumberFormat="1" applyFont="1" applyFill="1" applyBorder="1" applyAlignment="1">
      <alignment vertical="center"/>
    </xf>
    <xf numFmtId="186" fontId="7" fillId="26" borderId="33" xfId="1" applyNumberFormat="1" applyFont="1" applyFill="1" applyBorder="1" applyAlignment="1">
      <alignment vertical="center"/>
    </xf>
    <xf numFmtId="186" fontId="7" fillId="0" borderId="17" xfId="1" applyNumberFormat="1" applyFont="1" applyFill="1" applyBorder="1" applyAlignment="1">
      <alignment vertical="center" wrapText="1"/>
    </xf>
    <xf numFmtId="181" fontId="177" fillId="0" borderId="0" xfId="0" applyNumberFormat="1" applyFont="1" applyFill="1" applyBorder="1" applyAlignment="1">
      <alignment vertical="center"/>
    </xf>
    <xf numFmtId="4" fontId="177" fillId="0" borderId="0" xfId="0" applyNumberFormat="1" applyFont="1" applyFill="1" applyBorder="1" applyAlignment="1">
      <alignment vertical="center"/>
    </xf>
    <xf numFmtId="4" fontId="177" fillId="0" borderId="0" xfId="0" applyNumberFormat="1" applyFont="1" applyFill="1" applyAlignment="1">
      <alignment vertical="center"/>
    </xf>
    <xf numFmtId="186" fontId="177" fillId="0" borderId="0" xfId="1" applyNumberFormat="1" applyFont="1" applyFill="1" applyBorder="1" applyAlignment="1">
      <alignment vertical="center"/>
    </xf>
    <xf numFmtId="186" fontId="177" fillId="0" borderId="17" xfId="1" applyNumberFormat="1" applyFont="1" applyFill="1" applyBorder="1" applyAlignment="1">
      <alignment vertical="center"/>
    </xf>
    <xf numFmtId="186" fontId="177" fillId="0" borderId="17" xfId="1" applyNumberFormat="1" applyFont="1" applyFill="1" applyBorder="1" applyAlignment="1">
      <alignment horizontal="center" vertical="center"/>
    </xf>
    <xf numFmtId="3" fontId="177" fillId="0" borderId="17" xfId="1" applyNumberFormat="1" applyFont="1" applyFill="1" applyBorder="1" applyAlignment="1">
      <alignment horizontal="left" vertical="center"/>
    </xf>
    <xf numFmtId="0" fontId="177" fillId="0" borderId="17" xfId="1" applyNumberFormat="1" applyFont="1" applyFill="1" applyBorder="1" applyAlignment="1">
      <alignment horizontal="center" vertical="center"/>
    </xf>
    <xf numFmtId="4" fontId="177" fillId="0" borderId="17" xfId="0" applyNumberFormat="1" applyFont="1" applyFill="1" applyBorder="1" applyAlignment="1">
      <alignment horizontal="center" vertical="center"/>
    </xf>
    <xf numFmtId="0" fontId="178" fillId="0" borderId="0" xfId="0" applyNumberFormat="1" applyFont="1" applyFill="1" applyBorder="1" applyAlignment="1">
      <alignment vertical="center"/>
    </xf>
    <xf numFmtId="0" fontId="177" fillId="0" borderId="0" xfId="0" applyNumberFormat="1" applyFont="1" applyFill="1" applyBorder="1" applyAlignment="1">
      <alignment vertical="center"/>
    </xf>
    <xf numFmtId="0" fontId="177" fillId="0" borderId="0" xfId="0" applyNumberFormat="1" applyFont="1" applyFill="1" applyBorder="1" applyAlignment="1">
      <alignment horizontal="left" vertical="center"/>
    </xf>
    <xf numFmtId="351" fontId="177" fillId="0" borderId="0" xfId="0" applyNumberFormat="1" applyFont="1" applyFill="1" applyBorder="1" applyAlignment="1">
      <alignment vertical="center"/>
    </xf>
    <xf numFmtId="4" fontId="179" fillId="0" borderId="0" xfId="0" applyNumberFormat="1" applyFont="1" applyFill="1" applyBorder="1" applyAlignment="1">
      <alignment vertical="center"/>
    </xf>
    <xf numFmtId="0" fontId="7" fillId="0" borderId="17" xfId="1" applyNumberFormat="1" applyFont="1" applyFill="1" applyBorder="1" applyAlignment="1">
      <alignment horizontal="center" vertical="center"/>
    </xf>
    <xf numFmtId="4" fontId="0" fillId="0" borderId="0" xfId="0" applyNumberFormat="1" applyFill="1" applyBorder="1" applyAlignment="1">
      <alignment horizontal="center" vertical="center"/>
    </xf>
    <xf numFmtId="3" fontId="7" fillId="0" borderId="0" xfId="0" applyNumberFormat="1" applyFont="1" applyFill="1" applyBorder="1" applyAlignment="1"/>
    <xf numFmtId="182" fontId="163" fillId="78" borderId="47" xfId="0" applyFont="1" applyFill="1" applyBorder="1" applyAlignment="1">
      <alignment horizontal="center" vertical="center" wrapText="1"/>
    </xf>
    <xf numFmtId="182" fontId="163" fillId="79" borderId="47" xfId="0" applyFont="1" applyFill="1" applyBorder="1" applyAlignment="1">
      <alignment horizontal="center" vertical="center" wrapText="1"/>
    </xf>
    <xf numFmtId="9" fontId="7" fillId="0" borderId="33" xfId="0" applyNumberFormat="1" applyFont="1" applyFill="1" applyBorder="1" applyAlignment="1">
      <alignment horizontal="center" wrapText="1"/>
    </xf>
    <xf numFmtId="4" fontId="7" fillId="0" borderId="0" xfId="1" applyNumberFormat="1" applyFont="1" applyFill="1" applyBorder="1" applyAlignment="1">
      <alignment vertical="center"/>
    </xf>
    <xf numFmtId="280" fontId="7" fillId="0" borderId="0" xfId="1" applyNumberFormat="1" applyFont="1" applyFill="1" applyAlignment="1">
      <alignment vertical="center"/>
    </xf>
    <xf numFmtId="186" fontId="181" fillId="0" borderId="0" xfId="1" applyNumberFormat="1" applyFont="1" applyFill="1" applyBorder="1" applyAlignment="1">
      <alignment vertical="center"/>
    </xf>
    <xf numFmtId="4" fontId="7" fillId="28" borderId="0" xfId="0" applyNumberFormat="1" applyFont="1" applyFill="1" applyBorder="1" applyAlignment="1">
      <alignment vertical="center"/>
    </xf>
    <xf numFmtId="186" fontId="7" fillId="0" borderId="0" xfId="0" applyNumberFormat="1" applyFont="1" applyFill="1" applyBorder="1" applyAlignment="1">
      <alignment vertical="center" wrapText="1"/>
    </xf>
    <xf numFmtId="186" fontId="151" fillId="0" borderId="0" xfId="0" applyNumberFormat="1" applyFont="1" applyFill="1" applyBorder="1" applyAlignment="1">
      <alignment vertical="center" wrapText="1"/>
    </xf>
    <xf numFmtId="9" fontId="57" fillId="0" borderId="0" xfId="0" applyNumberFormat="1" applyFont="1" applyFill="1" applyBorder="1"/>
    <xf numFmtId="9" fontId="0" fillId="0" borderId="0" xfId="0" applyNumberFormat="1" applyFont="1" applyFill="1" applyBorder="1"/>
    <xf numFmtId="186" fontId="7" fillId="0" borderId="62" xfId="1" applyNumberFormat="1" applyFont="1" applyFill="1" applyBorder="1" applyAlignment="1">
      <alignment vertical="center" wrapText="1"/>
    </xf>
    <xf numFmtId="9" fontId="7" fillId="0" borderId="33" xfId="5" applyFont="1" applyFill="1" applyBorder="1" applyAlignment="1">
      <alignment vertical="center"/>
    </xf>
    <xf numFmtId="182" fontId="0" fillId="0" borderId="17" xfId="0" applyFill="1" applyBorder="1"/>
    <xf numFmtId="9" fontId="182" fillId="0" borderId="0" xfId="0" applyNumberFormat="1" applyFont="1" applyFill="1" applyBorder="1"/>
    <xf numFmtId="0" fontId="185" fillId="0" borderId="0" xfId="0" applyNumberFormat="1" applyFont="1" applyFill="1" applyAlignment="1">
      <alignment vertical="center"/>
    </xf>
    <xf numFmtId="0" fontId="185" fillId="0" borderId="0" xfId="0" applyNumberFormat="1" applyFont="1" applyFill="1" applyBorder="1" applyAlignment="1">
      <alignment vertical="center"/>
    </xf>
    <xf numFmtId="0" fontId="186" fillId="0" borderId="0" xfId="0" applyNumberFormat="1" applyFont="1" applyFill="1" applyBorder="1" applyAlignment="1">
      <alignment vertical="center"/>
    </xf>
    <xf numFmtId="0" fontId="185" fillId="0" borderId="0" xfId="0" applyNumberFormat="1" applyFont="1" applyFill="1" applyAlignment="1">
      <alignment horizontal="left" vertical="center"/>
    </xf>
    <xf numFmtId="351" fontId="185" fillId="0" borderId="0" xfId="0" applyNumberFormat="1" applyFont="1" applyFill="1" applyBorder="1" applyAlignment="1">
      <alignment vertical="center"/>
    </xf>
    <xf numFmtId="186" fontId="185" fillId="0" borderId="0" xfId="1" applyNumberFormat="1" applyFont="1" applyFill="1" applyBorder="1" applyAlignment="1">
      <alignment vertical="center"/>
    </xf>
    <xf numFmtId="186" fontId="185" fillId="0" borderId="0" xfId="1" applyNumberFormat="1" applyFont="1" applyFill="1" applyBorder="1" applyAlignment="1">
      <alignment vertical="center" wrapText="1"/>
    </xf>
    <xf numFmtId="186" fontId="185" fillId="0" borderId="17" xfId="1" applyNumberFormat="1" applyFont="1" applyFill="1" applyBorder="1" applyAlignment="1">
      <alignment vertical="center"/>
    </xf>
    <xf numFmtId="3" fontId="185" fillId="0" borderId="17" xfId="1" applyNumberFormat="1" applyFont="1" applyFill="1" applyBorder="1" applyAlignment="1">
      <alignment horizontal="left" vertical="center"/>
    </xf>
    <xf numFmtId="4" fontId="185" fillId="0" borderId="17" xfId="0" applyNumberFormat="1" applyFont="1" applyFill="1" applyBorder="1" applyAlignment="1">
      <alignment horizontal="center" vertical="center"/>
    </xf>
    <xf numFmtId="280" fontId="185" fillId="0" borderId="0" xfId="1" applyNumberFormat="1" applyFont="1" applyFill="1" applyBorder="1" applyAlignment="1">
      <alignment vertical="center"/>
    </xf>
    <xf numFmtId="186" fontId="185" fillId="0" borderId="33" xfId="1" applyNumberFormat="1" applyFont="1" applyFill="1" applyBorder="1" applyAlignment="1">
      <alignment vertical="center"/>
    </xf>
    <xf numFmtId="186" fontId="187" fillId="0" borderId="0" xfId="1" applyNumberFormat="1" applyFont="1" applyFill="1" applyBorder="1" applyAlignment="1">
      <alignment vertical="center" wrapText="1"/>
    </xf>
    <xf numFmtId="186" fontId="185" fillId="0" borderId="17" xfId="1" applyNumberFormat="1" applyFont="1" applyFill="1" applyBorder="1" applyAlignment="1">
      <alignment horizontal="center" vertical="center"/>
    </xf>
    <xf numFmtId="4" fontId="185" fillId="0" borderId="17" xfId="1" applyNumberFormat="1" applyFont="1" applyFill="1" applyBorder="1" applyAlignment="1">
      <alignment horizontal="center" vertical="center"/>
    </xf>
    <xf numFmtId="0" fontId="185" fillId="0" borderId="17" xfId="1" applyNumberFormat="1" applyFont="1" applyFill="1" applyBorder="1" applyAlignment="1">
      <alignment horizontal="center" vertical="center"/>
    </xf>
    <xf numFmtId="186" fontId="177" fillId="0" borderId="33" xfId="1" applyNumberFormat="1" applyFont="1" applyFill="1" applyBorder="1" applyAlignment="1">
      <alignment vertical="center"/>
    </xf>
    <xf numFmtId="0" fontId="7" fillId="26" borderId="0" xfId="0" applyNumberFormat="1" applyFont="1" applyFill="1" applyAlignment="1">
      <alignment vertical="center"/>
    </xf>
    <xf numFmtId="186" fontId="7" fillId="77" borderId="0" xfId="1" applyNumberFormat="1" applyFont="1" applyFill="1" applyBorder="1" applyAlignment="1">
      <alignment vertical="center" wrapText="1"/>
    </xf>
    <xf numFmtId="0" fontId="190" fillId="0" borderId="0" xfId="0" applyNumberFormat="1" applyFont="1" applyFill="1" applyAlignment="1">
      <alignment vertical="center"/>
    </xf>
    <xf numFmtId="0" fontId="190" fillId="0" borderId="0" xfId="0" applyNumberFormat="1" applyFont="1" applyFill="1" applyBorder="1" applyAlignment="1">
      <alignment vertical="center"/>
    </xf>
    <xf numFmtId="0" fontId="190" fillId="0" borderId="0" xfId="0" applyNumberFormat="1" applyFont="1" applyFill="1" applyBorder="1" applyAlignment="1">
      <alignment horizontal="left" vertical="center"/>
    </xf>
    <xf numFmtId="186" fontId="190" fillId="0" borderId="0" xfId="1" applyNumberFormat="1" applyFont="1" applyFill="1" applyBorder="1" applyAlignment="1">
      <alignment vertical="center"/>
    </xf>
    <xf numFmtId="186" fontId="190" fillId="0" borderId="17" xfId="1" applyNumberFormat="1" applyFont="1" applyFill="1" applyBorder="1" applyAlignment="1">
      <alignment vertical="center"/>
    </xf>
    <xf numFmtId="186" fontId="190" fillId="0" borderId="17" xfId="1" applyNumberFormat="1" applyFont="1" applyFill="1" applyBorder="1" applyAlignment="1">
      <alignment horizontal="center" vertical="center"/>
    </xf>
    <xf numFmtId="4" fontId="190" fillId="0" borderId="17" xfId="1" applyNumberFormat="1" applyFont="1" applyFill="1" applyBorder="1" applyAlignment="1">
      <alignment horizontal="center" vertical="center"/>
    </xf>
    <xf numFmtId="186" fontId="190" fillId="0" borderId="0" xfId="1" applyNumberFormat="1" applyFont="1" applyFill="1" applyBorder="1" applyAlignment="1">
      <alignment horizontal="center" vertical="center"/>
    </xf>
    <xf numFmtId="3" fontId="190" fillId="0" borderId="17" xfId="1" applyNumberFormat="1" applyFont="1" applyFill="1" applyBorder="1" applyAlignment="1">
      <alignment horizontal="left" vertical="center"/>
    </xf>
    <xf numFmtId="0" fontId="190" fillId="0" borderId="17" xfId="1" applyNumberFormat="1" applyFont="1" applyFill="1" applyBorder="1" applyAlignment="1">
      <alignment horizontal="center" vertical="center"/>
    </xf>
    <xf numFmtId="3" fontId="190" fillId="0" borderId="17" xfId="1" applyNumberFormat="1" applyFont="1" applyFill="1" applyBorder="1" applyAlignment="1">
      <alignment horizontal="center" vertical="center"/>
    </xf>
    <xf numFmtId="4" fontId="190" fillId="0" borderId="17" xfId="0" applyNumberFormat="1" applyFont="1" applyFill="1" applyBorder="1" applyAlignment="1">
      <alignment horizontal="center" vertical="center"/>
    </xf>
    <xf numFmtId="351" fontId="190" fillId="0" borderId="0" xfId="0" applyNumberFormat="1" applyFont="1" applyFill="1" applyBorder="1" applyAlignment="1">
      <alignment vertical="center"/>
    </xf>
    <xf numFmtId="0" fontId="7" fillId="77" borderId="0" xfId="0" applyNumberFormat="1" applyFont="1" applyFill="1" applyBorder="1" applyAlignment="1">
      <alignment vertical="center"/>
    </xf>
    <xf numFmtId="9" fontId="7" fillId="26" borderId="33" xfId="0" applyNumberFormat="1" applyFont="1" applyFill="1" applyBorder="1" applyAlignment="1">
      <alignment horizontal="center" wrapText="1"/>
    </xf>
    <xf numFmtId="186" fontId="7" fillId="0" borderId="48" xfId="1" applyNumberFormat="1" applyFont="1" applyFill="1" applyBorder="1" applyAlignment="1">
      <alignment vertical="center" wrapText="1"/>
    </xf>
    <xf numFmtId="3" fontId="7" fillId="0" borderId="48" xfId="1" applyNumberFormat="1" applyFont="1" applyFill="1" applyBorder="1" applyAlignment="1"/>
    <xf numFmtId="3" fontId="7" fillId="0" borderId="48" xfId="0" applyNumberFormat="1" applyFont="1" applyFill="1" applyBorder="1" applyAlignment="1"/>
    <xf numFmtId="178" fontId="7" fillId="0" borderId="48" xfId="1" applyNumberFormat="1" applyFont="1" applyFill="1" applyBorder="1" applyAlignment="1">
      <alignment vertical="center"/>
    </xf>
    <xf numFmtId="3" fontId="7" fillId="0" borderId="59" xfId="0" applyNumberFormat="1" applyFont="1" applyFill="1" applyBorder="1" applyAlignment="1"/>
    <xf numFmtId="0" fontId="7" fillId="0" borderId="63" xfId="0" applyNumberFormat="1" applyFont="1" applyFill="1" applyBorder="1" applyAlignment="1">
      <alignment vertical="center"/>
    </xf>
    <xf numFmtId="0" fontId="192" fillId="0" borderId="0" xfId="0" applyNumberFormat="1" applyFont="1" applyFill="1" applyAlignment="1">
      <alignment vertical="center"/>
    </xf>
    <xf numFmtId="0" fontId="193" fillId="0" borderId="0" xfId="0" applyNumberFormat="1" applyFont="1" applyFill="1" applyAlignment="1">
      <alignment vertical="center"/>
    </xf>
    <xf numFmtId="0" fontId="192" fillId="0" borderId="0" xfId="0" applyNumberFormat="1" applyFont="1" applyFill="1" applyAlignment="1">
      <alignment horizontal="left" vertical="center"/>
    </xf>
    <xf numFmtId="0" fontId="192" fillId="0" borderId="0" xfId="0" applyNumberFormat="1" applyFont="1" applyFill="1" applyAlignment="1">
      <alignment horizontal="center" vertical="center"/>
    </xf>
    <xf numFmtId="0" fontId="192" fillId="0" borderId="0" xfId="0" applyNumberFormat="1" applyFont="1" applyFill="1" applyBorder="1" applyAlignment="1">
      <alignment vertical="center"/>
    </xf>
    <xf numFmtId="351" fontId="192" fillId="0" borderId="0" xfId="0" applyNumberFormat="1" applyFont="1" applyFill="1" applyAlignment="1">
      <alignment vertical="center"/>
    </xf>
    <xf numFmtId="186" fontId="192" fillId="0" borderId="0" xfId="1" applyNumberFormat="1" applyFont="1" applyFill="1" applyAlignment="1">
      <alignment vertical="center"/>
    </xf>
    <xf numFmtId="186" fontId="192" fillId="0" borderId="0" xfId="1" applyNumberFormat="1" applyFont="1" applyFill="1" applyBorder="1" applyAlignment="1">
      <alignment vertical="center"/>
    </xf>
    <xf numFmtId="4" fontId="192" fillId="0" borderId="0" xfId="1" applyNumberFormat="1" applyFont="1" applyFill="1" applyBorder="1" applyAlignment="1">
      <alignment vertical="center"/>
    </xf>
    <xf numFmtId="186" fontId="192" fillId="0" borderId="17" xfId="1" applyNumberFormat="1" applyFont="1" applyFill="1" applyBorder="1" applyAlignment="1">
      <alignment vertical="center"/>
    </xf>
    <xf numFmtId="186" fontId="192" fillId="0" borderId="0" xfId="1" applyNumberFormat="1" applyFont="1" applyFill="1" applyBorder="1" applyAlignment="1">
      <alignment horizontal="center" vertical="center"/>
    </xf>
    <xf numFmtId="3" fontId="192" fillId="0" borderId="17" xfId="1" applyNumberFormat="1" applyFont="1" applyFill="1" applyBorder="1" applyAlignment="1">
      <alignment horizontal="left" vertical="center"/>
    </xf>
    <xf numFmtId="4" fontId="192" fillId="0" borderId="17" xfId="0" applyNumberFormat="1" applyFont="1" applyFill="1" applyBorder="1" applyAlignment="1">
      <alignment horizontal="center" vertical="center"/>
    </xf>
    <xf numFmtId="186" fontId="192" fillId="0" borderId="0" xfId="0" applyNumberFormat="1" applyFont="1" applyFill="1" applyBorder="1" applyAlignment="1">
      <alignment vertical="center"/>
    </xf>
    <xf numFmtId="9" fontId="192" fillId="0" borderId="0" xfId="5" applyFont="1" applyFill="1" applyAlignment="1">
      <alignment vertical="center"/>
    </xf>
    <xf numFmtId="4" fontId="192" fillId="0" borderId="0" xfId="1" applyNumberFormat="1" applyFont="1" applyFill="1" applyAlignment="1">
      <alignment vertical="center"/>
    </xf>
    <xf numFmtId="280" fontId="192" fillId="0" borderId="0" xfId="1" applyNumberFormat="1" applyFont="1" applyFill="1" applyAlignment="1">
      <alignment vertical="center"/>
    </xf>
    <xf numFmtId="186" fontId="192" fillId="0" borderId="0" xfId="0" applyNumberFormat="1" applyFont="1" applyFill="1" applyAlignment="1">
      <alignment vertical="center"/>
    </xf>
    <xf numFmtId="0" fontId="192" fillId="0" borderId="0" xfId="0" applyNumberFormat="1" applyFont="1" applyFill="1" applyBorder="1" applyAlignment="1">
      <alignment horizontal="left" vertical="center"/>
    </xf>
    <xf numFmtId="0" fontId="192" fillId="0" borderId="0" xfId="0" applyNumberFormat="1" applyFont="1" applyFill="1" applyBorder="1" applyAlignment="1">
      <alignment horizontal="center" vertical="center"/>
    </xf>
    <xf numFmtId="351" fontId="192" fillId="0" borderId="0" xfId="0" applyNumberFormat="1" applyFont="1" applyFill="1" applyBorder="1" applyAlignment="1">
      <alignment vertical="center"/>
    </xf>
    <xf numFmtId="351" fontId="7" fillId="0" borderId="33" xfId="0" applyNumberFormat="1" applyFont="1" applyFill="1" applyBorder="1" applyAlignment="1">
      <alignment vertical="center"/>
    </xf>
    <xf numFmtId="186" fontId="192" fillId="0" borderId="33" xfId="1" applyNumberFormat="1" applyFont="1" applyFill="1" applyBorder="1" applyAlignment="1">
      <alignment vertical="center"/>
    </xf>
    <xf numFmtId="186" fontId="191" fillId="0" borderId="0" xfId="1" applyNumberFormat="1" applyFont="1" applyFill="1" applyBorder="1" applyAlignment="1">
      <alignment vertical="center" wrapText="1"/>
    </xf>
    <xf numFmtId="186" fontId="190" fillId="0" borderId="0" xfId="1" applyNumberFormat="1" applyFont="1" applyFill="1" applyBorder="1" applyAlignment="1">
      <alignment vertical="center" wrapText="1"/>
    </xf>
    <xf numFmtId="0" fontId="192" fillId="0" borderId="17" xfId="1" applyNumberFormat="1" applyFont="1" applyFill="1" applyBorder="1" applyAlignment="1">
      <alignment horizontal="center" vertical="center"/>
    </xf>
    <xf numFmtId="3" fontId="192" fillId="0" borderId="17" xfId="1" applyNumberFormat="1" applyFont="1" applyFill="1" applyBorder="1" applyAlignment="1">
      <alignment horizontal="center" vertical="center"/>
    </xf>
    <xf numFmtId="3" fontId="192" fillId="0" borderId="17" xfId="0" applyNumberFormat="1" applyFont="1" applyFill="1" applyBorder="1" applyAlignment="1">
      <alignment horizontal="center" vertical="center"/>
    </xf>
    <xf numFmtId="181" fontId="192" fillId="0" borderId="0" xfId="1" applyNumberFormat="1" applyFont="1" applyFill="1" applyBorder="1" applyAlignment="1">
      <alignment vertical="center"/>
    </xf>
    <xf numFmtId="186" fontId="7" fillId="0" borderId="60" xfId="0" applyNumberFormat="1" applyFont="1" applyFill="1" applyBorder="1" applyAlignment="1"/>
    <xf numFmtId="186" fontId="7" fillId="0" borderId="61" xfId="0" applyNumberFormat="1" applyFont="1" applyFill="1" applyBorder="1" applyAlignment="1"/>
    <xf numFmtId="177" fontId="185" fillId="0" borderId="0" xfId="1" applyNumberFormat="1" applyFont="1" applyFill="1" applyBorder="1" applyAlignment="1">
      <alignment vertical="center"/>
    </xf>
    <xf numFmtId="9" fontId="190" fillId="0" borderId="33" xfId="5" applyFont="1" applyFill="1" applyBorder="1" applyAlignment="1">
      <alignment horizontal="center" wrapText="1"/>
    </xf>
    <xf numFmtId="9" fontId="192" fillId="0" borderId="33" xfId="5" applyFont="1" applyFill="1" applyBorder="1" applyAlignment="1">
      <alignment vertical="center"/>
    </xf>
    <xf numFmtId="9" fontId="7" fillId="0" borderId="33" xfId="5" applyNumberFormat="1" applyFont="1" applyFill="1" applyBorder="1" applyAlignment="1">
      <alignment horizontal="center" wrapText="1"/>
    </xf>
    <xf numFmtId="179" fontId="153" fillId="75" borderId="5" xfId="0" applyNumberFormat="1" applyFont="1" applyFill="1" applyBorder="1" applyAlignment="1">
      <alignment horizontal="center" vertical="center" wrapText="1"/>
    </xf>
    <xf numFmtId="0" fontId="153" fillId="0" borderId="46" xfId="0" applyNumberFormat="1" applyFont="1" applyFill="1" applyBorder="1" applyAlignment="1">
      <alignment horizontal="center" vertical="center" wrapText="1"/>
    </xf>
    <xf numFmtId="9" fontId="7" fillId="0" borderId="33" xfId="0" applyNumberFormat="1" applyFont="1" applyBorder="1" applyAlignment="1">
      <alignment horizontal="center" wrapText="1"/>
    </xf>
    <xf numFmtId="186" fontId="7" fillId="0" borderId="0" xfId="1" applyNumberFormat="1" applyFont="1" applyFill="1" applyAlignment="1">
      <alignment horizontal="center" vertical="center"/>
    </xf>
    <xf numFmtId="181" fontId="7" fillId="0" borderId="0" xfId="1" applyNumberFormat="1" applyFont="1" applyFill="1" applyAlignment="1">
      <alignment vertical="center"/>
    </xf>
    <xf numFmtId="4" fontId="7" fillId="0" borderId="0" xfId="1" applyNumberFormat="1" applyFont="1" applyFill="1" applyAlignment="1">
      <alignment vertical="center"/>
    </xf>
    <xf numFmtId="4" fontId="7" fillId="0" borderId="0" xfId="1" applyNumberFormat="1" applyFont="1" applyFill="1" applyAlignment="1">
      <alignment horizontal="center" vertical="center"/>
    </xf>
    <xf numFmtId="4" fontId="170" fillId="0" borderId="33" xfId="0" applyNumberFormat="1" applyFont="1" applyFill="1" applyBorder="1" applyAlignment="1">
      <alignment vertical="center"/>
    </xf>
    <xf numFmtId="186" fontId="190" fillId="0" borderId="33" xfId="1" applyNumberFormat="1" applyFont="1" applyFill="1" applyBorder="1" applyAlignment="1">
      <alignment vertical="center"/>
    </xf>
    <xf numFmtId="186" fontId="173" fillId="0" borderId="33" xfId="1" applyNumberFormat="1" applyFont="1" applyFill="1" applyBorder="1" applyAlignment="1">
      <alignment vertical="center"/>
    </xf>
    <xf numFmtId="179" fontId="7" fillId="26" borderId="0" xfId="1" applyNumberFormat="1" applyFont="1" applyFill="1" applyBorder="1" applyAlignment="1">
      <alignment horizontal="left" vertical="center"/>
    </xf>
    <xf numFmtId="10" fontId="7" fillId="0" borderId="33" xfId="0" applyNumberFormat="1" applyFont="1" applyFill="1" applyBorder="1" applyAlignment="1">
      <alignment horizontal="center" vertical="center"/>
    </xf>
    <xf numFmtId="0" fontId="7" fillId="0" borderId="0" xfId="0" applyNumberFormat="1" applyFont="1" applyAlignment="1">
      <alignment vertical="center"/>
    </xf>
    <xf numFmtId="0" fontId="7" fillId="0" borderId="0" xfId="0" applyNumberFormat="1" applyFont="1" applyAlignment="1">
      <alignment horizontal="left" vertical="center"/>
    </xf>
    <xf numFmtId="179" fontId="7" fillId="0" borderId="17" xfId="0" applyNumberFormat="1" applyFont="1" applyFill="1" applyBorder="1" applyAlignment="1">
      <alignment horizontal="center" vertical="center"/>
    </xf>
    <xf numFmtId="186" fontId="192" fillId="0" borderId="17" xfId="1" applyNumberFormat="1" applyFont="1" applyFill="1" applyBorder="1" applyAlignment="1">
      <alignment horizontal="center" vertical="center"/>
    </xf>
    <xf numFmtId="186" fontId="185" fillId="0" borderId="0" xfId="1" applyNumberFormat="1" applyFont="1" applyFill="1" applyBorder="1" applyAlignment="1">
      <alignment horizontal="center" vertical="center"/>
    </xf>
    <xf numFmtId="186" fontId="192" fillId="0" borderId="0" xfId="1" applyNumberFormat="1" applyFont="1" applyFill="1" applyAlignment="1">
      <alignment horizontal="center" vertical="center"/>
    </xf>
    <xf numFmtId="0" fontId="7" fillId="0" borderId="33" xfId="0" applyNumberFormat="1" applyFont="1" applyFill="1" applyBorder="1" applyAlignment="1">
      <alignment horizontal="center" vertical="center"/>
    </xf>
    <xf numFmtId="186" fontId="170" fillId="0" borderId="0" xfId="1" applyNumberFormat="1" applyFont="1" applyFill="1" applyBorder="1" applyAlignment="1">
      <alignment horizontal="center" vertical="center"/>
    </xf>
    <xf numFmtId="186" fontId="165" fillId="0" borderId="0" xfId="1" applyNumberFormat="1" applyFont="1" applyFill="1" applyBorder="1" applyAlignment="1">
      <alignment horizontal="center" vertical="center"/>
    </xf>
    <xf numFmtId="10" fontId="7" fillId="0" borderId="0" xfId="1" applyNumberFormat="1" applyFont="1" applyFill="1" applyBorder="1" applyAlignment="1">
      <alignment horizontal="center" vertical="center"/>
    </xf>
    <xf numFmtId="10" fontId="7" fillId="0" borderId="17" xfId="1" applyNumberFormat="1" applyFont="1" applyFill="1" applyBorder="1" applyAlignment="1">
      <alignment horizontal="center" vertical="center"/>
    </xf>
    <xf numFmtId="186" fontId="165" fillId="0" borderId="17" xfId="1" applyNumberFormat="1" applyFont="1" applyFill="1" applyBorder="1" applyAlignment="1">
      <alignment horizontal="center" vertical="center"/>
    </xf>
    <xf numFmtId="186" fontId="165" fillId="0" borderId="0" xfId="1" applyNumberFormat="1" applyFont="1" applyFill="1" applyAlignment="1">
      <alignment horizontal="center" vertical="center"/>
    </xf>
    <xf numFmtId="186" fontId="7" fillId="0" borderId="33" xfId="1" applyNumberFormat="1" applyFont="1" applyFill="1" applyBorder="1" applyAlignment="1">
      <alignment horizontal="center" vertical="center"/>
    </xf>
    <xf numFmtId="186" fontId="177" fillId="0" borderId="0" xfId="1" applyNumberFormat="1" applyFont="1" applyFill="1" applyBorder="1" applyAlignment="1">
      <alignment horizontal="center" vertical="center"/>
    </xf>
    <xf numFmtId="0" fontId="7" fillId="0" borderId="33" xfId="1" applyNumberFormat="1" applyFont="1" applyFill="1" applyBorder="1" applyAlignment="1">
      <alignment horizontal="center" vertical="center"/>
    </xf>
    <xf numFmtId="10" fontId="7" fillId="0" borderId="33" xfId="1" applyNumberFormat="1" applyFont="1" applyFill="1" applyBorder="1" applyAlignment="1">
      <alignment horizontal="center" vertical="center"/>
    </xf>
    <xf numFmtId="179" fontId="7" fillId="0" borderId="33" xfId="0" applyNumberFormat="1" applyFont="1" applyFill="1" applyBorder="1" applyAlignment="1">
      <alignment horizontal="center" vertical="center"/>
    </xf>
    <xf numFmtId="3" fontId="7" fillId="0" borderId="33" xfId="1" applyNumberFormat="1" applyFont="1" applyFill="1" applyBorder="1" applyAlignment="1">
      <alignment horizontal="center" vertical="center"/>
    </xf>
    <xf numFmtId="186" fontId="170" fillId="0" borderId="33" xfId="1" applyNumberFormat="1" applyFont="1" applyFill="1" applyBorder="1" applyAlignment="1">
      <alignment horizontal="center" vertical="center"/>
    </xf>
    <xf numFmtId="186" fontId="173" fillId="0" borderId="0" xfId="1" applyNumberFormat="1" applyFont="1" applyFill="1" applyBorder="1" applyAlignment="1">
      <alignment horizontal="center" vertical="center"/>
    </xf>
    <xf numFmtId="186" fontId="167" fillId="0" borderId="0" xfId="1" applyNumberFormat="1" applyFont="1" applyFill="1" applyBorder="1" applyAlignment="1">
      <alignment horizontal="center" vertical="center"/>
    </xf>
    <xf numFmtId="186" fontId="170" fillId="0" borderId="0" xfId="1" applyNumberFormat="1" applyFont="1" applyFill="1" applyAlignment="1">
      <alignment horizontal="center" vertical="center"/>
    </xf>
    <xf numFmtId="179" fontId="153" fillId="0" borderId="63" xfId="0" applyNumberFormat="1" applyFont="1" applyFill="1" applyBorder="1" applyAlignment="1">
      <alignment horizontal="left" vertical="center" wrapText="1"/>
    </xf>
    <xf numFmtId="179" fontId="153" fillId="77" borderId="0" xfId="0" applyNumberFormat="1" applyFont="1" applyFill="1" applyBorder="1" applyAlignment="1">
      <alignment horizontal="left" vertical="center" wrapText="1"/>
    </xf>
    <xf numFmtId="1" fontId="0" fillId="0" borderId="0" xfId="0" applyNumberFormat="1" applyFill="1" applyAlignment="1">
      <alignment horizontal="center"/>
    </xf>
    <xf numFmtId="1" fontId="153" fillId="77" borderId="0" xfId="0" applyNumberFormat="1" applyFont="1" applyFill="1" applyBorder="1" applyAlignment="1">
      <alignment horizontal="center" vertical="center" wrapText="1"/>
    </xf>
    <xf numFmtId="1" fontId="175" fillId="0" borderId="17" xfId="1" applyNumberFormat="1" applyFont="1" applyFill="1" applyBorder="1" applyAlignment="1">
      <alignment horizontal="center" vertical="center"/>
    </xf>
    <xf numFmtId="9" fontId="7" fillId="0" borderId="33" xfId="1" applyNumberFormat="1" applyFont="1" applyFill="1" applyBorder="1" applyAlignment="1">
      <alignment horizontal="center" wrapText="1"/>
    </xf>
    <xf numFmtId="186" fontId="7" fillId="0" borderId="0" xfId="1" applyNumberFormat="1" applyFont="1" applyFill="1" applyBorder="1" applyAlignment="1">
      <alignment horizontal="left" vertical="center" wrapText="1"/>
    </xf>
    <xf numFmtId="0" fontId="195" fillId="0" borderId="0" xfId="0" applyNumberFormat="1" applyFont="1" applyFill="1" applyBorder="1" applyAlignment="1">
      <alignment vertical="center"/>
    </xf>
    <xf numFmtId="0" fontId="195" fillId="0" borderId="0" xfId="0" applyNumberFormat="1" applyFont="1" applyFill="1" applyBorder="1" applyAlignment="1">
      <alignment horizontal="left" vertical="center"/>
    </xf>
    <xf numFmtId="0" fontId="195" fillId="0" borderId="0" xfId="0" applyNumberFormat="1" applyFont="1" applyFill="1" applyAlignment="1">
      <alignment horizontal="left" vertical="center"/>
    </xf>
    <xf numFmtId="181" fontId="195" fillId="0" borderId="0" xfId="1" applyNumberFormat="1" applyFont="1" applyFill="1" applyBorder="1" applyAlignment="1">
      <alignment vertical="center"/>
    </xf>
    <xf numFmtId="186" fontId="195" fillId="0" borderId="0" xfId="1" applyNumberFormat="1" applyFont="1" applyFill="1" applyBorder="1" applyAlignment="1">
      <alignment vertical="center"/>
    </xf>
    <xf numFmtId="9" fontId="195" fillId="0" borderId="0" xfId="5" applyNumberFormat="1" applyFont="1" applyFill="1" applyBorder="1" applyAlignment="1">
      <alignment vertical="center"/>
    </xf>
    <xf numFmtId="186" fontId="195" fillId="0" borderId="17" xfId="1" applyNumberFormat="1" applyFont="1" applyFill="1" applyBorder="1" applyAlignment="1">
      <alignment vertical="center"/>
    </xf>
    <xf numFmtId="186" fontId="195" fillId="0" borderId="0" xfId="1" applyNumberFormat="1" applyFont="1" applyFill="1" applyBorder="1" applyAlignment="1">
      <alignment horizontal="center" vertical="center"/>
    </xf>
    <xf numFmtId="4" fontId="195" fillId="0" borderId="0" xfId="1" applyNumberFormat="1" applyFont="1" applyFill="1" applyBorder="1" applyAlignment="1">
      <alignment horizontal="center" vertical="center"/>
    </xf>
    <xf numFmtId="3" fontId="195" fillId="0" borderId="17" xfId="1" applyNumberFormat="1" applyFont="1" applyFill="1" applyBorder="1" applyAlignment="1">
      <alignment vertical="center"/>
    </xf>
    <xf numFmtId="1" fontId="7" fillId="0" borderId="17" xfId="1" applyNumberFormat="1" applyFont="1" applyFill="1" applyBorder="1" applyAlignment="1">
      <alignment horizontal="center" vertical="center"/>
    </xf>
    <xf numFmtId="3" fontId="195" fillId="0" borderId="17" xfId="1" applyNumberFormat="1" applyFont="1" applyFill="1" applyBorder="1" applyAlignment="1">
      <alignment horizontal="left" vertical="center"/>
    </xf>
    <xf numFmtId="0" fontId="195" fillId="0" borderId="17" xfId="1" applyNumberFormat="1" applyFont="1" applyFill="1" applyBorder="1" applyAlignment="1">
      <alignment horizontal="center" vertical="center"/>
    </xf>
    <xf numFmtId="3" fontId="195" fillId="0" borderId="17" xfId="1" applyNumberFormat="1" applyFont="1" applyFill="1" applyBorder="1" applyAlignment="1">
      <alignment horizontal="center" vertical="center"/>
    </xf>
    <xf numFmtId="4" fontId="195" fillId="0" borderId="17" xfId="0" applyNumberFormat="1" applyFont="1" applyFill="1" applyBorder="1" applyAlignment="1">
      <alignment horizontal="center" vertical="center"/>
    </xf>
    <xf numFmtId="351" fontId="195" fillId="0" borderId="0" xfId="0" applyNumberFormat="1" applyFont="1" applyFill="1" applyBorder="1" applyAlignment="1">
      <alignment vertical="center"/>
    </xf>
    <xf numFmtId="4" fontId="195" fillId="0" borderId="0" xfId="1" applyNumberFormat="1" applyFont="1" applyFill="1" applyBorder="1" applyAlignment="1">
      <alignment vertical="center"/>
    </xf>
    <xf numFmtId="186" fontId="195" fillId="0" borderId="33" xfId="1" applyNumberFormat="1" applyFont="1" applyFill="1" applyBorder="1" applyAlignment="1">
      <alignment vertical="center"/>
    </xf>
    <xf numFmtId="179" fontId="153" fillId="75" borderId="63" xfId="0" applyNumberFormat="1" applyFont="1" applyFill="1" applyBorder="1" applyAlignment="1">
      <alignment horizontal="center" vertical="center" wrapText="1"/>
    </xf>
  </cellXfs>
  <cellStyles count="15592">
    <cellStyle name="$" xfId="8399" xr:uid="{00000000-0005-0000-0000-000000000000}"/>
    <cellStyle name="$ w/o $" xfId="8400" xr:uid="{00000000-0005-0000-0000-000001000000}"/>
    <cellStyle name="$_#624" xfId="8401" xr:uid="{00000000-0005-0000-0000-000002000000}"/>
    <cellStyle name="$_1999B2A Retail FPV" xfId="8402" xr:uid="{00000000-0005-0000-0000-000003000000}"/>
    <cellStyle name="$_1f - 2004-2008 Physicals" xfId="8403" xr:uid="{00000000-0005-0000-0000-000004000000}"/>
    <cellStyle name="$_2000a_v2" xfId="8404" xr:uid="{00000000-0005-0000-0000-000005000000}"/>
    <cellStyle name="$_2003MY Ranger Cat Realignm Eng RMS -PA- TAPR" xfId="8405" xr:uid="{00000000-0005-0000-0000-000006000000}"/>
    <cellStyle name="$_2004 JLR Bus Plan #691-Aug OCCE" xfId="8406" xr:uid="{00000000-0005-0000-0000-000007000000}"/>
    <cellStyle name="$_2004 JLR Bus Plan #691-Aug OCCE  BP" xfId="8407" xr:uid="{00000000-0005-0000-0000-000008000000}"/>
    <cellStyle name="$_2005 Bus Plan Target Setting 011405 - Revised" xfId="8408" xr:uid="{00000000-0005-0000-0000-000009000000}"/>
    <cellStyle name="$_2005 MY FTLE - PA 260802" xfId="8409" xr:uid="{00000000-0005-0000-0000-00000A000000}"/>
    <cellStyle name="$_2005 MY FTLE SC vs Actual Mod" xfId="8410" xr:uid="{00000000-0005-0000-0000-00000B000000}"/>
    <cellStyle name="$_2005 MY SAR Mod Fresh -SC- PreSAPR" xfId="8411" xr:uid="{00000000-0005-0000-0000-00000C000000}"/>
    <cellStyle name="$_2005 MY SAR Mod Fresh -SC- SAPR" xfId="8412" xr:uid="{00000000-0005-0000-0000-00000D000000}"/>
    <cellStyle name="$_2005_8 SBG Requirements" xfId="8413" xr:uid="{00000000-0005-0000-0000-00000E000000}"/>
    <cellStyle name="$_4th Derivative Spider Chart" xfId="8414" xr:uid="{00000000-0005-0000-0000-00000F000000}"/>
    <cellStyle name="$_99D_Apr" xfId="8415" xr:uid="{00000000-0005-0000-0000-000010000000}"/>
    <cellStyle name="$_ABS at Current Condition" xfId="8416" xr:uid="{00000000-0005-0000-0000-000011000000}"/>
    <cellStyle name="$_ABS_ALTERNATIVE_2" xfId="8417" xr:uid="{00000000-0005-0000-0000-000012000000}"/>
    <cellStyle name="$_ABS_ALTERNATIVE_3" xfId="8418" xr:uid="{00000000-0005-0000-0000-000013000000}"/>
    <cellStyle name="$_ABS_ALTERNATIVES" xfId="8419" xr:uid="{00000000-0005-0000-0000-000014000000}"/>
    <cellStyle name="$_Actual Package2" xfId="8420" xr:uid="{00000000-0005-0000-0000-000015000000}"/>
    <cellStyle name="$_Assumptions 02BP" xfId="8421" xr:uid="{00000000-0005-0000-0000-000016000000}"/>
    <cellStyle name="$_BCase (PDPR Aug2)" xfId="8422" xr:uid="{00000000-0005-0000-0000-000017000000}"/>
    <cellStyle name="$_BE91Fiesta2003MYSAPRPaper" xfId="8423" xr:uid="{00000000-0005-0000-0000-000018000000}"/>
    <cellStyle name="$_Book1" xfId="8424" xr:uid="{00000000-0005-0000-0000-000019000000}"/>
    <cellStyle name="$_Book2" xfId="8425" xr:uid="{00000000-0005-0000-0000-00001A000000}"/>
    <cellStyle name="$_Br - U152 Eqpmt" xfId="8426" xr:uid="{00000000-0005-0000-0000-00001B000000}"/>
    <cellStyle name="$_Br - U204 Eqpmt" xfId="8427" xr:uid="{00000000-0005-0000-0000-00001C000000}"/>
    <cellStyle name="$_Br - Value U152" xfId="8428" xr:uid="{00000000-0005-0000-0000-00001D000000}"/>
    <cellStyle name="$_BR - Value U204" xfId="8429" xr:uid="{00000000-0005-0000-0000-00001E000000}"/>
    <cellStyle name="$_Brazil Budget Package" xfId="8430" xr:uid="{00000000-0005-0000-0000-00001F000000}"/>
    <cellStyle name="$_Business Case" xfId="8431" xr:uid="{00000000-0005-0000-0000-000020000000}"/>
    <cellStyle name="$_Business Case_4th April" xfId="8432" xr:uid="{00000000-0005-0000-0000-000021000000}"/>
    <cellStyle name="$_C170 2002MY_Calend_Expenditures" xfId="8433" xr:uid="{00000000-0005-0000-0000-000022000000}"/>
    <cellStyle name="$_C170_costsFT_Feb21" xfId="8434" xr:uid="{00000000-0005-0000-0000-000023000000}"/>
    <cellStyle name="$_C1703drMex" xfId="8435" xr:uid="{00000000-0005-0000-0000-000024000000}"/>
    <cellStyle name="$_cars brazil" xfId="8436" xr:uid="{00000000-0005-0000-0000-000025000000}"/>
    <cellStyle name="$_cars brazil_2003MY Ranger Cat Realignm Eng RMS -PA- TAPR" xfId="8437" xr:uid="{00000000-0005-0000-0000-000026000000}"/>
    <cellStyle name="$_cars brazil_2005 MY FTLE - PA 260802" xfId="8438" xr:uid="{00000000-0005-0000-0000-000027000000}"/>
    <cellStyle name="$_cars brazil_2005 MY FTLE SC vs Actual Mod" xfId="8439" xr:uid="{00000000-0005-0000-0000-000028000000}"/>
    <cellStyle name="$_cars brazil_2005 MY SAR Mod Fresh -SC- PreSAPR" xfId="8440" xr:uid="{00000000-0005-0000-0000-000029000000}"/>
    <cellStyle name="$_cars brazil_2005 MY SAR Mod Fresh -SC- SAPR" xfId="8441" xr:uid="{00000000-0005-0000-0000-00002A000000}"/>
    <cellStyle name="$_cars brazil_4th Derivative Spider Chart" xfId="8442" xr:uid="{00000000-0005-0000-0000-00002B000000}"/>
    <cellStyle name="$_cars brazil_ABS at Current Condition" xfId="8443" xr:uid="{00000000-0005-0000-0000-00002C000000}"/>
    <cellStyle name="$_cars brazil_ABS_ALTERNATIVE_2" xfId="8444" xr:uid="{00000000-0005-0000-0000-00002D000000}"/>
    <cellStyle name="$_cars brazil_ABS_ALTERNATIVE_3" xfId="8445" xr:uid="{00000000-0005-0000-0000-00002E000000}"/>
    <cellStyle name="$_cars brazil_ABS_ALTERNATIVES" xfId="8446" xr:uid="{00000000-0005-0000-0000-00002F000000}"/>
    <cellStyle name="$_cars brazil_BCase (PDPR Aug2)" xfId="8447" xr:uid="{00000000-0005-0000-0000-000030000000}"/>
    <cellStyle name="$_cars brazil_BE91Fiesta2003MYSAPRPaper" xfId="8448" xr:uid="{00000000-0005-0000-0000-000031000000}"/>
    <cellStyle name="$_cars brazil_Book2" xfId="8449" xr:uid="{00000000-0005-0000-0000-000032000000}"/>
    <cellStyle name="$_cars brazil_Br - U152 Eqpmt" xfId="8450" xr:uid="{00000000-0005-0000-0000-000033000000}"/>
    <cellStyle name="$_cars brazil_Br - U204 Eqpmt" xfId="8451" xr:uid="{00000000-0005-0000-0000-000034000000}"/>
    <cellStyle name="$_cars brazil_Br - Value U152" xfId="8452" xr:uid="{00000000-0005-0000-0000-000035000000}"/>
    <cellStyle name="$_cars brazil_BR - Value U204" xfId="8453" xr:uid="{00000000-0005-0000-0000-000036000000}"/>
    <cellStyle name="$_cars brazil_Business Case" xfId="8454" xr:uid="{00000000-0005-0000-0000-000037000000}"/>
    <cellStyle name="$_cars brazil_Business Case_4th April" xfId="8455" xr:uid="{00000000-0005-0000-0000-000038000000}"/>
    <cellStyle name="$_cars brazil_C170 2002MY_Calend_Expenditures" xfId="8456" xr:uid="{00000000-0005-0000-0000-000039000000}"/>
    <cellStyle name="$_cars brazil_C170_costsFT_Feb21" xfId="8457" xr:uid="{00000000-0005-0000-0000-00003A000000}"/>
    <cellStyle name="$_cars brazil_C1703drMex" xfId="8458" xr:uid="{00000000-0005-0000-0000-00003B000000}"/>
    <cellStyle name="$_cars brazil_CatálogoEscort2002" xfId="8459" xr:uid="{00000000-0005-0000-0000-00003C000000}"/>
    <cellStyle name="$_cars brazil_Catalogs_Brazil March28-02" xfId="8460" xr:uid="{00000000-0005-0000-0000-00003D000000}"/>
    <cellStyle name="$_cars brazil_CD132_PA_ Reassesment_Apri12_ PDPR" xfId="8461" xr:uid="{00000000-0005-0000-0000-00003E000000}"/>
    <cellStyle name="$_cars brazil_EngCosts02April2" xfId="8462" xr:uid="{00000000-0005-0000-0000-00003F000000}"/>
    <cellStyle name="$_cars brazil_EngCostsApril5_b" xfId="8463" xr:uid="{00000000-0005-0000-0000-000040000000}"/>
    <cellStyle name="$_cars brazil_Financial Analysis Update" xfId="8464" xr:uid="{00000000-0005-0000-0000-000041000000}"/>
    <cellStyle name="$_cars brazil_Financial Summary_2002.5MY" xfId="8465" xr:uid="{00000000-0005-0000-0000-000042000000}"/>
    <cellStyle name="$_cars brazil_Financial_30-Mar" xfId="8466" xr:uid="{00000000-0005-0000-0000-000043000000}"/>
    <cellStyle name="$_cars brazil_Financial_May 8th" xfId="8467" xr:uid="{00000000-0005-0000-0000-000044000000}"/>
    <cellStyle name="$_cars brazil_Financials_09-Mar" xfId="8468" xr:uid="{00000000-0005-0000-0000-000045000000}"/>
    <cellStyle name="$_cars brazil_Financials_29-Mar" xfId="8469" xr:uid="{00000000-0005-0000-0000-000046000000}"/>
    <cellStyle name="$_cars brazil_Financials_Pre PDPR_4-Apr" xfId="8470" xr:uid="{00000000-0005-0000-0000-000047000000}"/>
    <cellStyle name="$_cars brazil_Financials_Pre PDPR_4-Apr1" xfId="8471" xr:uid="{00000000-0005-0000-0000-000048000000}"/>
    <cellStyle name="$_cars brazil_Financials_Pre PDPR_4-Apr2" xfId="8472" xr:uid="{00000000-0005-0000-0000-000049000000}"/>
    <cellStyle name="$_cars brazil_Focus 1,6L SOHC  -STATUS- Dec. PDPR" xfId="8473" xr:uid="{00000000-0005-0000-0000-00004A000000}"/>
    <cellStyle name="$_cars brazil_Focus 1.6ValueAnalysis(Dec11)" xfId="8474" xr:uid="{00000000-0005-0000-0000-00004B000000}"/>
    <cellStyle name="$_cars brazil_Focus 16L_STATUS_FinalPaper(Dec13)" xfId="8475" xr:uid="{00000000-0005-0000-0000-00004C000000}"/>
    <cellStyle name="$_cars brazil_Focus_1.6L_Spider_Value_vs_Astra-reduced_April9" xfId="8476" xr:uid="{00000000-0005-0000-0000-00004D000000}"/>
    <cellStyle name="$_cars brazil_Focus_1.6LSOHC_VALUE_100%_103%_All_BRA(April3)" xfId="8477" xr:uid="{00000000-0005-0000-0000-00004E000000}"/>
    <cellStyle name="$_cars brazil_Focus_1.6LSOHC_VALUE_100%_103%_All_BRA(April3)1" xfId="8478" xr:uid="{00000000-0005-0000-0000-00004F000000}"/>
    <cellStyle name="$_cars brazil_Focus_1.6LSOHC_VALUE_100%_103%_All_BRA(April3)2" xfId="8479" xr:uid="{00000000-0005-0000-0000-000050000000}"/>
    <cellStyle name="$_cars brazil_Focus_1.6LSOHC_VALUE_100%_103%_All_BRA(April3)3" xfId="8480" xr:uid="{00000000-0005-0000-0000-000051000000}"/>
    <cellStyle name="$_cars brazil_Focus_2002MY_1.6SOHC_Final_Cat_BRA(Jan26)" xfId="8481" xr:uid="{00000000-0005-0000-0000-000052000000}"/>
    <cellStyle name="$_cars brazil_Focus_2002MY_Arg_Volumes(Feb12)1" xfId="8482" xr:uid="{00000000-0005-0000-0000-000053000000}"/>
    <cellStyle name="$_cars brazil_Focus_2002MY_bra_Volumes(Feb20)11" xfId="8483" xr:uid="{00000000-0005-0000-0000-000054000000}"/>
    <cellStyle name="$_cars brazil_Focus_2002MY_VALUE_103%_All_BRA(Feb9)2" xfId="8484" xr:uid="{00000000-0005-0000-0000-000055000000}"/>
    <cellStyle name="$_cars brazil_Focus_2002MY_VALUE_103%_BRA(Jan30)1" xfId="8485" xr:uid="{00000000-0005-0000-0000-000056000000}"/>
    <cellStyle name="$_cars brazil_Focus_2002MY-KO-Paper" xfId="8486" xr:uid="{00000000-0005-0000-0000-000057000000}"/>
    <cellStyle name="$_cars brazil_Forecast(5+7)metrics" xfId="8487" xr:uid="{00000000-0005-0000-0000-000058000000}"/>
    <cellStyle name="$_cars brazil_FT TOTAL1" xfId="8488" xr:uid="{00000000-0005-0000-0000-000059000000}"/>
    <cellStyle name="$_cars brazil_Ka Street Program - TAPR Feb_6" xfId="8489" xr:uid="{00000000-0005-0000-0000-00005A000000}"/>
    <cellStyle name="$_cars brazil_KaKOcatal" xfId="8490" xr:uid="{00000000-0005-0000-0000-00005B000000}"/>
    <cellStyle name="$_cars brazil_KaKOp-cont" xfId="8491" xr:uid="{00000000-0005-0000-0000-00005C000000}"/>
    <cellStyle name="$_cars brazil_Key Assumptions2" xfId="8492" xr:uid="{00000000-0005-0000-0000-00005D000000}"/>
    <cellStyle name="$_cars brazil_Margins- Chile" xfId="8493" xr:uid="{00000000-0005-0000-0000-00005E000000}"/>
    <cellStyle name="$_cars brazil_PA Fev 18" xfId="8494" xr:uid="{00000000-0005-0000-0000-00005F000000}"/>
    <cellStyle name="$_cars brazil_PA_C170_2002MY_12MarPDPR_FINAL" xfId="8495" xr:uid="{00000000-0005-0000-0000-000060000000}"/>
    <cellStyle name="$_cars brazil_PA_C170_2002MY_13-Mar" xfId="8496" xr:uid="{00000000-0005-0000-0000-000061000000}"/>
    <cellStyle name="$_cars brazil_PA_C170_2002MY_14FebPDPR" xfId="8497" xr:uid="{00000000-0005-0000-0000-000062000000}"/>
    <cellStyle name="$_cars brazil_PA_C170_SOHC_APR10_PDPR_b" xfId="8498" xr:uid="{00000000-0005-0000-0000-000063000000}"/>
    <cellStyle name="$_cars brazil_PA_CE14_2002MY1" xfId="8499" xr:uid="{00000000-0005-0000-0000-000064000000}"/>
    <cellStyle name="$_cars brazil_pdpr10'00" xfId="8500" xr:uid="{00000000-0005-0000-0000-000065000000}"/>
    <cellStyle name="$_cars brazil_PRE PDPR_Financials_6-Mar" xfId="8501" xr:uid="{00000000-0005-0000-0000-000066000000}"/>
    <cellStyle name="$_cars brazil_Pre SAPR Summary" xfId="8502" xr:uid="{00000000-0005-0000-0000-000067000000}"/>
    <cellStyle name="$_cars brazil_Program Assumptions Alternatives Summary 3" xfId="8503" xr:uid="{00000000-0005-0000-0000-000068000000}"/>
    <cellStyle name="$_cars brazil_Projection" xfId="8504" xr:uid="{00000000-0005-0000-0000-000069000000}"/>
    <cellStyle name="$_cars brazil_Ranger Competitive Cycle Plan - August 2002" xfId="8505" xr:uid="{00000000-0005-0000-0000-00006A000000}"/>
    <cellStyle name="$_cars brazil_Ranger Competitive Cycle Plan - August 2002_SENSITIVE MARGEN WORKSHEET" xfId="8506" xr:uid="{00000000-0005-0000-0000-00006B000000}"/>
    <cellStyle name="$_cars brazil_Ranger Moderate Freshening 2005 - Focus Groups Report" xfId="8507" xr:uid="{00000000-0005-0000-0000-00006C000000}"/>
    <cellStyle name="$_cars brazil_Sensitivity Summary1" xfId="8508" xr:uid="{00000000-0005-0000-0000-00006D000000}"/>
    <cellStyle name="$_cars brazil_Sent to  Br_12-Apr_Pricing Issue" xfId="8509" xr:uid="{00000000-0005-0000-0000-00006E000000}"/>
    <cellStyle name="$_cars brazil_Sent to Br_09-Apr1" xfId="8510" xr:uid="{00000000-0005-0000-0000-00006F000000}"/>
    <cellStyle name="$_cars brazil_Sent to Br_09-Apr2" xfId="8511" xr:uid="{00000000-0005-0000-0000-000070000000}"/>
    <cellStyle name="$_cars brazil_Sent to Br_7 May_2005" xfId="8512" xr:uid="{00000000-0005-0000-0000-000071000000}"/>
    <cellStyle name="$_cars brazil_SenttoBr_Volumes_5-Oct" xfId="8513" xr:uid="{00000000-0005-0000-0000-000072000000}"/>
    <cellStyle name="$_cars brazil_Spider_CSeg_Arg_Focus1.6L(Dec13)1" xfId="8514" xr:uid="{00000000-0005-0000-0000-000073000000}"/>
    <cellStyle name="$_cars brazil_Spider_U152_Arg" xfId="8515" xr:uid="{00000000-0005-0000-0000-000074000000}"/>
    <cellStyle name="$_cars brazil_Spider_u204_arg" xfId="8516" xr:uid="{00000000-0005-0000-0000-000075000000}"/>
    <cellStyle name="$_cars brazil_Spider-Br" xfId="8517" xr:uid="{00000000-0005-0000-0000-000076000000}"/>
    <cellStyle name="$_cars brazil_Summary Feb01_2002 - Finance" xfId="8518" xr:uid="{00000000-0005-0000-0000-000077000000}"/>
    <cellStyle name="$_cars brazil_Summary Feb15" xfId="8519" xr:uid="{00000000-0005-0000-0000-000078000000}"/>
    <cellStyle name="$_cars brazil_Summary Feb20" xfId="8520" xr:uid="{00000000-0005-0000-0000-000079000000}"/>
    <cellStyle name="$_cars brazil_Summary Feb25" xfId="8521" xr:uid="{00000000-0005-0000-0000-00007A000000}"/>
    <cellStyle name="$_cars brazil_SVA Calculation" xfId="8522" xr:uid="{00000000-0005-0000-0000-00007B000000}"/>
    <cellStyle name="$_cars brazil_U152 - Financial Status - Argentina BU_July11" xfId="8523" xr:uid="{00000000-0005-0000-0000-00007C000000}"/>
    <cellStyle name="$_cars brazil_U152- Value Analysis updated on Sept'00" xfId="8524" xr:uid="{00000000-0005-0000-0000-00007D000000}"/>
    <cellStyle name="$_cars brazil_U152- Value Analysis uptaded on Sept'00" xfId="8525" xr:uid="{00000000-0005-0000-0000-00007E000000}"/>
    <cellStyle name="$_cars brazil_U152_Program_Summary_Terry_July6" xfId="8526" xr:uid="{00000000-0005-0000-0000-00007F000000}"/>
    <cellStyle name="$_cars brazil_u152-a" xfId="8527" xr:uid="{00000000-0005-0000-0000-000080000000}"/>
    <cellStyle name="$_cars brazil_V227 Catalogs_Brazil April10-02" xfId="8528" xr:uid="{00000000-0005-0000-0000-000081000000}"/>
    <cellStyle name="$_cars brazil_VolumeMix ind and share" xfId="8529" xr:uid="{00000000-0005-0000-0000-000082000000}"/>
    <cellStyle name="$_Cashflow 6+6 PF1+" xfId="8530" xr:uid="{00000000-0005-0000-0000-000083000000}"/>
    <cellStyle name="$_CatálogoEscort2002" xfId="8531" xr:uid="{00000000-0005-0000-0000-000084000000}"/>
    <cellStyle name="$_Catalogs_Brazil March28-02" xfId="8532" xr:uid="{00000000-0005-0000-0000-000085000000}"/>
    <cellStyle name="$_CD132_PA_ Reassesment_Apri12_ PDPR" xfId="8533" xr:uid="{00000000-0005-0000-0000-000086000000}"/>
    <cellStyle name="$_CF_111_2006_PF1-2values" xfId="8534" xr:uid="{00000000-0005-0000-0000-000087000000}"/>
    <cellStyle name="$_CF_Actual_2006_PF3" xfId="8535" xr:uid="{00000000-0005-0000-0000-000088000000}"/>
    <cellStyle name="$_Delete_Names_Macro (3) (2)" xfId="8536" xr:uid="{00000000-0005-0000-0000-000089000000}"/>
    <cellStyle name="$_EngCosts02April2" xfId="8537" xr:uid="{00000000-0005-0000-0000-00008A000000}"/>
    <cellStyle name="$_EngCostsApril5_b" xfId="8538" xr:uid="{00000000-0005-0000-0000-00008B000000}"/>
    <cellStyle name="$_Europe Submission 18 July 2004 Outlook" xfId="8539" xr:uid="{00000000-0005-0000-0000-00008C000000}"/>
    <cellStyle name="$_F&amp;T" xfId="8540" xr:uid="{00000000-0005-0000-0000-00008D000000}"/>
    <cellStyle name="$_Financial Analysis Update" xfId="8541" xr:uid="{00000000-0005-0000-0000-00008E000000}"/>
    <cellStyle name="$_Financial Backup - 2005 Bud Dec BOD (Nov SBG)_v1" xfId="8542" xr:uid="{00000000-0005-0000-0000-00008F000000}"/>
    <cellStyle name="$_Financial Summary_2002.5MY" xfId="8543" xr:uid="{00000000-0005-0000-0000-000090000000}"/>
    <cellStyle name="$_Financial_30-Mar" xfId="8544" xr:uid="{00000000-0005-0000-0000-000091000000}"/>
    <cellStyle name="$_Financial_May 8th" xfId="8545" xr:uid="{00000000-0005-0000-0000-000092000000}"/>
    <cellStyle name="$_Financials_09-Mar" xfId="8546" xr:uid="{00000000-0005-0000-0000-000093000000}"/>
    <cellStyle name="$_Financials_29-Mar" xfId="8547" xr:uid="{00000000-0005-0000-0000-000094000000}"/>
    <cellStyle name="$_Financials_Pre PDPR_4-Apr" xfId="8548" xr:uid="{00000000-0005-0000-0000-000095000000}"/>
    <cellStyle name="$_Financials_Pre PDPR_4-Apr1" xfId="8549" xr:uid="{00000000-0005-0000-0000-000096000000}"/>
    <cellStyle name="$_Financials_Pre PDPR_4-Apr2" xfId="8550" xr:uid="{00000000-0005-0000-0000-000097000000}"/>
    <cellStyle name="$_Focus 1,6L SOHC  -STATUS- Dec. PDPR" xfId="8551" xr:uid="{00000000-0005-0000-0000-000098000000}"/>
    <cellStyle name="$_Focus 1.6ValueAnalysis(Dec11)" xfId="8552" xr:uid="{00000000-0005-0000-0000-000099000000}"/>
    <cellStyle name="$_Focus 16L_STATUS_FinalPaper(Dec13)" xfId="8553" xr:uid="{00000000-0005-0000-0000-00009A000000}"/>
    <cellStyle name="$_Focus_1.6L_Spider_Value_vs_Astra-reduced_April9" xfId="8554" xr:uid="{00000000-0005-0000-0000-00009B000000}"/>
    <cellStyle name="$_Focus_1.6LSOHC_VALUE_100%_103%_All_BRA(April3)" xfId="8555" xr:uid="{00000000-0005-0000-0000-00009C000000}"/>
    <cellStyle name="$_Focus_1.6LSOHC_VALUE_100%_103%_All_BRA(April3)1" xfId="8556" xr:uid="{00000000-0005-0000-0000-00009D000000}"/>
    <cellStyle name="$_Focus_1.6LSOHC_VALUE_100%_103%_All_BRA(April3)2" xfId="8557" xr:uid="{00000000-0005-0000-0000-00009E000000}"/>
    <cellStyle name="$_Focus_1.6LSOHC_VALUE_100%_103%_All_BRA(April3)3" xfId="8558" xr:uid="{00000000-0005-0000-0000-00009F000000}"/>
    <cellStyle name="$_Focus_2002MY_1.6SOHC_Final_Cat_BRA(Jan26)" xfId="8559" xr:uid="{00000000-0005-0000-0000-0000A0000000}"/>
    <cellStyle name="$_Focus_2002MY_Arg_Volumes(Feb12)1" xfId="8560" xr:uid="{00000000-0005-0000-0000-0000A1000000}"/>
    <cellStyle name="$_Focus_2002MY_bra_Volumes(Feb20)11" xfId="8561" xr:uid="{00000000-0005-0000-0000-0000A2000000}"/>
    <cellStyle name="$_Focus_2002MY_VALUE_103%_All_BRA(Feb9)2" xfId="8562" xr:uid="{00000000-0005-0000-0000-0000A3000000}"/>
    <cellStyle name="$_Focus_2002MY_VALUE_103%_BRA(Jan30)1" xfId="8563" xr:uid="{00000000-0005-0000-0000-0000A4000000}"/>
    <cellStyle name="$_Focus_2002MY-KO-Paper" xfId="8564" xr:uid="{00000000-0005-0000-0000-0000A5000000}"/>
    <cellStyle name="$_Forecast 012 PF3values" xfId="8565" xr:uid="{00000000-0005-0000-0000-0000A6000000}"/>
    <cellStyle name="$_FSAO 2002 BP profit outlook (base)" xfId="8566" xr:uid="{00000000-0005-0000-0000-0000A7000000}"/>
    <cellStyle name="$_FT TOTAL1" xfId="8567" xr:uid="{00000000-0005-0000-0000-0000A8000000}"/>
    <cellStyle name="$_Ka Street Program - TAPR Feb_6" xfId="8568" xr:uid="{00000000-0005-0000-0000-0000A9000000}"/>
    <cellStyle name="$_KaKOcatal" xfId="8569" xr:uid="{00000000-0005-0000-0000-0000AA000000}"/>
    <cellStyle name="$_KaKOp-cont" xfId="8570" xr:uid="{00000000-0005-0000-0000-0000AB000000}"/>
    <cellStyle name="$_PA Fev 18" xfId="8571" xr:uid="{00000000-0005-0000-0000-0000AC000000}"/>
    <cellStyle name="$_PA_C170_2002MY_12MarPDPR_FINAL" xfId="8572" xr:uid="{00000000-0005-0000-0000-0000AD000000}"/>
    <cellStyle name="$_PA_C170_2002MY_13-Mar" xfId="8573" xr:uid="{00000000-0005-0000-0000-0000AE000000}"/>
    <cellStyle name="$_PA_C170_2002MY_14FebPDPR" xfId="8574" xr:uid="{00000000-0005-0000-0000-0000AF000000}"/>
    <cellStyle name="$_PA_C170_SOHC_APR10_PDPR_b" xfId="8575" xr:uid="{00000000-0005-0000-0000-0000B0000000}"/>
    <cellStyle name="$_PA_CE14_2002MY1" xfId="8576" xr:uid="{00000000-0005-0000-0000-0000B1000000}"/>
    <cellStyle name="$_pdpr10'00" xfId="8577" xr:uid="{00000000-0005-0000-0000-0000B2000000}"/>
    <cellStyle name="$_PRE PDPR_Financials_6-Mar" xfId="8578" xr:uid="{00000000-0005-0000-0000-0000B3000000}"/>
    <cellStyle name="$_Pre SAPR Summary" xfId="8579" xr:uid="{00000000-0005-0000-0000-0000B4000000}"/>
    <cellStyle name="$_Program Assumptions Alternatives Summary 3" xfId="8580" xr:uid="{00000000-0005-0000-0000-0000B5000000}"/>
    <cellStyle name="$_Projection" xfId="8581" xr:uid="{00000000-0005-0000-0000-0000B6000000}"/>
    <cellStyle name="$_Ranger Competitive Cycle Plan - August 2002" xfId="8582" xr:uid="{00000000-0005-0000-0000-0000B7000000}"/>
    <cellStyle name="$_Ranger Competitive Cycle Plan - August 2002_SENSITIVE MARGEN WORKSHEET" xfId="8583" xr:uid="{00000000-0005-0000-0000-0000B8000000}"/>
    <cellStyle name="$_Ranger Moderate Freshening 2005 - Focus Groups Report" xfId="8584" xr:uid="{00000000-0005-0000-0000-0000B9000000}"/>
    <cellStyle name="$_Sensitivity Summary1" xfId="8585" xr:uid="{00000000-0005-0000-0000-0000BA000000}"/>
    <cellStyle name="$_Sent to  Br_12-Apr_Pricing Issue" xfId="8586" xr:uid="{00000000-0005-0000-0000-0000BB000000}"/>
    <cellStyle name="$_Sent to Br_09-Apr1" xfId="8587" xr:uid="{00000000-0005-0000-0000-0000BC000000}"/>
    <cellStyle name="$_Sent to Br_09-Apr2" xfId="8588" xr:uid="{00000000-0005-0000-0000-0000BD000000}"/>
    <cellStyle name="$_Sent to Br_7 May_2005" xfId="8589" xr:uid="{00000000-0005-0000-0000-0000BE000000}"/>
    <cellStyle name="$_SenttoBr_Volumes_5-Oct" xfId="8590" xr:uid="{00000000-0005-0000-0000-0000BF000000}"/>
    <cellStyle name="$_Share Assumption" xfId="8591" xr:uid="{00000000-0005-0000-0000-0000C0000000}"/>
    <cellStyle name="$_Share Assumption_2003MY Ranger Cat Realignm Eng RMS -PA- TAPR" xfId="8592" xr:uid="{00000000-0005-0000-0000-0000C1000000}"/>
    <cellStyle name="$_Share Assumption_2005 MY FTLE - PA 260802" xfId="8593" xr:uid="{00000000-0005-0000-0000-0000C2000000}"/>
    <cellStyle name="$_Share Assumption_2005 MY FTLE SC vs Actual Mod" xfId="8594" xr:uid="{00000000-0005-0000-0000-0000C3000000}"/>
    <cellStyle name="$_Share Assumption_2005 MY SAR Mod Fresh -SC- PreSAPR" xfId="8595" xr:uid="{00000000-0005-0000-0000-0000C4000000}"/>
    <cellStyle name="$_Share Assumption_2005 MY SAR Mod Fresh -SC- SAPR" xfId="8596" xr:uid="{00000000-0005-0000-0000-0000C5000000}"/>
    <cellStyle name="$_Share Assumption_4th Derivative Spider Chart" xfId="8597" xr:uid="{00000000-0005-0000-0000-0000C6000000}"/>
    <cellStyle name="$_Share Assumption_ABS at Current Condition" xfId="8598" xr:uid="{00000000-0005-0000-0000-0000C7000000}"/>
    <cellStyle name="$_Share Assumption_ABS_ALTERNATIVE_2" xfId="8599" xr:uid="{00000000-0005-0000-0000-0000C8000000}"/>
    <cellStyle name="$_Share Assumption_ABS_ALTERNATIVE_3" xfId="8600" xr:uid="{00000000-0005-0000-0000-0000C9000000}"/>
    <cellStyle name="$_Share Assumption_ABS_ALTERNATIVES" xfId="8601" xr:uid="{00000000-0005-0000-0000-0000CA000000}"/>
    <cellStyle name="$_Share Assumption_BCase (PDPR Aug2)" xfId="8602" xr:uid="{00000000-0005-0000-0000-0000CB000000}"/>
    <cellStyle name="$_Share Assumption_BE91Fiesta2003MYSAPRPaper" xfId="8603" xr:uid="{00000000-0005-0000-0000-0000CC000000}"/>
    <cellStyle name="$_Share Assumption_Book2" xfId="8604" xr:uid="{00000000-0005-0000-0000-0000CD000000}"/>
    <cellStyle name="$_Share Assumption_Br - U152 Eqpmt" xfId="8605" xr:uid="{00000000-0005-0000-0000-0000CE000000}"/>
    <cellStyle name="$_Share Assumption_Br - U204 Eqpmt" xfId="8606" xr:uid="{00000000-0005-0000-0000-0000CF000000}"/>
    <cellStyle name="$_Share Assumption_Br - Value U152" xfId="8607" xr:uid="{00000000-0005-0000-0000-0000D0000000}"/>
    <cellStyle name="$_Share Assumption_BR - Value U204" xfId="8608" xr:uid="{00000000-0005-0000-0000-0000D1000000}"/>
    <cellStyle name="$_Share Assumption_Business Case" xfId="8609" xr:uid="{00000000-0005-0000-0000-0000D2000000}"/>
    <cellStyle name="$_Share Assumption_Business Case_4th April" xfId="8610" xr:uid="{00000000-0005-0000-0000-0000D3000000}"/>
    <cellStyle name="$_Share Assumption_C170 2002MY_Calend_Expenditures" xfId="8611" xr:uid="{00000000-0005-0000-0000-0000D4000000}"/>
    <cellStyle name="$_Share Assumption_C170_costsFT_Feb21" xfId="8612" xr:uid="{00000000-0005-0000-0000-0000D5000000}"/>
    <cellStyle name="$_Share Assumption_C1703drMex" xfId="8613" xr:uid="{00000000-0005-0000-0000-0000D6000000}"/>
    <cellStyle name="$_Share Assumption_CatálogoEscort2002" xfId="8614" xr:uid="{00000000-0005-0000-0000-0000D7000000}"/>
    <cellStyle name="$_Share Assumption_Catalogs_Brazil March28-02" xfId="8615" xr:uid="{00000000-0005-0000-0000-0000D8000000}"/>
    <cellStyle name="$_Share Assumption_CD132_PA_ Reassesment_Apri12_ PDPR" xfId="8616" xr:uid="{00000000-0005-0000-0000-0000D9000000}"/>
    <cellStyle name="$_Share Assumption_EngCosts02April2" xfId="8617" xr:uid="{00000000-0005-0000-0000-0000DA000000}"/>
    <cellStyle name="$_Share Assumption_EngCostsApril5_b" xfId="8618" xr:uid="{00000000-0005-0000-0000-0000DB000000}"/>
    <cellStyle name="$_Share Assumption_Financial Analysis Update" xfId="8619" xr:uid="{00000000-0005-0000-0000-0000DC000000}"/>
    <cellStyle name="$_Share Assumption_Financial Summary_2002.5MY" xfId="8620" xr:uid="{00000000-0005-0000-0000-0000DD000000}"/>
    <cellStyle name="$_Share Assumption_Financial_30-Mar" xfId="8621" xr:uid="{00000000-0005-0000-0000-0000DE000000}"/>
    <cellStyle name="$_Share Assumption_Financial_May 8th" xfId="8622" xr:uid="{00000000-0005-0000-0000-0000DF000000}"/>
    <cellStyle name="$_Share Assumption_Financials_09-Mar" xfId="8623" xr:uid="{00000000-0005-0000-0000-0000E0000000}"/>
    <cellStyle name="$_Share Assumption_Financials_29-Mar" xfId="8624" xr:uid="{00000000-0005-0000-0000-0000E1000000}"/>
    <cellStyle name="$_Share Assumption_Financials_Pre PDPR_4-Apr" xfId="8625" xr:uid="{00000000-0005-0000-0000-0000E2000000}"/>
    <cellStyle name="$_Share Assumption_Financials_Pre PDPR_4-Apr1" xfId="8626" xr:uid="{00000000-0005-0000-0000-0000E3000000}"/>
    <cellStyle name="$_Share Assumption_Financials_Pre PDPR_4-Apr2" xfId="8627" xr:uid="{00000000-0005-0000-0000-0000E4000000}"/>
    <cellStyle name="$_Share Assumption_Focus 1,6L SOHC  -STATUS- Dec. PDPR" xfId="8628" xr:uid="{00000000-0005-0000-0000-0000E5000000}"/>
    <cellStyle name="$_Share Assumption_Focus 1.6ValueAnalysis(Dec11)" xfId="8629" xr:uid="{00000000-0005-0000-0000-0000E6000000}"/>
    <cellStyle name="$_Share Assumption_Focus 16L_STATUS_FinalPaper(Dec13)" xfId="8630" xr:uid="{00000000-0005-0000-0000-0000E7000000}"/>
    <cellStyle name="$_Share Assumption_Focus_1.6L_Spider_Value_vs_Astra-reduced_April9" xfId="8631" xr:uid="{00000000-0005-0000-0000-0000E8000000}"/>
    <cellStyle name="$_Share Assumption_Focus_1.6LSOHC_VALUE_100%_103%_All_BRA(April3)" xfId="8632" xr:uid="{00000000-0005-0000-0000-0000E9000000}"/>
    <cellStyle name="$_Share Assumption_Focus_1.6LSOHC_VALUE_100%_103%_All_BRA(April3)1" xfId="8633" xr:uid="{00000000-0005-0000-0000-0000EA000000}"/>
    <cellStyle name="$_Share Assumption_Focus_1.6LSOHC_VALUE_100%_103%_All_BRA(April3)2" xfId="8634" xr:uid="{00000000-0005-0000-0000-0000EB000000}"/>
    <cellStyle name="$_Share Assumption_Focus_1.6LSOHC_VALUE_100%_103%_All_BRA(April3)3" xfId="8635" xr:uid="{00000000-0005-0000-0000-0000EC000000}"/>
    <cellStyle name="$_Share Assumption_Focus_2002MY_1.6SOHC_Final_Cat_BRA(Jan26)" xfId="8636" xr:uid="{00000000-0005-0000-0000-0000ED000000}"/>
    <cellStyle name="$_Share Assumption_Focus_2002MY_Arg_Volumes(Feb12)1" xfId="8637" xr:uid="{00000000-0005-0000-0000-0000EE000000}"/>
    <cellStyle name="$_Share Assumption_Focus_2002MY_bra_Volumes(Feb20)11" xfId="8638" xr:uid="{00000000-0005-0000-0000-0000EF000000}"/>
    <cellStyle name="$_Share Assumption_Focus_2002MY_VALUE_103%_All_BRA(Feb9)2" xfId="8639" xr:uid="{00000000-0005-0000-0000-0000F0000000}"/>
    <cellStyle name="$_Share Assumption_Focus_2002MY_VALUE_103%_BRA(Jan30)1" xfId="8640" xr:uid="{00000000-0005-0000-0000-0000F1000000}"/>
    <cellStyle name="$_Share Assumption_Focus_2002MY-KO-Paper" xfId="8641" xr:uid="{00000000-0005-0000-0000-0000F2000000}"/>
    <cellStyle name="$_Share Assumption_Forecast(5+7)metrics" xfId="8642" xr:uid="{00000000-0005-0000-0000-0000F3000000}"/>
    <cellStyle name="$_Share Assumption_FT TOTAL1" xfId="8643" xr:uid="{00000000-0005-0000-0000-0000F4000000}"/>
    <cellStyle name="$_Share Assumption_Ka Street Program - TAPR Feb_6" xfId="8644" xr:uid="{00000000-0005-0000-0000-0000F5000000}"/>
    <cellStyle name="$_Share Assumption_KaKOcatal" xfId="8645" xr:uid="{00000000-0005-0000-0000-0000F6000000}"/>
    <cellStyle name="$_Share Assumption_KaKOp-cont" xfId="8646" xr:uid="{00000000-0005-0000-0000-0000F7000000}"/>
    <cellStyle name="$_Share Assumption_Key Assumptions2" xfId="8647" xr:uid="{00000000-0005-0000-0000-0000F8000000}"/>
    <cellStyle name="$_Share Assumption_Margins- Chile" xfId="8648" xr:uid="{00000000-0005-0000-0000-0000F9000000}"/>
    <cellStyle name="$_Share Assumption_PA Fev 18" xfId="8649" xr:uid="{00000000-0005-0000-0000-0000FA000000}"/>
    <cellStyle name="$_Share Assumption_PA_C170_2002MY_12MarPDPR_FINAL" xfId="8650" xr:uid="{00000000-0005-0000-0000-0000FB000000}"/>
    <cellStyle name="$_Share Assumption_PA_C170_2002MY_13-Mar" xfId="8651" xr:uid="{00000000-0005-0000-0000-0000FC000000}"/>
    <cellStyle name="$_Share Assumption_PA_C170_2002MY_14FebPDPR" xfId="8652" xr:uid="{00000000-0005-0000-0000-0000FD000000}"/>
    <cellStyle name="$_Share Assumption_PA_C170_SOHC_APR10_PDPR_b" xfId="8653" xr:uid="{00000000-0005-0000-0000-0000FE000000}"/>
    <cellStyle name="$_Share Assumption_PA_CE14_2002MY1" xfId="8654" xr:uid="{00000000-0005-0000-0000-0000FF000000}"/>
    <cellStyle name="$_Share Assumption_pdpr10'00" xfId="8655" xr:uid="{00000000-0005-0000-0000-000000010000}"/>
    <cellStyle name="$_Share Assumption_PRE PDPR_Financials_6-Mar" xfId="8656" xr:uid="{00000000-0005-0000-0000-000001010000}"/>
    <cellStyle name="$_Share Assumption_Pre SAPR Summary" xfId="8657" xr:uid="{00000000-0005-0000-0000-000002010000}"/>
    <cellStyle name="$_Share Assumption_Program Assumptions Alternatives Summary 3" xfId="8658" xr:uid="{00000000-0005-0000-0000-000003010000}"/>
    <cellStyle name="$_Share Assumption_Projection" xfId="8659" xr:uid="{00000000-0005-0000-0000-000004010000}"/>
    <cellStyle name="$_Share Assumption_Ranger Competitive Cycle Plan - August 2002" xfId="8660" xr:uid="{00000000-0005-0000-0000-000005010000}"/>
    <cellStyle name="$_Share Assumption_Ranger Competitive Cycle Plan - August 2002_SENSITIVE MARGEN WORKSHEET" xfId="8661" xr:uid="{00000000-0005-0000-0000-000006010000}"/>
    <cellStyle name="$_Share Assumption_Ranger Moderate Freshening 2005 - Focus Groups Report" xfId="8662" xr:uid="{00000000-0005-0000-0000-000007010000}"/>
    <cellStyle name="$_Share Assumption_Sensitivity Summary1" xfId="8663" xr:uid="{00000000-0005-0000-0000-000008010000}"/>
    <cellStyle name="$_Share Assumption_Sent to  Br_12-Apr_Pricing Issue" xfId="8664" xr:uid="{00000000-0005-0000-0000-000009010000}"/>
    <cellStyle name="$_Share Assumption_Sent to Br_09-Apr1" xfId="8665" xr:uid="{00000000-0005-0000-0000-00000A010000}"/>
    <cellStyle name="$_Share Assumption_Sent to Br_09-Apr2" xfId="8666" xr:uid="{00000000-0005-0000-0000-00000B010000}"/>
    <cellStyle name="$_Share Assumption_Sent to Br_7 May_2005" xfId="8667" xr:uid="{00000000-0005-0000-0000-00000C010000}"/>
    <cellStyle name="$_Share Assumption_SenttoBr_Volumes_5-Oct" xfId="8668" xr:uid="{00000000-0005-0000-0000-00000D010000}"/>
    <cellStyle name="$_Share Assumption_Spider_CSeg_Arg_Focus1.6L(Dec13)1" xfId="8669" xr:uid="{00000000-0005-0000-0000-00000E010000}"/>
    <cellStyle name="$_Share Assumption_Spider_U152_Arg" xfId="8670" xr:uid="{00000000-0005-0000-0000-00000F010000}"/>
    <cellStyle name="$_Share Assumption_Spider_u204_arg" xfId="8671" xr:uid="{00000000-0005-0000-0000-000010010000}"/>
    <cellStyle name="$_Share Assumption_Spider-Br" xfId="8672" xr:uid="{00000000-0005-0000-0000-000011010000}"/>
    <cellStyle name="$_Share Assumption_Summary Feb01_2002 - Finance" xfId="8673" xr:uid="{00000000-0005-0000-0000-000012010000}"/>
    <cellStyle name="$_Share Assumption_Summary Feb15" xfId="8674" xr:uid="{00000000-0005-0000-0000-000013010000}"/>
    <cellStyle name="$_Share Assumption_Summary Feb20" xfId="8675" xr:uid="{00000000-0005-0000-0000-000014010000}"/>
    <cellStyle name="$_Share Assumption_Summary Feb25" xfId="8676" xr:uid="{00000000-0005-0000-0000-000015010000}"/>
    <cellStyle name="$_Share Assumption_SVA Calculation" xfId="8677" xr:uid="{00000000-0005-0000-0000-000016010000}"/>
    <cellStyle name="$_Share Assumption_U152 - Financial Status - Argentina BU_July11" xfId="8678" xr:uid="{00000000-0005-0000-0000-000017010000}"/>
    <cellStyle name="$_Share Assumption_U152- Value Analysis updated on Sept'00" xfId="8679" xr:uid="{00000000-0005-0000-0000-000018010000}"/>
    <cellStyle name="$_Share Assumption_U152- Value Analysis uptaded on Sept'00" xfId="8680" xr:uid="{00000000-0005-0000-0000-000019010000}"/>
    <cellStyle name="$_Share Assumption_U152_Program_Summary_Terry_July6" xfId="8681" xr:uid="{00000000-0005-0000-0000-00001A010000}"/>
    <cellStyle name="$_Share Assumption_u152-a" xfId="8682" xr:uid="{00000000-0005-0000-0000-00001B010000}"/>
    <cellStyle name="$_Share Assumption_V227 Catalogs_Brazil April10-02" xfId="8683" xr:uid="{00000000-0005-0000-0000-00001C010000}"/>
    <cellStyle name="$_Share Assumption_VolumeMix ind and share" xfId="8684" xr:uid="{00000000-0005-0000-0000-00001D010000}"/>
    <cellStyle name="$_Spider_CSeg_Arg_Focus1.6L(Dec13)1" xfId="8685" xr:uid="{00000000-0005-0000-0000-00001E010000}"/>
    <cellStyle name="$_Spider_U152_Arg" xfId="8686" xr:uid="{00000000-0005-0000-0000-00001F010000}"/>
    <cellStyle name="$_Spider_u204_arg" xfId="8687" xr:uid="{00000000-0005-0000-0000-000020010000}"/>
    <cellStyle name="$_Spider-Br" xfId="8688" xr:uid="{00000000-0005-0000-0000-000021010000}"/>
    <cellStyle name="$_Summary Feb01_2002 - Finance" xfId="8689" xr:uid="{00000000-0005-0000-0000-000022010000}"/>
    <cellStyle name="$_Summary Feb15" xfId="8690" xr:uid="{00000000-0005-0000-0000-000023010000}"/>
    <cellStyle name="$_Summary Feb20" xfId="8691" xr:uid="{00000000-0005-0000-0000-000024010000}"/>
    <cellStyle name="$_Summary Feb25" xfId="8692" xr:uid="{00000000-0005-0000-0000-000025010000}"/>
    <cellStyle name="$_SVA Calculation" xfId="8693" xr:uid="{00000000-0005-0000-0000-000026010000}"/>
    <cellStyle name="$_U152 - Financial Status - Argentina BU_July11" xfId="8694" xr:uid="{00000000-0005-0000-0000-000027010000}"/>
    <cellStyle name="$_U152- Value Analysis updated on Sept'00" xfId="8695" xr:uid="{00000000-0005-0000-0000-000028010000}"/>
    <cellStyle name="$_U152- Value Analysis uptaded on Sept'00" xfId="8696" xr:uid="{00000000-0005-0000-0000-000029010000}"/>
    <cellStyle name="$_U152_Program_Summary_Terry_July6" xfId="8697" xr:uid="{00000000-0005-0000-0000-00002A010000}"/>
    <cellStyle name="$_u152-a" xfId="8698" xr:uid="{00000000-0005-0000-0000-00002B010000}"/>
    <cellStyle name="$_V227 Catalogs_Brazil April10-02" xfId="8699" xr:uid="{00000000-0005-0000-0000-00002C010000}"/>
    <cellStyle name="$_X200BusPlan" xfId="8700" xr:uid="{00000000-0005-0000-0000-00002D010000}"/>
    <cellStyle name="$0" xfId="8701" xr:uid="{00000000-0005-0000-0000-00002E010000}"/>
    <cellStyle name="$0 2" xfId="8702" xr:uid="{00000000-0005-0000-0000-00002F010000}"/>
    <cellStyle name="$0 3" xfId="11324" xr:uid="{00000000-0005-0000-0000-000030010000}"/>
    <cellStyle name="$0.0" xfId="8703" xr:uid="{00000000-0005-0000-0000-000031010000}"/>
    <cellStyle name="$0.0 2" xfId="8704" xr:uid="{00000000-0005-0000-0000-000032010000}"/>
    <cellStyle name="$0.00" xfId="8705" xr:uid="{00000000-0005-0000-0000-000033010000}"/>
    <cellStyle name="$0.00 2" xfId="8706" xr:uid="{00000000-0005-0000-0000-000034010000}"/>
    <cellStyle name="$0.00 3" xfId="11325" xr:uid="{00000000-0005-0000-0000-000035010000}"/>
    <cellStyle name="$0_!!!GO" xfId="8707" xr:uid="{00000000-0005-0000-0000-000036010000}"/>
    <cellStyle name="$one" xfId="8708" xr:uid="{00000000-0005-0000-0000-000037010000}"/>
    <cellStyle name="$two" xfId="8709" xr:uid="{00000000-0005-0000-0000-000038010000}"/>
    <cellStyle name="%" xfId="8710" xr:uid="{00000000-0005-0000-0000-000039010000}"/>
    <cellStyle name="%0" xfId="8711" xr:uid="{00000000-0005-0000-0000-00003A010000}"/>
    <cellStyle name="%0 2" xfId="8712" xr:uid="{00000000-0005-0000-0000-00003B010000}"/>
    <cellStyle name="%0 3" xfId="11326" xr:uid="{00000000-0005-0000-0000-00003C010000}"/>
    <cellStyle name="%0.0" xfId="8713" xr:uid="{00000000-0005-0000-0000-00003D010000}"/>
    <cellStyle name="%0.0 2" xfId="8714" xr:uid="{00000000-0005-0000-0000-00003E010000}"/>
    <cellStyle name="%0.0 3" xfId="11327" xr:uid="{00000000-0005-0000-0000-00003F010000}"/>
    <cellStyle name="%0_!!!GO" xfId="8715" xr:uid="{00000000-0005-0000-0000-000040010000}"/>
    <cellStyle name="%one" xfId="8716" xr:uid="{00000000-0005-0000-0000-000041010000}"/>
    <cellStyle name="%two" xfId="8717" xr:uid="{00000000-0005-0000-0000-000042010000}"/>
    <cellStyle name="??_????????????????" xfId="8718" xr:uid="{00000000-0005-0000-0000-000043010000}"/>
    <cellStyle name="_2012_SBC Cars_R.779-0_Nov 04th" xfId="8719" xr:uid="{00000000-0005-0000-0000-000044010000}"/>
    <cellStyle name="’Ê‰Ý [0.00]_!!!GO" xfId="8720" xr:uid="{00000000-0005-0000-0000-000045010000}"/>
    <cellStyle name="’Ê‰Ý_!!!GO" xfId="8721" xr:uid="{00000000-0005-0000-0000-000046010000}"/>
    <cellStyle name="¤@¯EVa. Vol and seg" xfId="8722" xr:uid="{00000000-0005-0000-0000-000047010000}"/>
    <cellStyle name="¤@¯ë_KIACKD" xfId="8723" xr:uid="{00000000-0005-0000-0000-000048010000}"/>
    <cellStyle name="_x001f__x0004_€" xfId="8724" xr:uid="{00000000-0005-0000-0000-000049010000}"/>
    <cellStyle name="=C:\WINDOWS\SYSTEM32\COMMAND.COM" xfId="144" xr:uid="{00000000-0005-0000-0000-00004A010000}"/>
    <cellStyle name="»õ±Ò[0]_% BoM (Veh + MT75)" xfId="8725" xr:uid="{00000000-0005-0000-0000-00004B010000}"/>
    <cellStyle name="»õ±Ò_% BoM (Veh + MT75)" xfId="8726" xr:uid="{00000000-0005-0000-0000-00004C010000}"/>
    <cellStyle name="•\Ž¦Ï‚Ý‚ÌƒnƒCƒp[ƒŠƒ“ƒN" xfId="8727" xr:uid="{00000000-0005-0000-0000-00004D010000}"/>
    <cellStyle name="•W?_!!!GO" xfId="8728" xr:uid="{00000000-0005-0000-0000-00004E010000}"/>
    <cellStyle name="•W€_!!!GO" xfId="8729" xr:uid="{00000000-0005-0000-0000-00004F010000}"/>
    <cellStyle name="•W_!!!GO" xfId="8730" xr:uid="{00000000-0005-0000-0000-000050010000}"/>
    <cellStyle name="0" xfId="8731" xr:uid="{00000000-0005-0000-0000-000051010000}"/>
    <cellStyle name="0 2" xfId="8732" xr:uid="{00000000-0005-0000-0000-000052010000}"/>
    <cellStyle name="0 3" xfId="11328" xr:uid="{00000000-0005-0000-0000-000053010000}"/>
    <cellStyle name="0%" xfId="8733" xr:uid="{00000000-0005-0000-0000-000054010000}"/>
    <cellStyle name="0,000" xfId="8734" xr:uid="{00000000-0005-0000-0000-000055010000}"/>
    <cellStyle name="0,000 2" xfId="11392" xr:uid="{00000000-0005-0000-0000-000056010000}"/>
    <cellStyle name="0.0" xfId="8735" xr:uid="{00000000-0005-0000-0000-000057010000}"/>
    <cellStyle name="0.0 2" xfId="8736" xr:uid="{00000000-0005-0000-0000-000058010000}"/>
    <cellStyle name="0.0%" xfId="8737" xr:uid="{00000000-0005-0000-0000-000059010000}"/>
    <cellStyle name="0.0_2001BP Time 13 CCO" xfId="8738" xr:uid="{00000000-0005-0000-0000-00005A010000}"/>
    <cellStyle name="0.00" xfId="8739" xr:uid="{00000000-0005-0000-0000-00005B010000}"/>
    <cellStyle name="0_!!!GO" xfId="8740" xr:uid="{00000000-0005-0000-0000-00005C010000}"/>
    <cellStyle name="0_!!!GO_(4+8) Business Structure" xfId="8741" xr:uid="{00000000-0005-0000-0000-00005D010000}"/>
    <cellStyle name="0_!!!GO_(48) Business Structure" xfId="8742" xr:uid="{00000000-0005-0000-0000-00005E010000}"/>
    <cellStyle name="0_!!!GO_012 Key Deliverables" xfId="8743" xr:uid="{00000000-0005-0000-0000-00005F010000}"/>
    <cellStyle name="0_!!!GO_1" xfId="8744" xr:uid="{00000000-0005-0000-0000-000060010000}"/>
    <cellStyle name="0_!!!GO_1_(48) Business Structure" xfId="8745" xr:uid="{00000000-0005-0000-0000-000061010000}"/>
    <cellStyle name="0_!!!GO_1_012 Key Deliverables" xfId="8746" xr:uid="{00000000-0005-0000-0000-000062010000}"/>
    <cellStyle name="0_!!!GO_1_1+11 I2I - US" xfId="8747" xr:uid="{00000000-0005-0000-0000-000063010000}"/>
    <cellStyle name="0_!!!GO_1_10+2 Business Structure" xfId="8748" xr:uid="{00000000-0005-0000-0000-000064010000}"/>
    <cellStyle name="0_!!!GO_1_2002 (6+6) Deck" xfId="8749" xr:uid="{00000000-0005-0000-0000-000065010000}"/>
    <cellStyle name="0_!!!GO_1_2002 (6+6) Deck - 11 Sept" xfId="8750" xr:uid="{00000000-0005-0000-0000-000066010000}"/>
    <cellStyle name="0_!!!GO_1_2002 Fcst_Chron (5+7)" xfId="8751" xr:uid="{00000000-0005-0000-0000-000067010000}"/>
    <cellStyle name="0_!!!GO_1_2002 Fcst_Chron (6+6)" xfId="8752" xr:uid="{00000000-0005-0000-0000-000068010000}"/>
    <cellStyle name="0_!!!GO_1_2002 Fcst_Chron (8+4)" xfId="8753" xr:uid="{00000000-0005-0000-0000-000069010000}"/>
    <cellStyle name="0_!!!GO_1_2002 Forecast Chronology (10+2)" xfId="8754" xr:uid="{00000000-0005-0000-0000-00006A010000}"/>
    <cellStyle name="0_!!!GO_1_2002 Forecast Chronology (12+0)" xfId="8755" xr:uid="{00000000-0005-0000-0000-00006B010000}"/>
    <cellStyle name="0_!!!GO_1_2002 Forecast Chronology (9+3)" xfId="8756" xr:uid="{00000000-0005-0000-0000-00006C010000}"/>
    <cellStyle name="0_!!!GO_1_2002 Key Deliverables 5+7" xfId="8757" xr:uid="{00000000-0005-0000-0000-00006D010000}"/>
    <cellStyle name="0_!!!GO_1_2002 Key Deliverables_3+9" xfId="8758" xr:uid="{00000000-0005-0000-0000-00006E010000}"/>
    <cellStyle name="0_!!!GO_1_2003_Profit_Outlook" xfId="8759" xr:uid="{00000000-0005-0000-0000-00006F010000}"/>
    <cellStyle name="0_!!!GO_1_2005 Bus Plan Target Setting 011405 - Revised" xfId="8760" xr:uid="{00000000-0005-0000-0000-000070010000}"/>
    <cellStyle name="0_!!!GO_1_3+9 comm_5" xfId="8761" xr:uid="{00000000-0005-0000-0000-000071010000}"/>
    <cellStyle name="0_!!!GO_1_39 Key Deliverables" xfId="8762" xr:uid="{00000000-0005-0000-0000-000072010000}"/>
    <cellStyle name="0_!!!GO_1_4+8 comm_5" xfId="8763" xr:uid="{00000000-0005-0000-0000-000073010000}"/>
    <cellStyle name="0_!!!GO_1_4+8 Outlook - 2" xfId="8764" xr:uid="{00000000-0005-0000-0000-000074010000}"/>
    <cellStyle name="0_!!!GO_1_5+7 YoY cost performance 2" xfId="8765" xr:uid="{00000000-0005-0000-0000-000075010000}"/>
    <cellStyle name="0_!!!GO_1_57 comm6" xfId="8766" xr:uid="{00000000-0005-0000-0000-000076010000}"/>
    <cellStyle name="0_!!!GO_1_57_Outlook_v2" xfId="8767" xr:uid="{00000000-0005-0000-0000-000077010000}"/>
    <cellStyle name="0_!!!GO_1_6+ YoY cost performance2" xfId="8768" xr:uid="{00000000-0005-0000-0000-000078010000}"/>
    <cellStyle name="0_!!!GO_1_8+4 vs Budget -- Review Pack" xfId="8769" xr:uid="{00000000-0005-0000-0000-000079010000}"/>
    <cellStyle name="0_!!!GO_1_Book2" xfId="8770" xr:uid="{00000000-0005-0000-0000-00007A010000}"/>
    <cellStyle name="0_!!!GO_1_Book35" xfId="8771" xr:uid="{00000000-0005-0000-0000-00007B010000}"/>
    <cellStyle name="0_!!!GO_1_Book4" xfId="8772" xr:uid="{00000000-0005-0000-0000-00007C010000}"/>
    <cellStyle name="0_!!!GO_1_Bus Struct" xfId="8773" xr:uid="{00000000-0005-0000-0000-00007D010000}"/>
    <cellStyle name="0_!!!GO_1_Cashflow 6+6 PF1+" xfId="8774" xr:uid="{00000000-0005-0000-0000-00007E010000}"/>
    <cellStyle name="0_!!!GO_1_CBG_reconciliation_MRL_Geo_2" xfId="8775" xr:uid="{00000000-0005-0000-0000-00007F010000}"/>
    <cellStyle name="0_!!!GO_1_CBG_reconciliation_MRL_Geo_3" xfId="8776" xr:uid="{00000000-0005-0000-0000-000080010000}"/>
    <cellStyle name="0_!!!GO_1_CLEANED_4+8 vs Budget - 5" xfId="8777" xr:uid="{00000000-0005-0000-0000-000081010000}"/>
    <cellStyle name="0_!!!GO_1_Copy of DWT Cost Perf" xfId="8778" xr:uid="{00000000-0005-0000-0000-000082010000}"/>
    <cellStyle name="0_!!!GO_1_Cover 5+7" xfId="8779" xr:uid="{00000000-0005-0000-0000-000083010000}"/>
    <cellStyle name="0_!!!GO_1_DWT deck" xfId="8780" xr:uid="{00000000-0005-0000-0000-000084010000}"/>
    <cellStyle name="0_!!!GO_1_DWT_deck_forecast" xfId="8781" xr:uid="{00000000-0005-0000-0000-000085010000}"/>
    <cellStyle name="0_!!!GO_1_DWT_ItI_v2_updated_2" xfId="8782" xr:uid="{00000000-0005-0000-0000-000086010000}"/>
    <cellStyle name="0_!!!GO_1_EOC_11_Jun_v1 (roadmap)" xfId="8783" xr:uid="{00000000-0005-0000-0000-000087010000}"/>
    <cellStyle name="0_!!!GO_1_EOC_11_Jun_v4" xfId="8784" xr:uid="{00000000-0005-0000-0000-000088010000}"/>
    <cellStyle name="0_!!!GO_1_Financial Backup - 2005 Bud Dec BOD (Nov SBG)_v1" xfId="8785" xr:uid="{00000000-0005-0000-0000-000089010000}"/>
    <cellStyle name="0_!!!GO_1_Full Deck (6+6)" xfId="8786" xr:uid="{00000000-0005-0000-0000-00008A010000}"/>
    <cellStyle name="0_!!!GO_1_Full Deck (8+4) - PA Only" xfId="8787" xr:uid="{00000000-0005-0000-0000-00008B010000}"/>
    <cellStyle name="0_!!!GO_1_Full Deck 9+3 - PA Only" xfId="8788" xr:uid="{00000000-0005-0000-0000-00008C010000}"/>
    <cellStyle name="0_!!!GO_1_PF1 Reporting Deck - Mechanised" xfId="8789" xr:uid="{00000000-0005-0000-0000-00008D010000}"/>
    <cellStyle name="0_!!!GO_1_PF1 Reporting Deck - US" xfId="8790" xr:uid="{00000000-0005-0000-0000-00008E010000}"/>
    <cellStyle name="0_!!!GO_1_PF1 to PF3 to CBG reconciliation 10+2 - Rebased" xfId="8791" xr:uid="{00000000-0005-0000-0000-00008F010000}"/>
    <cellStyle name="0_!!!GO_1_PF1 to PF3 to CBG reconciliation 12+0" xfId="8792" xr:uid="{00000000-0005-0000-0000-000090010000}"/>
    <cellStyle name="0_!!!GO_1_PF1 to PF3 to CBG reconciliation 12+0 - 2" xfId="8793" xr:uid="{00000000-0005-0000-0000-000091010000}"/>
    <cellStyle name="0_!!!GO_1_updated RO's_v2" xfId="8794" xr:uid="{00000000-0005-0000-0000-000092010000}"/>
    <cellStyle name="0_!!!GO_1_Y-o-Y Pro-Non-Prod CBG Cost Performance Budget Restatement V2" xfId="8795" xr:uid="{00000000-0005-0000-0000-000093010000}"/>
    <cellStyle name="0_!!!GO_1+11 I2I - US" xfId="8796" xr:uid="{00000000-0005-0000-0000-000094010000}"/>
    <cellStyle name="0_!!!GO_10+2 Business Structure" xfId="8797" xr:uid="{00000000-0005-0000-0000-000095010000}"/>
    <cellStyle name="0_!!!GO_2" xfId="8798" xr:uid="{00000000-0005-0000-0000-000096010000}"/>
    <cellStyle name="0_!!!GO_2_(48) Business Structure" xfId="8799" xr:uid="{00000000-0005-0000-0000-000097010000}"/>
    <cellStyle name="0_!!!GO_2_012 Key Deliverables" xfId="8800" xr:uid="{00000000-0005-0000-0000-000098010000}"/>
    <cellStyle name="0_!!!GO_2_1+11 I2I - US" xfId="8801" xr:uid="{00000000-0005-0000-0000-000099010000}"/>
    <cellStyle name="0_!!!GO_2_10+2 Business Structure" xfId="8802" xr:uid="{00000000-0005-0000-0000-00009A010000}"/>
    <cellStyle name="0_!!!GO_2_2002 (6+6) Deck" xfId="8803" xr:uid="{00000000-0005-0000-0000-00009B010000}"/>
    <cellStyle name="0_!!!GO_2_2002 (6+6) Deck - 11 Sept" xfId="8804" xr:uid="{00000000-0005-0000-0000-00009C010000}"/>
    <cellStyle name="0_!!!GO_2_2002 Fcst_Chron (5+7)" xfId="8805" xr:uid="{00000000-0005-0000-0000-00009D010000}"/>
    <cellStyle name="0_!!!GO_2_2002 Fcst_Chron (6+6)" xfId="8806" xr:uid="{00000000-0005-0000-0000-00009E010000}"/>
    <cellStyle name="0_!!!GO_2_2002 Fcst_Chron (8+4)" xfId="8807" xr:uid="{00000000-0005-0000-0000-00009F010000}"/>
    <cellStyle name="0_!!!GO_2_2002 Forecast Chronology (10+2)" xfId="8808" xr:uid="{00000000-0005-0000-0000-0000A0010000}"/>
    <cellStyle name="0_!!!GO_2_2002 Forecast Chronology (12+0)" xfId="8809" xr:uid="{00000000-0005-0000-0000-0000A1010000}"/>
    <cellStyle name="0_!!!GO_2_2002 Forecast Chronology (9+3)" xfId="8810" xr:uid="{00000000-0005-0000-0000-0000A2010000}"/>
    <cellStyle name="0_!!!GO_2_2002 Key Deliverables 5+7" xfId="8811" xr:uid="{00000000-0005-0000-0000-0000A3010000}"/>
    <cellStyle name="0_!!!GO_2_2002 Key Deliverables_3+9" xfId="8812" xr:uid="{00000000-0005-0000-0000-0000A4010000}"/>
    <cellStyle name="0_!!!GO_2_2003_Profit_Outlook" xfId="8813" xr:uid="{00000000-0005-0000-0000-0000A5010000}"/>
    <cellStyle name="0_!!!GO_2_3+9 comm_5" xfId="8814" xr:uid="{00000000-0005-0000-0000-0000A6010000}"/>
    <cellStyle name="0_!!!GO_2_39 Key Deliverables" xfId="8815" xr:uid="{00000000-0005-0000-0000-0000A7010000}"/>
    <cellStyle name="0_!!!GO_2_4+8 comm_5" xfId="8816" xr:uid="{00000000-0005-0000-0000-0000A8010000}"/>
    <cellStyle name="0_!!!GO_2_4+8 Outlook - 2" xfId="8817" xr:uid="{00000000-0005-0000-0000-0000A9010000}"/>
    <cellStyle name="0_!!!GO_2_5+7 YoY cost performance 2" xfId="8818" xr:uid="{00000000-0005-0000-0000-0000AA010000}"/>
    <cellStyle name="0_!!!GO_2_57 comm6" xfId="8819" xr:uid="{00000000-0005-0000-0000-0000AB010000}"/>
    <cellStyle name="0_!!!GO_2_57_Outlook_v2" xfId="8820" xr:uid="{00000000-0005-0000-0000-0000AC010000}"/>
    <cellStyle name="0_!!!GO_2_6+ YoY cost performance2" xfId="8821" xr:uid="{00000000-0005-0000-0000-0000AD010000}"/>
    <cellStyle name="0_!!!GO_2_8+4 vs Budget -- Review Pack" xfId="8822" xr:uid="{00000000-0005-0000-0000-0000AE010000}"/>
    <cellStyle name="0_!!!GO_2_Book2" xfId="8823" xr:uid="{00000000-0005-0000-0000-0000AF010000}"/>
    <cellStyle name="0_!!!GO_2_Book35" xfId="8824" xr:uid="{00000000-0005-0000-0000-0000B0010000}"/>
    <cellStyle name="0_!!!GO_2_Book4" xfId="8825" xr:uid="{00000000-0005-0000-0000-0000B1010000}"/>
    <cellStyle name="0_!!!GO_2_Bus Struct" xfId="8826" xr:uid="{00000000-0005-0000-0000-0000B2010000}"/>
    <cellStyle name="0_!!!GO_2_CBG_reconciliation_MRL_Geo_2" xfId="8827" xr:uid="{00000000-0005-0000-0000-0000B3010000}"/>
    <cellStyle name="0_!!!GO_2_CBG_reconciliation_MRL_Geo_3" xfId="8828" xr:uid="{00000000-0005-0000-0000-0000B4010000}"/>
    <cellStyle name="0_!!!GO_2_CLEANED_4+8 vs Budget - 5" xfId="8829" xr:uid="{00000000-0005-0000-0000-0000B5010000}"/>
    <cellStyle name="0_!!!GO_2_Copy of DWT Cost Perf" xfId="8830" xr:uid="{00000000-0005-0000-0000-0000B6010000}"/>
    <cellStyle name="0_!!!GO_2_Cover 5+7" xfId="8831" xr:uid="{00000000-0005-0000-0000-0000B7010000}"/>
    <cellStyle name="0_!!!GO_2_DWT deck" xfId="8832" xr:uid="{00000000-0005-0000-0000-0000B8010000}"/>
    <cellStyle name="0_!!!GO_2_DWT_deck_forecast" xfId="8833" xr:uid="{00000000-0005-0000-0000-0000B9010000}"/>
    <cellStyle name="0_!!!GO_2_DWT_ItI_v2_updated_2" xfId="8834" xr:uid="{00000000-0005-0000-0000-0000BA010000}"/>
    <cellStyle name="0_!!!GO_2_EOC_11_Jun_v1 (roadmap)" xfId="8835" xr:uid="{00000000-0005-0000-0000-0000BB010000}"/>
    <cellStyle name="0_!!!GO_2_EOC_11_Jun_v4" xfId="8836" xr:uid="{00000000-0005-0000-0000-0000BC010000}"/>
    <cellStyle name="0_!!!GO_2_Full Deck (6+6)" xfId="8837" xr:uid="{00000000-0005-0000-0000-0000BD010000}"/>
    <cellStyle name="0_!!!GO_2_Full Deck (8+4) - PA Only" xfId="8838" xr:uid="{00000000-0005-0000-0000-0000BE010000}"/>
    <cellStyle name="0_!!!GO_2_Full Deck 9+3 - PA Only" xfId="8839" xr:uid="{00000000-0005-0000-0000-0000BF010000}"/>
    <cellStyle name="0_!!!GO_2_PF1 Reporting Deck - Mechanised" xfId="8840" xr:uid="{00000000-0005-0000-0000-0000C0010000}"/>
    <cellStyle name="0_!!!GO_2_PF1 Reporting Deck - US" xfId="8841" xr:uid="{00000000-0005-0000-0000-0000C1010000}"/>
    <cellStyle name="0_!!!GO_2_PF1 to PF3 to CBG reconciliation 10+2 - Rebased" xfId="8842" xr:uid="{00000000-0005-0000-0000-0000C2010000}"/>
    <cellStyle name="0_!!!GO_2_PF1 to PF3 to CBG reconciliation 12+0" xfId="8843" xr:uid="{00000000-0005-0000-0000-0000C3010000}"/>
    <cellStyle name="0_!!!GO_2_PF1 to PF3 to CBG reconciliation 12+0 - 2" xfId="8844" xr:uid="{00000000-0005-0000-0000-0000C4010000}"/>
    <cellStyle name="0_!!!GO_2_updated RO's_v2" xfId="8845" xr:uid="{00000000-0005-0000-0000-0000C5010000}"/>
    <cellStyle name="0_!!!GO_2_Y-o-Y Pro-Non-Prod CBG Cost Performance Budget Restatement V2" xfId="8846" xr:uid="{00000000-0005-0000-0000-0000C6010000}"/>
    <cellStyle name="0_!!!GO_2002 (6+6) Deck" xfId="8847" xr:uid="{00000000-0005-0000-0000-0000C7010000}"/>
    <cellStyle name="0_!!!GO_2002 (6+6) Deck - 11 Sept" xfId="8848" xr:uid="{00000000-0005-0000-0000-0000C8010000}"/>
    <cellStyle name="0_!!!GO_2003 Budget By Quarter_030128" xfId="8849" xr:uid="{00000000-0005-0000-0000-0000C9010000}"/>
    <cellStyle name="0_!!!GO_2003_Profit_Outlook" xfId="8850" xr:uid="{00000000-0005-0000-0000-0000CA010000}"/>
    <cellStyle name="0_!!!GO_2004 Business Struture_060503" xfId="8851" xr:uid="{00000000-0005-0000-0000-0000CB010000}"/>
    <cellStyle name="0_!!!GO_2005 Bus Plan Target Setting 011405 - Revised" xfId="8852" xr:uid="{00000000-0005-0000-0000-0000CC010000}"/>
    <cellStyle name="0_!!!GO_2012_SBC Cars_R.779-0_Nov 04th" xfId="8853" xr:uid="{00000000-0005-0000-0000-0000CD010000}"/>
    <cellStyle name="0_!!!GO_3+9 Business Struture" xfId="8854" xr:uid="{00000000-0005-0000-0000-0000CE010000}"/>
    <cellStyle name="0_!!!GO_39 Key Deliverables" xfId="8855" xr:uid="{00000000-0005-0000-0000-0000CF010000}"/>
    <cellStyle name="0_!!!GO_4+8 comm_5" xfId="8856" xr:uid="{00000000-0005-0000-0000-0000D0010000}"/>
    <cellStyle name="0_!!!GO_4+8 Outlook - 2" xfId="8857" xr:uid="{00000000-0005-0000-0000-0000D1010000}"/>
    <cellStyle name="0_!!!GO_ABS - Final" xfId="8858" xr:uid="{00000000-0005-0000-0000-0000D2010000}"/>
    <cellStyle name="0_!!!GO_Book2" xfId="8859" xr:uid="{00000000-0005-0000-0000-0000D3010000}"/>
    <cellStyle name="0_!!!GO_Book4" xfId="8860" xr:uid="{00000000-0005-0000-0000-0000D4010000}"/>
    <cellStyle name="0_!!!GO_BPR" xfId="8861" xr:uid="{00000000-0005-0000-0000-0000D5010000}"/>
    <cellStyle name="0_!!!GO_Bus Struct" xfId="8862" xr:uid="{00000000-0005-0000-0000-0000D6010000}"/>
    <cellStyle name="0_!!!GO_Bus Struct in  2000-2004_100603" xfId="8863" xr:uid="{00000000-0005-0000-0000-0000D7010000}"/>
    <cellStyle name="0_!!!GO_Cashflow 6+6 PF1+" xfId="8864" xr:uid="{00000000-0005-0000-0000-0000D8010000}"/>
    <cellStyle name="0_!!!GO_CLEANED_4+8 vs Budget - 5" xfId="8865" xr:uid="{00000000-0005-0000-0000-0000D9010000}"/>
    <cellStyle name="0_!!!GO_Copy of DWT Cost Perf" xfId="8866" xr:uid="{00000000-0005-0000-0000-0000DA010000}"/>
    <cellStyle name="0_!!!GO_Delete_Names_Macro (3) (2)" xfId="8867" xr:uid="{00000000-0005-0000-0000-0000DB010000}"/>
    <cellStyle name="0_!!!GO_DWT deck" xfId="8868" xr:uid="{00000000-0005-0000-0000-0000DC010000}"/>
    <cellStyle name="0_!!!GO_DWT_deck_forecast" xfId="8869" xr:uid="{00000000-0005-0000-0000-0000DD010000}"/>
    <cellStyle name="0_!!!GO_DWT_ItI_v2_updated_2" xfId="8870" xr:uid="{00000000-0005-0000-0000-0000DE010000}"/>
    <cellStyle name="0_!!!GO_Financial Backup - 2005 Bud Dec BOD (Nov SBG)_v1" xfId="8871" xr:uid="{00000000-0005-0000-0000-0000DF010000}"/>
    <cellStyle name="0_!!!GO_Full Deck 9+3 - PA Only" xfId="8872" xr:uid="{00000000-0005-0000-0000-0000E0010000}"/>
    <cellStyle name="0_!!!GO_HealthDevChart15.10.01" xfId="8873" xr:uid="{00000000-0005-0000-0000-0000E1010000}"/>
    <cellStyle name="0_!!!GO_Material" xfId="8874" xr:uid="{00000000-0005-0000-0000-0000E2010000}"/>
    <cellStyle name="0_!!!GO_P221_SOMP_01_12_Calc" xfId="8875" xr:uid="{00000000-0005-0000-0000-0000E3010000}"/>
    <cellStyle name="0_!!!GO_PAG August 14 Status" xfId="8876" xr:uid="{00000000-0005-0000-0000-0000E4010000}"/>
    <cellStyle name="0_!!!GO_Revised BOM" xfId="8877" xr:uid="{00000000-0005-0000-0000-0000E5010000}"/>
    <cellStyle name="0_!!!GO_Revised Outlook - Forecast Rates" xfId="8878" xr:uid="{00000000-0005-0000-0000-0000E6010000}"/>
    <cellStyle name="0_!!!GO_Revised Outlook - Forecast Rates_v51" xfId="8879" xr:uid="{00000000-0005-0000-0000-0000E7010000}"/>
    <cellStyle name="0_!!!GO_Revised Outlook - Forecast Rates_v52" xfId="8880" xr:uid="{00000000-0005-0000-0000-0000E8010000}"/>
    <cellStyle name="0_!!!GO_updated RO's_v2" xfId="8881" xr:uid="{00000000-0005-0000-0000-0000E9010000}"/>
    <cellStyle name="0_!!!GO_vs Budget Deliverables" xfId="8882" xr:uid="{00000000-0005-0000-0000-0000EA010000}"/>
    <cellStyle name="0_#656 Presentation" xfId="8883" xr:uid="{00000000-0005-0000-0000-0000EB010000}"/>
    <cellStyle name="0_#660 y-o-y" xfId="8884" xr:uid="{00000000-0005-0000-0000-0000EC010000}"/>
    <cellStyle name="0_($millions) for DRMSUM2000" xfId="8885" xr:uid="{00000000-0005-0000-0000-0000ED010000}"/>
    <cellStyle name="0_(0+12) 2002 Cost Improvement Status" xfId="8886" xr:uid="{00000000-0005-0000-0000-0000EE010000}"/>
    <cellStyle name="0_(10+2) I-t-I Mgt Sum" xfId="8887" xr:uid="{00000000-0005-0000-0000-0000EF010000}"/>
    <cellStyle name="0_(3+9) 2002 Cost Improvement Status" xfId="8888" xr:uid="{00000000-0005-0000-0000-0000F0010000}"/>
    <cellStyle name="0_(4+8) Business Structure" xfId="8889" xr:uid="{00000000-0005-0000-0000-0000F1010000}"/>
    <cellStyle name="0_(48) Business Structure" xfId="8890" xr:uid="{00000000-0005-0000-0000-0000F2010000}"/>
    <cellStyle name="0_0+12 Final + 340 + Free Demand Allocation 2006 rev1" xfId="8891" xr:uid="{00000000-0005-0000-0000-0000F3010000}"/>
    <cellStyle name="0_00 Budget 19Mkts" xfId="8892" xr:uid="{00000000-0005-0000-0000-0000F4010000}"/>
    <cellStyle name="0_002. Spider Focus @ Apr'04" xfId="8893" xr:uid="{00000000-0005-0000-0000-0000F5010000}"/>
    <cellStyle name="0_012 Key Deliverables" xfId="8894" xr:uid="{00000000-0005-0000-0000-0000F6010000}"/>
    <cellStyle name="0_0214 DRL 650 Review" xfId="8895" xr:uid="{00000000-0005-0000-0000-0000F7010000}"/>
    <cellStyle name="0_02-All-In-Cy-Facer 1f #2" xfId="8896" xr:uid="{00000000-0005-0000-0000-0000F8010000}"/>
    <cellStyle name="0_04-10 Reporte Inventario" xfId="8897" xr:uid="{00000000-0005-0000-0000-0000F9010000}"/>
    <cellStyle name="0_0449-Management decision Prog not Recovering" xfId="8898" xr:uid="{00000000-0005-0000-0000-0000FA010000}"/>
    <cellStyle name="0_0449-Management decision Prog not Recovering1" xfId="8899" xr:uid="{00000000-0005-0000-0000-0000FB010000}"/>
    <cellStyle name="0_05-08 Jaguar PP'sFINAL" xfId="8900" xr:uid="{00000000-0005-0000-0000-0000FC010000}"/>
    <cellStyle name="0_0534-FREEDEMAND P704(75)" xfId="8901" xr:uid="{00000000-0005-0000-0000-0000FD010000}"/>
    <cellStyle name="0_0534-Pre-sched. Pacheco Plant" xfId="8902" xr:uid="{00000000-0005-0000-0000-0000FE010000}"/>
    <cellStyle name="0_0607-P710 (1+11) 14-02-06" xfId="8903" xr:uid="{00000000-0005-0000-0000-0000FF010000}"/>
    <cellStyle name="0_0608-plantilla analisis propuesta M&amp;S" xfId="8904" xr:uid="{00000000-0005-0000-0000-000000020000}"/>
    <cellStyle name="0_0609-plantilla analisis propuesta M&amp;S" xfId="8905" xr:uid="{00000000-0005-0000-0000-000001020000}"/>
    <cellStyle name="0_0611-P711(2+10) CONS 111" xfId="8906" xr:uid="{00000000-0005-0000-0000-000002020000}"/>
    <cellStyle name="0_0613-plantilla analisis propuesta M&amp;S" xfId="8907" xr:uid="{00000000-0005-0000-0000-000003020000}"/>
    <cellStyle name="0_0707-P722 (1+11) 15-02-07" xfId="8908" xr:uid="{00000000-0005-0000-0000-000004020000}"/>
    <cellStyle name="0_0815 OCM" xfId="8909" xr:uid="{00000000-0005-0000-0000-000005020000}"/>
    <cellStyle name="0_082703Ver2WWwholesales" xfId="8910" xr:uid="{00000000-0005-0000-0000-000006020000}"/>
    <cellStyle name="0_1.6L Apr'04 Mark Prop" xfId="8911" xr:uid="{00000000-0005-0000-0000-000007020000}"/>
    <cellStyle name="0_1.6L Apr'04 Program" xfId="8912" xr:uid="{00000000-0005-0000-0000-000008020000}"/>
    <cellStyle name="0_1.6L Feb'04 Mark Prop" xfId="8913" xr:uid="{00000000-0005-0000-0000-000009020000}"/>
    <cellStyle name="0_1+11 I2I - US" xfId="8914" xr:uid="{00000000-0005-0000-0000-00000A020000}"/>
    <cellStyle name="0_10 April SOMP Glidepathl" xfId="8915" xr:uid="{00000000-0005-0000-0000-00000B020000}"/>
    <cellStyle name="0_10+2 Business Structure" xfId="8916" xr:uid="{00000000-0005-0000-0000-00000C020000}"/>
    <cellStyle name="0_11+1 comm_4" xfId="8917" xr:uid="{00000000-0005-0000-0000-00000D020000}"/>
    <cellStyle name="0_111 one pager" xfId="8918" xr:uid="{00000000-0005-0000-0000-00000E020000}"/>
    <cellStyle name="0_11f_11_Manufacturing" xfId="8919" xr:uid="{00000000-0005-0000-0000-00000F020000}"/>
    <cellStyle name="0_1f - 2004-2008 Physicals" xfId="8920" xr:uid="{00000000-0005-0000-0000-000010020000}"/>
    <cellStyle name="0_1-year Scorecard  v4" xfId="8921" xr:uid="{00000000-0005-0000-0000-000011020000}"/>
    <cellStyle name="0_2000 Business Plan (93)" xfId="8922" xr:uid="{00000000-0005-0000-0000-000012020000}"/>
    <cellStyle name="0_2000 Business Plan (93) rev2" xfId="8923" xr:uid="{00000000-0005-0000-0000-000013020000}"/>
    <cellStyle name="0_2000 Business Plan (93) rev5" xfId="8924" xr:uid="{00000000-0005-0000-0000-000014020000}"/>
    <cellStyle name="0_2000canadaslides" xfId="8925" xr:uid="{00000000-0005-0000-0000-000015020000}"/>
    <cellStyle name="0_2000canadaslides_651" xfId="8926" xr:uid="{00000000-0005-0000-0000-000016020000}"/>
    <cellStyle name="0_2001 (6+6) Deck RECUT" xfId="8927" xr:uid="{00000000-0005-0000-0000-000017020000}"/>
    <cellStyle name="0_2001 (6+6) Deck RECUT_(48) Business Structure" xfId="8928" xr:uid="{00000000-0005-0000-0000-000018020000}"/>
    <cellStyle name="0_2001 (6+6) Deck RECUT_012 Key Deliverables" xfId="8929" xr:uid="{00000000-0005-0000-0000-000019020000}"/>
    <cellStyle name="0_2001 (6+6) Deck RECUT_1+11 I2I - US" xfId="8930" xr:uid="{00000000-0005-0000-0000-00001A020000}"/>
    <cellStyle name="0_2001 (6+6) Deck RECUT_10+2 Business Structure" xfId="8931" xr:uid="{00000000-0005-0000-0000-00001B020000}"/>
    <cellStyle name="0_2001 (6+6) Deck RECUT_2002 (6+6) Deck" xfId="8932" xr:uid="{00000000-0005-0000-0000-00001C020000}"/>
    <cellStyle name="0_2001 (6+6) Deck RECUT_2002 (6+6) Deck - 11 Sept" xfId="8933" xr:uid="{00000000-0005-0000-0000-00001D020000}"/>
    <cellStyle name="0_2001 (6+6) Deck RECUT_2002 Fcst_Chron (5+7)" xfId="8934" xr:uid="{00000000-0005-0000-0000-00001E020000}"/>
    <cellStyle name="0_2001 (6+6) Deck RECUT_2002 Fcst_Chron (6+6)" xfId="8935" xr:uid="{00000000-0005-0000-0000-00001F020000}"/>
    <cellStyle name="0_2001 (6+6) Deck RECUT_2002 Fcst_Chron (8+4)" xfId="8936" xr:uid="{00000000-0005-0000-0000-000020020000}"/>
    <cellStyle name="0_2001 (6+6) Deck RECUT_2002 Forecast Chronology (10+2)" xfId="8937" xr:uid="{00000000-0005-0000-0000-000021020000}"/>
    <cellStyle name="0_2001 (6+6) Deck RECUT_2002 Forecast Chronology (12+0)" xfId="8938" xr:uid="{00000000-0005-0000-0000-000022020000}"/>
    <cellStyle name="0_2001 (6+6) Deck RECUT_2002 Forecast Chronology (9+3)" xfId="8939" xr:uid="{00000000-0005-0000-0000-000023020000}"/>
    <cellStyle name="0_2001 (6+6) Deck RECUT_2002 Key Deliverables 5+7" xfId="8940" xr:uid="{00000000-0005-0000-0000-000024020000}"/>
    <cellStyle name="0_2001 (6+6) Deck RECUT_2002 Key Deliverables_3+9" xfId="8941" xr:uid="{00000000-0005-0000-0000-000025020000}"/>
    <cellStyle name="0_2001 (6+6) Deck RECUT_2003_Profit_Outlook" xfId="8942" xr:uid="{00000000-0005-0000-0000-000026020000}"/>
    <cellStyle name="0_2001 (6+6) Deck RECUT_3+9 comm_5" xfId="8943" xr:uid="{00000000-0005-0000-0000-000027020000}"/>
    <cellStyle name="0_2001 (6+6) Deck RECUT_39 Key Deliverables" xfId="8944" xr:uid="{00000000-0005-0000-0000-000028020000}"/>
    <cellStyle name="0_2001 (6+6) Deck RECUT_4+8 comm_5" xfId="8945" xr:uid="{00000000-0005-0000-0000-000029020000}"/>
    <cellStyle name="0_2001 (6+6) Deck RECUT_4+8 Outlook - 2" xfId="8946" xr:uid="{00000000-0005-0000-0000-00002A020000}"/>
    <cellStyle name="0_2001 (6+6) Deck RECUT_5+7 YoY cost performance 2" xfId="8947" xr:uid="{00000000-0005-0000-0000-00002B020000}"/>
    <cellStyle name="0_2001 (6+6) Deck RECUT_57 comm6" xfId="8948" xr:uid="{00000000-0005-0000-0000-00002C020000}"/>
    <cellStyle name="0_2001 (6+6) Deck RECUT_57_Outlook_v2" xfId="8949" xr:uid="{00000000-0005-0000-0000-00002D020000}"/>
    <cellStyle name="0_2001 (6+6) Deck RECUT_6+ YoY cost performance2" xfId="8950" xr:uid="{00000000-0005-0000-0000-00002E020000}"/>
    <cellStyle name="0_2001 (6+6) Deck RECUT_8+4 vs Budget -- Review Pack" xfId="8951" xr:uid="{00000000-0005-0000-0000-00002F020000}"/>
    <cellStyle name="0_2001 (6+6) Deck RECUT_Book2" xfId="8952" xr:uid="{00000000-0005-0000-0000-000030020000}"/>
    <cellStyle name="0_2001 (6+6) Deck RECUT_Book35" xfId="8953" xr:uid="{00000000-0005-0000-0000-000031020000}"/>
    <cellStyle name="0_2001 (6+6) Deck RECUT_Book4" xfId="8954" xr:uid="{00000000-0005-0000-0000-000032020000}"/>
    <cellStyle name="0_2001 (6+6) Deck RECUT_Bus Struct" xfId="8955" xr:uid="{00000000-0005-0000-0000-000033020000}"/>
    <cellStyle name="0_2001 (6+6) Deck RECUT_CBG_reconciliation_MRL_Geo_2" xfId="8956" xr:uid="{00000000-0005-0000-0000-000034020000}"/>
    <cellStyle name="0_2001 (6+6) Deck RECUT_CBG_reconciliation_MRL_Geo_3" xfId="8957" xr:uid="{00000000-0005-0000-0000-000035020000}"/>
    <cellStyle name="0_2001 (6+6) Deck RECUT_CLEANED_4+8 vs Budget - 5" xfId="8958" xr:uid="{00000000-0005-0000-0000-000036020000}"/>
    <cellStyle name="0_2001 (6+6) Deck RECUT_Copy of DWT Cost Perf" xfId="8959" xr:uid="{00000000-0005-0000-0000-000037020000}"/>
    <cellStyle name="0_2001 (6+6) Deck RECUT_Cover 5+7" xfId="8960" xr:uid="{00000000-0005-0000-0000-000038020000}"/>
    <cellStyle name="0_2001 (6+6) Deck RECUT_DWT deck" xfId="8961" xr:uid="{00000000-0005-0000-0000-000039020000}"/>
    <cellStyle name="0_2001 (6+6) Deck RECUT_DWT_deck_forecast" xfId="8962" xr:uid="{00000000-0005-0000-0000-00003A020000}"/>
    <cellStyle name="0_2001 (6+6) Deck RECUT_DWT_ItI_v2_updated_2" xfId="8963" xr:uid="{00000000-0005-0000-0000-00003B020000}"/>
    <cellStyle name="0_2001 (6+6) Deck RECUT_EOC_11_Jun_v1 (roadmap)" xfId="8964" xr:uid="{00000000-0005-0000-0000-00003C020000}"/>
    <cellStyle name="0_2001 (6+6) Deck RECUT_EOC_11_Jun_v4" xfId="8965" xr:uid="{00000000-0005-0000-0000-00003D020000}"/>
    <cellStyle name="0_2001 (6+6) Deck RECUT_Full Deck (6+6)" xfId="8966" xr:uid="{00000000-0005-0000-0000-00003E020000}"/>
    <cellStyle name="0_2001 (6+6) Deck RECUT_Full Deck (8+4) - PA Only" xfId="8967" xr:uid="{00000000-0005-0000-0000-00003F020000}"/>
    <cellStyle name="0_2001 (6+6) Deck RECUT_Full Deck 9+3 - PA Only" xfId="8968" xr:uid="{00000000-0005-0000-0000-000040020000}"/>
    <cellStyle name="0_2001 (6+6) Deck RECUT_PF1 Reporting Deck - Mechanised" xfId="8969" xr:uid="{00000000-0005-0000-0000-000041020000}"/>
    <cellStyle name="0_2001 (6+6) Deck RECUT_PF1 Reporting Deck - US" xfId="8970" xr:uid="{00000000-0005-0000-0000-000042020000}"/>
    <cellStyle name="0_2001 (6+6) Deck RECUT_PF1 to PF3 to CBG reconciliation 10+2 - Rebased" xfId="8971" xr:uid="{00000000-0005-0000-0000-000043020000}"/>
    <cellStyle name="0_2001 (6+6) Deck RECUT_PF1 to PF3 to CBG reconciliation 12+0" xfId="8972" xr:uid="{00000000-0005-0000-0000-000044020000}"/>
    <cellStyle name="0_2001 (6+6) Deck RECUT_PF1 to PF3 to CBG reconciliation 12+0 - 2" xfId="8973" xr:uid="{00000000-0005-0000-0000-000045020000}"/>
    <cellStyle name="0_2001 (6+6) Deck RECUT_updated RO's_v2" xfId="8974" xr:uid="{00000000-0005-0000-0000-000046020000}"/>
    <cellStyle name="0_2001 (6+6) Deck RECUT_vs Budget Deliverables" xfId="8975" xr:uid="{00000000-0005-0000-0000-000047020000}"/>
    <cellStyle name="0_2001 (6+6) Deck RECUT_Y-o-Y Pro-Non-Prod CBG Cost Performance Budget Restatement V2" xfId="8976" xr:uid="{00000000-0005-0000-0000-000048020000}"/>
    <cellStyle name="0_2001 (6+6) walk" xfId="8977" xr:uid="{00000000-0005-0000-0000-000049020000}"/>
    <cellStyle name="0_2001 111" xfId="8978" xr:uid="{00000000-0005-0000-0000-00004A020000}"/>
    <cellStyle name="0_2001 210a" xfId="8979" xr:uid="{00000000-0005-0000-0000-00004B020000}"/>
    <cellStyle name="0_2001 BP Review LM - Jan_1_22" xfId="8980" xr:uid="{00000000-0005-0000-0000-00004C020000}"/>
    <cellStyle name="0_2001 Budget at 12+0 Presentation (12-Jan-01)" xfId="8981" xr:uid="{00000000-0005-0000-0000-00004D020000}"/>
    <cellStyle name="0_2001 Budget at 12+0 Presentation (12-Jan-01)_Business_Case" xfId="8982" xr:uid="{00000000-0005-0000-0000-00004E020000}"/>
    <cellStyle name="0_2001 Budget at 12+0 Presentation (12-Jan-01)_V227_Financials_12-Apr" xfId="8983" xr:uid="{00000000-0005-0000-0000-00004F020000}"/>
    <cellStyle name="0_2001 Business Plan_Berni" xfId="8984" xr:uid="{00000000-0005-0000-0000-000050020000}"/>
    <cellStyle name="0_2001 Business Plan_Berni 2" xfId="11686" xr:uid="{00000000-0005-0000-0000-000051020000}"/>
    <cellStyle name="0_2001 Business Plan_Berni 3" xfId="11788" xr:uid="{00000000-0005-0000-0000-000052020000}"/>
    <cellStyle name="0_2001 Business Plan_Berni_MT75" xfId="8985" xr:uid="{00000000-0005-0000-0000-000053020000}"/>
    <cellStyle name="0_2001 Business Plan_Berni_MT75 2" xfId="11687" xr:uid="{00000000-0005-0000-0000-000054020000}"/>
    <cellStyle name="0_2001 Business Plan_Berni_MT75 3" xfId="11789" xr:uid="{00000000-0005-0000-0000-000055020000}"/>
    <cellStyle name="0_2001 Business Plan_Berni_MT75_LYNX ENGINE_2012_ENG (version 1)" xfId="8986" xr:uid="{00000000-0005-0000-0000-000056020000}"/>
    <cellStyle name="0_2001 Business Plan_Berni_MT75_LYNX ENGINE_2012_ENG (version 1) 2" xfId="11688" xr:uid="{00000000-0005-0000-0000-000057020000}"/>
    <cellStyle name="0_2001 Business Plan_Berni_MT75_LYNX ENGINE_2012_ENG (version 1) 3" xfId="11790" xr:uid="{00000000-0005-0000-0000-000058020000}"/>
    <cellStyle name="0_2001 Cost Challenge" xfId="8987" xr:uid="{00000000-0005-0000-0000-000059020000}"/>
    <cellStyle name="0_2001 Forecast" xfId="8988" xr:uid="{00000000-0005-0000-0000-00005A020000}"/>
    <cellStyle name="0_2001 Key Deliverables_3p9" xfId="8989" xr:uid="{00000000-0005-0000-0000-00005B020000}"/>
    <cellStyle name="0_2001 Key Deliverables_5p7_v2" xfId="8990" xr:uid="{00000000-0005-0000-0000-00005C020000}"/>
    <cellStyle name="0_2001 Key Deliverables_6p6_2" xfId="8991" xr:uid="{00000000-0005-0000-0000-00005D020000}"/>
    <cellStyle name="0_2001 Key Deliverables_9p3" xfId="8992" xr:uid="{00000000-0005-0000-0000-00005E020000}"/>
    <cellStyle name="0_2001 Metrics - Spending Related" xfId="8993" xr:uid="{00000000-0005-0000-0000-00005F020000}"/>
    <cellStyle name="0_2001 Summary_Sep25" xfId="8994" xr:uid="{00000000-0005-0000-0000-000060020000}"/>
    <cellStyle name="0_2001.Commitment.PSC.Review.112900.v1" xfId="8995" xr:uid="{00000000-0005-0000-0000-000061020000}"/>
    <cellStyle name="0_2001.CPU.walk" xfId="8996" xr:uid="{00000000-0005-0000-0000-000062020000}"/>
    <cellStyle name="0_2001A PCB Facer 300701" xfId="8997" xr:uid="{00000000-0005-0000-0000-000063020000}"/>
    <cellStyle name="0_2001A PCB Facer EXTERNAL 010801" xfId="8998" xr:uid="{00000000-0005-0000-0000-000064020000}"/>
    <cellStyle name="0_2001Forecast" xfId="8999" xr:uid="{00000000-0005-0000-0000-000065020000}"/>
    <cellStyle name="0_2001Forecast_02 to 04RiskAdjustedOutlook_3_4" xfId="9000" xr:uid="{00000000-0005-0000-0000-000066020000}"/>
    <cellStyle name="0_2001Forecast_19 income statement" xfId="9001" xr:uid="{00000000-0005-0000-0000-000067020000}"/>
    <cellStyle name="0_2001Forecast_2" xfId="9002" xr:uid="{00000000-0005-0000-0000-000068020000}"/>
    <cellStyle name="0_2001Forecast_2_RO_Sept10" xfId="9003" xr:uid="{00000000-0005-0000-0000-000069020000}"/>
    <cellStyle name="0_2001Forecast_2012_SBC Cars_R.779-0_Nov 04th" xfId="9004" xr:uid="{00000000-0005-0000-0000-00006A020000}"/>
    <cellStyle name="0_2001Forecast_income statement_10_09" xfId="9005" xr:uid="{00000000-0005-0000-0000-00006B020000}"/>
    <cellStyle name="0_2001Forecast_Lm bud perf" xfId="9006" xr:uid="{00000000-0005-0000-0000-00006C020000}"/>
    <cellStyle name="0_2001Forecast_LM4p8ForecastMay30v1" xfId="9007" xr:uid="{00000000-0005-0000-0000-00006D020000}"/>
    <cellStyle name="0_2001Forecast_NA CBG 12+0 Actual Draft" xfId="9008" xr:uid="{00000000-0005-0000-0000-00006E020000}"/>
    <cellStyle name="0_2001PCPa10_TS" xfId="9009" xr:uid="{00000000-0005-0000-0000-00006F020000}"/>
    <cellStyle name="0_2002 (6+6) Deck" xfId="9010" xr:uid="{00000000-0005-0000-0000-000070020000}"/>
    <cellStyle name="0_2002 (6+6) Deck - 11 Sept" xfId="9011" xr:uid="{00000000-0005-0000-0000-000071020000}"/>
    <cellStyle name="0_2002 012 LincMercv4" xfId="9012" xr:uid="{00000000-0005-0000-0000-000072020000}"/>
    <cellStyle name="0_2002 Contracts Page" xfId="9013" xr:uid="{00000000-0005-0000-0000-000073020000}"/>
    <cellStyle name="0_2002 Contracts Page v2" xfId="9014" xr:uid="{00000000-0005-0000-0000-000074020000}"/>
    <cellStyle name="0_2002 FY Outlook 010808 JR b" xfId="9015" xr:uid="{00000000-0005-0000-0000-000075020000}"/>
    <cellStyle name="0_2002 FY Outlook 010809 JR b" xfId="9016" xr:uid="{00000000-0005-0000-0000-000076020000}"/>
    <cellStyle name="0_2002 Pers Target 8_1_01" xfId="9017" xr:uid="{00000000-0005-0000-0000-000077020000}"/>
    <cellStyle name="0_2002 Prioritiesv2" xfId="9018" xr:uid="{00000000-0005-0000-0000-000078020000}"/>
    <cellStyle name="0_2002 Prioritiesv3" xfId="9019" xr:uid="{00000000-0005-0000-0000-000079020000}"/>
    <cellStyle name="0_2002-04 Financials June PSC_6_16" xfId="9020" xr:uid="{00000000-0005-0000-0000-00007A020000}"/>
    <cellStyle name="0_2003 Agency" xfId="9021" xr:uid="{00000000-0005-0000-0000-00007B020000}"/>
    <cellStyle name="0_2003 Budget By Quarter_030128" xfId="9022" xr:uid="{00000000-0005-0000-0000-00007C020000}"/>
    <cellStyle name="0_2003 Cost performance tracking" xfId="9023" xr:uid="{00000000-0005-0000-0000-00007D020000}"/>
    <cellStyle name="0_2003 Expenditures Calendarization (111)" xfId="9024" xr:uid="{00000000-0005-0000-0000-00007E020000}"/>
    <cellStyle name="0_2003 Financials Jag Aug PSC v2" xfId="9025" xr:uid="{00000000-0005-0000-0000-00007F020000}"/>
    <cellStyle name="0_2003 Financials Jag Aug PSC v3" xfId="9026" xr:uid="{00000000-0005-0000-0000-000080020000}"/>
    <cellStyle name="0_2003 Financials LR Aug PSC v3" xfId="9027" xr:uid="{00000000-0005-0000-0000-000081020000}"/>
    <cellStyle name="0_2003 MY Financial Summary (22-02-02)" xfId="9028" xr:uid="{00000000-0005-0000-0000-000082020000}"/>
    <cellStyle name="0_2003 MY Volumes (Finales) 2" xfId="9029" xr:uid="{00000000-0005-0000-0000-000083020000}"/>
    <cellStyle name="0_2003 MY Volumes (Finales) 2 2" xfId="11689" xr:uid="{00000000-0005-0000-0000-000084020000}"/>
    <cellStyle name="0_2003 MY Volumes (Finales) 2 3" xfId="11791" xr:uid="{00000000-0005-0000-0000-000085020000}"/>
    <cellStyle name="0_2003 MY Volumes (Finales) 2_MT75" xfId="9030" xr:uid="{00000000-0005-0000-0000-000086020000}"/>
    <cellStyle name="0_2003 MY Volumes (Finales) 2_MT75 2" xfId="11690" xr:uid="{00000000-0005-0000-0000-000087020000}"/>
    <cellStyle name="0_2003 MY Volumes (Finales) 2_MT75 3" xfId="11792" xr:uid="{00000000-0005-0000-0000-000088020000}"/>
    <cellStyle name="0_2003 MY Volumes (Finales) 2_MT75_LYNX ENGINE_2012_ENG (version 1)" xfId="9031" xr:uid="{00000000-0005-0000-0000-000089020000}"/>
    <cellStyle name="0_2003 MY Volumes (Finales) 2_MT75_LYNX ENGINE_2012_ENG (version 1) 2" xfId="11691" xr:uid="{00000000-0005-0000-0000-00008A020000}"/>
    <cellStyle name="0_2003 MY Volumes (Finales) 2_MT75_LYNX ENGINE_2012_ENG (version 1) 3" xfId="11793" xr:uid="{00000000-0005-0000-0000-00008B020000}"/>
    <cellStyle name="0_2003 r&amp;o" xfId="9032" xr:uid="{00000000-0005-0000-0000-00008C020000}"/>
    <cellStyle name="0_2003 ranger volumes - nov. fpvs" xfId="9033" xr:uid="{00000000-0005-0000-0000-00008D020000}"/>
    <cellStyle name="0_2003 v2 2002 (10+2)" xfId="9034" xr:uid="{00000000-0005-0000-0000-00008E020000}"/>
    <cellStyle name="0_2003_Profit_Outlook" xfId="9035" xr:uid="{00000000-0005-0000-0000-00008F020000}"/>
    <cellStyle name="0_2003MY Ranger Cat Realignm Eng RMS -PA- TAPR" xfId="9036" xr:uid="{00000000-0005-0000-0000-000090020000}"/>
    <cellStyle name="0_2003MY SAR Catalogs Realignment -KO- PDPR" xfId="9037" xr:uid="{00000000-0005-0000-0000-000091020000}"/>
    <cellStyle name="0_2003MY SAR Catalogs Realignment -KO- PDPR_Business_Case" xfId="9038" xr:uid="{00000000-0005-0000-0000-000092020000}"/>
    <cellStyle name="0_2003MY SAR Catalogs Realignment -PA- TAPR" xfId="9039" xr:uid="{00000000-0005-0000-0000-000093020000}"/>
    <cellStyle name="0_2003PacPatt(5+7)" xfId="9040" xr:uid="{00000000-0005-0000-0000-000094020000}"/>
    <cellStyle name="0_2003PacPatt(5+7) 2" xfId="11692" xr:uid="{00000000-0005-0000-0000-000095020000}"/>
    <cellStyle name="0_2003PacPatt(5+7) 3" xfId="11794" xr:uid="{00000000-0005-0000-0000-000096020000}"/>
    <cellStyle name="0_2003PacPatt(5+7)_MT75" xfId="9041" xr:uid="{00000000-0005-0000-0000-000097020000}"/>
    <cellStyle name="0_2003PacPatt(5+7)_MT75 2" xfId="11693" xr:uid="{00000000-0005-0000-0000-000098020000}"/>
    <cellStyle name="0_2003PacPatt(5+7)_MT75 3" xfId="11795" xr:uid="{00000000-0005-0000-0000-000099020000}"/>
    <cellStyle name="0_2003PacPatt(5+7)_MT75_LYNX ENGINE_2012_ENG (version 1)" xfId="9042" xr:uid="{00000000-0005-0000-0000-00009A020000}"/>
    <cellStyle name="0_2003PacPatt(5+7)_MT75_LYNX ENGINE_2012_ENG (version 1) 2" xfId="11694" xr:uid="{00000000-0005-0000-0000-00009B020000}"/>
    <cellStyle name="0_2003PacPatt(5+7)_MT75_LYNX ENGINE_2012_ENG (version 1) 3" xfId="11796" xr:uid="{00000000-0005-0000-0000-00009C020000}"/>
    <cellStyle name="0_2003PacPatt(6+6)" xfId="9043" xr:uid="{00000000-0005-0000-0000-00009D020000}"/>
    <cellStyle name="0_2003PacPatt(6+6) 2" xfId="11695" xr:uid="{00000000-0005-0000-0000-00009E020000}"/>
    <cellStyle name="0_2003PacPatt(6+6) 3" xfId="11797" xr:uid="{00000000-0005-0000-0000-00009F020000}"/>
    <cellStyle name="0_2003PacPatt(6+6)_MT75" xfId="9044" xr:uid="{00000000-0005-0000-0000-0000A0020000}"/>
    <cellStyle name="0_2003PacPatt(6+6)_MT75 2" xfId="11696" xr:uid="{00000000-0005-0000-0000-0000A1020000}"/>
    <cellStyle name="0_2003PacPatt(6+6)_MT75 3" xfId="11798" xr:uid="{00000000-0005-0000-0000-0000A2020000}"/>
    <cellStyle name="0_2003PacPatt(6+6)_MT75_LYNX ENGINE_2012_ENG (version 1)" xfId="9045" xr:uid="{00000000-0005-0000-0000-0000A3020000}"/>
    <cellStyle name="0_2003PacPatt(6+6)_MT75_LYNX ENGINE_2012_ENG (version 1) 2" xfId="11697" xr:uid="{00000000-0005-0000-0000-0000A4020000}"/>
    <cellStyle name="0_2003PacPatt(6+6)_MT75_LYNX ENGINE_2012_ENG (version 1) 3" xfId="11799" xr:uid="{00000000-0005-0000-0000-0000A5020000}"/>
    <cellStyle name="0_2004 Budget (10+2) Update v3" xfId="9046" xr:uid="{00000000-0005-0000-0000-0000A6020000}"/>
    <cellStyle name="0_2004 Budget Restatement Key Phys" xfId="9047" xr:uid="{00000000-0005-0000-0000-0000A7020000}"/>
    <cellStyle name="0_2004 Business Struture_060503" xfId="9048" xr:uid="{00000000-0005-0000-0000-0000A8020000}"/>
    <cellStyle name="0_2004 Flash Summary v5" xfId="9049" xr:uid="{00000000-0005-0000-0000-0000A9020000}"/>
    <cellStyle name="0_2004 J&amp;LR Income Statements v3" xfId="9050" xr:uid="{00000000-0005-0000-0000-0000AA020000}"/>
    <cellStyle name="0_2004 JLR Bus Plan #691-Aug OCCE" xfId="9051" xr:uid="{00000000-0005-0000-0000-0000AB020000}"/>
    <cellStyle name="0_2004 JLR Bus Plan #691-Aug OCCE  BP" xfId="9052" xr:uid="{00000000-0005-0000-0000-0000AC020000}"/>
    <cellStyle name="0_2004 Rest. Budget QoQ new format" xfId="9053" xr:uid="{00000000-0005-0000-0000-0000AD020000}"/>
    <cellStyle name="0_2005 Bus Plan Target Setting 011405 - Revised" xfId="9054" xr:uid="{00000000-0005-0000-0000-0000AE020000}"/>
    <cellStyle name="0_2005 CF budget cal by Qtr WIP 24-01-2005" xfId="9055" xr:uid="{00000000-0005-0000-0000-0000AF020000}"/>
    <cellStyle name="0_2005 MY FTLE - PA 260802" xfId="9056" xr:uid="{00000000-0005-0000-0000-0000B0020000}"/>
    <cellStyle name="0_2005 MY FTLE SC vs Actual Mod" xfId="9057" xr:uid="{00000000-0005-0000-0000-0000B1020000}"/>
    <cellStyle name="0_2005 MY SAR Mod Fresh -SC- PreSAPR" xfId="9058" xr:uid="{00000000-0005-0000-0000-0000B2020000}"/>
    <cellStyle name="0_2005 MY SAR Mod Fresh -SC- SAPR" xfId="9059" xr:uid="{00000000-0005-0000-0000-0000B3020000}"/>
    <cellStyle name="0_2005_8 SBG Requirements" xfId="9060" xr:uid="{00000000-0005-0000-0000-0000B4020000}"/>
    <cellStyle name="0_2009_ShippingSchedule_Availability_2010Simulation" xfId="9061" xr:uid="{00000000-0005-0000-0000-0000B5020000}"/>
    <cellStyle name="0_2009PacPattFreed(2+10)747" xfId="9062" xr:uid="{00000000-0005-0000-0000-0000B6020000}"/>
    <cellStyle name="0_2009PacPattFreed(2+10)747 2" xfId="11698" xr:uid="{00000000-0005-0000-0000-0000B7020000}"/>
    <cellStyle name="0_2009PacPattFreed(2+10)747 3" xfId="11800" xr:uid="{00000000-0005-0000-0000-0000B8020000}"/>
    <cellStyle name="0_2009PacPattFreed(2+10)747_MT75" xfId="9063" xr:uid="{00000000-0005-0000-0000-0000B9020000}"/>
    <cellStyle name="0_2009PacPattFreed(2+10)747_MT75 2" xfId="11699" xr:uid="{00000000-0005-0000-0000-0000BA020000}"/>
    <cellStyle name="0_2009PacPattFreed(2+10)747_MT75 3" xfId="11801" xr:uid="{00000000-0005-0000-0000-0000BB020000}"/>
    <cellStyle name="0_2009PacPattFreed(2+10)747_MT75_LYNX ENGINE_2012_ENG (version 1)" xfId="9064" xr:uid="{00000000-0005-0000-0000-0000BC020000}"/>
    <cellStyle name="0_2009PacPattFreed(2+10)747_MT75_LYNX ENGINE_2012_ENG (version 1) 2" xfId="11700" xr:uid="{00000000-0005-0000-0000-0000BD020000}"/>
    <cellStyle name="0_2009PacPattFreed(2+10)747_MT75_LYNX ENGINE_2012_ENG (version 1) 3" xfId="11802" xr:uid="{00000000-0005-0000-0000-0000BE020000}"/>
    <cellStyle name="0_2011_2012 Plant Capacities P775 (6+6) current" xfId="9065" xr:uid="{00000000-0005-0000-0000-0000BF020000}"/>
    <cellStyle name="0_2012_SBC Cars_R.779-0_Nov 04th" xfId="9066" xr:uid="{00000000-0005-0000-0000-0000C0020000}"/>
    <cellStyle name="0_210 one pager -- JR review" xfId="9067" xr:uid="{00000000-0005-0000-0000-0000C1020000}"/>
    <cellStyle name="0_210 one pager -- v4" xfId="9068" xr:uid="{00000000-0005-0000-0000-0000C2020000}"/>
    <cellStyle name="0_210 one pager -- v5" xfId="9069" xr:uid="{00000000-0005-0000-0000-0000C3020000}"/>
    <cellStyle name="0_21F" xfId="9070" xr:uid="{00000000-0005-0000-0000-0000C4020000}"/>
    <cellStyle name="0_3+9 Business Struture" xfId="9071" xr:uid="{00000000-0005-0000-0000-0000C5020000}"/>
    <cellStyle name="0_3+9 Jaguar FLG Pack v2" xfId="9072" xr:uid="{00000000-0005-0000-0000-0000C6020000}"/>
    <cellStyle name="0_3+9 Jaguar PAG deck" xfId="9073" xr:uid="{00000000-0005-0000-0000-0000C7020000}"/>
    <cellStyle name="0_39 Key Deliverables" xfId="9074" xr:uid="{00000000-0005-0000-0000-0000C8020000}"/>
    <cellStyle name="0_4+8 comm_5" xfId="9075" xr:uid="{00000000-0005-0000-0000-0000C9020000}"/>
    <cellStyle name="0_4+8 Outlook - 2" xfId="9076" xr:uid="{00000000-0005-0000-0000-0000CA020000}"/>
    <cellStyle name="0_48 Income Statement PF3 " xfId="9077" xr:uid="{00000000-0005-0000-0000-0000CB020000}"/>
    <cellStyle name="0_5.4L 3V Program Sept 01 TFLE" xfId="9078" xr:uid="{00000000-0005-0000-0000-0000CC020000}"/>
    <cellStyle name="0_5+7 YoY cost performance 2" xfId="9079" xr:uid="{00000000-0005-0000-0000-0000CD020000}"/>
    <cellStyle name="0_5-year Scorecard v7" xfId="9080" xr:uid="{00000000-0005-0000-0000-0000CE020000}"/>
    <cellStyle name="0_6+ YoY cost performance2" xfId="9081" xr:uid="{00000000-0005-0000-0000-0000CF020000}"/>
    <cellStyle name="0_638 CostPerf" xfId="9082" xr:uid="{00000000-0005-0000-0000-0000D0020000}"/>
    <cellStyle name="0_651 stamping.backup" xfId="9083" xr:uid="{00000000-0005-0000-0000-0000D1020000}"/>
    <cellStyle name="0_688(39)AttachmentXII_by q_aml" xfId="9084" xr:uid="{00000000-0005-0000-0000-0000D2020000}"/>
    <cellStyle name="0_7+5 Income Statement v2" xfId="9085" xr:uid="{00000000-0005-0000-0000-0000D3020000}"/>
    <cellStyle name="0_7+5 Income Statement v5" xfId="9086" xr:uid="{00000000-0005-0000-0000-0000D4020000}"/>
    <cellStyle name="0_7+5 PMM" xfId="9087" xr:uid="{00000000-0005-0000-0000-0000D5020000}"/>
    <cellStyle name="0_7+5September5_OCM" xfId="9088" xr:uid="{00000000-0005-0000-0000-0000D6020000}"/>
    <cellStyle name="0_75 Forecast1" xfId="9089" xr:uid="{00000000-0005-0000-0000-0000D7020000}"/>
    <cellStyle name="0_8+4" xfId="9090" xr:uid="{00000000-0005-0000-0000-0000D8020000}"/>
    <cellStyle name="0_93 Cash 011024 Prof Pack1" xfId="9091" xr:uid="{00000000-0005-0000-0000-0000D9020000}"/>
    <cellStyle name="0_96 Plan" xfId="9092" xr:uid="{00000000-0005-0000-0000-0000DA020000}"/>
    <cellStyle name="0_97BUSPLN" xfId="9093" xr:uid="{00000000-0005-0000-0000-0000DB020000}"/>
    <cellStyle name="0_98Plan to 6+6 Forecast Walk" xfId="9094" xr:uid="{00000000-0005-0000-0000-0000DC020000}"/>
    <cellStyle name="0_98Plan to 75 Forecast Walk" xfId="9095" xr:uid="{00000000-0005-0000-0000-0000DD020000}"/>
    <cellStyle name="0_99A Compact" xfId="9096" xr:uid="{00000000-0005-0000-0000-0000DE020000}"/>
    <cellStyle name="0_99A Sub-Compact" xfId="9097" xr:uid="{00000000-0005-0000-0000-0000DF020000}"/>
    <cellStyle name="0_ABS - Final" xfId="9098" xr:uid="{00000000-0005-0000-0000-0000E0020000}"/>
    <cellStyle name="0_ABS - Final_(48) Business Structure" xfId="9099" xr:uid="{00000000-0005-0000-0000-0000E1020000}"/>
    <cellStyle name="0_ABS - Final_012 Key Deliverables" xfId="9100" xr:uid="{00000000-0005-0000-0000-0000E2020000}"/>
    <cellStyle name="0_ABS - Final_1+11 I2I - US" xfId="9101" xr:uid="{00000000-0005-0000-0000-0000E3020000}"/>
    <cellStyle name="0_ABS - Final_10+2 Business Structure" xfId="9102" xr:uid="{00000000-0005-0000-0000-0000E4020000}"/>
    <cellStyle name="0_ABS - Final_2002 (6+6) Deck" xfId="9103" xr:uid="{00000000-0005-0000-0000-0000E5020000}"/>
    <cellStyle name="0_ABS - Final_2002 (6+6) Deck - 11 Sept" xfId="9104" xr:uid="{00000000-0005-0000-0000-0000E6020000}"/>
    <cellStyle name="0_ABS - Final_2002 Fcst_Chron (5+7)" xfId="9105" xr:uid="{00000000-0005-0000-0000-0000E7020000}"/>
    <cellStyle name="0_ABS - Final_2002 Fcst_Chron (6+6)" xfId="9106" xr:uid="{00000000-0005-0000-0000-0000E8020000}"/>
    <cellStyle name="0_ABS - Final_2002 Fcst_Chron (8+4)" xfId="9107" xr:uid="{00000000-0005-0000-0000-0000E9020000}"/>
    <cellStyle name="0_ABS - Final_2002 Forecast Chronology (10+2)" xfId="9108" xr:uid="{00000000-0005-0000-0000-0000EA020000}"/>
    <cellStyle name="0_ABS - Final_2002 Forecast Chronology (12+0)" xfId="9109" xr:uid="{00000000-0005-0000-0000-0000EB020000}"/>
    <cellStyle name="0_ABS - Final_2002 Forecast Chronology (9+3)" xfId="9110" xr:uid="{00000000-0005-0000-0000-0000EC020000}"/>
    <cellStyle name="0_ABS - Final_2002 Key Deliverables 5+7" xfId="9111" xr:uid="{00000000-0005-0000-0000-0000ED020000}"/>
    <cellStyle name="0_ABS - Final_2002 Key Deliverables_3+9" xfId="9112" xr:uid="{00000000-0005-0000-0000-0000EE020000}"/>
    <cellStyle name="0_ABS - Final_2003_Profit_Outlook" xfId="9113" xr:uid="{00000000-0005-0000-0000-0000EF020000}"/>
    <cellStyle name="0_ABS - Final_3+9 comm_5" xfId="9114" xr:uid="{00000000-0005-0000-0000-0000F0020000}"/>
    <cellStyle name="0_ABS - Final_39 Key Deliverables" xfId="9115" xr:uid="{00000000-0005-0000-0000-0000F1020000}"/>
    <cellStyle name="0_ABS - Final_4+8 comm_5" xfId="9116" xr:uid="{00000000-0005-0000-0000-0000F2020000}"/>
    <cellStyle name="0_ABS - Final_4+8 Outlook - 2" xfId="9117" xr:uid="{00000000-0005-0000-0000-0000F3020000}"/>
    <cellStyle name="0_ABS - Final_5+7 YoY cost performance 2" xfId="9118" xr:uid="{00000000-0005-0000-0000-0000F4020000}"/>
    <cellStyle name="0_ABS - Final_57 comm6" xfId="9119" xr:uid="{00000000-0005-0000-0000-0000F5020000}"/>
    <cellStyle name="0_ABS - Final_57_Outlook_v2" xfId="9120" xr:uid="{00000000-0005-0000-0000-0000F6020000}"/>
    <cellStyle name="0_ABS - Final_6+ YoY cost performance2" xfId="9121" xr:uid="{00000000-0005-0000-0000-0000F7020000}"/>
    <cellStyle name="0_ABS - Final_8+4 vs Budget -- Review Pack" xfId="9122" xr:uid="{00000000-0005-0000-0000-0000F8020000}"/>
    <cellStyle name="0_ABS - Final_Book2" xfId="9123" xr:uid="{00000000-0005-0000-0000-0000F9020000}"/>
    <cellStyle name="0_ABS - Final_Book35" xfId="9124" xr:uid="{00000000-0005-0000-0000-0000FA020000}"/>
    <cellStyle name="0_ABS - Final_Book4" xfId="9125" xr:uid="{00000000-0005-0000-0000-0000FB020000}"/>
    <cellStyle name="0_ABS - Final_Bus Struct" xfId="9126" xr:uid="{00000000-0005-0000-0000-0000FC020000}"/>
    <cellStyle name="0_ABS - Final_CBG_reconciliation_MRL_Geo_2" xfId="9127" xr:uid="{00000000-0005-0000-0000-0000FD020000}"/>
    <cellStyle name="0_ABS - Final_CBG_reconciliation_MRL_Geo_3" xfId="9128" xr:uid="{00000000-0005-0000-0000-0000FE020000}"/>
    <cellStyle name="0_ABS - Final_CLEANED_4+8 vs Budget - 5" xfId="9129" xr:uid="{00000000-0005-0000-0000-0000FF020000}"/>
    <cellStyle name="0_ABS - Final_Copy of DWT Cost Perf" xfId="9130" xr:uid="{00000000-0005-0000-0000-000000030000}"/>
    <cellStyle name="0_ABS - Final_Cover 5+7" xfId="9131" xr:uid="{00000000-0005-0000-0000-000001030000}"/>
    <cellStyle name="0_ABS - Final_DWT deck" xfId="9132" xr:uid="{00000000-0005-0000-0000-000002030000}"/>
    <cellStyle name="0_ABS - Final_DWT_deck_forecast" xfId="9133" xr:uid="{00000000-0005-0000-0000-000003030000}"/>
    <cellStyle name="0_ABS - Final_DWT_ItI_v2_updated_2" xfId="9134" xr:uid="{00000000-0005-0000-0000-000004030000}"/>
    <cellStyle name="0_ABS - Final_EOC_11_Jun_v1 (roadmap)" xfId="9135" xr:uid="{00000000-0005-0000-0000-000005030000}"/>
    <cellStyle name="0_ABS - Final_EOC_11_Jun_v4" xfId="9136" xr:uid="{00000000-0005-0000-0000-000006030000}"/>
    <cellStyle name="0_ABS - Final_Full Deck (6+6)" xfId="9137" xr:uid="{00000000-0005-0000-0000-000007030000}"/>
    <cellStyle name="0_ABS - Final_Full Deck (8+4) - PA Only" xfId="9138" xr:uid="{00000000-0005-0000-0000-000008030000}"/>
    <cellStyle name="0_ABS - Final_Full Deck 9+3 - PA Only" xfId="9139" xr:uid="{00000000-0005-0000-0000-000009030000}"/>
    <cellStyle name="0_ABS - Final_PF1 Reporting Deck - Mechanised" xfId="9140" xr:uid="{00000000-0005-0000-0000-00000A030000}"/>
    <cellStyle name="0_ABS - Final_PF1 Reporting Deck - US" xfId="9141" xr:uid="{00000000-0005-0000-0000-00000B030000}"/>
    <cellStyle name="0_ABS - Final_PF1 to PF3 to CBG reconciliation 10+2 - Rebased" xfId="9142" xr:uid="{00000000-0005-0000-0000-00000C030000}"/>
    <cellStyle name="0_ABS - Final_PF1 to PF3 to CBG reconciliation 12+0" xfId="9143" xr:uid="{00000000-0005-0000-0000-00000D030000}"/>
    <cellStyle name="0_ABS - Final_PF1 to PF3 to CBG reconciliation 12+0 - 2" xfId="9144" xr:uid="{00000000-0005-0000-0000-00000E030000}"/>
    <cellStyle name="0_ABS - Final_updated RO's_v2" xfId="9145" xr:uid="{00000000-0005-0000-0000-00000F030000}"/>
    <cellStyle name="0_ABS - Final_Y-o-Y Pro-Non-Prod CBG Cost Performance Budget Restatement V2" xfId="9146" xr:uid="{00000000-0005-0000-0000-000010030000}"/>
    <cellStyle name="0_acsg2001" xfId="9147" xr:uid="{00000000-0005-0000-0000-000011030000}"/>
    <cellStyle name="0_Actual Package2" xfId="9148" xr:uid="{00000000-0005-0000-0000-000012030000}"/>
    <cellStyle name="0_AgencyPServices2003PrelimBudgetUS" xfId="9149" xr:uid="{00000000-0005-0000-0000-000013030000}"/>
    <cellStyle name="0_Alternativas de Producción 23-02-05 V1" xfId="9150" xr:uid="{00000000-0005-0000-0000-000014030000}"/>
    <cellStyle name="0_Alternativas de Producción 23-02-05 V11" xfId="9151" xr:uid="{00000000-0005-0000-0000-000015030000}"/>
    <cellStyle name="0_AM 48 Input 030515 " xfId="9152" xr:uid="{00000000-0005-0000-0000-000016030000}"/>
    <cellStyle name="0_appen" xfId="9153" xr:uid="{00000000-0005-0000-0000-000017030000}"/>
    <cellStyle name="0_April 2002 TAPR Ranger WorkPlan - 200302" xfId="9154" xr:uid="{00000000-0005-0000-0000-000018030000}"/>
    <cellStyle name="0_April SoMP File" xfId="9155" xr:uid="{00000000-0005-0000-0000-000019030000}"/>
    <cellStyle name="0_April SoMP File_Filing" xfId="9156" xr:uid="{00000000-0005-0000-0000-00001A030000}"/>
    <cellStyle name="0_April SoMP_V227" xfId="9157" xr:uid="{00000000-0005-0000-0000-00001B030000}"/>
    <cellStyle name="0_ARG_PF1_2003_111" xfId="9158" xr:uid="{00000000-0005-0000-0000-00001C030000}"/>
    <cellStyle name="0_Argentina Matters 11-Feb-04" xfId="9159" xr:uid="{00000000-0005-0000-0000-00001D030000}"/>
    <cellStyle name="0_Argentinavs.WDMO" xfId="9160" xr:uid="{00000000-0005-0000-0000-00001E030000}"/>
    <cellStyle name="0_Assembly Risks and Opps 210 v2" xfId="9161" xr:uid="{00000000-0005-0000-0000-00001F030000}"/>
    <cellStyle name="0_Assembly Risks and Opps 48.v2" xfId="9162" xr:uid="{00000000-0005-0000-0000-000020030000}"/>
    <cellStyle name="0_Aston Martin (3+9) Forecast - Issue#3" xfId="9163" xr:uid="{00000000-0005-0000-0000-000021030000}"/>
    <cellStyle name="0_Aston Martin 210 Input 040312" xfId="9164" xr:uid="{00000000-0005-0000-0000-000022030000}"/>
    <cellStyle name="0_At Sept 20 Copy of Page 1" xfId="9165" xr:uid="{00000000-0005-0000-0000-000023030000}"/>
    <cellStyle name="0_At Sept 20 Copy of Page 1_(48) Business Structure" xfId="9166" xr:uid="{00000000-0005-0000-0000-000024030000}"/>
    <cellStyle name="0_At Sept 20 Copy of Page 1_012 Key Deliverables" xfId="9167" xr:uid="{00000000-0005-0000-0000-000025030000}"/>
    <cellStyle name="0_At Sept 20 Copy of Page 1_1+11 I2I - US" xfId="9168" xr:uid="{00000000-0005-0000-0000-000026030000}"/>
    <cellStyle name="0_At Sept 20 Copy of Page 1_10+2 Business Structure" xfId="9169" xr:uid="{00000000-0005-0000-0000-000027030000}"/>
    <cellStyle name="0_At Sept 20 Copy of Page 1_2002 (6+6) Deck" xfId="9170" xr:uid="{00000000-0005-0000-0000-000028030000}"/>
    <cellStyle name="0_At Sept 20 Copy of Page 1_2002 (6+6) Deck - 11 Sept" xfId="9171" xr:uid="{00000000-0005-0000-0000-000029030000}"/>
    <cellStyle name="0_At Sept 20 Copy of Page 1_2003_Profit_Outlook" xfId="9172" xr:uid="{00000000-0005-0000-0000-00002A030000}"/>
    <cellStyle name="0_At Sept 20 Copy of Page 1_39 Key Deliverables" xfId="9173" xr:uid="{00000000-0005-0000-0000-00002B030000}"/>
    <cellStyle name="0_At Sept 20 Copy of Page 1_4+8 comm_5" xfId="9174" xr:uid="{00000000-0005-0000-0000-00002C030000}"/>
    <cellStyle name="0_At Sept 20 Copy of Page 1_4+8 Outlook - 2" xfId="9175" xr:uid="{00000000-0005-0000-0000-00002D030000}"/>
    <cellStyle name="0_At Sept 20 Copy of Page 1_57_Outlook_v2" xfId="9176" xr:uid="{00000000-0005-0000-0000-00002E030000}"/>
    <cellStyle name="0_At Sept 20 Copy of Page 1_Book2" xfId="9177" xr:uid="{00000000-0005-0000-0000-00002F030000}"/>
    <cellStyle name="0_At Sept 20 Copy of Page 1_Book35" xfId="9178" xr:uid="{00000000-0005-0000-0000-000030030000}"/>
    <cellStyle name="0_At Sept 20 Copy of Page 1_Book4" xfId="9179" xr:uid="{00000000-0005-0000-0000-000031030000}"/>
    <cellStyle name="0_At Sept 20 Copy of Page 1_Bus Struct" xfId="9180" xr:uid="{00000000-0005-0000-0000-000032030000}"/>
    <cellStyle name="0_At Sept 20 Copy of Page 1_CLEANED_4+8 vs Budget - 5" xfId="9181" xr:uid="{00000000-0005-0000-0000-000033030000}"/>
    <cellStyle name="0_At Sept 20 Copy of Page 1_Copy of DWT Cost Perf" xfId="9182" xr:uid="{00000000-0005-0000-0000-000034030000}"/>
    <cellStyle name="0_At Sept 20 Copy of Page 1_DWT deck" xfId="9183" xr:uid="{00000000-0005-0000-0000-000035030000}"/>
    <cellStyle name="0_At Sept 20 Copy of Page 1_DWT_deck_forecast" xfId="9184" xr:uid="{00000000-0005-0000-0000-000036030000}"/>
    <cellStyle name="0_At Sept 20 Copy of Page 1_DWT_ItI_v2_updated_2" xfId="9185" xr:uid="{00000000-0005-0000-0000-000037030000}"/>
    <cellStyle name="0_At Sept 20 Copy of Page 1_EOC_11_Jun_v1 (roadmap)" xfId="9186" xr:uid="{00000000-0005-0000-0000-000038030000}"/>
    <cellStyle name="0_At Sept 20 Copy of Page 1_EOC_11_Jun_v4" xfId="9187" xr:uid="{00000000-0005-0000-0000-000039030000}"/>
    <cellStyle name="0_At Sept 20 Copy of Page 1_Full Deck 9+3 - PA Only" xfId="9188" xr:uid="{00000000-0005-0000-0000-00003A030000}"/>
    <cellStyle name="0_At Sept 20 Copy of Page 1_updated RO's_v2" xfId="9189" xr:uid="{00000000-0005-0000-0000-00003B030000}"/>
    <cellStyle name="0_At Sept 20 Copy of Page 1_vs Budget Deliverables" xfId="9190" xr:uid="{00000000-0005-0000-0000-00003C030000}"/>
    <cellStyle name="0_Aug 28 PSC Back-up v3" xfId="9191" xr:uid="{00000000-0005-0000-0000-00003D030000}"/>
    <cellStyle name="0_Aug PSC Backup" xfId="9192" xr:uid="{00000000-0005-0000-0000-00003E030000}"/>
    <cellStyle name="0_AUGUST LVC REPORT1" xfId="9193" xr:uid="{00000000-0005-0000-0000-00003F030000}"/>
    <cellStyle name="0_B.Clemens.Backup.v3" xfId="9194" xr:uid="{00000000-0005-0000-0000-000040030000}"/>
    <cellStyle name="0_b_car" xfId="9195" xr:uid="{00000000-0005-0000-0000-000041030000}"/>
    <cellStyle name="0_B2XX_June_SOMP_Draft_1" xfId="9196" xr:uid="{00000000-0005-0000-0000-000042030000}"/>
    <cellStyle name="0_B2XXAugSOMPGlidepathNewvsAugSOMP" xfId="9197" xr:uid="{00000000-0005-0000-0000-000043030000}"/>
    <cellStyle name="0_B2XXJanuary2002SOMPGlidepathNew" xfId="9198" xr:uid="{00000000-0005-0000-0000-000044030000}"/>
    <cellStyle name="0_B2XXJulySOMPGlidepathNew" xfId="9199" xr:uid="{00000000-0005-0000-0000-000045030000}"/>
    <cellStyle name="0_B2XXOctoberSOMPGlidepathNew" xfId="9200" xr:uid="{00000000-0005-0000-0000-000046030000}"/>
    <cellStyle name="0_B2XXSeptSOMPGlidepathNewvsAugSOMP" xfId="9201" xr:uid="{00000000-0005-0000-0000-000047030000}"/>
    <cellStyle name="0_B2XXSOMPGlidepath_01_05" xfId="9202" xr:uid="{00000000-0005-0000-0000-000048030000}"/>
    <cellStyle name="0_Backup of na production volumes" xfId="9203" xr:uid="{00000000-0005-0000-0000-000049030000}"/>
    <cellStyle name="0_Backup of na production volumes_2000canadaslides" xfId="9204" xr:uid="{00000000-0005-0000-0000-00004A030000}"/>
    <cellStyle name="0_Backup of na production volumes_2000canadaslides_651" xfId="9205" xr:uid="{00000000-0005-0000-0000-00004B030000}"/>
    <cellStyle name="0_Backup of na production volumes_2001 111" xfId="9206" xr:uid="{00000000-0005-0000-0000-00004C030000}"/>
    <cellStyle name="0_Backup of na production volumes_2001 210a" xfId="9207" xr:uid="{00000000-0005-0000-0000-00004D030000}"/>
    <cellStyle name="0_Backup of na production volumes_2001psc728" xfId="9208" xr:uid="{00000000-0005-0000-0000-00004E030000}"/>
    <cellStyle name="0_Backup of na production volumes_acsg2001" xfId="9209" xr:uid="{00000000-0005-0000-0000-00004F030000}"/>
    <cellStyle name="0_Backup of na production volumes_appen" xfId="9210" xr:uid="{00000000-0005-0000-0000-000050030000}"/>
    <cellStyle name="0_Backup of na production volumes_AprilIMIOCM" xfId="9211" xr:uid="{00000000-0005-0000-0000-000051030000}"/>
    <cellStyle name="0_Backup of na production volumes_Book2" xfId="9212" xr:uid="{00000000-0005-0000-0000-000052030000}"/>
    <cellStyle name="0_Backup of na production volumes_Can_Sat" xfId="9213" xr:uid="{00000000-0005-0000-0000-000053030000}"/>
    <cellStyle name="0_Backup of na production volumes_Credit(111)" xfId="9214" xr:uid="{00000000-0005-0000-0000-000054030000}"/>
    <cellStyle name="0_Backup of na production volumes_Credit(210)" xfId="9215" xr:uid="{00000000-0005-0000-0000-000055030000}"/>
    <cellStyle name="0_Backup of na production volumes_ECM 651" xfId="9216" xr:uid="{00000000-0005-0000-0000-000056030000}"/>
    <cellStyle name="0_Backup of na production volumes_ecmdeck647" xfId="9217" xr:uid="{00000000-0005-0000-0000-000057030000}"/>
    <cellStyle name="0_Backup of na production volumes_LMECM 650" xfId="9218" xr:uid="{00000000-0005-0000-0000-000058030000}"/>
    <cellStyle name="0_Backup of na production volumes_South America Metrics for MS 1p11" xfId="9219" xr:uid="{00000000-0005-0000-0000-000059030000}"/>
    <cellStyle name="0_Backup of na production volumes_South America Metrics for MS 2p10" xfId="9220" xr:uid="{00000000-0005-0000-0000-00005A030000}"/>
    <cellStyle name="0_Backup of na production volumes_US_Meeting_1112001" xfId="9221" xr:uid="{00000000-0005-0000-0000-00005B030000}"/>
    <cellStyle name="0_Backup of na production volumes_US_Meeting_1112001March" xfId="9222" xr:uid="{00000000-0005-0000-0000-00005C030000}"/>
    <cellStyle name="0_BE91 75ps" xfId="9223" xr:uid="{00000000-0005-0000-0000-00005D030000}"/>
    <cellStyle name="0_Big graph" xfId="9224" xr:uid="{00000000-0005-0000-0000-00005E030000}"/>
    <cellStyle name="0_Big graph_(4+8) Business Structure" xfId="9225" xr:uid="{00000000-0005-0000-0000-00005F030000}"/>
    <cellStyle name="0_Big graph_(48) Business Structure" xfId="9226" xr:uid="{00000000-0005-0000-0000-000060030000}"/>
    <cellStyle name="0_Big graph_012 Key Deliverables" xfId="9227" xr:uid="{00000000-0005-0000-0000-000061030000}"/>
    <cellStyle name="0_Big graph_1+11 I2I - US" xfId="9228" xr:uid="{00000000-0005-0000-0000-000062030000}"/>
    <cellStyle name="0_Big graph_10+2 Business Structure" xfId="9229" xr:uid="{00000000-0005-0000-0000-000063030000}"/>
    <cellStyle name="0_Big graph_2001 (6+6) Deck RECUT" xfId="9230" xr:uid="{00000000-0005-0000-0000-000064030000}"/>
    <cellStyle name="0_Big graph_2001 (6+6) Deck RECUT_(48) Business Structure" xfId="9231" xr:uid="{00000000-0005-0000-0000-000065030000}"/>
    <cellStyle name="0_Big graph_2001 (6+6) Deck RECUT_012 Key Deliverables" xfId="9232" xr:uid="{00000000-0005-0000-0000-000066030000}"/>
    <cellStyle name="0_Big graph_2001 (6+6) Deck RECUT_1+11 I2I - US" xfId="9233" xr:uid="{00000000-0005-0000-0000-000067030000}"/>
    <cellStyle name="0_Big graph_2001 (6+6) Deck RECUT_10+2 Business Structure" xfId="9234" xr:uid="{00000000-0005-0000-0000-000068030000}"/>
    <cellStyle name="0_Big graph_2001 (6+6) Deck RECUT_2002 (6+6) Deck" xfId="9235" xr:uid="{00000000-0005-0000-0000-000069030000}"/>
    <cellStyle name="0_Big graph_2001 (6+6) Deck RECUT_2002 (6+6) Deck - 11 Sept" xfId="9236" xr:uid="{00000000-0005-0000-0000-00006A030000}"/>
    <cellStyle name="0_Big graph_2001 (6+6) Deck RECUT_2002 Fcst_Chron (5+7)" xfId="9237" xr:uid="{00000000-0005-0000-0000-00006B030000}"/>
    <cellStyle name="0_Big graph_2001 (6+6) Deck RECUT_2002 Fcst_Chron (6+6)" xfId="9238" xr:uid="{00000000-0005-0000-0000-00006C030000}"/>
    <cellStyle name="0_Big graph_2001 (6+6) Deck RECUT_2002 Fcst_Chron (8+4)" xfId="9239" xr:uid="{00000000-0005-0000-0000-00006D030000}"/>
    <cellStyle name="0_Big graph_2001 (6+6) Deck RECUT_2002 Forecast Chronology (10+2)" xfId="9240" xr:uid="{00000000-0005-0000-0000-00006E030000}"/>
    <cellStyle name="0_Big graph_2001 (6+6) Deck RECUT_2002 Forecast Chronology (12+0)" xfId="9241" xr:uid="{00000000-0005-0000-0000-00006F030000}"/>
    <cellStyle name="0_Big graph_2001 (6+6) Deck RECUT_2002 Forecast Chronology (9+3)" xfId="9242" xr:uid="{00000000-0005-0000-0000-000070030000}"/>
    <cellStyle name="0_Big graph_2001 (6+6) Deck RECUT_2002 Key Deliverables 5+7" xfId="9243" xr:uid="{00000000-0005-0000-0000-000071030000}"/>
    <cellStyle name="0_Big graph_2001 (6+6) Deck RECUT_2002 Key Deliverables_3+9" xfId="9244" xr:uid="{00000000-0005-0000-0000-000072030000}"/>
    <cellStyle name="0_Big graph_2001 (6+6) Deck RECUT_2003_Profit_Outlook" xfId="9245" xr:uid="{00000000-0005-0000-0000-000073030000}"/>
    <cellStyle name="0_Big graph_2001 (6+6) Deck RECUT_3+9 comm_5" xfId="9246" xr:uid="{00000000-0005-0000-0000-000074030000}"/>
    <cellStyle name="0_Big graph_2001 (6+6) Deck RECUT_39 Key Deliverables" xfId="9247" xr:uid="{00000000-0005-0000-0000-000075030000}"/>
    <cellStyle name="0_Big graph_2001 (6+6) Deck RECUT_4+8 comm_5" xfId="9248" xr:uid="{00000000-0005-0000-0000-000076030000}"/>
    <cellStyle name="0_Big graph_2001 (6+6) Deck RECUT_4+8 Outlook - 2" xfId="9249" xr:uid="{00000000-0005-0000-0000-000077030000}"/>
    <cellStyle name="0_Big graph_2001 (6+6) Deck RECUT_5+7 YoY cost performance 2" xfId="9250" xr:uid="{00000000-0005-0000-0000-000078030000}"/>
    <cellStyle name="0_Big graph_2001 (6+6) Deck RECUT_57 comm6" xfId="9251" xr:uid="{00000000-0005-0000-0000-000079030000}"/>
    <cellStyle name="0_Big graph_2001 (6+6) Deck RECUT_57_Outlook_v2" xfId="9252" xr:uid="{00000000-0005-0000-0000-00007A030000}"/>
    <cellStyle name="0_Big graph_2001 (6+6) Deck RECUT_6+ YoY cost performance2" xfId="9253" xr:uid="{00000000-0005-0000-0000-00007B030000}"/>
    <cellStyle name="0_Big graph_2001 (6+6) Deck RECUT_8+4 vs Budget -- Review Pack" xfId="9254" xr:uid="{00000000-0005-0000-0000-00007C030000}"/>
    <cellStyle name="0_Big graph_2001 (6+6) Deck RECUT_Book2" xfId="9255" xr:uid="{00000000-0005-0000-0000-00007D030000}"/>
    <cellStyle name="0_Big graph_2001 (6+6) Deck RECUT_Book35" xfId="9256" xr:uid="{00000000-0005-0000-0000-00007E030000}"/>
    <cellStyle name="0_Big graph_2001 (6+6) Deck RECUT_Book4" xfId="9257" xr:uid="{00000000-0005-0000-0000-00007F030000}"/>
    <cellStyle name="0_Big graph_2001 (6+6) Deck RECUT_Bus Struct" xfId="9258" xr:uid="{00000000-0005-0000-0000-000080030000}"/>
    <cellStyle name="0_Big graph_2001 (6+6) Deck RECUT_CBG_reconciliation_MRL_Geo_2" xfId="9259" xr:uid="{00000000-0005-0000-0000-000081030000}"/>
    <cellStyle name="0_Big graph_2001 (6+6) Deck RECUT_CBG_reconciliation_MRL_Geo_3" xfId="9260" xr:uid="{00000000-0005-0000-0000-000082030000}"/>
    <cellStyle name="0_Big graph_2001 (6+6) Deck RECUT_CLEANED_4+8 vs Budget - 5" xfId="9261" xr:uid="{00000000-0005-0000-0000-000083030000}"/>
    <cellStyle name="0_Big graph_2001 (6+6) Deck RECUT_Copy of DWT Cost Perf" xfId="9262" xr:uid="{00000000-0005-0000-0000-000084030000}"/>
    <cellStyle name="0_Big graph_2001 (6+6) Deck RECUT_Cover 5+7" xfId="9263" xr:uid="{00000000-0005-0000-0000-000085030000}"/>
    <cellStyle name="0_Big graph_2001 (6+6) Deck RECUT_DWT deck" xfId="9264" xr:uid="{00000000-0005-0000-0000-000086030000}"/>
    <cellStyle name="0_Big graph_2001 (6+6) Deck RECUT_DWT_deck_forecast" xfId="9265" xr:uid="{00000000-0005-0000-0000-000087030000}"/>
    <cellStyle name="0_Big graph_2001 (6+6) Deck RECUT_DWT_ItI_v2_updated_2" xfId="9266" xr:uid="{00000000-0005-0000-0000-000088030000}"/>
    <cellStyle name="0_Big graph_2001 (6+6) Deck RECUT_EOC_11_Jun_v1 (roadmap)" xfId="9267" xr:uid="{00000000-0005-0000-0000-000089030000}"/>
    <cellStyle name="0_Big graph_2001 (6+6) Deck RECUT_EOC_11_Jun_v4" xfId="9268" xr:uid="{00000000-0005-0000-0000-00008A030000}"/>
    <cellStyle name="0_Big graph_2001 (6+6) Deck RECUT_Full Deck (6+6)" xfId="9269" xr:uid="{00000000-0005-0000-0000-00008B030000}"/>
    <cellStyle name="0_Big graph_2001 (6+6) Deck RECUT_Full Deck (8+4) - PA Only" xfId="9270" xr:uid="{00000000-0005-0000-0000-00008C030000}"/>
    <cellStyle name="0_Big graph_2001 (6+6) Deck RECUT_Full Deck 9+3 - PA Only" xfId="9271" xr:uid="{00000000-0005-0000-0000-00008D030000}"/>
    <cellStyle name="0_Big graph_2001 (6+6) Deck RECUT_PF1 Reporting Deck - Mechanised" xfId="9272" xr:uid="{00000000-0005-0000-0000-00008E030000}"/>
    <cellStyle name="0_Big graph_2001 (6+6) Deck RECUT_PF1 Reporting Deck - US" xfId="9273" xr:uid="{00000000-0005-0000-0000-00008F030000}"/>
    <cellStyle name="0_Big graph_2001 (6+6) Deck RECUT_PF1 to PF3 to CBG reconciliation 10+2 - Rebased" xfId="9274" xr:uid="{00000000-0005-0000-0000-000090030000}"/>
    <cellStyle name="0_Big graph_2001 (6+6) Deck RECUT_PF1 to PF3 to CBG reconciliation 12+0" xfId="9275" xr:uid="{00000000-0005-0000-0000-000091030000}"/>
    <cellStyle name="0_Big graph_2001 (6+6) Deck RECUT_PF1 to PF3 to CBG reconciliation 12+0 - 2" xfId="9276" xr:uid="{00000000-0005-0000-0000-000092030000}"/>
    <cellStyle name="0_Big graph_2001 (6+6) Deck RECUT_updated RO's_v2" xfId="9277" xr:uid="{00000000-0005-0000-0000-000093030000}"/>
    <cellStyle name="0_Big graph_2001 (6+6) Deck RECUT_vs Budget Deliverables" xfId="9278" xr:uid="{00000000-0005-0000-0000-000094030000}"/>
    <cellStyle name="0_Big graph_2001 (6+6) Deck RECUT_Y-o-Y Pro-Non-Prod CBG Cost Performance Budget Restatement V2" xfId="9279" xr:uid="{00000000-0005-0000-0000-000095030000}"/>
    <cellStyle name="0_Big graph_2001 (6+6) walk" xfId="9280" xr:uid="{00000000-0005-0000-0000-000096030000}"/>
    <cellStyle name="0_Big graph_2001 Key Deliverables_3p9" xfId="9281" xr:uid="{00000000-0005-0000-0000-000097030000}"/>
    <cellStyle name="0_Big graph_2001 Key Deliverables_5p7_v2" xfId="9282" xr:uid="{00000000-0005-0000-0000-000098030000}"/>
    <cellStyle name="0_Big graph_2001 Key Deliverables_6p6_2" xfId="9283" xr:uid="{00000000-0005-0000-0000-000099030000}"/>
    <cellStyle name="0_Big graph_2001 Key Deliverables_9p3" xfId="9284" xr:uid="{00000000-0005-0000-0000-00009A030000}"/>
    <cellStyle name="0_Big graph_2002 (6+6) Deck" xfId="9285" xr:uid="{00000000-0005-0000-0000-00009B030000}"/>
    <cellStyle name="0_Big graph_2002 (6+6) Deck - 11 Sept" xfId="9286" xr:uid="{00000000-0005-0000-0000-00009C030000}"/>
    <cellStyle name="0_Big graph_2003 Budget By Quarter_030128" xfId="9287" xr:uid="{00000000-0005-0000-0000-00009D030000}"/>
    <cellStyle name="0_Big graph_2003_Profit_Outlook" xfId="9288" xr:uid="{00000000-0005-0000-0000-00009E030000}"/>
    <cellStyle name="0_Big graph_2004 Business Struture_060503" xfId="9289" xr:uid="{00000000-0005-0000-0000-00009F030000}"/>
    <cellStyle name="0_Big graph_3+9 Business Struture" xfId="9290" xr:uid="{00000000-0005-0000-0000-0000A0030000}"/>
    <cellStyle name="0_Big graph_39 Key Deliverables" xfId="9291" xr:uid="{00000000-0005-0000-0000-0000A1030000}"/>
    <cellStyle name="0_Big graph_4+8 comm_5" xfId="9292" xr:uid="{00000000-0005-0000-0000-0000A2030000}"/>
    <cellStyle name="0_Big graph_4+8 Outlook - 2" xfId="9293" xr:uid="{00000000-0005-0000-0000-0000A3030000}"/>
    <cellStyle name="0_Big graph_ABS - Final" xfId="9294" xr:uid="{00000000-0005-0000-0000-0000A4030000}"/>
    <cellStyle name="0_Big graph_ABS - Final_(48) Business Structure" xfId="9295" xr:uid="{00000000-0005-0000-0000-0000A5030000}"/>
    <cellStyle name="0_Big graph_ABS - Final_012 Key Deliverables" xfId="9296" xr:uid="{00000000-0005-0000-0000-0000A6030000}"/>
    <cellStyle name="0_Big graph_ABS - Final_1+11 I2I - US" xfId="9297" xr:uid="{00000000-0005-0000-0000-0000A7030000}"/>
    <cellStyle name="0_Big graph_ABS - Final_10+2 Business Structure" xfId="9298" xr:uid="{00000000-0005-0000-0000-0000A8030000}"/>
    <cellStyle name="0_Big graph_ABS - Final_2002 (6+6) Deck" xfId="9299" xr:uid="{00000000-0005-0000-0000-0000A9030000}"/>
    <cellStyle name="0_Big graph_ABS - Final_2002 (6+6) Deck - 11 Sept" xfId="9300" xr:uid="{00000000-0005-0000-0000-0000AA030000}"/>
    <cellStyle name="0_Big graph_ABS - Final_2002 Fcst_Chron (5+7)" xfId="9301" xr:uid="{00000000-0005-0000-0000-0000AB030000}"/>
    <cellStyle name="0_Big graph_ABS - Final_2002 Fcst_Chron (6+6)" xfId="9302" xr:uid="{00000000-0005-0000-0000-0000AC030000}"/>
    <cellStyle name="0_Big graph_ABS - Final_2002 Fcst_Chron (8+4)" xfId="9303" xr:uid="{00000000-0005-0000-0000-0000AD030000}"/>
    <cellStyle name="0_Big graph_ABS - Final_2002 Forecast Chronology (10+2)" xfId="9304" xr:uid="{00000000-0005-0000-0000-0000AE030000}"/>
    <cellStyle name="0_Big graph_ABS - Final_2002 Forecast Chronology (12+0)" xfId="9305" xr:uid="{00000000-0005-0000-0000-0000AF030000}"/>
    <cellStyle name="0_Big graph_ABS - Final_2002 Forecast Chronology (9+3)" xfId="9306" xr:uid="{00000000-0005-0000-0000-0000B0030000}"/>
    <cellStyle name="0_Big graph_ABS - Final_2002 Key Deliverables 5+7" xfId="9307" xr:uid="{00000000-0005-0000-0000-0000B1030000}"/>
    <cellStyle name="0_Big graph_ABS - Final_2002 Key Deliverables_3+9" xfId="9308" xr:uid="{00000000-0005-0000-0000-0000B2030000}"/>
    <cellStyle name="0_Big graph_ABS - Final_2003_Profit_Outlook" xfId="9309" xr:uid="{00000000-0005-0000-0000-0000B3030000}"/>
    <cellStyle name="0_Big graph_ABS - Final_3+9 comm_5" xfId="9310" xr:uid="{00000000-0005-0000-0000-0000B4030000}"/>
    <cellStyle name="0_Big graph_ABS - Final_39 Key Deliverables" xfId="9311" xr:uid="{00000000-0005-0000-0000-0000B5030000}"/>
    <cellStyle name="0_Big graph_ABS - Final_4+8 comm_5" xfId="9312" xr:uid="{00000000-0005-0000-0000-0000B6030000}"/>
    <cellStyle name="0_Big graph_ABS - Final_4+8 Outlook - 2" xfId="9313" xr:uid="{00000000-0005-0000-0000-0000B7030000}"/>
    <cellStyle name="0_Big graph_ABS - Final_5+7 YoY cost performance 2" xfId="9314" xr:uid="{00000000-0005-0000-0000-0000B8030000}"/>
    <cellStyle name="0_Big graph_ABS - Final_57 comm6" xfId="9315" xr:uid="{00000000-0005-0000-0000-0000B9030000}"/>
    <cellStyle name="0_Big graph_ABS - Final_57_Outlook_v2" xfId="9316" xr:uid="{00000000-0005-0000-0000-0000BA030000}"/>
    <cellStyle name="0_Big graph_ABS - Final_6+ YoY cost performance2" xfId="9317" xr:uid="{00000000-0005-0000-0000-0000BB030000}"/>
    <cellStyle name="0_Big graph_ABS - Final_8+4 vs Budget -- Review Pack" xfId="9318" xr:uid="{00000000-0005-0000-0000-0000BC030000}"/>
    <cellStyle name="0_Big graph_ABS - Final_Book2" xfId="9319" xr:uid="{00000000-0005-0000-0000-0000BD030000}"/>
    <cellStyle name="0_Big graph_ABS - Final_Book35" xfId="9320" xr:uid="{00000000-0005-0000-0000-0000BE030000}"/>
    <cellStyle name="0_Big graph_ABS - Final_Book4" xfId="9321" xr:uid="{00000000-0005-0000-0000-0000BF030000}"/>
    <cellStyle name="0_Big graph_ABS - Final_Bus Struct" xfId="9322" xr:uid="{00000000-0005-0000-0000-0000C0030000}"/>
    <cellStyle name="0_Big graph_ABS - Final_CBG_reconciliation_MRL_Geo_2" xfId="9323" xr:uid="{00000000-0005-0000-0000-0000C1030000}"/>
    <cellStyle name="0_Big graph_ABS - Final_CBG_reconciliation_MRL_Geo_3" xfId="9324" xr:uid="{00000000-0005-0000-0000-0000C2030000}"/>
    <cellStyle name="0_Big graph_ABS - Final_CLEANED_4+8 vs Budget - 5" xfId="9325" xr:uid="{00000000-0005-0000-0000-0000C3030000}"/>
    <cellStyle name="0_Big graph_ABS - Final_Copy of DWT Cost Perf" xfId="9326" xr:uid="{00000000-0005-0000-0000-0000C4030000}"/>
    <cellStyle name="0_Big graph_ABS - Final_Cover 5+7" xfId="9327" xr:uid="{00000000-0005-0000-0000-0000C5030000}"/>
    <cellStyle name="0_Big graph_ABS - Final_DWT deck" xfId="9328" xr:uid="{00000000-0005-0000-0000-0000C6030000}"/>
    <cellStyle name="0_Big graph_ABS - Final_DWT_deck_forecast" xfId="9329" xr:uid="{00000000-0005-0000-0000-0000C7030000}"/>
    <cellStyle name="0_Big graph_ABS - Final_DWT_ItI_v2_updated_2" xfId="9330" xr:uid="{00000000-0005-0000-0000-0000C8030000}"/>
    <cellStyle name="0_Big graph_ABS - Final_EOC_11_Jun_v1 (roadmap)" xfId="9331" xr:uid="{00000000-0005-0000-0000-0000C9030000}"/>
    <cellStyle name="0_Big graph_ABS - Final_EOC_11_Jun_v4" xfId="9332" xr:uid="{00000000-0005-0000-0000-0000CA030000}"/>
    <cellStyle name="0_Big graph_ABS - Final_Full Deck (6+6)" xfId="9333" xr:uid="{00000000-0005-0000-0000-0000CB030000}"/>
    <cellStyle name="0_Big graph_ABS - Final_Full Deck (8+4) - PA Only" xfId="9334" xr:uid="{00000000-0005-0000-0000-0000CC030000}"/>
    <cellStyle name="0_Big graph_ABS - Final_Full Deck 9+3 - PA Only" xfId="9335" xr:uid="{00000000-0005-0000-0000-0000CD030000}"/>
    <cellStyle name="0_Big graph_ABS - Final_PF1 Reporting Deck - Mechanised" xfId="9336" xr:uid="{00000000-0005-0000-0000-0000CE030000}"/>
    <cellStyle name="0_Big graph_ABS - Final_PF1 Reporting Deck - US" xfId="9337" xr:uid="{00000000-0005-0000-0000-0000CF030000}"/>
    <cellStyle name="0_Big graph_ABS - Final_PF1 to PF3 to CBG reconciliation 10+2 - Rebased" xfId="9338" xr:uid="{00000000-0005-0000-0000-0000D0030000}"/>
    <cellStyle name="0_Big graph_ABS - Final_PF1 to PF3 to CBG reconciliation 12+0" xfId="9339" xr:uid="{00000000-0005-0000-0000-0000D1030000}"/>
    <cellStyle name="0_Big graph_ABS - Final_PF1 to PF3 to CBG reconciliation 12+0 - 2" xfId="9340" xr:uid="{00000000-0005-0000-0000-0000D2030000}"/>
    <cellStyle name="0_Big graph_ABS - Final_updated RO's_v2" xfId="9341" xr:uid="{00000000-0005-0000-0000-0000D3030000}"/>
    <cellStyle name="0_Big graph_ABS - Final_Y-o-Y Pro-Non-Prod CBG Cost Performance Budget Restatement V2" xfId="9342" xr:uid="{00000000-0005-0000-0000-0000D4030000}"/>
    <cellStyle name="0_Big graph_Book2" xfId="9343" xr:uid="{00000000-0005-0000-0000-0000D5030000}"/>
    <cellStyle name="0_Big graph_Book4" xfId="9344" xr:uid="{00000000-0005-0000-0000-0000D6030000}"/>
    <cellStyle name="0_Big graph_BP_Update_Dec 14a" xfId="9345" xr:uid="{00000000-0005-0000-0000-0000D7030000}"/>
    <cellStyle name="0_Big graph_Bus Struct" xfId="9346" xr:uid="{00000000-0005-0000-0000-0000D8030000}"/>
    <cellStyle name="0_Big graph_Bus Struct in  2000-2004_100603" xfId="9347" xr:uid="{00000000-0005-0000-0000-0000D9030000}"/>
    <cellStyle name="0_Big graph_CLEANED_4+8 vs Budget - 5" xfId="9348" xr:uid="{00000000-0005-0000-0000-0000DA030000}"/>
    <cellStyle name="0_Big graph_Copy of DWT Cost Perf" xfId="9349" xr:uid="{00000000-0005-0000-0000-0000DB030000}"/>
    <cellStyle name="0_Big graph_DWT deck" xfId="9350" xr:uid="{00000000-0005-0000-0000-0000DC030000}"/>
    <cellStyle name="0_Big graph_DWT_deck_forecast" xfId="9351" xr:uid="{00000000-0005-0000-0000-0000DD030000}"/>
    <cellStyle name="0_Big graph_DWT_ItI_v2_updated_2" xfId="9352" xr:uid="{00000000-0005-0000-0000-0000DE030000}"/>
    <cellStyle name="0_Big graph_Full Deck 9+3 - PA Only" xfId="9353" xr:uid="{00000000-0005-0000-0000-0000DF030000}"/>
    <cellStyle name="0_Big graph_Page 1f" xfId="9354" xr:uid="{00000000-0005-0000-0000-0000E0030000}"/>
    <cellStyle name="0_Big graph_Revised Outlook - Forecast Rates" xfId="9355" xr:uid="{00000000-0005-0000-0000-0000E1030000}"/>
    <cellStyle name="0_Big graph_Revised Outlook - Forecast Rates_v51" xfId="9356" xr:uid="{00000000-0005-0000-0000-0000E2030000}"/>
    <cellStyle name="0_Big graph_Revised Outlook - Forecast Rates_v52" xfId="9357" xr:uid="{00000000-0005-0000-0000-0000E3030000}"/>
    <cellStyle name="0_Big graph_updated RO's_v2" xfId="9358" xr:uid="{00000000-0005-0000-0000-0000E4030000}"/>
    <cellStyle name="0_Big graph_vs Budget Deliverables" xfId="9359" xr:uid="{00000000-0005-0000-0000-0000E5030000}"/>
    <cellStyle name="0_Board Backup Oct 4" xfId="9360" xr:uid="{00000000-0005-0000-0000-0000E6030000}"/>
    <cellStyle name="0_BOM_for_Mexico_07-Oct-03" xfId="9361" xr:uid="{00000000-0005-0000-0000-0000E7030000}"/>
    <cellStyle name="0_Book1" xfId="9362" xr:uid="{00000000-0005-0000-0000-0000E8030000}"/>
    <cellStyle name="0_Book1_2005 Bus Plan Target Setting 011405 - Revised" xfId="9363" xr:uid="{00000000-0005-0000-0000-0000E9030000}"/>
    <cellStyle name="0_Book1_2012_SBC Cars_R.779-0_Nov 04th" xfId="9364" xr:uid="{00000000-0005-0000-0000-0000EA030000}"/>
    <cellStyle name="0_Book1_Financial Backup - 2005 Bud Dec BOD (Nov SBG)_v1" xfId="9365" xr:uid="{00000000-0005-0000-0000-0000EB030000}"/>
    <cellStyle name="0_Book10" xfId="9366" xr:uid="{00000000-0005-0000-0000-0000EC030000}"/>
    <cellStyle name="0_Book2" xfId="9367" xr:uid="{00000000-0005-0000-0000-0000ED030000}"/>
    <cellStyle name="0_Book2_1" xfId="9368" xr:uid="{00000000-0005-0000-0000-0000EE030000}"/>
    <cellStyle name="0_Book2_2004 JLR Bus Plan #691-Aug OCCE" xfId="9369" xr:uid="{00000000-0005-0000-0000-0000EF030000}"/>
    <cellStyle name="0_Book2_2004 JLR Bus Plan #691-Aug OCCE  BP" xfId="9370" xr:uid="{00000000-0005-0000-0000-0000F0030000}"/>
    <cellStyle name="0_Book2_2005 Bus Plan Target Setting 011405 - Revised" xfId="9371" xr:uid="{00000000-0005-0000-0000-0000F1030000}"/>
    <cellStyle name="0_Book2_3+9 Jaguar FLG Pack v2" xfId="9372" xr:uid="{00000000-0005-0000-0000-0000F2030000}"/>
    <cellStyle name="0_Book2_3+9 Jaguar PAG deck" xfId="9373" xr:uid="{00000000-0005-0000-0000-0000F3030000}"/>
    <cellStyle name="0_Book2_Aston Martin (3+9) Forecast - Issue#3" xfId="9374" xr:uid="{00000000-0005-0000-0000-0000F4030000}"/>
    <cellStyle name="0_Book2_Book1" xfId="9375" xr:uid="{00000000-0005-0000-0000-0000F5030000}"/>
    <cellStyle name="0_Book2_Book3" xfId="9376" xr:uid="{00000000-0005-0000-0000-0000F6030000}"/>
    <cellStyle name="0_Book2_C307" xfId="9377" xr:uid="{00000000-0005-0000-0000-0000F7030000}"/>
    <cellStyle name="0_Book2_Cashflow 6+6 PF1+" xfId="9378" xr:uid="{00000000-0005-0000-0000-0000F8030000}"/>
    <cellStyle name="0_Book2_Feb to jul base data walk v2" xfId="9379" xr:uid="{00000000-0005-0000-0000-0000F9030000}"/>
    <cellStyle name="0_Book2_Feb to jun base data walk v4" xfId="9380" xr:uid="{00000000-0005-0000-0000-0000FA030000}"/>
    <cellStyle name="0_Book2_Financial Backup - 2005 Bud Dec BOD (Nov SBG)_v1" xfId="9381" xr:uid="{00000000-0005-0000-0000-0000FB030000}"/>
    <cellStyle name="0_Book2_Forecast(5+7)metrics" xfId="9382" xr:uid="{00000000-0005-0000-0000-0000FC030000}"/>
    <cellStyle name="0_Book2_Imports (5+7) 2010 Allocation_revision_Jun23_ORamos" xfId="9383" xr:uid="{00000000-0005-0000-0000-0000FD030000}"/>
    <cellStyle name="0_Book2_Jag 2005to09 at Wholesale V4.0xls" xfId="9384" xr:uid="{00000000-0005-0000-0000-0000FE030000}"/>
    <cellStyle name="0_Book2_Jag FPV (Full Model) V3.0" xfId="9385" xr:uid="{00000000-0005-0000-0000-0000FF030000}"/>
    <cellStyle name="0_Book2_jaguar 10-12 scenarios" xfId="9386" xr:uid="{00000000-0005-0000-0000-000000040000}"/>
    <cellStyle name="0_Book2_Jaguar july SBG input template v1" xfId="9387" xr:uid="{00000000-0005-0000-0000-000001040000}"/>
    <cellStyle name="0_Book2_julyOCCE230704" xfId="9388" xr:uid="{00000000-0005-0000-0000-000002040000}"/>
    <cellStyle name="0_Book2_julyupdatesummary" xfId="9389" xr:uid="{00000000-0005-0000-0000-000003040000}"/>
    <cellStyle name="0_Book2_Key Assumptions2" xfId="9390" xr:uid="{00000000-0005-0000-0000-000004040000}"/>
    <cellStyle name="0_Book2_LR July 26 SBG input template v1" xfId="9391" xr:uid="{00000000-0005-0000-0000-000005040000}"/>
    <cellStyle name="0_Book2_LR May 26 SBG input template v6" xfId="9392" xr:uid="{00000000-0005-0000-0000-000006040000}"/>
    <cellStyle name="0_Book2_May SBG Wholesale Update v3" xfId="9393" xr:uid="{00000000-0005-0000-0000-000007040000}"/>
    <cellStyle name="0_Book2_maysbgsummary110504" xfId="9394" xr:uid="{00000000-0005-0000-0000-000008040000}"/>
    <cellStyle name="0_Book2_Ranger" xfId="9395" xr:uid="{00000000-0005-0000-0000-000009040000}"/>
    <cellStyle name="0_Book2_sent to Flores" xfId="9396" xr:uid="{00000000-0005-0000-0000-00000A040000}"/>
    <cellStyle name="0_Book3" xfId="9397" xr:uid="{00000000-0005-0000-0000-00000B040000}"/>
    <cellStyle name="0_Book3_2012_SBC Cars_R.779-0_Nov 04th" xfId="9398" xr:uid="{00000000-0005-0000-0000-00000C040000}"/>
    <cellStyle name="0_Book3_Allocation_Camacari 2008_(10+2) Base" xfId="9399" xr:uid="{00000000-0005-0000-0000-00000D040000}"/>
    <cellStyle name="0_Book3_Allocation_Camacari 2008_(8+4) Base" xfId="9400" xr:uid="{00000000-0005-0000-0000-00000E040000}"/>
    <cellStyle name="0_Book3_Allocation_Camacari 2008_(9+3) Base" xfId="9401" xr:uid="{00000000-0005-0000-0000-00000F040000}"/>
    <cellStyle name="0_Book3_Book1" xfId="9402" xr:uid="{00000000-0005-0000-0000-000010040000}"/>
    <cellStyle name="0_Book3_May 26 S&amp;BG PAG Consol v3 130504 Final" xfId="9403" xr:uid="{00000000-0005-0000-0000-000011040000}"/>
    <cellStyle name="0_Book3_May 26 S&amp;BG PAG Consol v3v 130504 Corp Subm" xfId="9404" xr:uid="{00000000-0005-0000-0000-000012040000}"/>
    <cellStyle name="0_Book3_May 26 S&amp;BG PAG Consol v3v 130504 Corp Subm Main Final" xfId="9405" xr:uid="{00000000-0005-0000-0000-000013040000}"/>
    <cellStyle name="0_Book4" xfId="9406" xr:uid="{00000000-0005-0000-0000-000014040000}"/>
    <cellStyle name="0_Book4_2005 Bus Plan Target Setting 011405 - Revised" xfId="9407" xr:uid="{00000000-0005-0000-0000-000015040000}"/>
    <cellStyle name="0_Book4_Book1" xfId="9408" xr:uid="{00000000-0005-0000-0000-000016040000}"/>
    <cellStyle name="0_Book4_Cashflow 6+6 PF1+" xfId="9409" xr:uid="{00000000-0005-0000-0000-000017040000}"/>
    <cellStyle name="0_Book4_Financial Backup - 2005 Bud Dec BOD (Nov SBG)_v1" xfId="9410" xr:uid="{00000000-0005-0000-0000-000018040000}"/>
    <cellStyle name="0_Book5" xfId="9411" xr:uid="{00000000-0005-0000-0000-000019040000}"/>
    <cellStyle name="0_Book6" xfId="9412" xr:uid="{00000000-0005-0000-0000-00001A040000}"/>
    <cellStyle name="0_BP_Update_Dec 14a" xfId="9413" xr:uid="{00000000-0005-0000-0000-00001B040000}"/>
    <cellStyle name="0_BPlan(FA)vs(FB)RevVI" xfId="9414" xr:uid="{00000000-0005-0000-0000-00001C040000}"/>
    <cellStyle name="0_BR Spider Ranger 2003MY 07_05_02" xfId="9415" xr:uid="{00000000-0005-0000-0000-00001D040000}"/>
    <cellStyle name="0_Brasil_Feature" xfId="9416" xr:uid="{00000000-0005-0000-0000-00001E040000}"/>
    <cellStyle name="0_BSM_Key Assumptions" xfId="9417" xr:uid="{00000000-0005-0000-0000-00001F040000}"/>
    <cellStyle name="0_Budget deck Jan 7" xfId="9418" xr:uid="{00000000-0005-0000-0000-000020040000}"/>
    <cellStyle name="0_Budget Performance --- Big Chunks" xfId="9419" xr:uid="{00000000-0005-0000-0000-000021040000}"/>
    <cellStyle name="0_Bus Struct" xfId="9420" xr:uid="{00000000-0005-0000-0000-000022040000}"/>
    <cellStyle name="0_Bus Struct in  2000-2004_100603" xfId="9421" xr:uid="{00000000-0005-0000-0000-000023040000}"/>
    <cellStyle name="0_Business Case" xfId="9422" xr:uid="{00000000-0005-0000-0000-000024040000}"/>
    <cellStyle name="0_Business Case_4th April" xfId="9423" xr:uid="{00000000-0005-0000-0000-000025040000}"/>
    <cellStyle name="0_Business Case_Business_Case" xfId="9424" xr:uid="{00000000-0005-0000-0000-000026040000}"/>
    <cellStyle name="0_Business Plan-stamping spending and assets" xfId="9425" xr:uid="{00000000-0005-0000-0000-000027040000}"/>
    <cellStyle name="0_C170_costsFT_Feb21" xfId="9426" xr:uid="{00000000-0005-0000-0000-000028040000}"/>
    <cellStyle name="0_C307" xfId="9427" xr:uid="{00000000-0005-0000-0000-000029040000}"/>
    <cellStyle name="0_CA Ranger 3.0L Jan-Mar FOB Price Approval b" xfId="9428" xr:uid="{00000000-0005-0000-0000-00002A040000}"/>
    <cellStyle name="0_CA Ranger 3.0L Jan-Mar FOB Price Approval b 2" xfId="11701" xr:uid="{00000000-0005-0000-0000-00002B040000}"/>
    <cellStyle name="0_CA Ranger 3.0L Jan-Mar FOB Price Approval b 3" xfId="11803" xr:uid="{00000000-0005-0000-0000-00002C040000}"/>
    <cellStyle name="0_CA Ranger 3.0L Jan-Mar FOB Price Approval b_MT75" xfId="9429" xr:uid="{00000000-0005-0000-0000-00002D040000}"/>
    <cellStyle name="0_CA Ranger 3.0L Jan-Mar FOB Price Approval b_MT75 2" xfId="11702" xr:uid="{00000000-0005-0000-0000-00002E040000}"/>
    <cellStyle name="0_CA Ranger 3.0L Jan-Mar FOB Price Approval b_MT75 3" xfId="11804" xr:uid="{00000000-0005-0000-0000-00002F040000}"/>
    <cellStyle name="0_CA Ranger 3.0L Jan-Mar FOB Price Approval b_MT75_LYNX ENGINE_2012_ENG (version 1)" xfId="9430" xr:uid="{00000000-0005-0000-0000-000030040000}"/>
    <cellStyle name="0_CA Ranger 3.0L Jan-Mar FOB Price Approval b_MT75_LYNX ENGINE_2012_ENG (version 1) 2" xfId="11703" xr:uid="{00000000-0005-0000-0000-000031040000}"/>
    <cellStyle name="0_CA Ranger 3.0L Jan-Mar FOB Price Approval b_MT75_LYNX ENGINE_2012_ENG (version 1) 3" xfId="11805" xr:uid="{00000000-0005-0000-0000-000032040000}"/>
    <cellStyle name="0_Calendarised 2004 Budget Jag Final v4" xfId="9431" xr:uid="{00000000-0005-0000-0000-000033040000}"/>
    <cellStyle name="0_Calendarised 2004 Budget Jag Input v4" xfId="9432" xr:uid="{00000000-0005-0000-0000-000034040000}"/>
    <cellStyle name="0_Calendarised 2004 Budget LR Input v4" xfId="9433" xr:uid="{00000000-0005-0000-0000-000035040000}"/>
    <cellStyle name="0_Calendarised 2004 Budget v7 Update" xfId="9434" xr:uid="{00000000-0005-0000-0000-000036040000}"/>
    <cellStyle name="0_Can_Sat" xfId="9435" xr:uid="{00000000-0005-0000-0000-000037040000}"/>
    <cellStyle name="0_Cap Spending  (02-11-02)" xfId="9436" xr:uid="{00000000-0005-0000-0000-000038040000}"/>
    <cellStyle name="0_capital summary" xfId="9437" xr:uid="{00000000-0005-0000-0000-000039040000}"/>
    <cellStyle name="0_Cap-Utilitization VO" xfId="9438" xr:uid="{00000000-0005-0000-0000-00003A040000}"/>
    <cellStyle name="0_caratula LTD1" xfId="9439" xr:uid="{00000000-0005-0000-0000-00003B040000}"/>
    <cellStyle name="0_Cartoons" xfId="9440" xr:uid="{00000000-0005-0000-0000-00003C040000}"/>
    <cellStyle name="0_cash" xfId="9441" xr:uid="{00000000-0005-0000-0000-00003D040000}"/>
    <cellStyle name="0_Cashflow 6+6 PF1+" xfId="9442" xr:uid="{00000000-0005-0000-0000-00003E040000}"/>
    <cellStyle name="0_CatálogoEscort2002" xfId="9443" xr:uid="{00000000-0005-0000-0000-00003F040000}"/>
    <cellStyle name="0_Catalogos_Argentina_October9" xfId="9444" xr:uid="{00000000-0005-0000-0000-000040040000}"/>
    <cellStyle name="0_Catalogos_Argentina_October9 2" xfId="11704" xr:uid="{00000000-0005-0000-0000-000041040000}"/>
    <cellStyle name="0_Catalogos_Argentina_October9 3" xfId="11806" xr:uid="{00000000-0005-0000-0000-000042040000}"/>
    <cellStyle name="0_Catalogos_Argentina_October9_MT75" xfId="9445" xr:uid="{00000000-0005-0000-0000-000043040000}"/>
    <cellStyle name="0_Catalogos_Argentina_October9_MT75 2" xfId="11705" xr:uid="{00000000-0005-0000-0000-000044040000}"/>
    <cellStyle name="0_Catalogos_Argentina_October9_MT75 3" xfId="11807" xr:uid="{00000000-0005-0000-0000-000045040000}"/>
    <cellStyle name="0_Catalogos_Argentina_October9_MT75_LYNX ENGINE_2012_ENG (version 1)" xfId="9446" xr:uid="{00000000-0005-0000-0000-000046040000}"/>
    <cellStyle name="0_Catalogos_Argentina_October9_MT75_LYNX ENGINE_2012_ENG (version 1) 2" xfId="11706" xr:uid="{00000000-0005-0000-0000-000047040000}"/>
    <cellStyle name="0_Catalogos_Argentina_October9_MT75_LYNX ENGINE_2012_ENG (version 1) 3" xfId="11808" xr:uid="{00000000-0005-0000-0000-000048040000}"/>
    <cellStyle name="0_Catalogues Walk2" xfId="9447" xr:uid="{00000000-0005-0000-0000-000049040000}"/>
    <cellStyle name="0_C-Car 2001 Business Plan Deck 4bscore" xfId="9448" xr:uid="{00000000-0005-0000-0000-00004A040000}"/>
    <cellStyle name="0_C-Car Scorecard_E" xfId="9449" xr:uid="{00000000-0005-0000-0000-00004B040000}"/>
    <cellStyle name="0_CCarproforma_balanced scorecard" xfId="9450" xr:uid="{00000000-0005-0000-0000-00004C040000}"/>
    <cellStyle name="0_CD132 SVA-Red 15-03-01" xfId="9451" xr:uid="{00000000-0005-0000-0000-00004D040000}"/>
    <cellStyle name="0_CD-Car Business Plan 2001E" xfId="9452" xr:uid="{00000000-0005-0000-0000-00004E040000}"/>
    <cellStyle name="0_CD-Car Business Plan 2001G" xfId="9453" xr:uid="{00000000-0005-0000-0000-00004F040000}"/>
    <cellStyle name="0_CD-Europe section5NA3 EP03" xfId="9454" xr:uid="{00000000-0005-0000-0000-000050040000}"/>
    <cellStyle name="0_CD-Europe section5NA3 EP06" xfId="9455" xr:uid="{00000000-0005-0000-0000-000051040000}"/>
    <cellStyle name="0_CF_111_2006_PF1-2values" xfId="9456" xr:uid="{00000000-0005-0000-0000-000052040000}"/>
    <cellStyle name="0_CF_Actual_2006_PF3" xfId="9457" xr:uid="{00000000-0005-0000-0000-000053040000}"/>
    <cellStyle name="0_CLEANED_4+8 vs Budget - 5" xfId="9458" xr:uid="{00000000-0005-0000-0000-000054040000}"/>
    <cellStyle name="0_Combined Assumptions_6_17" xfId="9459" xr:uid="{00000000-0005-0000-0000-000055040000}"/>
    <cellStyle name="0_commodity_190701" xfId="9460" xr:uid="{00000000-0005-0000-0000-000056040000}"/>
    <cellStyle name="0_CONS 108" xfId="9461" xr:uid="{00000000-0005-0000-0000-000057040000}"/>
    <cellStyle name="0_Consolidators" xfId="9462" xr:uid="{00000000-0005-0000-0000-000058040000}"/>
    <cellStyle name="0_Constraint Management 050504-" xfId="9463" xr:uid="{00000000-0005-0000-0000-000059040000}"/>
    <cellStyle name="0_Constraint Management 050518 PreSch1" xfId="9464" xr:uid="{00000000-0005-0000-0000-00005A040000}"/>
    <cellStyle name="0_Constraint Management 57 050615" xfId="9465" xr:uid="{00000000-0005-0000-0000-00005B040000}"/>
    <cellStyle name="0_Constraint Management 57 050617 " xfId="9466" xr:uid="{00000000-0005-0000-0000-00005C040000}"/>
    <cellStyle name="0_Constraint Management 66 050713" xfId="9467" xr:uid="{00000000-0005-0000-0000-00005D040000}"/>
    <cellStyle name="0_Constraint Pacheco" xfId="9468" xr:uid="{00000000-0005-0000-0000-00005E040000}"/>
    <cellStyle name="0_Content- Mixes - Pricing (2004 1-2)1 (7-6)" xfId="9469" xr:uid="{00000000-0005-0000-0000-00005F040000}"/>
    <cellStyle name="0_Content- Mixes - Pricing (2004 1-2)1 (7-6) 2" xfId="11707" xr:uid="{00000000-0005-0000-0000-000060040000}"/>
    <cellStyle name="0_Content- Mixes - Pricing (2004 1-2)1 (7-6) 3" xfId="11809" xr:uid="{00000000-0005-0000-0000-000061040000}"/>
    <cellStyle name="0_Content- Mixes - Pricing (2004 1-2)1 (7-6)_MT75" xfId="9470" xr:uid="{00000000-0005-0000-0000-000062040000}"/>
    <cellStyle name="0_Content- Mixes - Pricing (2004 1-2)1 (7-6)_MT75 2" xfId="11708" xr:uid="{00000000-0005-0000-0000-000063040000}"/>
    <cellStyle name="0_Content- Mixes - Pricing (2004 1-2)1 (7-6)_MT75 3" xfId="11810" xr:uid="{00000000-0005-0000-0000-000064040000}"/>
    <cellStyle name="0_Content- Mixes - Pricing (2004 1-2)1 (7-6)_MT75_LYNX ENGINE_2012_ENG (version 1)" xfId="9471" xr:uid="{00000000-0005-0000-0000-000065040000}"/>
    <cellStyle name="0_Content- Mixes - Pricing (2004 1-2)1 (7-6)_MT75_LYNX ENGINE_2012_ENG (version 1) 2" xfId="11709" xr:uid="{00000000-0005-0000-0000-000066040000}"/>
    <cellStyle name="0_Content- Mixes - Pricing (2004 1-2)1 (7-6)_MT75_LYNX ENGINE_2012_ENG (version 1) 3" xfId="11811" xr:uid="{00000000-0005-0000-0000-000067040000}"/>
    <cellStyle name="0_Controllers.Review.CBG" xfId="9472" xr:uid="{00000000-0005-0000-0000-000068040000}"/>
    <cellStyle name="0_Copy of Constraint Management 66 050713" xfId="9473" xr:uid="{00000000-0005-0000-0000-000069040000}"/>
    <cellStyle name="0_Copy of DWT Cost Perf" xfId="9474" xr:uid="{00000000-0005-0000-0000-00006A040000}"/>
    <cellStyle name="0_Copy of EXPLAIN_8_11" xfId="9475" xr:uid="{00000000-0005-0000-0000-00006B040000}"/>
    <cellStyle name="0_Copy of EXPLAIN_8_11_(48) Business Structure" xfId="9476" xr:uid="{00000000-0005-0000-0000-00006C040000}"/>
    <cellStyle name="0_Copy of EXPLAIN_8_11_012 Key Deliverables" xfId="9477" xr:uid="{00000000-0005-0000-0000-00006D040000}"/>
    <cellStyle name="0_Copy of EXPLAIN_8_11_1+11 I2I - US" xfId="9478" xr:uid="{00000000-0005-0000-0000-00006E040000}"/>
    <cellStyle name="0_Copy of EXPLAIN_8_11_10+2 Business Structure" xfId="9479" xr:uid="{00000000-0005-0000-0000-00006F040000}"/>
    <cellStyle name="0_Copy of EXPLAIN_8_11_2002 (6+6) Deck" xfId="9480" xr:uid="{00000000-0005-0000-0000-000070040000}"/>
    <cellStyle name="0_Copy of EXPLAIN_8_11_2002 (6+6) Deck - 11 Sept" xfId="9481" xr:uid="{00000000-0005-0000-0000-000071040000}"/>
    <cellStyle name="0_Copy of EXPLAIN_8_11_2003_Profit_Outlook" xfId="9482" xr:uid="{00000000-0005-0000-0000-000072040000}"/>
    <cellStyle name="0_Copy of EXPLAIN_8_11_39 Key Deliverables" xfId="9483" xr:uid="{00000000-0005-0000-0000-000073040000}"/>
    <cellStyle name="0_Copy of EXPLAIN_8_11_4+8 comm_5" xfId="9484" xr:uid="{00000000-0005-0000-0000-000074040000}"/>
    <cellStyle name="0_Copy of EXPLAIN_8_11_4+8 Outlook - 2" xfId="9485" xr:uid="{00000000-0005-0000-0000-000075040000}"/>
    <cellStyle name="0_Copy of EXPLAIN_8_11_57_Outlook_v2" xfId="9486" xr:uid="{00000000-0005-0000-0000-000076040000}"/>
    <cellStyle name="0_Copy of EXPLAIN_8_11_Book2" xfId="9487" xr:uid="{00000000-0005-0000-0000-000077040000}"/>
    <cellStyle name="0_Copy of EXPLAIN_8_11_Book35" xfId="9488" xr:uid="{00000000-0005-0000-0000-000078040000}"/>
    <cellStyle name="0_Copy of EXPLAIN_8_11_Book4" xfId="9489" xr:uid="{00000000-0005-0000-0000-000079040000}"/>
    <cellStyle name="0_Copy of EXPLAIN_8_11_Bus Struct" xfId="9490" xr:uid="{00000000-0005-0000-0000-00007A040000}"/>
    <cellStyle name="0_Copy of EXPLAIN_8_11_CLEANED_4+8 vs Budget - 5" xfId="9491" xr:uid="{00000000-0005-0000-0000-00007B040000}"/>
    <cellStyle name="0_Copy of EXPLAIN_8_11_Copy of DWT Cost Perf" xfId="9492" xr:uid="{00000000-0005-0000-0000-00007C040000}"/>
    <cellStyle name="0_Copy of EXPLAIN_8_11_DWT deck" xfId="9493" xr:uid="{00000000-0005-0000-0000-00007D040000}"/>
    <cellStyle name="0_Copy of EXPLAIN_8_11_DWT_deck_forecast" xfId="9494" xr:uid="{00000000-0005-0000-0000-00007E040000}"/>
    <cellStyle name="0_Copy of EXPLAIN_8_11_DWT_ItI_v2_updated_2" xfId="9495" xr:uid="{00000000-0005-0000-0000-00007F040000}"/>
    <cellStyle name="0_Copy of EXPLAIN_8_11_EOC_11_Jun_v1 (roadmap)" xfId="9496" xr:uid="{00000000-0005-0000-0000-000080040000}"/>
    <cellStyle name="0_Copy of EXPLAIN_8_11_EOC_11_Jun_v4" xfId="9497" xr:uid="{00000000-0005-0000-0000-000081040000}"/>
    <cellStyle name="0_Copy of EXPLAIN_8_11_Full Deck 9+3 - PA Only" xfId="9498" xr:uid="{00000000-0005-0000-0000-000082040000}"/>
    <cellStyle name="0_Copy of EXPLAIN_8_11_updated RO's_v2" xfId="9499" xr:uid="{00000000-0005-0000-0000-000083040000}"/>
    <cellStyle name="0_Copy of EXPLAIN_8_11_vs Budget Deliverables" xfId="9500" xr:uid="{00000000-0005-0000-0000-000084040000}"/>
    <cellStyle name="0_Corporate.Review.11+1" xfId="9501" xr:uid="{00000000-0005-0000-0000-000085040000}"/>
    <cellStyle name="0_Corporate.Review.Fcst.9+3" xfId="9502" xr:uid="{00000000-0005-0000-0000-000086040000}"/>
    <cellStyle name="0_Cost metrics 121102" xfId="9503" xr:uid="{00000000-0005-0000-0000-000087040000}"/>
    <cellStyle name="0_Cost Walk" xfId="9504" xr:uid="{00000000-0005-0000-0000-000088040000}"/>
    <cellStyle name="0_Cost Walk 11-20" xfId="9505" xr:uid="{00000000-0005-0000-0000-000089040000}"/>
    <cellStyle name="0_Cost.Structure.5+7.FY" xfId="9506" xr:uid="{00000000-0005-0000-0000-00008A040000}"/>
    <cellStyle name="0_Cost.Structure.6+6.FY" xfId="9507" xr:uid="{00000000-0005-0000-0000-00008B040000}"/>
    <cellStyle name="0_Cost.Structure.7+5.FY" xfId="9508" xr:uid="{00000000-0005-0000-0000-00008C040000}"/>
    <cellStyle name="0_Costs April 2002 (Performance + Devaluation)" xfId="9509" xr:uid="{00000000-0005-0000-0000-00008D040000}"/>
    <cellStyle name="0_costs2f" xfId="9510" xr:uid="{00000000-0005-0000-0000-00008E040000}"/>
    <cellStyle name="0_Cover" xfId="9511" xr:uid="{00000000-0005-0000-0000-00008F040000}"/>
    <cellStyle name="0_cover_2012_SBC Cars_R.779-0_Nov 04th" xfId="9512" xr:uid="{00000000-0005-0000-0000-000090040000}"/>
    <cellStyle name="0_Credit(111)" xfId="9513" xr:uid="{00000000-0005-0000-0000-000091040000}"/>
    <cellStyle name="0_Credit(210)" xfId="9514" xr:uid="{00000000-0005-0000-0000-000092040000}"/>
    <cellStyle name="0_CY2001_Absolute Pagel" xfId="9515" xr:uid="{00000000-0005-0000-0000-000093040000}"/>
    <cellStyle name="0_CY2001_Absolute Pagel_02 to 04RiskAdjustedOutlook_3_4" xfId="9516" xr:uid="{00000000-0005-0000-0000-000094040000}"/>
    <cellStyle name="0_CY2001_Absolute Pagel_19 income statement" xfId="9517" xr:uid="{00000000-0005-0000-0000-000095040000}"/>
    <cellStyle name="0_CY2001_Absolute Pagel_2" xfId="9518" xr:uid="{00000000-0005-0000-0000-000096040000}"/>
    <cellStyle name="0_CY2001_Absolute Pagel_2_RO_Sept10" xfId="9519" xr:uid="{00000000-0005-0000-0000-000097040000}"/>
    <cellStyle name="0_CY2001_Absolute Pagel_2012_SBC Cars_R.779-0_Nov 04th" xfId="9520" xr:uid="{00000000-0005-0000-0000-000098040000}"/>
    <cellStyle name="0_CY2001_Absolute Pagel_income statement_10_09" xfId="9521" xr:uid="{00000000-0005-0000-0000-000099040000}"/>
    <cellStyle name="0_CY2001_Absolute Pagel_Lm bud perf" xfId="9522" xr:uid="{00000000-0005-0000-0000-00009A040000}"/>
    <cellStyle name="0_CY2001_Absolute Pagel_LM4p8ForecastMay30v1" xfId="9523" xr:uid="{00000000-0005-0000-0000-00009B040000}"/>
    <cellStyle name="0_CY2001_Absolute Pagel_NA CBG 12+0 Actual Draft" xfId="9524" xr:uid="{00000000-0005-0000-0000-00009C040000}"/>
    <cellStyle name="0_Cycle Plan - Bus Plan to D's" xfId="9525" xr:uid="{00000000-0005-0000-0000-00009D040000}"/>
    <cellStyle name="0_Cycle Plan - Changes since Bus Plan_v5" xfId="9526" xr:uid="{00000000-0005-0000-0000-00009E040000}"/>
    <cellStyle name="0_Cycle Plan Alternatives (V.3)" xfId="9527" xr:uid="{00000000-0005-0000-0000-00009F040000}"/>
    <cellStyle name="0_DCARS - Navigator detail - Jan SOMP" xfId="9528" xr:uid="{00000000-0005-0000-0000-0000A0040000}"/>
    <cellStyle name="0_Dec05pach" xfId="9529" xr:uid="{00000000-0005-0000-0000-0000A1040000}"/>
    <cellStyle name="0_Dec05pach 2" xfId="11710" xr:uid="{00000000-0005-0000-0000-0000A2040000}"/>
    <cellStyle name="0_Dec05pach 3" xfId="11812" xr:uid="{00000000-0005-0000-0000-0000A3040000}"/>
    <cellStyle name="0_Dec05pach_MT75" xfId="9530" xr:uid="{00000000-0005-0000-0000-0000A4040000}"/>
    <cellStyle name="0_Dec05pach_MT75 2" xfId="11711" xr:uid="{00000000-0005-0000-0000-0000A5040000}"/>
    <cellStyle name="0_Dec05pach_MT75 3" xfId="11813" xr:uid="{00000000-0005-0000-0000-0000A6040000}"/>
    <cellStyle name="0_Dec05pach_MT75_LYNX ENGINE_2012_ENG (version 1)" xfId="9531" xr:uid="{00000000-0005-0000-0000-0000A7040000}"/>
    <cellStyle name="0_Dec05pach_MT75_LYNX ENGINE_2012_ENG (version 1) 2" xfId="11712" xr:uid="{00000000-0005-0000-0000-0000A8040000}"/>
    <cellStyle name="0_Dec05pach_MT75_LYNX ENGINE_2012_ENG (version 1) 3" xfId="11814" xr:uid="{00000000-0005-0000-0000-0000A9040000}"/>
    <cellStyle name="0_Dec14 yoy" xfId="9532" xr:uid="{00000000-0005-0000-0000-0000AA040000}"/>
    <cellStyle name="0_DEF_FACT (2)" xfId="9533" xr:uid="{00000000-0005-0000-0000-0000AB040000}"/>
    <cellStyle name="0_Delete_Names_Macro (3) (2)" xfId="9534" xr:uid="{00000000-0005-0000-0000-0000AC040000}"/>
    <cellStyle name="0_DieselStV for MT Review Mar 14" xfId="9535" xr:uid="{00000000-0005-0000-0000-0000AD040000}"/>
    <cellStyle name="0_dir track  04 to 08 " xfId="9536" xr:uid="{00000000-0005-0000-0000-0000AE040000}"/>
    <cellStyle name="0_Dist" xfId="9537" xr:uid="{00000000-0005-0000-0000-0000AF040000}"/>
    <cellStyle name="0_DRL Metrics 2001" xfId="9538" xr:uid="{00000000-0005-0000-0000-0000B0040000}"/>
    <cellStyle name="0_drl.fpv.backup.v4" xfId="9539" xr:uid="{00000000-0005-0000-0000-0000B1040000}"/>
    <cellStyle name="0_DRLPJDBC.Review.CBG.Fcst.7+5" xfId="9540" xr:uid="{00000000-0005-0000-0000-0000B2040000}"/>
    <cellStyle name="0_DRLPJDBC.Review.CBG.Fcst.8+4" xfId="9541" xr:uid="{00000000-0005-0000-0000-0000B3040000}"/>
    <cellStyle name="0_DWT deck" xfId="9542" xr:uid="{00000000-0005-0000-0000-0000B4040000}"/>
    <cellStyle name="0_DWT_deck_forecast" xfId="9543" xr:uid="{00000000-0005-0000-0000-0000B5040000}"/>
    <cellStyle name="0_DWT_ItI_v2_updated_2" xfId="9544" xr:uid="{00000000-0005-0000-0000-0000B6040000}"/>
    <cellStyle name="0_DZ 040112" xfId="9545" xr:uid="{00000000-0005-0000-0000-0000B7040000}"/>
    <cellStyle name="0_ECM slide" xfId="9546" xr:uid="{00000000-0005-0000-0000-0000B8040000}"/>
    <cellStyle name="0_ECM_638 Europe" xfId="9547" xr:uid="{00000000-0005-0000-0000-0000B9040000}"/>
    <cellStyle name="0_ECM_639 Europe" xfId="9548" xr:uid="{00000000-0005-0000-0000-0000BA040000}"/>
    <cellStyle name="0_ECM_640 Europe" xfId="9549" xr:uid="{00000000-0005-0000-0000-0000BB040000}"/>
    <cellStyle name="0_ecmdeck647" xfId="9550" xr:uid="{00000000-0005-0000-0000-0000BC040000}"/>
    <cellStyle name="0_Economic Assumptions " xfId="9551" xr:uid="{00000000-0005-0000-0000-0000BD040000}"/>
    <cellStyle name="0_Eng Budget 2004MY - PA" xfId="9552" xr:uid="{00000000-0005-0000-0000-0000BE040000}"/>
    <cellStyle name="0_EngCosts02April2" xfId="9553" xr:uid="{00000000-0005-0000-0000-0000BF040000}"/>
    <cellStyle name="0_EngCostsApril5_b" xfId="9554" xr:uid="{00000000-0005-0000-0000-0000C0040000}"/>
    <cellStyle name="0_EOC Paper 230701_final_4" xfId="9555" xr:uid="{00000000-0005-0000-0000-0000C1040000}"/>
    <cellStyle name="0_EOC Paper 230701_final_41" xfId="9556" xr:uid="{00000000-0005-0000-0000-0000C2040000}"/>
    <cellStyle name="0_EU BP_Ccar_31" xfId="9557" xr:uid="{00000000-0005-0000-0000-0000C3040000}"/>
    <cellStyle name="0_EU BP_CDcar_3" xfId="9558" xr:uid="{00000000-0005-0000-0000-0000C4040000}"/>
    <cellStyle name="0_Eur CBG - 2001 F'Cast b(w)" xfId="9559" xr:uid="{00000000-0005-0000-0000-0000C5040000}"/>
    <cellStyle name="0_Eur CBG - 2001 F'Cast b(w)_(48) Business Structure" xfId="9560" xr:uid="{00000000-0005-0000-0000-0000C6040000}"/>
    <cellStyle name="0_Eur CBG - 2001 F'Cast b(w)_012 Key Deliverables" xfId="9561" xr:uid="{00000000-0005-0000-0000-0000C7040000}"/>
    <cellStyle name="0_Eur CBG - 2001 F'Cast b(w)_1+11 I2I - US" xfId="9562" xr:uid="{00000000-0005-0000-0000-0000C8040000}"/>
    <cellStyle name="0_Eur CBG - 2001 F'Cast b(w)_10+2 Business Structure" xfId="9563" xr:uid="{00000000-0005-0000-0000-0000C9040000}"/>
    <cellStyle name="0_Eur CBG - 2001 F'Cast b(w)_2002 (6+6) Deck" xfId="9564" xr:uid="{00000000-0005-0000-0000-0000CA040000}"/>
    <cellStyle name="0_Eur CBG - 2001 F'Cast b(w)_2002 (6+6) Deck - 11 Sept" xfId="9565" xr:uid="{00000000-0005-0000-0000-0000CB040000}"/>
    <cellStyle name="0_Eur CBG - 2001 F'Cast b(w)_2002 Fcst_Chron (5+7)" xfId="9566" xr:uid="{00000000-0005-0000-0000-0000CC040000}"/>
    <cellStyle name="0_Eur CBG - 2001 F'Cast b(w)_2002 Fcst_Chron (6+6)" xfId="9567" xr:uid="{00000000-0005-0000-0000-0000CD040000}"/>
    <cellStyle name="0_Eur CBG - 2001 F'Cast b(w)_2002 Fcst_Chron (8+4)" xfId="9568" xr:uid="{00000000-0005-0000-0000-0000CE040000}"/>
    <cellStyle name="0_Eur CBG - 2001 F'Cast b(w)_2002 Forecast Chronology (10+2)" xfId="9569" xr:uid="{00000000-0005-0000-0000-0000CF040000}"/>
    <cellStyle name="0_Eur CBG - 2001 F'Cast b(w)_2002 Forecast Chronology (12+0)" xfId="9570" xr:uid="{00000000-0005-0000-0000-0000D0040000}"/>
    <cellStyle name="0_Eur CBG - 2001 F'Cast b(w)_2002 Forecast Chronology (9+3)" xfId="9571" xr:uid="{00000000-0005-0000-0000-0000D1040000}"/>
    <cellStyle name="0_Eur CBG - 2001 F'Cast b(w)_2002 Key Deliverables 5+7" xfId="9572" xr:uid="{00000000-0005-0000-0000-0000D2040000}"/>
    <cellStyle name="0_Eur CBG - 2001 F'Cast b(w)_2002 Key Deliverables_3+9" xfId="9573" xr:uid="{00000000-0005-0000-0000-0000D3040000}"/>
    <cellStyle name="0_Eur CBG - 2001 F'Cast b(w)_2003_Profit_Outlook" xfId="9574" xr:uid="{00000000-0005-0000-0000-0000D4040000}"/>
    <cellStyle name="0_Eur CBG - 2001 F'Cast b(w)_3+9 comm_5" xfId="9575" xr:uid="{00000000-0005-0000-0000-0000D5040000}"/>
    <cellStyle name="0_Eur CBG - 2001 F'Cast b(w)_39 Key Deliverables" xfId="9576" xr:uid="{00000000-0005-0000-0000-0000D6040000}"/>
    <cellStyle name="0_Eur CBG - 2001 F'Cast b(w)_4+8 comm_5" xfId="9577" xr:uid="{00000000-0005-0000-0000-0000D7040000}"/>
    <cellStyle name="0_Eur CBG - 2001 F'Cast b(w)_4+8 Outlook - 2" xfId="9578" xr:uid="{00000000-0005-0000-0000-0000D8040000}"/>
    <cellStyle name="0_Eur CBG - 2001 F'Cast b(w)_5+7 YoY cost performance 2" xfId="9579" xr:uid="{00000000-0005-0000-0000-0000D9040000}"/>
    <cellStyle name="0_Eur CBG - 2001 F'Cast b(w)_57 comm6" xfId="9580" xr:uid="{00000000-0005-0000-0000-0000DA040000}"/>
    <cellStyle name="0_Eur CBG - 2001 F'Cast b(w)_57_Outlook_v2" xfId="9581" xr:uid="{00000000-0005-0000-0000-0000DB040000}"/>
    <cellStyle name="0_Eur CBG - 2001 F'Cast b(w)_6+ YoY cost performance2" xfId="9582" xr:uid="{00000000-0005-0000-0000-0000DC040000}"/>
    <cellStyle name="0_Eur CBG - 2001 F'Cast b(w)_8+4 vs Budget -- Review Pack" xfId="9583" xr:uid="{00000000-0005-0000-0000-0000DD040000}"/>
    <cellStyle name="0_Eur CBG - 2001 F'Cast b(w)_Book2" xfId="9584" xr:uid="{00000000-0005-0000-0000-0000DE040000}"/>
    <cellStyle name="0_Eur CBG - 2001 F'Cast b(w)_Book35" xfId="9585" xr:uid="{00000000-0005-0000-0000-0000DF040000}"/>
    <cellStyle name="0_Eur CBG - 2001 F'Cast b(w)_Book4" xfId="9586" xr:uid="{00000000-0005-0000-0000-0000E0040000}"/>
    <cellStyle name="0_Eur CBG - 2001 F'Cast b(w)_Bus Struct" xfId="9587" xr:uid="{00000000-0005-0000-0000-0000E1040000}"/>
    <cellStyle name="0_Eur CBG - 2001 F'Cast b(w)_CBG_reconciliation_MRL_Geo_2" xfId="9588" xr:uid="{00000000-0005-0000-0000-0000E2040000}"/>
    <cellStyle name="0_Eur CBG - 2001 F'Cast b(w)_CBG_reconciliation_MRL_Geo_3" xfId="9589" xr:uid="{00000000-0005-0000-0000-0000E3040000}"/>
    <cellStyle name="0_Eur CBG - 2001 F'Cast b(w)_CLEANED_4+8 vs Budget - 5" xfId="9590" xr:uid="{00000000-0005-0000-0000-0000E4040000}"/>
    <cellStyle name="0_Eur CBG - 2001 F'Cast b(w)_Copy of DWT Cost Perf" xfId="9591" xr:uid="{00000000-0005-0000-0000-0000E5040000}"/>
    <cellStyle name="0_Eur CBG - 2001 F'Cast b(w)_Cover 5+7" xfId="9592" xr:uid="{00000000-0005-0000-0000-0000E6040000}"/>
    <cellStyle name="0_Eur CBG - 2001 F'Cast b(w)_DWT deck" xfId="9593" xr:uid="{00000000-0005-0000-0000-0000E7040000}"/>
    <cellStyle name="0_Eur CBG - 2001 F'Cast b(w)_DWT_deck_forecast" xfId="9594" xr:uid="{00000000-0005-0000-0000-0000E8040000}"/>
    <cellStyle name="0_Eur CBG - 2001 F'Cast b(w)_DWT_ItI_v2_updated_2" xfId="9595" xr:uid="{00000000-0005-0000-0000-0000E9040000}"/>
    <cellStyle name="0_Eur CBG - 2001 F'Cast b(w)_EOC_11_Jun_v1 (roadmap)" xfId="9596" xr:uid="{00000000-0005-0000-0000-0000EA040000}"/>
    <cellStyle name="0_Eur CBG - 2001 F'Cast b(w)_EOC_11_Jun_v4" xfId="9597" xr:uid="{00000000-0005-0000-0000-0000EB040000}"/>
    <cellStyle name="0_Eur CBG - 2001 F'Cast b(w)_Full Deck (6+6)" xfId="9598" xr:uid="{00000000-0005-0000-0000-0000EC040000}"/>
    <cellStyle name="0_Eur CBG - 2001 F'Cast b(w)_Full Deck (8+4) - PA Only" xfId="9599" xr:uid="{00000000-0005-0000-0000-0000ED040000}"/>
    <cellStyle name="0_Eur CBG - 2001 F'Cast b(w)_Full Deck 9+3 - PA Only" xfId="9600" xr:uid="{00000000-0005-0000-0000-0000EE040000}"/>
    <cellStyle name="0_Eur CBG - 2001 F'Cast b(w)_PF1 Reporting Deck - Mechanised" xfId="9601" xr:uid="{00000000-0005-0000-0000-0000EF040000}"/>
    <cellStyle name="0_Eur CBG - 2001 F'Cast b(w)_PF1 Reporting Deck - US" xfId="9602" xr:uid="{00000000-0005-0000-0000-0000F0040000}"/>
    <cellStyle name="0_Eur CBG - 2001 F'Cast b(w)_PF1 to PF3 to CBG reconciliation 10+2 - Rebased" xfId="9603" xr:uid="{00000000-0005-0000-0000-0000F1040000}"/>
    <cellStyle name="0_Eur CBG - 2001 F'Cast b(w)_PF1 to PF3 to CBG reconciliation 12+0" xfId="9604" xr:uid="{00000000-0005-0000-0000-0000F2040000}"/>
    <cellStyle name="0_Eur CBG - 2001 F'Cast b(w)_PF1 to PF3 to CBG reconciliation 12+0 - 2" xfId="9605" xr:uid="{00000000-0005-0000-0000-0000F3040000}"/>
    <cellStyle name="0_Eur CBG - 2001 F'Cast b(w)_updated RO's_v2" xfId="9606" xr:uid="{00000000-0005-0000-0000-0000F4040000}"/>
    <cellStyle name="0_Eur CBG - 2001 F'Cast b(w)_vs Budget Deliverables" xfId="9607" xr:uid="{00000000-0005-0000-0000-0000F5040000}"/>
    <cellStyle name="0_Eur CBG - 2001 F'Cast b(w)_Y-o-Y Pro-Non-Prod CBG Cost Performance Budget Restatement V2" xfId="9608" xr:uid="{00000000-0005-0000-0000-0000F6040000}"/>
    <cellStyle name="0_Eur CBG - US Imports b(w)" xfId="9609" xr:uid="{00000000-0005-0000-0000-0000F7040000}"/>
    <cellStyle name="0_Eur CBG - US Imports b(w)_(48) Business Structure" xfId="9610" xr:uid="{00000000-0005-0000-0000-0000F8040000}"/>
    <cellStyle name="0_Eur CBG - US Imports b(w)_012 Key Deliverables" xfId="9611" xr:uid="{00000000-0005-0000-0000-0000F9040000}"/>
    <cellStyle name="0_Eur CBG - US Imports b(w)_1+11 I2I - US" xfId="9612" xr:uid="{00000000-0005-0000-0000-0000FA040000}"/>
    <cellStyle name="0_Eur CBG - US Imports b(w)_10+2 Business Structure" xfId="9613" xr:uid="{00000000-0005-0000-0000-0000FB040000}"/>
    <cellStyle name="0_Eur CBG - US Imports b(w)_2002 (6+6) Deck" xfId="9614" xr:uid="{00000000-0005-0000-0000-0000FC040000}"/>
    <cellStyle name="0_Eur CBG - US Imports b(w)_2002 (6+6) Deck - 11 Sept" xfId="9615" xr:uid="{00000000-0005-0000-0000-0000FD040000}"/>
    <cellStyle name="0_Eur CBG - US Imports b(w)_2002 Fcst_Chron (5+7)" xfId="9616" xr:uid="{00000000-0005-0000-0000-0000FE040000}"/>
    <cellStyle name="0_Eur CBG - US Imports b(w)_2002 Fcst_Chron (6+6)" xfId="9617" xr:uid="{00000000-0005-0000-0000-0000FF040000}"/>
    <cellStyle name="0_Eur CBG - US Imports b(w)_2002 Fcst_Chron (8+4)" xfId="9618" xr:uid="{00000000-0005-0000-0000-000000050000}"/>
    <cellStyle name="0_Eur CBG - US Imports b(w)_2002 Forecast Chronology (10+2)" xfId="9619" xr:uid="{00000000-0005-0000-0000-000001050000}"/>
    <cellStyle name="0_Eur CBG - US Imports b(w)_2002 Forecast Chronology (12+0)" xfId="9620" xr:uid="{00000000-0005-0000-0000-000002050000}"/>
    <cellStyle name="0_Eur CBG - US Imports b(w)_2002 Forecast Chronology (9+3)" xfId="9621" xr:uid="{00000000-0005-0000-0000-000003050000}"/>
    <cellStyle name="0_Eur CBG - US Imports b(w)_2002 Key Deliverables 5+7" xfId="9622" xr:uid="{00000000-0005-0000-0000-000004050000}"/>
    <cellStyle name="0_Eur CBG - US Imports b(w)_2002 Key Deliverables_3+9" xfId="9623" xr:uid="{00000000-0005-0000-0000-000005050000}"/>
    <cellStyle name="0_Eur CBG - US Imports b(w)_2003_Profit_Outlook" xfId="9624" xr:uid="{00000000-0005-0000-0000-000006050000}"/>
    <cellStyle name="0_Eur CBG - US Imports b(w)_3+9 comm_5" xfId="9625" xr:uid="{00000000-0005-0000-0000-000007050000}"/>
    <cellStyle name="0_Eur CBG - US Imports b(w)_39 Key Deliverables" xfId="9626" xr:uid="{00000000-0005-0000-0000-000008050000}"/>
    <cellStyle name="0_Eur CBG - US Imports b(w)_4+8 comm_5" xfId="9627" xr:uid="{00000000-0005-0000-0000-000009050000}"/>
    <cellStyle name="0_Eur CBG - US Imports b(w)_4+8 Outlook - 2" xfId="9628" xr:uid="{00000000-0005-0000-0000-00000A050000}"/>
    <cellStyle name="0_Eur CBG - US Imports b(w)_5+7 YoY cost performance 2" xfId="9629" xr:uid="{00000000-0005-0000-0000-00000B050000}"/>
    <cellStyle name="0_Eur CBG - US Imports b(w)_57 comm6" xfId="9630" xr:uid="{00000000-0005-0000-0000-00000C050000}"/>
    <cellStyle name="0_Eur CBG - US Imports b(w)_57_Outlook_v2" xfId="9631" xr:uid="{00000000-0005-0000-0000-00000D050000}"/>
    <cellStyle name="0_Eur CBG - US Imports b(w)_6+ YoY cost performance2" xfId="9632" xr:uid="{00000000-0005-0000-0000-00000E050000}"/>
    <cellStyle name="0_Eur CBG - US Imports b(w)_8+4 vs Budget -- Review Pack" xfId="9633" xr:uid="{00000000-0005-0000-0000-00000F050000}"/>
    <cellStyle name="0_Eur CBG - US Imports b(w)_Book2" xfId="9634" xr:uid="{00000000-0005-0000-0000-000010050000}"/>
    <cellStyle name="0_Eur CBG - US Imports b(w)_Book35" xfId="9635" xr:uid="{00000000-0005-0000-0000-000011050000}"/>
    <cellStyle name="0_Eur CBG - US Imports b(w)_Book4" xfId="9636" xr:uid="{00000000-0005-0000-0000-000012050000}"/>
    <cellStyle name="0_Eur CBG - US Imports b(w)_Bus Struct" xfId="9637" xr:uid="{00000000-0005-0000-0000-000013050000}"/>
    <cellStyle name="0_Eur CBG - US Imports b(w)_CBG_reconciliation_MRL_Geo_2" xfId="9638" xr:uid="{00000000-0005-0000-0000-000014050000}"/>
    <cellStyle name="0_Eur CBG - US Imports b(w)_CBG_reconciliation_MRL_Geo_3" xfId="9639" xr:uid="{00000000-0005-0000-0000-000015050000}"/>
    <cellStyle name="0_Eur CBG - US Imports b(w)_CLEANED_4+8 vs Budget - 5" xfId="9640" xr:uid="{00000000-0005-0000-0000-000016050000}"/>
    <cellStyle name="0_Eur CBG - US Imports b(w)_Copy of DWT Cost Perf" xfId="9641" xr:uid="{00000000-0005-0000-0000-000017050000}"/>
    <cellStyle name="0_Eur CBG - US Imports b(w)_Cover 5+7" xfId="9642" xr:uid="{00000000-0005-0000-0000-000018050000}"/>
    <cellStyle name="0_Eur CBG - US Imports b(w)_DWT deck" xfId="9643" xr:uid="{00000000-0005-0000-0000-000019050000}"/>
    <cellStyle name="0_Eur CBG - US Imports b(w)_DWT_deck_forecast" xfId="9644" xr:uid="{00000000-0005-0000-0000-00001A050000}"/>
    <cellStyle name="0_Eur CBG - US Imports b(w)_DWT_ItI_v2_updated_2" xfId="9645" xr:uid="{00000000-0005-0000-0000-00001B050000}"/>
    <cellStyle name="0_Eur CBG - US Imports b(w)_EOC_11_Jun_v1 (roadmap)" xfId="9646" xr:uid="{00000000-0005-0000-0000-00001C050000}"/>
    <cellStyle name="0_Eur CBG - US Imports b(w)_EOC_11_Jun_v4" xfId="9647" xr:uid="{00000000-0005-0000-0000-00001D050000}"/>
    <cellStyle name="0_Eur CBG - US Imports b(w)_Full Deck (6+6)" xfId="9648" xr:uid="{00000000-0005-0000-0000-00001E050000}"/>
    <cellStyle name="0_Eur CBG - US Imports b(w)_Full Deck (8+4) - PA Only" xfId="9649" xr:uid="{00000000-0005-0000-0000-00001F050000}"/>
    <cellStyle name="0_Eur CBG - US Imports b(w)_Full Deck 9+3 - PA Only" xfId="9650" xr:uid="{00000000-0005-0000-0000-000020050000}"/>
    <cellStyle name="0_Eur CBG - US Imports b(w)_PF1 Reporting Deck - Mechanised" xfId="9651" xr:uid="{00000000-0005-0000-0000-000021050000}"/>
    <cellStyle name="0_Eur CBG - US Imports b(w)_PF1 Reporting Deck - US" xfId="9652" xr:uid="{00000000-0005-0000-0000-000022050000}"/>
    <cellStyle name="0_Eur CBG - US Imports b(w)_PF1 to PF3 to CBG reconciliation 10+2 - Rebased" xfId="9653" xr:uid="{00000000-0005-0000-0000-000023050000}"/>
    <cellStyle name="0_Eur CBG - US Imports b(w)_PF1 to PF3 to CBG reconciliation 12+0" xfId="9654" xr:uid="{00000000-0005-0000-0000-000024050000}"/>
    <cellStyle name="0_Eur CBG - US Imports b(w)_PF1 to PF3 to CBG reconciliation 12+0 - 2" xfId="9655" xr:uid="{00000000-0005-0000-0000-000025050000}"/>
    <cellStyle name="0_Eur CBG - US Imports b(w)_updated RO's_v2" xfId="9656" xr:uid="{00000000-0005-0000-0000-000026050000}"/>
    <cellStyle name="0_Eur CBG - US Imports b(w)_vs Budget Deliverables" xfId="9657" xr:uid="{00000000-0005-0000-0000-000027050000}"/>
    <cellStyle name="0_Eur CBG - US Imports b(w)_Y-o-Y Pro-Non-Prod CBG Cost Performance Budget Restatement V2" xfId="9658" xr:uid="{00000000-0005-0000-0000-000028050000}"/>
    <cellStyle name="0_EURO III Volume" xfId="9659" xr:uid="{00000000-0005-0000-0000-000029050000}"/>
    <cellStyle name="0_Europe Submission 18 July 2004 Outlook" xfId="9660" xr:uid="{00000000-0005-0000-0000-00002A050000}"/>
    <cellStyle name="0_execsummary210404" xfId="9661" xr:uid="{00000000-0005-0000-0000-00002B050000}"/>
    <cellStyle name="0_F&amp;T 2001 Budget Attachment 11-Jan" xfId="9662" xr:uid="{00000000-0005-0000-0000-00002C050000}"/>
    <cellStyle name="0_F&amp;T 2001 Budget Attachment 11-Jan_Business_Case" xfId="9663" xr:uid="{00000000-0005-0000-0000-00002D050000}"/>
    <cellStyle name="0_F&amp;T 2001 Budget Attachment 11-Jan_Business_Case 2" xfId="11713" xr:uid="{00000000-0005-0000-0000-00002E050000}"/>
    <cellStyle name="0_F&amp;T 2001 Budget Attachment 11-Jan_Business_Case 3" xfId="11815" xr:uid="{00000000-0005-0000-0000-00002F050000}"/>
    <cellStyle name="0_F&amp;T 2001 Budget Attachment 11-Jan_V227_Financials_12-Apr" xfId="9664" xr:uid="{00000000-0005-0000-0000-000030050000}"/>
    <cellStyle name="0_F&amp;T 2001 Budget Attachment 12-Jan" xfId="9665" xr:uid="{00000000-0005-0000-0000-000031050000}"/>
    <cellStyle name="0_F&amp;T 2001 Budget Attachment 12-Jan_Business_Case" xfId="9666" xr:uid="{00000000-0005-0000-0000-000032050000}"/>
    <cellStyle name="0_F&amp;T 2001 Budget Attachment 12-Jan_Business_Case 2" xfId="11714" xr:uid="{00000000-0005-0000-0000-000033050000}"/>
    <cellStyle name="0_F&amp;T 2001 Budget Attachment 12-Jan_Business_Case 3" xfId="11816" xr:uid="{00000000-0005-0000-0000-000034050000}"/>
    <cellStyle name="0_F&amp;T 2001 Budget Attachment 12-Jan_V227_Financials_12-Apr" xfId="9667" xr:uid="{00000000-0005-0000-0000-000035050000}"/>
    <cellStyle name="0_F&amp;T Non Product" xfId="9668" xr:uid="{00000000-0005-0000-0000-000036050000}"/>
    <cellStyle name="0_F08 00 to PF3" xfId="9669" xr:uid="{00000000-0005-0000-0000-000037050000}"/>
    <cellStyle name="0_FAS144 Capital Spending 2005" xfId="9670" xr:uid="{00000000-0005-0000-0000-000038050000}"/>
    <cellStyle name="0_Fcst.10+2.Detail.Review" xfId="9671" xr:uid="{00000000-0005-0000-0000-000039050000}"/>
    <cellStyle name="0_fcst645_9-25_OCM" xfId="9672" xr:uid="{00000000-0005-0000-0000-00003A050000}"/>
    <cellStyle name="0_Feb 27 PMSM Profit Recovery" xfId="9673" xr:uid="{00000000-0005-0000-0000-00003B050000}"/>
    <cellStyle name="0_Feb L-M CP Proposal (2-12-02)" xfId="9674" xr:uid="{00000000-0005-0000-0000-00003C050000}"/>
    <cellStyle name="0_Feb09pach (3)" xfId="9675" xr:uid="{00000000-0005-0000-0000-00003D050000}"/>
    <cellStyle name="0_Feb09pach (3) 2" xfId="11715" xr:uid="{00000000-0005-0000-0000-00003E050000}"/>
    <cellStyle name="0_Feb09pach (3) 3" xfId="11817" xr:uid="{00000000-0005-0000-0000-00003F050000}"/>
    <cellStyle name="0_Feb09pach (3)_MT75" xfId="9676" xr:uid="{00000000-0005-0000-0000-000040050000}"/>
    <cellStyle name="0_Feb09pach (3)_MT75 2" xfId="11716" xr:uid="{00000000-0005-0000-0000-000041050000}"/>
    <cellStyle name="0_Feb09pach (3)_MT75 3" xfId="11818" xr:uid="{00000000-0005-0000-0000-000042050000}"/>
    <cellStyle name="0_Feb09pach (3)_MT75_LYNX ENGINE_2012_ENG (version 1)" xfId="9677" xr:uid="{00000000-0005-0000-0000-000043050000}"/>
    <cellStyle name="0_Feb09pach (3)_MT75_LYNX ENGINE_2012_ENG (version 1) 2" xfId="11717" xr:uid="{00000000-0005-0000-0000-000044050000}"/>
    <cellStyle name="0_Feb09pach (3)_MT75_LYNX ENGINE_2012_ENG (version 1) 3" xfId="11819" xr:uid="{00000000-0005-0000-0000-000045050000}"/>
    <cellStyle name="0_Feb09pach (4)" xfId="9678" xr:uid="{00000000-0005-0000-0000-000046050000}"/>
    <cellStyle name="0_Feb09pach (4) 2" xfId="11718" xr:uid="{00000000-0005-0000-0000-000047050000}"/>
    <cellStyle name="0_Feb09pach (4) 3" xfId="11820" xr:uid="{00000000-0005-0000-0000-000048050000}"/>
    <cellStyle name="0_Feb09pach (4)_MT75" xfId="9679" xr:uid="{00000000-0005-0000-0000-000049050000}"/>
    <cellStyle name="0_Feb09pach (4)_MT75 2" xfId="11719" xr:uid="{00000000-0005-0000-0000-00004A050000}"/>
    <cellStyle name="0_Feb09pach (4)_MT75 3" xfId="11821" xr:uid="{00000000-0005-0000-0000-00004B050000}"/>
    <cellStyle name="0_Feb09pach (4)_MT75_LYNX ENGINE_2012_ENG (version 1)" xfId="9680" xr:uid="{00000000-0005-0000-0000-00004C050000}"/>
    <cellStyle name="0_Feb09pach (4)_MT75_LYNX ENGINE_2012_ENG (version 1) 2" xfId="11720" xr:uid="{00000000-0005-0000-0000-00004D050000}"/>
    <cellStyle name="0_Feb09pach (4)_MT75_LYNX ENGINE_2012_ENG (version 1) 3" xfId="11822" xr:uid="{00000000-0005-0000-0000-00004E050000}"/>
    <cellStyle name="0_FENECH" xfId="9681" xr:uid="{00000000-0005-0000-0000-00004F050000}"/>
    <cellStyle name="0_FENECH.v2" xfId="9682" xr:uid="{00000000-0005-0000-0000-000050050000}"/>
    <cellStyle name="0_Final 2000 Bgt by Qtr" xfId="9683" xr:uid="{00000000-0005-0000-0000-000051050000}"/>
    <cellStyle name="0_Financial Backup - 2005 Bud Dec BOD (Nov SBG)_v1" xfId="9684" xr:uid="{00000000-0005-0000-0000-000052050000}"/>
    <cellStyle name="0_Financial Summary_2002.5MY" xfId="9685" xr:uid="{00000000-0005-0000-0000-000053050000}"/>
    <cellStyle name="0_Financial Summary_2002.5MY_Business_Case" xfId="9686" xr:uid="{00000000-0005-0000-0000-000054050000}"/>
    <cellStyle name="0_Financial_30-Mar" xfId="9687" xr:uid="{00000000-0005-0000-0000-000055050000}"/>
    <cellStyle name="0_Financial_30-Mar_Business_Case" xfId="9688" xr:uid="{00000000-0005-0000-0000-000056050000}"/>
    <cellStyle name="0_Financial_May 8th" xfId="9689" xr:uid="{00000000-0005-0000-0000-000057050000}"/>
    <cellStyle name="0_Financial_May 8th_Business_Case" xfId="9690" xr:uid="{00000000-0005-0000-0000-000058050000}"/>
    <cellStyle name="0_Financials_09-Mar" xfId="9691" xr:uid="{00000000-0005-0000-0000-000059050000}"/>
    <cellStyle name="0_Financials_09-Mar_Business_Case" xfId="9692" xr:uid="{00000000-0005-0000-0000-00005A050000}"/>
    <cellStyle name="0_Financials_29-Mar" xfId="9693" xr:uid="{00000000-0005-0000-0000-00005B050000}"/>
    <cellStyle name="0_Financials_29-Mar_Business_Case" xfId="9694" xr:uid="{00000000-0005-0000-0000-00005C050000}"/>
    <cellStyle name="0_Financials_Pre PDPR_4-Apr" xfId="9695" xr:uid="{00000000-0005-0000-0000-00005D050000}"/>
    <cellStyle name="0_Financials_Pre PDPR_4-Apr_Business_Case" xfId="9696" xr:uid="{00000000-0005-0000-0000-00005E050000}"/>
    <cellStyle name="0_Financials_Pre PDPR_4-Apr1" xfId="9697" xr:uid="{00000000-0005-0000-0000-00005F050000}"/>
    <cellStyle name="0_Financials_Pre PDPR_4-Apr1_Business_Case" xfId="9698" xr:uid="{00000000-0005-0000-0000-000060050000}"/>
    <cellStyle name="0_Financials_Pre PDPR_4-Apr2" xfId="9699" xr:uid="{00000000-0005-0000-0000-000061050000}"/>
    <cellStyle name="0_Financials_Pre PDPR_4-Apr2_Business_Case" xfId="9700" xr:uid="{00000000-0005-0000-0000-000062050000}"/>
    <cellStyle name="0_Focus" xfId="9701" xr:uid="{00000000-0005-0000-0000-000063050000}"/>
    <cellStyle name="0_Focus 1.6L pricing strategy_ted3 @ 29-03-04" xfId="9702" xr:uid="{00000000-0005-0000-0000-000064050000}"/>
    <cellStyle name="0_Focus 1.6L pricing strategy_ted3 @ 29-03-04 2" xfId="11721" xr:uid="{00000000-0005-0000-0000-000065050000}"/>
    <cellStyle name="0_Focus 1.6L pricing strategy_ted3 @ 29-03-04 3" xfId="11823" xr:uid="{00000000-0005-0000-0000-000066050000}"/>
    <cellStyle name="0_Focus 1.6L pricing strategy_ted3 @ 29-03-04_MT75" xfId="9703" xr:uid="{00000000-0005-0000-0000-000067050000}"/>
    <cellStyle name="0_Focus 1.6L pricing strategy_ted3 @ 29-03-04_MT75 2" xfId="11722" xr:uid="{00000000-0005-0000-0000-000068050000}"/>
    <cellStyle name="0_Focus 1.6L pricing strategy_ted3 @ 29-03-04_MT75 3" xfId="11824" xr:uid="{00000000-0005-0000-0000-000069050000}"/>
    <cellStyle name="0_Focus 1.6L pricing strategy_ted3 @ 29-03-04_MT75_LYNX ENGINE_2012_ENG (version 1)" xfId="9704" xr:uid="{00000000-0005-0000-0000-00006A050000}"/>
    <cellStyle name="0_Focus 1.6L pricing strategy_ted3 @ 29-03-04_MT75_LYNX ENGINE_2012_ENG (version 1) 2" xfId="11723" xr:uid="{00000000-0005-0000-0000-00006B050000}"/>
    <cellStyle name="0_Focus 1.6L pricing strategy_ted3 @ 29-03-04_MT75_LYNX ENGINE_2012_ENG (version 1) 3" xfId="11825" xr:uid="{00000000-0005-0000-0000-00006C050000}"/>
    <cellStyle name="0_Focus 2.0L AT Abril" xfId="9705" xr:uid="{00000000-0005-0000-0000-00006D050000}"/>
    <cellStyle name="0_Focus resourcing study w 2004 ev (28-Aug)" xfId="9706" xr:uid="{00000000-0005-0000-0000-00006E050000}"/>
    <cellStyle name="0_Focus resourcing study w 2004 ev (28-Aug)_Business_Case" xfId="9707" xr:uid="{00000000-0005-0000-0000-00006F050000}"/>
    <cellStyle name="0_Focus resourcing study w 2004 ev (28-Aug)_V227_Financials_12-Apr" xfId="9708" xr:uid="{00000000-0005-0000-0000-000070050000}"/>
    <cellStyle name="0_Focus resourcing study w 2004 ev (28-Aug)b" xfId="9709" xr:uid="{00000000-0005-0000-0000-000071050000}"/>
    <cellStyle name="0_Focus resourcing study w 2004 ev (28-Aug)b_Business_Case" xfId="9710" xr:uid="{00000000-0005-0000-0000-000072050000}"/>
    <cellStyle name="0_Focus resourcing study w 2004 ev (28-Aug)b_V227_Financials_12-Apr" xfId="9711" xr:uid="{00000000-0005-0000-0000-000073050000}"/>
    <cellStyle name="0_Focus Value Analysis 2002'MY(Feb.19th)" xfId="9712" xr:uid="{00000000-0005-0000-0000-000074050000}"/>
    <cellStyle name="0_Focus Value Analysis 2002'MY(Mar9)" xfId="9713" xr:uid="{00000000-0005-0000-0000-000075050000}"/>
    <cellStyle name="0_Focus Value Analysis 2002'MY--Feb 19th" xfId="9714" xr:uid="{00000000-0005-0000-0000-000076050000}"/>
    <cellStyle name="0_Focus vs New Corolla Mar'03" xfId="9715" xr:uid="{00000000-0005-0000-0000-000077050000}"/>
    <cellStyle name="0_Focus_2002MY_1.6SOHC_Final_Cat_BRA(Jan26)" xfId="9716" xr:uid="{00000000-0005-0000-0000-000078050000}"/>
    <cellStyle name="0_Focus_2002MY_bra_Volumes(Feb20)1" xfId="9717" xr:uid="{00000000-0005-0000-0000-000079050000}"/>
    <cellStyle name="0_Forecast" xfId="9718" xr:uid="{00000000-0005-0000-0000-00007A050000}"/>
    <cellStyle name="0_Forecast 012 PF3values" xfId="9719" xr:uid="{00000000-0005-0000-0000-00007B050000}"/>
    <cellStyle name="0_Forecast_57_Prop #644_Aug8Fin" xfId="9720" xr:uid="{00000000-0005-0000-0000-00007C050000}"/>
    <cellStyle name="0_Forecast_CBG_Aug21" xfId="9721" xr:uid="{00000000-0005-0000-0000-00007D050000}"/>
    <cellStyle name="0_Format" xfId="9722" xr:uid="{00000000-0005-0000-0000-00007E050000}"/>
    <cellStyle name="0_Format_Business_Case" xfId="9723" xr:uid="{00000000-0005-0000-0000-00007F050000}"/>
    <cellStyle name="0_Format_V227_Financials_12-Apr" xfId="9724" xr:uid="{00000000-0005-0000-0000-000080050000}"/>
    <cellStyle name="0_Format1" xfId="9725" xr:uid="{00000000-0005-0000-0000-000081050000}"/>
    <cellStyle name="0_Format1_Business_Case" xfId="9726" xr:uid="{00000000-0005-0000-0000-000082050000}"/>
    <cellStyle name="0_Format1_V227_Financials_12-Apr" xfId="9727" xr:uid="{00000000-0005-0000-0000-000083050000}"/>
    <cellStyle name="0_FP2000" xfId="9728" xr:uid="{00000000-0005-0000-0000-000084050000}"/>
    <cellStyle name="0_FP2000_02 to 04RiskAdjustedOutlook_3_4" xfId="9729" xr:uid="{00000000-0005-0000-0000-000085050000}"/>
    <cellStyle name="0_FP2000_19 income statement" xfId="9730" xr:uid="{00000000-0005-0000-0000-000086050000}"/>
    <cellStyle name="0_FP2000_2" xfId="9731" xr:uid="{00000000-0005-0000-0000-000087050000}"/>
    <cellStyle name="0_FP2000_2_RO_Sept10" xfId="9732" xr:uid="{00000000-0005-0000-0000-000088050000}"/>
    <cellStyle name="0_FP2000_2012_SBC Cars_R.779-0_Nov 04th" xfId="9733" xr:uid="{00000000-0005-0000-0000-000089050000}"/>
    <cellStyle name="0_FP2000_income statement_10_09" xfId="9734" xr:uid="{00000000-0005-0000-0000-00008A050000}"/>
    <cellStyle name="0_FP2000_Lm bud perf" xfId="9735" xr:uid="{00000000-0005-0000-0000-00008B050000}"/>
    <cellStyle name="0_FP2000_LM4p8ForecastMay30v1" xfId="9736" xr:uid="{00000000-0005-0000-0000-00008C050000}"/>
    <cellStyle name="0_FP2000_NA CBG 12+0 Actual Draft" xfId="9737" xr:uid="{00000000-0005-0000-0000-00008D050000}"/>
    <cellStyle name="0_Freed AA1" xfId="9738" xr:uid="{00000000-0005-0000-0000-00008E050000}"/>
    <cellStyle name="0_Freed719" xfId="9739" xr:uid="{00000000-0005-0000-0000-00008F050000}"/>
    <cellStyle name="0_FREEDEMAND (012)2006" xfId="9740" xr:uid="{00000000-0005-0000-0000-000090050000}"/>
    <cellStyle name="0_FREEDEMAND P704(75)" xfId="9741" xr:uid="{00000000-0005-0000-0000-000091050000}"/>
    <cellStyle name="0_FSAO P770 (1+11) Plant Capacities_20110215_V00" xfId="9742" xr:uid="{00000000-0005-0000-0000-000092050000}"/>
    <cellStyle name="0_FSAO P771 (2+10) Plant Capacities_V02" xfId="9743" xr:uid="{00000000-0005-0000-0000-000093050000}"/>
    <cellStyle name="0_FSAO P772 (3+9) Plant Capacities_V01" xfId="9744" xr:uid="{00000000-0005-0000-0000-000094050000}"/>
    <cellStyle name="0_FSAO_Jul03" xfId="9745" xr:uid="{00000000-0005-0000-0000-000095050000}"/>
    <cellStyle name="0_FSAO_Oct051" xfId="9746" xr:uid="{00000000-0005-0000-0000-000096050000}"/>
    <cellStyle name="0_FSAO_Package" xfId="9747" xr:uid="{00000000-0005-0000-0000-000097050000}"/>
    <cellStyle name="0_FSAO_Sept05" xfId="9748" xr:uid="{00000000-0005-0000-0000-000098050000}"/>
    <cellStyle name="0_FT TOTAL1" xfId="9749" xr:uid="{00000000-0005-0000-0000-000099050000}"/>
    <cellStyle name="0_Full Deck 9+3 - PA Only" xfId="9750" xr:uid="{00000000-0005-0000-0000-00009A050000}"/>
    <cellStyle name="0_GLeigh" xfId="9751" xr:uid="{00000000-0005-0000-0000-00009B050000}"/>
    <cellStyle name="0_Ground Rules" xfId="9752" xr:uid="{00000000-0005-0000-0000-00009C050000}"/>
    <cellStyle name="0_Headcount1998-2003Budget" xfId="9753" xr:uid="{00000000-0005-0000-0000-00009D050000}"/>
    <cellStyle name="0_HealthDevChart15.10.01" xfId="9754" xr:uid="{00000000-0005-0000-0000-00009E050000}"/>
    <cellStyle name="0_High Margins - B.Cases - Workplan - Aug.13-Issue#1" xfId="9755" xr:uid="{00000000-0005-0000-0000-00009F050000}"/>
    <cellStyle name="0_Huw's page 2" xfId="9756" xr:uid="{00000000-0005-0000-0000-0000A0050000}"/>
    <cellStyle name="0_IMI Forecast 638a" xfId="9757" xr:uid="{00000000-0005-0000-0000-0000A1050000}"/>
    <cellStyle name="0_IMI Forecast 638a_2000canadaslides" xfId="9758" xr:uid="{00000000-0005-0000-0000-0000A2050000}"/>
    <cellStyle name="0_IMI Forecast 638a_2000canadaslides_651" xfId="9759" xr:uid="{00000000-0005-0000-0000-0000A3050000}"/>
    <cellStyle name="0_IMI Forecast 638a_2001 111" xfId="9760" xr:uid="{00000000-0005-0000-0000-0000A4050000}"/>
    <cellStyle name="0_IMI Forecast 638a_2001 210a" xfId="9761" xr:uid="{00000000-0005-0000-0000-0000A5050000}"/>
    <cellStyle name="0_IMI Forecast 638a_2001psc728" xfId="9762" xr:uid="{00000000-0005-0000-0000-0000A6050000}"/>
    <cellStyle name="0_IMI Forecast 638a_acsg2001" xfId="9763" xr:uid="{00000000-0005-0000-0000-0000A7050000}"/>
    <cellStyle name="0_IMI Forecast 638a_appen" xfId="9764" xr:uid="{00000000-0005-0000-0000-0000A8050000}"/>
    <cellStyle name="0_IMI Forecast 638a_AprilIMIOCM" xfId="9765" xr:uid="{00000000-0005-0000-0000-0000A9050000}"/>
    <cellStyle name="0_IMI Forecast 638a_Book2" xfId="9766" xr:uid="{00000000-0005-0000-0000-0000AA050000}"/>
    <cellStyle name="0_IMI Forecast 638a_Can_Sat" xfId="9767" xr:uid="{00000000-0005-0000-0000-0000AB050000}"/>
    <cellStyle name="0_IMI Forecast 638a_Credit(111)" xfId="9768" xr:uid="{00000000-0005-0000-0000-0000AC050000}"/>
    <cellStyle name="0_IMI Forecast 638a_Credit(210)" xfId="9769" xr:uid="{00000000-0005-0000-0000-0000AD050000}"/>
    <cellStyle name="0_IMI Forecast 638a_ecmdeck647" xfId="9770" xr:uid="{00000000-0005-0000-0000-0000AE050000}"/>
    <cellStyle name="0_IMI Forecast 638a_US_Meeting_1112001" xfId="9771" xr:uid="{00000000-0005-0000-0000-0000AF050000}"/>
    <cellStyle name="0_IMI Forecast 638a_US_Meeting_1112001March" xfId="9772" xr:uid="{00000000-0005-0000-0000-0000B0050000}"/>
    <cellStyle name="0_IMI ForecastTD" xfId="9773" xr:uid="{00000000-0005-0000-0000-0000B1050000}"/>
    <cellStyle name="0_IMI.020201r" xfId="9774" xr:uid="{00000000-0005-0000-0000-0000B2050000}"/>
    <cellStyle name="0_IMI.Review.041901.v1" xfId="9775" xr:uid="{00000000-0005-0000-0000-0000B3050000}"/>
    <cellStyle name="0_IMI.Review.1103" xfId="9776" xr:uid="{00000000-0005-0000-0000-0000B4050000}"/>
    <cellStyle name="0_IMI.Review.Fcst.8+4" xfId="9777" xr:uid="{00000000-0005-0000-0000-0000B5050000}"/>
    <cellStyle name="0_Imports (5+7) 2010 Allocation_revision_Jun23_ORamos" xfId="9779" xr:uid="{00000000-0005-0000-0000-0000B7050000}"/>
    <cellStyle name="0_Income Statement by Yr revised" xfId="9780" xr:uid="{00000000-0005-0000-0000-0000B8050000}"/>
    <cellStyle name="0_InglisDeck642" xfId="9781" xr:uid="{00000000-0005-0000-0000-0000B9050000}"/>
    <cellStyle name="0_InglisDeck642_AprilIMIOCM" xfId="9782" xr:uid="{00000000-0005-0000-0000-0000BA050000}"/>
    <cellStyle name="0_Instructions" xfId="9783" xr:uid="{00000000-0005-0000-0000-0000BB050000}"/>
    <cellStyle name="0_Inv_Aug'00" xfId="9784" xr:uid="{00000000-0005-0000-0000-0000BC050000}"/>
    <cellStyle name="0_Inv_Aug'00_11_Margins Walk QoQ - Avg" xfId="9785" xr:uid="{00000000-0005-0000-0000-0000BD050000}"/>
    <cellStyle name="0_Inv_Aug'00_2+10R&amp;O" xfId="9786" xr:uid="{00000000-0005-0000-0000-0000BE050000}"/>
    <cellStyle name="0_Inv_Aug'00_2+10R&amp;O_2003 Expenditures Calendarization (111)" xfId="9787" xr:uid="{00000000-0005-0000-0000-0000BF050000}"/>
    <cellStyle name="0_Inv_Aug'00_2+10R&amp;O_actual April Margin" xfId="9788" xr:uid="{00000000-0005-0000-0000-0000C0050000}"/>
    <cellStyle name="0_Inv_Aug'00_2003 Expenditures Calendarization (111)" xfId="9789" xr:uid="{00000000-0005-0000-0000-0000C1050000}"/>
    <cellStyle name="0_Inv_Aug'00_2003 MY Financial Summary (22-02-02)" xfId="9790" xr:uid="{00000000-0005-0000-0000-0000C2050000}"/>
    <cellStyle name="0_Inv_Aug'00_2003 MY Volumes (Finales) 2" xfId="9791" xr:uid="{00000000-0005-0000-0000-0000C3050000}"/>
    <cellStyle name="0_Inv_Aug'00_actual April Margin" xfId="9792" xr:uid="{00000000-0005-0000-0000-0000C4050000}"/>
    <cellStyle name="0_Inv_Aug'00_Amatters" xfId="9793" xr:uid="{00000000-0005-0000-0000-0000C5050000}"/>
    <cellStyle name="0_Inv_Aug'00_April 2002 TAPR Ranger WorkPlan - 200302" xfId="9794" xr:uid="{00000000-0005-0000-0000-0000C6050000}"/>
    <cellStyle name="0_Inv_Aug'00_Arg (4+8) GRIMBLE" xfId="9795" xr:uid="{00000000-0005-0000-0000-0000C7050000}"/>
    <cellStyle name="0_Inv_Aug'00_Arg Summary 2004_April24BR" xfId="9796" xr:uid="{00000000-0005-0000-0000-0000C8050000}"/>
    <cellStyle name="0_Inv_Aug'00_Argentina Assumptions" xfId="9797" xr:uid="{00000000-0005-0000-0000-0000C9050000}"/>
    <cellStyle name="0_Inv_Aug'00_Argentina Matters August03_CF" xfId="9798" xr:uid="{00000000-0005-0000-0000-0000CA050000}"/>
    <cellStyle name="0_Inv_Aug'00_Argentinavs.WDMO" xfId="9799" xr:uid="{00000000-0005-0000-0000-0000CB050000}"/>
    <cellStyle name="0_Inv_Aug'00_Book2" xfId="9800" xr:uid="{00000000-0005-0000-0000-0000CC050000}"/>
    <cellStyle name="0_Inv_Aug'00_C307" xfId="9801" xr:uid="{00000000-0005-0000-0000-0000CD050000}"/>
    <cellStyle name="0_Inv_Aug'00_caratula LTD1" xfId="9802" xr:uid="{00000000-0005-0000-0000-0000CE050000}"/>
    <cellStyle name="0_Inv_Aug'00_Cash Flow" xfId="9803" xr:uid="{00000000-0005-0000-0000-0000CF050000}"/>
    <cellStyle name="0_Inv_Aug'00_Cat.2004 1-4MYSep'03" xfId="9804" xr:uid="{00000000-0005-0000-0000-0000D0050000}"/>
    <cellStyle name="0_Inv_Aug'00_Catalogos_Argentina_October9" xfId="9805" xr:uid="{00000000-0005-0000-0000-0000D1050000}"/>
    <cellStyle name="0_Inv_Aug'00_Content- Mixes - Pricing (2004 1-2)1 (7-6)" xfId="9806" xr:uid="{00000000-0005-0000-0000-0000D2050000}"/>
    <cellStyle name="0_Inv_Aug'00_Dim_Package" xfId="9807" xr:uid="{00000000-0005-0000-0000-0000D3050000}"/>
    <cellStyle name="0_Inv_Aug'00_FSAO 2002 BP profit outlook (base)" xfId="9808" xr:uid="{00000000-0005-0000-0000-0000D4050000}"/>
    <cellStyle name="0_Inv_Aug'00_FSAO 2003BP July 4th Key Assumptions review" xfId="9809" xr:uid="{00000000-0005-0000-0000-0000D5050000}"/>
    <cellStyle name="0_Inv_Aug'00_FSAO 2003BP July 4th Key Assumptions review Brazil" xfId="9810" xr:uid="{00000000-0005-0000-0000-0000D6050000}"/>
    <cellStyle name="0_Inv_Aug'00_Imports (5+7) 2010 Allocation_revision_Jun23_ORamos" xfId="9811" xr:uid="{00000000-0005-0000-0000-0000D7050000}"/>
    <cellStyle name="0_Inv_Aug'00_July_review" xfId="9812" xr:uid="{00000000-0005-0000-0000-0000D8050000}"/>
    <cellStyle name="0_Inv_Aug'00_manuf" xfId="9813" xr:uid="{00000000-0005-0000-0000-0000D9050000}"/>
    <cellStyle name="0_Inv_Aug'00_manuf_2003 Expenditures Calendarization (111)" xfId="9814" xr:uid="{00000000-0005-0000-0000-0000DA050000}"/>
    <cellStyle name="0_Inv_Aug'00_manuf_actual April Margin" xfId="9815" xr:uid="{00000000-0005-0000-0000-0000DB050000}"/>
    <cellStyle name="0_Inv_Aug'00_Mar04 pgm Brazil Model" xfId="9816" xr:uid="{00000000-0005-0000-0000-0000DC050000}"/>
    <cellStyle name="0_Inv_Aug'00_Margin walk Bplan" xfId="9817" xr:uid="{00000000-0005-0000-0000-0000DD050000}"/>
    <cellStyle name="0_Inv_Aug'00_Margins Walk Dec'03 IQ '04 val" xfId="9818" xr:uid="{00000000-0005-0000-0000-0000DE050000}"/>
    <cellStyle name="0_Inv_Aug'00_Metrics_TED" xfId="9819" xr:uid="{00000000-0005-0000-0000-0000DF050000}"/>
    <cellStyle name="0_Inv_Aug'00_mfg(210)status" xfId="9820" xr:uid="{00000000-0005-0000-0000-0000E0050000}"/>
    <cellStyle name="0_Inv_Aug'00_MgmFYEAR" xfId="9821" xr:uid="{00000000-0005-0000-0000-0000E1050000}"/>
    <cellStyle name="0_Inv_Aug'00_Profit reconciliation" xfId="9822" xr:uid="{00000000-0005-0000-0000-0000E2050000}"/>
    <cellStyle name="0_Inv_Aug'00_Ranger" xfId="9823" xr:uid="{00000000-0005-0000-0000-0000E3050000}"/>
    <cellStyle name="0_Inv_Aug'00_Ranger 2005 Catalogos_Brasil_October14" xfId="9824" xr:uid="{00000000-0005-0000-0000-0000E4050000}"/>
    <cellStyle name="0_Inv_Aug'00_Ranger Argentina Vol - Content (TAPR 09-04-02)" xfId="9825" xr:uid="{00000000-0005-0000-0000-0000E5050000}"/>
    <cellStyle name="0_Inv_Aug'00_Risk&amp;Opp" xfId="9826" xr:uid="{00000000-0005-0000-0000-0000E6050000}"/>
    <cellStyle name="0_Inv_Aug'00_Spider Ranger 2003 1-2 vs Competition" xfId="9827" xr:uid="{00000000-0005-0000-0000-0000E7050000}"/>
    <cellStyle name="0_Inv_Aug'00_Vol Mod Fresh . MY2005 (Updated 16-08-02)" xfId="9828" xr:uid="{00000000-0005-0000-0000-0000E8050000}"/>
    <cellStyle name="0_Inv_Aug'00_Wording" xfId="9829" xr:uid="{00000000-0005-0000-0000-0000E9050000}"/>
    <cellStyle name="0_imiroad619" xfId="9778" xr:uid="{00000000-0005-0000-0000-0000B6050000}"/>
    <cellStyle name="0_J&amp;LR Aug PSC YoY back-up v1" xfId="9830" xr:uid="{00000000-0005-0000-0000-0000EA050000}"/>
    <cellStyle name="0_J&amp;LR Structure v2" xfId="9831" xr:uid="{00000000-0005-0000-0000-0000EB050000}"/>
    <cellStyle name="0_Jag 012 Input 030121" xfId="9832" xr:uid="{00000000-0005-0000-0000-0000EC050000}"/>
    <cellStyle name="0_Jag 2005to09 at Wholesale V4.0xls" xfId="9833" xr:uid="{00000000-0005-0000-0000-0000ED050000}"/>
    <cellStyle name="0_Jag 48 Input 020515" xfId="9834" xr:uid="{00000000-0005-0000-0000-0000EE050000}"/>
    <cellStyle name="0_Jag 75 Input 020819" xfId="9835" xr:uid="{00000000-0005-0000-0000-0000EF050000}"/>
    <cellStyle name="0_Jag Cash" xfId="9836" xr:uid="{00000000-0005-0000-0000-0000F0050000}"/>
    <cellStyle name="0_Jag FPV (Full Model) V3.0" xfId="9837" xr:uid="{00000000-0005-0000-0000-0000F1050000}"/>
    <cellStyle name="0_Jag sept metrics 04" xfId="9838" xr:uid="{00000000-0005-0000-0000-0000F2050000}"/>
    <cellStyle name="0_Jaguar 210 Input 040312" xfId="9839" xr:uid="{00000000-0005-0000-0000-0000F3050000}"/>
    <cellStyle name="0_Jaguar 39 Input 040416" xfId="9840" xr:uid="{00000000-0005-0000-0000-0000F4050000}"/>
    <cellStyle name="0_jan 30 PSC" xfId="9841" xr:uid="{00000000-0005-0000-0000-0000F5050000}"/>
    <cellStyle name="0_Jaques Issue to Issue" xfId="9842" xr:uid="{00000000-0005-0000-0000-0000F6050000}"/>
    <cellStyle name="0_JJP.Review.1023" xfId="9843" xr:uid="{00000000-0005-0000-0000-0000F7050000}"/>
    <cellStyle name="0_JLR 2002 48 v10" xfId="9844" xr:uid="{00000000-0005-0000-0000-0000F8050000}"/>
    <cellStyle name="0_JLR 2002 48 v5" xfId="9845" xr:uid="{00000000-0005-0000-0000-0000F9050000}"/>
    <cellStyle name="0_JLR 2002 48 v6" xfId="9846" xr:uid="{00000000-0005-0000-0000-0000FA050000}"/>
    <cellStyle name="0_JLR 2002 48 v7" xfId="9847" xr:uid="{00000000-0005-0000-0000-0000FB050000}"/>
    <cellStyle name="0_JLR 2002 48 v82" xfId="9848" xr:uid="{00000000-0005-0000-0000-0000FC050000}"/>
    <cellStyle name="0_JLR 2004 Review Pack v51" xfId="9849" xr:uid="{00000000-0005-0000-0000-0000FD050000}"/>
    <cellStyle name="0_JLR 84 Business Structure" xfId="9850" xr:uid="{00000000-0005-0000-0000-0000FE050000}"/>
    <cellStyle name="0_JLR Board Review 281102" xfId="9851" xr:uid="{00000000-0005-0000-0000-0000FF050000}"/>
    <cellStyle name="0_JLR Business Plan Nov 1 Status" xfId="9852" xr:uid="{00000000-0005-0000-0000-000000060000}"/>
    <cellStyle name="0_JLR Vs Budget(DA)" xfId="9853" xr:uid="{00000000-0005-0000-0000-000001060000}"/>
    <cellStyle name="0_July 10 mfields v3" xfId="9854" xr:uid="{00000000-0005-0000-0000-000002060000}"/>
    <cellStyle name="0_JULY CYCLE PLAN ACTIONS" xfId="9855" xr:uid="{00000000-0005-0000-0000-000003060000}"/>
    <cellStyle name="0_July PSC Backup" xfId="9856" xr:uid="{00000000-0005-0000-0000-000004060000}"/>
    <cellStyle name="0_jun26 presdraft2" xfId="9857" xr:uid="{00000000-0005-0000-0000-000005060000}"/>
    <cellStyle name="0_June 2001 SOMP V8V10 r2" xfId="9858" xr:uid="{00000000-0005-0000-0000-000006060000}"/>
    <cellStyle name="0_June Freeze Status launch Index" xfId="9859" xr:uid="{00000000-0005-0000-0000-000007060000}"/>
    <cellStyle name="0_June Metrics Summary" xfId="9860" xr:uid="{00000000-0005-0000-0000-000008060000}"/>
    <cellStyle name="0_key assumptions1" xfId="9861" xr:uid="{00000000-0005-0000-0000-000009060000}"/>
    <cellStyle name="0_Key Metrics wip" xfId="9862" xr:uid="{00000000-0005-0000-0000-00000A060000}"/>
    <cellStyle name="0_Lifetime_eng`g exp_Nov28" xfId="9863" xr:uid="{00000000-0005-0000-0000-00000B060000}"/>
    <cellStyle name="0_lincmercury" xfId="9864" xr:uid="{00000000-0005-0000-0000-00000C060000}"/>
    <cellStyle name="0_Linear Volume and Mix Profit Effect_2001D" xfId="9865" xr:uid="{00000000-0005-0000-0000-00000D060000}"/>
    <cellStyle name="0_Lion Investment and Allocations 02 05 02" xfId="9866" xr:uid="{00000000-0005-0000-0000-00000E060000}"/>
    <cellStyle name="0_Lion V6 Volumes - Supplier Info Comparison" xfId="9867" xr:uid="{00000000-0005-0000-0000-00000F060000}"/>
    <cellStyle name="0_Lm bud perf" xfId="9868" xr:uid="{00000000-0005-0000-0000-000010060000}"/>
    <cellStyle name="0_L-M CP (2-20-02)" xfId="9869" xr:uid="{00000000-0005-0000-0000-000011060000}"/>
    <cellStyle name="0_LM_BPSummary_Mar18" xfId="9870" xr:uid="{00000000-0005-0000-0000-000012060000}"/>
    <cellStyle name="0_LM_HCWALK" xfId="9871" xr:uid="{00000000-0005-0000-0000-000013060000}"/>
    <cellStyle name="0_LM2001BPBackupFinancialsFeb13v2" xfId="9872" xr:uid="{00000000-0005-0000-0000-000014060000}"/>
    <cellStyle name="0_LM2001BPJan31v2" xfId="9873" xr:uid="{00000000-0005-0000-0000-000015060000}"/>
    <cellStyle name="0_LM2001BPRevTargetFeb12v2" xfId="9874" xr:uid="{00000000-0005-0000-0000-000016060000}"/>
    <cellStyle name="0_LM2002-2004JunePSCv10" xfId="9875" xr:uid="{00000000-0005-0000-0000-000017060000}"/>
    <cellStyle name="0_LM2002-2004JunePSCv7" xfId="9876" xr:uid="{00000000-0005-0000-0000-000018060000}"/>
    <cellStyle name="0_LM2002-2004JunePSCv8" xfId="9877" xr:uid="{00000000-0005-0000-0000-000019060000}"/>
    <cellStyle name="0_LM2002-2004JunePSCv9" xfId="9878" xr:uid="{00000000-0005-0000-0000-00001A060000}"/>
    <cellStyle name="0_LM4p8ForecastMay30v1" xfId="9879" xr:uid="{00000000-0005-0000-0000-00001B060000}"/>
    <cellStyle name="0_LMCostPerf#666v1" xfId="9880" xr:uid="{00000000-0005-0000-0000-00001C060000}"/>
    <cellStyle name="0_LM-ECM slide" xfId="9881" xr:uid="{00000000-0005-0000-0000-00001D060000}"/>
    <cellStyle name="0_Localization Status_1 Mar" xfId="9882" xr:uid="{00000000-0005-0000-0000-00001E060000}"/>
    <cellStyle name="0_Localization Status_1 Mar_Business_Case" xfId="9883" xr:uid="{00000000-0005-0000-0000-00001F060000}"/>
    <cellStyle name="0_Localization Status_1 Mar_Business_Case 2" xfId="11724" xr:uid="{00000000-0005-0000-0000-000020060000}"/>
    <cellStyle name="0_Localization Status_1 Mar_Business_Case 3" xfId="11826" xr:uid="{00000000-0005-0000-0000-000021060000}"/>
    <cellStyle name="0_Localization Status_1 Mar_V227_Financials_12-Apr" xfId="9884" xr:uid="{00000000-0005-0000-0000-000022060000}"/>
    <cellStyle name="0_LR (210) 2003" xfId="9885" xr:uid="{00000000-0005-0000-0000-000023060000}"/>
    <cellStyle name="0_LR 012 Input 030121" xfId="9886" xr:uid="{00000000-0005-0000-0000-000024060000}"/>
    <cellStyle name="0_LR 48 Input 020515" xfId="9887" xr:uid="{00000000-0005-0000-0000-000025060000}"/>
    <cellStyle name="0_LR 75 Input 020819" xfId="9888" xr:uid="{00000000-0005-0000-0000-000026060000}"/>
    <cellStyle name="0_LVC MATERIAL FORECAST 10-12" xfId="9889" xr:uid="{00000000-0005-0000-0000-000027060000}"/>
    <cellStyle name="0_LVC MATERIAL FORECAST 10-16" xfId="9890" xr:uid="{00000000-0005-0000-0000-000028060000}"/>
    <cellStyle name="0_LVC Monthly Budget - Final" xfId="9891" xr:uid="{00000000-0005-0000-0000-000029060000}"/>
    <cellStyle name="0_LVC Monthly Budget With Subtotal" xfId="9892" xr:uid="{00000000-0005-0000-0000-00002A060000}"/>
    <cellStyle name="0_LVC Monthly Detail" xfId="9893" xr:uid="{00000000-0005-0000-0000-00002B060000}"/>
    <cellStyle name="0_LVC Year-end 2000" xfId="9894" xr:uid="{00000000-0005-0000-0000-00002C060000}"/>
    <cellStyle name="0_LVC_ForecastAug08_TKraus_FINAL" xfId="9895" xr:uid="{00000000-0005-0000-0000-00002D060000}"/>
    <cellStyle name="0_M&amp;SPattern" xfId="9896" xr:uid="{00000000-0005-0000-0000-00002E060000}"/>
    <cellStyle name="0_M205 FS SOMP - Jan 2002" xfId="9897" xr:uid="{00000000-0005-0000-0000-00002F060000}"/>
    <cellStyle name="0_MAM REPORT DEC01 revised 2000" xfId="9898" xr:uid="{00000000-0005-0000-0000-000030060000}"/>
    <cellStyle name="0_MAM REPORT FEB20 2001" xfId="9899" xr:uid="{00000000-0005-0000-0000-000031060000}"/>
    <cellStyle name="0_Mar SoMP File_Final" xfId="9900" xr:uid="{00000000-0005-0000-0000-000032060000}"/>
    <cellStyle name="0_Mar04 pgm Brazil Model" xfId="9901" xr:uid="{00000000-0005-0000-0000-000033060000}"/>
    <cellStyle name="0_Mar15_glidepath_draft5" xfId="9902" xr:uid="{00000000-0005-0000-0000-000034060000}"/>
    <cellStyle name="0_Mars" xfId="9903" xr:uid="{00000000-0005-0000-0000-000035060000}"/>
    <cellStyle name="0_Material" xfId="9904" xr:uid="{00000000-0005-0000-0000-000036060000}"/>
    <cellStyle name="0_May 16 VLR Financials_FINAL" xfId="9905" xr:uid="{00000000-0005-0000-0000-000037060000}"/>
    <cellStyle name="0_MAY ACTUALS" xfId="9906" xr:uid="{00000000-0005-0000-0000-000038060000}"/>
    <cellStyle name="0_Mazzorin_05-Oct-01" xfId="9907" xr:uid="{00000000-0005-0000-0000-000039060000}"/>
    <cellStyle name="0_Mazzorin_23-Oct-01" xfId="9908" xr:uid="{00000000-0005-0000-0000-00003A060000}"/>
    <cellStyle name="0_meetingdb_4pm_nov20" xfId="9909" xr:uid="{00000000-0005-0000-0000-00003B060000}"/>
    <cellStyle name="0_METRICS SUMMARY 0702" xfId="9910" xr:uid="{00000000-0005-0000-0000-00003C060000}"/>
    <cellStyle name="0_metrics summary2" xfId="9911" xr:uid="{00000000-0005-0000-0000-00003D060000}"/>
    <cellStyle name="0_Metrics_Summary" xfId="9912" xr:uid="{00000000-0005-0000-0000-00003E060000}"/>
    <cellStyle name="0_metrics2" xfId="9913" xr:uid="{00000000-0005-0000-0000-00003F060000}"/>
    <cellStyle name="0_MetricsJ" xfId="9914" xr:uid="{00000000-0005-0000-0000-000040060000}"/>
    <cellStyle name="0_Mexico_Focus_BC_27-Feb-03" xfId="9915" xr:uid="{00000000-0005-0000-0000-000041060000}"/>
    <cellStyle name="0_Mfg.2000BPlan.Review.1030" xfId="9916" xr:uid="{00000000-0005-0000-0000-000042060000}"/>
    <cellStyle name="0_Mgt $mils" xfId="9917" xr:uid="{00000000-0005-0000-0000-000043060000}"/>
    <cellStyle name="0_Mgt Units" xfId="9918" xr:uid="{00000000-0005-0000-0000-000044060000}"/>
    <cellStyle name="0_Milk Run Expo" xfId="9919" xr:uid="{00000000-0005-0000-0000-000045060000}"/>
    <cellStyle name="0_Milk Run Expo 2" xfId="11725" xr:uid="{00000000-0005-0000-0000-000046060000}"/>
    <cellStyle name="0_Milk Run Expo 3" xfId="11827" xr:uid="{00000000-0005-0000-0000-000047060000}"/>
    <cellStyle name="0_Milk Run Expo_MT75" xfId="9920" xr:uid="{00000000-0005-0000-0000-000048060000}"/>
    <cellStyle name="0_Milk Run Expo_MT75 2" xfId="11726" xr:uid="{00000000-0005-0000-0000-000049060000}"/>
    <cellStyle name="0_Milk Run Expo_MT75 3" xfId="11828" xr:uid="{00000000-0005-0000-0000-00004A060000}"/>
    <cellStyle name="0_Milk Run Expo_MT75_LYNX ENGINE_2012_ENG (version 1)" xfId="9921" xr:uid="{00000000-0005-0000-0000-00004B060000}"/>
    <cellStyle name="0_Milk Run Expo_MT75_LYNX ENGINE_2012_ENG (version 1) 2" xfId="11727" xr:uid="{00000000-0005-0000-0000-00004C060000}"/>
    <cellStyle name="0_Milk Run Expo_MT75_LYNX ENGINE_2012_ENG (version 1) 3" xfId="11829" xr:uid="{00000000-0005-0000-0000-00004D060000}"/>
    <cellStyle name="0_Moderate Freshening Eng Budget" xfId="9922" xr:uid="{00000000-0005-0000-0000-00004E060000}"/>
    <cellStyle name="0_Module1" xfId="9923" xr:uid="{00000000-0005-0000-0000-00004F060000}"/>
    <cellStyle name="0_Monthly Budget PK" xfId="9924" xr:uid="{00000000-0005-0000-0000-000050060000}"/>
    <cellStyle name="0_MonthlyMetricsMay-6-15" xfId="9925" xr:uid="{00000000-0005-0000-0000-000051060000}"/>
    <cellStyle name="0_MOT.0502.Review.v1" xfId="9926" xr:uid="{00000000-0005-0000-0000-000052060000}"/>
    <cellStyle name="0_mp&amp;l.PJD.v1" xfId="9927" xr:uid="{00000000-0005-0000-0000-000053060000}"/>
    <cellStyle name="0_MPL Presentacion II Vision 2006" xfId="9928" xr:uid="{00000000-0005-0000-0000-000054060000}"/>
    <cellStyle name="0_MPL.v2" xfId="9929" xr:uid="{00000000-0005-0000-0000-000055060000}"/>
    <cellStyle name="0_N.A. Region Spdg Rel Cost 5-71" xfId="9930" xr:uid="{00000000-0005-0000-0000-000056060000}"/>
    <cellStyle name="0_NA 99 HC Slide" xfId="9931" xr:uid="{00000000-0005-0000-0000-000057060000}"/>
    <cellStyle name="0_NA 99 HC Slide_2000canadaslides" xfId="9932" xr:uid="{00000000-0005-0000-0000-000058060000}"/>
    <cellStyle name="0_NA 99 HC Slide_2000canadaslides_651" xfId="9933" xr:uid="{00000000-0005-0000-0000-000059060000}"/>
    <cellStyle name="0_NA 99 HC Slide_2001 111" xfId="9934" xr:uid="{00000000-0005-0000-0000-00005A060000}"/>
    <cellStyle name="0_NA 99 HC Slide_2001 210a" xfId="9935" xr:uid="{00000000-0005-0000-0000-00005B060000}"/>
    <cellStyle name="0_NA 99 HC Slide_2001psc728" xfId="9936" xr:uid="{00000000-0005-0000-0000-00005C060000}"/>
    <cellStyle name="0_NA 99 HC Slide_acsg2001" xfId="9937" xr:uid="{00000000-0005-0000-0000-00005D060000}"/>
    <cellStyle name="0_NA 99 HC Slide_appen" xfId="9938" xr:uid="{00000000-0005-0000-0000-00005E060000}"/>
    <cellStyle name="0_NA 99 HC Slide_AprilIMIOCM" xfId="9939" xr:uid="{00000000-0005-0000-0000-00005F060000}"/>
    <cellStyle name="0_NA 99 HC Slide_Book2" xfId="9940" xr:uid="{00000000-0005-0000-0000-000060060000}"/>
    <cellStyle name="0_NA 99 HC Slide_Can_Sat" xfId="9941" xr:uid="{00000000-0005-0000-0000-000061060000}"/>
    <cellStyle name="0_NA 99 HC Slide_Credit(111)" xfId="9942" xr:uid="{00000000-0005-0000-0000-000062060000}"/>
    <cellStyle name="0_NA 99 HC Slide_Credit(210)" xfId="9943" xr:uid="{00000000-0005-0000-0000-000063060000}"/>
    <cellStyle name="0_NA 99 HC Slide_ECM 651" xfId="9944" xr:uid="{00000000-0005-0000-0000-000064060000}"/>
    <cellStyle name="0_NA 99 HC Slide_ecmdeck647" xfId="9945" xr:uid="{00000000-0005-0000-0000-000065060000}"/>
    <cellStyle name="0_NA 99 HC Slide_LMECM 650" xfId="9946" xr:uid="{00000000-0005-0000-0000-000066060000}"/>
    <cellStyle name="0_NA 99 HC Slide_South America Metrics for MS 1p11" xfId="9947" xr:uid="{00000000-0005-0000-0000-000067060000}"/>
    <cellStyle name="0_NA 99 HC Slide_South America Metrics for MS 2p10" xfId="9948" xr:uid="{00000000-0005-0000-0000-000068060000}"/>
    <cellStyle name="0_NA 99 HC Slide_US_Meeting_1112001" xfId="9949" xr:uid="{00000000-0005-0000-0000-000069060000}"/>
    <cellStyle name="0_NA 99 HC Slide_US_Meeting_1112001March" xfId="9950" xr:uid="{00000000-0005-0000-0000-00006A060000}"/>
    <cellStyle name="0_NA Truck CBG Total -- Jan 2001 SoMP -- 1-8 OCM1" xfId="9951" xr:uid="{00000000-0005-0000-0000-00006B060000}"/>
    <cellStyle name="0_NA.Fcst.650" xfId="9952" xr:uid="{00000000-0005-0000-0000-00006C060000}"/>
    <cellStyle name="0_NAM.PJD.Fcst649.Backup.v2" xfId="9953" xr:uid="{00000000-0005-0000-0000-00006D060000}"/>
    <cellStyle name="0_NAMfg.00BPlan.1129.v1" xfId="9954" xr:uid="{00000000-0005-0000-0000-00006E060000}"/>
    <cellStyle name="0_NAMfg.00BPlan.1129.v2" xfId="9955" xr:uid="{00000000-0005-0000-0000-00006F060000}"/>
    <cellStyle name="0_Nov 19 S&amp;BG input templates v2" xfId="9956" xr:uid="{00000000-0005-0000-0000-000070060000}"/>
    <cellStyle name="0_Nov Dec Most Likely" xfId="9957" xr:uid="{00000000-0005-0000-0000-000071060000}"/>
    <cellStyle name="0_Oakville_mop" xfId="9958" xr:uid="{00000000-0005-0000-0000-000072060000}"/>
    <cellStyle name="0_Oct 4 CashFlow Status" xfId="9959" xr:uid="{00000000-0005-0000-0000-000073060000}"/>
    <cellStyle name="0_Oct05pach" xfId="9960" xr:uid="{00000000-0005-0000-0000-000074060000}"/>
    <cellStyle name="0_Oct05pach 2" xfId="11728" xr:uid="{00000000-0005-0000-0000-000075060000}"/>
    <cellStyle name="0_Oct05pach 3" xfId="11830" xr:uid="{00000000-0005-0000-0000-000076060000}"/>
    <cellStyle name="0_Oct05pach_MT75" xfId="9961" xr:uid="{00000000-0005-0000-0000-000077060000}"/>
    <cellStyle name="0_Oct05pach_MT75 2" xfId="11729" xr:uid="{00000000-0005-0000-0000-000078060000}"/>
    <cellStyle name="0_Oct05pach_MT75 3" xfId="11831" xr:uid="{00000000-0005-0000-0000-000079060000}"/>
    <cellStyle name="0_Oct05pach_MT75_LYNX ENGINE_2012_ENG (version 1)" xfId="9962" xr:uid="{00000000-0005-0000-0000-00007A060000}"/>
    <cellStyle name="0_Oct05pach_MT75_LYNX ENGINE_2012_ENG (version 1) 2" xfId="11730" xr:uid="{00000000-0005-0000-0000-00007B060000}"/>
    <cellStyle name="0_Oct05pach_MT75_LYNX ENGINE_2012_ENG (version 1) 3" xfId="11832" xr:uid="{00000000-0005-0000-0000-00007C060000}"/>
    <cellStyle name="0_October Outlook" xfId="9963" xr:uid="{00000000-0005-0000-0000-00007D060000}"/>
    <cellStyle name="0_OEM Result - PMSM 020118b" xfId="9964" xr:uid="{00000000-0005-0000-0000-00007E060000}"/>
    <cellStyle name="0_Operating Improvements" xfId="9965" xr:uid="{00000000-0005-0000-0000-00007F060000}"/>
    <cellStyle name="0_outlook -- draft" xfId="9966" xr:uid="{00000000-0005-0000-0000-000080060000}"/>
    <cellStyle name="0_P221_SOMP_01_12_Calc" xfId="9967" xr:uid="{00000000-0005-0000-0000-000081060000}"/>
    <cellStyle name="0_P2f" xfId="9968" xr:uid="{00000000-0005-0000-0000-000082060000}"/>
    <cellStyle name="0_P669 Exchange Rate Effects" xfId="9969" xr:uid="{00000000-0005-0000-0000-000083060000}"/>
    <cellStyle name="0_P746F Smiley Face with DEP Calculation" xfId="9970" xr:uid="{00000000-0005-0000-0000-000084060000}"/>
    <cellStyle name="0_PA_C170_2002MY_12MarPDPR_FINAL" xfId="9971" xr:uid="{00000000-0005-0000-0000-000085060000}"/>
    <cellStyle name="0_PA_C170_2002MY_13-Mar" xfId="9972" xr:uid="{00000000-0005-0000-0000-000086060000}"/>
    <cellStyle name="0_PA_CE14_2002MY1" xfId="9973" xr:uid="{00000000-0005-0000-0000-000087060000}"/>
    <cellStyle name="0_Pacheco (48)" xfId="9974" xr:uid="{00000000-0005-0000-0000-000088060000}"/>
    <cellStyle name="0_PAG -- 3+9 2003v5" xfId="9975" xr:uid="{00000000-0005-0000-0000-000089060000}"/>
    <cellStyle name="0_PAG -- 4+8 2003 v6" xfId="9976" xr:uid="{00000000-0005-0000-0000-00008A060000}"/>
    <cellStyle name="0_PAG -- 5+7 2003 v6" xfId="9977" xr:uid="{00000000-0005-0000-0000-00008B060000}"/>
    <cellStyle name="0_PAG (0+12) Base Forecast Y-o-Y" xfId="9978" xr:uid="{00000000-0005-0000-0000-00008C060000}"/>
    <cellStyle name="0_PAG 2002 BPlan Nov 1 Latest v11" xfId="9979" xr:uid="{00000000-0005-0000-0000-00008D060000}"/>
    <cellStyle name="0_PAG 2003-04 updated 5+7" xfId="9980" xr:uid="{00000000-0005-0000-0000-00008E060000}"/>
    <cellStyle name="0_PAG 2003-04 YoY Explanations v2" xfId="9981" xr:uid="{00000000-0005-0000-0000-00008F060000}"/>
    <cellStyle name="0_PAG 2004 Budget T &amp; P and R's &amp; O's" xfId="9982" xr:uid="{00000000-0005-0000-0000-000090060000}"/>
    <cellStyle name="0_PAG 9+3 total" xfId="9983" xr:uid="{00000000-0005-0000-0000-000091060000}"/>
    <cellStyle name="0_PAG August 14 Status" xfId="9984" xr:uid="{00000000-0005-0000-0000-000092060000}"/>
    <cellStyle name="0_pag board jan 10Rev" xfId="9985" xr:uid="{00000000-0005-0000-0000-000093060000}"/>
    <cellStyle name="0_PAG Budget deck Jan 8" xfId="9986" xr:uid="{00000000-0005-0000-0000-000094060000}"/>
    <cellStyle name="0_PAG Business Plan v1.2" xfId="9987" xr:uid="{00000000-0005-0000-0000-000095060000}"/>
    <cellStyle name="0_PAG Calendarised 2004 Budet - Derek backup" xfId="9988" xr:uid="{00000000-0005-0000-0000-000096060000}"/>
    <cellStyle name="0_PAG Calendarised 2004 Budet - Derek backupUpdateJan15 - new risksCostPerfUpdate" xfId="9989" xr:uid="{00000000-0005-0000-0000-000097060000}"/>
    <cellStyle name="0_PAG consol 0+12" xfId="9990" xr:uid="{00000000-0005-0000-0000-000098060000}"/>
    <cellStyle name="0_PAG consol 3+9 v3" xfId="9991" xr:uid="{00000000-0005-0000-0000-000099060000}"/>
    <cellStyle name="0_PAG consol 4+8" xfId="9992" xr:uid="{00000000-0005-0000-0000-00009A060000}"/>
    <cellStyle name="0_PAG consol 84v3" xfId="9993" xr:uid="{00000000-0005-0000-0000-00009B060000}"/>
    <cellStyle name="0_PAG consol 9+3 DRAFT" xfId="9994" xr:uid="{00000000-0005-0000-0000-00009C060000}"/>
    <cellStyle name="0_PAG consol 93" xfId="9995" xr:uid="{00000000-0005-0000-0000-00009D060000}"/>
    <cellStyle name="0_PAG_Analysis_v14" xfId="9996" xr:uid="{00000000-0005-0000-0000-00009E060000}"/>
    <cellStyle name="0_Page 1f" xfId="9997" xr:uid="{00000000-0005-0000-0000-00009F060000}"/>
    <cellStyle name="0_Patterns " xfId="9998" xr:uid="{00000000-0005-0000-0000-0000A0060000}"/>
    <cellStyle name="0_Patterns  2" xfId="11731" xr:uid="{00000000-0005-0000-0000-0000A1060000}"/>
    <cellStyle name="0_Patterns  3" xfId="11833" xr:uid="{00000000-0005-0000-0000-0000A2060000}"/>
    <cellStyle name="0_Patterns _MT75" xfId="9999" xr:uid="{00000000-0005-0000-0000-0000A3060000}"/>
    <cellStyle name="0_Patterns _MT75 2" xfId="11732" xr:uid="{00000000-0005-0000-0000-0000A4060000}"/>
    <cellStyle name="0_Patterns _MT75 3" xfId="11834" xr:uid="{00000000-0005-0000-0000-0000A5060000}"/>
    <cellStyle name="0_Patterns _MT75_LYNX ENGINE_2012_ENG (version 1)" xfId="10000" xr:uid="{00000000-0005-0000-0000-0000A6060000}"/>
    <cellStyle name="0_Patterns _MT75_LYNX ENGINE_2012_ENG (version 1) 2" xfId="11733" xr:uid="{00000000-0005-0000-0000-0000A7060000}"/>
    <cellStyle name="0_Patterns _MT75_LYNX ENGINE_2012_ENG (version 1) 3" xfId="11835" xr:uid="{00000000-0005-0000-0000-0000A8060000}"/>
    <cellStyle name="0_PHYSICAL ASSUMPTIONS may22" xfId="10001" xr:uid="{00000000-0005-0000-0000-0000A9060000}"/>
    <cellStyle name="0_PJD.Fcst651.2+10.R&amp;O.v1" xfId="10002" xr:uid="{00000000-0005-0000-0000-0000AA060000}"/>
    <cellStyle name="0_PJD.Fcst652.3+9.R&amp;O.v1" xfId="10003" xr:uid="{00000000-0005-0000-0000-0000AB060000}"/>
    <cellStyle name="0_PJD.Final.v5" xfId="10004" xr:uid="{00000000-0005-0000-0000-0000AC060000}"/>
    <cellStyle name="0_PJD.MOT.032801" xfId="10005" xr:uid="{00000000-0005-0000-0000-0000AD060000}"/>
    <cellStyle name="0_PJD.Review.0822" xfId="10006" xr:uid="{00000000-0005-0000-0000-0000AE060000}"/>
    <cellStyle name="0_PJD.Review.0831" xfId="10007" xr:uid="{00000000-0005-0000-0000-0000AF060000}"/>
    <cellStyle name="0_PJDDRL.Forecast.Detail.Review" xfId="10008" xr:uid="{00000000-0005-0000-0000-0000B0060000}"/>
    <cellStyle name="0_Plan Albatros v1" xfId="10009" xr:uid="{00000000-0005-0000-0000-0000B1060000}"/>
    <cellStyle name="0_Plan Volumes summary- 6+6RA base" xfId="10010" xr:uid="{00000000-0005-0000-0000-0000B2060000}"/>
    <cellStyle name="0_Powertrain Graphs" xfId="10011" xr:uid="{00000000-0005-0000-0000-0000B3060000}"/>
    <cellStyle name="0_powertrain_260301" xfId="10012" xr:uid="{00000000-0005-0000-0000-0000B4060000}"/>
    <cellStyle name="0_PPR Apr 17" xfId="10013" xr:uid="{00000000-0005-0000-0000-0000B5060000}"/>
    <cellStyle name="0_PRE PDPR_Financials_6-Mar" xfId="10014" xr:uid="{00000000-0005-0000-0000-0000B6060000}"/>
    <cellStyle name="0_PRE PDPR_Financials_6-Mar_Business_Case" xfId="10015" xr:uid="{00000000-0005-0000-0000-0000B7060000}"/>
    <cellStyle name="0_Pre SAPR Summary" xfId="10016" xr:uid="{00000000-0005-0000-0000-0000B8060000}"/>
    <cellStyle name="0_Pre SAPR Summary_Business_Case" xfId="10017" xr:uid="{00000000-0005-0000-0000-0000B9060000}"/>
    <cellStyle name="0_Prelim BP" xfId="10018" xr:uid="{00000000-0005-0000-0000-0000BA060000}"/>
    <cellStyle name="0_Prelim BP_02 to 04RiskAdjustedOutlook_3_4" xfId="10019" xr:uid="{00000000-0005-0000-0000-0000BB060000}"/>
    <cellStyle name="0_Prelim BP_19 income statement" xfId="10020" xr:uid="{00000000-0005-0000-0000-0000BC060000}"/>
    <cellStyle name="0_Prelim BP_2" xfId="10021" xr:uid="{00000000-0005-0000-0000-0000BD060000}"/>
    <cellStyle name="0_Prelim BP_2_RO_Sept10" xfId="10022" xr:uid="{00000000-0005-0000-0000-0000BE060000}"/>
    <cellStyle name="0_Prelim BP_2012_SBC Cars_R.779-0_Nov 04th" xfId="10023" xr:uid="{00000000-0005-0000-0000-0000BF060000}"/>
    <cellStyle name="0_Prelim BP_income statement_10_09" xfId="10024" xr:uid="{00000000-0005-0000-0000-0000C0060000}"/>
    <cellStyle name="0_Prelim BP_Lm bud perf" xfId="10025" xr:uid="{00000000-0005-0000-0000-0000C1060000}"/>
    <cellStyle name="0_Prelim BP_LM4p8ForecastMay30v1" xfId="10026" xr:uid="{00000000-0005-0000-0000-0000C2060000}"/>
    <cellStyle name="0_Prelim BP_NA CBG 12+0 Actual Draft" xfId="10027" xr:uid="{00000000-0005-0000-0000-0000C3060000}"/>
    <cellStyle name="0_Preliminary Allocation 2008 PAP" xfId="10028" xr:uid="{00000000-0005-0000-0000-0000C4060000}"/>
    <cellStyle name="0_Prescheduling (57) v2 - 17-Jun" xfId="10029" xr:uid="{00000000-0005-0000-0000-0000C5060000}"/>
    <cellStyle name="0_Prescheduling (66)" xfId="10030" xr:uid="{00000000-0005-0000-0000-0000C6060000}"/>
    <cellStyle name="0_Presentation_16-Jul" xfId="10031" xr:uid="{00000000-0005-0000-0000-0000C7060000}"/>
    <cellStyle name="0_Presentation_16-Jul_Business_Case" xfId="10032" xr:uid="{00000000-0005-0000-0000-0000C8060000}"/>
    <cellStyle name="0_Presentation_16-Jul_V227_Financials_12-Apr" xfId="10033" xr:uid="{00000000-0005-0000-0000-0000C9060000}"/>
    <cellStyle name="0_Presentation_18-Jul_Rev 16-08" xfId="10034" xr:uid="{00000000-0005-0000-0000-0000CA060000}"/>
    <cellStyle name="0_Presentation_18-Jul_Rev 16-08_Business_Case" xfId="10035" xr:uid="{00000000-0005-0000-0000-0000CB060000}"/>
    <cellStyle name="0_Presentation_18-Jul_Rev 16-08_V227_Financials_12-Apr" xfId="10036" xr:uid="{00000000-0005-0000-0000-0000CC060000}"/>
    <cellStyle name="0_Product Platform 6+6 Deck" xfId="10037" xr:uid="{00000000-0005-0000-0000-0000CD060000}"/>
    <cellStyle name="0_Product Platform 6+6 Deck_(48) Business Structure" xfId="10038" xr:uid="{00000000-0005-0000-0000-0000CE060000}"/>
    <cellStyle name="0_Product Platform 6+6 Deck_012 Key Deliverables" xfId="10039" xr:uid="{00000000-0005-0000-0000-0000CF060000}"/>
    <cellStyle name="0_Product Platform 6+6 Deck_1+11 I2I - US" xfId="10040" xr:uid="{00000000-0005-0000-0000-0000D0060000}"/>
    <cellStyle name="0_Product Platform 6+6 Deck_10+2 Business Structure" xfId="10041" xr:uid="{00000000-0005-0000-0000-0000D1060000}"/>
    <cellStyle name="0_Product Platform 6+6 Deck_2002 (6+6) Deck" xfId="10042" xr:uid="{00000000-0005-0000-0000-0000D2060000}"/>
    <cellStyle name="0_Product Platform 6+6 Deck_2002 (6+6) Deck - 11 Sept" xfId="10043" xr:uid="{00000000-0005-0000-0000-0000D3060000}"/>
    <cellStyle name="0_Product Platform 6+6 Deck_2003_Profit_Outlook" xfId="10044" xr:uid="{00000000-0005-0000-0000-0000D4060000}"/>
    <cellStyle name="0_Product Platform 6+6 Deck_39 Key Deliverables" xfId="10045" xr:uid="{00000000-0005-0000-0000-0000D5060000}"/>
    <cellStyle name="0_Product Platform 6+6 Deck_4+8 comm_5" xfId="10046" xr:uid="{00000000-0005-0000-0000-0000D6060000}"/>
    <cellStyle name="0_Product Platform 6+6 Deck_4+8 Outlook - 2" xfId="10047" xr:uid="{00000000-0005-0000-0000-0000D7060000}"/>
    <cellStyle name="0_Product Platform 6+6 Deck_57_Outlook_v2" xfId="10048" xr:uid="{00000000-0005-0000-0000-0000D8060000}"/>
    <cellStyle name="0_Product Platform 6+6 Deck_Book2" xfId="10049" xr:uid="{00000000-0005-0000-0000-0000D9060000}"/>
    <cellStyle name="0_Product Platform 6+6 Deck_Book35" xfId="10050" xr:uid="{00000000-0005-0000-0000-0000DA060000}"/>
    <cellStyle name="0_Product Platform 6+6 Deck_Book4" xfId="10051" xr:uid="{00000000-0005-0000-0000-0000DB060000}"/>
    <cellStyle name="0_Product Platform 6+6 Deck_Bus Struct" xfId="10052" xr:uid="{00000000-0005-0000-0000-0000DC060000}"/>
    <cellStyle name="0_Product Platform 6+6 Deck_CLEANED_4+8 vs Budget - 5" xfId="10053" xr:uid="{00000000-0005-0000-0000-0000DD060000}"/>
    <cellStyle name="0_Product Platform 6+6 Deck_Copy of DWT Cost Perf" xfId="10054" xr:uid="{00000000-0005-0000-0000-0000DE060000}"/>
    <cellStyle name="0_Product Platform 6+6 Deck_DWT deck" xfId="10055" xr:uid="{00000000-0005-0000-0000-0000DF060000}"/>
    <cellStyle name="0_Product Platform 6+6 Deck_DWT_deck_forecast" xfId="10056" xr:uid="{00000000-0005-0000-0000-0000E0060000}"/>
    <cellStyle name="0_Product Platform 6+6 Deck_DWT_ItI_v2_updated_2" xfId="10057" xr:uid="{00000000-0005-0000-0000-0000E1060000}"/>
    <cellStyle name="0_Product Platform 6+6 Deck_EOC_11_Jun_v1 (roadmap)" xfId="10058" xr:uid="{00000000-0005-0000-0000-0000E2060000}"/>
    <cellStyle name="0_Product Platform 6+6 Deck_EOC_11_Jun_v4" xfId="10059" xr:uid="{00000000-0005-0000-0000-0000E3060000}"/>
    <cellStyle name="0_Product Platform 6+6 Deck_Full Deck 9+3 - PA Only" xfId="10060" xr:uid="{00000000-0005-0000-0000-0000E4060000}"/>
    <cellStyle name="0_Product Platform 6+6 Deck_updated RO's_v2" xfId="10061" xr:uid="{00000000-0005-0000-0000-0000E5060000}"/>
    <cellStyle name="0_Product Platform 6+6 Deck_vs Budget Deliverables" xfId="10062" xr:uid="{00000000-0005-0000-0000-0000E6060000}"/>
    <cellStyle name="0_ProfitOvw 2003 39 summary" xfId="10063" xr:uid="{00000000-0005-0000-0000-0000E7060000}"/>
    <cellStyle name="0_ProfitOvw 2003 Budget" xfId="10064" xr:uid="{00000000-0005-0000-0000-0000E8060000}"/>
    <cellStyle name="0_Program Assumptions Alternatives Summary 3" xfId="10065" xr:uid="{00000000-0005-0000-0000-0000E9060000}"/>
    <cellStyle name="0_program_volumes_010302" xfId="10066" xr:uid="{00000000-0005-0000-0000-0000EA060000}"/>
    <cellStyle name="0_program_volumes_090201" xfId="10067" xr:uid="{00000000-0005-0000-0000-0000EB060000}"/>
    <cellStyle name="0_ProgramApproval" xfId="10068" xr:uid="{00000000-0005-0000-0000-0000EC060000}"/>
    <cellStyle name="0_promatrix3" xfId="10069" xr:uid="{00000000-0005-0000-0000-0000ED060000}"/>
    <cellStyle name="0_Proposed Forecast Stub" xfId="10070" xr:uid="{00000000-0005-0000-0000-0000EE060000}"/>
    <cellStyle name="0_PSA Cost gap update" xfId="10071" xr:uid="{00000000-0005-0000-0000-0000EF060000}"/>
    <cellStyle name="0_PSCPAGv13_5" xfId="10072" xr:uid="{00000000-0005-0000-0000-0000F0060000}"/>
    <cellStyle name="0_pto.DL detail fcst 3_20_10" xfId="10073" xr:uid="{00000000-0005-0000-0000-0000F1060000}"/>
    <cellStyle name="0_R&amp;O and Vol pages" xfId="10074" xr:uid="{00000000-0005-0000-0000-0000F2060000}"/>
    <cellStyle name="0_Ranger" xfId="10075" xr:uid="{00000000-0005-0000-0000-0000F3060000}"/>
    <cellStyle name="0_Ranger 2003 0.5" xfId="10076" xr:uid="{00000000-0005-0000-0000-0000F4060000}"/>
    <cellStyle name="0_Ranger 2003 MY for Argentina Market (25-02-02)" xfId="10077" xr:uid="{00000000-0005-0000-0000-0000F5060000}"/>
    <cellStyle name="0_Ranger 2003 MY for Argentina Market (25-02-02) 2" xfId="11734" xr:uid="{00000000-0005-0000-0000-0000F6060000}"/>
    <cellStyle name="0_Ranger 2003 MY for Argentina Market (25-02-02) 3" xfId="11836" xr:uid="{00000000-0005-0000-0000-0000F7060000}"/>
    <cellStyle name="0_Ranger 2003 MY for Argentina Market (25-02-02)_MT75" xfId="10078" xr:uid="{00000000-0005-0000-0000-0000F8060000}"/>
    <cellStyle name="0_Ranger 2003 MY for Argentina Market (25-02-02)_MT75 2" xfId="11735" xr:uid="{00000000-0005-0000-0000-0000F9060000}"/>
    <cellStyle name="0_Ranger 2003 MY for Argentina Market (25-02-02)_MT75 3" xfId="11837" xr:uid="{00000000-0005-0000-0000-0000FA060000}"/>
    <cellStyle name="0_Ranger 2003 MY for Argentina Market (25-02-02)_MT75_LYNX ENGINE_2012_ENG (version 1)" xfId="10079" xr:uid="{00000000-0005-0000-0000-0000FB060000}"/>
    <cellStyle name="0_Ranger 2003 MY for Argentina Market (25-02-02)_MT75_LYNX ENGINE_2012_ENG (version 1) 2" xfId="11736" xr:uid="{00000000-0005-0000-0000-0000FC060000}"/>
    <cellStyle name="0_Ranger 2003 MY for Argentina Market (25-02-02)_MT75_LYNX ENGINE_2012_ENG (version 1) 3" xfId="11838" xr:uid="{00000000-0005-0000-0000-0000FD060000}"/>
    <cellStyle name="0_Ranger 2003MY Volumes Assumption" xfId="10080" xr:uid="{00000000-0005-0000-0000-0000FE060000}"/>
    <cellStyle name="0_Ranger 2003MY Volumes Assumption1" xfId="10081" xr:uid="{00000000-0005-0000-0000-0000FF060000}"/>
    <cellStyle name="0_Ranger 2005 Catalogos_Brasil_October14" xfId="10082" xr:uid="{00000000-0005-0000-0000-000000070000}"/>
    <cellStyle name="0_Ranger 2005 Catalogos_Brasil_October14 2" xfId="11737" xr:uid="{00000000-0005-0000-0000-000001070000}"/>
    <cellStyle name="0_Ranger 2005 Catalogos_Brasil_October14 3" xfId="11839" xr:uid="{00000000-0005-0000-0000-000002070000}"/>
    <cellStyle name="0_Ranger 2005 Catalogos_Brasil_October14_MT75" xfId="10083" xr:uid="{00000000-0005-0000-0000-000003070000}"/>
    <cellStyle name="0_Ranger 2005 Catalogos_Brasil_October14_MT75 2" xfId="11738" xr:uid="{00000000-0005-0000-0000-000004070000}"/>
    <cellStyle name="0_Ranger 2005 Catalogos_Brasil_October14_MT75 3" xfId="11840" xr:uid="{00000000-0005-0000-0000-000005070000}"/>
    <cellStyle name="0_Ranger 2005 Catalogos_Brasil_October14_MT75_LYNX ENGINE_2012_ENG (version 1)" xfId="10084" xr:uid="{00000000-0005-0000-0000-000006070000}"/>
    <cellStyle name="0_Ranger 2005 Catalogos_Brasil_October14_MT75_LYNX ENGINE_2012_ENG (version 1) 2" xfId="11739" xr:uid="{00000000-0005-0000-0000-000007070000}"/>
    <cellStyle name="0_Ranger 2005 Catalogos_Brasil_October14_MT75_LYNX ENGINE_2012_ENG (version 1) 3" xfId="11841" xr:uid="{00000000-0005-0000-0000-000008070000}"/>
    <cellStyle name="0_Ranger Argentina Vol - Content (TAPR 09-04-02)" xfId="10085" xr:uid="{00000000-0005-0000-0000-000009070000}"/>
    <cellStyle name="0_Ranger Argentina Vol - Content (TAPR 09-04-02) 2" xfId="11740" xr:uid="{00000000-0005-0000-0000-00000A070000}"/>
    <cellStyle name="0_Ranger Argentina Vol - Content (TAPR 09-04-02) 3" xfId="11842" xr:uid="{00000000-0005-0000-0000-00000B070000}"/>
    <cellStyle name="0_Ranger Argentina Vol - Content (TAPR 09-04-02)_MT75" xfId="10086" xr:uid="{00000000-0005-0000-0000-00000C070000}"/>
    <cellStyle name="0_Ranger Argentina Vol - Content (TAPR 09-04-02)_MT75 2" xfId="11741" xr:uid="{00000000-0005-0000-0000-00000D070000}"/>
    <cellStyle name="0_Ranger Argentina Vol - Content (TAPR 09-04-02)_MT75 3" xfId="11843" xr:uid="{00000000-0005-0000-0000-00000E070000}"/>
    <cellStyle name="0_Ranger Argentina Vol - Content (TAPR 09-04-02)_MT75_LYNX ENGINE_2012_ENG (version 1)" xfId="10087" xr:uid="{00000000-0005-0000-0000-00000F070000}"/>
    <cellStyle name="0_Ranger Argentina Vol - Content (TAPR 09-04-02)_MT75_LYNX ENGINE_2012_ENG (version 1) 2" xfId="11742" xr:uid="{00000000-0005-0000-0000-000010070000}"/>
    <cellStyle name="0_Ranger Argentina Vol - Content (TAPR 09-04-02)_MT75_LYNX ENGINE_2012_ENG (version 1) 3" xfId="11844" xr:uid="{00000000-0005-0000-0000-000011070000}"/>
    <cellStyle name="0_Ranger Capacity Increase Study DM 26-01-06 r2" xfId="10088" xr:uid="{00000000-0005-0000-0000-000012070000}"/>
    <cellStyle name="0_Ranger Competitive Cycle Plan - August 2002" xfId="10089" xr:uid="{00000000-0005-0000-0000-000013070000}"/>
    <cellStyle name="0_Ranger Major Programs FTLE 16-12 b" xfId="10090" xr:uid="{00000000-0005-0000-0000-000014070000}"/>
    <cellStyle name="0_Ranger Moderate Freshening 2005 - Focus Groups Report" xfId="10091" xr:uid="{00000000-0005-0000-0000-000015070000}"/>
    <cellStyle name="0_Ranger Study-December11" xfId="10092" xr:uid="{00000000-0005-0000-0000-000016070000}"/>
    <cellStyle name="0_Ranger Study-October24" xfId="10093" xr:uid="{00000000-0005-0000-0000-000017070000}"/>
    <cellStyle name="0_Ranger_1" xfId="10094" xr:uid="{00000000-0005-0000-0000-000018070000}"/>
    <cellStyle name="0_Ranger'04 PA new features price " xfId="10095" xr:uid="{00000000-0005-0000-0000-000019070000}"/>
    <cellStyle name="0_Recipients" xfId="10096" xr:uid="{00000000-0005-0000-0000-00001A070000}"/>
    <cellStyle name="0_Regional MAM 2001 models 4th Qtr BOBR" xfId="10097" xr:uid="{00000000-0005-0000-0000-00001B070000}"/>
    <cellStyle name="0_Rev. Euro Stat" xfId="10098" xr:uid="{00000000-0005-0000-0000-00001C070000}"/>
    <cellStyle name="0_Revised BOM" xfId="10099" xr:uid="{00000000-0005-0000-0000-00001D070000}"/>
    <cellStyle name="0_Revised Outlook - Forecast Rates" xfId="10100" xr:uid="{00000000-0005-0000-0000-00001E070000}"/>
    <cellStyle name="0_Revised Outlook - Forecast Rates_v51" xfId="10101" xr:uid="{00000000-0005-0000-0000-00001F070000}"/>
    <cellStyle name="0_Revised Outlook - Forecast Rates_v52" xfId="10102" xr:uid="{00000000-0005-0000-0000-000020070000}"/>
    <cellStyle name="0_S Cost _june 1july 1 update" xfId="10103" xr:uid="{00000000-0005-0000-0000-000021070000}"/>
    <cellStyle name="0_SA Ranger 2004 MY VC &amp; FTLE Summary PA - preTAPR 080502 c" xfId="10104" xr:uid="{00000000-0005-0000-0000-000022070000}"/>
    <cellStyle name="0_Salary Headcount" xfId="10105" xr:uid="{00000000-0005-0000-0000-000023070000}"/>
    <cellStyle name="0_Salary Headcount_02 to 04RiskAdjustedOutlook_3_4" xfId="10106" xr:uid="{00000000-0005-0000-0000-000024070000}"/>
    <cellStyle name="0_Salary Headcount_19 income statement" xfId="10107" xr:uid="{00000000-0005-0000-0000-000025070000}"/>
    <cellStyle name="0_Salary Headcount_2" xfId="10108" xr:uid="{00000000-0005-0000-0000-000026070000}"/>
    <cellStyle name="0_Salary Headcount_2_RO_Sept10" xfId="10109" xr:uid="{00000000-0005-0000-0000-000027070000}"/>
    <cellStyle name="0_Salary Headcount_2012_SBC Cars_R.779-0_Nov 04th" xfId="10110" xr:uid="{00000000-0005-0000-0000-000028070000}"/>
    <cellStyle name="0_Salary Headcount_Controllers.Review.CBG" xfId="10111" xr:uid="{00000000-0005-0000-0000-000029070000}"/>
    <cellStyle name="0_Salary Headcount_income statement_10_09" xfId="10112" xr:uid="{00000000-0005-0000-0000-00002A070000}"/>
    <cellStyle name="0_Salary Headcount_Lm bud perf" xfId="10113" xr:uid="{00000000-0005-0000-0000-00002B070000}"/>
    <cellStyle name="0_Salary Headcount_LM4p8ForecastMay30v1" xfId="10114" xr:uid="{00000000-0005-0000-0000-00002C070000}"/>
    <cellStyle name="0_Salary Headcount_NA CBG 12+0 Actual Draft" xfId="10115" xr:uid="{00000000-0005-0000-0000-00002D070000}"/>
    <cellStyle name="0_SAR 2003.5MY Eng Budget" xfId="10116" xr:uid="{00000000-0005-0000-0000-00002E070000}"/>
    <cellStyle name="0_Sensitivity Summary1" xfId="10117" xr:uid="{00000000-0005-0000-0000-00002F070000}"/>
    <cellStyle name="0_Sensitivity Summary1_Business_Case" xfId="10118" xr:uid="{00000000-0005-0000-0000-000030070000}"/>
    <cellStyle name="0_Sent to  Br_12-Apr_Pricing Issue" xfId="10119" xr:uid="{00000000-0005-0000-0000-000031070000}"/>
    <cellStyle name="0_Sent to  Br_12-Apr_Pricing Issue_Business_Case" xfId="10120" xr:uid="{00000000-0005-0000-0000-000032070000}"/>
    <cellStyle name="0_Sent to Br_09-Apr_103%vsAstra" xfId="10121" xr:uid="{00000000-0005-0000-0000-000033070000}"/>
    <cellStyle name="0_Sent to Br_09-Apr_103%vsAstra_Business_Case" xfId="10122" xr:uid="{00000000-0005-0000-0000-000034070000}"/>
    <cellStyle name="0_Sent to Br_09-Apr1" xfId="10123" xr:uid="{00000000-0005-0000-0000-000035070000}"/>
    <cellStyle name="0_Sent to Br_09-Apr1_Business_Case" xfId="10124" xr:uid="{00000000-0005-0000-0000-000036070000}"/>
    <cellStyle name="0_Sent to Br_09-Apr2" xfId="10125" xr:uid="{00000000-0005-0000-0000-000037070000}"/>
    <cellStyle name="0_Sent to Br_09-Apr2_Business_Case" xfId="10126" xr:uid="{00000000-0005-0000-0000-000038070000}"/>
    <cellStyle name="0_Sent to Br_7 May_2005" xfId="10127" xr:uid="{00000000-0005-0000-0000-000039070000}"/>
    <cellStyle name="0_Sent to Br_7 May_2005_Business_Case" xfId="10128" xr:uid="{00000000-0005-0000-0000-00003A070000}"/>
    <cellStyle name="0_sent to Flores" xfId="10129" xr:uid="{00000000-0005-0000-0000-00003B070000}"/>
    <cellStyle name="0_Sent_Cost_Walk_Comparisson_Updated_27-Feb" xfId="10130" xr:uid="{00000000-0005-0000-0000-00003C070000}"/>
    <cellStyle name="0_Sept 24 SBG Volvo Cars" xfId="10131" xr:uid="{00000000-0005-0000-0000-00003D070000}"/>
    <cellStyle name="0_SHAREHOLDER FAO" xfId="10132" xr:uid="{00000000-0005-0000-0000-00003E070000}"/>
    <cellStyle name="0_SHAREHOLDER FAO_(48) Business Structure" xfId="10133" xr:uid="{00000000-0005-0000-0000-00003F070000}"/>
    <cellStyle name="0_SHAREHOLDER FAO_012 Key Deliverables" xfId="10134" xr:uid="{00000000-0005-0000-0000-000040070000}"/>
    <cellStyle name="0_SHAREHOLDER FAO_1+11 I2I - US" xfId="10135" xr:uid="{00000000-0005-0000-0000-000041070000}"/>
    <cellStyle name="0_SHAREHOLDER FAO_10+2 Business Structure" xfId="10136" xr:uid="{00000000-0005-0000-0000-000042070000}"/>
    <cellStyle name="0_SHAREHOLDER FAO_2002 (6+6) Deck" xfId="10137" xr:uid="{00000000-0005-0000-0000-000043070000}"/>
    <cellStyle name="0_SHAREHOLDER FAO_2002 (6+6) Deck - 11 Sept" xfId="10138" xr:uid="{00000000-0005-0000-0000-000044070000}"/>
    <cellStyle name="0_SHAREHOLDER FAO_2003_Profit_Outlook" xfId="10139" xr:uid="{00000000-0005-0000-0000-000045070000}"/>
    <cellStyle name="0_SHAREHOLDER FAO_39 Key Deliverables" xfId="10140" xr:uid="{00000000-0005-0000-0000-000046070000}"/>
    <cellStyle name="0_SHAREHOLDER FAO_4+8 comm_5" xfId="10141" xr:uid="{00000000-0005-0000-0000-000047070000}"/>
    <cellStyle name="0_SHAREHOLDER FAO_4+8 Outlook - 2" xfId="10142" xr:uid="{00000000-0005-0000-0000-000048070000}"/>
    <cellStyle name="0_SHAREHOLDER FAO_57_Outlook_v2" xfId="10143" xr:uid="{00000000-0005-0000-0000-000049070000}"/>
    <cellStyle name="0_SHAREHOLDER FAO_Book2" xfId="10144" xr:uid="{00000000-0005-0000-0000-00004A070000}"/>
    <cellStyle name="0_SHAREHOLDER FAO_Book35" xfId="10145" xr:uid="{00000000-0005-0000-0000-00004B070000}"/>
    <cellStyle name="0_SHAREHOLDER FAO_Book4" xfId="10146" xr:uid="{00000000-0005-0000-0000-00004C070000}"/>
    <cellStyle name="0_SHAREHOLDER FAO_Bus Struct" xfId="10147" xr:uid="{00000000-0005-0000-0000-00004D070000}"/>
    <cellStyle name="0_SHAREHOLDER FAO_CLEANED_4+8 vs Budget - 5" xfId="10148" xr:uid="{00000000-0005-0000-0000-00004E070000}"/>
    <cellStyle name="0_SHAREHOLDER FAO_Copy of DWT Cost Perf" xfId="10149" xr:uid="{00000000-0005-0000-0000-00004F070000}"/>
    <cellStyle name="0_SHAREHOLDER FAO_DWT deck" xfId="10150" xr:uid="{00000000-0005-0000-0000-000050070000}"/>
    <cellStyle name="0_SHAREHOLDER FAO_DWT_deck_forecast" xfId="10151" xr:uid="{00000000-0005-0000-0000-000051070000}"/>
    <cellStyle name="0_SHAREHOLDER FAO_DWT_ItI_v2_updated_2" xfId="10152" xr:uid="{00000000-0005-0000-0000-000052070000}"/>
    <cellStyle name="0_SHAREHOLDER FAO_EOC_11_Jun_v1 (roadmap)" xfId="10153" xr:uid="{00000000-0005-0000-0000-000053070000}"/>
    <cellStyle name="0_SHAREHOLDER FAO_EOC_11_Jun_v4" xfId="10154" xr:uid="{00000000-0005-0000-0000-000054070000}"/>
    <cellStyle name="0_SHAREHOLDER FAO_Full Deck 9+3 - PA Only" xfId="10155" xr:uid="{00000000-0005-0000-0000-000055070000}"/>
    <cellStyle name="0_SHAREHOLDER FAO_updated RO's_v2" xfId="10156" xr:uid="{00000000-0005-0000-0000-000056070000}"/>
    <cellStyle name="0_SHAREHOLDER FAO_Veh Line PBT FAO Pg. 5" xfId="10157" xr:uid="{00000000-0005-0000-0000-000057070000}"/>
    <cellStyle name="0_SHAREHOLDER FAO_Veh Line PBT FAO Pg. 5_(48) Business Structure" xfId="10158" xr:uid="{00000000-0005-0000-0000-000058070000}"/>
    <cellStyle name="0_SHAREHOLDER FAO_Veh Line PBT FAO Pg. 5_012 Key Deliverables" xfId="10159" xr:uid="{00000000-0005-0000-0000-000059070000}"/>
    <cellStyle name="0_SHAREHOLDER FAO_Veh Line PBT FAO Pg. 5_1+11 I2I - US" xfId="10160" xr:uid="{00000000-0005-0000-0000-00005A070000}"/>
    <cellStyle name="0_SHAREHOLDER FAO_Veh Line PBT FAO Pg. 5_10+2 Business Structure" xfId="10161" xr:uid="{00000000-0005-0000-0000-00005B070000}"/>
    <cellStyle name="0_SHAREHOLDER FAO_Veh Line PBT FAO Pg. 5_2002 (6+6) Deck" xfId="10162" xr:uid="{00000000-0005-0000-0000-00005C070000}"/>
    <cellStyle name="0_SHAREHOLDER FAO_Veh Line PBT FAO Pg. 5_2002 (6+6) Deck - 11 Sept" xfId="10163" xr:uid="{00000000-0005-0000-0000-00005D070000}"/>
    <cellStyle name="0_SHAREHOLDER FAO_Veh Line PBT FAO Pg. 5_2003_Profit_Outlook" xfId="10164" xr:uid="{00000000-0005-0000-0000-00005E070000}"/>
    <cellStyle name="0_SHAREHOLDER FAO_Veh Line PBT FAO Pg. 5_39 Key Deliverables" xfId="10165" xr:uid="{00000000-0005-0000-0000-00005F070000}"/>
    <cellStyle name="0_SHAREHOLDER FAO_Veh Line PBT FAO Pg. 5_4+8 comm_5" xfId="10166" xr:uid="{00000000-0005-0000-0000-000060070000}"/>
    <cellStyle name="0_SHAREHOLDER FAO_Veh Line PBT FAO Pg. 5_4+8 Outlook - 2" xfId="10167" xr:uid="{00000000-0005-0000-0000-000061070000}"/>
    <cellStyle name="0_SHAREHOLDER FAO_Veh Line PBT FAO Pg. 5_57_Outlook_v2" xfId="10168" xr:uid="{00000000-0005-0000-0000-000062070000}"/>
    <cellStyle name="0_SHAREHOLDER FAO_Veh Line PBT FAO Pg. 5_Book2" xfId="10169" xr:uid="{00000000-0005-0000-0000-000063070000}"/>
    <cellStyle name="0_SHAREHOLDER FAO_Veh Line PBT FAO Pg. 5_Book35" xfId="10170" xr:uid="{00000000-0005-0000-0000-000064070000}"/>
    <cellStyle name="0_SHAREHOLDER FAO_Veh Line PBT FAO Pg. 5_Book4" xfId="10171" xr:uid="{00000000-0005-0000-0000-000065070000}"/>
    <cellStyle name="0_SHAREHOLDER FAO_Veh Line PBT FAO Pg. 5_Bus Struct" xfId="10172" xr:uid="{00000000-0005-0000-0000-000066070000}"/>
    <cellStyle name="0_SHAREHOLDER FAO_Veh Line PBT FAO Pg. 5_CLEANED_4+8 vs Budget - 5" xfId="10173" xr:uid="{00000000-0005-0000-0000-000067070000}"/>
    <cellStyle name="0_SHAREHOLDER FAO_Veh Line PBT FAO Pg. 5_Copy of DWT Cost Perf" xfId="10174" xr:uid="{00000000-0005-0000-0000-000068070000}"/>
    <cellStyle name="0_SHAREHOLDER FAO_Veh Line PBT FAO Pg. 5_DWT deck" xfId="10175" xr:uid="{00000000-0005-0000-0000-000069070000}"/>
    <cellStyle name="0_SHAREHOLDER FAO_Veh Line PBT FAO Pg. 5_DWT_deck_forecast" xfId="10176" xr:uid="{00000000-0005-0000-0000-00006A070000}"/>
    <cellStyle name="0_SHAREHOLDER FAO_Veh Line PBT FAO Pg. 5_DWT_ItI_v2_updated_2" xfId="10177" xr:uid="{00000000-0005-0000-0000-00006B070000}"/>
    <cellStyle name="0_SHAREHOLDER FAO_Veh Line PBT FAO Pg. 5_EOC_11_Jun_v1 (roadmap)" xfId="10178" xr:uid="{00000000-0005-0000-0000-00006C070000}"/>
    <cellStyle name="0_SHAREHOLDER FAO_Veh Line PBT FAO Pg. 5_EOC_11_Jun_v4" xfId="10179" xr:uid="{00000000-0005-0000-0000-00006D070000}"/>
    <cellStyle name="0_SHAREHOLDER FAO_Veh Line PBT FAO Pg. 5_Full Deck 9+3 - PA Only" xfId="10180" xr:uid="{00000000-0005-0000-0000-00006E070000}"/>
    <cellStyle name="0_SHAREHOLDER FAO_Veh Line PBT FAO Pg. 5_updated RO's_v2" xfId="10181" xr:uid="{00000000-0005-0000-0000-00006F070000}"/>
    <cellStyle name="0_SHAREHOLDER FAO_Veh Line PBT FAO Pg. 5_vs Budget Deliverables" xfId="10182" xr:uid="{00000000-0005-0000-0000-000070070000}"/>
    <cellStyle name="0_SHAREHOLDER FAO_vs Budget Deliverables" xfId="10183" xr:uid="{00000000-0005-0000-0000-000071070000}"/>
    <cellStyle name="0_SOMP_Oct1st_2001" xfId="10184" xr:uid="{00000000-0005-0000-0000-000072070000}"/>
    <cellStyle name="0_South america" xfId="10185" xr:uid="{00000000-0005-0000-0000-000073070000}"/>
    <cellStyle name="0_South america Metrics for MS" xfId="10186" xr:uid="{00000000-0005-0000-0000-000074070000}"/>
    <cellStyle name="0_South America Metrics for MS 6p6" xfId="10187" xr:uid="{00000000-0005-0000-0000-000075070000}"/>
    <cellStyle name="0_South America Metrics for MS 7p5" xfId="10188" xr:uid="{00000000-0005-0000-0000-000076070000}"/>
    <cellStyle name="0_South America Metrics for MS 8p4" xfId="10189" xr:uid="{00000000-0005-0000-0000-000077070000}"/>
    <cellStyle name="0_South America Metrics for MS 9p3" xfId="10190" xr:uid="{00000000-0005-0000-0000-000078070000}"/>
    <cellStyle name="0_Spider ALL with equipment" xfId="10191" xr:uid="{00000000-0005-0000-0000-000079070000}"/>
    <cellStyle name="0_Spider ALL with equipment 2" xfId="11743" xr:uid="{00000000-0005-0000-0000-00007A070000}"/>
    <cellStyle name="0_Spider ALL with equipment 3" xfId="11845" xr:uid="{00000000-0005-0000-0000-00007B070000}"/>
    <cellStyle name="0_Spider ALL with equipment_MT75" xfId="10192" xr:uid="{00000000-0005-0000-0000-00007C070000}"/>
    <cellStyle name="0_Spider ALL with equipment_MT75 2" xfId="11744" xr:uid="{00000000-0005-0000-0000-00007D070000}"/>
    <cellStyle name="0_Spider ALL with equipment_MT75 3" xfId="11846" xr:uid="{00000000-0005-0000-0000-00007E070000}"/>
    <cellStyle name="0_Spider ALL with equipment_MT75_LYNX ENGINE_2012_ENG (version 1)" xfId="10193" xr:uid="{00000000-0005-0000-0000-00007F070000}"/>
    <cellStyle name="0_Spider ALL with equipment_MT75_LYNX ENGINE_2012_ENG (version 1) 2" xfId="11745" xr:uid="{00000000-0005-0000-0000-000080070000}"/>
    <cellStyle name="0_Spider ALL with equipment_MT75_LYNX ENGINE_2012_ENG (version 1) 3" xfId="11847" xr:uid="{00000000-0005-0000-0000-000081070000}"/>
    <cellStyle name="0_Spider Chart 2003MY Feb_02 Prices" xfId="10194" xr:uid="{00000000-0005-0000-0000-000082070000}"/>
    <cellStyle name="0_Spider hand out" xfId="10195" xr:uid="{00000000-0005-0000-0000-000083070000}"/>
    <cellStyle name="0_Spider Ranger 2003" xfId="10196" xr:uid="{00000000-0005-0000-0000-000084070000}"/>
    <cellStyle name="0_Spider Ranger 2003 1-2 vs Competition" xfId="10197" xr:uid="{00000000-0005-0000-0000-000085070000}"/>
    <cellStyle name="0_Spider Ranger 2003 1-2 vs Competition 2" xfId="11746" xr:uid="{00000000-0005-0000-0000-000086070000}"/>
    <cellStyle name="0_Spider Ranger 2003 1-2 vs Competition 3" xfId="11848" xr:uid="{00000000-0005-0000-0000-000087070000}"/>
    <cellStyle name="0_Spider Ranger 2003 1-2 vs Competition_MT75" xfId="10198" xr:uid="{00000000-0005-0000-0000-000088070000}"/>
    <cellStyle name="0_Spider Ranger 2003 1-2 vs Competition_MT75 2" xfId="11747" xr:uid="{00000000-0005-0000-0000-000089070000}"/>
    <cellStyle name="0_Spider Ranger 2003 1-2 vs Competition_MT75 3" xfId="11849" xr:uid="{00000000-0005-0000-0000-00008A070000}"/>
    <cellStyle name="0_Spider Ranger 2003 1-2 vs Competition_MT75_LYNX ENGINE_2012_ENG (version 1)" xfId="10199" xr:uid="{00000000-0005-0000-0000-00008B070000}"/>
    <cellStyle name="0_Spider Ranger 2003 1-2 vs Competition_MT75_LYNX ENGINE_2012_ENG (version 1) 2" xfId="11748" xr:uid="{00000000-0005-0000-0000-00008C070000}"/>
    <cellStyle name="0_Spider Ranger 2003 1-2 vs Competition_MT75_LYNX ENGINE_2012_ENG (version 1) 3" xfId="11850" xr:uid="{00000000-0005-0000-0000-00008D070000}"/>
    <cellStyle name="0_Spider_December7" xfId="10200" xr:uid="{00000000-0005-0000-0000-00008E070000}"/>
    <cellStyle name="0_Stage V Ph 1 Dsl Tracking Charts" xfId="10201" xr:uid="{00000000-0005-0000-0000-00008F070000}"/>
    <cellStyle name="0_Stage V Ph 1 Dsl Tracking Charts v2" xfId="10202" xr:uid="{00000000-0005-0000-0000-000090070000}"/>
    <cellStyle name="0_stamping spending &amp; assets" xfId="10203" xr:uid="{00000000-0005-0000-0000-000091070000}"/>
    <cellStyle name="0_status_final_II" xfId="10204" xr:uid="{00000000-0005-0000-0000-000092070000}"/>
    <cellStyle name="0_statusroadmap bw prior" xfId="10205" xr:uid="{00000000-0005-0000-0000-000093070000}"/>
    <cellStyle name="0_Sub B" xfId="10206" xr:uid="{00000000-0005-0000-0000-000094070000}"/>
    <cellStyle name="0_Sub B  B Car Cycle Plan Facer" xfId="10207" xr:uid="{00000000-0005-0000-0000-000095070000}"/>
    <cellStyle name="0_Sub B_(4+8) Business Structure" xfId="10208" xr:uid="{00000000-0005-0000-0000-000096070000}"/>
    <cellStyle name="0_Sub B_(48) Business Structure" xfId="10209" xr:uid="{00000000-0005-0000-0000-000097070000}"/>
    <cellStyle name="0_Sub B_012 Key Deliverables" xfId="10210" xr:uid="{00000000-0005-0000-0000-000098070000}"/>
    <cellStyle name="0_Sub B_1" xfId="10211" xr:uid="{00000000-0005-0000-0000-000099070000}"/>
    <cellStyle name="0_Sub B_1_(4+8) Business Structure" xfId="10212" xr:uid="{00000000-0005-0000-0000-00009A070000}"/>
    <cellStyle name="0_Sub B_1_(48) Business Structure" xfId="10213" xr:uid="{00000000-0005-0000-0000-00009B070000}"/>
    <cellStyle name="0_Sub B_1_012 Key Deliverables" xfId="10214" xr:uid="{00000000-0005-0000-0000-00009C070000}"/>
    <cellStyle name="0_Sub B_1_1+11 I2I - US" xfId="10215" xr:uid="{00000000-0005-0000-0000-00009D070000}"/>
    <cellStyle name="0_Sub B_1_10+2 Business Structure" xfId="10216" xr:uid="{00000000-0005-0000-0000-00009E070000}"/>
    <cellStyle name="0_Sub B_1_2001 (6+6) Deck RECUT" xfId="10217" xr:uid="{00000000-0005-0000-0000-00009F070000}"/>
    <cellStyle name="0_Sub B_1_2001 (6+6) Deck RECUT_(48) Business Structure" xfId="10218" xr:uid="{00000000-0005-0000-0000-0000A0070000}"/>
    <cellStyle name="0_Sub B_1_2001 (6+6) Deck RECUT_012 Key Deliverables" xfId="10219" xr:uid="{00000000-0005-0000-0000-0000A1070000}"/>
    <cellStyle name="0_Sub B_1_2001 (6+6) Deck RECUT_1+11 I2I - US" xfId="10220" xr:uid="{00000000-0005-0000-0000-0000A2070000}"/>
    <cellStyle name="0_Sub B_1_2001 (6+6) Deck RECUT_10+2 Business Structure" xfId="10221" xr:uid="{00000000-0005-0000-0000-0000A3070000}"/>
    <cellStyle name="0_Sub B_1_2001 (6+6) Deck RECUT_2002 (6+6) Deck" xfId="10222" xr:uid="{00000000-0005-0000-0000-0000A4070000}"/>
    <cellStyle name="0_Sub B_1_2001 (6+6) Deck RECUT_2002 (6+6) Deck - 11 Sept" xfId="10223" xr:uid="{00000000-0005-0000-0000-0000A5070000}"/>
    <cellStyle name="0_Sub B_1_2001 (6+6) Deck RECUT_2003_Profit_Outlook" xfId="10224" xr:uid="{00000000-0005-0000-0000-0000A6070000}"/>
    <cellStyle name="0_Sub B_1_2001 (6+6) Deck RECUT_39 Key Deliverables" xfId="10225" xr:uid="{00000000-0005-0000-0000-0000A7070000}"/>
    <cellStyle name="0_Sub B_1_2001 (6+6) Deck RECUT_4+8 comm_5" xfId="10226" xr:uid="{00000000-0005-0000-0000-0000A8070000}"/>
    <cellStyle name="0_Sub B_1_2001 (6+6) Deck RECUT_4+8 Outlook - 2" xfId="10227" xr:uid="{00000000-0005-0000-0000-0000A9070000}"/>
    <cellStyle name="0_Sub B_1_2001 (6+6) Deck RECUT_57_Outlook_v2" xfId="10228" xr:uid="{00000000-0005-0000-0000-0000AA070000}"/>
    <cellStyle name="0_Sub B_1_2001 (6+6) Deck RECUT_Book2" xfId="10229" xr:uid="{00000000-0005-0000-0000-0000AB070000}"/>
    <cellStyle name="0_Sub B_1_2001 (6+6) Deck RECUT_Book35" xfId="10230" xr:uid="{00000000-0005-0000-0000-0000AC070000}"/>
    <cellStyle name="0_Sub B_1_2001 (6+6) Deck RECUT_Book4" xfId="10231" xr:uid="{00000000-0005-0000-0000-0000AD070000}"/>
    <cellStyle name="0_Sub B_1_2001 (6+6) Deck RECUT_Bus Struct" xfId="10232" xr:uid="{00000000-0005-0000-0000-0000AE070000}"/>
    <cellStyle name="0_Sub B_1_2001 (6+6) Deck RECUT_CLEANED_4+8 vs Budget - 5" xfId="10233" xr:uid="{00000000-0005-0000-0000-0000AF070000}"/>
    <cellStyle name="0_Sub B_1_2001 (6+6) Deck RECUT_Copy of DWT Cost Perf" xfId="10234" xr:uid="{00000000-0005-0000-0000-0000B0070000}"/>
    <cellStyle name="0_Sub B_1_2001 (6+6) Deck RECUT_DWT deck" xfId="10235" xr:uid="{00000000-0005-0000-0000-0000B1070000}"/>
    <cellStyle name="0_Sub B_1_2001 (6+6) Deck RECUT_DWT_deck_forecast" xfId="10236" xr:uid="{00000000-0005-0000-0000-0000B2070000}"/>
    <cellStyle name="0_Sub B_1_2001 (6+6) Deck RECUT_DWT_ItI_v2_updated_2" xfId="10237" xr:uid="{00000000-0005-0000-0000-0000B3070000}"/>
    <cellStyle name="0_Sub B_1_2001 (6+6) Deck RECUT_EOC_11_Jun_v1 (roadmap)" xfId="10238" xr:uid="{00000000-0005-0000-0000-0000B4070000}"/>
    <cellStyle name="0_Sub B_1_2001 (6+6) Deck RECUT_EOC_11_Jun_v4" xfId="10239" xr:uid="{00000000-0005-0000-0000-0000B5070000}"/>
    <cellStyle name="0_Sub B_1_2001 (6+6) Deck RECUT_Full Deck 9+3 - PA Only" xfId="10240" xr:uid="{00000000-0005-0000-0000-0000B6070000}"/>
    <cellStyle name="0_Sub B_1_2001 (6+6) Deck RECUT_updated RO's_v2" xfId="10241" xr:uid="{00000000-0005-0000-0000-0000B7070000}"/>
    <cellStyle name="0_Sub B_1_2001 (6+6) Deck RECUT_vs Budget Deliverables" xfId="10242" xr:uid="{00000000-0005-0000-0000-0000B8070000}"/>
    <cellStyle name="0_Sub B_1_2001 (6+6) walk" xfId="10243" xr:uid="{00000000-0005-0000-0000-0000B9070000}"/>
    <cellStyle name="0_Sub B_1_2001 Key Deliverables_3p9" xfId="10244" xr:uid="{00000000-0005-0000-0000-0000BA070000}"/>
    <cellStyle name="0_Sub B_1_2001 Key Deliverables_5p7_v2" xfId="10245" xr:uid="{00000000-0005-0000-0000-0000BB070000}"/>
    <cellStyle name="0_Sub B_1_2001 Key Deliverables_6p6_2" xfId="10246" xr:uid="{00000000-0005-0000-0000-0000BC070000}"/>
    <cellStyle name="0_Sub B_1_2001 Key Deliverables_9p3" xfId="10247" xr:uid="{00000000-0005-0000-0000-0000BD070000}"/>
    <cellStyle name="0_Sub B_1_2002 (6+6) Deck" xfId="10248" xr:uid="{00000000-0005-0000-0000-0000BE070000}"/>
    <cellStyle name="0_Sub B_1_2002 (6+6) Deck - 11 Sept" xfId="10249" xr:uid="{00000000-0005-0000-0000-0000BF070000}"/>
    <cellStyle name="0_Sub B_1_2003 Budget By Quarter_030128" xfId="10250" xr:uid="{00000000-0005-0000-0000-0000C0070000}"/>
    <cellStyle name="0_Sub B_1_2003_Profit_Outlook" xfId="10251" xr:uid="{00000000-0005-0000-0000-0000C1070000}"/>
    <cellStyle name="0_Sub B_1_2004 Business Struture_060503" xfId="10252" xr:uid="{00000000-0005-0000-0000-0000C2070000}"/>
    <cellStyle name="0_Sub B_1_3+9 Business Struture" xfId="10253" xr:uid="{00000000-0005-0000-0000-0000C3070000}"/>
    <cellStyle name="0_Sub B_1_39 Key Deliverables" xfId="10254" xr:uid="{00000000-0005-0000-0000-0000C4070000}"/>
    <cellStyle name="0_Sub B_1_4+8 comm_5" xfId="10255" xr:uid="{00000000-0005-0000-0000-0000C5070000}"/>
    <cellStyle name="0_Sub B_1_4+8 Outlook - 2" xfId="10256" xr:uid="{00000000-0005-0000-0000-0000C6070000}"/>
    <cellStyle name="0_Sub B_1_ABS - Final" xfId="10257" xr:uid="{00000000-0005-0000-0000-0000C7070000}"/>
    <cellStyle name="0_Sub B_1_Book2" xfId="10258" xr:uid="{00000000-0005-0000-0000-0000C8070000}"/>
    <cellStyle name="0_Sub B_1_Book4" xfId="10259" xr:uid="{00000000-0005-0000-0000-0000C9070000}"/>
    <cellStyle name="0_Sub B_1_BP_Update_Dec 14a" xfId="10260" xr:uid="{00000000-0005-0000-0000-0000CA070000}"/>
    <cellStyle name="0_Sub B_1_Bus Struct" xfId="10261" xr:uid="{00000000-0005-0000-0000-0000CB070000}"/>
    <cellStyle name="0_Sub B_1_Bus Struct in  2000-2004_100603" xfId="10262" xr:uid="{00000000-0005-0000-0000-0000CC070000}"/>
    <cellStyle name="0_Sub B_1_CLEANED_4+8 vs Budget - 5" xfId="10263" xr:uid="{00000000-0005-0000-0000-0000CD070000}"/>
    <cellStyle name="0_Sub B_1_Copy of DWT Cost Perf" xfId="10264" xr:uid="{00000000-0005-0000-0000-0000CE070000}"/>
    <cellStyle name="0_Sub B_1_DWT deck" xfId="10265" xr:uid="{00000000-0005-0000-0000-0000CF070000}"/>
    <cellStyle name="0_Sub B_1_DWT_deck_forecast" xfId="10266" xr:uid="{00000000-0005-0000-0000-0000D0070000}"/>
    <cellStyle name="0_Sub B_1_DWT_ItI_v2_updated_2" xfId="10267" xr:uid="{00000000-0005-0000-0000-0000D1070000}"/>
    <cellStyle name="0_Sub B_1_Full Deck 9+3 - PA Only" xfId="10268" xr:uid="{00000000-0005-0000-0000-0000D2070000}"/>
    <cellStyle name="0_Sub B_1_Page 1f" xfId="10269" xr:uid="{00000000-0005-0000-0000-0000D3070000}"/>
    <cellStyle name="0_Sub B_1_Revised Outlook - Forecast Rates" xfId="10270" xr:uid="{00000000-0005-0000-0000-0000D4070000}"/>
    <cellStyle name="0_Sub B_1_Revised Outlook - Forecast Rates_v51" xfId="10271" xr:uid="{00000000-0005-0000-0000-0000D5070000}"/>
    <cellStyle name="0_Sub B_1_Revised Outlook - Forecast Rates_v52" xfId="10272" xr:uid="{00000000-0005-0000-0000-0000D6070000}"/>
    <cellStyle name="0_Sub B_1_updated RO's_v2" xfId="10273" xr:uid="{00000000-0005-0000-0000-0000D7070000}"/>
    <cellStyle name="0_Sub B_1_vs Budget Deliverables" xfId="10274" xr:uid="{00000000-0005-0000-0000-0000D8070000}"/>
    <cellStyle name="0_Sub B_1+11 I2I - US" xfId="10275" xr:uid="{00000000-0005-0000-0000-0000D9070000}"/>
    <cellStyle name="0_Sub B_10+2 Business Structure" xfId="10276" xr:uid="{00000000-0005-0000-0000-0000DA070000}"/>
    <cellStyle name="0_Sub B_2001 (6+6) Deck RECUT" xfId="10277" xr:uid="{00000000-0005-0000-0000-0000DB070000}"/>
    <cellStyle name="0_Sub B_2001 (6+6) Deck RECUT_(48) Business Structure" xfId="10278" xr:uid="{00000000-0005-0000-0000-0000DC070000}"/>
    <cellStyle name="0_Sub B_2001 (6+6) Deck RECUT_012 Key Deliverables" xfId="10279" xr:uid="{00000000-0005-0000-0000-0000DD070000}"/>
    <cellStyle name="0_Sub B_2001 (6+6) Deck RECUT_1+11 I2I - US" xfId="10280" xr:uid="{00000000-0005-0000-0000-0000DE070000}"/>
    <cellStyle name="0_Sub B_2001 (6+6) Deck RECUT_10+2 Business Structure" xfId="10281" xr:uid="{00000000-0005-0000-0000-0000DF070000}"/>
    <cellStyle name="0_Sub B_2001 (6+6) Deck RECUT_2002 (6+6) Deck" xfId="10282" xr:uid="{00000000-0005-0000-0000-0000E0070000}"/>
    <cellStyle name="0_Sub B_2001 (6+6) Deck RECUT_2002 (6+6) Deck - 11 Sept" xfId="10283" xr:uid="{00000000-0005-0000-0000-0000E1070000}"/>
    <cellStyle name="0_Sub B_2001 (6+6) Deck RECUT_2003_Profit_Outlook" xfId="10284" xr:uid="{00000000-0005-0000-0000-0000E2070000}"/>
    <cellStyle name="0_Sub B_2001 (6+6) Deck RECUT_39 Key Deliverables" xfId="10285" xr:uid="{00000000-0005-0000-0000-0000E3070000}"/>
    <cellStyle name="0_Sub B_2001 (6+6) Deck RECUT_4+8 comm_5" xfId="10286" xr:uid="{00000000-0005-0000-0000-0000E4070000}"/>
    <cellStyle name="0_Sub B_2001 (6+6) Deck RECUT_4+8 Outlook - 2" xfId="10287" xr:uid="{00000000-0005-0000-0000-0000E5070000}"/>
    <cellStyle name="0_Sub B_2001 (6+6) Deck RECUT_57_Outlook_v2" xfId="10288" xr:uid="{00000000-0005-0000-0000-0000E6070000}"/>
    <cellStyle name="0_Sub B_2001 (6+6) Deck RECUT_Book2" xfId="10289" xr:uid="{00000000-0005-0000-0000-0000E7070000}"/>
    <cellStyle name="0_Sub B_2001 (6+6) Deck RECUT_Book35" xfId="10290" xr:uid="{00000000-0005-0000-0000-0000E8070000}"/>
    <cellStyle name="0_Sub B_2001 (6+6) Deck RECUT_Book4" xfId="10291" xr:uid="{00000000-0005-0000-0000-0000E9070000}"/>
    <cellStyle name="0_Sub B_2001 (6+6) Deck RECUT_Bus Struct" xfId="10292" xr:uid="{00000000-0005-0000-0000-0000EA070000}"/>
    <cellStyle name="0_Sub B_2001 (6+6) Deck RECUT_CLEANED_4+8 vs Budget - 5" xfId="10293" xr:uid="{00000000-0005-0000-0000-0000EB070000}"/>
    <cellStyle name="0_Sub B_2001 (6+6) Deck RECUT_Copy of DWT Cost Perf" xfId="10294" xr:uid="{00000000-0005-0000-0000-0000EC070000}"/>
    <cellStyle name="0_Sub B_2001 (6+6) Deck RECUT_DWT deck" xfId="10295" xr:uid="{00000000-0005-0000-0000-0000ED070000}"/>
    <cellStyle name="0_Sub B_2001 (6+6) Deck RECUT_DWT_deck_forecast" xfId="10296" xr:uid="{00000000-0005-0000-0000-0000EE070000}"/>
    <cellStyle name="0_Sub B_2001 (6+6) Deck RECUT_DWT_ItI_v2_updated_2" xfId="10297" xr:uid="{00000000-0005-0000-0000-0000EF070000}"/>
    <cellStyle name="0_Sub B_2001 (6+6) Deck RECUT_EOC_11_Jun_v1 (roadmap)" xfId="10298" xr:uid="{00000000-0005-0000-0000-0000F0070000}"/>
    <cellStyle name="0_Sub B_2001 (6+6) Deck RECUT_EOC_11_Jun_v4" xfId="10299" xr:uid="{00000000-0005-0000-0000-0000F1070000}"/>
    <cellStyle name="0_Sub B_2001 (6+6) Deck RECUT_Full Deck 9+3 - PA Only" xfId="10300" xr:uid="{00000000-0005-0000-0000-0000F2070000}"/>
    <cellStyle name="0_Sub B_2001 (6+6) Deck RECUT_updated RO's_v2" xfId="10301" xr:uid="{00000000-0005-0000-0000-0000F3070000}"/>
    <cellStyle name="0_Sub B_2001 (6+6) Deck RECUT_vs Budget Deliverables" xfId="10302" xr:uid="{00000000-0005-0000-0000-0000F4070000}"/>
    <cellStyle name="0_Sub B_2001 (6+6) walk" xfId="10303" xr:uid="{00000000-0005-0000-0000-0000F5070000}"/>
    <cellStyle name="0_Sub B_2001 Key Deliverables_3p9" xfId="10304" xr:uid="{00000000-0005-0000-0000-0000F6070000}"/>
    <cellStyle name="0_Sub B_2001 Key Deliverables_5p7_v2" xfId="10305" xr:uid="{00000000-0005-0000-0000-0000F7070000}"/>
    <cellStyle name="0_Sub B_2001 Key Deliverables_6p6_2" xfId="10306" xr:uid="{00000000-0005-0000-0000-0000F8070000}"/>
    <cellStyle name="0_Sub B_2001 Key Deliverables_9p3" xfId="10307" xr:uid="{00000000-0005-0000-0000-0000F9070000}"/>
    <cellStyle name="0_Sub B_2002 (6+6) Deck" xfId="10308" xr:uid="{00000000-0005-0000-0000-0000FA070000}"/>
    <cellStyle name="0_Sub B_2002 (6+6) Deck - 11 Sept" xfId="10309" xr:uid="{00000000-0005-0000-0000-0000FB070000}"/>
    <cellStyle name="0_Sub B_2003 Budget By Quarter_030128" xfId="10310" xr:uid="{00000000-0005-0000-0000-0000FC070000}"/>
    <cellStyle name="0_Sub B_2003_Profit_Outlook" xfId="10311" xr:uid="{00000000-0005-0000-0000-0000FD070000}"/>
    <cellStyle name="0_Sub B_2004 Business Struture_060503" xfId="10312" xr:uid="{00000000-0005-0000-0000-0000FE070000}"/>
    <cellStyle name="0_Sub B_3+9 Business Struture" xfId="10313" xr:uid="{00000000-0005-0000-0000-0000FF070000}"/>
    <cellStyle name="0_Sub B_39 Key Deliverables" xfId="10314" xr:uid="{00000000-0005-0000-0000-000000080000}"/>
    <cellStyle name="0_Sub B_4+8 comm_5" xfId="10315" xr:uid="{00000000-0005-0000-0000-000001080000}"/>
    <cellStyle name="0_Sub B_4+8 Outlook - 2" xfId="10316" xr:uid="{00000000-0005-0000-0000-000002080000}"/>
    <cellStyle name="0_Sub B_ABS - Final" xfId="10317" xr:uid="{00000000-0005-0000-0000-000003080000}"/>
    <cellStyle name="0_Sub B_Book2" xfId="10318" xr:uid="{00000000-0005-0000-0000-000004080000}"/>
    <cellStyle name="0_Sub B_Book4" xfId="10319" xr:uid="{00000000-0005-0000-0000-000005080000}"/>
    <cellStyle name="0_Sub B_BP_Update_Dec 14a" xfId="10320" xr:uid="{00000000-0005-0000-0000-000006080000}"/>
    <cellStyle name="0_Sub B_Bus Struct" xfId="10321" xr:uid="{00000000-0005-0000-0000-000007080000}"/>
    <cellStyle name="0_Sub B_Bus Struct in  2000-2004_100603" xfId="10322" xr:uid="{00000000-0005-0000-0000-000008080000}"/>
    <cellStyle name="0_Sub B_CLEANED_4+8 vs Budget - 5" xfId="10323" xr:uid="{00000000-0005-0000-0000-000009080000}"/>
    <cellStyle name="0_Sub B_Copy of DWT Cost Perf" xfId="10324" xr:uid="{00000000-0005-0000-0000-00000A080000}"/>
    <cellStyle name="0_Sub B_DWT deck" xfId="10325" xr:uid="{00000000-0005-0000-0000-00000B080000}"/>
    <cellStyle name="0_Sub B_DWT_deck_forecast" xfId="10326" xr:uid="{00000000-0005-0000-0000-00000C080000}"/>
    <cellStyle name="0_Sub B_DWT_ItI_v2_updated_2" xfId="10327" xr:uid="{00000000-0005-0000-0000-00000D080000}"/>
    <cellStyle name="0_Sub B_Full Deck 9+3 - PA Only" xfId="10328" xr:uid="{00000000-0005-0000-0000-00000E080000}"/>
    <cellStyle name="0_Sub B_Page 1f" xfId="10329" xr:uid="{00000000-0005-0000-0000-00000F080000}"/>
    <cellStyle name="0_Sub B_Revised Outlook - Forecast Rates" xfId="10330" xr:uid="{00000000-0005-0000-0000-000010080000}"/>
    <cellStyle name="0_Sub B_Revised Outlook - Forecast Rates_v51" xfId="10331" xr:uid="{00000000-0005-0000-0000-000011080000}"/>
    <cellStyle name="0_Sub B_Revised Outlook - Forecast Rates_v52" xfId="10332" xr:uid="{00000000-0005-0000-0000-000012080000}"/>
    <cellStyle name="0_Sub B_updated RO's_v2" xfId="10333" xr:uid="{00000000-0005-0000-0000-000013080000}"/>
    <cellStyle name="0_Sub B_vs Budget Deliverables" xfId="10334" xr:uid="{00000000-0005-0000-0000-000014080000}"/>
    <cellStyle name="0_Summary" xfId="10335" xr:uid="{00000000-0005-0000-0000-000015080000}"/>
    <cellStyle name="0_Summary - April SoMP - Filed" xfId="10336" xr:uid="{00000000-0005-0000-0000-000016080000}"/>
    <cellStyle name="0_Summary Forecast" xfId="10337" xr:uid="{00000000-0005-0000-0000-000017080000}"/>
    <cellStyle name="0_Summary Words Rewrite" xfId="10338" xr:uid="{00000000-0005-0000-0000-000018080000}"/>
    <cellStyle name="0_Summary_2000canadaslides" xfId="10339" xr:uid="{00000000-0005-0000-0000-000019080000}"/>
    <cellStyle name="0_Summary_2000canadaslides_651" xfId="10340" xr:uid="{00000000-0005-0000-0000-00001A080000}"/>
    <cellStyle name="0_Summary_2001 111" xfId="10341" xr:uid="{00000000-0005-0000-0000-00001B080000}"/>
    <cellStyle name="0_Summary_2001 210a" xfId="10342" xr:uid="{00000000-0005-0000-0000-00001C080000}"/>
    <cellStyle name="0_Summary_2001psc728" xfId="10343" xr:uid="{00000000-0005-0000-0000-00001D080000}"/>
    <cellStyle name="0_Summary_2005 Bus Plan Target Setting 011405 - Revised" xfId="10344" xr:uid="{00000000-0005-0000-0000-00001E080000}"/>
    <cellStyle name="0_Summary_acsg2001" xfId="10345" xr:uid="{00000000-0005-0000-0000-00001F080000}"/>
    <cellStyle name="0_Summary_appen" xfId="10346" xr:uid="{00000000-0005-0000-0000-000020080000}"/>
    <cellStyle name="0_Summary_AprilIMIOCM" xfId="10347" xr:uid="{00000000-0005-0000-0000-000021080000}"/>
    <cellStyle name="0_Summary_Book2" xfId="10348" xr:uid="{00000000-0005-0000-0000-000022080000}"/>
    <cellStyle name="0_Summary_Can_Sat" xfId="10349" xr:uid="{00000000-0005-0000-0000-000023080000}"/>
    <cellStyle name="0_Summary_Cashflow 6+6 PF1+" xfId="10350" xr:uid="{00000000-0005-0000-0000-000024080000}"/>
    <cellStyle name="0_Summary_Credit(111)" xfId="10351" xr:uid="{00000000-0005-0000-0000-000025080000}"/>
    <cellStyle name="0_Summary_Credit(210)" xfId="10352" xr:uid="{00000000-0005-0000-0000-000026080000}"/>
    <cellStyle name="0_Summary_ECM 651" xfId="10353" xr:uid="{00000000-0005-0000-0000-000027080000}"/>
    <cellStyle name="0_Summary_ecmdeck647" xfId="10354" xr:uid="{00000000-0005-0000-0000-000028080000}"/>
    <cellStyle name="0_Summary_Financial Backup - 2005 Bud Dec BOD (Nov SBG)_v1" xfId="10355" xr:uid="{00000000-0005-0000-0000-000029080000}"/>
    <cellStyle name="0_Summary_LMECM 650" xfId="10356" xr:uid="{00000000-0005-0000-0000-00002A080000}"/>
    <cellStyle name="0_Summary_South America Metrics for MS 1p11" xfId="10357" xr:uid="{00000000-0005-0000-0000-00002B080000}"/>
    <cellStyle name="0_Summary_South America Metrics for MS 2p10" xfId="10358" xr:uid="{00000000-0005-0000-0000-00002C080000}"/>
    <cellStyle name="0_Summary_US_Meeting_1112001" xfId="10359" xr:uid="{00000000-0005-0000-0000-00002D080000}"/>
    <cellStyle name="0_Summary_US_Meeting_1112001March" xfId="10360" xr:uid="{00000000-0005-0000-0000-00002E080000}"/>
    <cellStyle name="0_targets" xfId="10361" xr:uid="{00000000-0005-0000-0000-00002F080000}"/>
    <cellStyle name="0_teste" xfId="10362" xr:uid="{00000000-0005-0000-0000-000030080000}"/>
    <cellStyle name="0_Tier1 ($millions)" xfId="10363" xr:uid="{00000000-0005-0000-0000-000031080000}"/>
    <cellStyle name="0_Total" xfId="10364" xr:uid="{00000000-0005-0000-0000-000032080000}"/>
    <cellStyle name="0_Total.Mfg.v2.4+8.Update" xfId="10365" xr:uid="{00000000-0005-0000-0000-000033080000}"/>
    <cellStyle name="0_Total_02 to 04RiskAdjustedOutlook_3_4" xfId="10366" xr:uid="{00000000-0005-0000-0000-000034080000}"/>
    <cellStyle name="0_Total_19 income statement" xfId="10367" xr:uid="{00000000-0005-0000-0000-000035080000}"/>
    <cellStyle name="0_Total_2" xfId="10368" xr:uid="{00000000-0005-0000-0000-000036080000}"/>
    <cellStyle name="0_Total_2_RO_Sept10" xfId="10369" xr:uid="{00000000-0005-0000-0000-000037080000}"/>
    <cellStyle name="0_Total_2012_SBC Cars_R.779-0_Nov 04th" xfId="10370" xr:uid="{00000000-0005-0000-0000-000038080000}"/>
    <cellStyle name="0_Total_Controllers.Review.CBG" xfId="10371" xr:uid="{00000000-0005-0000-0000-000039080000}"/>
    <cellStyle name="0_Total_income statement_10_09" xfId="10372" xr:uid="{00000000-0005-0000-0000-00003A080000}"/>
    <cellStyle name="0_Total_Lm bud perf" xfId="10373" xr:uid="{00000000-0005-0000-0000-00003B080000}"/>
    <cellStyle name="0_Total_LM4p8ForecastMay30v1" xfId="10374" xr:uid="{00000000-0005-0000-0000-00003C080000}"/>
    <cellStyle name="0_Total_NA CBG 12+0 Actual Draft" xfId="10375" xr:uid="{00000000-0005-0000-0000-00003D080000}"/>
    <cellStyle name="0_Totals" xfId="10376" xr:uid="{00000000-0005-0000-0000-00003E080000}"/>
    <cellStyle name="0_Totals_acsg2001" xfId="10377" xr:uid="{00000000-0005-0000-0000-00003F080000}"/>
    <cellStyle name="0_Totals_appen" xfId="10378" xr:uid="{00000000-0005-0000-0000-000040080000}"/>
    <cellStyle name="0_Totals_AprilIMIOCM" xfId="10379" xr:uid="{00000000-0005-0000-0000-000041080000}"/>
    <cellStyle name="0_Totals_Book2" xfId="10380" xr:uid="{00000000-0005-0000-0000-000042080000}"/>
    <cellStyle name="0_Totals_ecmdeck647" xfId="10381" xr:uid="{00000000-0005-0000-0000-000043080000}"/>
    <cellStyle name="0_tough choices" xfId="10382" xr:uid="{00000000-0005-0000-0000-000044080000}"/>
    <cellStyle name="0_tough choices2" xfId="10383" xr:uid="{00000000-0005-0000-0000-000045080000}"/>
    <cellStyle name="0_Transit Answer" xfId="10384" xr:uid="{00000000-0005-0000-0000-000046080000}"/>
    <cellStyle name="0_Treasury FAW (assume lower D&amp;A)" xfId="10385" xr:uid="{00000000-0005-0000-0000-000047080000}"/>
    <cellStyle name="0_U.S. Economics" xfId="10386" xr:uid="{00000000-0005-0000-0000-000048080000}"/>
    <cellStyle name="0_U.S. Seg  Feedback form.2002A Key Const. Workplan.Final" xfId="10387" xr:uid="{00000000-0005-0000-0000-000049080000}"/>
    <cellStyle name="0_updated RO's_v2" xfId="10388" xr:uid="{00000000-0005-0000-0000-00004A080000}"/>
    <cellStyle name="0_US_Meeting_1112001" xfId="10389" xr:uid="{00000000-0005-0000-0000-00004B080000}"/>
    <cellStyle name="0_US_Meeting_1112001March" xfId="10390" xr:uid="{00000000-0005-0000-0000-00004C080000}"/>
    <cellStyle name="0_var_cost_backup" xfId="10391" xr:uid="{00000000-0005-0000-0000-00004D080000}"/>
    <cellStyle name="0_VC Walking to keith" xfId="10392" xr:uid="{00000000-0005-0000-0000-00004E080000}"/>
    <cellStyle name="0_Veh Line Assets" xfId="10393" xr:uid="{00000000-0005-0000-0000-00004F080000}"/>
    <cellStyle name="0_Veh Line Assets Pg. 13" xfId="10394" xr:uid="{00000000-0005-0000-0000-000050080000}"/>
    <cellStyle name="0_Veh Line Assets Pg. 13_(48) Business Structure" xfId="10395" xr:uid="{00000000-0005-0000-0000-000051080000}"/>
    <cellStyle name="0_Veh Line Assets Pg. 13_012 Key Deliverables" xfId="10396" xr:uid="{00000000-0005-0000-0000-000052080000}"/>
    <cellStyle name="0_Veh Line Assets Pg. 13_1+11 I2I - US" xfId="10397" xr:uid="{00000000-0005-0000-0000-000053080000}"/>
    <cellStyle name="0_Veh Line Assets Pg. 13_10+2 Business Structure" xfId="10398" xr:uid="{00000000-0005-0000-0000-000054080000}"/>
    <cellStyle name="0_Veh Line Assets Pg. 13_2002 (6+6) Deck" xfId="10399" xr:uid="{00000000-0005-0000-0000-000055080000}"/>
    <cellStyle name="0_Veh Line Assets Pg. 13_2002 (6+6) Deck - 11 Sept" xfId="10400" xr:uid="{00000000-0005-0000-0000-000056080000}"/>
    <cellStyle name="0_Veh Line Assets Pg. 13_2003_Profit_Outlook" xfId="10401" xr:uid="{00000000-0005-0000-0000-000057080000}"/>
    <cellStyle name="0_Veh Line Assets Pg. 13_39 Key Deliverables" xfId="10402" xr:uid="{00000000-0005-0000-0000-000058080000}"/>
    <cellStyle name="0_Veh Line Assets Pg. 13_4+8 comm_5" xfId="10403" xr:uid="{00000000-0005-0000-0000-000059080000}"/>
    <cellStyle name="0_Veh Line Assets Pg. 13_4+8 Outlook - 2" xfId="10404" xr:uid="{00000000-0005-0000-0000-00005A080000}"/>
    <cellStyle name="0_Veh Line Assets Pg. 13_57_Outlook_v2" xfId="10405" xr:uid="{00000000-0005-0000-0000-00005B080000}"/>
    <cellStyle name="0_Veh Line Assets Pg. 13_Book2" xfId="10406" xr:uid="{00000000-0005-0000-0000-00005C080000}"/>
    <cellStyle name="0_Veh Line Assets Pg. 13_Book35" xfId="10407" xr:uid="{00000000-0005-0000-0000-00005D080000}"/>
    <cellStyle name="0_Veh Line Assets Pg. 13_Book4" xfId="10408" xr:uid="{00000000-0005-0000-0000-00005E080000}"/>
    <cellStyle name="0_Veh Line Assets Pg. 13_Bus Struct" xfId="10409" xr:uid="{00000000-0005-0000-0000-00005F080000}"/>
    <cellStyle name="0_Veh Line Assets Pg. 13_CLEANED_4+8 vs Budget - 5" xfId="10410" xr:uid="{00000000-0005-0000-0000-000060080000}"/>
    <cellStyle name="0_Veh Line Assets Pg. 13_Copy of DWT Cost Perf" xfId="10411" xr:uid="{00000000-0005-0000-0000-000061080000}"/>
    <cellStyle name="0_Veh Line Assets Pg. 13_DWT deck" xfId="10412" xr:uid="{00000000-0005-0000-0000-000062080000}"/>
    <cellStyle name="0_Veh Line Assets Pg. 13_DWT_deck_forecast" xfId="10413" xr:uid="{00000000-0005-0000-0000-000063080000}"/>
    <cellStyle name="0_Veh Line Assets Pg. 13_DWT_ItI_v2_updated_2" xfId="10414" xr:uid="{00000000-0005-0000-0000-000064080000}"/>
    <cellStyle name="0_Veh Line Assets Pg. 13_EOC_11_Jun_v1 (roadmap)" xfId="10415" xr:uid="{00000000-0005-0000-0000-000065080000}"/>
    <cellStyle name="0_Veh Line Assets Pg. 13_EOC_11_Jun_v4" xfId="10416" xr:uid="{00000000-0005-0000-0000-000066080000}"/>
    <cellStyle name="0_Veh Line Assets Pg. 13_Full Deck 9+3 - PA Only" xfId="10417" xr:uid="{00000000-0005-0000-0000-000067080000}"/>
    <cellStyle name="0_Veh Line Assets Pg. 13_updated RO's_v2" xfId="10418" xr:uid="{00000000-0005-0000-0000-000068080000}"/>
    <cellStyle name="0_Veh Line Assets Pg. 13_vs Budget Deliverables" xfId="10419" xr:uid="{00000000-0005-0000-0000-000069080000}"/>
    <cellStyle name="0_Veh Line Assets_(48) Business Structure" xfId="10420" xr:uid="{00000000-0005-0000-0000-00006A080000}"/>
    <cellStyle name="0_Veh Line Assets_012 Key Deliverables" xfId="10421" xr:uid="{00000000-0005-0000-0000-00006B080000}"/>
    <cellStyle name="0_Veh Line Assets_1+11 I2I - US" xfId="10422" xr:uid="{00000000-0005-0000-0000-00006C080000}"/>
    <cellStyle name="0_Veh Line Assets_10+2 Business Structure" xfId="10423" xr:uid="{00000000-0005-0000-0000-00006D080000}"/>
    <cellStyle name="0_Veh Line Assets_2002 (6+6) Deck" xfId="10424" xr:uid="{00000000-0005-0000-0000-00006E080000}"/>
    <cellStyle name="0_Veh Line Assets_2002 (6+6) Deck - 11 Sept" xfId="10425" xr:uid="{00000000-0005-0000-0000-00006F080000}"/>
    <cellStyle name="0_Veh Line Assets_2003_Profit_Outlook" xfId="10426" xr:uid="{00000000-0005-0000-0000-000070080000}"/>
    <cellStyle name="0_Veh Line Assets_39 Key Deliverables" xfId="10427" xr:uid="{00000000-0005-0000-0000-000071080000}"/>
    <cellStyle name="0_Veh Line Assets_4+8 comm_5" xfId="10428" xr:uid="{00000000-0005-0000-0000-000072080000}"/>
    <cellStyle name="0_Veh Line Assets_4+8 Outlook - 2" xfId="10429" xr:uid="{00000000-0005-0000-0000-000073080000}"/>
    <cellStyle name="0_Veh Line Assets_57_Outlook_v2" xfId="10430" xr:uid="{00000000-0005-0000-0000-000074080000}"/>
    <cellStyle name="0_Veh Line Assets_Book2" xfId="10431" xr:uid="{00000000-0005-0000-0000-000075080000}"/>
    <cellStyle name="0_Veh Line Assets_Book35" xfId="10432" xr:uid="{00000000-0005-0000-0000-000076080000}"/>
    <cellStyle name="0_Veh Line Assets_Book4" xfId="10433" xr:uid="{00000000-0005-0000-0000-000077080000}"/>
    <cellStyle name="0_Veh Line Assets_Bus Struct" xfId="10434" xr:uid="{00000000-0005-0000-0000-000078080000}"/>
    <cellStyle name="0_Veh Line Assets_CLEANED_4+8 vs Budget - 5" xfId="10435" xr:uid="{00000000-0005-0000-0000-000079080000}"/>
    <cellStyle name="0_Veh Line Assets_Copy of DWT Cost Perf" xfId="10436" xr:uid="{00000000-0005-0000-0000-00007A080000}"/>
    <cellStyle name="0_Veh Line Assets_DWT deck" xfId="10437" xr:uid="{00000000-0005-0000-0000-00007B080000}"/>
    <cellStyle name="0_Veh Line Assets_DWT_deck_forecast" xfId="10438" xr:uid="{00000000-0005-0000-0000-00007C080000}"/>
    <cellStyle name="0_Veh Line Assets_DWT_ItI_v2_updated_2" xfId="10439" xr:uid="{00000000-0005-0000-0000-00007D080000}"/>
    <cellStyle name="0_Veh Line Assets_EOC_11_Jun_v1 (roadmap)" xfId="10440" xr:uid="{00000000-0005-0000-0000-00007E080000}"/>
    <cellStyle name="0_Veh Line Assets_EOC_11_Jun_v4" xfId="10441" xr:uid="{00000000-0005-0000-0000-00007F080000}"/>
    <cellStyle name="0_Veh Line Assets_Full Deck 9+3 - PA Only" xfId="10442" xr:uid="{00000000-0005-0000-0000-000080080000}"/>
    <cellStyle name="0_Veh Line Assets_updated RO's_v2" xfId="10443" xr:uid="{00000000-0005-0000-0000-000081080000}"/>
    <cellStyle name="0_Veh Line Assets_Veh Line PBT FAO Pg. 5" xfId="10444" xr:uid="{00000000-0005-0000-0000-000082080000}"/>
    <cellStyle name="0_Veh Line Assets_Veh Line PBT FAO Pg. 5_(48) Business Structure" xfId="10445" xr:uid="{00000000-0005-0000-0000-000083080000}"/>
    <cellStyle name="0_Veh Line Assets_Veh Line PBT FAO Pg. 5_012 Key Deliverables" xfId="10446" xr:uid="{00000000-0005-0000-0000-000084080000}"/>
    <cellStyle name="0_Veh Line Assets_Veh Line PBT FAO Pg. 5_1+11 I2I - US" xfId="10447" xr:uid="{00000000-0005-0000-0000-000085080000}"/>
    <cellStyle name="0_Veh Line Assets_Veh Line PBT FAO Pg. 5_10+2 Business Structure" xfId="10448" xr:uid="{00000000-0005-0000-0000-000086080000}"/>
    <cellStyle name="0_Veh Line Assets_Veh Line PBT FAO Pg. 5_2002 (6+6) Deck" xfId="10449" xr:uid="{00000000-0005-0000-0000-000087080000}"/>
    <cellStyle name="0_Veh Line Assets_Veh Line PBT FAO Pg. 5_2002 (6+6) Deck - 11 Sept" xfId="10450" xr:uid="{00000000-0005-0000-0000-000088080000}"/>
    <cellStyle name="0_Veh Line Assets_Veh Line PBT FAO Pg. 5_2003_Profit_Outlook" xfId="10451" xr:uid="{00000000-0005-0000-0000-000089080000}"/>
    <cellStyle name="0_Veh Line Assets_Veh Line PBT FAO Pg. 5_39 Key Deliverables" xfId="10452" xr:uid="{00000000-0005-0000-0000-00008A080000}"/>
    <cellStyle name="0_Veh Line Assets_Veh Line PBT FAO Pg. 5_4+8 comm_5" xfId="10453" xr:uid="{00000000-0005-0000-0000-00008B080000}"/>
    <cellStyle name="0_Veh Line Assets_Veh Line PBT FAO Pg. 5_4+8 Outlook - 2" xfId="10454" xr:uid="{00000000-0005-0000-0000-00008C080000}"/>
    <cellStyle name="0_Veh Line Assets_Veh Line PBT FAO Pg. 5_57_Outlook_v2" xfId="10455" xr:uid="{00000000-0005-0000-0000-00008D080000}"/>
    <cellStyle name="0_Veh Line Assets_Veh Line PBT FAO Pg. 5_Book2" xfId="10456" xr:uid="{00000000-0005-0000-0000-00008E080000}"/>
    <cellStyle name="0_Veh Line Assets_Veh Line PBT FAO Pg. 5_Book35" xfId="10457" xr:uid="{00000000-0005-0000-0000-00008F080000}"/>
    <cellStyle name="0_Veh Line Assets_Veh Line PBT FAO Pg. 5_Book4" xfId="10458" xr:uid="{00000000-0005-0000-0000-000090080000}"/>
    <cellStyle name="0_Veh Line Assets_Veh Line PBT FAO Pg. 5_Bus Struct" xfId="10459" xr:uid="{00000000-0005-0000-0000-000091080000}"/>
    <cellStyle name="0_Veh Line Assets_Veh Line PBT FAO Pg. 5_CLEANED_4+8 vs Budget - 5" xfId="10460" xr:uid="{00000000-0005-0000-0000-000092080000}"/>
    <cellStyle name="0_Veh Line Assets_Veh Line PBT FAO Pg. 5_Copy of DWT Cost Perf" xfId="10461" xr:uid="{00000000-0005-0000-0000-000093080000}"/>
    <cellStyle name="0_Veh Line Assets_Veh Line PBT FAO Pg. 5_DWT deck" xfId="10462" xr:uid="{00000000-0005-0000-0000-000094080000}"/>
    <cellStyle name="0_Veh Line Assets_Veh Line PBT FAO Pg. 5_DWT_deck_forecast" xfId="10463" xr:uid="{00000000-0005-0000-0000-000095080000}"/>
    <cellStyle name="0_Veh Line Assets_Veh Line PBT FAO Pg. 5_DWT_ItI_v2_updated_2" xfId="10464" xr:uid="{00000000-0005-0000-0000-000096080000}"/>
    <cellStyle name="0_Veh Line Assets_Veh Line PBT FAO Pg. 5_EOC_11_Jun_v1 (roadmap)" xfId="10465" xr:uid="{00000000-0005-0000-0000-000097080000}"/>
    <cellStyle name="0_Veh Line Assets_Veh Line PBT FAO Pg. 5_EOC_11_Jun_v4" xfId="10466" xr:uid="{00000000-0005-0000-0000-000098080000}"/>
    <cellStyle name="0_Veh Line Assets_Veh Line PBT FAO Pg. 5_Full Deck 9+3 - PA Only" xfId="10467" xr:uid="{00000000-0005-0000-0000-000099080000}"/>
    <cellStyle name="0_Veh Line Assets_Veh Line PBT FAO Pg. 5_updated RO's_v2" xfId="10468" xr:uid="{00000000-0005-0000-0000-00009A080000}"/>
    <cellStyle name="0_Veh Line Assets_Veh Line PBT FAO Pg. 5_vs Budget Deliverables" xfId="10469" xr:uid="{00000000-0005-0000-0000-00009B080000}"/>
    <cellStyle name="0_Veh Line Assets_vs Budget Deliverables" xfId="10470" xr:uid="{00000000-0005-0000-0000-00009C080000}"/>
    <cellStyle name="0_Veh Line PBT FAO Pg. 5" xfId="10471" xr:uid="{00000000-0005-0000-0000-00009D080000}"/>
    <cellStyle name="0_Veh Line PBT FAO Pg. 5_(48) Business Structure" xfId="10472" xr:uid="{00000000-0005-0000-0000-00009E080000}"/>
    <cellStyle name="0_Veh Line PBT FAO Pg. 5_012 Key Deliverables" xfId="10473" xr:uid="{00000000-0005-0000-0000-00009F080000}"/>
    <cellStyle name="0_Veh Line PBT FAO Pg. 5_1+11 I2I - US" xfId="10474" xr:uid="{00000000-0005-0000-0000-0000A0080000}"/>
    <cellStyle name="0_Veh Line PBT FAO Pg. 5_10+2 Business Structure" xfId="10475" xr:uid="{00000000-0005-0000-0000-0000A1080000}"/>
    <cellStyle name="0_Veh Line PBT FAO Pg. 5_2002 (6+6) Deck" xfId="10476" xr:uid="{00000000-0005-0000-0000-0000A2080000}"/>
    <cellStyle name="0_Veh Line PBT FAO Pg. 5_2002 (6+6) Deck - 11 Sept" xfId="10477" xr:uid="{00000000-0005-0000-0000-0000A3080000}"/>
    <cellStyle name="0_Veh Line PBT FAO Pg. 5_2003_Profit_Outlook" xfId="10478" xr:uid="{00000000-0005-0000-0000-0000A4080000}"/>
    <cellStyle name="0_Veh Line PBT FAO Pg. 5_39 Key Deliverables" xfId="10479" xr:uid="{00000000-0005-0000-0000-0000A5080000}"/>
    <cellStyle name="0_Veh Line PBT FAO Pg. 5_4+8 comm_5" xfId="10480" xr:uid="{00000000-0005-0000-0000-0000A6080000}"/>
    <cellStyle name="0_Veh Line PBT FAO Pg. 5_4+8 Outlook - 2" xfId="10481" xr:uid="{00000000-0005-0000-0000-0000A7080000}"/>
    <cellStyle name="0_Veh Line PBT FAO Pg. 5_57_Outlook_v2" xfId="10482" xr:uid="{00000000-0005-0000-0000-0000A8080000}"/>
    <cellStyle name="0_Veh Line PBT FAO Pg. 5_Book2" xfId="10483" xr:uid="{00000000-0005-0000-0000-0000A9080000}"/>
    <cellStyle name="0_Veh Line PBT FAO Pg. 5_Book35" xfId="10484" xr:uid="{00000000-0005-0000-0000-0000AA080000}"/>
    <cellStyle name="0_Veh Line PBT FAO Pg. 5_Book4" xfId="10485" xr:uid="{00000000-0005-0000-0000-0000AB080000}"/>
    <cellStyle name="0_Veh Line PBT FAO Pg. 5_Bus Struct" xfId="10486" xr:uid="{00000000-0005-0000-0000-0000AC080000}"/>
    <cellStyle name="0_Veh Line PBT FAO Pg. 5_CLEANED_4+8 vs Budget - 5" xfId="10487" xr:uid="{00000000-0005-0000-0000-0000AD080000}"/>
    <cellStyle name="0_Veh Line PBT FAO Pg. 5_Copy of DWT Cost Perf" xfId="10488" xr:uid="{00000000-0005-0000-0000-0000AE080000}"/>
    <cellStyle name="0_Veh Line PBT FAO Pg. 5_DWT deck" xfId="10489" xr:uid="{00000000-0005-0000-0000-0000AF080000}"/>
    <cellStyle name="0_Veh Line PBT FAO Pg. 5_DWT_deck_forecast" xfId="10490" xr:uid="{00000000-0005-0000-0000-0000B0080000}"/>
    <cellStyle name="0_Veh Line PBT FAO Pg. 5_DWT_ItI_v2_updated_2" xfId="10491" xr:uid="{00000000-0005-0000-0000-0000B1080000}"/>
    <cellStyle name="0_Veh Line PBT FAO Pg. 5_EOC_11_Jun_v1 (roadmap)" xfId="10492" xr:uid="{00000000-0005-0000-0000-0000B2080000}"/>
    <cellStyle name="0_Veh Line PBT FAO Pg. 5_EOC_11_Jun_v4" xfId="10493" xr:uid="{00000000-0005-0000-0000-0000B3080000}"/>
    <cellStyle name="0_Veh Line PBT FAO Pg. 5_Full Deck 9+3 - PA Only" xfId="10494" xr:uid="{00000000-0005-0000-0000-0000B4080000}"/>
    <cellStyle name="0_Veh Line PBT FAO Pg. 5_updated RO's_v2" xfId="10495" xr:uid="{00000000-0005-0000-0000-0000B5080000}"/>
    <cellStyle name="0_Veh Line PBT FAO Pg. 5_vs Budget Deliverables" xfId="10496" xr:uid="{00000000-0005-0000-0000-0000B6080000}"/>
    <cellStyle name="0_Veh Vol Mtg Constituents.2001A" xfId="10497" xr:uid="{00000000-0005-0000-0000-0000B7080000}"/>
    <cellStyle name="0_VehPerfSumm" xfId="10498" xr:uid="{00000000-0005-0000-0000-0000B8080000}"/>
    <cellStyle name="0_Vol Mod Fresh . MY2005 (Updated 16-08-02)" xfId="10499" xr:uid="{00000000-0005-0000-0000-0000B9080000}"/>
    <cellStyle name="0_Volume" xfId="10500" xr:uid="{00000000-0005-0000-0000-0000BA080000}"/>
    <cellStyle name="0_Volume Analysis - February4" xfId="10501" xr:uid="{00000000-0005-0000-0000-0000BB080000}"/>
    <cellStyle name="0_volume back-up june13" xfId="10502" xr:uid="{00000000-0005-0000-0000-0000BC080000}"/>
    <cellStyle name="0_volume back-up may30" xfId="10503" xr:uid="{00000000-0005-0000-0000-0000BD080000}"/>
    <cellStyle name="0_Volume.Summary.3+9" xfId="10504" xr:uid="{00000000-0005-0000-0000-0000BE080000}"/>
    <cellStyle name="0_Volumes - Gemini Planning Deck - Lion V6" xfId="10505" xr:uid="{00000000-0005-0000-0000-0000BF080000}"/>
    <cellStyle name="0_Volumes assumption 2003MY Ranger" xfId="10506" xr:uid="{00000000-0005-0000-0000-0000C0080000}"/>
    <cellStyle name="0_Volumes assumption 2003MY Ranger updated" xfId="10507" xr:uid="{00000000-0005-0000-0000-0000C1080000}"/>
    <cellStyle name="0_Volumes Assumption Ranger 2003" xfId="10508" xr:uid="{00000000-0005-0000-0000-0000C2080000}"/>
    <cellStyle name="0_Volumes Summary FD - 304 - 340" xfId="10509" xr:uid="{00000000-0005-0000-0000-0000C3080000}"/>
    <cellStyle name="0_Volvo Budget Quarter Cash Flow 21Jan04" xfId="10510" xr:uid="{00000000-0005-0000-0000-0000C4080000}"/>
    <cellStyle name="0_Volvo Forecast Input Template v1" xfId="10511" xr:uid="{00000000-0005-0000-0000-0000C5080000}"/>
    <cellStyle name="0_VolvocarsPSCjune14VCMTv10" xfId="10512" xr:uid="{00000000-0005-0000-0000-0000C6080000}"/>
    <cellStyle name="0_VolvocarsPSCjune14VCMTv14" xfId="10513" xr:uid="{00000000-0005-0000-0000-0000C7080000}"/>
    <cellStyle name="0_vs Budget Deliverables" xfId="10514" xr:uid="{00000000-0005-0000-0000-0000C8080000}"/>
    <cellStyle name="0_WLI Cycle Plan Graph A" xfId="10515" xr:uid="{00000000-0005-0000-0000-0000C9080000}"/>
    <cellStyle name="0_Wording" xfId="10516" xr:uid="{00000000-0005-0000-0000-0000CA080000}"/>
    <cellStyle name="0_WRM_P710(1-11)16-02" xfId="10517" xr:uid="{00000000-0005-0000-0000-0000CB080000}"/>
    <cellStyle name="0_WRM_P711(2-10)09-Mar" xfId="10518" xr:uid="{00000000-0005-0000-0000-0000CC080000}"/>
    <cellStyle name="0_WRM_P711(2-10)16-03" xfId="10519" xr:uid="{00000000-0005-0000-0000-0000CD080000}"/>
    <cellStyle name="0_WRM_P711(3-9)27-04 (2)" xfId="10520" xr:uid="{00000000-0005-0000-0000-0000CE080000}"/>
    <cellStyle name="0_WRM_P712(3-9) WRM 13-Apr" xfId="10521" xr:uid="{00000000-0005-0000-0000-0000CF080000}"/>
    <cellStyle name="0_WRM_P713(4-8) 04-05-Apr Closing  " xfId="10522" xr:uid="{00000000-0005-0000-0000-0000D0080000}"/>
    <cellStyle name="0_WRM_P713(4-8)18-05" xfId="10523" xr:uid="{00000000-0005-0000-0000-0000D1080000}"/>
    <cellStyle name="0_XX97CALB" xfId="10524" xr:uid="{00000000-0005-0000-0000-0000D2080000}"/>
    <cellStyle name="0_XX97CALB_02 to 04RiskAdjustedOutlook_3_4" xfId="10525" xr:uid="{00000000-0005-0000-0000-0000D3080000}"/>
    <cellStyle name="0_XX97CALB_19 income statement" xfId="10526" xr:uid="{00000000-0005-0000-0000-0000D4080000}"/>
    <cellStyle name="0_XX97CALB_2" xfId="10527" xr:uid="{00000000-0005-0000-0000-0000D5080000}"/>
    <cellStyle name="0_XX97CALB_2_RO_Sept10" xfId="10528" xr:uid="{00000000-0005-0000-0000-0000D6080000}"/>
    <cellStyle name="0_XX97CALB_2012_SBC Cars_R.779-0_Nov 04th" xfId="10529" xr:uid="{00000000-0005-0000-0000-0000D7080000}"/>
    <cellStyle name="0_XX97CALB_Controllers.Review.CBG" xfId="10530" xr:uid="{00000000-0005-0000-0000-0000D8080000}"/>
    <cellStyle name="0_XX97CALB_income statement_10_09" xfId="10531" xr:uid="{00000000-0005-0000-0000-0000D9080000}"/>
    <cellStyle name="0_XX97CALB_Lm bud perf" xfId="10532" xr:uid="{00000000-0005-0000-0000-0000DA080000}"/>
    <cellStyle name="0_XX97CALB_LM4p8ForecastMay30v1" xfId="10533" xr:uid="{00000000-0005-0000-0000-0000DB080000}"/>
    <cellStyle name="0_XX97CALB_NA CBG 12+0 Actual Draft" xfId="10534" xr:uid="{00000000-0005-0000-0000-0000DC080000}"/>
    <cellStyle name="0_XX98CALB" xfId="10535" xr:uid="{00000000-0005-0000-0000-0000DD080000}"/>
    <cellStyle name="0_XX98CALB_ATO_ROADMAP12" xfId="10536" xr:uid="{00000000-0005-0000-0000-0000DE080000}"/>
    <cellStyle name="0_Year.Year.Summary" xfId="10537" xr:uid="{00000000-0005-0000-0000-0000DF080000}"/>
    <cellStyle name="0_YOY 02 vs 01 658 vol changes_6" xfId="10538" xr:uid="{00000000-0005-0000-0000-0000E0080000}"/>
    <cellStyle name="0_YoY Performance v3" xfId="10539" xr:uid="{00000000-0005-0000-0000-0000E1080000}"/>
    <cellStyle name="0_Y-o-Y Pro-Non-Prod CBG Cost Performance Budget Restatement V2" xfId="10540" xr:uid="{00000000-0005-0000-0000-0000E2080000}"/>
    <cellStyle name="0_YOY.CPU.Walk" xfId="10541" xr:uid="{00000000-0005-0000-0000-0000E3080000}"/>
    <cellStyle name="0_YoY_Cost_(111)" xfId="10542" xr:uid="{00000000-0005-0000-0000-0000E4080000}"/>
    <cellStyle name="00.00" xfId="10543" xr:uid="{00000000-0005-0000-0000-0000E5080000}"/>
    <cellStyle name="1" xfId="145" xr:uid="{00000000-0005-0000-0000-0000E6080000}"/>
    <cellStyle name="1 2" xfId="10544" xr:uid="{00000000-0005-0000-0000-0000E7080000}"/>
    <cellStyle name="1_(4+8) Business Structure" xfId="10545" xr:uid="{00000000-0005-0000-0000-0000E8080000}"/>
    <cellStyle name="1_(48) Business Structure" xfId="10546" xr:uid="{00000000-0005-0000-0000-0000E9080000}"/>
    <cellStyle name="1_012 Key Deliverables" xfId="10547" xr:uid="{00000000-0005-0000-0000-0000EA080000}"/>
    <cellStyle name="1_012 Key Deliverables_LYNX ENGINE_2012_ENG (version 1)" xfId="10548" xr:uid="{00000000-0005-0000-0000-0000EB080000}"/>
    <cellStyle name="1_1" xfId="10549" xr:uid="{00000000-0005-0000-0000-0000EC080000}"/>
    <cellStyle name="1_1_1" xfId="10550" xr:uid="{00000000-0005-0000-0000-0000ED080000}"/>
    <cellStyle name="1_1_1_D&amp;A" xfId="10551" xr:uid="{00000000-0005-0000-0000-0000EE080000}"/>
    <cellStyle name="1_1_1_D&amp;A_MT75" xfId="10552" xr:uid="{00000000-0005-0000-0000-0000EF080000}"/>
    <cellStyle name="1_1_1_D&amp;A_MT75_LYNX ENGINE_2012_ENG (version 1)" xfId="10553" xr:uid="{00000000-0005-0000-0000-0000F0080000}"/>
    <cellStyle name="1_1_1_Master_StatusCharts_39adj" xfId="10554" xr:uid="{00000000-0005-0000-0000-0000F1080000}"/>
    <cellStyle name="1_1_1_Master_StatusCharts_39adj_MT75" xfId="10555" xr:uid="{00000000-0005-0000-0000-0000F2080000}"/>
    <cellStyle name="1_1_1_Master_StatusCharts_39adj_MT75_LYNX ENGINE_2012_ENG (version 1)" xfId="10556" xr:uid="{00000000-0005-0000-0000-0000F3080000}"/>
    <cellStyle name="1_1_1_MT75" xfId="10557" xr:uid="{00000000-0005-0000-0000-0000F4080000}"/>
    <cellStyle name="1_1_1_MT75_LYNX ENGINE_2012_ENG (version 1)" xfId="10558" xr:uid="{00000000-0005-0000-0000-0000F5080000}"/>
    <cellStyle name="1_1_D&amp;A" xfId="10559" xr:uid="{00000000-0005-0000-0000-0000F6080000}"/>
    <cellStyle name="1_1_D&amp;A_MT75" xfId="10560" xr:uid="{00000000-0005-0000-0000-0000F7080000}"/>
    <cellStyle name="1_1_D&amp;A_MT75_LYNX ENGINE_2012_ENG (version 1)" xfId="10561" xr:uid="{00000000-0005-0000-0000-0000F8080000}"/>
    <cellStyle name="1_1_Master_StatusCharts_39adj" xfId="10562" xr:uid="{00000000-0005-0000-0000-0000F9080000}"/>
    <cellStyle name="1_1_Master_StatusCharts_39adj_MT75" xfId="10563" xr:uid="{00000000-0005-0000-0000-0000FA080000}"/>
    <cellStyle name="1_1_Master_StatusCharts_39adj_MT75_LYNX ENGINE_2012_ENG (version 1)" xfId="10564" xr:uid="{00000000-0005-0000-0000-0000FB080000}"/>
    <cellStyle name="1_1_MT75" xfId="10565" xr:uid="{00000000-0005-0000-0000-0000FC080000}"/>
    <cellStyle name="1_1_MT75_LYNX ENGINE_2012_ENG (version 1)" xfId="10566" xr:uid="{00000000-0005-0000-0000-0000FD080000}"/>
    <cellStyle name="1_1+11 I2I - US" xfId="10567" xr:uid="{00000000-0005-0000-0000-0000FE080000}"/>
    <cellStyle name="1_1+11 I2I - US_LYNX ENGINE_2012_ENG (version 1)" xfId="10568" xr:uid="{00000000-0005-0000-0000-0000FF080000}"/>
    <cellStyle name="1_10+2 Business Structure" xfId="10569" xr:uid="{00000000-0005-0000-0000-000000090000}"/>
    <cellStyle name="1_2002 (6+6) Deck" xfId="10570" xr:uid="{00000000-0005-0000-0000-000001090000}"/>
    <cellStyle name="1_2002 (6+6) Deck - 11 Sept" xfId="10571" xr:uid="{00000000-0005-0000-0000-000002090000}"/>
    <cellStyle name="1_2002 Fcst_Chron (5+7)" xfId="10572" xr:uid="{00000000-0005-0000-0000-000003090000}"/>
    <cellStyle name="1_2002 Fcst_Chron (5+7)_LYNX ENGINE_2012_ENG (version 1)" xfId="10573" xr:uid="{00000000-0005-0000-0000-000004090000}"/>
    <cellStyle name="1_2002 Fcst_Chron (6+6)" xfId="10574" xr:uid="{00000000-0005-0000-0000-000005090000}"/>
    <cellStyle name="1_2002 Fcst_Chron (6+6)_LYNX ENGINE_2012_ENG (version 1)" xfId="10575" xr:uid="{00000000-0005-0000-0000-000006090000}"/>
    <cellStyle name="1_2002 Fcst_Chron (8+4)" xfId="10576" xr:uid="{00000000-0005-0000-0000-000007090000}"/>
    <cellStyle name="1_2002 Fcst_Chron (8+4)_LYNX ENGINE_2012_ENG (version 1)" xfId="10577" xr:uid="{00000000-0005-0000-0000-000008090000}"/>
    <cellStyle name="1_2002 Forecast Chronology (10+2)" xfId="10578" xr:uid="{00000000-0005-0000-0000-000009090000}"/>
    <cellStyle name="1_2002 Forecast Chronology (10+2)_LYNX ENGINE_2012_ENG (version 1)" xfId="10579" xr:uid="{00000000-0005-0000-0000-00000A090000}"/>
    <cellStyle name="1_2002 Forecast Chronology (12+0)" xfId="10580" xr:uid="{00000000-0005-0000-0000-00000B090000}"/>
    <cellStyle name="1_2002 Forecast Chronology (12+0)_LYNX ENGINE_2012_ENG (version 1)" xfId="10581" xr:uid="{00000000-0005-0000-0000-00000C090000}"/>
    <cellStyle name="1_2002 Forecast Chronology (9+3)" xfId="10582" xr:uid="{00000000-0005-0000-0000-00000D090000}"/>
    <cellStyle name="1_2002 Forecast Chronology (9+3)_LYNX ENGINE_2012_ENG (version 1)" xfId="10583" xr:uid="{00000000-0005-0000-0000-00000E090000}"/>
    <cellStyle name="1_2002 Key Deliverables 5+7" xfId="10584" xr:uid="{00000000-0005-0000-0000-00000F090000}"/>
    <cellStyle name="1_2002 Key Deliverables 5+7_LYNX ENGINE_2012_ENG (version 1)" xfId="10585" xr:uid="{00000000-0005-0000-0000-000010090000}"/>
    <cellStyle name="1_2002 Key Deliverables_3+9" xfId="10586" xr:uid="{00000000-0005-0000-0000-000011090000}"/>
    <cellStyle name="1_2003_Profit_Outlook" xfId="10587" xr:uid="{00000000-0005-0000-0000-000012090000}"/>
    <cellStyle name="1_2004 Business Struture_060503" xfId="10588" xr:uid="{00000000-0005-0000-0000-000013090000}"/>
    <cellStyle name="1_3+9 Business Struture" xfId="10589" xr:uid="{00000000-0005-0000-0000-000014090000}"/>
    <cellStyle name="1_3+9 comm_5" xfId="10590" xr:uid="{00000000-0005-0000-0000-000015090000}"/>
    <cellStyle name="1_39 Key Deliverables" xfId="10591" xr:uid="{00000000-0005-0000-0000-000016090000}"/>
    <cellStyle name="1_4+8 comm_5" xfId="10592" xr:uid="{00000000-0005-0000-0000-000017090000}"/>
    <cellStyle name="1_4+8 Outlook - 2" xfId="10593" xr:uid="{00000000-0005-0000-0000-000018090000}"/>
    <cellStyle name="1_5+7 YoY cost performance 2" xfId="10594" xr:uid="{00000000-0005-0000-0000-000019090000}"/>
    <cellStyle name="1_57 comm6" xfId="10595" xr:uid="{00000000-0005-0000-0000-00001A090000}"/>
    <cellStyle name="1_57_Outlook_v2" xfId="10596" xr:uid="{00000000-0005-0000-0000-00001B090000}"/>
    <cellStyle name="1_6+ YoY cost performance2" xfId="10597" xr:uid="{00000000-0005-0000-0000-00001C090000}"/>
    <cellStyle name="1_8+4 vs Budget -- Review Pack" xfId="10598" xr:uid="{00000000-0005-0000-0000-00001D090000}"/>
    <cellStyle name="1_ABS - Final" xfId="10599" xr:uid="{00000000-0005-0000-0000-00001E090000}"/>
    <cellStyle name="1_ABS - Final_(48) Business Structure" xfId="10600" xr:uid="{00000000-0005-0000-0000-00001F090000}"/>
    <cellStyle name="1_ABS - Final_012 Key Deliverables" xfId="10601" xr:uid="{00000000-0005-0000-0000-000020090000}"/>
    <cellStyle name="1_ABS - Final_1+11 I2I - US" xfId="10602" xr:uid="{00000000-0005-0000-0000-000021090000}"/>
    <cellStyle name="1_ABS - Final_10+2 Business Structure" xfId="10603" xr:uid="{00000000-0005-0000-0000-000022090000}"/>
    <cellStyle name="1_ABS - Final_2002 (6+6) Deck" xfId="10604" xr:uid="{00000000-0005-0000-0000-000023090000}"/>
    <cellStyle name="1_ABS - Final_2002 (6+6) Deck - 11 Sept" xfId="10605" xr:uid="{00000000-0005-0000-0000-000024090000}"/>
    <cellStyle name="1_ABS - Final_2002 Fcst_Chron (5+7)" xfId="10606" xr:uid="{00000000-0005-0000-0000-000025090000}"/>
    <cellStyle name="1_ABS - Final_2002 Fcst_Chron (6+6)" xfId="10607" xr:uid="{00000000-0005-0000-0000-000026090000}"/>
    <cellStyle name="1_ABS - Final_2002 Fcst_Chron (8+4)" xfId="10608" xr:uid="{00000000-0005-0000-0000-000027090000}"/>
    <cellStyle name="1_ABS - Final_2002 Forecast Chronology (10+2)" xfId="10609" xr:uid="{00000000-0005-0000-0000-000028090000}"/>
    <cellStyle name="1_ABS - Final_2002 Forecast Chronology (12+0)" xfId="10610" xr:uid="{00000000-0005-0000-0000-000029090000}"/>
    <cellStyle name="1_ABS - Final_2002 Forecast Chronology (9+3)" xfId="10611" xr:uid="{00000000-0005-0000-0000-00002A090000}"/>
    <cellStyle name="1_ABS - Final_2002 Key Deliverables 5+7" xfId="10612" xr:uid="{00000000-0005-0000-0000-00002B090000}"/>
    <cellStyle name="1_ABS - Final_2002 Key Deliverables_3+9" xfId="10613" xr:uid="{00000000-0005-0000-0000-00002C090000}"/>
    <cellStyle name="1_ABS - Final_2003_Profit_Outlook" xfId="10614" xr:uid="{00000000-0005-0000-0000-00002D090000}"/>
    <cellStyle name="1_ABS - Final_3+9 comm_5" xfId="10615" xr:uid="{00000000-0005-0000-0000-00002E090000}"/>
    <cellStyle name="1_ABS - Final_39 Key Deliverables" xfId="10616" xr:uid="{00000000-0005-0000-0000-00002F090000}"/>
    <cellStyle name="1_ABS - Final_4+8 comm_5" xfId="10617" xr:uid="{00000000-0005-0000-0000-000030090000}"/>
    <cellStyle name="1_ABS - Final_4+8 Outlook - 2" xfId="10618" xr:uid="{00000000-0005-0000-0000-000031090000}"/>
    <cellStyle name="1_ABS - Final_5+7 YoY cost performance 2" xfId="10619" xr:uid="{00000000-0005-0000-0000-000032090000}"/>
    <cellStyle name="1_ABS - Final_57 comm6" xfId="10620" xr:uid="{00000000-0005-0000-0000-000033090000}"/>
    <cellStyle name="1_ABS - Final_57_Outlook_v2" xfId="10621" xr:uid="{00000000-0005-0000-0000-000034090000}"/>
    <cellStyle name="1_ABS - Final_6+ YoY cost performance2" xfId="10622" xr:uid="{00000000-0005-0000-0000-000035090000}"/>
    <cellStyle name="1_ABS - Final_8+4 vs Budget -- Review Pack" xfId="10623" xr:uid="{00000000-0005-0000-0000-000036090000}"/>
    <cellStyle name="1_ABS - Final_Book2" xfId="10624" xr:uid="{00000000-0005-0000-0000-000037090000}"/>
    <cellStyle name="1_ABS - Final_Book35" xfId="10625" xr:uid="{00000000-0005-0000-0000-000038090000}"/>
    <cellStyle name="1_ABS - Final_Book4" xfId="10626" xr:uid="{00000000-0005-0000-0000-000039090000}"/>
    <cellStyle name="1_ABS - Final_Bus Struct" xfId="10627" xr:uid="{00000000-0005-0000-0000-00003A090000}"/>
    <cellStyle name="1_ABS - Final_CBG_reconciliation_MRL_Geo_2" xfId="10628" xr:uid="{00000000-0005-0000-0000-00003B090000}"/>
    <cellStyle name="1_ABS - Final_CBG_reconciliation_MRL_Geo_3" xfId="10629" xr:uid="{00000000-0005-0000-0000-00003C090000}"/>
    <cellStyle name="1_ABS - Final_CLEANED_4+8 vs Budget - 5" xfId="10630" xr:uid="{00000000-0005-0000-0000-00003D090000}"/>
    <cellStyle name="1_ABS - Final_Copy of DWT Cost Perf" xfId="10631" xr:uid="{00000000-0005-0000-0000-00003E090000}"/>
    <cellStyle name="1_ABS - Final_Cover 5+7" xfId="10632" xr:uid="{00000000-0005-0000-0000-00003F090000}"/>
    <cellStyle name="1_ABS - Final_DWT deck" xfId="10633" xr:uid="{00000000-0005-0000-0000-000040090000}"/>
    <cellStyle name="1_ABS - Final_DWT_deck_forecast" xfId="10634" xr:uid="{00000000-0005-0000-0000-000041090000}"/>
    <cellStyle name="1_ABS - Final_DWT_ItI_v2_updated_2" xfId="10635" xr:uid="{00000000-0005-0000-0000-000042090000}"/>
    <cellStyle name="1_ABS - Final_EOC_11_Jun_v1 (roadmap)" xfId="10636" xr:uid="{00000000-0005-0000-0000-000043090000}"/>
    <cellStyle name="1_ABS - Final_EOC_11_Jun_v4" xfId="10637" xr:uid="{00000000-0005-0000-0000-000044090000}"/>
    <cellStyle name="1_ABS - Final_Full Deck (6+6)" xfId="10638" xr:uid="{00000000-0005-0000-0000-000045090000}"/>
    <cellStyle name="1_ABS - Final_Full Deck (8+4) - PA Only" xfId="10639" xr:uid="{00000000-0005-0000-0000-000046090000}"/>
    <cellStyle name="1_ABS - Final_Full Deck 9+3 - PA Only" xfId="10640" xr:uid="{00000000-0005-0000-0000-000047090000}"/>
    <cellStyle name="1_ABS - Final_PF1 Reporting Deck - Mechanised" xfId="10641" xr:uid="{00000000-0005-0000-0000-000048090000}"/>
    <cellStyle name="1_ABS - Final_PF1 Reporting Deck - US" xfId="10642" xr:uid="{00000000-0005-0000-0000-000049090000}"/>
    <cellStyle name="1_ABS - Final_PF1 to PF3 to CBG reconciliation 10+2 - Rebased" xfId="10643" xr:uid="{00000000-0005-0000-0000-00004A090000}"/>
    <cellStyle name="1_ABS - Final_PF1 to PF3 to CBG reconciliation 12+0" xfId="10644" xr:uid="{00000000-0005-0000-0000-00004B090000}"/>
    <cellStyle name="1_ABS - Final_PF1 to PF3 to CBG reconciliation 12+0 - 2" xfId="10645" xr:uid="{00000000-0005-0000-0000-00004C090000}"/>
    <cellStyle name="1_ABS - Final_updated RO's_v2" xfId="10646" xr:uid="{00000000-0005-0000-0000-00004D090000}"/>
    <cellStyle name="1_ABS - Final_Y-o-Y Pro-Non-Prod CBG Cost Performance Budget Restatement V2" xfId="10647" xr:uid="{00000000-0005-0000-0000-00004E090000}"/>
    <cellStyle name="1_Book2" xfId="10648" xr:uid="{00000000-0005-0000-0000-00004F090000}"/>
    <cellStyle name="1_Book35" xfId="10649" xr:uid="{00000000-0005-0000-0000-000050090000}"/>
    <cellStyle name="1_Book4" xfId="10650" xr:uid="{00000000-0005-0000-0000-000051090000}"/>
    <cellStyle name="1_Bus Struct" xfId="10651" xr:uid="{00000000-0005-0000-0000-000052090000}"/>
    <cellStyle name="1_Bus Struct in  2000-2004_100603" xfId="10652" xr:uid="{00000000-0005-0000-0000-000053090000}"/>
    <cellStyle name="1_CBG_reconciliation_MRL_Geo_2" xfId="10653" xr:uid="{00000000-0005-0000-0000-000054090000}"/>
    <cellStyle name="1_CBG_reconciliation_MRL_Geo_3" xfId="10654" xr:uid="{00000000-0005-0000-0000-000055090000}"/>
    <cellStyle name="1_CLEANED_4+8 vs Budget - 5" xfId="10655" xr:uid="{00000000-0005-0000-0000-000056090000}"/>
    <cellStyle name="1_Copy of DWT Cost Perf" xfId="10656" xr:uid="{00000000-0005-0000-0000-000057090000}"/>
    <cellStyle name="1_Cover 5+7" xfId="10657" xr:uid="{00000000-0005-0000-0000-000058090000}"/>
    <cellStyle name="1_D&amp;A" xfId="10658" xr:uid="{00000000-0005-0000-0000-000059090000}"/>
    <cellStyle name="1_D&amp;A_MT75" xfId="10659" xr:uid="{00000000-0005-0000-0000-00005A090000}"/>
    <cellStyle name="1_DWT deck" xfId="10660" xr:uid="{00000000-0005-0000-0000-00005B090000}"/>
    <cellStyle name="1_DWT_deck_forecast" xfId="10661" xr:uid="{00000000-0005-0000-0000-00005C090000}"/>
    <cellStyle name="1_DWT_ItI_v2_updated_2" xfId="10662" xr:uid="{00000000-0005-0000-0000-00005D090000}"/>
    <cellStyle name="1_EOC_11_Jun_v1 (roadmap)" xfId="10663" xr:uid="{00000000-0005-0000-0000-00005E090000}"/>
    <cellStyle name="1_EOC_11_Jun_v4" xfId="10664" xr:uid="{00000000-0005-0000-0000-00005F090000}"/>
    <cellStyle name="1_Full Deck (6+6)" xfId="10665" xr:uid="{00000000-0005-0000-0000-000060090000}"/>
    <cellStyle name="1_Full Deck (8+4) - PA Only" xfId="10666" xr:uid="{00000000-0005-0000-0000-000061090000}"/>
    <cellStyle name="1_Full Deck 9+3 - PA Only" xfId="10667" xr:uid="{00000000-0005-0000-0000-000062090000}"/>
    <cellStyle name="1_Master_StatusCharts_39adj" xfId="10668" xr:uid="{00000000-0005-0000-0000-000063090000}"/>
    <cellStyle name="1_Master_StatusCharts_39adj_MT75" xfId="10669" xr:uid="{00000000-0005-0000-0000-000064090000}"/>
    <cellStyle name="1_MT75" xfId="10670" xr:uid="{00000000-0005-0000-0000-000065090000}"/>
    <cellStyle name="1_PF1 Reporting Deck - Mechanised" xfId="10671" xr:uid="{00000000-0005-0000-0000-000066090000}"/>
    <cellStyle name="1_PF1 Reporting Deck - US" xfId="10672" xr:uid="{00000000-0005-0000-0000-000067090000}"/>
    <cellStyle name="1_PF1 to PF3 to CBG reconciliation 10+2 - Rebased" xfId="10673" xr:uid="{00000000-0005-0000-0000-000068090000}"/>
    <cellStyle name="1_PF1 to PF3 to CBG reconciliation 12+0" xfId="10674" xr:uid="{00000000-0005-0000-0000-000069090000}"/>
    <cellStyle name="1_PF1 to PF3 to CBG reconciliation 12+0 - 2" xfId="10675" xr:uid="{00000000-0005-0000-0000-00006A090000}"/>
    <cellStyle name="1_Revised Outlook - Forecast Rates" xfId="10676" xr:uid="{00000000-0005-0000-0000-00006B090000}"/>
    <cellStyle name="1_Revised Outlook - Forecast Rates_v51" xfId="10677" xr:uid="{00000000-0005-0000-0000-00006C090000}"/>
    <cellStyle name="1_Revised Outlook - Forecast Rates_v52" xfId="10678" xr:uid="{00000000-0005-0000-0000-00006D090000}"/>
    <cellStyle name="1_Summary L" xfId="10679" xr:uid="{00000000-0005-0000-0000-00006E090000}"/>
    <cellStyle name="1_Summary L_D&amp;A" xfId="10680" xr:uid="{00000000-0005-0000-0000-00006F090000}"/>
    <cellStyle name="1_Summary L_D&amp;A_MT75" xfId="10681" xr:uid="{00000000-0005-0000-0000-000070090000}"/>
    <cellStyle name="1_Summary L_Master_StatusCharts_39adj" xfId="10682" xr:uid="{00000000-0005-0000-0000-000071090000}"/>
    <cellStyle name="1_Summary L_Master_StatusCharts_39adj_MT75" xfId="10683" xr:uid="{00000000-0005-0000-0000-000072090000}"/>
    <cellStyle name="1_Summary L_MT75" xfId="10684" xr:uid="{00000000-0005-0000-0000-000073090000}"/>
    <cellStyle name="1_updated RO's_v2" xfId="10685" xr:uid="{00000000-0005-0000-0000-000074090000}"/>
    <cellStyle name="1_vs Budget Deliverables" xfId="10686" xr:uid="{00000000-0005-0000-0000-000075090000}"/>
    <cellStyle name="1_Y-o-Y Pro-Non-Prod CBG Cost Performance Budget Restatement V2" xfId="10687" xr:uid="{00000000-0005-0000-0000-000076090000}"/>
    <cellStyle name="20% - Accent1" xfId="11" xr:uid="{00000000-0005-0000-0000-000077090000}"/>
    <cellStyle name="20% - Accent1 2" xfId="10688" xr:uid="{00000000-0005-0000-0000-000078090000}"/>
    <cellStyle name="20% - Accent1 3" xfId="11260" xr:uid="{00000000-0005-0000-0000-000079090000}"/>
    <cellStyle name="20% - Accent1 4" xfId="11343" xr:uid="{00000000-0005-0000-0000-00007A090000}"/>
    <cellStyle name="20% - Accent2" xfId="12" xr:uid="{00000000-0005-0000-0000-00007B090000}"/>
    <cellStyle name="20% - Accent2 2" xfId="10689" xr:uid="{00000000-0005-0000-0000-00007C090000}"/>
    <cellStyle name="20% - Accent2 3" xfId="11261" xr:uid="{00000000-0005-0000-0000-00007D090000}"/>
    <cellStyle name="20% - Accent2 4" xfId="11344" xr:uid="{00000000-0005-0000-0000-00007E090000}"/>
    <cellStyle name="20% - Accent3" xfId="13" xr:uid="{00000000-0005-0000-0000-00007F090000}"/>
    <cellStyle name="20% - Accent3 2" xfId="10690" xr:uid="{00000000-0005-0000-0000-000080090000}"/>
    <cellStyle name="20% - Accent3 3" xfId="11262" xr:uid="{00000000-0005-0000-0000-000081090000}"/>
    <cellStyle name="20% - Accent3 4" xfId="11345" xr:uid="{00000000-0005-0000-0000-000082090000}"/>
    <cellStyle name="20% - Accent4" xfId="14" xr:uid="{00000000-0005-0000-0000-000083090000}"/>
    <cellStyle name="20% - Accent4 2" xfId="10691" xr:uid="{00000000-0005-0000-0000-000084090000}"/>
    <cellStyle name="20% - Accent4 3" xfId="11263" xr:uid="{00000000-0005-0000-0000-000085090000}"/>
    <cellStyle name="20% - Accent4 4" xfId="11346" xr:uid="{00000000-0005-0000-0000-000086090000}"/>
    <cellStyle name="20% - Accent5" xfId="15" xr:uid="{00000000-0005-0000-0000-000087090000}"/>
    <cellStyle name="20% - Accent5 2" xfId="10692" xr:uid="{00000000-0005-0000-0000-000088090000}"/>
    <cellStyle name="20% - Accent5 3" xfId="11264" xr:uid="{00000000-0005-0000-0000-000089090000}"/>
    <cellStyle name="20% - Accent5 4" xfId="11347" xr:uid="{00000000-0005-0000-0000-00008A090000}"/>
    <cellStyle name="20% - Accent6" xfId="16" xr:uid="{00000000-0005-0000-0000-00008B090000}"/>
    <cellStyle name="20% - Accent6 2" xfId="10693" xr:uid="{00000000-0005-0000-0000-00008C090000}"/>
    <cellStyle name="20% - Accent6 3" xfId="11265" xr:uid="{00000000-0005-0000-0000-00008D090000}"/>
    <cellStyle name="20% - Accent6 4" xfId="11348" xr:uid="{00000000-0005-0000-0000-00008E090000}"/>
    <cellStyle name="20% - akcent 1" xfId="17" xr:uid="{00000000-0005-0000-0000-00008F090000}"/>
    <cellStyle name="20% - akcent 2" xfId="18" xr:uid="{00000000-0005-0000-0000-000090090000}"/>
    <cellStyle name="20% - akcent 3" xfId="19" xr:uid="{00000000-0005-0000-0000-000091090000}"/>
    <cellStyle name="20% - akcent 4" xfId="20" xr:uid="{00000000-0005-0000-0000-000092090000}"/>
    <cellStyle name="20% - akcent 5" xfId="21" xr:uid="{00000000-0005-0000-0000-000093090000}"/>
    <cellStyle name="20% - akcent 6" xfId="22" xr:uid="{00000000-0005-0000-0000-000094090000}"/>
    <cellStyle name="20% - Akzent1" xfId="8307" xr:uid="{00000000-0005-0000-0000-000095090000}"/>
    <cellStyle name="20% - Akzent2" xfId="8308" xr:uid="{00000000-0005-0000-0000-000096090000}"/>
    <cellStyle name="20% - Akzent3" xfId="8309" xr:uid="{00000000-0005-0000-0000-000097090000}"/>
    <cellStyle name="20% - Akzent4" xfId="8310" xr:uid="{00000000-0005-0000-0000-000098090000}"/>
    <cellStyle name="20% - Akzent5" xfId="8311" xr:uid="{00000000-0005-0000-0000-000099090000}"/>
    <cellStyle name="20% - Akzent6" xfId="8312" xr:uid="{00000000-0005-0000-0000-00009A090000}"/>
    <cellStyle name="20% - Dekorfärg1" xfId="23" xr:uid="{00000000-0005-0000-0000-00009B090000}"/>
    <cellStyle name="20% - Dekorfärg2" xfId="24" xr:uid="{00000000-0005-0000-0000-00009C090000}"/>
    <cellStyle name="20% - Dekorfärg3" xfId="25" xr:uid="{00000000-0005-0000-0000-00009D090000}"/>
    <cellStyle name="20% - Dekorfärg4" xfId="26" xr:uid="{00000000-0005-0000-0000-00009E090000}"/>
    <cellStyle name="20% - Dekorfärg5" xfId="27" xr:uid="{00000000-0005-0000-0000-00009F090000}"/>
    <cellStyle name="20% - Dekorfärg6" xfId="28" xr:uid="{00000000-0005-0000-0000-0000A0090000}"/>
    <cellStyle name="20% - Ênfase1" xfId="10694" xr:uid="{00000000-0005-0000-0000-0000A1090000}"/>
    <cellStyle name="20% - Ênfase2" xfId="10695" xr:uid="{00000000-0005-0000-0000-0000A2090000}"/>
    <cellStyle name="20% - Ênfase3" xfId="10696" xr:uid="{00000000-0005-0000-0000-0000A3090000}"/>
    <cellStyle name="20% - Ênfase4" xfId="10697" xr:uid="{00000000-0005-0000-0000-0000A4090000}"/>
    <cellStyle name="20% - Ênfase5" xfId="10698" xr:uid="{00000000-0005-0000-0000-0000A5090000}"/>
    <cellStyle name="20% - Ênfase6" xfId="10699" xr:uid="{00000000-0005-0000-0000-0000A6090000}"/>
    <cellStyle name="³£¹æ_% BoM (Veh + MT75)" xfId="10700" xr:uid="{00000000-0005-0000-0000-0000A7090000}"/>
    <cellStyle name="40% - Accent1" xfId="29" xr:uid="{00000000-0005-0000-0000-0000A8090000}"/>
    <cellStyle name="40% - Accent1 2" xfId="10701" xr:uid="{00000000-0005-0000-0000-0000A9090000}"/>
    <cellStyle name="40% - Accent1 3" xfId="11266" xr:uid="{00000000-0005-0000-0000-0000AA090000}"/>
    <cellStyle name="40% - Accent1 4" xfId="11349" xr:uid="{00000000-0005-0000-0000-0000AB090000}"/>
    <cellStyle name="40% - Accent2" xfId="30" xr:uid="{00000000-0005-0000-0000-0000AC090000}"/>
    <cellStyle name="40% - Accent2 2" xfId="10702" xr:uid="{00000000-0005-0000-0000-0000AD090000}"/>
    <cellStyle name="40% - Accent2 3" xfId="11267" xr:uid="{00000000-0005-0000-0000-0000AE090000}"/>
    <cellStyle name="40% - Accent2 4" xfId="11350" xr:uid="{00000000-0005-0000-0000-0000AF090000}"/>
    <cellStyle name="40% - Accent3" xfId="31" xr:uid="{00000000-0005-0000-0000-0000B0090000}"/>
    <cellStyle name="40% - Accent3 2" xfId="10703" xr:uid="{00000000-0005-0000-0000-0000B1090000}"/>
    <cellStyle name="40% - Accent3 3" xfId="11268" xr:uid="{00000000-0005-0000-0000-0000B2090000}"/>
    <cellStyle name="40% - Accent3 4" xfId="11351" xr:uid="{00000000-0005-0000-0000-0000B3090000}"/>
    <cellStyle name="40% - Accent4" xfId="32" xr:uid="{00000000-0005-0000-0000-0000B4090000}"/>
    <cellStyle name="40% - Accent4 2" xfId="10704" xr:uid="{00000000-0005-0000-0000-0000B5090000}"/>
    <cellStyle name="40% - Accent4 3" xfId="11269" xr:uid="{00000000-0005-0000-0000-0000B6090000}"/>
    <cellStyle name="40% - Accent4 4" xfId="11352" xr:uid="{00000000-0005-0000-0000-0000B7090000}"/>
    <cellStyle name="40% - Accent5" xfId="33" xr:uid="{00000000-0005-0000-0000-0000B8090000}"/>
    <cellStyle name="40% - Accent5 2" xfId="10705" xr:uid="{00000000-0005-0000-0000-0000B9090000}"/>
    <cellStyle name="40% - Accent5 3" xfId="11270" xr:uid="{00000000-0005-0000-0000-0000BA090000}"/>
    <cellStyle name="40% - Accent5 4" xfId="11353" xr:uid="{00000000-0005-0000-0000-0000BB090000}"/>
    <cellStyle name="40% - Accent6" xfId="34" xr:uid="{00000000-0005-0000-0000-0000BC090000}"/>
    <cellStyle name="40% - Accent6 2" xfId="10706" xr:uid="{00000000-0005-0000-0000-0000BD090000}"/>
    <cellStyle name="40% - Accent6 3" xfId="11271" xr:uid="{00000000-0005-0000-0000-0000BE090000}"/>
    <cellStyle name="40% - Accent6 4" xfId="11354" xr:uid="{00000000-0005-0000-0000-0000BF090000}"/>
    <cellStyle name="40% - akcent 1" xfId="35" xr:uid="{00000000-0005-0000-0000-0000C0090000}"/>
    <cellStyle name="40% - akcent 2" xfId="36" xr:uid="{00000000-0005-0000-0000-0000C1090000}"/>
    <cellStyle name="40% - akcent 3" xfId="37" xr:uid="{00000000-0005-0000-0000-0000C2090000}"/>
    <cellStyle name="40% - akcent 4" xfId="38" xr:uid="{00000000-0005-0000-0000-0000C3090000}"/>
    <cellStyle name="40% - akcent 5" xfId="39" xr:uid="{00000000-0005-0000-0000-0000C4090000}"/>
    <cellStyle name="40% - akcent 6" xfId="40" xr:uid="{00000000-0005-0000-0000-0000C5090000}"/>
    <cellStyle name="40% - Akzent1" xfId="8313" xr:uid="{00000000-0005-0000-0000-0000C6090000}"/>
    <cellStyle name="40% - Akzent2" xfId="8314" xr:uid="{00000000-0005-0000-0000-0000C7090000}"/>
    <cellStyle name="40% - Akzent3" xfId="8315" xr:uid="{00000000-0005-0000-0000-0000C8090000}"/>
    <cellStyle name="40% - Akzent4" xfId="8316" xr:uid="{00000000-0005-0000-0000-0000C9090000}"/>
    <cellStyle name="40% - Akzent5" xfId="8317" xr:uid="{00000000-0005-0000-0000-0000CA090000}"/>
    <cellStyle name="40% - Akzent6" xfId="8318" xr:uid="{00000000-0005-0000-0000-0000CB090000}"/>
    <cellStyle name="40% - Dekorfärg1" xfId="41" xr:uid="{00000000-0005-0000-0000-0000CC090000}"/>
    <cellStyle name="40% - Dekorfärg2" xfId="42" xr:uid="{00000000-0005-0000-0000-0000CD090000}"/>
    <cellStyle name="40% - Dekorfärg3" xfId="43" xr:uid="{00000000-0005-0000-0000-0000CE090000}"/>
    <cellStyle name="40% - Dekorfärg4" xfId="44" xr:uid="{00000000-0005-0000-0000-0000CF090000}"/>
    <cellStyle name="40% - Dekorfärg5" xfId="45" xr:uid="{00000000-0005-0000-0000-0000D0090000}"/>
    <cellStyle name="40% - Dekorfärg6" xfId="46" xr:uid="{00000000-0005-0000-0000-0000D1090000}"/>
    <cellStyle name="40% - Ênfase1" xfId="10707" xr:uid="{00000000-0005-0000-0000-0000D2090000}"/>
    <cellStyle name="40% - Ênfase2" xfId="10708" xr:uid="{00000000-0005-0000-0000-0000D3090000}"/>
    <cellStyle name="40% - Ênfase3" xfId="10709" xr:uid="{00000000-0005-0000-0000-0000D4090000}"/>
    <cellStyle name="40% - Ênfase4" xfId="10710" xr:uid="{00000000-0005-0000-0000-0000D5090000}"/>
    <cellStyle name="40% - Ênfase5" xfId="10711" xr:uid="{00000000-0005-0000-0000-0000D6090000}"/>
    <cellStyle name="40% - Ênfase6" xfId="10712" xr:uid="{00000000-0005-0000-0000-0000D7090000}"/>
    <cellStyle name="60% - Accent1" xfId="47" xr:uid="{00000000-0005-0000-0000-0000D8090000}"/>
    <cellStyle name="60% - Accent1 2" xfId="10713" xr:uid="{00000000-0005-0000-0000-0000D9090000}"/>
    <cellStyle name="60% - Accent1 3" xfId="11272" xr:uid="{00000000-0005-0000-0000-0000DA090000}"/>
    <cellStyle name="60% - Accent1 4" xfId="11355" xr:uid="{00000000-0005-0000-0000-0000DB090000}"/>
    <cellStyle name="60% - Accent2" xfId="48" xr:uid="{00000000-0005-0000-0000-0000DC090000}"/>
    <cellStyle name="60% - Accent2 2" xfId="10714" xr:uid="{00000000-0005-0000-0000-0000DD090000}"/>
    <cellStyle name="60% - Accent2 3" xfId="11273" xr:uid="{00000000-0005-0000-0000-0000DE090000}"/>
    <cellStyle name="60% - Accent2 4" xfId="11356" xr:uid="{00000000-0005-0000-0000-0000DF090000}"/>
    <cellStyle name="60% - Accent3" xfId="49" xr:uid="{00000000-0005-0000-0000-0000E0090000}"/>
    <cellStyle name="60% - Accent3 2" xfId="10715" xr:uid="{00000000-0005-0000-0000-0000E1090000}"/>
    <cellStyle name="60% - Accent3 3" xfId="11274" xr:uid="{00000000-0005-0000-0000-0000E2090000}"/>
    <cellStyle name="60% - Accent3 4" xfId="11357" xr:uid="{00000000-0005-0000-0000-0000E3090000}"/>
    <cellStyle name="60% - Accent4" xfId="50" xr:uid="{00000000-0005-0000-0000-0000E4090000}"/>
    <cellStyle name="60% - Accent4 2" xfId="10716" xr:uid="{00000000-0005-0000-0000-0000E5090000}"/>
    <cellStyle name="60% - Accent4 3" xfId="11275" xr:uid="{00000000-0005-0000-0000-0000E6090000}"/>
    <cellStyle name="60% - Accent4 4" xfId="11358" xr:uid="{00000000-0005-0000-0000-0000E7090000}"/>
    <cellStyle name="60% - Accent5" xfId="51" xr:uid="{00000000-0005-0000-0000-0000E8090000}"/>
    <cellStyle name="60% - Accent5 2" xfId="10717" xr:uid="{00000000-0005-0000-0000-0000E9090000}"/>
    <cellStyle name="60% - Accent5 3" xfId="11276" xr:uid="{00000000-0005-0000-0000-0000EA090000}"/>
    <cellStyle name="60% - Accent5 4" xfId="11359" xr:uid="{00000000-0005-0000-0000-0000EB090000}"/>
    <cellStyle name="60% - Accent6" xfId="52" xr:uid="{00000000-0005-0000-0000-0000EC090000}"/>
    <cellStyle name="60% - Accent6 2" xfId="10718" xr:uid="{00000000-0005-0000-0000-0000ED090000}"/>
    <cellStyle name="60% - Accent6 3" xfId="11277" xr:uid="{00000000-0005-0000-0000-0000EE090000}"/>
    <cellStyle name="60% - Accent6 4" xfId="11360" xr:uid="{00000000-0005-0000-0000-0000EF090000}"/>
    <cellStyle name="60% - akcent 1" xfId="53" xr:uid="{00000000-0005-0000-0000-0000F0090000}"/>
    <cellStyle name="60% - akcent 2" xfId="54" xr:uid="{00000000-0005-0000-0000-0000F1090000}"/>
    <cellStyle name="60% - akcent 3" xfId="55" xr:uid="{00000000-0005-0000-0000-0000F2090000}"/>
    <cellStyle name="60% - akcent 4" xfId="56" xr:uid="{00000000-0005-0000-0000-0000F3090000}"/>
    <cellStyle name="60% - akcent 5" xfId="57" xr:uid="{00000000-0005-0000-0000-0000F4090000}"/>
    <cellStyle name="60% - akcent 6" xfId="58" xr:uid="{00000000-0005-0000-0000-0000F5090000}"/>
    <cellStyle name="60% - Akzent1" xfId="8319" xr:uid="{00000000-0005-0000-0000-0000F6090000}"/>
    <cellStyle name="60% - Akzent2" xfId="8320" xr:uid="{00000000-0005-0000-0000-0000F7090000}"/>
    <cellStyle name="60% - Akzent3" xfId="8321" xr:uid="{00000000-0005-0000-0000-0000F8090000}"/>
    <cellStyle name="60% - Akzent4" xfId="8322" xr:uid="{00000000-0005-0000-0000-0000F9090000}"/>
    <cellStyle name="60% - Akzent5" xfId="8323" xr:uid="{00000000-0005-0000-0000-0000FA090000}"/>
    <cellStyle name="60% - Akzent6" xfId="8324" xr:uid="{00000000-0005-0000-0000-0000FB090000}"/>
    <cellStyle name="60% - Dekorfärg1" xfId="59" xr:uid="{00000000-0005-0000-0000-0000FC090000}"/>
    <cellStyle name="60% - Dekorfärg2" xfId="60" xr:uid="{00000000-0005-0000-0000-0000FD090000}"/>
    <cellStyle name="60% - Dekorfärg3" xfId="61" xr:uid="{00000000-0005-0000-0000-0000FE090000}"/>
    <cellStyle name="60% - Dekorfärg4" xfId="62" xr:uid="{00000000-0005-0000-0000-0000FF090000}"/>
    <cellStyle name="60% - Dekorfärg5" xfId="63" xr:uid="{00000000-0005-0000-0000-0000000A0000}"/>
    <cellStyle name="60% - Dekorfärg6" xfId="64" xr:uid="{00000000-0005-0000-0000-0000010A0000}"/>
    <cellStyle name="60% - Ênfase1" xfId="10719" xr:uid="{00000000-0005-0000-0000-0000020A0000}"/>
    <cellStyle name="60% - Ênfase2" xfId="10720" xr:uid="{00000000-0005-0000-0000-0000030A0000}"/>
    <cellStyle name="60% - Ênfase3" xfId="10721" xr:uid="{00000000-0005-0000-0000-0000040A0000}"/>
    <cellStyle name="60% - Ênfase4" xfId="10722" xr:uid="{00000000-0005-0000-0000-0000050A0000}"/>
    <cellStyle name="60% - Ênfase5" xfId="10723" xr:uid="{00000000-0005-0000-0000-0000060A0000}"/>
    <cellStyle name="60% - Ênfase6" xfId="10724" xr:uid="{00000000-0005-0000-0000-0000070A0000}"/>
    <cellStyle name="6401" xfId="10725" xr:uid="{00000000-0005-0000-0000-0000080A0000}"/>
    <cellStyle name="a_mcs_rev" xfId="10726" xr:uid="{00000000-0005-0000-0000-0000090A0000}"/>
    <cellStyle name="a_rev" xfId="10727" xr:uid="{00000000-0005-0000-0000-00000A0A0000}"/>
    <cellStyle name="a_rev_02 to 04RiskAdjustedOutlook_3_4" xfId="10728" xr:uid="{00000000-0005-0000-0000-00000B0A0000}"/>
    <cellStyle name="a_rev_19 income statement" xfId="10729" xr:uid="{00000000-0005-0000-0000-00000C0A0000}"/>
    <cellStyle name="a_rev_2" xfId="10730" xr:uid="{00000000-0005-0000-0000-00000D0A0000}"/>
    <cellStyle name="a_rev_2_RO_Sept10" xfId="10731" xr:uid="{00000000-0005-0000-0000-00000E0A0000}"/>
    <cellStyle name="a_rev_2001 0210(A)sum" xfId="10732" xr:uid="{00000000-0005-0000-0000-00000F0A0000}"/>
    <cellStyle name="a_rev_2001 0210(A)sum_MT75" xfId="10733" xr:uid="{00000000-0005-0000-0000-0000100A0000}"/>
    <cellStyle name="a_rev_2012_SBC Cars_R.779-0_Nov 04th" xfId="10734" xr:uid="{00000000-0005-0000-0000-0000110A0000}"/>
    <cellStyle name="a_rev_income statement_10_09" xfId="10735" xr:uid="{00000000-0005-0000-0000-0000120A0000}"/>
    <cellStyle name="a_rev_Lm bud perf" xfId="10736" xr:uid="{00000000-0005-0000-0000-0000130A0000}"/>
    <cellStyle name="a_rev_LM4p8ForecastMay30v1" xfId="10737" xr:uid="{00000000-0005-0000-0000-0000140A0000}"/>
    <cellStyle name="a_rev_MT75" xfId="10738" xr:uid="{00000000-0005-0000-0000-0000150A0000}"/>
    <cellStyle name="a_rev_NA CBG 12+0 Actual Draft" xfId="10739" xr:uid="{00000000-0005-0000-0000-0000160A0000}"/>
    <cellStyle name="a_vol" xfId="10740" xr:uid="{00000000-0005-0000-0000-0000170A0000}"/>
    <cellStyle name="a_vol_LYNX ENGINE_2012_ENG" xfId="10741" xr:uid="{00000000-0005-0000-0000-0000180A0000}"/>
    <cellStyle name="a_vol_MT75" xfId="10742" xr:uid="{00000000-0005-0000-0000-0000190A0000}"/>
    <cellStyle name="a_vol_XMT6" xfId="10743" xr:uid="{00000000-0005-0000-0000-00001A0A0000}"/>
    <cellStyle name="ac" xfId="10744" xr:uid="{00000000-0005-0000-0000-00001B0A0000}"/>
    <cellStyle name="Accent1" xfId="65" xr:uid="{00000000-0005-0000-0000-00001C0A0000}"/>
    <cellStyle name="Accent1 - 20%" xfId="307" xr:uid="{00000000-0005-0000-0000-00001D0A0000}"/>
    <cellStyle name="Accent1 - 40%" xfId="308" xr:uid="{00000000-0005-0000-0000-00001E0A0000}"/>
    <cellStyle name="Accent1 - 60%" xfId="309" xr:uid="{00000000-0005-0000-0000-00001F0A0000}"/>
    <cellStyle name="Accent1 10" xfId="310" xr:uid="{00000000-0005-0000-0000-0000200A0000}"/>
    <cellStyle name="Accent1 100" xfId="311" xr:uid="{00000000-0005-0000-0000-0000210A0000}"/>
    <cellStyle name="Accent1 101" xfId="312" xr:uid="{00000000-0005-0000-0000-0000220A0000}"/>
    <cellStyle name="Accent1 102" xfId="313" xr:uid="{00000000-0005-0000-0000-0000230A0000}"/>
    <cellStyle name="Accent1 103" xfId="314" xr:uid="{00000000-0005-0000-0000-0000240A0000}"/>
    <cellStyle name="Accent1 104" xfId="315" xr:uid="{00000000-0005-0000-0000-0000250A0000}"/>
    <cellStyle name="Accent1 105" xfId="316" xr:uid="{00000000-0005-0000-0000-0000260A0000}"/>
    <cellStyle name="Accent1 106" xfId="317" xr:uid="{00000000-0005-0000-0000-0000270A0000}"/>
    <cellStyle name="Accent1 107" xfId="318" xr:uid="{00000000-0005-0000-0000-0000280A0000}"/>
    <cellStyle name="Accent1 108" xfId="319" xr:uid="{00000000-0005-0000-0000-0000290A0000}"/>
    <cellStyle name="Accent1 109" xfId="320" xr:uid="{00000000-0005-0000-0000-00002A0A0000}"/>
    <cellStyle name="Accent1 11" xfId="321" xr:uid="{00000000-0005-0000-0000-00002B0A0000}"/>
    <cellStyle name="Accent1 110" xfId="322" xr:uid="{00000000-0005-0000-0000-00002C0A0000}"/>
    <cellStyle name="Accent1 111" xfId="323" xr:uid="{00000000-0005-0000-0000-00002D0A0000}"/>
    <cellStyle name="Accent1 112" xfId="324" xr:uid="{00000000-0005-0000-0000-00002E0A0000}"/>
    <cellStyle name="Accent1 113" xfId="325" xr:uid="{00000000-0005-0000-0000-00002F0A0000}"/>
    <cellStyle name="Accent1 114" xfId="326" xr:uid="{00000000-0005-0000-0000-0000300A0000}"/>
    <cellStyle name="Accent1 115" xfId="327" xr:uid="{00000000-0005-0000-0000-0000310A0000}"/>
    <cellStyle name="Accent1 116" xfId="328" xr:uid="{00000000-0005-0000-0000-0000320A0000}"/>
    <cellStyle name="Accent1 117" xfId="329" xr:uid="{00000000-0005-0000-0000-0000330A0000}"/>
    <cellStyle name="Accent1 118" xfId="330" xr:uid="{00000000-0005-0000-0000-0000340A0000}"/>
    <cellStyle name="Accent1 119" xfId="331" xr:uid="{00000000-0005-0000-0000-0000350A0000}"/>
    <cellStyle name="Accent1 12" xfId="332" xr:uid="{00000000-0005-0000-0000-0000360A0000}"/>
    <cellStyle name="Accent1 120" xfId="333" xr:uid="{00000000-0005-0000-0000-0000370A0000}"/>
    <cellStyle name="Accent1 121" xfId="334" xr:uid="{00000000-0005-0000-0000-0000380A0000}"/>
    <cellStyle name="Accent1 122" xfId="335" xr:uid="{00000000-0005-0000-0000-0000390A0000}"/>
    <cellStyle name="Accent1 123" xfId="336" xr:uid="{00000000-0005-0000-0000-00003A0A0000}"/>
    <cellStyle name="Accent1 124" xfId="337" xr:uid="{00000000-0005-0000-0000-00003B0A0000}"/>
    <cellStyle name="Accent1 125" xfId="338" xr:uid="{00000000-0005-0000-0000-00003C0A0000}"/>
    <cellStyle name="Accent1 126" xfId="339" xr:uid="{00000000-0005-0000-0000-00003D0A0000}"/>
    <cellStyle name="Accent1 127" xfId="340" xr:uid="{00000000-0005-0000-0000-00003E0A0000}"/>
    <cellStyle name="Accent1 128" xfId="341" xr:uid="{00000000-0005-0000-0000-00003F0A0000}"/>
    <cellStyle name="Accent1 129" xfId="342" xr:uid="{00000000-0005-0000-0000-0000400A0000}"/>
    <cellStyle name="Accent1 13" xfId="343" xr:uid="{00000000-0005-0000-0000-0000410A0000}"/>
    <cellStyle name="Accent1 130" xfId="344" xr:uid="{00000000-0005-0000-0000-0000420A0000}"/>
    <cellStyle name="Accent1 131" xfId="345" xr:uid="{00000000-0005-0000-0000-0000430A0000}"/>
    <cellStyle name="Accent1 132" xfId="346" xr:uid="{00000000-0005-0000-0000-0000440A0000}"/>
    <cellStyle name="Accent1 133" xfId="347" xr:uid="{00000000-0005-0000-0000-0000450A0000}"/>
    <cellStyle name="Accent1 134" xfId="348" xr:uid="{00000000-0005-0000-0000-0000460A0000}"/>
    <cellStyle name="Accent1 135" xfId="349" xr:uid="{00000000-0005-0000-0000-0000470A0000}"/>
    <cellStyle name="Accent1 136" xfId="350" xr:uid="{00000000-0005-0000-0000-0000480A0000}"/>
    <cellStyle name="Accent1 137" xfId="351" xr:uid="{00000000-0005-0000-0000-0000490A0000}"/>
    <cellStyle name="Accent1 138" xfId="352" xr:uid="{00000000-0005-0000-0000-00004A0A0000}"/>
    <cellStyle name="Accent1 139" xfId="353" xr:uid="{00000000-0005-0000-0000-00004B0A0000}"/>
    <cellStyle name="Accent1 14" xfId="354" xr:uid="{00000000-0005-0000-0000-00004C0A0000}"/>
    <cellStyle name="Accent1 140" xfId="355" xr:uid="{00000000-0005-0000-0000-00004D0A0000}"/>
    <cellStyle name="Accent1 141" xfId="356" xr:uid="{00000000-0005-0000-0000-00004E0A0000}"/>
    <cellStyle name="Accent1 142" xfId="357" xr:uid="{00000000-0005-0000-0000-00004F0A0000}"/>
    <cellStyle name="Accent1 143" xfId="358" xr:uid="{00000000-0005-0000-0000-0000500A0000}"/>
    <cellStyle name="Accent1 144" xfId="359" xr:uid="{00000000-0005-0000-0000-0000510A0000}"/>
    <cellStyle name="Accent1 145" xfId="360" xr:uid="{00000000-0005-0000-0000-0000520A0000}"/>
    <cellStyle name="Accent1 146" xfId="361" xr:uid="{00000000-0005-0000-0000-0000530A0000}"/>
    <cellStyle name="Accent1 147" xfId="362" xr:uid="{00000000-0005-0000-0000-0000540A0000}"/>
    <cellStyle name="Accent1 148" xfId="363" xr:uid="{00000000-0005-0000-0000-0000550A0000}"/>
    <cellStyle name="Accent1 149" xfId="364" xr:uid="{00000000-0005-0000-0000-0000560A0000}"/>
    <cellStyle name="Accent1 15" xfId="365" xr:uid="{00000000-0005-0000-0000-0000570A0000}"/>
    <cellStyle name="Accent1 150" xfId="366" xr:uid="{00000000-0005-0000-0000-0000580A0000}"/>
    <cellStyle name="Accent1 151" xfId="367" xr:uid="{00000000-0005-0000-0000-0000590A0000}"/>
    <cellStyle name="Accent1 152" xfId="368" xr:uid="{00000000-0005-0000-0000-00005A0A0000}"/>
    <cellStyle name="Accent1 153" xfId="369" xr:uid="{00000000-0005-0000-0000-00005B0A0000}"/>
    <cellStyle name="Accent1 154" xfId="370" xr:uid="{00000000-0005-0000-0000-00005C0A0000}"/>
    <cellStyle name="Accent1 155" xfId="371" xr:uid="{00000000-0005-0000-0000-00005D0A0000}"/>
    <cellStyle name="Accent1 156" xfId="372" xr:uid="{00000000-0005-0000-0000-00005E0A0000}"/>
    <cellStyle name="Accent1 157" xfId="373" xr:uid="{00000000-0005-0000-0000-00005F0A0000}"/>
    <cellStyle name="Accent1 158" xfId="374" xr:uid="{00000000-0005-0000-0000-0000600A0000}"/>
    <cellStyle name="Accent1 159" xfId="375" xr:uid="{00000000-0005-0000-0000-0000610A0000}"/>
    <cellStyle name="Accent1 16" xfId="376" xr:uid="{00000000-0005-0000-0000-0000620A0000}"/>
    <cellStyle name="Accent1 160" xfId="377" xr:uid="{00000000-0005-0000-0000-0000630A0000}"/>
    <cellStyle name="Accent1 161" xfId="378" xr:uid="{00000000-0005-0000-0000-0000640A0000}"/>
    <cellStyle name="Accent1 162" xfId="379" xr:uid="{00000000-0005-0000-0000-0000650A0000}"/>
    <cellStyle name="Accent1 163" xfId="380" xr:uid="{00000000-0005-0000-0000-0000660A0000}"/>
    <cellStyle name="Accent1 164" xfId="381" xr:uid="{00000000-0005-0000-0000-0000670A0000}"/>
    <cellStyle name="Accent1 165" xfId="382" xr:uid="{00000000-0005-0000-0000-0000680A0000}"/>
    <cellStyle name="Accent1 166" xfId="383" xr:uid="{00000000-0005-0000-0000-0000690A0000}"/>
    <cellStyle name="Accent1 167" xfId="384" xr:uid="{00000000-0005-0000-0000-00006A0A0000}"/>
    <cellStyle name="Accent1 168" xfId="385" xr:uid="{00000000-0005-0000-0000-00006B0A0000}"/>
    <cellStyle name="Accent1 169" xfId="386" xr:uid="{00000000-0005-0000-0000-00006C0A0000}"/>
    <cellStyle name="Accent1 17" xfId="387" xr:uid="{00000000-0005-0000-0000-00006D0A0000}"/>
    <cellStyle name="Accent1 170" xfId="388" xr:uid="{00000000-0005-0000-0000-00006E0A0000}"/>
    <cellStyle name="Accent1 171" xfId="389" xr:uid="{00000000-0005-0000-0000-00006F0A0000}"/>
    <cellStyle name="Accent1 172" xfId="390" xr:uid="{00000000-0005-0000-0000-0000700A0000}"/>
    <cellStyle name="Accent1 173" xfId="391" xr:uid="{00000000-0005-0000-0000-0000710A0000}"/>
    <cellStyle name="Accent1 174" xfId="392" xr:uid="{00000000-0005-0000-0000-0000720A0000}"/>
    <cellStyle name="Accent1 175" xfId="393" xr:uid="{00000000-0005-0000-0000-0000730A0000}"/>
    <cellStyle name="Accent1 176" xfId="394" xr:uid="{00000000-0005-0000-0000-0000740A0000}"/>
    <cellStyle name="Accent1 177" xfId="395" xr:uid="{00000000-0005-0000-0000-0000750A0000}"/>
    <cellStyle name="Accent1 178" xfId="396" xr:uid="{00000000-0005-0000-0000-0000760A0000}"/>
    <cellStyle name="Accent1 179" xfId="397" xr:uid="{00000000-0005-0000-0000-0000770A0000}"/>
    <cellStyle name="Accent1 18" xfId="398" xr:uid="{00000000-0005-0000-0000-0000780A0000}"/>
    <cellStyle name="Accent1 180" xfId="399" xr:uid="{00000000-0005-0000-0000-0000790A0000}"/>
    <cellStyle name="Accent1 181" xfId="400" xr:uid="{00000000-0005-0000-0000-00007A0A0000}"/>
    <cellStyle name="Accent1 182" xfId="401" xr:uid="{00000000-0005-0000-0000-00007B0A0000}"/>
    <cellStyle name="Accent1 183" xfId="402" xr:uid="{00000000-0005-0000-0000-00007C0A0000}"/>
    <cellStyle name="Accent1 184" xfId="403" xr:uid="{00000000-0005-0000-0000-00007D0A0000}"/>
    <cellStyle name="Accent1 185" xfId="404" xr:uid="{00000000-0005-0000-0000-00007E0A0000}"/>
    <cellStyle name="Accent1 186" xfId="405" xr:uid="{00000000-0005-0000-0000-00007F0A0000}"/>
    <cellStyle name="Accent1 187" xfId="406" xr:uid="{00000000-0005-0000-0000-0000800A0000}"/>
    <cellStyle name="Accent1 188" xfId="407" xr:uid="{00000000-0005-0000-0000-0000810A0000}"/>
    <cellStyle name="Accent1 189" xfId="408" xr:uid="{00000000-0005-0000-0000-0000820A0000}"/>
    <cellStyle name="Accent1 19" xfId="409" xr:uid="{00000000-0005-0000-0000-0000830A0000}"/>
    <cellStyle name="Accent1 190" xfId="410" xr:uid="{00000000-0005-0000-0000-0000840A0000}"/>
    <cellStyle name="Accent1 191" xfId="411" xr:uid="{00000000-0005-0000-0000-0000850A0000}"/>
    <cellStyle name="Accent1 192" xfId="412" xr:uid="{00000000-0005-0000-0000-0000860A0000}"/>
    <cellStyle name="Accent1 193" xfId="413" xr:uid="{00000000-0005-0000-0000-0000870A0000}"/>
    <cellStyle name="Accent1 194" xfId="414" xr:uid="{00000000-0005-0000-0000-0000880A0000}"/>
    <cellStyle name="Accent1 195" xfId="415" xr:uid="{00000000-0005-0000-0000-0000890A0000}"/>
    <cellStyle name="Accent1 196" xfId="416" xr:uid="{00000000-0005-0000-0000-00008A0A0000}"/>
    <cellStyle name="Accent1 197" xfId="417" xr:uid="{00000000-0005-0000-0000-00008B0A0000}"/>
    <cellStyle name="Accent1 198" xfId="418" xr:uid="{00000000-0005-0000-0000-00008C0A0000}"/>
    <cellStyle name="Accent1 199" xfId="419" xr:uid="{00000000-0005-0000-0000-00008D0A0000}"/>
    <cellStyle name="Accent1 2" xfId="420" xr:uid="{00000000-0005-0000-0000-00008E0A0000}"/>
    <cellStyle name="Accent1 2 2" xfId="10745" xr:uid="{00000000-0005-0000-0000-00008F0A0000}"/>
    <cellStyle name="Accent1 20" xfId="421" xr:uid="{00000000-0005-0000-0000-0000900A0000}"/>
    <cellStyle name="Accent1 200" xfId="422" xr:uid="{00000000-0005-0000-0000-0000910A0000}"/>
    <cellStyle name="Accent1 201" xfId="423" xr:uid="{00000000-0005-0000-0000-0000920A0000}"/>
    <cellStyle name="Accent1 202" xfId="424" xr:uid="{00000000-0005-0000-0000-0000930A0000}"/>
    <cellStyle name="Accent1 203" xfId="425" xr:uid="{00000000-0005-0000-0000-0000940A0000}"/>
    <cellStyle name="Accent1 204" xfId="426" xr:uid="{00000000-0005-0000-0000-0000950A0000}"/>
    <cellStyle name="Accent1 205" xfId="427" xr:uid="{00000000-0005-0000-0000-0000960A0000}"/>
    <cellStyle name="Accent1 206" xfId="428" xr:uid="{00000000-0005-0000-0000-0000970A0000}"/>
    <cellStyle name="Accent1 207" xfId="429" xr:uid="{00000000-0005-0000-0000-0000980A0000}"/>
    <cellStyle name="Accent1 208" xfId="430" xr:uid="{00000000-0005-0000-0000-0000990A0000}"/>
    <cellStyle name="Accent1 209" xfId="431" xr:uid="{00000000-0005-0000-0000-00009A0A0000}"/>
    <cellStyle name="Accent1 21" xfId="432" xr:uid="{00000000-0005-0000-0000-00009B0A0000}"/>
    <cellStyle name="Accent1 210" xfId="433" xr:uid="{00000000-0005-0000-0000-00009C0A0000}"/>
    <cellStyle name="Accent1 211" xfId="434" xr:uid="{00000000-0005-0000-0000-00009D0A0000}"/>
    <cellStyle name="Accent1 212" xfId="435" xr:uid="{00000000-0005-0000-0000-00009E0A0000}"/>
    <cellStyle name="Accent1 213" xfId="436" xr:uid="{00000000-0005-0000-0000-00009F0A0000}"/>
    <cellStyle name="Accent1 214" xfId="437" xr:uid="{00000000-0005-0000-0000-0000A00A0000}"/>
    <cellStyle name="Accent1 215" xfId="438" xr:uid="{00000000-0005-0000-0000-0000A10A0000}"/>
    <cellStyle name="Accent1 216" xfId="439" xr:uid="{00000000-0005-0000-0000-0000A20A0000}"/>
    <cellStyle name="Accent1 217" xfId="440" xr:uid="{00000000-0005-0000-0000-0000A30A0000}"/>
    <cellStyle name="Accent1 218" xfId="441" xr:uid="{00000000-0005-0000-0000-0000A40A0000}"/>
    <cellStyle name="Accent1 219" xfId="442" xr:uid="{00000000-0005-0000-0000-0000A50A0000}"/>
    <cellStyle name="Accent1 22" xfId="443" xr:uid="{00000000-0005-0000-0000-0000A60A0000}"/>
    <cellStyle name="Accent1 220" xfId="444" xr:uid="{00000000-0005-0000-0000-0000A70A0000}"/>
    <cellStyle name="Accent1 221" xfId="445" xr:uid="{00000000-0005-0000-0000-0000A80A0000}"/>
    <cellStyle name="Accent1 222" xfId="446" xr:uid="{00000000-0005-0000-0000-0000A90A0000}"/>
    <cellStyle name="Accent1 223" xfId="447" xr:uid="{00000000-0005-0000-0000-0000AA0A0000}"/>
    <cellStyle name="Accent1 224" xfId="448" xr:uid="{00000000-0005-0000-0000-0000AB0A0000}"/>
    <cellStyle name="Accent1 225" xfId="449" xr:uid="{00000000-0005-0000-0000-0000AC0A0000}"/>
    <cellStyle name="Accent1 226" xfId="450" xr:uid="{00000000-0005-0000-0000-0000AD0A0000}"/>
    <cellStyle name="Accent1 227" xfId="451" xr:uid="{00000000-0005-0000-0000-0000AE0A0000}"/>
    <cellStyle name="Accent1 228" xfId="452" xr:uid="{00000000-0005-0000-0000-0000AF0A0000}"/>
    <cellStyle name="Accent1 229" xfId="453" xr:uid="{00000000-0005-0000-0000-0000B00A0000}"/>
    <cellStyle name="Accent1 23" xfId="454" xr:uid="{00000000-0005-0000-0000-0000B10A0000}"/>
    <cellStyle name="Accent1 230" xfId="455" xr:uid="{00000000-0005-0000-0000-0000B20A0000}"/>
    <cellStyle name="Accent1 231" xfId="456" xr:uid="{00000000-0005-0000-0000-0000B30A0000}"/>
    <cellStyle name="Accent1 232" xfId="457" xr:uid="{00000000-0005-0000-0000-0000B40A0000}"/>
    <cellStyle name="Accent1 233" xfId="458" xr:uid="{00000000-0005-0000-0000-0000B50A0000}"/>
    <cellStyle name="Accent1 234" xfId="459" xr:uid="{00000000-0005-0000-0000-0000B60A0000}"/>
    <cellStyle name="Accent1 235" xfId="460" xr:uid="{00000000-0005-0000-0000-0000B70A0000}"/>
    <cellStyle name="Accent1 236" xfId="461" xr:uid="{00000000-0005-0000-0000-0000B80A0000}"/>
    <cellStyle name="Accent1 237" xfId="462" xr:uid="{00000000-0005-0000-0000-0000B90A0000}"/>
    <cellStyle name="Accent1 238" xfId="463" xr:uid="{00000000-0005-0000-0000-0000BA0A0000}"/>
    <cellStyle name="Accent1 239" xfId="464" xr:uid="{00000000-0005-0000-0000-0000BB0A0000}"/>
    <cellStyle name="Accent1 24" xfId="465" xr:uid="{00000000-0005-0000-0000-0000BC0A0000}"/>
    <cellStyle name="Accent1 240" xfId="466" xr:uid="{00000000-0005-0000-0000-0000BD0A0000}"/>
    <cellStyle name="Accent1 241" xfId="467" xr:uid="{00000000-0005-0000-0000-0000BE0A0000}"/>
    <cellStyle name="Accent1 242" xfId="468" xr:uid="{00000000-0005-0000-0000-0000BF0A0000}"/>
    <cellStyle name="Accent1 243" xfId="469" xr:uid="{00000000-0005-0000-0000-0000C00A0000}"/>
    <cellStyle name="Accent1 244" xfId="470" xr:uid="{00000000-0005-0000-0000-0000C10A0000}"/>
    <cellStyle name="Accent1 245" xfId="471" xr:uid="{00000000-0005-0000-0000-0000C20A0000}"/>
    <cellStyle name="Accent1 246" xfId="11278" xr:uid="{00000000-0005-0000-0000-0000C30A0000}"/>
    <cellStyle name="Accent1 247" xfId="11306" xr:uid="{00000000-0005-0000-0000-0000C40A0000}"/>
    <cellStyle name="Accent1 248" xfId="11361" xr:uid="{00000000-0005-0000-0000-0000C50A0000}"/>
    <cellStyle name="Accent1 249" xfId="11309" xr:uid="{00000000-0005-0000-0000-0000C60A0000}"/>
    <cellStyle name="Accent1 25" xfId="472" xr:uid="{00000000-0005-0000-0000-0000C70A0000}"/>
    <cellStyle name="Accent1 250" xfId="11383" xr:uid="{00000000-0005-0000-0000-0000C80A0000}"/>
    <cellStyle name="Accent1 26" xfId="473" xr:uid="{00000000-0005-0000-0000-0000C90A0000}"/>
    <cellStyle name="Accent1 27" xfId="474" xr:uid="{00000000-0005-0000-0000-0000CA0A0000}"/>
    <cellStyle name="Accent1 28" xfId="475" xr:uid="{00000000-0005-0000-0000-0000CB0A0000}"/>
    <cellStyle name="Accent1 29" xfId="476" xr:uid="{00000000-0005-0000-0000-0000CC0A0000}"/>
    <cellStyle name="Accent1 3" xfId="477" xr:uid="{00000000-0005-0000-0000-0000CD0A0000}"/>
    <cellStyle name="Accent1 30" xfId="478" xr:uid="{00000000-0005-0000-0000-0000CE0A0000}"/>
    <cellStyle name="Accent1 31" xfId="479" xr:uid="{00000000-0005-0000-0000-0000CF0A0000}"/>
    <cellStyle name="Accent1 32" xfId="480" xr:uid="{00000000-0005-0000-0000-0000D00A0000}"/>
    <cellStyle name="Accent1 33" xfId="481" xr:uid="{00000000-0005-0000-0000-0000D10A0000}"/>
    <cellStyle name="Accent1 34" xfId="482" xr:uid="{00000000-0005-0000-0000-0000D20A0000}"/>
    <cellStyle name="Accent1 35" xfId="483" xr:uid="{00000000-0005-0000-0000-0000D30A0000}"/>
    <cellStyle name="Accent1 36" xfId="484" xr:uid="{00000000-0005-0000-0000-0000D40A0000}"/>
    <cellStyle name="Accent1 37" xfId="485" xr:uid="{00000000-0005-0000-0000-0000D50A0000}"/>
    <cellStyle name="Accent1 38" xfId="486" xr:uid="{00000000-0005-0000-0000-0000D60A0000}"/>
    <cellStyle name="Accent1 39" xfId="487" xr:uid="{00000000-0005-0000-0000-0000D70A0000}"/>
    <cellStyle name="Accent1 4" xfId="488" xr:uid="{00000000-0005-0000-0000-0000D80A0000}"/>
    <cellStyle name="Accent1 40" xfId="489" xr:uid="{00000000-0005-0000-0000-0000D90A0000}"/>
    <cellStyle name="Accent1 41" xfId="490" xr:uid="{00000000-0005-0000-0000-0000DA0A0000}"/>
    <cellStyle name="Accent1 42" xfId="491" xr:uid="{00000000-0005-0000-0000-0000DB0A0000}"/>
    <cellStyle name="Accent1 43" xfId="492" xr:uid="{00000000-0005-0000-0000-0000DC0A0000}"/>
    <cellStyle name="Accent1 44" xfId="493" xr:uid="{00000000-0005-0000-0000-0000DD0A0000}"/>
    <cellStyle name="Accent1 45" xfId="494" xr:uid="{00000000-0005-0000-0000-0000DE0A0000}"/>
    <cellStyle name="Accent1 46" xfId="495" xr:uid="{00000000-0005-0000-0000-0000DF0A0000}"/>
    <cellStyle name="Accent1 47" xfId="496" xr:uid="{00000000-0005-0000-0000-0000E00A0000}"/>
    <cellStyle name="Accent1 48" xfId="497" xr:uid="{00000000-0005-0000-0000-0000E10A0000}"/>
    <cellStyle name="Accent1 49" xfId="498" xr:uid="{00000000-0005-0000-0000-0000E20A0000}"/>
    <cellStyle name="Accent1 5" xfId="499" xr:uid="{00000000-0005-0000-0000-0000E30A0000}"/>
    <cellStyle name="Accent1 50" xfId="500" xr:uid="{00000000-0005-0000-0000-0000E40A0000}"/>
    <cellStyle name="Accent1 51" xfId="501" xr:uid="{00000000-0005-0000-0000-0000E50A0000}"/>
    <cellStyle name="Accent1 52" xfId="502" xr:uid="{00000000-0005-0000-0000-0000E60A0000}"/>
    <cellStyle name="Accent1 53" xfId="503" xr:uid="{00000000-0005-0000-0000-0000E70A0000}"/>
    <cellStyle name="Accent1 54" xfId="504" xr:uid="{00000000-0005-0000-0000-0000E80A0000}"/>
    <cellStyle name="Accent1 55" xfId="505" xr:uid="{00000000-0005-0000-0000-0000E90A0000}"/>
    <cellStyle name="Accent1 56" xfId="506" xr:uid="{00000000-0005-0000-0000-0000EA0A0000}"/>
    <cellStyle name="Accent1 57" xfId="507" xr:uid="{00000000-0005-0000-0000-0000EB0A0000}"/>
    <cellStyle name="Accent1 58" xfId="508" xr:uid="{00000000-0005-0000-0000-0000EC0A0000}"/>
    <cellStyle name="Accent1 59" xfId="509" xr:uid="{00000000-0005-0000-0000-0000ED0A0000}"/>
    <cellStyle name="Accent1 6" xfId="510" xr:uid="{00000000-0005-0000-0000-0000EE0A0000}"/>
    <cellStyle name="Accent1 60" xfId="511" xr:uid="{00000000-0005-0000-0000-0000EF0A0000}"/>
    <cellStyle name="Accent1 61" xfId="512" xr:uid="{00000000-0005-0000-0000-0000F00A0000}"/>
    <cellStyle name="Accent1 62" xfId="513" xr:uid="{00000000-0005-0000-0000-0000F10A0000}"/>
    <cellStyle name="Accent1 63" xfId="514" xr:uid="{00000000-0005-0000-0000-0000F20A0000}"/>
    <cellStyle name="Accent1 64" xfId="515" xr:uid="{00000000-0005-0000-0000-0000F30A0000}"/>
    <cellStyle name="Accent1 65" xfId="516" xr:uid="{00000000-0005-0000-0000-0000F40A0000}"/>
    <cellStyle name="Accent1 66" xfId="517" xr:uid="{00000000-0005-0000-0000-0000F50A0000}"/>
    <cellStyle name="Accent1 67" xfId="518" xr:uid="{00000000-0005-0000-0000-0000F60A0000}"/>
    <cellStyle name="Accent1 68" xfId="519" xr:uid="{00000000-0005-0000-0000-0000F70A0000}"/>
    <cellStyle name="Accent1 69" xfId="520" xr:uid="{00000000-0005-0000-0000-0000F80A0000}"/>
    <cellStyle name="Accent1 7" xfId="521" xr:uid="{00000000-0005-0000-0000-0000F90A0000}"/>
    <cellStyle name="Accent1 70" xfId="522" xr:uid="{00000000-0005-0000-0000-0000FA0A0000}"/>
    <cellStyle name="Accent1 71" xfId="523" xr:uid="{00000000-0005-0000-0000-0000FB0A0000}"/>
    <cellStyle name="Accent1 72" xfId="524" xr:uid="{00000000-0005-0000-0000-0000FC0A0000}"/>
    <cellStyle name="Accent1 73" xfId="525" xr:uid="{00000000-0005-0000-0000-0000FD0A0000}"/>
    <cellStyle name="Accent1 74" xfId="526" xr:uid="{00000000-0005-0000-0000-0000FE0A0000}"/>
    <cellStyle name="Accent1 75" xfId="527" xr:uid="{00000000-0005-0000-0000-0000FF0A0000}"/>
    <cellStyle name="Accent1 76" xfId="528" xr:uid="{00000000-0005-0000-0000-0000000B0000}"/>
    <cellStyle name="Accent1 77" xfId="529" xr:uid="{00000000-0005-0000-0000-0000010B0000}"/>
    <cellStyle name="Accent1 78" xfId="530" xr:uid="{00000000-0005-0000-0000-0000020B0000}"/>
    <cellStyle name="Accent1 79" xfId="531" xr:uid="{00000000-0005-0000-0000-0000030B0000}"/>
    <cellStyle name="Accent1 8" xfId="532" xr:uid="{00000000-0005-0000-0000-0000040B0000}"/>
    <cellStyle name="Accent1 80" xfId="533" xr:uid="{00000000-0005-0000-0000-0000050B0000}"/>
    <cellStyle name="Accent1 81" xfId="534" xr:uid="{00000000-0005-0000-0000-0000060B0000}"/>
    <cellStyle name="Accent1 82" xfId="535" xr:uid="{00000000-0005-0000-0000-0000070B0000}"/>
    <cellStyle name="Accent1 83" xfId="536" xr:uid="{00000000-0005-0000-0000-0000080B0000}"/>
    <cellStyle name="Accent1 84" xfId="537" xr:uid="{00000000-0005-0000-0000-0000090B0000}"/>
    <cellStyle name="Accent1 85" xfId="538" xr:uid="{00000000-0005-0000-0000-00000A0B0000}"/>
    <cellStyle name="Accent1 86" xfId="539" xr:uid="{00000000-0005-0000-0000-00000B0B0000}"/>
    <cellStyle name="Accent1 87" xfId="540" xr:uid="{00000000-0005-0000-0000-00000C0B0000}"/>
    <cellStyle name="Accent1 88" xfId="541" xr:uid="{00000000-0005-0000-0000-00000D0B0000}"/>
    <cellStyle name="Accent1 89" xfId="542" xr:uid="{00000000-0005-0000-0000-00000E0B0000}"/>
    <cellStyle name="Accent1 9" xfId="543" xr:uid="{00000000-0005-0000-0000-00000F0B0000}"/>
    <cellStyle name="Accent1 90" xfId="544" xr:uid="{00000000-0005-0000-0000-0000100B0000}"/>
    <cellStyle name="Accent1 91" xfId="545" xr:uid="{00000000-0005-0000-0000-0000110B0000}"/>
    <cellStyle name="Accent1 92" xfId="546" xr:uid="{00000000-0005-0000-0000-0000120B0000}"/>
    <cellStyle name="Accent1 93" xfId="547" xr:uid="{00000000-0005-0000-0000-0000130B0000}"/>
    <cellStyle name="Accent1 94" xfId="548" xr:uid="{00000000-0005-0000-0000-0000140B0000}"/>
    <cellStyle name="Accent1 95" xfId="549" xr:uid="{00000000-0005-0000-0000-0000150B0000}"/>
    <cellStyle name="Accent1 96" xfId="550" xr:uid="{00000000-0005-0000-0000-0000160B0000}"/>
    <cellStyle name="Accent1 97" xfId="551" xr:uid="{00000000-0005-0000-0000-0000170B0000}"/>
    <cellStyle name="Accent1 98" xfId="552" xr:uid="{00000000-0005-0000-0000-0000180B0000}"/>
    <cellStyle name="Accent1 99" xfId="553" xr:uid="{00000000-0005-0000-0000-0000190B0000}"/>
    <cellStyle name="Accent2" xfId="66" xr:uid="{00000000-0005-0000-0000-00001A0B0000}"/>
    <cellStyle name="Accent2 - 20%" xfId="554" xr:uid="{00000000-0005-0000-0000-00001B0B0000}"/>
    <cellStyle name="Accent2 - 40%" xfId="555" xr:uid="{00000000-0005-0000-0000-00001C0B0000}"/>
    <cellStyle name="Accent2 - 60%" xfId="556" xr:uid="{00000000-0005-0000-0000-00001D0B0000}"/>
    <cellStyle name="Accent2 10" xfId="557" xr:uid="{00000000-0005-0000-0000-00001E0B0000}"/>
    <cellStyle name="Accent2 100" xfId="558" xr:uid="{00000000-0005-0000-0000-00001F0B0000}"/>
    <cellStyle name="Accent2 101" xfId="559" xr:uid="{00000000-0005-0000-0000-0000200B0000}"/>
    <cellStyle name="Accent2 102" xfId="560" xr:uid="{00000000-0005-0000-0000-0000210B0000}"/>
    <cellStyle name="Accent2 103" xfId="561" xr:uid="{00000000-0005-0000-0000-0000220B0000}"/>
    <cellStyle name="Accent2 104" xfId="562" xr:uid="{00000000-0005-0000-0000-0000230B0000}"/>
    <cellStyle name="Accent2 105" xfId="563" xr:uid="{00000000-0005-0000-0000-0000240B0000}"/>
    <cellStyle name="Accent2 106" xfId="564" xr:uid="{00000000-0005-0000-0000-0000250B0000}"/>
    <cellStyle name="Accent2 107" xfId="565" xr:uid="{00000000-0005-0000-0000-0000260B0000}"/>
    <cellStyle name="Accent2 108" xfId="566" xr:uid="{00000000-0005-0000-0000-0000270B0000}"/>
    <cellStyle name="Accent2 109" xfId="567" xr:uid="{00000000-0005-0000-0000-0000280B0000}"/>
    <cellStyle name="Accent2 11" xfId="568" xr:uid="{00000000-0005-0000-0000-0000290B0000}"/>
    <cellStyle name="Accent2 110" xfId="569" xr:uid="{00000000-0005-0000-0000-00002A0B0000}"/>
    <cellStyle name="Accent2 111" xfId="570" xr:uid="{00000000-0005-0000-0000-00002B0B0000}"/>
    <cellStyle name="Accent2 112" xfId="571" xr:uid="{00000000-0005-0000-0000-00002C0B0000}"/>
    <cellStyle name="Accent2 113" xfId="572" xr:uid="{00000000-0005-0000-0000-00002D0B0000}"/>
    <cellStyle name="Accent2 114" xfId="573" xr:uid="{00000000-0005-0000-0000-00002E0B0000}"/>
    <cellStyle name="Accent2 115" xfId="574" xr:uid="{00000000-0005-0000-0000-00002F0B0000}"/>
    <cellStyle name="Accent2 116" xfId="575" xr:uid="{00000000-0005-0000-0000-0000300B0000}"/>
    <cellStyle name="Accent2 117" xfId="576" xr:uid="{00000000-0005-0000-0000-0000310B0000}"/>
    <cellStyle name="Accent2 118" xfId="577" xr:uid="{00000000-0005-0000-0000-0000320B0000}"/>
    <cellStyle name="Accent2 119" xfId="578" xr:uid="{00000000-0005-0000-0000-0000330B0000}"/>
    <cellStyle name="Accent2 12" xfId="579" xr:uid="{00000000-0005-0000-0000-0000340B0000}"/>
    <cellStyle name="Accent2 120" xfId="580" xr:uid="{00000000-0005-0000-0000-0000350B0000}"/>
    <cellStyle name="Accent2 121" xfId="581" xr:uid="{00000000-0005-0000-0000-0000360B0000}"/>
    <cellStyle name="Accent2 122" xfId="582" xr:uid="{00000000-0005-0000-0000-0000370B0000}"/>
    <cellStyle name="Accent2 123" xfId="583" xr:uid="{00000000-0005-0000-0000-0000380B0000}"/>
    <cellStyle name="Accent2 124" xfId="584" xr:uid="{00000000-0005-0000-0000-0000390B0000}"/>
    <cellStyle name="Accent2 125" xfId="585" xr:uid="{00000000-0005-0000-0000-00003A0B0000}"/>
    <cellStyle name="Accent2 126" xfId="586" xr:uid="{00000000-0005-0000-0000-00003B0B0000}"/>
    <cellStyle name="Accent2 127" xfId="587" xr:uid="{00000000-0005-0000-0000-00003C0B0000}"/>
    <cellStyle name="Accent2 128" xfId="588" xr:uid="{00000000-0005-0000-0000-00003D0B0000}"/>
    <cellStyle name="Accent2 129" xfId="589" xr:uid="{00000000-0005-0000-0000-00003E0B0000}"/>
    <cellStyle name="Accent2 13" xfId="590" xr:uid="{00000000-0005-0000-0000-00003F0B0000}"/>
    <cellStyle name="Accent2 130" xfId="591" xr:uid="{00000000-0005-0000-0000-0000400B0000}"/>
    <cellStyle name="Accent2 131" xfId="592" xr:uid="{00000000-0005-0000-0000-0000410B0000}"/>
    <cellStyle name="Accent2 132" xfId="593" xr:uid="{00000000-0005-0000-0000-0000420B0000}"/>
    <cellStyle name="Accent2 133" xfId="594" xr:uid="{00000000-0005-0000-0000-0000430B0000}"/>
    <cellStyle name="Accent2 134" xfId="595" xr:uid="{00000000-0005-0000-0000-0000440B0000}"/>
    <cellStyle name="Accent2 135" xfId="596" xr:uid="{00000000-0005-0000-0000-0000450B0000}"/>
    <cellStyle name="Accent2 136" xfId="597" xr:uid="{00000000-0005-0000-0000-0000460B0000}"/>
    <cellStyle name="Accent2 137" xfId="598" xr:uid="{00000000-0005-0000-0000-0000470B0000}"/>
    <cellStyle name="Accent2 138" xfId="599" xr:uid="{00000000-0005-0000-0000-0000480B0000}"/>
    <cellStyle name="Accent2 139" xfId="600" xr:uid="{00000000-0005-0000-0000-0000490B0000}"/>
    <cellStyle name="Accent2 14" xfId="601" xr:uid="{00000000-0005-0000-0000-00004A0B0000}"/>
    <cellStyle name="Accent2 140" xfId="602" xr:uid="{00000000-0005-0000-0000-00004B0B0000}"/>
    <cellStyle name="Accent2 141" xfId="603" xr:uid="{00000000-0005-0000-0000-00004C0B0000}"/>
    <cellStyle name="Accent2 142" xfId="604" xr:uid="{00000000-0005-0000-0000-00004D0B0000}"/>
    <cellStyle name="Accent2 143" xfId="605" xr:uid="{00000000-0005-0000-0000-00004E0B0000}"/>
    <cellStyle name="Accent2 144" xfId="606" xr:uid="{00000000-0005-0000-0000-00004F0B0000}"/>
    <cellStyle name="Accent2 145" xfId="607" xr:uid="{00000000-0005-0000-0000-0000500B0000}"/>
    <cellStyle name="Accent2 146" xfId="608" xr:uid="{00000000-0005-0000-0000-0000510B0000}"/>
    <cellStyle name="Accent2 147" xfId="609" xr:uid="{00000000-0005-0000-0000-0000520B0000}"/>
    <cellStyle name="Accent2 148" xfId="610" xr:uid="{00000000-0005-0000-0000-0000530B0000}"/>
    <cellStyle name="Accent2 149" xfId="611" xr:uid="{00000000-0005-0000-0000-0000540B0000}"/>
    <cellStyle name="Accent2 15" xfId="612" xr:uid="{00000000-0005-0000-0000-0000550B0000}"/>
    <cellStyle name="Accent2 150" xfId="613" xr:uid="{00000000-0005-0000-0000-0000560B0000}"/>
    <cellStyle name="Accent2 151" xfId="614" xr:uid="{00000000-0005-0000-0000-0000570B0000}"/>
    <cellStyle name="Accent2 152" xfId="615" xr:uid="{00000000-0005-0000-0000-0000580B0000}"/>
    <cellStyle name="Accent2 153" xfId="616" xr:uid="{00000000-0005-0000-0000-0000590B0000}"/>
    <cellStyle name="Accent2 154" xfId="617" xr:uid="{00000000-0005-0000-0000-00005A0B0000}"/>
    <cellStyle name="Accent2 155" xfId="618" xr:uid="{00000000-0005-0000-0000-00005B0B0000}"/>
    <cellStyle name="Accent2 156" xfId="619" xr:uid="{00000000-0005-0000-0000-00005C0B0000}"/>
    <cellStyle name="Accent2 157" xfId="620" xr:uid="{00000000-0005-0000-0000-00005D0B0000}"/>
    <cellStyle name="Accent2 158" xfId="621" xr:uid="{00000000-0005-0000-0000-00005E0B0000}"/>
    <cellStyle name="Accent2 159" xfId="622" xr:uid="{00000000-0005-0000-0000-00005F0B0000}"/>
    <cellStyle name="Accent2 16" xfId="623" xr:uid="{00000000-0005-0000-0000-0000600B0000}"/>
    <cellStyle name="Accent2 160" xfId="624" xr:uid="{00000000-0005-0000-0000-0000610B0000}"/>
    <cellStyle name="Accent2 161" xfId="625" xr:uid="{00000000-0005-0000-0000-0000620B0000}"/>
    <cellStyle name="Accent2 162" xfId="626" xr:uid="{00000000-0005-0000-0000-0000630B0000}"/>
    <cellStyle name="Accent2 163" xfId="627" xr:uid="{00000000-0005-0000-0000-0000640B0000}"/>
    <cellStyle name="Accent2 164" xfId="628" xr:uid="{00000000-0005-0000-0000-0000650B0000}"/>
    <cellStyle name="Accent2 165" xfId="629" xr:uid="{00000000-0005-0000-0000-0000660B0000}"/>
    <cellStyle name="Accent2 166" xfId="630" xr:uid="{00000000-0005-0000-0000-0000670B0000}"/>
    <cellStyle name="Accent2 167" xfId="631" xr:uid="{00000000-0005-0000-0000-0000680B0000}"/>
    <cellStyle name="Accent2 168" xfId="632" xr:uid="{00000000-0005-0000-0000-0000690B0000}"/>
    <cellStyle name="Accent2 169" xfId="633" xr:uid="{00000000-0005-0000-0000-00006A0B0000}"/>
    <cellStyle name="Accent2 17" xfId="634" xr:uid="{00000000-0005-0000-0000-00006B0B0000}"/>
    <cellStyle name="Accent2 170" xfId="635" xr:uid="{00000000-0005-0000-0000-00006C0B0000}"/>
    <cellStyle name="Accent2 171" xfId="636" xr:uid="{00000000-0005-0000-0000-00006D0B0000}"/>
    <cellStyle name="Accent2 172" xfId="637" xr:uid="{00000000-0005-0000-0000-00006E0B0000}"/>
    <cellStyle name="Accent2 173" xfId="638" xr:uid="{00000000-0005-0000-0000-00006F0B0000}"/>
    <cellStyle name="Accent2 174" xfId="639" xr:uid="{00000000-0005-0000-0000-0000700B0000}"/>
    <cellStyle name="Accent2 175" xfId="640" xr:uid="{00000000-0005-0000-0000-0000710B0000}"/>
    <cellStyle name="Accent2 176" xfId="641" xr:uid="{00000000-0005-0000-0000-0000720B0000}"/>
    <cellStyle name="Accent2 177" xfId="642" xr:uid="{00000000-0005-0000-0000-0000730B0000}"/>
    <cellStyle name="Accent2 178" xfId="643" xr:uid="{00000000-0005-0000-0000-0000740B0000}"/>
    <cellStyle name="Accent2 179" xfId="644" xr:uid="{00000000-0005-0000-0000-0000750B0000}"/>
    <cellStyle name="Accent2 18" xfId="645" xr:uid="{00000000-0005-0000-0000-0000760B0000}"/>
    <cellStyle name="Accent2 180" xfId="646" xr:uid="{00000000-0005-0000-0000-0000770B0000}"/>
    <cellStyle name="Accent2 181" xfId="647" xr:uid="{00000000-0005-0000-0000-0000780B0000}"/>
    <cellStyle name="Accent2 182" xfId="648" xr:uid="{00000000-0005-0000-0000-0000790B0000}"/>
    <cellStyle name="Accent2 183" xfId="649" xr:uid="{00000000-0005-0000-0000-00007A0B0000}"/>
    <cellStyle name="Accent2 184" xfId="650" xr:uid="{00000000-0005-0000-0000-00007B0B0000}"/>
    <cellStyle name="Accent2 185" xfId="651" xr:uid="{00000000-0005-0000-0000-00007C0B0000}"/>
    <cellStyle name="Accent2 186" xfId="652" xr:uid="{00000000-0005-0000-0000-00007D0B0000}"/>
    <cellStyle name="Accent2 187" xfId="653" xr:uid="{00000000-0005-0000-0000-00007E0B0000}"/>
    <cellStyle name="Accent2 188" xfId="654" xr:uid="{00000000-0005-0000-0000-00007F0B0000}"/>
    <cellStyle name="Accent2 189" xfId="655" xr:uid="{00000000-0005-0000-0000-0000800B0000}"/>
    <cellStyle name="Accent2 19" xfId="656" xr:uid="{00000000-0005-0000-0000-0000810B0000}"/>
    <cellStyle name="Accent2 190" xfId="657" xr:uid="{00000000-0005-0000-0000-0000820B0000}"/>
    <cellStyle name="Accent2 191" xfId="658" xr:uid="{00000000-0005-0000-0000-0000830B0000}"/>
    <cellStyle name="Accent2 192" xfId="659" xr:uid="{00000000-0005-0000-0000-0000840B0000}"/>
    <cellStyle name="Accent2 193" xfId="660" xr:uid="{00000000-0005-0000-0000-0000850B0000}"/>
    <cellStyle name="Accent2 194" xfId="661" xr:uid="{00000000-0005-0000-0000-0000860B0000}"/>
    <cellStyle name="Accent2 195" xfId="662" xr:uid="{00000000-0005-0000-0000-0000870B0000}"/>
    <cellStyle name="Accent2 196" xfId="663" xr:uid="{00000000-0005-0000-0000-0000880B0000}"/>
    <cellStyle name="Accent2 197" xfId="664" xr:uid="{00000000-0005-0000-0000-0000890B0000}"/>
    <cellStyle name="Accent2 198" xfId="665" xr:uid="{00000000-0005-0000-0000-00008A0B0000}"/>
    <cellStyle name="Accent2 199" xfId="666" xr:uid="{00000000-0005-0000-0000-00008B0B0000}"/>
    <cellStyle name="Accent2 2" xfId="667" xr:uid="{00000000-0005-0000-0000-00008C0B0000}"/>
    <cellStyle name="Accent2 2 2" xfId="10746" xr:uid="{00000000-0005-0000-0000-00008D0B0000}"/>
    <cellStyle name="Accent2 20" xfId="668" xr:uid="{00000000-0005-0000-0000-00008E0B0000}"/>
    <cellStyle name="Accent2 200" xfId="669" xr:uid="{00000000-0005-0000-0000-00008F0B0000}"/>
    <cellStyle name="Accent2 201" xfId="670" xr:uid="{00000000-0005-0000-0000-0000900B0000}"/>
    <cellStyle name="Accent2 202" xfId="671" xr:uid="{00000000-0005-0000-0000-0000910B0000}"/>
    <cellStyle name="Accent2 203" xfId="672" xr:uid="{00000000-0005-0000-0000-0000920B0000}"/>
    <cellStyle name="Accent2 204" xfId="673" xr:uid="{00000000-0005-0000-0000-0000930B0000}"/>
    <cellStyle name="Accent2 205" xfId="674" xr:uid="{00000000-0005-0000-0000-0000940B0000}"/>
    <cellStyle name="Accent2 206" xfId="675" xr:uid="{00000000-0005-0000-0000-0000950B0000}"/>
    <cellStyle name="Accent2 207" xfId="676" xr:uid="{00000000-0005-0000-0000-0000960B0000}"/>
    <cellStyle name="Accent2 208" xfId="677" xr:uid="{00000000-0005-0000-0000-0000970B0000}"/>
    <cellStyle name="Accent2 209" xfId="678" xr:uid="{00000000-0005-0000-0000-0000980B0000}"/>
    <cellStyle name="Accent2 21" xfId="679" xr:uid="{00000000-0005-0000-0000-0000990B0000}"/>
    <cellStyle name="Accent2 210" xfId="680" xr:uid="{00000000-0005-0000-0000-00009A0B0000}"/>
    <cellStyle name="Accent2 211" xfId="681" xr:uid="{00000000-0005-0000-0000-00009B0B0000}"/>
    <cellStyle name="Accent2 212" xfId="682" xr:uid="{00000000-0005-0000-0000-00009C0B0000}"/>
    <cellStyle name="Accent2 213" xfId="683" xr:uid="{00000000-0005-0000-0000-00009D0B0000}"/>
    <cellStyle name="Accent2 214" xfId="684" xr:uid="{00000000-0005-0000-0000-00009E0B0000}"/>
    <cellStyle name="Accent2 215" xfId="685" xr:uid="{00000000-0005-0000-0000-00009F0B0000}"/>
    <cellStyle name="Accent2 216" xfId="686" xr:uid="{00000000-0005-0000-0000-0000A00B0000}"/>
    <cellStyle name="Accent2 217" xfId="687" xr:uid="{00000000-0005-0000-0000-0000A10B0000}"/>
    <cellStyle name="Accent2 218" xfId="688" xr:uid="{00000000-0005-0000-0000-0000A20B0000}"/>
    <cellStyle name="Accent2 219" xfId="689" xr:uid="{00000000-0005-0000-0000-0000A30B0000}"/>
    <cellStyle name="Accent2 22" xfId="690" xr:uid="{00000000-0005-0000-0000-0000A40B0000}"/>
    <cellStyle name="Accent2 220" xfId="691" xr:uid="{00000000-0005-0000-0000-0000A50B0000}"/>
    <cellStyle name="Accent2 221" xfId="692" xr:uid="{00000000-0005-0000-0000-0000A60B0000}"/>
    <cellStyle name="Accent2 222" xfId="693" xr:uid="{00000000-0005-0000-0000-0000A70B0000}"/>
    <cellStyle name="Accent2 223" xfId="694" xr:uid="{00000000-0005-0000-0000-0000A80B0000}"/>
    <cellStyle name="Accent2 224" xfId="695" xr:uid="{00000000-0005-0000-0000-0000A90B0000}"/>
    <cellStyle name="Accent2 225" xfId="696" xr:uid="{00000000-0005-0000-0000-0000AA0B0000}"/>
    <cellStyle name="Accent2 226" xfId="697" xr:uid="{00000000-0005-0000-0000-0000AB0B0000}"/>
    <cellStyle name="Accent2 227" xfId="698" xr:uid="{00000000-0005-0000-0000-0000AC0B0000}"/>
    <cellStyle name="Accent2 228" xfId="699" xr:uid="{00000000-0005-0000-0000-0000AD0B0000}"/>
    <cellStyle name="Accent2 229" xfId="700" xr:uid="{00000000-0005-0000-0000-0000AE0B0000}"/>
    <cellStyle name="Accent2 23" xfId="701" xr:uid="{00000000-0005-0000-0000-0000AF0B0000}"/>
    <cellStyle name="Accent2 230" xfId="702" xr:uid="{00000000-0005-0000-0000-0000B00B0000}"/>
    <cellStyle name="Accent2 231" xfId="703" xr:uid="{00000000-0005-0000-0000-0000B10B0000}"/>
    <cellStyle name="Accent2 232" xfId="704" xr:uid="{00000000-0005-0000-0000-0000B20B0000}"/>
    <cellStyle name="Accent2 233" xfId="705" xr:uid="{00000000-0005-0000-0000-0000B30B0000}"/>
    <cellStyle name="Accent2 234" xfId="706" xr:uid="{00000000-0005-0000-0000-0000B40B0000}"/>
    <cellStyle name="Accent2 235" xfId="707" xr:uid="{00000000-0005-0000-0000-0000B50B0000}"/>
    <cellStyle name="Accent2 236" xfId="708" xr:uid="{00000000-0005-0000-0000-0000B60B0000}"/>
    <cellStyle name="Accent2 237" xfId="709" xr:uid="{00000000-0005-0000-0000-0000B70B0000}"/>
    <cellStyle name="Accent2 238" xfId="710" xr:uid="{00000000-0005-0000-0000-0000B80B0000}"/>
    <cellStyle name="Accent2 239" xfId="711" xr:uid="{00000000-0005-0000-0000-0000B90B0000}"/>
    <cellStyle name="Accent2 24" xfId="712" xr:uid="{00000000-0005-0000-0000-0000BA0B0000}"/>
    <cellStyle name="Accent2 240" xfId="713" xr:uid="{00000000-0005-0000-0000-0000BB0B0000}"/>
    <cellStyle name="Accent2 241" xfId="714" xr:uid="{00000000-0005-0000-0000-0000BC0B0000}"/>
    <cellStyle name="Accent2 242" xfId="715" xr:uid="{00000000-0005-0000-0000-0000BD0B0000}"/>
    <cellStyle name="Accent2 243" xfId="716" xr:uid="{00000000-0005-0000-0000-0000BE0B0000}"/>
    <cellStyle name="Accent2 244" xfId="717" xr:uid="{00000000-0005-0000-0000-0000BF0B0000}"/>
    <cellStyle name="Accent2 245" xfId="718" xr:uid="{00000000-0005-0000-0000-0000C00B0000}"/>
    <cellStyle name="Accent2 246" xfId="11279" xr:uid="{00000000-0005-0000-0000-0000C10B0000}"/>
    <cellStyle name="Accent2 247" xfId="11305" xr:uid="{00000000-0005-0000-0000-0000C20B0000}"/>
    <cellStyle name="Accent2 248" xfId="11362" xr:uid="{00000000-0005-0000-0000-0000C30B0000}"/>
    <cellStyle name="Accent2 249" xfId="11310" xr:uid="{00000000-0005-0000-0000-0000C40B0000}"/>
    <cellStyle name="Accent2 25" xfId="719" xr:uid="{00000000-0005-0000-0000-0000C50B0000}"/>
    <cellStyle name="Accent2 250" xfId="11384" xr:uid="{00000000-0005-0000-0000-0000C60B0000}"/>
    <cellStyle name="Accent2 26" xfId="720" xr:uid="{00000000-0005-0000-0000-0000C70B0000}"/>
    <cellStyle name="Accent2 27" xfId="721" xr:uid="{00000000-0005-0000-0000-0000C80B0000}"/>
    <cellStyle name="Accent2 28" xfId="722" xr:uid="{00000000-0005-0000-0000-0000C90B0000}"/>
    <cellStyle name="Accent2 29" xfId="723" xr:uid="{00000000-0005-0000-0000-0000CA0B0000}"/>
    <cellStyle name="Accent2 3" xfId="724" xr:uid="{00000000-0005-0000-0000-0000CB0B0000}"/>
    <cellStyle name="Accent2 30" xfId="725" xr:uid="{00000000-0005-0000-0000-0000CC0B0000}"/>
    <cellStyle name="Accent2 31" xfId="726" xr:uid="{00000000-0005-0000-0000-0000CD0B0000}"/>
    <cellStyle name="Accent2 32" xfId="727" xr:uid="{00000000-0005-0000-0000-0000CE0B0000}"/>
    <cellStyle name="Accent2 33" xfId="728" xr:uid="{00000000-0005-0000-0000-0000CF0B0000}"/>
    <cellStyle name="Accent2 34" xfId="729" xr:uid="{00000000-0005-0000-0000-0000D00B0000}"/>
    <cellStyle name="Accent2 35" xfId="730" xr:uid="{00000000-0005-0000-0000-0000D10B0000}"/>
    <cellStyle name="Accent2 36" xfId="731" xr:uid="{00000000-0005-0000-0000-0000D20B0000}"/>
    <cellStyle name="Accent2 37" xfId="732" xr:uid="{00000000-0005-0000-0000-0000D30B0000}"/>
    <cellStyle name="Accent2 38" xfId="733" xr:uid="{00000000-0005-0000-0000-0000D40B0000}"/>
    <cellStyle name="Accent2 39" xfId="734" xr:uid="{00000000-0005-0000-0000-0000D50B0000}"/>
    <cellStyle name="Accent2 4" xfId="735" xr:uid="{00000000-0005-0000-0000-0000D60B0000}"/>
    <cellStyle name="Accent2 40" xfId="736" xr:uid="{00000000-0005-0000-0000-0000D70B0000}"/>
    <cellStyle name="Accent2 41" xfId="737" xr:uid="{00000000-0005-0000-0000-0000D80B0000}"/>
    <cellStyle name="Accent2 42" xfId="738" xr:uid="{00000000-0005-0000-0000-0000D90B0000}"/>
    <cellStyle name="Accent2 43" xfId="739" xr:uid="{00000000-0005-0000-0000-0000DA0B0000}"/>
    <cellStyle name="Accent2 44" xfId="740" xr:uid="{00000000-0005-0000-0000-0000DB0B0000}"/>
    <cellStyle name="Accent2 45" xfId="741" xr:uid="{00000000-0005-0000-0000-0000DC0B0000}"/>
    <cellStyle name="Accent2 46" xfId="742" xr:uid="{00000000-0005-0000-0000-0000DD0B0000}"/>
    <cellStyle name="Accent2 47" xfId="743" xr:uid="{00000000-0005-0000-0000-0000DE0B0000}"/>
    <cellStyle name="Accent2 48" xfId="744" xr:uid="{00000000-0005-0000-0000-0000DF0B0000}"/>
    <cellStyle name="Accent2 49" xfId="745" xr:uid="{00000000-0005-0000-0000-0000E00B0000}"/>
    <cellStyle name="Accent2 5" xfId="746" xr:uid="{00000000-0005-0000-0000-0000E10B0000}"/>
    <cellStyle name="Accent2 50" xfId="747" xr:uid="{00000000-0005-0000-0000-0000E20B0000}"/>
    <cellStyle name="Accent2 51" xfId="748" xr:uid="{00000000-0005-0000-0000-0000E30B0000}"/>
    <cellStyle name="Accent2 52" xfId="749" xr:uid="{00000000-0005-0000-0000-0000E40B0000}"/>
    <cellStyle name="Accent2 53" xfId="750" xr:uid="{00000000-0005-0000-0000-0000E50B0000}"/>
    <cellStyle name="Accent2 54" xfId="751" xr:uid="{00000000-0005-0000-0000-0000E60B0000}"/>
    <cellStyle name="Accent2 55" xfId="752" xr:uid="{00000000-0005-0000-0000-0000E70B0000}"/>
    <cellStyle name="Accent2 56" xfId="753" xr:uid="{00000000-0005-0000-0000-0000E80B0000}"/>
    <cellStyle name="Accent2 57" xfId="754" xr:uid="{00000000-0005-0000-0000-0000E90B0000}"/>
    <cellStyle name="Accent2 58" xfId="755" xr:uid="{00000000-0005-0000-0000-0000EA0B0000}"/>
    <cellStyle name="Accent2 59" xfId="756" xr:uid="{00000000-0005-0000-0000-0000EB0B0000}"/>
    <cellStyle name="Accent2 6" xfId="757" xr:uid="{00000000-0005-0000-0000-0000EC0B0000}"/>
    <cellStyle name="Accent2 60" xfId="758" xr:uid="{00000000-0005-0000-0000-0000ED0B0000}"/>
    <cellStyle name="Accent2 61" xfId="759" xr:uid="{00000000-0005-0000-0000-0000EE0B0000}"/>
    <cellStyle name="Accent2 62" xfId="760" xr:uid="{00000000-0005-0000-0000-0000EF0B0000}"/>
    <cellStyle name="Accent2 63" xfId="761" xr:uid="{00000000-0005-0000-0000-0000F00B0000}"/>
    <cellStyle name="Accent2 64" xfId="762" xr:uid="{00000000-0005-0000-0000-0000F10B0000}"/>
    <cellStyle name="Accent2 65" xfId="763" xr:uid="{00000000-0005-0000-0000-0000F20B0000}"/>
    <cellStyle name="Accent2 66" xfId="764" xr:uid="{00000000-0005-0000-0000-0000F30B0000}"/>
    <cellStyle name="Accent2 67" xfId="765" xr:uid="{00000000-0005-0000-0000-0000F40B0000}"/>
    <cellStyle name="Accent2 68" xfId="766" xr:uid="{00000000-0005-0000-0000-0000F50B0000}"/>
    <cellStyle name="Accent2 69" xfId="767" xr:uid="{00000000-0005-0000-0000-0000F60B0000}"/>
    <cellStyle name="Accent2 7" xfId="768" xr:uid="{00000000-0005-0000-0000-0000F70B0000}"/>
    <cellStyle name="Accent2 70" xfId="769" xr:uid="{00000000-0005-0000-0000-0000F80B0000}"/>
    <cellStyle name="Accent2 71" xfId="770" xr:uid="{00000000-0005-0000-0000-0000F90B0000}"/>
    <cellStyle name="Accent2 72" xfId="771" xr:uid="{00000000-0005-0000-0000-0000FA0B0000}"/>
    <cellStyle name="Accent2 73" xfId="772" xr:uid="{00000000-0005-0000-0000-0000FB0B0000}"/>
    <cellStyle name="Accent2 74" xfId="773" xr:uid="{00000000-0005-0000-0000-0000FC0B0000}"/>
    <cellStyle name="Accent2 75" xfId="774" xr:uid="{00000000-0005-0000-0000-0000FD0B0000}"/>
    <cellStyle name="Accent2 76" xfId="775" xr:uid="{00000000-0005-0000-0000-0000FE0B0000}"/>
    <cellStyle name="Accent2 77" xfId="776" xr:uid="{00000000-0005-0000-0000-0000FF0B0000}"/>
    <cellStyle name="Accent2 78" xfId="777" xr:uid="{00000000-0005-0000-0000-0000000C0000}"/>
    <cellStyle name="Accent2 79" xfId="778" xr:uid="{00000000-0005-0000-0000-0000010C0000}"/>
    <cellStyle name="Accent2 8" xfId="779" xr:uid="{00000000-0005-0000-0000-0000020C0000}"/>
    <cellStyle name="Accent2 80" xfId="780" xr:uid="{00000000-0005-0000-0000-0000030C0000}"/>
    <cellStyle name="Accent2 81" xfId="781" xr:uid="{00000000-0005-0000-0000-0000040C0000}"/>
    <cellStyle name="Accent2 82" xfId="782" xr:uid="{00000000-0005-0000-0000-0000050C0000}"/>
    <cellStyle name="Accent2 83" xfId="783" xr:uid="{00000000-0005-0000-0000-0000060C0000}"/>
    <cellStyle name="Accent2 84" xfId="784" xr:uid="{00000000-0005-0000-0000-0000070C0000}"/>
    <cellStyle name="Accent2 85" xfId="785" xr:uid="{00000000-0005-0000-0000-0000080C0000}"/>
    <cellStyle name="Accent2 86" xfId="786" xr:uid="{00000000-0005-0000-0000-0000090C0000}"/>
    <cellStyle name="Accent2 87" xfId="787" xr:uid="{00000000-0005-0000-0000-00000A0C0000}"/>
    <cellStyle name="Accent2 88" xfId="788" xr:uid="{00000000-0005-0000-0000-00000B0C0000}"/>
    <cellStyle name="Accent2 89" xfId="789" xr:uid="{00000000-0005-0000-0000-00000C0C0000}"/>
    <cellStyle name="Accent2 9" xfId="790" xr:uid="{00000000-0005-0000-0000-00000D0C0000}"/>
    <cellStyle name="Accent2 90" xfId="791" xr:uid="{00000000-0005-0000-0000-00000E0C0000}"/>
    <cellStyle name="Accent2 91" xfId="792" xr:uid="{00000000-0005-0000-0000-00000F0C0000}"/>
    <cellStyle name="Accent2 92" xfId="793" xr:uid="{00000000-0005-0000-0000-0000100C0000}"/>
    <cellStyle name="Accent2 93" xfId="794" xr:uid="{00000000-0005-0000-0000-0000110C0000}"/>
    <cellStyle name="Accent2 94" xfId="795" xr:uid="{00000000-0005-0000-0000-0000120C0000}"/>
    <cellStyle name="Accent2 95" xfId="796" xr:uid="{00000000-0005-0000-0000-0000130C0000}"/>
    <cellStyle name="Accent2 96" xfId="797" xr:uid="{00000000-0005-0000-0000-0000140C0000}"/>
    <cellStyle name="Accent2 97" xfId="798" xr:uid="{00000000-0005-0000-0000-0000150C0000}"/>
    <cellStyle name="Accent2 98" xfId="799" xr:uid="{00000000-0005-0000-0000-0000160C0000}"/>
    <cellStyle name="Accent2 99" xfId="800" xr:uid="{00000000-0005-0000-0000-0000170C0000}"/>
    <cellStyle name="Accent3" xfId="67" xr:uid="{00000000-0005-0000-0000-0000180C0000}"/>
    <cellStyle name="Accent3 - 20%" xfId="801" xr:uid="{00000000-0005-0000-0000-0000190C0000}"/>
    <cellStyle name="Accent3 - 40%" xfId="802" xr:uid="{00000000-0005-0000-0000-00001A0C0000}"/>
    <cellStyle name="Accent3 - 60%" xfId="803" xr:uid="{00000000-0005-0000-0000-00001B0C0000}"/>
    <cellStyle name="Accent3 10" xfId="804" xr:uid="{00000000-0005-0000-0000-00001C0C0000}"/>
    <cellStyle name="Accent3 100" xfId="805" xr:uid="{00000000-0005-0000-0000-00001D0C0000}"/>
    <cellStyle name="Accent3 101" xfId="806" xr:uid="{00000000-0005-0000-0000-00001E0C0000}"/>
    <cellStyle name="Accent3 102" xfId="807" xr:uid="{00000000-0005-0000-0000-00001F0C0000}"/>
    <cellStyle name="Accent3 103" xfId="808" xr:uid="{00000000-0005-0000-0000-0000200C0000}"/>
    <cellStyle name="Accent3 104" xfId="809" xr:uid="{00000000-0005-0000-0000-0000210C0000}"/>
    <cellStyle name="Accent3 105" xfId="810" xr:uid="{00000000-0005-0000-0000-0000220C0000}"/>
    <cellStyle name="Accent3 106" xfId="811" xr:uid="{00000000-0005-0000-0000-0000230C0000}"/>
    <cellStyle name="Accent3 107" xfId="812" xr:uid="{00000000-0005-0000-0000-0000240C0000}"/>
    <cellStyle name="Accent3 108" xfId="813" xr:uid="{00000000-0005-0000-0000-0000250C0000}"/>
    <cellStyle name="Accent3 109" xfId="814" xr:uid="{00000000-0005-0000-0000-0000260C0000}"/>
    <cellStyle name="Accent3 11" xfId="815" xr:uid="{00000000-0005-0000-0000-0000270C0000}"/>
    <cellStyle name="Accent3 110" xfId="816" xr:uid="{00000000-0005-0000-0000-0000280C0000}"/>
    <cellStyle name="Accent3 111" xfId="817" xr:uid="{00000000-0005-0000-0000-0000290C0000}"/>
    <cellStyle name="Accent3 112" xfId="818" xr:uid="{00000000-0005-0000-0000-00002A0C0000}"/>
    <cellStyle name="Accent3 113" xfId="819" xr:uid="{00000000-0005-0000-0000-00002B0C0000}"/>
    <cellStyle name="Accent3 114" xfId="820" xr:uid="{00000000-0005-0000-0000-00002C0C0000}"/>
    <cellStyle name="Accent3 115" xfId="821" xr:uid="{00000000-0005-0000-0000-00002D0C0000}"/>
    <cellStyle name="Accent3 116" xfId="822" xr:uid="{00000000-0005-0000-0000-00002E0C0000}"/>
    <cellStyle name="Accent3 117" xfId="823" xr:uid="{00000000-0005-0000-0000-00002F0C0000}"/>
    <cellStyle name="Accent3 118" xfId="824" xr:uid="{00000000-0005-0000-0000-0000300C0000}"/>
    <cellStyle name="Accent3 119" xfId="825" xr:uid="{00000000-0005-0000-0000-0000310C0000}"/>
    <cellStyle name="Accent3 12" xfId="826" xr:uid="{00000000-0005-0000-0000-0000320C0000}"/>
    <cellStyle name="Accent3 120" xfId="827" xr:uid="{00000000-0005-0000-0000-0000330C0000}"/>
    <cellStyle name="Accent3 121" xfId="828" xr:uid="{00000000-0005-0000-0000-0000340C0000}"/>
    <cellStyle name="Accent3 122" xfId="829" xr:uid="{00000000-0005-0000-0000-0000350C0000}"/>
    <cellStyle name="Accent3 123" xfId="830" xr:uid="{00000000-0005-0000-0000-0000360C0000}"/>
    <cellStyle name="Accent3 124" xfId="831" xr:uid="{00000000-0005-0000-0000-0000370C0000}"/>
    <cellStyle name="Accent3 125" xfId="832" xr:uid="{00000000-0005-0000-0000-0000380C0000}"/>
    <cellStyle name="Accent3 126" xfId="833" xr:uid="{00000000-0005-0000-0000-0000390C0000}"/>
    <cellStyle name="Accent3 127" xfId="834" xr:uid="{00000000-0005-0000-0000-00003A0C0000}"/>
    <cellStyle name="Accent3 128" xfId="835" xr:uid="{00000000-0005-0000-0000-00003B0C0000}"/>
    <cellStyle name="Accent3 129" xfId="836" xr:uid="{00000000-0005-0000-0000-00003C0C0000}"/>
    <cellStyle name="Accent3 13" xfId="837" xr:uid="{00000000-0005-0000-0000-00003D0C0000}"/>
    <cellStyle name="Accent3 130" xfId="838" xr:uid="{00000000-0005-0000-0000-00003E0C0000}"/>
    <cellStyle name="Accent3 131" xfId="839" xr:uid="{00000000-0005-0000-0000-00003F0C0000}"/>
    <cellStyle name="Accent3 132" xfId="840" xr:uid="{00000000-0005-0000-0000-0000400C0000}"/>
    <cellStyle name="Accent3 133" xfId="841" xr:uid="{00000000-0005-0000-0000-0000410C0000}"/>
    <cellStyle name="Accent3 134" xfId="842" xr:uid="{00000000-0005-0000-0000-0000420C0000}"/>
    <cellStyle name="Accent3 135" xfId="843" xr:uid="{00000000-0005-0000-0000-0000430C0000}"/>
    <cellStyle name="Accent3 136" xfId="844" xr:uid="{00000000-0005-0000-0000-0000440C0000}"/>
    <cellStyle name="Accent3 137" xfId="845" xr:uid="{00000000-0005-0000-0000-0000450C0000}"/>
    <cellStyle name="Accent3 138" xfId="846" xr:uid="{00000000-0005-0000-0000-0000460C0000}"/>
    <cellStyle name="Accent3 139" xfId="847" xr:uid="{00000000-0005-0000-0000-0000470C0000}"/>
    <cellStyle name="Accent3 14" xfId="848" xr:uid="{00000000-0005-0000-0000-0000480C0000}"/>
    <cellStyle name="Accent3 140" xfId="849" xr:uid="{00000000-0005-0000-0000-0000490C0000}"/>
    <cellStyle name="Accent3 141" xfId="850" xr:uid="{00000000-0005-0000-0000-00004A0C0000}"/>
    <cellStyle name="Accent3 142" xfId="851" xr:uid="{00000000-0005-0000-0000-00004B0C0000}"/>
    <cellStyle name="Accent3 143" xfId="852" xr:uid="{00000000-0005-0000-0000-00004C0C0000}"/>
    <cellStyle name="Accent3 144" xfId="853" xr:uid="{00000000-0005-0000-0000-00004D0C0000}"/>
    <cellStyle name="Accent3 145" xfId="854" xr:uid="{00000000-0005-0000-0000-00004E0C0000}"/>
    <cellStyle name="Accent3 146" xfId="855" xr:uid="{00000000-0005-0000-0000-00004F0C0000}"/>
    <cellStyle name="Accent3 147" xfId="856" xr:uid="{00000000-0005-0000-0000-0000500C0000}"/>
    <cellStyle name="Accent3 148" xfId="857" xr:uid="{00000000-0005-0000-0000-0000510C0000}"/>
    <cellStyle name="Accent3 149" xfId="858" xr:uid="{00000000-0005-0000-0000-0000520C0000}"/>
    <cellStyle name="Accent3 15" xfId="859" xr:uid="{00000000-0005-0000-0000-0000530C0000}"/>
    <cellStyle name="Accent3 150" xfId="860" xr:uid="{00000000-0005-0000-0000-0000540C0000}"/>
    <cellStyle name="Accent3 151" xfId="861" xr:uid="{00000000-0005-0000-0000-0000550C0000}"/>
    <cellStyle name="Accent3 152" xfId="862" xr:uid="{00000000-0005-0000-0000-0000560C0000}"/>
    <cellStyle name="Accent3 153" xfId="863" xr:uid="{00000000-0005-0000-0000-0000570C0000}"/>
    <cellStyle name="Accent3 154" xfId="864" xr:uid="{00000000-0005-0000-0000-0000580C0000}"/>
    <cellStyle name="Accent3 155" xfId="865" xr:uid="{00000000-0005-0000-0000-0000590C0000}"/>
    <cellStyle name="Accent3 156" xfId="866" xr:uid="{00000000-0005-0000-0000-00005A0C0000}"/>
    <cellStyle name="Accent3 157" xfId="867" xr:uid="{00000000-0005-0000-0000-00005B0C0000}"/>
    <cellStyle name="Accent3 158" xfId="868" xr:uid="{00000000-0005-0000-0000-00005C0C0000}"/>
    <cellStyle name="Accent3 159" xfId="869" xr:uid="{00000000-0005-0000-0000-00005D0C0000}"/>
    <cellStyle name="Accent3 16" xfId="870" xr:uid="{00000000-0005-0000-0000-00005E0C0000}"/>
    <cellStyle name="Accent3 160" xfId="871" xr:uid="{00000000-0005-0000-0000-00005F0C0000}"/>
    <cellStyle name="Accent3 161" xfId="872" xr:uid="{00000000-0005-0000-0000-0000600C0000}"/>
    <cellStyle name="Accent3 162" xfId="873" xr:uid="{00000000-0005-0000-0000-0000610C0000}"/>
    <cellStyle name="Accent3 163" xfId="874" xr:uid="{00000000-0005-0000-0000-0000620C0000}"/>
    <cellStyle name="Accent3 164" xfId="875" xr:uid="{00000000-0005-0000-0000-0000630C0000}"/>
    <cellStyle name="Accent3 165" xfId="876" xr:uid="{00000000-0005-0000-0000-0000640C0000}"/>
    <cellStyle name="Accent3 166" xfId="877" xr:uid="{00000000-0005-0000-0000-0000650C0000}"/>
    <cellStyle name="Accent3 167" xfId="878" xr:uid="{00000000-0005-0000-0000-0000660C0000}"/>
    <cellStyle name="Accent3 168" xfId="879" xr:uid="{00000000-0005-0000-0000-0000670C0000}"/>
    <cellStyle name="Accent3 169" xfId="880" xr:uid="{00000000-0005-0000-0000-0000680C0000}"/>
    <cellStyle name="Accent3 17" xfId="881" xr:uid="{00000000-0005-0000-0000-0000690C0000}"/>
    <cellStyle name="Accent3 170" xfId="882" xr:uid="{00000000-0005-0000-0000-00006A0C0000}"/>
    <cellStyle name="Accent3 171" xfId="883" xr:uid="{00000000-0005-0000-0000-00006B0C0000}"/>
    <cellStyle name="Accent3 172" xfId="884" xr:uid="{00000000-0005-0000-0000-00006C0C0000}"/>
    <cellStyle name="Accent3 173" xfId="885" xr:uid="{00000000-0005-0000-0000-00006D0C0000}"/>
    <cellStyle name="Accent3 174" xfId="886" xr:uid="{00000000-0005-0000-0000-00006E0C0000}"/>
    <cellStyle name="Accent3 175" xfId="887" xr:uid="{00000000-0005-0000-0000-00006F0C0000}"/>
    <cellStyle name="Accent3 176" xfId="888" xr:uid="{00000000-0005-0000-0000-0000700C0000}"/>
    <cellStyle name="Accent3 177" xfId="889" xr:uid="{00000000-0005-0000-0000-0000710C0000}"/>
    <cellStyle name="Accent3 178" xfId="890" xr:uid="{00000000-0005-0000-0000-0000720C0000}"/>
    <cellStyle name="Accent3 179" xfId="891" xr:uid="{00000000-0005-0000-0000-0000730C0000}"/>
    <cellStyle name="Accent3 18" xfId="892" xr:uid="{00000000-0005-0000-0000-0000740C0000}"/>
    <cellStyle name="Accent3 180" xfId="893" xr:uid="{00000000-0005-0000-0000-0000750C0000}"/>
    <cellStyle name="Accent3 181" xfId="894" xr:uid="{00000000-0005-0000-0000-0000760C0000}"/>
    <cellStyle name="Accent3 182" xfId="895" xr:uid="{00000000-0005-0000-0000-0000770C0000}"/>
    <cellStyle name="Accent3 183" xfId="896" xr:uid="{00000000-0005-0000-0000-0000780C0000}"/>
    <cellStyle name="Accent3 184" xfId="897" xr:uid="{00000000-0005-0000-0000-0000790C0000}"/>
    <cellStyle name="Accent3 185" xfId="898" xr:uid="{00000000-0005-0000-0000-00007A0C0000}"/>
    <cellStyle name="Accent3 186" xfId="899" xr:uid="{00000000-0005-0000-0000-00007B0C0000}"/>
    <cellStyle name="Accent3 187" xfId="900" xr:uid="{00000000-0005-0000-0000-00007C0C0000}"/>
    <cellStyle name="Accent3 188" xfId="901" xr:uid="{00000000-0005-0000-0000-00007D0C0000}"/>
    <cellStyle name="Accent3 189" xfId="902" xr:uid="{00000000-0005-0000-0000-00007E0C0000}"/>
    <cellStyle name="Accent3 19" xfId="903" xr:uid="{00000000-0005-0000-0000-00007F0C0000}"/>
    <cellStyle name="Accent3 190" xfId="904" xr:uid="{00000000-0005-0000-0000-0000800C0000}"/>
    <cellStyle name="Accent3 191" xfId="905" xr:uid="{00000000-0005-0000-0000-0000810C0000}"/>
    <cellStyle name="Accent3 192" xfId="906" xr:uid="{00000000-0005-0000-0000-0000820C0000}"/>
    <cellStyle name="Accent3 193" xfId="907" xr:uid="{00000000-0005-0000-0000-0000830C0000}"/>
    <cellStyle name="Accent3 194" xfId="908" xr:uid="{00000000-0005-0000-0000-0000840C0000}"/>
    <cellStyle name="Accent3 195" xfId="909" xr:uid="{00000000-0005-0000-0000-0000850C0000}"/>
    <cellStyle name="Accent3 196" xfId="910" xr:uid="{00000000-0005-0000-0000-0000860C0000}"/>
    <cellStyle name="Accent3 197" xfId="911" xr:uid="{00000000-0005-0000-0000-0000870C0000}"/>
    <cellStyle name="Accent3 198" xfId="912" xr:uid="{00000000-0005-0000-0000-0000880C0000}"/>
    <cellStyle name="Accent3 199" xfId="913" xr:uid="{00000000-0005-0000-0000-0000890C0000}"/>
    <cellStyle name="Accent3 2" xfId="914" xr:uid="{00000000-0005-0000-0000-00008A0C0000}"/>
    <cellStyle name="Accent3 2 2" xfId="10747" xr:uid="{00000000-0005-0000-0000-00008B0C0000}"/>
    <cellStyle name="Accent3 20" xfId="915" xr:uid="{00000000-0005-0000-0000-00008C0C0000}"/>
    <cellStyle name="Accent3 200" xfId="916" xr:uid="{00000000-0005-0000-0000-00008D0C0000}"/>
    <cellStyle name="Accent3 201" xfId="917" xr:uid="{00000000-0005-0000-0000-00008E0C0000}"/>
    <cellStyle name="Accent3 202" xfId="918" xr:uid="{00000000-0005-0000-0000-00008F0C0000}"/>
    <cellStyle name="Accent3 203" xfId="919" xr:uid="{00000000-0005-0000-0000-0000900C0000}"/>
    <cellStyle name="Accent3 204" xfId="920" xr:uid="{00000000-0005-0000-0000-0000910C0000}"/>
    <cellStyle name="Accent3 205" xfId="921" xr:uid="{00000000-0005-0000-0000-0000920C0000}"/>
    <cellStyle name="Accent3 206" xfId="922" xr:uid="{00000000-0005-0000-0000-0000930C0000}"/>
    <cellStyle name="Accent3 207" xfId="923" xr:uid="{00000000-0005-0000-0000-0000940C0000}"/>
    <cellStyle name="Accent3 208" xfId="924" xr:uid="{00000000-0005-0000-0000-0000950C0000}"/>
    <cellStyle name="Accent3 209" xfId="925" xr:uid="{00000000-0005-0000-0000-0000960C0000}"/>
    <cellStyle name="Accent3 21" xfId="926" xr:uid="{00000000-0005-0000-0000-0000970C0000}"/>
    <cellStyle name="Accent3 210" xfId="927" xr:uid="{00000000-0005-0000-0000-0000980C0000}"/>
    <cellStyle name="Accent3 211" xfId="928" xr:uid="{00000000-0005-0000-0000-0000990C0000}"/>
    <cellStyle name="Accent3 212" xfId="929" xr:uid="{00000000-0005-0000-0000-00009A0C0000}"/>
    <cellStyle name="Accent3 213" xfId="930" xr:uid="{00000000-0005-0000-0000-00009B0C0000}"/>
    <cellStyle name="Accent3 214" xfId="931" xr:uid="{00000000-0005-0000-0000-00009C0C0000}"/>
    <cellStyle name="Accent3 215" xfId="932" xr:uid="{00000000-0005-0000-0000-00009D0C0000}"/>
    <cellStyle name="Accent3 216" xfId="933" xr:uid="{00000000-0005-0000-0000-00009E0C0000}"/>
    <cellStyle name="Accent3 217" xfId="934" xr:uid="{00000000-0005-0000-0000-00009F0C0000}"/>
    <cellStyle name="Accent3 218" xfId="935" xr:uid="{00000000-0005-0000-0000-0000A00C0000}"/>
    <cellStyle name="Accent3 219" xfId="936" xr:uid="{00000000-0005-0000-0000-0000A10C0000}"/>
    <cellStyle name="Accent3 22" xfId="937" xr:uid="{00000000-0005-0000-0000-0000A20C0000}"/>
    <cellStyle name="Accent3 220" xfId="938" xr:uid="{00000000-0005-0000-0000-0000A30C0000}"/>
    <cellStyle name="Accent3 221" xfId="939" xr:uid="{00000000-0005-0000-0000-0000A40C0000}"/>
    <cellStyle name="Accent3 222" xfId="940" xr:uid="{00000000-0005-0000-0000-0000A50C0000}"/>
    <cellStyle name="Accent3 223" xfId="941" xr:uid="{00000000-0005-0000-0000-0000A60C0000}"/>
    <cellStyle name="Accent3 224" xfId="942" xr:uid="{00000000-0005-0000-0000-0000A70C0000}"/>
    <cellStyle name="Accent3 225" xfId="943" xr:uid="{00000000-0005-0000-0000-0000A80C0000}"/>
    <cellStyle name="Accent3 226" xfId="944" xr:uid="{00000000-0005-0000-0000-0000A90C0000}"/>
    <cellStyle name="Accent3 227" xfId="945" xr:uid="{00000000-0005-0000-0000-0000AA0C0000}"/>
    <cellStyle name="Accent3 228" xfId="946" xr:uid="{00000000-0005-0000-0000-0000AB0C0000}"/>
    <cellStyle name="Accent3 229" xfId="947" xr:uid="{00000000-0005-0000-0000-0000AC0C0000}"/>
    <cellStyle name="Accent3 23" xfId="948" xr:uid="{00000000-0005-0000-0000-0000AD0C0000}"/>
    <cellStyle name="Accent3 230" xfId="949" xr:uid="{00000000-0005-0000-0000-0000AE0C0000}"/>
    <cellStyle name="Accent3 231" xfId="950" xr:uid="{00000000-0005-0000-0000-0000AF0C0000}"/>
    <cellStyle name="Accent3 232" xfId="951" xr:uid="{00000000-0005-0000-0000-0000B00C0000}"/>
    <cellStyle name="Accent3 233" xfId="952" xr:uid="{00000000-0005-0000-0000-0000B10C0000}"/>
    <cellStyle name="Accent3 234" xfId="953" xr:uid="{00000000-0005-0000-0000-0000B20C0000}"/>
    <cellStyle name="Accent3 235" xfId="954" xr:uid="{00000000-0005-0000-0000-0000B30C0000}"/>
    <cellStyle name="Accent3 236" xfId="955" xr:uid="{00000000-0005-0000-0000-0000B40C0000}"/>
    <cellStyle name="Accent3 237" xfId="956" xr:uid="{00000000-0005-0000-0000-0000B50C0000}"/>
    <cellStyle name="Accent3 238" xfId="957" xr:uid="{00000000-0005-0000-0000-0000B60C0000}"/>
    <cellStyle name="Accent3 239" xfId="958" xr:uid="{00000000-0005-0000-0000-0000B70C0000}"/>
    <cellStyle name="Accent3 24" xfId="959" xr:uid="{00000000-0005-0000-0000-0000B80C0000}"/>
    <cellStyle name="Accent3 240" xfId="960" xr:uid="{00000000-0005-0000-0000-0000B90C0000}"/>
    <cellStyle name="Accent3 241" xfId="961" xr:uid="{00000000-0005-0000-0000-0000BA0C0000}"/>
    <cellStyle name="Accent3 242" xfId="962" xr:uid="{00000000-0005-0000-0000-0000BB0C0000}"/>
    <cellStyle name="Accent3 243" xfId="963" xr:uid="{00000000-0005-0000-0000-0000BC0C0000}"/>
    <cellStyle name="Accent3 244" xfId="964" xr:uid="{00000000-0005-0000-0000-0000BD0C0000}"/>
    <cellStyle name="Accent3 245" xfId="965" xr:uid="{00000000-0005-0000-0000-0000BE0C0000}"/>
    <cellStyle name="Accent3 246" xfId="11280" xr:uid="{00000000-0005-0000-0000-0000BF0C0000}"/>
    <cellStyle name="Accent3 247" xfId="11304" xr:uid="{00000000-0005-0000-0000-0000C00C0000}"/>
    <cellStyle name="Accent3 248" xfId="11363" xr:uid="{00000000-0005-0000-0000-0000C10C0000}"/>
    <cellStyle name="Accent3 249" xfId="11311" xr:uid="{00000000-0005-0000-0000-0000C20C0000}"/>
    <cellStyle name="Accent3 25" xfId="966" xr:uid="{00000000-0005-0000-0000-0000C30C0000}"/>
    <cellStyle name="Accent3 250" xfId="11336" xr:uid="{00000000-0005-0000-0000-0000C40C0000}"/>
    <cellStyle name="Accent3 26" xfId="967" xr:uid="{00000000-0005-0000-0000-0000C50C0000}"/>
    <cellStyle name="Accent3 27" xfId="968" xr:uid="{00000000-0005-0000-0000-0000C60C0000}"/>
    <cellStyle name="Accent3 28" xfId="969" xr:uid="{00000000-0005-0000-0000-0000C70C0000}"/>
    <cellStyle name="Accent3 29" xfId="970" xr:uid="{00000000-0005-0000-0000-0000C80C0000}"/>
    <cellStyle name="Accent3 3" xfId="971" xr:uid="{00000000-0005-0000-0000-0000C90C0000}"/>
    <cellStyle name="Accent3 30" xfId="972" xr:uid="{00000000-0005-0000-0000-0000CA0C0000}"/>
    <cellStyle name="Accent3 31" xfId="973" xr:uid="{00000000-0005-0000-0000-0000CB0C0000}"/>
    <cellStyle name="Accent3 32" xfId="974" xr:uid="{00000000-0005-0000-0000-0000CC0C0000}"/>
    <cellStyle name="Accent3 33" xfId="975" xr:uid="{00000000-0005-0000-0000-0000CD0C0000}"/>
    <cellStyle name="Accent3 34" xfId="976" xr:uid="{00000000-0005-0000-0000-0000CE0C0000}"/>
    <cellStyle name="Accent3 35" xfId="977" xr:uid="{00000000-0005-0000-0000-0000CF0C0000}"/>
    <cellStyle name="Accent3 36" xfId="978" xr:uid="{00000000-0005-0000-0000-0000D00C0000}"/>
    <cellStyle name="Accent3 37" xfId="979" xr:uid="{00000000-0005-0000-0000-0000D10C0000}"/>
    <cellStyle name="Accent3 38" xfId="980" xr:uid="{00000000-0005-0000-0000-0000D20C0000}"/>
    <cellStyle name="Accent3 39" xfId="981" xr:uid="{00000000-0005-0000-0000-0000D30C0000}"/>
    <cellStyle name="Accent3 4" xfId="982" xr:uid="{00000000-0005-0000-0000-0000D40C0000}"/>
    <cellStyle name="Accent3 40" xfId="983" xr:uid="{00000000-0005-0000-0000-0000D50C0000}"/>
    <cellStyle name="Accent3 41" xfId="984" xr:uid="{00000000-0005-0000-0000-0000D60C0000}"/>
    <cellStyle name="Accent3 42" xfId="985" xr:uid="{00000000-0005-0000-0000-0000D70C0000}"/>
    <cellStyle name="Accent3 43" xfId="986" xr:uid="{00000000-0005-0000-0000-0000D80C0000}"/>
    <cellStyle name="Accent3 44" xfId="987" xr:uid="{00000000-0005-0000-0000-0000D90C0000}"/>
    <cellStyle name="Accent3 45" xfId="988" xr:uid="{00000000-0005-0000-0000-0000DA0C0000}"/>
    <cellStyle name="Accent3 46" xfId="989" xr:uid="{00000000-0005-0000-0000-0000DB0C0000}"/>
    <cellStyle name="Accent3 47" xfId="990" xr:uid="{00000000-0005-0000-0000-0000DC0C0000}"/>
    <cellStyle name="Accent3 48" xfId="991" xr:uid="{00000000-0005-0000-0000-0000DD0C0000}"/>
    <cellStyle name="Accent3 49" xfId="992" xr:uid="{00000000-0005-0000-0000-0000DE0C0000}"/>
    <cellStyle name="Accent3 5" xfId="993" xr:uid="{00000000-0005-0000-0000-0000DF0C0000}"/>
    <cellStyle name="Accent3 50" xfId="994" xr:uid="{00000000-0005-0000-0000-0000E00C0000}"/>
    <cellStyle name="Accent3 51" xfId="995" xr:uid="{00000000-0005-0000-0000-0000E10C0000}"/>
    <cellStyle name="Accent3 52" xfId="996" xr:uid="{00000000-0005-0000-0000-0000E20C0000}"/>
    <cellStyle name="Accent3 53" xfId="997" xr:uid="{00000000-0005-0000-0000-0000E30C0000}"/>
    <cellStyle name="Accent3 54" xfId="998" xr:uid="{00000000-0005-0000-0000-0000E40C0000}"/>
    <cellStyle name="Accent3 55" xfId="999" xr:uid="{00000000-0005-0000-0000-0000E50C0000}"/>
    <cellStyle name="Accent3 56" xfId="1000" xr:uid="{00000000-0005-0000-0000-0000E60C0000}"/>
    <cellStyle name="Accent3 57" xfId="1001" xr:uid="{00000000-0005-0000-0000-0000E70C0000}"/>
    <cellStyle name="Accent3 58" xfId="1002" xr:uid="{00000000-0005-0000-0000-0000E80C0000}"/>
    <cellStyle name="Accent3 59" xfId="1003" xr:uid="{00000000-0005-0000-0000-0000E90C0000}"/>
    <cellStyle name="Accent3 6" xfId="1004" xr:uid="{00000000-0005-0000-0000-0000EA0C0000}"/>
    <cellStyle name="Accent3 60" xfId="1005" xr:uid="{00000000-0005-0000-0000-0000EB0C0000}"/>
    <cellStyle name="Accent3 61" xfId="1006" xr:uid="{00000000-0005-0000-0000-0000EC0C0000}"/>
    <cellStyle name="Accent3 62" xfId="1007" xr:uid="{00000000-0005-0000-0000-0000ED0C0000}"/>
    <cellStyle name="Accent3 63" xfId="1008" xr:uid="{00000000-0005-0000-0000-0000EE0C0000}"/>
    <cellStyle name="Accent3 64" xfId="1009" xr:uid="{00000000-0005-0000-0000-0000EF0C0000}"/>
    <cellStyle name="Accent3 65" xfId="1010" xr:uid="{00000000-0005-0000-0000-0000F00C0000}"/>
    <cellStyle name="Accent3 66" xfId="1011" xr:uid="{00000000-0005-0000-0000-0000F10C0000}"/>
    <cellStyle name="Accent3 67" xfId="1012" xr:uid="{00000000-0005-0000-0000-0000F20C0000}"/>
    <cellStyle name="Accent3 68" xfId="1013" xr:uid="{00000000-0005-0000-0000-0000F30C0000}"/>
    <cellStyle name="Accent3 69" xfId="1014" xr:uid="{00000000-0005-0000-0000-0000F40C0000}"/>
    <cellStyle name="Accent3 7" xfId="1015" xr:uid="{00000000-0005-0000-0000-0000F50C0000}"/>
    <cellStyle name="Accent3 70" xfId="1016" xr:uid="{00000000-0005-0000-0000-0000F60C0000}"/>
    <cellStyle name="Accent3 71" xfId="1017" xr:uid="{00000000-0005-0000-0000-0000F70C0000}"/>
    <cellStyle name="Accent3 72" xfId="1018" xr:uid="{00000000-0005-0000-0000-0000F80C0000}"/>
    <cellStyle name="Accent3 73" xfId="1019" xr:uid="{00000000-0005-0000-0000-0000F90C0000}"/>
    <cellStyle name="Accent3 74" xfId="1020" xr:uid="{00000000-0005-0000-0000-0000FA0C0000}"/>
    <cellStyle name="Accent3 75" xfId="1021" xr:uid="{00000000-0005-0000-0000-0000FB0C0000}"/>
    <cellStyle name="Accent3 76" xfId="1022" xr:uid="{00000000-0005-0000-0000-0000FC0C0000}"/>
    <cellStyle name="Accent3 77" xfId="1023" xr:uid="{00000000-0005-0000-0000-0000FD0C0000}"/>
    <cellStyle name="Accent3 78" xfId="1024" xr:uid="{00000000-0005-0000-0000-0000FE0C0000}"/>
    <cellStyle name="Accent3 79" xfId="1025" xr:uid="{00000000-0005-0000-0000-0000FF0C0000}"/>
    <cellStyle name="Accent3 8" xfId="1026" xr:uid="{00000000-0005-0000-0000-0000000D0000}"/>
    <cellStyle name="Accent3 80" xfId="1027" xr:uid="{00000000-0005-0000-0000-0000010D0000}"/>
    <cellStyle name="Accent3 81" xfId="1028" xr:uid="{00000000-0005-0000-0000-0000020D0000}"/>
    <cellStyle name="Accent3 82" xfId="1029" xr:uid="{00000000-0005-0000-0000-0000030D0000}"/>
    <cellStyle name="Accent3 83" xfId="1030" xr:uid="{00000000-0005-0000-0000-0000040D0000}"/>
    <cellStyle name="Accent3 84" xfId="1031" xr:uid="{00000000-0005-0000-0000-0000050D0000}"/>
    <cellStyle name="Accent3 85" xfId="1032" xr:uid="{00000000-0005-0000-0000-0000060D0000}"/>
    <cellStyle name="Accent3 86" xfId="1033" xr:uid="{00000000-0005-0000-0000-0000070D0000}"/>
    <cellStyle name="Accent3 87" xfId="1034" xr:uid="{00000000-0005-0000-0000-0000080D0000}"/>
    <cellStyle name="Accent3 88" xfId="1035" xr:uid="{00000000-0005-0000-0000-0000090D0000}"/>
    <cellStyle name="Accent3 89" xfId="1036" xr:uid="{00000000-0005-0000-0000-00000A0D0000}"/>
    <cellStyle name="Accent3 9" xfId="1037" xr:uid="{00000000-0005-0000-0000-00000B0D0000}"/>
    <cellStyle name="Accent3 90" xfId="1038" xr:uid="{00000000-0005-0000-0000-00000C0D0000}"/>
    <cellStyle name="Accent3 91" xfId="1039" xr:uid="{00000000-0005-0000-0000-00000D0D0000}"/>
    <cellStyle name="Accent3 92" xfId="1040" xr:uid="{00000000-0005-0000-0000-00000E0D0000}"/>
    <cellStyle name="Accent3 93" xfId="1041" xr:uid="{00000000-0005-0000-0000-00000F0D0000}"/>
    <cellStyle name="Accent3 94" xfId="1042" xr:uid="{00000000-0005-0000-0000-0000100D0000}"/>
    <cellStyle name="Accent3 95" xfId="1043" xr:uid="{00000000-0005-0000-0000-0000110D0000}"/>
    <cellStyle name="Accent3 96" xfId="1044" xr:uid="{00000000-0005-0000-0000-0000120D0000}"/>
    <cellStyle name="Accent3 97" xfId="1045" xr:uid="{00000000-0005-0000-0000-0000130D0000}"/>
    <cellStyle name="Accent3 98" xfId="1046" xr:uid="{00000000-0005-0000-0000-0000140D0000}"/>
    <cellStyle name="Accent3 99" xfId="1047" xr:uid="{00000000-0005-0000-0000-0000150D0000}"/>
    <cellStyle name="Accent4" xfId="68" xr:uid="{00000000-0005-0000-0000-0000160D0000}"/>
    <cellStyle name="Accent4 - 20%" xfId="1048" xr:uid="{00000000-0005-0000-0000-0000170D0000}"/>
    <cellStyle name="Accent4 - 40%" xfId="1049" xr:uid="{00000000-0005-0000-0000-0000180D0000}"/>
    <cellStyle name="Accent4 - 60%" xfId="1050" xr:uid="{00000000-0005-0000-0000-0000190D0000}"/>
    <cellStyle name="Accent4 10" xfId="1051" xr:uid="{00000000-0005-0000-0000-00001A0D0000}"/>
    <cellStyle name="Accent4 100" xfId="1052" xr:uid="{00000000-0005-0000-0000-00001B0D0000}"/>
    <cellStyle name="Accent4 101" xfId="1053" xr:uid="{00000000-0005-0000-0000-00001C0D0000}"/>
    <cellStyle name="Accent4 102" xfId="1054" xr:uid="{00000000-0005-0000-0000-00001D0D0000}"/>
    <cellStyle name="Accent4 103" xfId="1055" xr:uid="{00000000-0005-0000-0000-00001E0D0000}"/>
    <cellStyle name="Accent4 104" xfId="1056" xr:uid="{00000000-0005-0000-0000-00001F0D0000}"/>
    <cellStyle name="Accent4 105" xfId="1057" xr:uid="{00000000-0005-0000-0000-0000200D0000}"/>
    <cellStyle name="Accent4 106" xfId="1058" xr:uid="{00000000-0005-0000-0000-0000210D0000}"/>
    <cellStyle name="Accent4 107" xfId="1059" xr:uid="{00000000-0005-0000-0000-0000220D0000}"/>
    <cellStyle name="Accent4 108" xfId="1060" xr:uid="{00000000-0005-0000-0000-0000230D0000}"/>
    <cellStyle name="Accent4 109" xfId="1061" xr:uid="{00000000-0005-0000-0000-0000240D0000}"/>
    <cellStyle name="Accent4 11" xfId="1062" xr:uid="{00000000-0005-0000-0000-0000250D0000}"/>
    <cellStyle name="Accent4 110" xfId="1063" xr:uid="{00000000-0005-0000-0000-0000260D0000}"/>
    <cellStyle name="Accent4 111" xfId="1064" xr:uid="{00000000-0005-0000-0000-0000270D0000}"/>
    <cellStyle name="Accent4 112" xfId="1065" xr:uid="{00000000-0005-0000-0000-0000280D0000}"/>
    <cellStyle name="Accent4 113" xfId="1066" xr:uid="{00000000-0005-0000-0000-0000290D0000}"/>
    <cellStyle name="Accent4 114" xfId="1067" xr:uid="{00000000-0005-0000-0000-00002A0D0000}"/>
    <cellStyle name="Accent4 115" xfId="1068" xr:uid="{00000000-0005-0000-0000-00002B0D0000}"/>
    <cellStyle name="Accent4 116" xfId="1069" xr:uid="{00000000-0005-0000-0000-00002C0D0000}"/>
    <cellStyle name="Accent4 117" xfId="1070" xr:uid="{00000000-0005-0000-0000-00002D0D0000}"/>
    <cellStyle name="Accent4 118" xfId="1071" xr:uid="{00000000-0005-0000-0000-00002E0D0000}"/>
    <cellStyle name="Accent4 119" xfId="1072" xr:uid="{00000000-0005-0000-0000-00002F0D0000}"/>
    <cellStyle name="Accent4 12" xfId="1073" xr:uid="{00000000-0005-0000-0000-0000300D0000}"/>
    <cellStyle name="Accent4 120" xfId="1074" xr:uid="{00000000-0005-0000-0000-0000310D0000}"/>
    <cellStyle name="Accent4 121" xfId="1075" xr:uid="{00000000-0005-0000-0000-0000320D0000}"/>
    <cellStyle name="Accent4 122" xfId="1076" xr:uid="{00000000-0005-0000-0000-0000330D0000}"/>
    <cellStyle name="Accent4 123" xfId="1077" xr:uid="{00000000-0005-0000-0000-0000340D0000}"/>
    <cellStyle name="Accent4 124" xfId="1078" xr:uid="{00000000-0005-0000-0000-0000350D0000}"/>
    <cellStyle name="Accent4 125" xfId="1079" xr:uid="{00000000-0005-0000-0000-0000360D0000}"/>
    <cellStyle name="Accent4 126" xfId="1080" xr:uid="{00000000-0005-0000-0000-0000370D0000}"/>
    <cellStyle name="Accent4 127" xfId="1081" xr:uid="{00000000-0005-0000-0000-0000380D0000}"/>
    <cellStyle name="Accent4 128" xfId="1082" xr:uid="{00000000-0005-0000-0000-0000390D0000}"/>
    <cellStyle name="Accent4 129" xfId="1083" xr:uid="{00000000-0005-0000-0000-00003A0D0000}"/>
    <cellStyle name="Accent4 13" xfId="1084" xr:uid="{00000000-0005-0000-0000-00003B0D0000}"/>
    <cellStyle name="Accent4 130" xfId="1085" xr:uid="{00000000-0005-0000-0000-00003C0D0000}"/>
    <cellStyle name="Accent4 131" xfId="1086" xr:uid="{00000000-0005-0000-0000-00003D0D0000}"/>
    <cellStyle name="Accent4 132" xfId="1087" xr:uid="{00000000-0005-0000-0000-00003E0D0000}"/>
    <cellStyle name="Accent4 133" xfId="1088" xr:uid="{00000000-0005-0000-0000-00003F0D0000}"/>
    <cellStyle name="Accent4 134" xfId="1089" xr:uid="{00000000-0005-0000-0000-0000400D0000}"/>
    <cellStyle name="Accent4 135" xfId="1090" xr:uid="{00000000-0005-0000-0000-0000410D0000}"/>
    <cellStyle name="Accent4 136" xfId="1091" xr:uid="{00000000-0005-0000-0000-0000420D0000}"/>
    <cellStyle name="Accent4 137" xfId="1092" xr:uid="{00000000-0005-0000-0000-0000430D0000}"/>
    <cellStyle name="Accent4 138" xfId="1093" xr:uid="{00000000-0005-0000-0000-0000440D0000}"/>
    <cellStyle name="Accent4 139" xfId="1094" xr:uid="{00000000-0005-0000-0000-0000450D0000}"/>
    <cellStyle name="Accent4 14" xfId="1095" xr:uid="{00000000-0005-0000-0000-0000460D0000}"/>
    <cellStyle name="Accent4 140" xfId="1096" xr:uid="{00000000-0005-0000-0000-0000470D0000}"/>
    <cellStyle name="Accent4 141" xfId="1097" xr:uid="{00000000-0005-0000-0000-0000480D0000}"/>
    <cellStyle name="Accent4 142" xfId="1098" xr:uid="{00000000-0005-0000-0000-0000490D0000}"/>
    <cellStyle name="Accent4 143" xfId="1099" xr:uid="{00000000-0005-0000-0000-00004A0D0000}"/>
    <cellStyle name="Accent4 144" xfId="1100" xr:uid="{00000000-0005-0000-0000-00004B0D0000}"/>
    <cellStyle name="Accent4 145" xfId="1101" xr:uid="{00000000-0005-0000-0000-00004C0D0000}"/>
    <cellStyle name="Accent4 146" xfId="1102" xr:uid="{00000000-0005-0000-0000-00004D0D0000}"/>
    <cellStyle name="Accent4 147" xfId="1103" xr:uid="{00000000-0005-0000-0000-00004E0D0000}"/>
    <cellStyle name="Accent4 148" xfId="1104" xr:uid="{00000000-0005-0000-0000-00004F0D0000}"/>
    <cellStyle name="Accent4 149" xfId="1105" xr:uid="{00000000-0005-0000-0000-0000500D0000}"/>
    <cellStyle name="Accent4 15" xfId="1106" xr:uid="{00000000-0005-0000-0000-0000510D0000}"/>
    <cellStyle name="Accent4 150" xfId="1107" xr:uid="{00000000-0005-0000-0000-0000520D0000}"/>
    <cellStyle name="Accent4 151" xfId="1108" xr:uid="{00000000-0005-0000-0000-0000530D0000}"/>
    <cellStyle name="Accent4 152" xfId="1109" xr:uid="{00000000-0005-0000-0000-0000540D0000}"/>
    <cellStyle name="Accent4 153" xfId="1110" xr:uid="{00000000-0005-0000-0000-0000550D0000}"/>
    <cellStyle name="Accent4 154" xfId="1111" xr:uid="{00000000-0005-0000-0000-0000560D0000}"/>
    <cellStyle name="Accent4 155" xfId="1112" xr:uid="{00000000-0005-0000-0000-0000570D0000}"/>
    <cellStyle name="Accent4 156" xfId="1113" xr:uid="{00000000-0005-0000-0000-0000580D0000}"/>
    <cellStyle name="Accent4 157" xfId="1114" xr:uid="{00000000-0005-0000-0000-0000590D0000}"/>
    <cellStyle name="Accent4 158" xfId="1115" xr:uid="{00000000-0005-0000-0000-00005A0D0000}"/>
    <cellStyle name="Accent4 159" xfId="1116" xr:uid="{00000000-0005-0000-0000-00005B0D0000}"/>
    <cellStyle name="Accent4 16" xfId="1117" xr:uid="{00000000-0005-0000-0000-00005C0D0000}"/>
    <cellStyle name="Accent4 160" xfId="1118" xr:uid="{00000000-0005-0000-0000-00005D0D0000}"/>
    <cellStyle name="Accent4 161" xfId="1119" xr:uid="{00000000-0005-0000-0000-00005E0D0000}"/>
    <cellStyle name="Accent4 162" xfId="1120" xr:uid="{00000000-0005-0000-0000-00005F0D0000}"/>
    <cellStyle name="Accent4 163" xfId="1121" xr:uid="{00000000-0005-0000-0000-0000600D0000}"/>
    <cellStyle name="Accent4 164" xfId="1122" xr:uid="{00000000-0005-0000-0000-0000610D0000}"/>
    <cellStyle name="Accent4 165" xfId="1123" xr:uid="{00000000-0005-0000-0000-0000620D0000}"/>
    <cellStyle name="Accent4 166" xfId="1124" xr:uid="{00000000-0005-0000-0000-0000630D0000}"/>
    <cellStyle name="Accent4 167" xfId="1125" xr:uid="{00000000-0005-0000-0000-0000640D0000}"/>
    <cellStyle name="Accent4 168" xfId="1126" xr:uid="{00000000-0005-0000-0000-0000650D0000}"/>
    <cellStyle name="Accent4 169" xfId="1127" xr:uid="{00000000-0005-0000-0000-0000660D0000}"/>
    <cellStyle name="Accent4 17" xfId="1128" xr:uid="{00000000-0005-0000-0000-0000670D0000}"/>
    <cellStyle name="Accent4 170" xfId="1129" xr:uid="{00000000-0005-0000-0000-0000680D0000}"/>
    <cellStyle name="Accent4 171" xfId="1130" xr:uid="{00000000-0005-0000-0000-0000690D0000}"/>
    <cellStyle name="Accent4 172" xfId="1131" xr:uid="{00000000-0005-0000-0000-00006A0D0000}"/>
    <cellStyle name="Accent4 173" xfId="1132" xr:uid="{00000000-0005-0000-0000-00006B0D0000}"/>
    <cellStyle name="Accent4 174" xfId="1133" xr:uid="{00000000-0005-0000-0000-00006C0D0000}"/>
    <cellStyle name="Accent4 175" xfId="1134" xr:uid="{00000000-0005-0000-0000-00006D0D0000}"/>
    <cellStyle name="Accent4 176" xfId="1135" xr:uid="{00000000-0005-0000-0000-00006E0D0000}"/>
    <cellStyle name="Accent4 177" xfId="1136" xr:uid="{00000000-0005-0000-0000-00006F0D0000}"/>
    <cellStyle name="Accent4 178" xfId="1137" xr:uid="{00000000-0005-0000-0000-0000700D0000}"/>
    <cellStyle name="Accent4 179" xfId="1138" xr:uid="{00000000-0005-0000-0000-0000710D0000}"/>
    <cellStyle name="Accent4 18" xfId="1139" xr:uid="{00000000-0005-0000-0000-0000720D0000}"/>
    <cellStyle name="Accent4 180" xfId="1140" xr:uid="{00000000-0005-0000-0000-0000730D0000}"/>
    <cellStyle name="Accent4 181" xfId="1141" xr:uid="{00000000-0005-0000-0000-0000740D0000}"/>
    <cellStyle name="Accent4 182" xfId="1142" xr:uid="{00000000-0005-0000-0000-0000750D0000}"/>
    <cellStyle name="Accent4 183" xfId="1143" xr:uid="{00000000-0005-0000-0000-0000760D0000}"/>
    <cellStyle name="Accent4 184" xfId="1144" xr:uid="{00000000-0005-0000-0000-0000770D0000}"/>
    <cellStyle name="Accent4 185" xfId="1145" xr:uid="{00000000-0005-0000-0000-0000780D0000}"/>
    <cellStyle name="Accent4 186" xfId="1146" xr:uid="{00000000-0005-0000-0000-0000790D0000}"/>
    <cellStyle name="Accent4 187" xfId="1147" xr:uid="{00000000-0005-0000-0000-00007A0D0000}"/>
    <cellStyle name="Accent4 188" xfId="1148" xr:uid="{00000000-0005-0000-0000-00007B0D0000}"/>
    <cellStyle name="Accent4 189" xfId="1149" xr:uid="{00000000-0005-0000-0000-00007C0D0000}"/>
    <cellStyle name="Accent4 19" xfId="1150" xr:uid="{00000000-0005-0000-0000-00007D0D0000}"/>
    <cellStyle name="Accent4 190" xfId="1151" xr:uid="{00000000-0005-0000-0000-00007E0D0000}"/>
    <cellStyle name="Accent4 191" xfId="1152" xr:uid="{00000000-0005-0000-0000-00007F0D0000}"/>
    <cellStyle name="Accent4 192" xfId="1153" xr:uid="{00000000-0005-0000-0000-0000800D0000}"/>
    <cellStyle name="Accent4 193" xfId="1154" xr:uid="{00000000-0005-0000-0000-0000810D0000}"/>
    <cellStyle name="Accent4 194" xfId="1155" xr:uid="{00000000-0005-0000-0000-0000820D0000}"/>
    <cellStyle name="Accent4 195" xfId="1156" xr:uid="{00000000-0005-0000-0000-0000830D0000}"/>
    <cellStyle name="Accent4 196" xfId="1157" xr:uid="{00000000-0005-0000-0000-0000840D0000}"/>
    <cellStyle name="Accent4 197" xfId="1158" xr:uid="{00000000-0005-0000-0000-0000850D0000}"/>
    <cellStyle name="Accent4 198" xfId="1159" xr:uid="{00000000-0005-0000-0000-0000860D0000}"/>
    <cellStyle name="Accent4 199" xfId="1160" xr:uid="{00000000-0005-0000-0000-0000870D0000}"/>
    <cellStyle name="Accent4 2" xfId="1161" xr:uid="{00000000-0005-0000-0000-0000880D0000}"/>
    <cellStyle name="Accent4 2 2" xfId="10748" xr:uid="{00000000-0005-0000-0000-0000890D0000}"/>
    <cellStyle name="Accent4 20" xfId="1162" xr:uid="{00000000-0005-0000-0000-00008A0D0000}"/>
    <cellStyle name="Accent4 200" xfId="1163" xr:uid="{00000000-0005-0000-0000-00008B0D0000}"/>
    <cellStyle name="Accent4 201" xfId="1164" xr:uid="{00000000-0005-0000-0000-00008C0D0000}"/>
    <cellStyle name="Accent4 202" xfId="1165" xr:uid="{00000000-0005-0000-0000-00008D0D0000}"/>
    <cellStyle name="Accent4 203" xfId="1166" xr:uid="{00000000-0005-0000-0000-00008E0D0000}"/>
    <cellStyle name="Accent4 204" xfId="1167" xr:uid="{00000000-0005-0000-0000-00008F0D0000}"/>
    <cellStyle name="Accent4 205" xfId="1168" xr:uid="{00000000-0005-0000-0000-0000900D0000}"/>
    <cellStyle name="Accent4 206" xfId="1169" xr:uid="{00000000-0005-0000-0000-0000910D0000}"/>
    <cellStyle name="Accent4 207" xfId="1170" xr:uid="{00000000-0005-0000-0000-0000920D0000}"/>
    <cellStyle name="Accent4 208" xfId="1171" xr:uid="{00000000-0005-0000-0000-0000930D0000}"/>
    <cellStyle name="Accent4 209" xfId="1172" xr:uid="{00000000-0005-0000-0000-0000940D0000}"/>
    <cellStyle name="Accent4 21" xfId="1173" xr:uid="{00000000-0005-0000-0000-0000950D0000}"/>
    <cellStyle name="Accent4 210" xfId="1174" xr:uid="{00000000-0005-0000-0000-0000960D0000}"/>
    <cellStyle name="Accent4 211" xfId="1175" xr:uid="{00000000-0005-0000-0000-0000970D0000}"/>
    <cellStyle name="Accent4 212" xfId="1176" xr:uid="{00000000-0005-0000-0000-0000980D0000}"/>
    <cellStyle name="Accent4 213" xfId="1177" xr:uid="{00000000-0005-0000-0000-0000990D0000}"/>
    <cellStyle name="Accent4 214" xfId="1178" xr:uid="{00000000-0005-0000-0000-00009A0D0000}"/>
    <cellStyle name="Accent4 215" xfId="1179" xr:uid="{00000000-0005-0000-0000-00009B0D0000}"/>
    <cellStyle name="Accent4 216" xfId="1180" xr:uid="{00000000-0005-0000-0000-00009C0D0000}"/>
    <cellStyle name="Accent4 217" xfId="1181" xr:uid="{00000000-0005-0000-0000-00009D0D0000}"/>
    <cellStyle name="Accent4 218" xfId="1182" xr:uid="{00000000-0005-0000-0000-00009E0D0000}"/>
    <cellStyle name="Accent4 219" xfId="1183" xr:uid="{00000000-0005-0000-0000-00009F0D0000}"/>
    <cellStyle name="Accent4 22" xfId="1184" xr:uid="{00000000-0005-0000-0000-0000A00D0000}"/>
    <cellStyle name="Accent4 220" xfId="1185" xr:uid="{00000000-0005-0000-0000-0000A10D0000}"/>
    <cellStyle name="Accent4 221" xfId="1186" xr:uid="{00000000-0005-0000-0000-0000A20D0000}"/>
    <cellStyle name="Accent4 222" xfId="1187" xr:uid="{00000000-0005-0000-0000-0000A30D0000}"/>
    <cellStyle name="Accent4 223" xfId="1188" xr:uid="{00000000-0005-0000-0000-0000A40D0000}"/>
    <cellStyle name="Accent4 224" xfId="1189" xr:uid="{00000000-0005-0000-0000-0000A50D0000}"/>
    <cellStyle name="Accent4 225" xfId="1190" xr:uid="{00000000-0005-0000-0000-0000A60D0000}"/>
    <cellStyle name="Accent4 226" xfId="1191" xr:uid="{00000000-0005-0000-0000-0000A70D0000}"/>
    <cellStyle name="Accent4 227" xfId="1192" xr:uid="{00000000-0005-0000-0000-0000A80D0000}"/>
    <cellStyle name="Accent4 228" xfId="1193" xr:uid="{00000000-0005-0000-0000-0000A90D0000}"/>
    <cellStyle name="Accent4 229" xfId="1194" xr:uid="{00000000-0005-0000-0000-0000AA0D0000}"/>
    <cellStyle name="Accent4 23" xfId="1195" xr:uid="{00000000-0005-0000-0000-0000AB0D0000}"/>
    <cellStyle name="Accent4 230" xfId="1196" xr:uid="{00000000-0005-0000-0000-0000AC0D0000}"/>
    <cellStyle name="Accent4 231" xfId="1197" xr:uid="{00000000-0005-0000-0000-0000AD0D0000}"/>
    <cellStyle name="Accent4 232" xfId="1198" xr:uid="{00000000-0005-0000-0000-0000AE0D0000}"/>
    <cellStyle name="Accent4 233" xfId="1199" xr:uid="{00000000-0005-0000-0000-0000AF0D0000}"/>
    <cellStyle name="Accent4 234" xfId="1200" xr:uid="{00000000-0005-0000-0000-0000B00D0000}"/>
    <cellStyle name="Accent4 235" xfId="1201" xr:uid="{00000000-0005-0000-0000-0000B10D0000}"/>
    <cellStyle name="Accent4 236" xfId="1202" xr:uid="{00000000-0005-0000-0000-0000B20D0000}"/>
    <cellStyle name="Accent4 237" xfId="1203" xr:uid="{00000000-0005-0000-0000-0000B30D0000}"/>
    <cellStyle name="Accent4 238" xfId="1204" xr:uid="{00000000-0005-0000-0000-0000B40D0000}"/>
    <cellStyle name="Accent4 239" xfId="1205" xr:uid="{00000000-0005-0000-0000-0000B50D0000}"/>
    <cellStyle name="Accent4 24" xfId="1206" xr:uid="{00000000-0005-0000-0000-0000B60D0000}"/>
    <cellStyle name="Accent4 240" xfId="1207" xr:uid="{00000000-0005-0000-0000-0000B70D0000}"/>
    <cellStyle name="Accent4 241" xfId="1208" xr:uid="{00000000-0005-0000-0000-0000B80D0000}"/>
    <cellStyle name="Accent4 242" xfId="1209" xr:uid="{00000000-0005-0000-0000-0000B90D0000}"/>
    <cellStyle name="Accent4 243" xfId="1210" xr:uid="{00000000-0005-0000-0000-0000BA0D0000}"/>
    <cellStyle name="Accent4 244" xfId="1211" xr:uid="{00000000-0005-0000-0000-0000BB0D0000}"/>
    <cellStyle name="Accent4 245" xfId="1212" xr:uid="{00000000-0005-0000-0000-0000BC0D0000}"/>
    <cellStyle name="Accent4 246" xfId="11281" xr:uid="{00000000-0005-0000-0000-0000BD0D0000}"/>
    <cellStyle name="Accent4 247" xfId="11303" xr:uid="{00000000-0005-0000-0000-0000BE0D0000}"/>
    <cellStyle name="Accent4 248" xfId="11364" xr:uid="{00000000-0005-0000-0000-0000BF0D0000}"/>
    <cellStyle name="Accent4 249" xfId="11312" xr:uid="{00000000-0005-0000-0000-0000C00D0000}"/>
    <cellStyle name="Accent4 25" xfId="1213" xr:uid="{00000000-0005-0000-0000-0000C10D0000}"/>
    <cellStyle name="Accent4 250" xfId="11337" xr:uid="{00000000-0005-0000-0000-0000C20D0000}"/>
    <cellStyle name="Accent4 26" xfId="1214" xr:uid="{00000000-0005-0000-0000-0000C30D0000}"/>
    <cellStyle name="Accent4 27" xfId="1215" xr:uid="{00000000-0005-0000-0000-0000C40D0000}"/>
    <cellStyle name="Accent4 28" xfId="1216" xr:uid="{00000000-0005-0000-0000-0000C50D0000}"/>
    <cellStyle name="Accent4 29" xfId="1217" xr:uid="{00000000-0005-0000-0000-0000C60D0000}"/>
    <cellStyle name="Accent4 3" xfId="1218" xr:uid="{00000000-0005-0000-0000-0000C70D0000}"/>
    <cellStyle name="Accent4 30" xfId="1219" xr:uid="{00000000-0005-0000-0000-0000C80D0000}"/>
    <cellStyle name="Accent4 31" xfId="1220" xr:uid="{00000000-0005-0000-0000-0000C90D0000}"/>
    <cellStyle name="Accent4 32" xfId="1221" xr:uid="{00000000-0005-0000-0000-0000CA0D0000}"/>
    <cellStyle name="Accent4 33" xfId="1222" xr:uid="{00000000-0005-0000-0000-0000CB0D0000}"/>
    <cellStyle name="Accent4 34" xfId="1223" xr:uid="{00000000-0005-0000-0000-0000CC0D0000}"/>
    <cellStyle name="Accent4 35" xfId="1224" xr:uid="{00000000-0005-0000-0000-0000CD0D0000}"/>
    <cellStyle name="Accent4 36" xfId="1225" xr:uid="{00000000-0005-0000-0000-0000CE0D0000}"/>
    <cellStyle name="Accent4 37" xfId="1226" xr:uid="{00000000-0005-0000-0000-0000CF0D0000}"/>
    <cellStyle name="Accent4 38" xfId="1227" xr:uid="{00000000-0005-0000-0000-0000D00D0000}"/>
    <cellStyle name="Accent4 39" xfId="1228" xr:uid="{00000000-0005-0000-0000-0000D10D0000}"/>
    <cellStyle name="Accent4 4" xfId="1229" xr:uid="{00000000-0005-0000-0000-0000D20D0000}"/>
    <cellStyle name="Accent4 40" xfId="1230" xr:uid="{00000000-0005-0000-0000-0000D30D0000}"/>
    <cellStyle name="Accent4 41" xfId="1231" xr:uid="{00000000-0005-0000-0000-0000D40D0000}"/>
    <cellStyle name="Accent4 42" xfId="1232" xr:uid="{00000000-0005-0000-0000-0000D50D0000}"/>
    <cellStyle name="Accent4 43" xfId="1233" xr:uid="{00000000-0005-0000-0000-0000D60D0000}"/>
    <cellStyle name="Accent4 44" xfId="1234" xr:uid="{00000000-0005-0000-0000-0000D70D0000}"/>
    <cellStyle name="Accent4 45" xfId="1235" xr:uid="{00000000-0005-0000-0000-0000D80D0000}"/>
    <cellStyle name="Accent4 46" xfId="1236" xr:uid="{00000000-0005-0000-0000-0000D90D0000}"/>
    <cellStyle name="Accent4 47" xfId="1237" xr:uid="{00000000-0005-0000-0000-0000DA0D0000}"/>
    <cellStyle name="Accent4 48" xfId="1238" xr:uid="{00000000-0005-0000-0000-0000DB0D0000}"/>
    <cellStyle name="Accent4 49" xfId="1239" xr:uid="{00000000-0005-0000-0000-0000DC0D0000}"/>
    <cellStyle name="Accent4 5" xfId="1240" xr:uid="{00000000-0005-0000-0000-0000DD0D0000}"/>
    <cellStyle name="Accent4 50" xfId="1241" xr:uid="{00000000-0005-0000-0000-0000DE0D0000}"/>
    <cellStyle name="Accent4 51" xfId="1242" xr:uid="{00000000-0005-0000-0000-0000DF0D0000}"/>
    <cellStyle name="Accent4 52" xfId="1243" xr:uid="{00000000-0005-0000-0000-0000E00D0000}"/>
    <cellStyle name="Accent4 53" xfId="1244" xr:uid="{00000000-0005-0000-0000-0000E10D0000}"/>
    <cellStyle name="Accent4 54" xfId="1245" xr:uid="{00000000-0005-0000-0000-0000E20D0000}"/>
    <cellStyle name="Accent4 55" xfId="1246" xr:uid="{00000000-0005-0000-0000-0000E30D0000}"/>
    <cellStyle name="Accent4 56" xfId="1247" xr:uid="{00000000-0005-0000-0000-0000E40D0000}"/>
    <cellStyle name="Accent4 57" xfId="1248" xr:uid="{00000000-0005-0000-0000-0000E50D0000}"/>
    <cellStyle name="Accent4 58" xfId="1249" xr:uid="{00000000-0005-0000-0000-0000E60D0000}"/>
    <cellStyle name="Accent4 59" xfId="1250" xr:uid="{00000000-0005-0000-0000-0000E70D0000}"/>
    <cellStyle name="Accent4 6" xfId="1251" xr:uid="{00000000-0005-0000-0000-0000E80D0000}"/>
    <cellStyle name="Accent4 60" xfId="1252" xr:uid="{00000000-0005-0000-0000-0000E90D0000}"/>
    <cellStyle name="Accent4 61" xfId="1253" xr:uid="{00000000-0005-0000-0000-0000EA0D0000}"/>
    <cellStyle name="Accent4 62" xfId="1254" xr:uid="{00000000-0005-0000-0000-0000EB0D0000}"/>
    <cellStyle name="Accent4 63" xfId="1255" xr:uid="{00000000-0005-0000-0000-0000EC0D0000}"/>
    <cellStyle name="Accent4 64" xfId="1256" xr:uid="{00000000-0005-0000-0000-0000ED0D0000}"/>
    <cellStyle name="Accent4 65" xfId="1257" xr:uid="{00000000-0005-0000-0000-0000EE0D0000}"/>
    <cellStyle name="Accent4 66" xfId="1258" xr:uid="{00000000-0005-0000-0000-0000EF0D0000}"/>
    <cellStyle name="Accent4 67" xfId="1259" xr:uid="{00000000-0005-0000-0000-0000F00D0000}"/>
    <cellStyle name="Accent4 68" xfId="1260" xr:uid="{00000000-0005-0000-0000-0000F10D0000}"/>
    <cellStyle name="Accent4 69" xfId="1261" xr:uid="{00000000-0005-0000-0000-0000F20D0000}"/>
    <cellStyle name="Accent4 7" xfId="1262" xr:uid="{00000000-0005-0000-0000-0000F30D0000}"/>
    <cellStyle name="Accent4 70" xfId="1263" xr:uid="{00000000-0005-0000-0000-0000F40D0000}"/>
    <cellStyle name="Accent4 71" xfId="1264" xr:uid="{00000000-0005-0000-0000-0000F50D0000}"/>
    <cellStyle name="Accent4 72" xfId="1265" xr:uid="{00000000-0005-0000-0000-0000F60D0000}"/>
    <cellStyle name="Accent4 73" xfId="1266" xr:uid="{00000000-0005-0000-0000-0000F70D0000}"/>
    <cellStyle name="Accent4 74" xfId="1267" xr:uid="{00000000-0005-0000-0000-0000F80D0000}"/>
    <cellStyle name="Accent4 75" xfId="1268" xr:uid="{00000000-0005-0000-0000-0000F90D0000}"/>
    <cellStyle name="Accent4 76" xfId="1269" xr:uid="{00000000-0005-0000-0000-0000FA0D0000}"/>
    <cellStyle name="Accent4 77" xfId="1270" xr:uid="{00000000-0005-0000-0000-0000FB0D0000}"/>
    <cellStyle name="Accent4 78" xfId="1271" xr:uid="{00000000-0005-0000-0000-0000FC0D0000}"/>
    <cellStyle name="Accent4 79" xfId="1272" xr:uid="{00000000-0005-0000-0000-0000FD0D0000}"/>
    <cellStyle name="Accent4 8" xfId="1273" xr:uid="{00000000-0005-0000-0000-0000FE0D0000}"/>
    <cellStyle name="Accent4 80" xfId="1274" xr:uid="{00000000-0005-0000-0000-0000FF0D0000}"/>
    <cellStyle name="Accent4 81" xfId="1275" xr:uid="{00000000-0005-0000-0000-0000000E0000}"/>
    <cellStyle name="Accent4 82" xfId="1276" xr:uid="{00000000-0005-0000-0000-0000010E0000}"/>
    <cellStyle name="Accent4 83" xfId="1277" xr:uid="{00000000-0005-0000-0000-0000020E0000}"/>
    <cellStyle name="Accent4 84" xfId="1278" xr:uid="{00000000-0005-0000-0000-0000030E0000}"/>
    <cellStyle name="Accent4 85" xfId="1279" xr:uid="{00000000-0005-0000-0000-0000040E0000}"/>
    <cellStyle name="Accent4 86" xfId="1280" xr:uid="{00000000-0005-0000-0000-0000050E0000}"/>
    <cellStyle name="Accent4 87" xfId="1281" xr:uid="{00000000-0005-0000-0000-0000060E0000}"/>
    <cellStyle name="Accent4 88" xfId="1282" xr:uid="{00000000-0005-0000-0000-0000070E0000}"/>
    <cellStyle name="Accent4 89" xfId="1283" xr:uid="{00000000-0005-0000-0000-0000080E0000}"/>
    <cellStyle name="Accent4 9" xfId="1284" xr:uid="{00000000-0005-0000-0000-0000090E0000}"/>
    <cellStyle name="Accent4 90" xfId="1285" xr:uid="{00000000-0005-0000-0000-00000A0E0000}"/>
    <cellStyle name="Accent4 91" xfId="1286" xr:uid="{00000000-0005-0000-0000-00000B0E0000}"/>
    <cellStyle name="Accent4 92" xfId="1287" xr:uid="{00000000-0005-0000-0000-00000C0E0000}"/>
    <cellStyle name="Accent4 93" xfId="1288" xr:uid="{00000000-0005-0000-0000-00000D0E0000}"/>
    <cellStyle name="Accent4 94" xfId="1289" xr:uid="{00000000-0005-0000-0000-00000E0E0000}"/>
    <cellStyle name="Accent4 95" xfId="1290" xr:uid="{00000000-0005-0000-0000-00000F0E0000}"/>
    <cellStyle name="Accent4 96" xfId="1291" xr:uid="{00000000-0005-0000-0000-0000100E0000}"/>
    <cellStyle name="Accent4 97" xfId="1292" xr:uid="{00000000-0005-0000-0000-0000110E0000}"/>
    <cellStyle name="Accent4 98" xfId="1293" xr:uid="{00000000-0005-0000-0000-0000120E0000}"/>
    <cellStyle name="Accent4 99" xfId="1294" xr:uid="{00000000-0005-0000-0000-0000130E0000}"/>
    <cellStyle name="Accent5" xfId="69" xr:uid="{00000000-0005-0000-0000-0000140E0000}"/>
    <cellStyle name="Accent5 - 20%" xfId="1295" xr:uid="{00000000-0005-0000-0000-0000150E0000}"/>
    <cellStyle name="Accent5 - 40%" xfId="1296" xr:uid="{00000000-0005-0000-0000-0000160E0000}"/>
    <cellStyle name="Accent5 - 60%" xfId="1297" xr:uid="{00000000-0005-0000-0000-0000170E0000}"/>
    <cellStyle name="Accent5 10" xfId="1298" xr:uid="{00000000-0005-0000-0000-0000180E0000}"/>
    <cellStyle name="Accent5 100" xfId="1299" xr:uid="{00000000-0005-0000-0000-0000190E0000}"/>
    <cellStyle name="Accent5 101" xfId="1300" xr:uid="{00000000-0005-0000-0000-00001A0E0000}"/>
    <cellStyle name="Accent5 102" xfId="1301" xr:uid="{00000000-0005-0000-0000-00001B0E0000}"/>
    <cellStyle name="Accent5 103" xfId="1302" xr:uid="{00000000-0005-0000-0000-00001C0E0000}"/>
    <cellStyle name="Accent5 104" xfId="1303" xr:uid="{00000000-0005-0000-0000-00001D0E0000}"/>
    <cellStyle name="Accent5 105" xfId="1304" xr:uid="{00000000-0005-0000-0000-00001E0E0000}"/>
    <cellStyle name="Accent5 106" xfId="1305" xr:uid="{00000000-0005-0000-0000-00001F0E0000}"/>
    <cellStyle name="Accent5 107" xfId="1306" xr:uid="{00000000-0005-0000-0000-0000200E0000}"/>
    <cellStyle name="Accent5 108" xfId="1307" xr:uid="{00000000-0005-0000-0000-0000210E0000}"/>
    <cellStyle name="Accent5 109" xfId="1308" xr:uid="{00000000-0005-0000-0000-0000220E0000}"/>
    <cellStyle name="Accent5 11" xfId="1309" xr:uid="{00000000-0005-0000-0000-0000230E0000}"/>
    <cellStyle name="Accent5 110" xfId="1310" xr:uid="{00000000-0005-0000-0000-0000240E0000}"/>
    <cellStyle name="Accent5 111" xfId="1311" xr:uid="{00000000-0005-0000-0000-0000250E0000}"/>
    <cellStyle name="Accent5 112" xfId="1312" xr:uid="{00000000-0005-0000-0000-0000260E0000}"/>
    <cellStyle name="Accent5 113" xfId="1313" xr:uid="{00000000-0005-0000-0000-0000270E0000}"/>
    <cellStyle name="Accent5 114" xfId="1314" xr:uid="{00000000-0005-0000-0000-0000280E0000}"/>
    <cellStyle name="Accent5 115" xfId="1315" xr:uid="{00000000-0005-0000-0000-0000290E0000}"/>
    <cellStyle name="Accent5 116" xfId="1316" xr:uid="{00000000-0005-0000-0000-00002A0E0000}"/>
    <cellStyle name="Accent5 117" xfId="1317" xr:uid="{00000000-0005-0000-0000-00002B0E0000}"/>
    <cellStyle name="Accent5 118" xfId="1318" xr:uid="{00000000-0005-0000-0000-00002C0E0000}"/>
    <cellStyle name="Accent5 119" xfId="1319" xr:uid="{00000000-0005-0000-0000-00002D0E0000}"/>
    <cellStyle name="Accent5 12" xfId="1320" xr:uid="{00000000-0005-0000-0000-00002E0E0000}"/>
    <cellStyle name="Accent5 120" xfId="1321" xr:uid="{00000000-0005-0000-0000-00002F0E0000}"/>
    <cellStyle name="Accent5 121" xfId="1322" xr:uid="{00000000-0005-0000-0000-0000300E0000}"/>
    <cellStyle name="Accent5 122" xfId="1323" xr:uid="{00000000-0005-0000-0000-0000310E0000}"/>
    <cellStyle name="Accent5 123" xfId="1324" xr:uid="{00000000-0005-0000-0000-0000320E0000}"/>
    <cellStyle name="Accent5 124" xfId="1325" xr:uid="{00000000-0005-0000-0000-0000330E0000}"/>
    <cellStyle name="Accent5 125" xfId="1326" xr:uid="{00000000-0005-0000-0000-0000340E0000}"/>
    <cellStyle name="Accent5 126" xfId="1327" xr:uid="{00000000-0005-0000-0000-0000350E0000}"/>
    <cellStyle name="Accent5 127" xfId="1328" xr:uid="{00000000-0005-0000-0000-0000360E0000}"/>
    <cellStyle name="Accent5 128" xfId="1329" xr:uid="{00000000-0005-0000-0000-0000370E0000}"/>
    <cellStyle name="Accent5 129" xfId="1330" xr:uid="{00000000-0005-0000-0000-0000380E0000}"/>
    <cellStyle name="Accent5 13" xfId="1331" xr:uid="{00000000-0005-0000-0000-0000390E0000}"/>
    <cellStyle name="Accent5 130" xfId="1332" xr:uid="{00000000-0005-0000-0000-00003A0E0000}"/>
    <cellStyle name="Accent5 131" xfId="1333" xr:uid="{00000000-0005-0000-0000-00003B0E0000}"/>
    <cellStyle name="Accent5 132" xfId="1334" xr:uid="{00000000-0005-0000-0000-00003C0E0000}"/>
    <cellStyle name="Accent5 133" xfId="1335" xr:uid="{00000000-0005-0000-0000-00003D0E0000}"/>
    <cellStyle name="Accent5 134" xfId="1336" xr:uid="{00000000-0005-0000-0000-00003E0E0000}"/>
    <cellStyle name="Accent5 135" xfId="1337" xr:uid="{00000000-0005-0000-0000-00003F0E0000}"/>
    <cellStyle name="Accent5 136" xfId="1338" xr:uid="{00000000-0005-0000-0000-0000400E0000}"/>
    <cellStyle name="Accent5 137" xfId="1339" xr:uid="{00000000-0005-0000-0000-0000410E0000}"/>
    <cellStyle name="Accent5 138" xfId="1340" xr:uid="{00000000-0005-0000-0000-0000420E0000}"/>
    <cellStyle name="Accent5 139" xfId="1341" xr:uid="{00000000-0005-0000-0000-0000430E0000}"/>
    <cellStyle name="Accent5 14" xfId="1342" xr:uid="{00000000-0005-0000-0000-0000440E0000}"/>
    <cellStyle name="Accent5 140" xfId="1343" xr:uid="{00000000-0005-0000-0000-0000450E0000}"/>
    <cellStyle name="Accent5 141" xfId="1344" xr:uid="{00000000-0005-0000-0000-0000460E0000}"/>
    <cellStyle name="Accent5 142" xfId="1345" xr:uid="{00000000-0005-0000-0000-0000470E0000}"/>
    <cellStyle name="Accent5 143" xfId="1346" xr:uid="{00000000-0005-0000-0000-0000480E0000}"/>
    <cellStyle name="Accent5 144" xfId="1347" xr:uid="{00000000-0005-0000-0000-0000490E0000}"/>
    <cellStyle name="Accent5 145" xfId="1348" xr:uid="{00000000-0005-0000-0000-00004A0E0000}"/>
    <cellStyle name="Accent5 146" xfId="1349" xr:uid="{00000000-0005-0000-0000-00004B0E0000}"/>
    <cellStyle name="Accent5 147" xfId="1350" xr:uid="{00000000-0005-0000-0000-00004C0E0000}"/>
    <cellStyle name="Accent5 148" xfId="1351" xr:uid="{00000000-0005-0000-0000-00004D0E0000}"/>
    <cellStyle name="Accent5 149" xfId="1352" xr:uid="{00000000-0005-0000-0000-00004E0E0000}"/>
    <cellStyle name="Accent5 15" xfId="1353" xr:uid="{00000000-0005-0000-0000-00004F0E0000}"/>
    <cellStyle name="Accent5 150" xfId="1354" xr:uid="{00000000-0005-0000-0000-0000500E0000}"/>
    <cellStyle name="Accent5 151" xfId="1355" xr:uid="{00000000-0005-0000-0000-0000510E0000}"/>
    <cellStyle name="Accent5 152" xfId="1356" xr:uid="{00000000-0005-0000-0000-0000520E0000}"/>
    <cellStyle name="Accent5 153" xfId="1357" xr:uid="{00000000-0005-0000-0000-0000530E0000}"/>
    <cellStyle name="Accent5 154" xfId="1358" xr:uid="{00000000-0005-0000-0000-0000540E0000}"/>
    <cellStyle name="Accent5 155" xfId="1359" xr:uid="{00000000-0005-0000-0000-0000550E0000}"/>
    <cellStyle name="Accent5 156" xfId="1360" xr:uid="{00000000-0005-0000-0000-0000560E0000}"/>
    <cellStyle name="Accent5 157" xfId="1361" xr:uid="{00000000-0005-0000-0000-0000570E0000}"/>
    <cellStyle name="Accent5 158" xfId="1362" xr:uid="{00000000-0005-0000-0000-0000580E0000}"/>
    <cellStyle name="Accent5 159" xfId="1363" xr:uid="{00000000-0005-0000-0000-0000590E0000}"/>
    <cellStyle name="Accent5 16" xfId="1364" xr:uid="{00000000-0005-0000-0000-00005A0E0000}"/>
    <cellStyle name="Accent5 160" xfId="1365" xr:uid="{00000000-0005-0000-0000-00005B0E0000}"/>
    <cellStyle name="Accent5 161" xfId="1366" xr:uid="{00000000-0005-0000-0000-00005C0E0000}"/>
    <cellStyle name="Accent5 162" xfId="1367" xr:uid="{00000000-0005-0000-0000-00005D0E0000}"/>
    <cellStyle name="Accent5 163" xfId="1368" xr:uid="{00000000-0005-0000-0000-00005E0E0000}"/>
    <cellStyle name="Accent5 164" xfId="1369" xr:uid="{00000000-0005-0000-0000-00005F0E0000}"/>
    <cellStyle name="Accent5 165" xfId="1370" xr:uid="{00000000-0005-0000-0000-0000600E0000}"/>
    <cellStyle name="Accent5 166" xfId="1371" xr:uid="{00000000-0005-0000-0000-0000610E0000}"/>
    <cellStyle name="Accent5 167" xfId="1372" xr:uid="{00000000-0005-0000-0000-0000620E0000}"/>
    <cellStyle name="Accent5 168" xfId="1373" xr:uid="{00000000-0005-0000-0000-0000630E0000}"/>
    <cellStyle name="Accent5 169" xfId="1374" xr:uid="{00000000-0005-0000-0000-0000640E0000}"/>
    <cellStyle name="Accent5 17" xfId="1375" xr:uid="{00000000-0005-0000-0000-0000650E0000}"/>
    <cellStyle name="Accent5 170" xfId="1376" xr:uid="{00000000-0005-0000-0000-0000660E0000}"/>
    <cellStyle name="Accent5 171" xfId="1377" xr:uid="{00000000-0005-0000-0000-0000670E0000}"/>
    <cellStyle name="Accent5 172" xfId="1378" xr:uid="{00000000-0005-0000-0000-0000680E0000}"/>
    <cellStyle name="Accent5 173" xfId="1379" xr:uid="{00000000-0005-0000-0000-0000690E0000}"/>
    <cellStyle name="Accent5 174" xfId="1380" xr:uid="{00000000-0005-0000-0000-00006A0E0000}"/>
    <cellStyle name="Accent5 175" xfId="1381" xr:uid="{00000000-0005-0000-0000-00006B0E0000}"/>
    <cellStyle name="Accent5 176" xfId="1382" xr:uid="{00000000-0005-0000-0000-00006C0E0000}"/>
    <cellStyle name="Accent5 177" xfId="1383" xr:uid="{00000000-0005-0000-0000-00006D0E0000}"/>
    <cellStyle name="Accent5 178" xfId="1384" xr:uid="{00000000-0005-0000-0000-00006E0E0000}"/>
    <cellStyle name="Accent5 179" xfId="1385" xr:uid="{00000000-0005-0000-0000-00006F0E0000}"/>
    <cellStyle name="Accent5 18" xfId="1386" xr:uid="{00000000-0005-0000-0000-0000700E0000}"/>
    <cellStyle name="Accent5 180" xfId="1387" xr:uid="{00000000-0005-0000-0000-0000710E0000}"/>
    <cellStyle name="Accent5 181" xfId="1388" xr:uid="{00000000-0005-0000-0000-0000720E0000}"/>
    <cellStyle name="Accent5 182" xfId="1389" xr:uid="{00000000-0005-0000-0000-0000730E0000}"/>
    <cellStyle name="Accent5 183" xfId="1390" xr:uid="{00000000-0005-0000-0000-0000740E0000}"/>
    <cellStyle name="Accent5 184" xfId="1391" xr:uid="{00000000-0005-0000-0000-0000750E0000}"/>
    <cellStyle name="Accent5 185" xfId="1392" xr:uid="{00000000-0005-0000-0000-0000760E0000}"/>
    <cellStyle name="Accent5 186" xfId="1393" xr:uid="{00000000-0005-0000-0000-0000770E0000}"/>
    <cellStyle name="Accent5 187" xfId="1394" xr:uid="{00000000-0005-0000-0000-0000780E0000}"/>
    <cellStyle name="Accent5 188" xfId="1395" xr:uid="{00000000-0005-0000-0000-0000790E0000}"/>
    <cellStyle name="Accent5 189" xfId="1396" xr:uid="{00000000-0005-0000-0000-00007A0E0000}"/>
    <cellStyle name="Accent5 19" xfId="1397" xr:uid="{00000000-0005-0000-0000-00007B0E0000}"/>
    <cellStyle name="Accent5 190" xfId="1398" xr:uid="{00000000-0005-0000-0000-00007C0E0000}"/>
    <cellStyle name="Accent5 191" xfId="1399" xr:uid="{00000000-0005-0000-0000-00007D0E0000}"/>
    <cellStyle name="Accent5 192" xfId="1400" xr:uid="{00000000-0005-0000-0000-00007E0E0000}"/>
    <cellStyle name="Accent5 193" xfId="1401" xr:uid="{00000000-0005-0000-0000-00007F0E0000}"/>
    <cellStyle name="Accent5 194" xfId="1402" xr:uid="{00000000-0005-0000-0000-0000800E0000}"/>
    <cellStyle name="Accent5 195" xfId="1403" xr:uid="{00000000-0005-0000-0000-0000810E0000}"/>
    <cellStyle name="Accent5 196" xfId="1404" xr:uid="{00000000-0005-0000-0000-0000820E0000}"/>
    <cellStyle name="Accent5 197" xfId="1405" xr:uid="{00000000-0005-0000-0000-0000830E0000}"/>
    <cellStyle name="Accent5 198" xfId="1406" xr:uid="{00000000-0005-0000-0000-0000840E0000}"/>
    <cellStyle name="Accent5 199" xfId="1407" xr:uid="{00000000-0005-0000-0000-0000850E0000}"/>
    <cellStyle name="Accent5 2" xfId="1408" xr:uid="{00000000-0005-0000-0000-0000860E0000}"/>
    <cellStyle name="Accent5 2 2" xfId="10749" xr:uid="{00000000-0005-0000-0000-0000870E0000}"/>
    <cellStyle name="Accent5 20" xfId="1409" xr:uid="{00000000-0005-0000-0000-0000880E0000}"/>
    <cellStyle name="Accent5 200" xfId="1410" xr:uid="{00000000-0005-0000-0000-0000890E0000}"/>
    <cellStyle name="Accent5 201" xfId="1411" xr:uid="{00000000-0005-0000-0000-00008A0E0000}"/>
    <cellStyle name="Accent5 202" xfId="1412" xr:uid="{00000000-0005-0000-0000-00008B0E0000}"/>
    <cellStyle name="Accent5 203" xfId="1413" xr:uid="{00000000-0005-0000-0000-00008C0E0000}"/>
    <cellStyle name="Accent5 204" xfId="1414" xr:uid="{00000000-0005-0000-0000-00008D0E0000}"/>
    <cellStyle name="Accent5 205" xfId="1415" xr:uid="{00000000-0005-0000-0000-00008E0E0000}"/>
    <cellStyle name="Accent5 206" xfId="1416" xr:uid="{00000000-0005-0000-0000-00008F0E0000}"/>
    <cellStyle name="Accent5 207" xfId="1417" xr:uid="{00000000-0005-0000-0000-0000900E0000}"/>
    <cellStyle name="Accent5 208" xfId="1418" xr:uid="{00000000-0005-0000-0000-0000910E0000}"/>
    <cellStyle name="Accent5 209" xfId="1419" xr:uid="{00000000-0005-0000-0000-0000920E0000}"/>
    <cellStyle name="Accent5 21" xfId="1420" xr:uid="{00000000-0005-0000-0000-0000930E0000}"/>
    <cellStyle name="Accent5 210" xfId="1421" xr:uid="{00000000-0005-0000-0000-0000940E0000}"/>
    <cellStyle name="Accent5 211" xfId="1422" xr:uid="{00000000-0005-0000-0000-0000950E0000}"/>
    <cellStyle name="Accent5 212" xfId="1423" xr:uid="{00000000-0005-0000-0000-0000960E0000}"/>
    <cellStyle name="Accent5 213" xfId="1424" xr:uid="{00000000-0005-0000-0000-0000970E0000}"/>
    <cellStyle name="Accent5 214" xfId="1425" xr:uid="{00000000-0005-0000-0000-0000980E0000}"/>
    <cellStyle name="Accent5 215" xfId="1426" xr:uid="{00000000-0005-0000-0000-0000990E0000}"/>
    <cellStyle name="Accent5 216" xfId="1427" xr:uid="{00000000-0005-0000-0000-00009A0E0000}"/>
    <cellStyle name="Accent5 217" xfId="1428" xr:uid="{00000000-0005-0000-0000-00009B0E0000}"/>
    <cellStyle name="Accent5 218" xfId="1429" xr:uid="{00000000-0005-0000-0000-00009C0E0000}"/>
    <cellStyle name="Accent5 219" xfId="1430" xr:uid="{00000000-0005-0000-0000-00009D0E0000}"/>
    <cellStyle name="Accent5 22" xfId="1431" xr:uid="{00000000-0005-0000-0000-00009E0E0000}"/>
    <cellStyle name="Accent5 220" xfId="1432" xr:uid="{00000000-0005-0000-0000-00009F0E0000}"/>
    <cellStyle name="Accent5 221" xfId="1433" xr:uid="{00000000-0005-0000-0000-0000A00E0000}"/>
    <cellStyle name="Accent5 222" xfId="1434" xr:uid="{00000000-0005-0000-0000-0000A10E0000}"/>
    <cellStyle name="Accent5 223" xfId="1435" xr:uid="{00000000-0005-0000-0000-0000A20E0000}"/>
    <cellStyle name="Accent5 224" xfId="1436" xr:uid="{00000000-0005-0000-0000-0000A30E0000}"/>
    <cellStyle name="Accent5 225" xfId="1437" xr:uid="{00000000-0005-0000-0000-0000A40E0000}"/>
    <cellStyle name="Accent5 226" xfId="1438" xr:uid="{00000000-0005-0000-0000-0000A50E0000}"/>
    <cellStyle name="Accent5 227" xfId="1439" xr:uid="{00000000-0005-0000-0000-0000A60E0000}"/>
    <cellStyle name="Accent5 228" xfId="1440" xr:uid="{00000000-0005-0000-0000-0000A70E0000}"/>
    <cellStyle name="Accent5 229" xfId="1441" xr:uid="{00000000-0005-0000-0000-0000A80E0000}"/>
    <cellStyle name="Accent5 23" xfId="1442" xr:uid="{00000000-0005-0000-0000-0000A90E0000}"/>
    <cellStyle name="Accent5 230" xfId="1443" xr:uid="{00000000-0005-0000-0000-0000AA0E0000}"/>
    <cellStyle name="Accent5 231" xfId="1444" xr:uid="{00000000-0005-0000-0000-0000AB0E0000}"/>
    <cellStyle name="Accent5 232" xfId="1445" xr:uid="{00000000-0005-0000-0000-0000AC0E0000}"/>
    <cellStyle name="Accent5 233" xfId="1446" xr:uid="{00000000-0005-0000-0000-0000AD0E0000}"/>
    <cellStyle name="Accent5 234" xfId="1447" xr:uid="{00000000-0005-0000-0000-0000AE0E0000}"/>
    <cellStyle name="Accent5 235" xfId="1448" xr:uid="{00000000-0005-0000-0000-0000AF0E0000}"/>
    <cellStyle name="Accent5 236" xfId="1449" xr:uid="{00000000-0005-0000-0000-0000B00E0000}"/>
    <cellStyle name="Accent5 237" xfId="1450" xr:uid="{00000000-0005-0000-0000-0000B10E0000}"/>
    <cellStyle name="Accent5 238" xfId="1451" xr:uid="{00000000-0005-0000-0000-0000B20E0000}"/>
    <cellStyle name="Accent5 239" xfId="1452" xr:uid="{00000000-0005-0000-0000-0000B30E0000}"/>
    <cellStyle name="Accent5 24" xfId="1453" xr:uid="{00000000-0005-0000-0000-0000B40E0000}"/>
    <cellStyle name="Accent5 240" xfId="1454" xr:uid="{00000000-0005-0000-0000-0000B50E0000}"/>
    <cellStyle name="Accent5 241" xfId="1455" xr:uid="{00000000-0005-0000-0000-0000B60E0000}"/>
    <cellStyle name="Accent5 242" xfId="1456" xr:uid="{00000000-0005-0000-0000-0000B70E0000}"/>
    <cellStyle name="Accent5 243" xfId="1457" xr:uid="{00000000-0005-0000-0000-0000B80E0000}"/>
    <cellStyle name="Accent5 244" xfId="1458" xr:uid="{00000000-0005-0000-0000-0000B90E0000}"/>
    <cellStyle name="Accent5 245" xfId="1459" xr:uid="{00000000-0005-0000-0000-0000BA0E0000}"/>
    <cellStyle name="Accent5 246" xfId="11282" xr:uid="{00000000-0005-0000-0000-0000BB0E0000}"/>
    <cellStyle name="Accent5 247" xfId="11302" xr:uid="{00000000-0005-0000-0000-0000BC0E0000}"/>
    <cellStyle name="Accent5 248" xfId="11365" xr:uid="{00000000-0005-0000-0000-0000BD0E0000}"/>
    <cellStyle name="Accent5 249" xfId="11313" xr:uid="{00000000-0005-0000-0000-0000BE0E0000}"/>
    <cellStyle name="Accent5 25" xfId="1460" xr:uid="{00000000-0005-0000-0000-0000BF0E0000}"/>
    <cellStyle name="Accent5 250" xfId="11385" xr:uid="{00000000-0005-0000-0000-0000C00E0000}"/>
    <cellStyle name="Accent5 26" xfId="1461" xr:uid="{00000000-0005-0000-0000-0000C10E0000}"/>
    <cellStyle name="Accent5 27" xfId="1462" xr:uid="{00000000-0005-0000-0000-0000C20E0000}"/>
    <cellStyle name="Accent5 28" xfId="1463" xr:uid="{00000000-0005-0000-0000-0000C30E0000}"/>
    <cellStyle name="Accent5 29" xfId="1464" xr:uid="{00000000-0005-0000-0000-0000C40E0000}"/>
    <cellStyle name="Accent5 3" xfId="1465" xr:uid="{00000000-0005-0000-0000-0000C50E0000}"/>
    <cellStyle name="Accent5 30" xfId="1466" xr:uid="{00000000-0005-0000-0000-0000C60E0000}"/>
    <cellStyle name="Accent5 31" xfId="1467" xr:uid="{00000000-0005-0000-0000-0000C70E0000}"/>
    <cellStyle name="Accent5 32" xfId="1468" xr:uid="{00000000-0005-0000-0000-0000C80E0000}"/>
    <cellStyle name="Accent5 33" xfId="1469" xr:uid="{00000000-0005-0000-0000-0000C90E0000}"/>
    <cellStyle name="Accent5 34" xfId="1470" xr:uid="{00000000-0005-0000-0000-0000CA0E0000}"/>
    <cellStyle name="Accent5 35" xfId="1471" xr:uid="{00000000-0005-0000-0000-0000CB0E0000}"/>
    <cellStyle name="Accent5 36" xfId="1472" xr:uid="{00000000-0005-0000-0000-0000CC0E0000}"/>
    <cellStyle name="Accent5 37" xfId="1473" xr:uid="{00000000-0005-0000-0000-0000CD0E0000}"/>
    <cellStyle name="Accent5 38" xfId="1474" xr:uid="{00000000-0005-0000-0000-0000CE0E0000}"/>
    <cellStyle name="Accent5 39" xfId="1475" xr:uid="{00000000-0005-0000-0000-0000CF0E0000}"/>
    <cellStyle name="Accent5 4" xfId="1476" xr:uid="{00000000-0005-0000-0000-0000D00E0000}"/>
    <cellStyle name="Accent5 40" xfId="1477" xr:uid="{00000000-0005-0000-0000-0000D10E0000}"/>
    <cellStyle name="Accent5 41" xfId="1478" xr:uid="{00000000-0005-0000-0000-0000D20E0000}"/>
    <cellStyle name="Accent5 42" xfId="1479" xr:uid="{00000000-0005-0000-0000-0000D30E0000}"/>
    <cellStyle name="Accent5 43" xfId="1480" xr:uid="{00000000-0005-0000-0000-0000D40E0000}"/>
    <cellStyle name="Accent5 44" xfId="1481" xr:uid="{00000000-0005-0000-0000-0000D50E0000}"/>
    <cellStyle name="Accent5 45" xfId="1482" xr:uid="{00000000-0005-0000-0000-0000D60E0000}"/>
    <cellStyle name="Accent5 46" xfId="1483" xr:uid="{00000000-0005-0000-0000-0000D70E0000}"/>
    <cellStyle name="Accent5 47" xfId="1484" xr:uid="{00000000-0005-0000-0000-0000D80E0000}"/>
    <cellStyle name="Accent5 48" xfId="1485" xr:uid="{00000000-0005-0000-0000-0000D90E0000}"/>
    <cellStyle name="Accent5 49" xfId="1486" xr:uid="{00000000-0005-0000-0000-0000DA0E0000}"/>
    <cellStyle name="Accent5 5" xfId="1487" xr:uid="{00000000-0005-0000-0000-0000DB0E0000}"/>
    <cellStyle name="Accent5 50" xfId="1488" xr:uid="{00000000-0005-0000-0000-0000DC0E0000}"/>
    <cellStyle name="Accent5 51" xfId="1489" xr:uid="{00000000-0005-0000-0000-0000DD0E0000}"/>
    <cellStyle name="Accent5 52" xfId="1490" xr:uid="{00000000-0005-0000-0000-0000DE0E0000}"/>
    <cellStyle name="Accent5 53" xfId="1491" xr:uid="{00000000-0005-0000-0000-0000DF0E0000}"/>
    <cellStyle name="Accent5 54" xfId="1492" xr:uid="{00000000-0005-0000-0000-0000E00E0000}"/>
    <cellStyle name="Accent5 55" xfId="1493" xr:uid="{00000000-0005-0000-0000-0000E10E0000}"/>
    <cellStyle name="Accent5 56" xfId="1494" xr:uid="{00000000-0005-0000-0000-0000E20E0000}"/>
    <cellStyle name="Accent5 57" xfId="1495" xr:uid="{00000000-0005-0000-0000-0000E30E0000}"/>
    <cellStyle name="Accent5 58" xfId="1496" xr:uid="{00000000-0005-0000-0000-0000E40E0000}"/>
    <cellStyle name="Accent5 59" xfId="1497" xr:uid="{00000000-0005-0000-0000-0000E50E0000}"/>
    <cellStyle name="Accent5 6" xfId="1498" xr:uid="{00000000-0005-0000-0000-0000E60E0000}"/>
    <cellStyle name="Accent5 60" xfId="1499" xr:uid="{00000000-0005-0000-0000-0000E70E0000}"/>
    <cellStyle name="Accent5 61" xfId="1500" xr:uid="{00000000-0005-0000-0000-0000E80E0000}"/>
    <cellStyle name="Accent5 62" xfId="1501" xr:uid="{00000000-0005-0000-0000-0000E90E0000}"/>
    <cellStyle name="Accent5 63" xfId="1502" xr:uid="{00000000-0005-0000-0000-0000EA0E0000}"/>
    <cellStyle name="Accent5 64" xfId="1503" xr:uid="{00000000-0005-0000-0000-0000EB0E0000}"/>
    <cellStyle name="Accent5 65" xfId="1504" xr:uid="{00000000-0005-0000-0000-0000EC0E0000}"/>
    <cellStyle name="Accent5 66" xfId="1505" xr:uid="{00000000-0005-0000-0000-0000ED0E0000}"/>
    <cellStyle name="Accent5 67" xfId="1506" xr:uid="{00000000-0005-0000-0000-0000EE0E0000}"/>
    <cellStyle name="Accent5 68" xfId="1507" xr:uid="{00000000-0005-0000-0000-0000EF0E0000}"/>
    <cellStyle name="Accent5 69" xfId="1508" xr:uid="{00000000-0005-0000-0000-0000F00E0000}"/>
    <cellStyle name="Accent5 7" xfId="1509" xr:uid="{00000000-0005-0000-0000-0000F10E0000}"/>
    <cellStyle name="Accent5 70" xfId="1510" xr:uid="{00000000-0005-0000-0000-0000F20E0000}"/>
    <cellStyle name="Accent5 71" xfId="1511" xr:uid="{00000000-0005-0000-0000-0000F30E0000}"/>
    <cellStyle name="Accent5 72" xfId="1512" xr:uid="{00000000-0005-0000-0000-0000F40E0000}"/>
    <cellStyle name="Accent5 73" xfId="1513" xr:uid="{00000000-0005-0000-0000-0000F50E0000}"/>
    <cellStyle name="Accent5 74" xfId="1514" xr:uid="{00000000-0005-0000-0000-0000F60E0000}"/>
    <cellStyle name="Accent5 75" xfId="1515" xr:uid="{00000000-0005-0000-0000-0000F70E0000}"/>
    <cellStyle name="Accent5 76" xfId="1516" xr:uid="{00000000-0005-0000-0000-0000F80E0000}"/>
    <cellStyle name="Accent5 77" xfId="1517" xr:uid="{00000000-0005-0000-0000-0000F90E0000}"/>
    <cellStyle name="Accent5 78" xfId="1518" xr:uid="{00000000-0005-0000-0000-0000FA0E0000}"/>
    <cellStyle name="Accent5 79" xfId="1519" xr:uid="{00000000-0005-0000-0000-0000FB0E0000}"/>
    <cellStyle name="Accent5 8" xfId="1520" xr:uid="{00000000-0005-0000-0000-0000FC0E0000}"/>
    <cellStyle name="Accent5 80" xfId="1521" xr:uid="{00000000-0005-0000-0000-0000FD0E0000}"/>
    <cellStyle name="Accent5 81" xfId="1522" xr:uid="{00000000-0005-0000-0000-0000FE0E0000}"/>
    <cellStyle name="Accent5 82" xfId="1523" xr:uid="{00000000-0005-0000-0000-0000FF0E0000}"/>
    <cellStyle name="Accent5 83" xfId="1524" xr:uid="{00000000-0005-0000-0000-0000000F0000}"/>
    <cellStyle name="Accent5 84" xfId="1525" xr:uid="{00000000-0005-0000-0000-0000010F0000}"/>
    <cellStyle name="Accent5 85" xfId="1526" xr:uid="{00000000-0005-0000-0000-0000020F0000}"/>
    <cellStyle name="Accent5 86" xfId="1527" xr:uid="{00000000-0005-0000-0000-0000030F0000}"/>
    <cellStyle name="Accent5 87" xfId="1528" xr:uid="{00000000-0005-0000-0000-0000040F0000}"/>
    <cellStyle name="Accent5 88" xfId="1529" xr:uid="{00000000-0005-0000-0000-0000050F0000}"/>
    <cellStyle name="Accent5 89" xfId="1530" xr:uid="{00000000-0005-0000-0000-0000060F0000}"/>
    <cellStyle name="Accent5 9" xfId="1531" xr:uid="{00000000-0005-0000-0000-0000070F0000}"/>
    <cellStyle name="Accent5 90" xfId="1532" xr:uid="{00000000-0005-0000-0000-0000080F0000}"/>
    <cellStyle name="Accent5 91" xfId="1533" xr:uid="{00000000-0005-0000-0000-0000090F0000}"/>
    <cellStyle name="Accent5 92" xfId="1534" xr:uid="{00000000-0005-0000-0000-00000A0F0000}"/>
    <cellStyle name="Accent5 93" xfId="1535" xr:uid="{00000000-0005-0000-0000-00000B0F0000}"/>
    <cellStyle name="Accent5 94" xfId="1536" xr:uid="{00000000-0005-0000-0000-00000C0F0000}"/>
    <cellStyle name="Accent5 95" xfId="1537" xr:uid="{00000000-0005-0000-0000-00000D0F0000}"/>
    <cellStyle name="Accent5 96" xfId="1538" xr:uid="{00000000-0005-0000-0000-00000E0F0000}"/>
    <cellStyle name="Accent5 97" xfId="1539" xr:uid="{00000000-0005-0000-0000-00000F0F0000}"/>
    <cellStyle name="Accent5 98" xfId="1540" xr:uid="{00000000-0005-0000-0000-0000100F0000}"/>
    <cellStyle name="Accent5 99" xfId="1541" xr:uid="{00000000-0005-0000-0000-0000110F0000}"/>
    <cellStyle name="Accent6" xfId="70" xr:uid="{00000000-0005-0000-0000-0000120F0000}"/>
    <cellStyle name="Accent6 - 20%" xfId="1542" xr:uid="{00000000-0005-0000-0000-0000130F0000}"/>
    <cellStyle name="Accent6 - 40%" xfId="1543" xr:uid="{00000000-0005-0000-0000-0000140F0000}"/>
    <cellStyle name="Accent6 - 60%" xfId="1544" xr:uid="{00000000-0005-0000-0000-0000150F0000}"/>
    <cellStyle name="Accent6 10" xfId="1545" xr:uid="{00000000-0005-0000-0000-0000160F0000}"/>
    <cellStyle name="Accent6 100" xfId="1546" xr:uid="{00000000-0005-0000-0000-0000170F0000}"/>
    <cellStyle name="Accent6 101" xfId="1547" xr:uid="{00000000-0005-0000-0000-0000180F0000}"/>
    <cellStyle name="Accent6 102" xfId="1548" xr:uid="{00000000-0005-0000-0000-0000190F0000}"/>
    <cellStyle name="Accent6 103" xfId="1549" xr:uid="{00000000-0005-0000-0000-00001A0F0000}"/>
    <cellStyle name="Accent6 104" xfId="1550" xr:uid="{00000000-0005-0000-0000-00001B0F0000}"/>
    <cellStyle name="Accent6 105" xfId="1551" xr:uid="{00000000-0005-0000-0000-00001C0F0000}"/>
    <cellStyle name="Accent6 106" xfId="1552" xr:uid="{00000000-0005-0000-0000-00001D0F0000}"/>
    <cellStyle name="Accent6 107" xfId="1553" xr:uid="{00000000-0005-0000-0000-00001E0F0000}"/>
    <cellStyle name="Accent6 108" xfId="1554" xr:uid="{00000000-0005-0000-0000-00001F0F0000}"/>
    <cellStyle name="Accent6 109" xfId="1555" xr:uid="{00000000-0005-0000-0000-0000200F0000}"/>
    <cellStyle name="Accent6 11" xfId="1556" xr:uid="{00000000-0005-0000-0000-0000210F0000}"/>
    <cellStyle name="Accent6 110" xfId="1557" xr:uid="{00000000-0005-0000-0000-0000220F0000}"/>
    <cellStyle name="Accent6 111" xfId="1558" xr:uid="{00000000-0005-0000-0000-0000230F0000}"/>
    <cellStyle name="Accent6 112" xfId="1559" xr:uid="{00000000-0005-0000-0000-0000240F0000}"/>
    <cellStyle name="Accent6 113" xfId="1560" xr:uid="{00000000-0005-0000-0000-0000250F0000}"/>
    <cellStyle name="Accent6 114" xfId="1561" xr:uid="{00000000-0005-0000-0000-0000260F0000}"/>
    <cellStyle name="Accent6 115" xfId="1562" xr:uid="{00000000-0005-0000-0000-0000270F0000}"/>
    <cellStyle name="Accent6 116" xfId="1563" xr:uid="{00000000-0005-0000-0000-0000280F0000}"/>
    <cellStyle name="Accent6 117" xfId="1564" xr:uid="{00000000-0005-0000-0000-0000290F0000}"/>
    <cellStyle name="Accent6 118" xfId="1565" xr:uid="{00000000-0005-0000-0000-00002A0F0000}"/>
    <cellStyle name="Accent6 119" xfId="1566" xr:uid="{00000000-0005-0000-0000-00002B0F0000}"/>
    <cellStyle name="Accent6 12" xfId="1567" xr:uid="{00000000-0005-0000-0000-00002C0F0000}"/>
    <cellStyle name="Accent6 120" xfId="1568" xr:uid="{00000000-0005-0000-0000-00002D0F0000}"/>
    <cellStyle name="Accent6 121" xfId="1569" xr:uid="{00000000-0005-0000-0000-00002E0F0000}"/>
    <cellStyle name="Accent6 122" xfId="1570" xr:uid="{00000000-0005-0000-0000-00002F0F0000}"/>
    <cellStyle name="Accent6 123" xfId="1571" xr:uid="{00000000-0005-0000-0000-0000300F0000}"/>
    <cellStyle name="Accent6 124" xfId="1572" xr:uid="{00000000-0005-0000-0000-0000310F0000}"/>
    <cellStyle name="Accent6 125" xfId="1573" xr:uid="{00000000-0005-0000-0000-0000320F0000}"/>
    <cellStyle name="Accent6 126" xfId="1574" xr:uid="{00000000-0005-0000-0000-0000330F0000}"/>
    <cellStyle name="Accent6 127" xfId="1575" xr:uid="{00000000-0005-0000-0000-0000340F0000}"/>
    <cellStyle name="Accent6 128" xfId="1576" xr:uid="{00000000-0005-0000-0000-0000350F0000}"/>
    <cellStyle name="Accent6 129" xfId="1577" xr:uid="{00000000-0005-0000-0000-0000360F0000}"/>
    <cellStyle name="Accent6 13" xfId="1578" xr:uid="{00000000-0005-0000-0000-0000370F0000}"/>
    <cellStyle name="Accent6 130" xfId="1579" xr:uid="{00000000-0005-0000-0000-0000380F0000}"/>
    <cellStyle name="Accent6 131" xfId="1580" xr:uid="{00000000-0005-0000-0000-0000390F0000}"/>
    <cellStyle name="Accent6 132" xfId="1581" xr:uid="{00000000-0005-0000-0000-00003A0F0000}"/>
    <cellStyle name="Accent6 133" xfId="1582" xr:uid="{00000000-0005-0000-0000-00003B0F0000}"/>
    <cellStyle name="Accent6 134" xfId="1583" xr:uid="{00000000-0005-0000-0000-00003C0F0000}"/>
    <cellStyle name="Accent6 135" xfId="1584" xr:uid="{00000000-0005-0000-0000-00003D0F0000}"/>
    <cellStyle name="Accent6 136" xfId="1585" xr:uid="{00000000-0005-0000-0000-00003E0F0000}"/>
    <cellStyle name="Accent6 137" xfId="1586" xr:uid="{00000000-0005-0000-0000-00003F0F0000}"/>
    <cellStyle name="Accent6 138" xfId="1587" xr:uid="{00000000-0005-0000-0000-0000400F0000}"/>
    <cellStyle name="Accent6 139" xfId="1588" xr:uid="{00000000-0005-0000-0000-0000410F0000}"/>
    <cellStyle name="Accent6 14" xfId="1589" xr:uid="{00000000-0005-0000-0000-0000420F0000}"/>
    <cellStyle name="Accent6 140" xfId="1590" xr:uid="{00000000-0005-0000-0000-0000430F0000}"/>
    <cellStyle name="Accent6 141" xfId="1591" xr:uid="{00000000-0005-0000-0000-0000440F0000}"/>
    <cellStyle name="Accent6 142" xfId="1592" xr:uid="{00000000-0005-0000-0000-0000450F0000}"/>
    <cellStyle name="Accent6 143" xfId="1593" xr:uid="{00000000-0005-0000-0000-0000460F0000}"/>
    <cellStyle name="Accent6 144" xfId="1594" xr:uid="{00000000-0005-0000-0000-0000470F0000}"/>
    <cellStyle name="Accent6 145" xfId="1595" xr:uid="{00000000-0005-0000-0000-0000480F0000}"/>
    <cellStyle name="Accent6 146" xfId="1596" xr:uid="{00000000-0005-0000-0000-0000490F0000}"/>
    <cellStyle name="Accent6 147" xfId="1597" xr:uid="{00000000-0005-0000-0000-00004A0F0000}"/>
    <cellStyle name="Accent6 148" xfId="1598" xr:uid="{00000000-0005-0000-0000-00004B0F0000}"/>
    <cellStyle name="Accent6 149" xfId="1599" xr:uid="{00000000-0005-0000-0000-00004C0F0000}"/>
    <cellStyle name="Accent6 15" xfId="1600" xr:uid="{00000000-0005-0000-0000-00004D0F0000}"/>
    <cellStyle name="Accent6 150" xfId="1601" xr:uid="{00000000-0005-0000-0000-00004E0F0000}"/>
    <cellStyle name="Accent6 151" xfId="1602" xr:uid="{00000000-0005-0000-0000-00004F0F0000}"/>
    <cellStyle name="Accent6 152" xfId="1603" xr:uid="{00000000-0005-0000-0000-0000500F0000}"/>
    <cellStyle name="Accent6 153" xfId="1604" xr:uid="{00000000-0005-0000-0000-0000510F0000}"/>
    <cellStyle name="Accent6 154" xfId="1605" xr:uid="{00000000-0005-0000-0000-0000520F0000}"/>
    <cellStyle name="Accent6 155" xfId="1606" xr:uid="{00000000-0005-0000-0000-0000530F0000}"/>
    <cellStyle name="Accent6 156" xfId="1607" xr:uid="{00000000-0005-0000-0000-0000540F0000}"/>
    <cellStyle name="Accent6 157" xfId="1608" xr:uid="{00000000-0005-0000-0000-0000550F0000}"/>
    <cellStyle name="Accent6 158" xfId="1609" xr:uid="{00000000-0005-0000-0000-0000560F0000}"/>
    <cellStyle name="Accent6 159" xfId="1610" xr:uid="{00000000-0005-0000-0000-0000570F0000}"/>
    <cellStyle name="Accent6 16" xfId="1611" xr:uid="{00000000-0005-0000-0000-0000580F0000}"/>
    <cellStyle name="Accent6 160" xfId="1612" xr:uid="{00000000-0005-0000-0000-0000590F0000}"/>
    <cellStyle name="Accent6 161" xfId="1613" xr:uid="{00000000-0005-0000-0000-00005A0F0000}"/>
    <cellStyle name="Accent6 162" xfId="1614" xr:uid="{00000000-0005-0000-0000-00005B0F0000}"/>
    <cellStyle name="Accent6 163" xfId="1615" xr:uid="{00000000-0005-0000-0000-00005C0F0000}"/>
    <cellStyle name="Accent6 164" xfId="1616" xr:uid="{00000000-0005-0000-0000-00005D0F0000}"/>
    <cellStyle name="Accent6 165" xfId="1617" xr:uid="{00000000-0005-0000-0000-00005E0F0000}"/>
    <cellStyle name="Accent6 166" xfId="1618" xr:uid="{00000000-0005-0000-0000-00005F0F0000}"/>
    <cellStyle name="Accent6 167" xfId="1619" xr:uid="{00000000-0005-0000-0000-0000600F0000}"/>
    <cellStyle name="Accent6 168" xfId="1620" xr:uid="{00000000-0005-0000-0000-0000610F0000}"/>
    <cellStyle name="Accent6 169" xfId="1621" xr:uid="{00000000-0005-0000-0000-0000620F0000}"/>
    <cellStyle name="Accent6 17" xfId="1622" xr:uid="{00000000-0005-0000-0000-0000630F0000}"/>
    <cellStyle name="Accent6 170" xfId="1623" xr:uid="{00000000-0005-0000-0000-0000640F0000}"/>
    <cellStyle name="Accent6 171" xfId="1624" xr:uid="{00000000-0005-0000-0000-0000650F0000}"/>
    <cellStyle name="Accent6 172" xfId="1625" xr:uid="{00000000-0005-0000-0000-0000660F0000}"/>
    <cellStyle name="Accent6 173" xfId="1626" xr:uid="{00000000-0005-0000-0000-0000670F0000}"/>
    <cellStyle name="Accent6 174" xfId="1627" xr:uid="{00000000-0005-0000-0000-0000680F0000}"/>
    <cellStyle name="Accent6 175" xfId="1628" xr:uid="{00000000-0005-0000-0000-0000690F0000}"/>
    <cellStyle name="Accent6 176" xfId="1629" xr:uid="{00000000-0005-0000-0000-00006A0F0000}"/>
    <cellStyle name="Accent6 177" xfId="1630" xr:uid="{00000000-0005-0000-0000-00006B0F0000}"/>
    <cellStyle name="Accent6 178" xfId="1631" xr:uid="{00000000-0005-0000-0000-00006C0F0000}"/>
    <cellStyle name="Accent6 179" xfId="1632" xr:uid="{00000000-0005-0000-0000-00006D0F0000}"/>
    <cellStyle name="Accent6 18" xfId="1633" xr:uid="{00000000-0005-0000-0000-00006E0F0000}"/>
    <cellStyle name="Accent6 180" xfId="1634" xr:uid="{00000000-0005-0000-0000-00006F0F0000}"/>
    <cellStyle name="Accent6 181" xfId="1635" xr:uid="{00000000-0005-0000-0000-0000700F0000}"/>
    <cellStyle name="Accent6 182" xfId="1636" xr:uid="{00000000-0005-0000-0000-0000710F0000}"/>
    <cellStyle name="Accent6 183" xfId="1637" xr:uid="{00000000-0005-0000-0000-0000720F0000}"/>
    <cellStyle name="Accent6 184" xfId="1638" xr:uid="{00000000-0005-0000-0000-0000730F0000}"/>
    <cellStyle name="Accent6 185" xfId="1639" xr:uid="{00000000-0005-0000-0000-0000740F0000}"/>
    <cellStyle name="Accent6 186" xfId="1640" xr:uid="{00000000-0005-0000-0000-0000750F0000}"/>
    <cellStyle name="Accent6 187" xfId="1641" xr:uid="{00000000-0005-0000-0000-0000760F0000}"/>
    <cellStyle name="Accent6 188" xfId="1642" xr:uid="{00000000-0005-0000-0000-0000770F0000}"/>
    <cellStyle name="Accent6 189" xfId="1643" xr:uid="{00000000-0005-0000-0000-0000780F0000}"/>
    <cellStyle name="Accent6 19" xfId="1644" xr:uid="{00000000-0005-0000-0000-0000790F0000}"/>
    <cellStyle name="Accent6 190" xfId="1645" xr:uid="{00000000-0005-0000-0000-00007A0F0000}"/>
    <cellStyle name="Accent6 191" xfId="1646" xr:uid="{00000000-0005-0000-0000-00007B0F0000}"/>
    <cellStyle name="Accent6 192" xfId="1647" xr:uid="{00000000-0005-0000-0000-00007C0F0000}"/>
    <cellStyle name="Accent6 193" xfId="1648" xr:uid="{00000000-0005-0000-0000-00007D0F0000}"/>
    <cellStyle name="Accent6 194" xfId="1649" xr:uid="{00000000-0005-0000-0000-00007E0F0000}"/>
    <cellStyle name="Accent6 195" xfId="1650" xr:uid="{00000000-0005-0000-0000-00007F0F0000}"/>
    <cellStyle name="Accent6 196" xfId="1651" xr:uid="{00000000-0005-0000-0000-0000800F0000}"/>
    <cellStyle name="Accent6 197" xfId="1652" xr:uid="{00000000-0005-0000-0000-0000810F0000}"/>
    <cellStyle name="Accent6 198" xfId="1653" xr:uid="{00000000-0005-0000-0000-0000820F0000}"/>
    <cellStyle name="Accent6 199" xfId="1654" xr:uid="{00000000-0005-0000-0000-0000830F0000}"/>
    <cellStyle name="Accent6 2" xfId="1655" xr:uid="{00000000-0005-0000-0000-0000840F0000}"/>
    <cellStyle name="Accent6 2 2" xfId="10750" xr:uid="{00000000-0005-0000-0000-0000850F0000}"/>
    <cellStyle name="Accent6 20" xfId="1656" xr:uid="{00000000-0005-0000-0000-0000860F0000}"/>
    <cellStyle name="Accent6 200" xfId="1657" xr:uid="{00000000-0005-0000-0000-0000870F0000}"/>
    <cellStyle name="Accent6 201" xfId="1658" xr:uid="{00000000-0005-0000-0000-0000880F0000}"/>
    <cellStyle name="Accent6 202" xfId="1659" xr:uid="{00000000-0005-0000-0000-0000890F0000}"/>
    <cellStyle name="Accent6 203" xfId="1660" xr:uid="{00000000-0005-0000-0000-00008A0F0000}"/>
    <cellStyle name="Accent6 204" xfId="1661" xr:uid="{00000000-0005-0000-0000-00008B0F0000}"/>
    <cellStyle name="Accent6 205" xfId="1662" xr:uid="{00000000-0005-0000-0000-00008C0F0000}"/>
    <cellStyle name="Accent6 206" xfId="1663" xr:uid="{00000000-0005-0000-0000-00008D0F0000}"/>
    <cellStyle name="Accent6 207" xfId="1664" xr:uid="{00000000-0005-0000-0000-00008E0F0000}"/>
    <cellStyle name="Accent6 208" xfId="1665" xr:uid="{00000000-0005-0000-0000-00008F0F0000}"/>
    <cellStyle name="Accent6 209" xfId="1666" xr:uid="{00000000-0005-0000-0000-0000900F0000}"/>
    <cellStyle name="Accent6 21" xfId="1667" xr:uid="{00000000-0005-0000-0000-0000910F0000}"/>
    <cellStyle name="Accent6 210" xfId="1668" xr:uid="{00000000-0005-0000-0000-0000920F0000}"/>
    <cellStyle name="Accent6 211" xfId="1669" xr:uid="{00000000-0005-0000-0000-0000930F0000}"/>
    <cellStyle name="Accent6 212" xfId="1670" xr:uid="{00000000-0005-0000-0000-0000940F0000}"/>
    <cellStyle name="Accent6 213" xfId="1671" xr:uid="{00000000-0005-0000-0000-0000950F0000}"/>
    <cellStyle name="Accent6 214" xfId="1672" xr:uid="{00000000-0005-0000-0000-0000960F0000}"/>
    <cellStyle name="Accent6 215" xfId="1673" xr:uid="{00000000-0005-0000-0000-0000970F0000}"/>
    <cellStyle name="Accent6 216" xfId="1674" xr:uid="{00000000-0005-0000-0000-0000980F0000}"/>
    <cellStyle name="Accent6 217" xfId="1675" xr:uid="{00000000-0005-0000-0000-0000990F0000}"/>
    <cellStyle name="Accent6 218" xfId="1676" xr:uid="{00000000-0005-0000-0000-00009A0F0000}"/>
    <cellStyle name="Accent6 219" xfId="1677" xr:uid="{00000000-0005-0000-0000-00009B0F0000}"/>
    <cellStyle name="Accent6 22" xfId="1678" xr:uid="{00000000-0005-0000-0000-00009C0F0000}"/>
    <cellStyle name="Accent6 220" xfId="1679" xr:uid="{00000000-0005-0000-0000-00009D0F0000}"/>
    <cellStyle name="Accent6 221" xfId="1680" xr:uid="{00000000-0005-0000-0000-00009E0F0000}"/>
    <cellStyle name="Accent6 222" xfId="1681" xr:uid="{00000000-0005-0000-0000-00009F0F0000}"/>
    <cellStyle name="Accent6 223" xfId="1682" xr:uid="{00000000-0005-0000-0000-0000A00F0000}"/>
    <cellStyle name="Accent6 224" xfId="1683" xr:uid="{00000000-0005-0000-0000-0000A10F0000}"/>
    <cellStyle name="Accent6 225" xfId="1684" xr:uid="{00000000-0005-0000-0000-0000A20F0000}"/>
    <cellStyle name="Accent6 226" xfId="1685" xr:uid="{00000000-0005-0000-0000-0000A30F0000}"/>
    <cellStyle name="Accent6 227" xfId="1686" xr:uid="{00000000-0005-0000-0000-0000A40F0000}"/>
    <cellStyle name="Accent6 228" xfId="1687" xr:uid="{00000000-0005-0000-0000-0000A50F0000}"/>
    <cellStyle name="Accent6 229" xfId="1688" xr:uid="{00000000-0005-0000-0000-0000A60F0000}"/>
    <cellStyle name="Accent6 23" xfId="1689" xr:uid="{00000000-0005-0000-0000-0000A70F0000}"/>
    <cellStyle name="Accent6 230" xfId="1690" xr:uid="{00000000-0005-0000-0000-0000A80F0000}"/>
    <cellStyle name="Accent6 231" xfId="1691" xr:uid="{00000000-0005-0000-0000-0000A90F0000}"/>
    <cellStyle name="Accent6 232" xfId="1692" xr:uid="{00000000-0005-0000-0000-0000AA0F0000}"/>
    <cellStyle name="Accent6 233" xfId="1693" xr:uid="{00000000-0005-0000-0000-0000AB0F0000}"/>
    <cellStyle name="Accent6 234" xfId="1694" xr:uid="{00000000-0005-0000-0000-0000AC0F0000}"/>
    <cellStyle name="Accent6 235" xfId="1695" xr:uid="{00000000-0005-0000-0000-0000AD0F0000}"/>
    <cellStyle name="Accent6 236" xfId="1696" xr:uid="{00000000-0005-0000-0000-0000AE0F0000}"/>
    <cellStyle name="Accent6 237" xfId="1697" xr:uid="{00000000-0005-0000-0000-0000AF0F0000}"/>
    <cellStyle name="Accent6 238" xfId="1698" xr:uid="{00000000-0005-0000-0000-0000B00F0000}"/>
    <cellStyle name="Accent6 238 2" xfId="13647" xr:uid="{00000000-0005-0000-0000-0000B10F0000}"/>
    <cellStyle name="Accent6 238 3" xfId="13667" xr:uid="{00000000-0005-0000-0000-0000B20F0000}"/>
    <cellStyle name="Accent6 238 4" xfId="13649" xr:uid="{00000000-0005-0000-0000-0000B30F0000}"/>
    <cellStyle name="Accent6 238 5" xfId="15575" xr:uid="{00000000-0005-0000-0000-0000B40F0000}"/>
    <cellStyle name="Accent6 239" xfId="1699" xr:uid="{00000000-0005-0000-0000-0000B50F0000}"/>
    <cellStyle name="Accent6 24" xfId="1700" xr:uid="{00000000-0005-0000-0000-0000B60F0000}"/>
    <cellStyle name="Accent6 240" xfId="1701" xr:uid="{00000000-0005-0000-0000-0000B70F0000}"/>
    <cellStyle name="Accent6 241" xfId="1702" xr:uid="{00000000-0005-0000-0000-0000B80F0000}"/>
    <cellStyle name="Accent6 242" xfId="1703" xr:uid="{00000000-0005-0000-0000-0000B90F0000}"/>
    <cellStyle name="Accent6 243" xfId="1704" xr:uid="{00000000-0005-0000-0000-0000BA0F0000}"/>
    <cellStyle name="Accent6 244" xfId="1705" xr:uid="{00000000-0005-0000-0000-0000BB0F0000}"/>
    <cellStyle name="Accent6 245" xfId="1706" xr:uid="{00000000-0005-0000-0000-0000BC0F0000}"/>
    <cellStyle name="Accent6 246" xfId="11283" xr:uid="{00000000-0005-0000-0000-0000BD0F0000}"/>
    <cellStyle name="Accent6 247" xfId="11301" xr:uid="{00000000-0005-0000-0000-0000BE0F0000}"/>
    <cellStyle name="Accent6 248" xfId="11366" xr:uid="{00000000-0005-0000-0000-0000BF0F0000}"/>
    <cellStyle name="Accent6 249" xfId="11314" xr:uid="{00000000-0005-0000-0000-0000C00F0000}"/>
    <cellStyle name="Accent6 25" xfId="1707" xr:uid="{00000000-0005-0000-0000-0000C10F0000}"/>
    <cellStyle name="Accent6 250" xfId="11338" xr:uid="{00000000-0005-0000-0000-0000C20F0000}"/>
    <cellStyle name="Accent6 26" xfId="1708" xr:uid="{00000000-0005-0000-0000-0000C30F0000}"/>
    <cellStyle name="Accent6 27" xfId="1709" xr:uid="{00000000-0005-0000-0000-0000C40F0000}"/>
    <cellStyle name="Accent6 28" xfId="1710" xr:uid="{00000000-0005-0000-0000-0000C50F0000}"/>
    <cellStyle name="Accent6 29" xfId="1711" xr:uid="{00000000-0005-0000-0000-0000C60F0000}"/>
    <cellStyle name="Accent6 3" xfId="1712" xr:uid="{00000000-0005-0000-0000-0000C70F0000}"/>
    <cellStyle name="Accent6 30" xfId="1713" xr:uid="{00000000-0005-0000-0000-0000C80F0000}"/>
    <cellStyle name="Accent6 31" xfId="1714" xr:uid="{00000000-0005-0000-0000-0000C90F0000}"/>
    <cellStyle name="Accent6 32" xfId="1715" xr:uid="{00000000-0005-0000-0000-0000CA0F0000}"/>
    <cellStyle name="Accent6 33" xfId="1716" xr:uid="{00000000-0005-0000-0000-0000CB0F0000}"/>
    <cellStyle name="Accent6 34" xfId="1717" xr:uid="{00000000-0005-0000-0000-0000CC0F0000}"/>
    <cellStyle name="Accent6 35" xfId="1718" xr:uid="{00000000-0005-0000-0000-0000CD0F0000}"/>
    <cellStyle name="Accent6 36" xfId="1719" xr:uid="{00000000-0005-0000-0000-0000CE0F0000}"/>
    <cellStyle name="Accent6 37" xfId="1720" xr:uid="{00000000-0005-0000-0000-0000CF0F0000}"/>
    <cellStyle name="Accent6 38" xfId="1721" xr:uid="{00000000-0005-0000-0000-0000D00F0000}"/>
    <cellStyle name="Accent6 39" xfId="1722" xr:uid="{00000000-0005-0000-0000-0000D10F0000}"/>
    <cellStyle name="Accent6 4" xfId="1723" xr:uid="{00000000-0005-0000-0000-0000D20F0000}"/>
    <cellStyle name="Accent6 40" xfId="1724" xr:uid="{00000000-0005-0000-0000-0000D30F0000}"/>
    <cellStyle name="Accent6 41" xfId="1725" xr:uid="{00000000-0005-0000-0000-0000D40F0000}"/>
    <cellStyle name="Accent6 42" xfId="1726" xr:uid="{00000000-0005-0000-0000-0000D50F0000}"/>
    <cellStyle name="Accent6 43" xfId="1727" xr:uid="{00000000-0005-0000-0000-0000D60F0000}"/>
    <cellStyle name="Accent6 44" xfId="1728" xr:uid="{00000000-0005-0000-0000-0000D70F0000}"/>
    <cellStyle name="Accent6 45" xfId="1729" xr:uid="{00000000-0005-0000-0000-0000D80F0000}"/>
    <cellStyle name="Accent6 46" xfId="1730" xr:uid="{00000000-0005-0000-0000-0000D90F0000}"/>
    <cellStyle name="Accent6 47" xfId="1731" xr:uid="{00000000-0005-0000-0000-0000DA0F0000}"/>
    <cellStyle name="Accent6 48" xfId="1732" xr:uid="{00000000-0005-0000-0000-0000DB0F0000}"/>
    <cellStyle name="Accent6 49" xfId="1733" xr:uid="{00000000-0005-0000-0000-0000DC0F0000}"/>
    <cellStyle name="Accent6 5" xfId="1734" xr:uid="{00000000-0005-0000-0000-0000DD0F0000}"/>
    <cellStyle name="Accent6 50" xfId="1735" xr:uid="{00000000-0005-0000-0000-0000DE0F0000}"/>
    <cellStyle name="Accent6 51" xfId="1736" xr:uid="{00000000-0005-0000-0000-0000DF0F0000}"/>
    <cellStyle name="Accent6 52" xfId="1737" xr:uid="{00000000-0005-0000-0000-0000E00F0000}"/>
    <cellStyle name="Accent6 53" xfId="1738" xr:uid="{00000000-0005-0000-0000-0000E10F0000}"/>
    <cellStyle name="Accent6 54" xfId="1739" xr:uid="{00000000-0005-0000-0000-0000E20F0000}"/>
    <cellStyle name="Accent6 55" xfId="1740" xr:uid="{00000000-0005-0000-0000-0000E30F0000}"/>
    <cellStyle name="Accent6 56" xfId="1741" xr:uid="{00000000-0005-0000-0000-0000E40F0000}"/>
    <cellStyle name="Accent6 57" xfId="1742" xr:uid="{00000000-0005-0000-0000-0000E50F0000}"/>
    <cellStyle name="Accent6 58" xfId="1743" xr:uid="{00000000-0005-0000-0000-0000E60F0000}"/>
    <cellStyle name="Accent6 59" xfId="1744" xr:uid="{00000000-0005-0000-0000-0000E70F0000}"/>
    <cellStyle name="Accent6 6" xfId="1745" xr:uid="{00000000-0005-0000-0000-0000E80F0000}"/>
    <cellStyle name="Accent6 60" xfId="1746" xr:uid="{00000000-0005-0000-0000-0000E90F0000}"/>
    <cellStyle name="Accent6 61" xfId="1747" xr:uid="{00000000-0005-0000-0000-0000EA0F0000}"/>
    <cellStyle name="Accent6 62" xfId="1748" xr:uid="{00000000-0005-0000-0000-0000EB0F0000}"/>
    <cellStyle name="Accent6 63" xfId="1749" xr:uid="{00000000-0005-0000-0000-0000EC0F0000}"/>
    <cellStyle name="Accent6 64" xfId="1750" xr:uid="{00000000-0005-0000-0000-0000ED0F0000}"/>
    <cellStyle name="Accent6 65" xfId="1751" xr:uid="{00000000-0005-0000-0000-0000EE0F0000}"/>
    <cellStyle name="Accent6 66" xfId="1752" xr:uid="{00000000-0005-0000-0000-0000EF0F0000}"/>
    <cellStyle name="Accent6 67" xfId="1753" xr:uid="{00000000-0005-0000-0000-0000F00F0000}"/>
    <cellStyle name="Accent6 68" xfId="1754" xr:uid="{00000000-0005-0000-0000-0000F10F0000}"/>
    <cellStyle name="Accent6 69" xfId="1755" xr:uid="{00000000-0005-0000-0000-0000F20F0000}"/>
    <cellStyle name="Accent6 7" xfId="1756" xr:uid="{00000000-0005-0000-0000-0000F30F0000}"/>
    <cellStyle name="Accent6 70" xfId="1757" xr:uid="{00000000-0005-0000-0000-0000F40F0000}"/>
    <cellStyle name="Accent6 71" xfId="1758" xr:uid="{00000000-0005-0000-0000-0000F50F0000}"/>
    <cellStyle name="Accent6 72" xfId="1759" xr:uid="{00000000-0005-0000-0000-0000F60F0000}"/>
    <cellStyle name="Accent6 73" xfId="1760" xr:uid="{00000000-0005-0000-0000-0000F70F0000}"/>
    <cellStyle name="Accent6 74" xfId="1761" xr:uid="{00000000-0005-0000-0000-0000F80F0000}"/>
    <cellStyle name="Accent6 75" xfId="1762" xr:uid="{00000000-0005-0000-0000-0000F90F0000}"/>
    <cellStyle name="Accent6 76" xfId="1763" xr:uid="{00000000-0005-0000-0000-0000FA0F0000}"/>
    <cellStyle name="Accent6 77" xfId="1764" xr:uid="{00000000-0005-0000-0000-0000FB0F0000}"/>
    <cellStyle name="Accent6 78" xfId="1765" xr:uid="{00000000-0005-0000-0000-0000FC0F0000}"/>
    <cellStyle name="Accent6 79" xfId="1766" xr:uid="{00000000-0005-0000-0000-0000FD0F0000}"/>
    <cellStyle name="Accent6 8" xfId="1767" xr:uid="{00000000-0005-0000-0000-0000FE0F0000}"/>
    <cellStyle name="Accent6 80" xfId="1768" xr:uid="{00000000-0005-0000-0000-0000FF0F0000}"/>
    <cellStyle name="Accent6 81" xfId="1769" xr:uid="{00000000-0005-0000-0000-000000100000}"/>
    <cellStyle name="Accent6 82" xfId="1770" xr:uid="{00000000-0005-0000-0000-000001100000}"/>
    <cellStyle name="Accent6 83" xfId="1771" xr:uid="{00000000-0005-0000-0000-000002100000}"/>
    <cellStyle name="Accent6 84" xfId="1772" xr:uid="{00000000-0005-0000-0000-000003100000}"/>
    <cellStyle name="Accent6 85" xfId="1773" xr:uid="{00000000-0005-0000-0000-000004100000}"/>
    <cellStyle name="Accent6 86" xfId="1774" xr:uid="{00000000-0005-0000-0000-000005100000}"/>
    <cellStyle name="Accent6 87" xfId="1775" xr:uid="{00000000-0005-0000-0000-000006100000}"/>
    <cellStyle name="Accent6 88" xfId="1776" xr:uid="{00000000-0005-0000-0000-000007100000}"/>
    <cellStyle name="Accent6 89" xfId="1777" xr:uid="{00000000-0005-0000-0000-000008100000}"/>
    <cellStyle name="Accent6 9" xfId="1778" xr:uid="{00000000-0005-0000-0000-000009100000}"/>
    <cellStyle name="Accent6 90" xfId="1779" xr:uid="{00000000-0005-0000-0000-00000A100000}"/>
    <cellStyle name="Accent6 91" xfId="1780" xr:uid="{00000000-0005-0000-0000-00000B100000}"/>
    <cellStyle name="Accent6 92" xfId="1781" xr:uid="{00000000-0005-0000-0000-00000C100000}"/>
    <cellStyle name="Accent6 93" xfId="1782" xr:uid="{00000000-0005-0000-0000-00000D100000}"/>
    <cellStyle name="Accent6 94" xfId="1783" xr:uid="{00000000-0005-0000-0000-00000E100000}"/>
    <cellStyle name="Accent6 95" xfId="1784" xr:uid="{00000000-0005-0000-0000-00000F100000}"/>
    <cellStyle name="Accent6 96" xfId="1785" xr:uid="{00000000-0005-0000-0000-000010100000}"/>
    <cellStyle name="Accent6 97" xfId="1786" xr:uid="{00000000-0005-0000-0000-000011100000}"/>
    <cellStyle name="Accent6 98" xfId="1787" xr:uid="{00000000-0005-0000-0000-000012100000}"/>
    <cellStyle name="Accent6 99" xfId="1788" xr:uid="{00000000-0005-0000-0000-000013100000}"/>
    <cellStyle name="Accounting" xfId="10751" xr:uid="{00000000-0005-0000-0000-000014100000}"/>
    <cellStyle name="Akcent 1" xfId="71" xr:uid="{00000000-0005-0000-0000-000015100000}"/>
    <cellStyle name="Akcent 2" xfId="72" xr:uid="{00000000-0005-0000-0000-000016100000}"/>
    <cellStyle name="Akcent 3" xfId="73" xr:uid="{00000000-0005-0000-0000-000017100000}"/>
    <cellStyle name="Akcent 4" xfId="74" xr:uid="{00000000-0005-0000-0000-000018100000}"/>
    <cellStyle name="Akcent 5" xfId="75" xr:uid="{00000000-0005-0000-0000-000019100000}"/>
    <cellStyle name="Akcent 6" xfId="76" xr:uid="{00000000-0005-0000-0000-00001A100000}"/>
    <cellStyle name="Akzent1" xfId="8325" xr:uid="{00000000-0005-0000-0000-00001B100000}"/>
    <cellStyle name="Akzent1 2" xfId="13669" xr:uid="{00000000-0005-0000-0000-00001C100000}"/>
    <cellStyle name="Akzent2" xfId="8326" xr:uid="{00000000-0005-0000-0000-00001D100000}"/>
    <cellStyle name="Akzent2 2" xfId="13670" xr:uid="{00000000-0005-0000-0000-00001E100000}"/>
    <cellStyle name="Akzent3" xfId="8327" xr:uid="{00000000-0005-0000-0000-00001F100000}"/>
    <cellStyle name="Akzent3 2" xfId="13671" xr:uid="{00000000-0005-0000-0000-000020100000}"/>
    <cellStyle name="Akzent4" xfId="8328" xr:uid="{00000000-0005-0000-0000-000021100000}"/>
    <cellStyle name="Akzent4 2" xfId="13672" xr:uid="{00000000-0005-0000-0000-000022100000}"/>
    <cellStyle name="Akzent5" xfId="8329" xr:uid="{00000000-0005-0000-0000-000023100000}"/>
    <cellStyle name="Akzent5 2" xfId="13673" xr:uid="{00000000-0005-0000-0000-000024100000}"/>
    <cellStyle name="Akzent6" xfId="8330" xr:uid="{00000000-0005-0000-0000-000025100000}"/>
    <cellStyle name="Akzent6 2" xfId="13674" xr:uid="{00000000-0005-0000-0000-000026100000}"/>
    <cellStyle name="Anteckning" xfId="77" xr:uid="{00000000-0005-0000-0000-000027100000}"/>
    <cellStyle name="args.style" xfId="10752" xr:uid="{00000000-0005-0000-0000-000028100000}"/>
    <cellStyle name="Array-Entered" xfId="10753" xr:uid="{00000000-0005-0000-0000-000029100000}"/>
    <cellStyle name="Attachment Style" xfId="10754" xr:uid="{00000000-0005-0000-0000-00002A100000}"/>
    <cellStyle name="Ausgabe" xfId="8331" xr:uid="{00000000-0005-0000-0000-00002B100000}"/>
    <cellStyle name="Ausgabe 2" xfId="13675" xr:uid="{00000000-0005-0000-0000-00002C100000}"/>
    <cellStyle name="AutoFormat Options" xfId="10755" xr:uid="{00000000-0005-0000-0000-00002D100000}"/>
    <cellStyle name="B/(W)" xfId="10756" xr:uid="{00000000-0005-0000-0000-00002E100000}"/>
    <cellStyle name="Bad" xfId="78" xr:uid="{00000000-0005-0000-0000-00002F100000}"/>
    <cellStyle name="Bad 10" xfId="1789" xr:uid="{00000000-0005-0000-0000-000030100000}"/>
    <cellStyle name="Bad 100" xfId="1790" xr:uid="{00000000-0005-0000-0000-000031100000}"/>
    <cellStyle name="Bad 101" xfId="1791" xr:uid="{00000000-0005-0000-0000-000032100000}"/>
    <cellStyle name="Bad 102" xfId="1792" xr:uid="{00000000-0005-0000-0000-000033100000}"/>
    <cellStyle name="Bad 103" xfId="1793" xr:uid="{00000000-0005-0000-0000-000034100000}"/>
    <cellStyle name="Bad 104" xfId="1794" xr:uid="{00000000-0005-0000-0000-000035100000}"/>
    <cellStyle name="Bad 105" xfId="1795" xr:uid="{00000000-0005-0000-0000-000036100000}"/>
    <cellStyle name="Bad 106" xfId="1796" xr:uid="{00000000-0005-0000-0000-000037100000}"/>
    <cellStyle name="Bad 107" xfId="1797" xr:uid="{00000000-0005-0000-0000-000038100000}"/>
    <cellStyle name="Bad 108" xfId="1798" xr:uid="{00000000-0005-0000-0000-000039100000}"/>
    <cellStyle name="Bad 109" xfId="1799" xr:uid="{00000000-0005-0000-0000-00003A100000}"/>
    <cellStyle name="Bad 11" xfId="1800" xr:uid="{00000000-0005-0000-0000-00003B100000}"/>
    <cellStyle name="Bad 110" xfId="1801" xr:uid="{00000000-0005-0000-0000-00003C100000}"/>
    <cellStyle name="Bad 111" xfId="1802" xr:uid="{00000000-0005-0000-0000-00003D100000}"/>
    <cellStyle name="Bad 112" xfId="1803" xr:uid="{00000000-0005-0000-0000-00003E100000}"/>
    <cellStyle name="Bad 113" xfId="1804" xr:uid="{00000000-0005-0000-0000-00003F100000}"/>
    <cellStyle name="Bad 114" xfId="1805" xr:uid="{00000000-0005-0000-0000-000040100000}"/>
    <cellStyle name="Bad 115" xfId="1806" xr:uid="{00000000-0005-0000-0000-000041100000}"/>
    <cellStyle name="Bad 116" xfId="1807" xr:uid="{00000000-0005-0000-0000-000042100000}"/>
    <cellStyle name="Bad 117" xfId="1808" xr:uid="{00000000-0005-0000-0000-000043100000}"/>
    <cellStyle name="Bad 118" xfId="1809" xr:uid="{00000000-0005-0000-0000-000044100000}"/>
    <cellStyle name="Bad 119" xfId="1810" xr:uid="{00000000-0005-0000-0000-000045100000}"/>
    <cellStyle name="Bad 12" xfId="1811" xr:uid="{00000000-0005-0000-0000-000046100000}"/>
    <cellStyle name="Bad 120" xfId="1812" xr:uid="{00000000-0005-0000-0000-000047100000}"/>
    <cellStyle name="Bad 121" xfId="1813" xr:uid="{00000000-0005-0000-0000-000048100000}"/>
    <cellStyle name="Bad 122" xfId="1814" xr:uid="{00000000-0005-0000-0000-000049100000}"/>
    <cellStyle name="Bad 123" xfId="1815" xr:uid="{00000000-0005-0000-0000-00004A100000}"/>
    <cellStyle name="Bad 124" xfId="1816" xr:uid="{00000000-0005-0000-0000-00004B100000}"/>
    <cellStyle name="Bad 125" xfId="1817" xr:uid="{00000000-0005-0000-0000-00004C100000}"/>
    <cellStyle name="Bad 126" xfId="1818" xr:uid="{00000000-0005-0000-0000-00004D100000}"/>
    <cellStyle name="Bad 127" xfId="1819" xr:uid="{00000000-0005-0000-0000-00004E100000}"/>
    <cellStyle name="Bad 128" xfId="1820" xr:uid="{00000000-0005-0000-0000-00004F100000}"/>
    <cellStyle name="Bad 129" xfId="1821" xr:uid="{00000000-0005-0000-0000-000050100000}"/>
    <cellStyle name="Bad 13" xfId="1822" xr:uid="{00000000-0005-0000-0000-000051100000}"/>
    <cellStyle name="Bad 130" xfId="1823" xr:uid="{00000000-0005-0000-0000-000052100000}"/>
    <cellStyle name="Bad 131" xfId="1824" xr:uid="{00000000-0005-0000-0000-000053100000}"/>
    <cellStyle name="Bad 132" xfId="1825" xr:uid="{00000000-0005-0000-0000-000054100000}"/>
    <cellStyle name="Bad 133" xfId="1826" xr:uid="{00000000-0005-0000-0000-000055100000}"/>
    <cellStyle name="Bad 134" xfId="1827" xr:uid="{00000000-0005-0000-0000-000056100000}"/>
    <cellStyle name="Bad 135" xfId="1828" xr:uid="{00000000-0005-0000-0000-000057100000}"/>
    <cellStyle name="Bad 136" xfId="1829" xr:uid="{00000000-0005-0000-0000-000058100000}"/>
    <cellStyle name="Bad 137" xfId="1830" xr:uid="{00000000-0005-0000-0000-000059100000}"/>
    <cellStyle name="Bad 138" xfId="1831" xr:uid="{00000000-0005-0000-0000-00005A100000}"/>
    <cellStyle name="Bad 139" xfId="1832" xr:uid="{00000000-0005-0000-0000-00005B100000}"/>
    <cellStyle name="Bad 14" xfId="1833" xr:uid="{00000000-0005-0000-0000-00005C100000}"/>
    <cellStyle name="Bad 140" xfId="1834" xr:uid="{00000000-0005-0000-0000-00005D100000}"/>
    <cellStyle name="Bad 141" xfId="1835" xr:uid="{00000000-0005-0000-0000-00005E100000}"/>
    <cellStyle name="Bad 142" xfId="1836" xr:uid="{00000000-0005-0000-0000-00005F100000}"/>
    <cellStyle name="Bad 143" xfId="1837" xr:uid="{00000000-0005-0000-0000-000060100000}"/>
    <cellStyle name="Bad 144" xfId="1838" xr:uid="{00000000-0005-0000-0000-000061100000}"/>
    <cellStyle name="Bad 145" xfId="1839" xr:uid="{00000000-0005-0000-0000-000062100000}"/>
    <cellStyle name="Bad 146" xfId="1840" xr:uid="{00000000-0005-0000-0000-000063100000}"/>
    <cellStyle name="Bad 147" xfId="1841" xr:uid="{00000000-0005-0000-0000-000064100000}"/>
    <cellStyle name="Bad 148" xfId="1842" xr:uid="{00000000-0005-0000-0000-000065100000}"/>
    <cellStyle name="Bad 149" xfId="1843" xr:uid="{00000000-0005-0000-0000-000066100000}"/>
    <cellStyle name="Bad 15" xfId="1844" xr:uid="{00000000-0005-0000-0000-000067100000}"/>
    <cellStyle name="Bad 150" xfId="1845" xr:uid="{00000000-0005-0000-0000-000068100000}"/>
    <cellStyle name="Bad 151" xfId="1846" xr:uid="{00000000-0005-0000-0000-000069100000}"/>
    <cellStyle name="Bad 152" xfId="1847" xr:uid="{00000000-0005-0000-0000-00006A100000}"/>
    <cellStyle name="Bad 153" xfId="1848" xr:uid="{00000000-0005-0000-0000-00006B100000}"/>
    <cellStyle name="Bad 154" xfId="1849" xr:uid="{00000000-0005-0000-0000-00006C100000}"/>
    <cellStyle name="Bad 155" xfId="1850" xr:uid="{00000000-0005-0000-0000-00006D100000}"/>
    <cellStyle name="Bad 156" xfId="1851" xr:uid="{00000000-0005-0000-0000-00006E100000}"/>
    <cellStyle name="Bad 157" xfId="1852" xr:uid="{00000000-0005-0000-0000-00006F100000}"/>
    <cellStyle name="Bad 158" xfId="1853" xr:uid="{00000000-0005-0000-0000-000070100000}"/>
    <cellStyle name="Bad 159" xfId="1854" xr:uid="{00000000-0005-0000-0000-000071100000}"/>
    <cellStyle name="Bad 16" xfId="1855" xr:uid="{00000000-0005-0000-0000-000072100000}"/>
    <cellStyle name="Bad 160" xfId="1856" xr:uid="{00000000-0005-0000-0000-000073100000}"/>
    <cellStyle name="Bad 161" xfId="1857" xr:uid="{00000000-0005-0000-0000-000074100000}"/>
    <cellStyle name="Bad 162" xfId="1858" xr:uid="{00000000-0005-0000-0000-000075100000}"/>
    <cellStyle name="Bad 163" xfId="1859" xr:uid="{00000000-0005-0000-0000-000076100000}"/>
    <cellStyle name="Bad 164" xfId="1860" xr:uid="{00000000-0005-0000-0000-000077100000}"/>
    <cellStyle name="Bad 165" xfId="1861" xr:uid="{00000000-0005-0000-0000-000078100000}"/>
    <cellStyle name="Bad 166" xfId="1862" xr:uid="{00000000-0005-0000-0000-000079100000}"/>
    <cellStyle name="Bad 167" xfId="1863" xr:uid="{00000000-0005-0000-0000-00007A100000}"/>
    <cellStyle name="Bad 168" xfId="1864" xr:uid="{00000000-0005-0000-0000-00007B100000}"/>
    <cellStyle name="Bad 169" xfId="1865" xr:uid="{00000000-0005-0000-0000-00007C100000}"/>
    <cellStyle name="Bad 17" xfId="1866" xr:uid="{00000000-0005-0000-0000-00007D100000}"/>
    <cellStyle name="Bad 170" xfId="1867" xr:uid="{00000000-0005-0000-0000-00007E100000}"/>
    <cellStyle name="Bad 171" xfId="1868" xr:uid="{00000000-0005-0000-0000-00007F100000}"/>
    <cellStyle name="Bad 172" xfId="1869" xr:uid="{00000000-0005-0000-0000-000080100000}"/>
    <cellStyle name="Bad 173" xfId="1870" xr:uid="{00000000-0005-0000-0000-000081100000}"/>
    <cellStyle name="Bad 174" xfId="1871" xr:uid="{00000000-0005-0000-0000-000082100000}"/>
    <cellStyle name="Bad 175" xfId="1872" xr:uid="{00000000-0005-0000-0000-000083100000}"/>
    <cellStyle name="Bad 176" xfId="1873" xr:uid="{00000000-0005-0000-0000-000084100000}"/>
    <cellStyle name="Bad 177" xfId="1874" xr:uid="{00000000-0005-0000-0000-000085100000}"/>
    <cellStyle name="Bad 178" xfId="1875" xr:uid="{00000000-0005-0000-0000-000086100000}"/>
    <cellStyle name="Bad 179" xfId="1876" xr:uid="{00000000-0005-0000-0000-000087100000}"/>
    <cellStyle name="Bad 18" xfId="1877" xr:uid="{00000000-0005-0000-0000-000088100000}"/>
    <cellStyle name="Bad 180" xfId="1878" xr:uid="{00000000-0005-0000-0000-000089100000}"/>
    <cellStyle name="Bad 181" xfId="1879" xr:uid="{00000000-0005-0000-0000-00008A100000}"/>
    <cellStyle name="Bad 182" xfId="1880" xr:uid="{00000000-0005-0000-0000-00008B100000}"/>
    <cellStyle name="Bad 183" xfId="1881" xr:uid="{00000000-0005-0000-0000-00008C100000}"/>
    <cellStyle name="Bad 184" xfId="1882" xr:uid="{00000000-0005-0000-0000-00008D100000}"/>
    <cellStyle name="Bad 185" xfId="1883" xr:uid="{00000000-0005-0000-0000-00008E100000}"/>
    <cellStyle name="Bad 186" xfId="1884" xr:uid="{00000000-0005-0000-0000-00008F100000}"/>
    <cellStyle name="Bad 187" xfId="1885" xr:uid="{00000000-0005-0000-0000-000090100000}"/>
    <cellStyle name="Bad 188" xfId="1886" xr:uid="{00000000-0005-0000-0000-000091100000}"/>
    <cellStyle name="Bad 189" xfId="1887" xr:uid="{00000000-0005-0000-0000-000092100000}"/>
    <cellStyle name="Bad 19" xfId="1888" xr:uid="{00000000-0005-0000-0000-000093100000}"/>
    <cellStyle name="Bad 190" xfId="1889" xr:uid="{00000000-0005-0000-0000-000094100000}"/>
    <cellStyle name="Bad 191" xfId="1890" xr:uid="{00000000-0005-0000-0000-000095100000}"/>
    <cellStyle name="Bad 192" xfId="1891" xr:uid="{00000000-0005-0000-0000-000096100000}"/>
    <cellStyle name="Bad 193" xfId="1892" xr:uid="{00000000-0005-0000-0000-000097100000}"/>
    <cellStyle name="Bad 194" xfId="1893" xr:uid="{00000000-0005-0000-0000-000098100000}"/>
    <cellStyle name="Bad 195" xfId="1894" xr:uid="{00000000-0005-0000-0000-000099100000}"/>
    <cellStyle name="Bad 196" xfId="1895" xr:uid="{00000000-0005-0000-0000-00009A100000}"/>
    <cellStyle name="Bad 197" xfId="1896" xr:uid="{00000000-0005-0000-0000-00009B100000}"/>
    <cellStyle name="Bad 198" xfId="1897" xr:uid="{00000000-0005-0000-0000-00009C100000}"/>
    <cellStyle name="Bad 199" xfId="1898" xr:uid="{00000000-0005-0000-0000-00009D100000}"/>
    <cellStyle name="Bad 2" xfId="1899" xr:uid="{00000000-0005-0000-0000-00009E100000}"/>
    <cellStyle name="Bad 2 2" xfId="10757" xr:uid="{00000000-0005-0000-0000-00009F100000}"/>
    <cellStyle name="Bad 20" xfId="1900" xr:uid="{00000000-0005-0000-0000-0000A0100000}"/>
    <cellStyle name="Bad 200" xfId="1901" xr:uid="{00000000-0005-0000-0000-0000A1100000}"/>
    <cellStyle name="Bad 201" xfId="1902" xr:uid="{00000000-0005-0000-0000-0000A2100000}"/>
    <cellStyle name="Bad 202" xfId="1903" xr:uid="{00000000-0005-0000-0000-0000A3100000}"/>
    <cellStyle name="Bad 203" xfId="1904" xr:uid="{00000000-0005-0000-0000-0000A4100000}"/>
    <cellStyle name="Bad 204" xfId="1905" xr:uid="{00000000-0005-0000-0000-0000A5100000}"/>
    <cellStyle name="Bad 205" xfId="1906" xr:uid="{00000000-0005-0000-0000-0000A6100000}"/>
    <cellStyle name="Bad 206" xfId="1907" xr:uid="{00000000-0005-0000-0000-0000A7100000}"/>
    <cellStyle name="Bad 207" xfId="1908" xr:uid="{00000000-0005-0000-0000-0000A8100000}"/>
    <cellStyle name="Bad 208" xfId="1909" xr:uid="{00000000-0005-0000-0000-0000A9100000}"/>
    <cellStyle name="Bad 209" xfId="1910" xr:uid="{00000000-0005-0000-0000-0000AA100000}"/>
    <cellStyle name="Bad 21" xfId="1911" xr:uid="{00000000-0005-0000-0000-0000AB100000}"/>
    <cellStyle name="Bad 210" xfId="1912" xr:uid="{00000000-0005-0000-0000-0000AC100000}"/>
    <cellStyle name="Bad 211" xfId="1913" xr:uid="{00000000-0005-0000-0000-0000AD100000}"/>
    <cellStyle name="Bad 212" xfId="1914" xr:uid="{00000000-0005-0000-0000-0000AE100000}"/>
    <cellStyle name="Bad 213" xfId="1915" xr:uid="{00000000-0005-0000-0000-0000AF100000}"/>
    <cellStyle name="Bad 214" xfId="1916" xr:uid="{00000000-0005-0000-0000-0000B0100000}"/>
    <cellStyle name="Bad 215" xfId="1917" xr:uid="{00000000-0005-0000-0000-0000B1100000}"/>
    <cellStyle name="Bad 216" xfId="1918" xr:uid="{00000000-0005-0000-0000-0000B2100000}"/>
    <cellStyle name="Bad 217" xfId="1919" xr:uid="{00000000-0005-0000-0000-0000B3100000}"/>
    <cellStyle name="Bad 218" xfId="1920" xr:uid="{00000000-0005-0000-0000-0000B4100000}"/>
    <cellStyle name="Bad 219" xfId="1921" xr:uid="{00000000-0005-0000-0000-0000B5100000}"/>
    <cellStyle name="Bad 22" xfId="1922" xr:uid="{00000000-0005-0000-0000-0000B6100000}"/>
    <cellStyle name="Bad 220" xfId="1923" xr:uid="{00000000-0005-0000-0000-0000B7100000}"/>
    <cellStyle name="Bad 221" xfId="1924" xr:uid="{00000000-0005-0000-0000-0000B8100000}"/>
    <cellStyle name="Bad 222" xfId="1925" xr:uid="{00000000-0005-0000-0000-0000B9100000}"/>
    <cellStyle name="Bad 223" xfId="1926" xr:uid="{00000000-0005-0000-0000-0000BA100000}"/>
    <cellStyle name="Bad 224" xfId="1927" xr:uid="{00000000-0005-0000-0000-0000BB100000}"/>
    <cellStyle name="Bad 225" xfId="1928" xr:uid="{00000000-0005-0000-0000-0000BC100000}"/>
    <cellStyle name="Bad 226" xfId="1929" xr:uid="{00000000-0005-0000-0000-0000BD100000}"/>
    <cellStyle name="Bad 227" xfId="1930" xr:uid="{00000000-0005-0000-0000-0000BE100000}"/>
    <cellStyle name="Bad 228" xfId="1931" xr:uid="{00000000-0005-0000-0000-0000BF100000}"/>
    <cellStyle name="Bad 229" xfId="1932" xr:uid="{00000000-0005-0000-0000-0000C0100000}"/>
    <cellStyle name="Bad 23" xfId="1933" xr:uid="{00000000-0005-0000-0000-0000C1100000}"/>
    <cellStyle name="Bad 230" xfId="1934" xr:uid="{00000000-0005-0000-0000-0000C2100000}"/>
    <cellStyle name="Bad 231" xfId="1935" xr:uid="{00000000-0005-0000-0000-0000C3100000}"/>
    <cellStyle name="Bad 232" xfId="1936" xr:uid="{00000000-0005-0000-0000-0000C4100000}"/>
    <cellStyle name="Bad 233" xfId="1937" xr:uid="{00000000-0005-0000-0000-0000C5100000}"/>
    <cellStyle name="Bad 234" xfId="1938" xr:uid="{00000000-0005-0000-0000-0000C6100000}"/>
    <cellStyle name="Bad 235" xfId="1939" xr:uid="{00000000-0005-0000-0000-0000C7100000}"/>
    <cellStyle name="Bad 236" xfId="1940" xr:uid="{00000000-0005-0000-0000-0000C8100000}"/>
    <cellStyle name="Bad 237" xfId="1941" xr:uid="{00000000-0005-0000-0000-0000C9100000}"/>
    <cellStyle name="Bad 238" xfId="1942" xr:uid="{00000000-0005-0000-0000-0000CA100000}"/>
    <cellStyle name="Bad 239" xfId="1943" xr:uid="{00000000-0005-0000-0000-0000CB100000}"/>
    <cellStyle name="Bad 24" xfId="1944" xr:uid="{00000000-0005-0000-0000-0000CC100000}"/>
    <cellStyle name="Bad 240" xfId="1945" xr:uid="{00000000-0005-0000-0000-0000CD100000}"/>
    <cellStyle name="Bad 241" xfId="1946" xr:uid="{00000000-0005-0000-0000-0000CE100000}"/>
    <cellStyle name="Bad 242" xfId="1947" xr:uid="{00000000-0005-0000-0000-0000CF100000}"/>
    <cellStyle name="Bad 243" xfId="1948" xr:uid="{00000000-0005-0000-0000-0000D0100000}"/>
    <cellStyle name="Bad 244" xfId="1949" xr:uid="{00000000-0005-0000-0000-0000D1100000}"/>
    <cellStyle name="Bad 245" xfId="1950" xr:uid="{00000000-0005-0000-0000-0000D2100000}"/>
    <cellStyle name="Bad 246" xfId="11284" xr:uid="{00000000-0005-0000-0000-0000D3100000}"/>
    <cellStyle name="Bad 247" xfId="11367" xr:uid="{00000000-0005-0000-0000-0000D4100000}"/>
    <cellStyle name="Bad 25" xfId="1951" xr:uid="{00000000-0005-0000-0000-0000D5100000}"/>
    <cellStyle name="Bad 26" xfId="1952" xr:uid="{00000000-0005-0000-0000-0000D6100000}"/>
    <cellStyle name="Bad 27" xfId="1953" xr:uid="{00000000-0005-0000-0000-0000D7100000}"/>
    <cellStyle name="Bad 28" xfId="1954" xr:uid="{00000000-0005-0000-0000-0000D8100000}"/>
    <cellStyle name="Bad 29" xfId="1955" xr:uid="{00000000-0005-0000-0000-0000D9100000}"/>
    <cellStyle name="Bad 3" xfId="1956" xr:uid="{00000000-0005-0000-0000-0000DA100000}"/>
    <cellStyle name="Bad 30" xfId="1957" xr:uid="{00000000-0005-0000-0000-0000DB100000}"/>
    <cellStyle name="Bad 31" xfId="1958" xr:uid="{00000000-0005-0000-0000-0000DC100000}"/>
    <cellStyle name="Bad 32" xfId="1959" xr:uid="{00000000-0005-0000-0000-0000DD100000}"/>
    <cellStyle name="Bad 33" xfId="1960" xr:uid="{00000000-0005-0000-0000-0000DE100000}"/>
    <cellStyle name="Bad 34" xfId="1961" xr:uid="{00000000-0005-0000-0000-0000DF100000}"/>
    <cellStyle name="Bad 35" xfId="1962" xr:uid="{00000000-0005-0000-0000-0000E0100000}"/>
    <cellStyle name="Bad 36" xfId="1963" xr:uid="{00000000-0005-0000-0000-0000E1100000}"/>
    <cellStyle name="Bad 37" xfId="1964" xr:uid="{00000000-0005-0000-0000-0000E2100000}"/>
    <cellStyle name="Bad 38" xfId="1965" xr:uid="{00000000-0005-0000-0000-0000E3100000}"/>
    <cellStyle name="Bad 39" xfId="1966" xr:uid="{00000000-0005-0000-0000-0000E4100000}"/>
    <cellStyle name="Bad 4" xfId="1967" xr:uid="{00000000-0005-0000-0000-0000E5100000}"/>
    <cellStyle name="Bad 40" xfId="1968" xr:uid="{00000000-0005-0000-0000-0000E6100000}"/>
    <cellStyle name="Bad 41" xfId="1969" xr:uid="{00000000-0005-0000-0000-0000E7100000}"/>
    <cellStyle name="Bad 42" xfId="1970" xr:uid="{00000000-0005-0000-0000-0000E8100000}"/>
    <cellStyle name="Bad 43" xfId="1971" xr:uid="{00000000-0005-0000-0000-0000E9100000}"/>
    <cellStyle name="Bad 44" xfId="1972" xr:uid="{00000000-0005-0000-0000-0000EA100000}"/>
    <cellStyle name="Bad 45" xfId="1973" xr:uid="{00000000-0005-0000-0000-0000EB100000}"/>
    <cellStyle name="Bad 46" xfId="1974" xr:uid="{00000000-0005-0000-0000-0000EC100000}"/>
    <cellStyle name="Bad 47" xfId="1975" xr:uid="{00000000-0005-0000-0000-0000ED100000}"/>
    <cellStyle name="Bad 48" xfId="1976" xr:uid="{00000000-0005-0000-0000-0000EE100000}"/>
    <cellStyle name="Bad 49" xfId="1977" xr:uid="{00000000-0005-0000-0000-0000EF100000}"/>
    <cellStyle name="Bad 5" xfId="1978" xr:uid="{00000000-0005-0000-0000-0000F0100000}"/>
    <cellStyle name="Bad 50" xfId="1979" xr:uid="{00000000-0005-0000-0000-0000F1100000}"/>
    <cellStyle name="Bad 51" xfId="1980" xr:uid="{00000000-0005-0000-0000-0000F2100000}"/>
    <cellStyle name="Bad 52" xfId="1981" xr:uid="{00000000-0005-0000-0000-0000F3100000}"/>
    <cellStyle name="Bad 53" xfId="1982" xr:uid="{00000000-0005-0000-0000-0000F4100000}"/>
    <cellStyle name="Bad 54" xfId="1983" xr:uid="{00000000-0005-0000-0000-0000F5100000}"/>
    <cellStyle name="Bad 55" xfId="1984" xr:uid="{00000000-0005-0000-0000-0000F6100000}"/>
    <cellStyle name="Bad 56" xfId="1985" xr:uid="{00000000-0005-0000-0000-0000F7100000}"/>
    <cellStyle name="Bad 57" xfId="1986" xr:uid="{00000000-0005-0000-0000-0000F8100000}"/>
    <cellStyle name="Bad 58" xfId="1987" xr:uid="{00000000-0005-0000-0000-0000F9100000}"/>
    <cellStyle name="Bad 59" xfId="1988" xr:uid="{00000000-0005-0000-0000-0000FA100000}"/>
    <cellStyle name="Bad 6" xfId="1989" xr:uid="{00000000-0005-0000-0000-0000FB100000}"/>
    <cellStyle name="Bad 60" xfId="1990" xr:uid="{00000000-0005-0000-0000-0000FC100000}"/>
    <cellStyle name="Bad 61" xfId="1991" xr:uid="{00000000-0005-0000-0000-0000FD100000}"/>
    <cellStyle name="Bad 62" xfId="1992" xr:uid="{00000000-0005-0000-0000-0000FE100000}"/>
    <cellStyle name="Bad 63" xfId="1993" xr:uid="{00000000-0005-0000-0000-0000FF100000}"/>
    <cellStyle name="Bad 64" xfId="1994" xr:uid="{00000000-0005-0000-0000-000000110000}"/>
    <cellStyle name="Bad 65" xfId="1995" xr:uid="{00000000-0005-0000-0000-000001110000}"/>
    <cellStyle name="Bad 66" xfId="1996" xr:uid="{00000000-0005-0000-0000-000002110000}"/>
    <cellStyle name="Bad 67" xfId="1997" xr:uid="{00000000-0005-0000-0000-000003110000}"/>
    <cellStyle name="Bad 68" xfId="1998" xr:uid="{00000000-0005-0000-0000-000004110000}"/>
    <cellStyle name="Bad 69" xfId="1999" xr:uid="{00000000-0005-0000-0000-000005110000}"/>
    <cellStyle name="Bad 7" xfId="2000" xr:uid="{00000000-0005-0000-0000-000006110000}"/>
    <cellStyle name="Bad 70" xfId="2001" xr:uid="{00000000-0005-0000-0000-000007110000}"/>
    <cellStyle name="Bad 71" xfId="2002" xr:uid="{00000000-0005-0000-0000-000008110000}"/>
    <cellStyle name="Bad 72" xfId="2003" xr:uid="{00000000-0005-0000-0000-000009110000}"/>
    <cellStyle name="Bad 73" xfId="2004" xr:uid="{00000000-0005-0000-0000-00000A110000}"/>
    <cellStyle name="Bad 74" xfId="2005" xr:uid="{00000000-0005-0000-0000-00000B110000}"/>
    <cellStyle name="Bad 75" xfId="2006" xr:uid="{00000000-0005-0000-0000-00000C110000}"/>
    <cellStyle name="Bad 76" xfId="2007" xr:uid="{00000000-0005-0000-0000-00000D110000}"/>
    <cellStyle name="Bad 77" xfId="2008" xr:uid="{00000000-0005-0000-0000-00000E110000}"/>
    <cellStyle name="Bad 78" xfId="2009" xr:uid="{00000000-0005-0000-0000-00000F110000}"/>
    <cellStyle name="Bad 79" xfId="2010" xr:uid="{00000000-0005-0000-0000-000010110000}"/>
    <cellStyle name="Bad 8" xfId="2011" xr:uid="{00000000-0005-0000-0000-000011110000}"/>
    <cellStyle name="Bad 80" xfId="2012" xr:uid="{00000000-0005-0000-0000-000012110000}"/>
    <cellStyle name="Bad 81" xfId="2013" xr:uid="{00000000-0005-0000-0000-000013110000}"/>
    <cellStyle name="Bad 82" xfId="2014" xr:uid="{00000000-0005-0000-0000-000014110000}"/>
    <cellStyle name="Bad 83" xfId="2015" xr:uid="{00000000-0005-0000-0000-000015110000}"/>
    <cellStyle name="Bad 84" xfId="2016" xr:uid="{00000000-0005-0000-0000-000016110000}"/>
    <cellStyle name="Bad 85" xfId="2017" xr:uid="{00000000-0005-0000-0000-000017110000}"/>
    <cellStyle name="Bad 86" xfId="2018" xr:uid="{00000000-0005-0000-0000-000018110000}"/>
    <cellStyle name="Bad 87" xfId="2019" xr:uid="{00000000-0005-0000-0000-000019110000}"/>
    <cellStyle name="Bad 88" xfId="2020" xr:uid="{00000000-0005-0000-0000-00001A110000}"/>
    <cellStyle name="Bad 89" xfId="2021" xr:uid="{00000000-0005-0000-0000-00001B110000}"/>
    <cellStyle name="Bad 9" xfId="2022" xr:uid="{00000000-0005-0000-0000-00001C110000}"/>
    <cellStyle name="Bad 90" xfId="2023" xr:uid="{00000000-0005-0000-0000-00001D110000}"/>
    <cellStyle name="Bad 91" xfId="2024" xr:uid="{00000000-0005-0000-0000-00001E110000}"/>
    <cellStyle name="Bad 92" xfId="2025" xr:uid="{00000000-0005-0000-0000-00001F110000}"/>
    <cellStyle name="Bad 93" xfId="2026" xr:uid="{00000000-0005-0000-0000-000020110000}"/>
    <cellStyle name="Bad 94" xfId="2027" xr:uid="{00000000-0005-0000-0000-000021110000}"/>
    <cellStyle name="Bad 95" xfId="2028" xr:uid="{00000000-0005-0000-0000-000022110000}"/>
    <cellStyle name="Bad 96" xfId="2029" xr:uid="{00000000-0005-0000-0000-000023110000}"/>
    <cellStyle name="Bad 97" xfId="2030" xr:uid="{00000000-0005-0000-0000-000024110000}"/>
    <cellStyle name="Bad 98" xfId="2031" xr:uid="{00000000-0005-0000-0000-000025110000}"/>
    <cellStyle name="Bad 99" xfId="2032" xr:uid="{00000000-0005-0000-0000-000026110000}"/>
    <cellStyle name="bar" xfId="10758" xr:uid="{00000000-0005-0000-0000-000027110000}"/>
    <cellStyle name="Beräkning" xfId="79" xr:uid="{00000000-0005-0000-0000-000028110000}"/>
    <cellStyle name="Berechnung" xfId="8332" xr:uid="{00000000-0005-0000-0000-000029110000}"/>
    <cellStyle name="Berechnung 2" xfId="13676" xr:uid="{00000000-0005-0000-0000-00002A110000}"/>
    <cellStyle name="Besuchter Hyperlink" xfId="10759" xr:uid="{00000000-0005-0000-0000-00002B110000}"/>
    <cellStyle name="blue" xfId="10760" xr:uid="{00000000-0005-0000-0000-00002C110000}"/>
    <cellStyle name="blue 2" xfId="10761" xr:uid="{00000000-0005-0000-0000-00002D110000}"/>
    <cellStyle name="blue 2 2" xfId="11598" xr:uid="{00000000-0005-0000-0000-00002E110000}"/>
    <cellStyle name="blue 2 2 2" xfId="11904" xr:uid="{00000000-0005-0000-0000-00002F110000}"/>
    <cellStyle name="blue 2 2 2 2" xfId="12137" xr:uid="{00000000-0005-0000-0000-000030110000}"/>
    <cellStyle name="blue 2 2 2 2 2" xfId="12598" xr:uid="{00000000-0005-0000-0000-000031110000}"/>
    <cellStyle name="blue 2 2 2 2 2 2" xfId="13515" xr:uid="{00000000-0005-0000-0000-000032110000}"/>
    <cellStyle name="blue 2 2 2 2 2 2 2" xfId="15436" xr:uid="{00000000-0005-0000-0000-000033110000}"/>
    <cellStyle name="blue 2 2 2 2 2 3" xfId="14520" xr:uid="{00000000-0005-0000-0000-000034110000}"/>
    <cellStyle name="blue 2 2 2 2 3" xfId="13057" xr:uid="{00000000-0005-0000-0000-000035110000}"/>
    <cellStyle name="blue 2 2 2 2 3 2" xfId="14978" xr:uid="{00000000-0005-0000-0000-000036110000}"/>
    <cellStyle name="blue 2 2 2 2 4" xfId="14062" xr:uid="{00000000-0005-0000-0000-000037110000}"/>
    <cellStyle name="blue 2 2 2 3" xfId="12367" xr:uid="{00000000-0005-0000-0000-000038110000}"/>
    <cellStyle name="blue 2 2 2 3 2" xfId="13286" xr:uid="{00000000-0005-0000-0000-000039110000}"/>
    <cellStyle name="blue 2 2 2 3 2 2" xfId="15207" xr:uid="{00000000-0005-0000-0000-00003A110000}"/>
    <cellStyle name="blue 2 2 2 3 3" xfId="14291" xr:uid="{00000000-0005-0000-0000-00003B110000}"/>
    <cellStyle name="blue 2 2 2 4" xfId="12828" xr:uid="{00000000-0005-0000-0000-00003C110000}"/>
    <cellStyle name="blue 2 2 2 4 2" xfId="14749" xr:uid="{00000000-0005-0000-0000-00003D110000}"/>
    <cellStyle name="blue 2 2 2 5" xfId="13833" xr:uid="{00000000-0005-0000-0000-00003E110000}"/>
    <cellStyle name="blue 2 2 3" xfId="11962" xr:uid="{00000000-0005-0000-0000-00003F110000}"/>
    <cellStyle name="blue 2 2 3 2" xfId="12195" xr:uid="{00000000-0005-0000-0000-000040110000}"/>
    <cellStyle name="blue 2 2 3 2 2" xfId="12656" xr:uid="{00000000-0005-0000-0000-000041110000}"/>
    <cellStyle name="blue 2 2 3 2 2 2" xfId="13573" xr:uid="{00000000-0005-0000-0000-000042110000}"/>
    <cellStyle name="blue 2 2 3 2 2 2 2" xfId="15494" xr:uid="{00000000-0005-0000-0000-000043110000}"/>
    <cellStyle name="blue 2 2 3 2 2 3" xfId="14578" xr:uid="{00000000-0005-0000-0000-000044110000}"/>
    <cellStyle name="blue 2 2 3 2 3" xfId="13115" xr:uid="{00000000-0005-0000-0000-000045110000}"/>
    <cellStyle name="blue 2 2 3 2 3 2" xfId="15036" xr:uid="{00000000-0005-0000-0000-000046110000}"/>
    <cellStyle name="blue 2 2 3 2 4" xfId="14120" xr:uid="{00000000-0005-0000-0000-000047110000}"/>
    <cellStyle name="blue 2 2 3 3" xfId="12425" xr:uid="{00000000-0005-0000-0000-000048110000}"/>
    <cellStyle name="blue 2 2 3 3 2" xfId="13344" xr:uid="{00000000-0005-0000-0000-000049110000}"/>
    <cellStyle name="blue 2 2 3 3 2 2" xfId="15265" xr:uid="{00000000-0005-0000-0000-00004A110000}"/>
    <cellStyle name="blue 2 2 3 3 3" xfId="14349" xr:uid="{00000000-0005-0000-0000-00004B110000}"/>
    <cellStyle name="blue 2 2 3 4" xfId="12886" xr:uid="{00000000-0005-0000-0000-00004C110000}"/>
    <cellStyle name="blue 2 2 3 4 2" xfId="14807" xr:uid="{00000000-0005-0000-0000-00004D110000}"/>
    <cellStyle name="blue 2 2 3 5" xfId="13891" xr:uid="{00000000-0005-0000-0000-00004E110000}"/>
    <cellStyle name="blue 2 2 4" xfId="12019" xr:uid="{00000000-0005-0000-0000-00004F110000}"/>
    <cellStyle name="blue 2 2 4 2" xfId="12252" xr:uid="{00000000-0005-0000-0000-000050110000}"/>
    <cellStyle name="blue 2 2 4 2 2" xfId="12713" xr:uid="{00000000-0005-0000-0000-000051110000}"/>
    <cellStyle name="blue 2 2 4 2 2 2" xfId="13630" xr:uid="{00000000-0005-0000-0000-000052110000}"/>
    <cellStyle name="blue 2 2 4 2 2 2 2" xfId="15551" xr:uid="{00000000-0005-0000-0000-000053110000}"/>
    <cellStyle name="blue 2 2 4 2 2 3" xfId="14635" xr:uid="{00000000-0005-0000-0000-000054110000}"/>
    <cellStyle name="blue 2 2 4 2 3" xfId="13172" xr:uid="{00000000-0005-0000-0000-000055110000}"/>
    <cellStyle name="blue 2 2 4 2 3 2" xfId="15093" xr:uid="{00000000-0005-0000-0000-000056110000}"/>
    <cellStyle name="blue 2 2 4 2 4" xfId="14177" xr:uid="{00000000-0005-0000-0000-000057110000}"/>
    <cellStyle name="blue 2 2 4 3" xfId="12482" xr:uid="{00000000-0005-0000-0000-000058110000}"/>
    <cellStyle name="blue 2 2 4 3 2" xfId="13401" xr:uid="{00000000-0005-0000-0000-000059110000}"/>
    <cellStyle name="blue 2 2 4 3 2 2" xfId="15322" xr:uid="{00000000-0005-0000-0000-00005A110000}"/>
    <cellStyle name="blue 2 2 4 3 3" xfId="14406" xr:uid="{00000000-0005-0000-0000-00005B110000}"/>
    <cellStyle name="blue 2 2 4 4" xfId="12943" xr:uid="{00000000-0005-0000-0000-00005C110000}"/>
    <cellStyle name="blue 2 2 4 4 2" xfId="14864" xr:uid="{00000000-0005-0000-0000-00005D110000}"/>
    <cellStyle name="blue 2 2 4 5" xfId="13948" xr:uid="{00000000-0005-0000-0000-00005E110000}"/>
    <cellStyle name="blue 2 2 5" xfId="12080" xr:uid="{00000000-0005-0000-0000-00005F110000}"/>
    <cellStyle name="blue 2 2 5 2" xfId="12541" xr:uid="{00000000-0005-0000-0000-000060110000}"/>
    <cellStyle name="blue 2 2 5 2 2" xfId="13458" xr:uid="{00000000-0005-0000-0000-000061110000}"/>
    <cellStyle name="blue 2 2 5 2 2 2" xfId="15379" xr:uid="{00000000-0005-0000-0000-000062110000}"/>
    <cellStyle name="blue 2 2 5 2 3" xfId="14463" xr:uid="{00000000-0005-0000-0000-000063110000}"/>
    <cellStyle name="blue 2 2 5 3" xfId="13000" xr:uid="{00000000-0005-0000-0000-000064110000}"/>
    <cellStyle name="blue 2 2 5 3 2" xfId="14921" xr:uid="{00000000-0005-0000-0000-000065110000}"/>
    <cellStyle name="blue 2 2 5 4" xfId="14005" xr:uid="{00000000-0005-0000-0000-000066110000}"/>
    <cellStyle name="blue 2 2 6" xfId="12310" xr:uid="{00000000-0005-0000-0000-000067110000}"/>
    <cellStyle name="blue 2 2 6 2" xfId="13229" xr:uid="{00000000-0005-0000-0000-000068110000}"/>
    <cellStyle name="blue 2 2 6 2 2" xfId="15150" xr:uid="{00000000-0005-0000-0000-000069110000}"/>
    <cellStyle name="blue 2 2 6 3" xfId="14234" xr:uid="{00000000-0005-0000-0000-00006A110000}"/>
    <cellStyle name="blue 2 2 7" xfId="12771" xr:uid="{00000000-0005-0000-0000-00006B110000}"/>
    <cellStyle name="blue 2 2 7 2" xfId="14692" xr:uid="{00000000-0005-0000-0000-00006C110000}"/>
    <cellStyle name="blue 2 2 8" xfId="13774" xr:uid="{00000000-0005-0000-0000-00006D110000}"/>
    <cellStyle name="blue 2 3" xfId="11750" xr:uid="{00000000-0005-0000-0000-00006E110000}"/>
    <cellStyle name="blue 2 4" xfId="13715" xr:uid="{00000000-0005-0000-0000-00006F110000}"/>
    <cellStyle name="blue 3" xfId="11597" xr:uid="{00000000-0005-0000-0000-000070110000}"/>
    <cellStyle name="blue 3 2" xfId="11903" xr:uid="{00000000-0005-0000-0000-000071110000}"/>
    <cellStyle name="blue 3 2 2" xfId="12136" xr:uid="{00000000-0005-0000-0000-000072110000}"/>
    <cellStyle name="blue 3 2 2 2" xfId="12597" xr:uid="{00000000-0005-0000-0000-000073110000}"/>
    <cellStyle name="blue 3 2 2 2 2" xfId="13514" xr:uid="{00000000-0005-0000-0000-000074110000}"/>
    <cellStyle name="blue 3 2 2 2 2 2" xfId="15435" xr:uid="{00000000-0005-0000-0000-000075110000}"/>
    <cellStyle name="blue 3 2 2 2 3" xfId="14519" xr:uid="{00000000-0005-0000-0000-000076110000}"/>
    <cellStyle name="blue 3 2 2 3" xfId="13056" xr:uid="{00000000-0005-0000-0000-000077110000}"/>
    <cellStyle name="blue 3 2 2 3 2" xfId="14977" xr:uid="{00000000-0005-0000-0000-000078110000}"/>
    <cellStyle name="blue 3 2 2 4" xfId="14061" xr:uid="{00000000-0005-0000-0000-000079110000}"/>
    <cellStyle name="blue 3 2 3" xfId="12366" xr:uid="{00000000-0005-0000-0000-00007A110000}"/>
    <cellStyle name="blue 3 2 3 2" xfId="13285" xr:uid="{00000000-0005-0000-0000-00007B110000}"/>
    <cellStyle name="blue 3 2 3 2 2" xfId="15206" xr:uid="{00000000-0005-0000-0000-00007C110000}"/>
    <cellStyle name="blue 3 2 3 3" xfId="14290" xr:uid="{00000000-0005-0000-0000-00007D110000}"/>
    <cellStyle name="blue 3 2 4" xfId="12827" xr:uid="{00000000-0005-0000-0000-00007E110000}"/>
    <cellStyle name="blue 3 2 4 2" xfId="14748" xr:uid="{00000000-0005-0000-0000-00007F110000}"/>
    <cellStyle name="blue 3 2 5" xfId="13832" xr:uid="{00000000-0005-0000-0000-000080110000}"/>
    <cellStyle name="blue 3 3" xfId="11961" xr:uid="{00000000-0005-0000-0000-000081110000}"/>
    <cellStyle name="blue 3 3 2" xfId="12194" xr:uid="{00000000-0005-0000-0000-000082110000}"/>
    <cellStyle name="blue 3 3 2 2" xfId="12655" xr:uid="{00000000-0005-0000-0000-000083110000}"/>
    <cellStyle name="blue 3 3 2 2 2" xfId="13572" xr:uid="{00000000-0005-0000-0000-000084110000}"/>
    <cellStyle name="blue 3 3 2 2 2 2" xfId="15493" xr:uid="{00000000-0005-0000-0000-000085110000}"/>
    <cellStyle name="blue 3 3 2 2 3" xfId="14577" xr:uid="{00000000-0005-0000-0000-000086110000}"/>
    <cellStyle name="blue 3 3 2 3" xfId="13114" xr:uid="{00000000-0005-0000-0000-000087110000}"/>
    <cellStyle name="blue 3 3 2 3 2" xfId="15035" xr:uid="{00000000-0005-0000-0000-000088110000}"/>
    <cellStyle name="blue 3 3 2 4" xfId="14119" xr:uid="{00000000-0005-0000-0000-000089110000}"/>
    <cellStyle name="blue 3 3 3" xfId="12424" xr:uid="{00000000-0005-0000-0000-00008A110000}"/>
    <cellStyle name="blue 3 3 3 2" xfId="13343" xr:uid="{00000000-0005-0000-0000-00008B110000}"/>
    <cellStyle name="blue 3 3 3 2 2" xfId="15264" xr:uid="{00000000-0005-0000-0000-00008C110000}"/>
    <cellStyle name="blue 3 3 3 3" xfId="14348" xr:uid="{00000000-0005-0000-0000-00008D110000}"/>
    <cellStyle name="blue 3 3 4" xfId="12885" xr:uid="{00000000-0005-0000-0000-00008E110000}"/>
    <cellStyle name="blue 3 3 4 2" xfId="14806" xr:uid="{00000000-0005-0000-0000-00008F110000}"/>
    <cellStyle name="blue 3 3 5" xfId="13890" xr:uid="{00000000-0005-0000-0000-000090110000}"/>
    <cellStyle name="blue 3 4" xfId="12018" xr:uid="{00000000-0005-0000-0000-000091110000}"/>
    <cellStyle name="blue 3 4 2" xfId="12251" xr:uid="{00000000-0005-0000-0000-000092110000}"/>
    <cellStyle name="blue 3 4 2 2" xfId="12712" xr:uid="{00000000-0005-0000-0000-000093110000}"/>
    <cellStyle name="blue 3 4 2 2 2" xfId="13629" xr:uid="{00000000-0005-0000-0000-000094110000}"/>
    <cellStyle name="blue 3 4 2 2 2 2" xfId="15550" xr:uid="{00000000-0005-0000-0000-000095110000}"/>
    <cellStyle name="blue 3 4 2 2 3" xfId="14634" xr:uid="{00000000-0005-0000-0000-000096110000}"/>
    <cellStyle name="blue 3 4 2 3" xfId="13171" xr:uid="{00000000-0005-0000-0000-000097110000}"/>
    <cellStyle name="blue 3 4 2 3 2" xfId="15092" xr:uid="{00000000-0005-0000-0000-000098110000}"/>
    <cellStyle name="blue 3 4 2 4" xfId="14176" xr:uid="{00000000-0005-0000-0000-000099110000}"/>
    <cellStyle name="blue 3 4 3" xfId="12481" xr:uid="{00000000-0005-0000-0000-00009A110000}"/>
    <cellStyle name="blue 3 4 3 2" xfId="13400" xr:uid="{00000000-0005-0000-0000-00009B110000}"/>
    <cellStyle name="blue 3 4 3 2 2" xfId="15321" xr:uid="{00000000-0005-0000-0000-00009C110000}"/>
    <cellStyle name="blue 3 4 3 3" xfId="14405" xr:uid="{00000000-0005-0000-0000-00009D110000}"/>
    <cellStyle name="blue 3 4 4" xfId="12942" xr:uid="{00000000-0005-0000-0000-00009E110000}"/>
    <cellStyle name="blue 3 4 4 2" xfId="14863" xr:uid="{00000000-0005-0000-0000-00009F110000}"/>
    <cellStyle name="blue 3 4 5" xfId="13947" xr:uid="{00000000-0005-0000-0000-0000A0110000}"/>
    <cellStyle name="blue 3 5" xfId="12079" xr:uid="{00000000-0005-0000-0000-0000A1110000}"/>
    <cellStyle name="blue 3 5 2" xfId="12540" xr:uid="{00000000-0005-0000-0000-0000A2110000}"/>
    <cellStyle name="blue 3 5 2 2" xfId="13457" xr:uid="{00000000-0005-0000-0000-0000A3110000}"/>
    <cellStyle name="blue 3 5 2 2 2" xfId="15378" xr:uid="{00000000-0005-0000-0000-0000A4110000}"/>
    <cellStyle name="blue 3 5 2 3" xfId="14462" xr:uid="{00000000-0005-0000-0000-0000A5110000}"/>
    <cellStyle name="blue 3 5 3" xfId="12999" xr:uid="{00000000-0005-0000-0000-0000A6110000}"/>
    <cellStyle name="blue 3 5 3 2" xfId="14920" xr:uid="{00000000-0005-0000-0000-0000A7110000}"/>
    <cellStyle name="blue 3 5 4" xfId="14004" xr:uid="{00000000-0005-0000-0000-0000A8110000}"/>
    <cellStyle name="blue 3 6" xfId="12309" xr:uid="{00000000-0005-0000-0000-0000A9110000}"/>
    <cellStyle name="blue 3 6 2" xfId="13228" xr:uid="{00000000-0005-0000-0000-0000AA110000}"/>
    <cellStyle name="blue 3 6 2 2" xfId="15149" xr:uid="{00000000-0005-0000-0000-0000AB110000}"/>
    <cellStyle name="blue 3 6 3" xfId="14233" xr:uid="{00000000-0005-0000-0000-0000AC110000}"/>
    <cellStyle name="blue 3 7" xfId="12770" xr:uid="{00000000-0005-0000-0000-0000AD110000}"/>
    <cellStyle name="blue 3 7 2" xfId="14691" xr:uid="{00000000-0005-0000-0000-0000AE110000}"/>
    <cellStyle name="blue 3 8" xfId="13773" xr:uid="{00000000-0005-0000-0000-0000AF110000}"/>
    <cellStyle name="blue 4" xfId="11749" xr:uid="{00000000-0005-0000-0000-0000B0110000}"/>
    <cellStyle name="blue 5" xfId="13714" xr:uid="{00000000-0005-0000-0000-0000B1110000}"/>
    <cellStyle name="Blue Dollars" xfId="10762" xr:uid="{00000000-0005-0000-0000-0000B2110000}"/>
    <cellStyle name="Blue Numbers" xfId="10763" xr:uid="{00000000-0005-0000-0000-0000B3110000}"/>
    <cellStyle name="Body - No Decimal Place" xfId="10764" xr:uid="{00000000-0005-0000-0000-0000B4110000}"/>
    <cellStyle name="Body - No Decimal Place 2" xfId="11599" xr:uid="{00000000-0005-0000-0000-0000B5110000}"/>
    <cellStyle name="Body - No Decimal Place 2 2" xfId="11905" xr:uid="{00000000-0005-0000-0000-0000B6110000}"/>
    <cellStyle name="Body - No Decimal Place 2 2 2" xfId="12138" xr:uid="{00000000-0005-0000-0000-0000B7110000}"/>
    <cellStyle name="Body - No Decimal Place 2 2 2 2" xfId="12599" xr:uid="{00000000-0005-0000-0000-0000B8110000}"/>
    <cellStyle name="Body - No Decimal Place 2 2 2 2 2" xfId="13516" xr:uid="{00000000-0005-0000-0000-0000B9110000}"/>
    <cellStyle name="Body - No Decimal Place 2 2 2 2 2 2" xfId="15437" xr:uid="{00000000-0005-0000-0000-0000BA110000}"/>
    <cellStyle name="Body - No Decimal Place 2 2 2 2 3" xfId="14521" xr:uid="{00000000-0005-0000-0000-0000BB110000}"/>
    <cellStyle name="Body - No Decimal Place 2 2 2 3" xfId="13058" xr:uid="{00000000-0005-0000-0000-0000BC110000}"/>
    <cellStyle name="Body - No Decimal Place 2 2 2 3 2" xfId="14979" xr:uid="{00000000-0005-0000-0000-0000BD110000}"/>
    <cellStyle name="Body - No Decimal Place 2 2 2 4" xfId="14063" xr:uid="{00000000-0005-0000-0000-0000BE110000}"/>
    <cellStyle name="Body - No Decimal Place 2 2 3" xfId="12368" xr:uid="{00000000-0005-0000-0000-0000BF110000}"/>
    <cellStyle name="Body - No Decimal Place 2 2 3 2" xfId="13287" xr:uid="{00000000-0005-0000-0000-0000C0110000}"/>
    <cellStyle name="Body - No Decimal Place 2 2 3 2 2" xfId="15208" xr:uid="{00000000-0005-0000-0000-0000C1110000}"/>
    <cellStyle name="Body - No Decimal Place 2 2 3 3" xfId="14292" xr:uid="{00000000-0005-0000-0000-0000C2110000}"/>
    <cellStyle name="Body - No Decimal Place 2 2 4" xfId="12829" xr:uid="{00000000-0005-0000-0000-0000C3110000}"/>
    <cellStyle name="Body - No Decimal Place 2 2 4 2" xfId="14750" xr:uid="{00000000-0005-0000-0000-0000C4110000}"/>
    <cellStyle name="Body - No Decimal Place 2 2 5" xfId="13834" xr:uid="{00000000-0005-0000-0000-0000C5110000}"/>
    <cellStyle name="Body - No Decimal Place 2 3" xfId="11963" xr:uid="{00000000-0005-0000-0000-0000C6110000}"/>
    <cellStyle name="Body - No Decimal Place 2 3 2" xfId="12196" xr:uid="{00000000-0005-0000-0000-0000C7110000}"/>
    <cellStyle name="Body - No Decimal Place 2 3 2 2" xfId="12657" xr:uid="{00000000-0005-0000-0000-0000C8110000}"/>
    <cellStyle name="Body - No Decimal Place 2 3 2 2 2" xfId="13574" xr:uid="{00000000-0005-0000-0000-0000C9110000}"/>
    <cellStyle name="Body - No Decimal Place 2 3 2 2 2 2" xfId="15495" xr:uid="{00000000-0005-0000-0000-0000CA110000}"/>
    <cellStyle name="Body - No Decimal Place 2 3 2 2 3" xfId="14579" xr:uid="{00000000-0005-0000-0000-0000CB110000}"/>
    <cellStyle name="Body - No Decimal Place 2 3 2 3" xfId="13116" xr:uid="{00000000-0005-0000-0000-0000CC110000}"/>
    <cellStyle name="Body - No Decimal Place 2 3 2 3 2" xfId="15037" xr:uid="{00000000-0005-0000-0000-0000CD110000}"/>
    <cellStyle name="Body - No Decimal Place 2 3 2 4" xfId="14121" xr:uid="{00000000-0005-0000-0000-0000CE110000}"/>
    <cellStyle name="Body - No Decimal Place 2 3 3" xfId="12426" xr:uid="{00000000-0005-0000-0000-0000CF110000}"/>
    <cellStyle name="Body - No Decimal Place 2 3 3 2" xfId="13345" xr:uid="{00000000-0005-0000-0000-0000D0110000}"/>
    <cellStyle name="Body - No Decimal Place 2 3 3 2 2" xfId="15266" xr:uid="{00000000-0005-0000-0000-0000D1110000}"/>
    <cellStyle name="Body - No Decimal Place 2 3 3 3" xfId="14350" xr:uid="{00000000-0005-0000-0000-0000D2110000}"/>
    <cellStyle name="Body - No Decimal Place 2 3 4" xfId="12887" xr:uid="{00000000-0005-0000-0000-0000D3110000}"/>
    <cellStyle name="Body - No Decimal Place 2 3 4 2" xfId="14808" xr:uid="{00000000-0005-0000-0000-0000D4110000}"/>
    <cellStyle name="Body - No Decimal Place 2 3 5" xfId="13892" xr:uid="{00000000-0005-0000-0000-0000D5110000}"/>
    <cellStyle name="Body - No Decimal Place 2 4" xfId="12020" xr:uid="{00000000-0005-0000-0000-0000D6110000}"/>
    <cellStyle name="Body - No Decimal Place 2 4 2" xfId="12253" xr:uid="{00000000-0005-0000-0000-0000D7110000}"/>
    <cellStyle name="Body - No Decimal Place 2 4 2 2" xfId="12714" xr:uid="{00000000-0005-0000-0000-0000D8110000}"/>
    <cellStyle name="Body - No Decimal Place 2 4 2 2 2" xfId="13631" xr:uid="{00000000-0005-0000-0000-0000D9110000}"/>
    <cellStyle name="Body - No Decimal Place 2 4 2 2 2 2" xfId="15552" xr:uid="{00000000-0005-0000-0000-0000DA110000}"/>
    <cellStyle name="Body - No Decimal Place 2 4 2 2 3" xfId="14636" xr:uid="{00000000-0005-0000-0000-0000DB110000}"/>
    <cellStyle name="Body - No Decimal Place 2 4 2 3" xfId="13173" xr:uid="{00000000-0005-0000-0000-0000DC110000}"/>
    <cellStyle name="Body - No Decimal Place 2 4 2 3 2" xfId="15094" xr:uid="{00000000-0005-0000-0000-0000DD110000}"/>
    <cellStyle name="Body - No Decimal Place 2 4 2 4" xfId="14178" xr:uid="{00000000-0005-0000-0000-0000DE110000}"/>
    <cellStyle name="Body - No Decimal Place 2 4 3" xfId="12483" xr:uid="{00000000-0005-0000-0000-0000DF110000}"/>
    <cellStyle name="Body - No Decimal Place 2 4 3 2" xfId="13402" xr:uid="{00000000-0005-0000-0000-0000E0110000}"/>
    <cellStyle name="Body - No Decimal Place 2 4 3 2 2" xfId="15323" xr:uid="{00000000-0005-0000-0000-0000E1110000}"/>
    <cellStyle name="Body - No Decimal Place 2 4 3 3" xfId="14407" xr:uid="{00000000-0005-0000-0000-0000E2110000}"/>
    <cellStyle name="Body - No Decimal Place 2 4 4" xfId="12944" xr:uid="{00000000-0005-0000-0000-0000E3110000}"/>
    <cellStyle name="Body - No Decimal Place 2 4 4 2" xfId="14865" xr:uid="{00000000-0005-0000-0000-0000E4110000}"/>
    <cellStyle name="Body - No Decimal Place 2 4 5" xfId="13949" xr:uid="{00000000-0005-0000-0000-0000E5110000}"/>
    <cellStyle name="Body - No Decimal Place 2 5" xfId="12081" xr:uid="{00000000-0005-0000-0000-0000E6110000}"/>
    <cellStyle name="Body - No Decimal Place 2 5 2" xfId="12542" xr:uid="{00000000-0005-0000-0000-0000E7110000}"/>
    <cellStyle name="Body - No Decimal Place 2 5 2 2" xfId="13459" xr:uid="{00000000-0005-0000-0000-0000E8110000}"/>
    <cellStyle name="Body - No Decimal Place 2 5 2 2 2" xfId="15380" xr:uid="{00000000-0005-0000-0000-0000E9110000}"/>
    <cellStyle name="Body - No Decimal Place 2 5 2 3" xfId="14464" xr:uid="{00000000-0005-0000-0000-0000EA110000}"/>
    <cellStyle name="Body - No Decimal Place 2 5 3" xfId="13001" xr:uid="{00000000-0005-0000-0000-0000EB110000}"/>
    <cellStyle name="Body - No Decimal Place 2 5 3 2" xfId="14922" xr:uid="{00000000-0005-0000-0000-0000EC110000}"/>
    <cellStyle name="Body - No Decimal Place 2 5 4" xfId="14006" xr:uid="{00000000-0005-0000-0000-0000ED110000}"/>
    <cellStyle name="Body - No Decimal Place 2 6" xfId="12311" xr:uid="{00000000-0005-0000-0000-0000EE110000}"/>
    <cellStyle name="Body - No Decimal Place 2 6 2" xfId="13230" xr:uid="{00000000-0005-0000-0000-0000EF110000}"/>
    <cellStyle name="Body - No Decimal Place 2 6 2 2" xfId="15151" xr:uid="{00000000-0005-0000-0000-0000F0110000}"/>
    <cellStyle name="Body - No Decimal Place 2 6 3" xfId="14235" xr:uid="{00000000-0005-0000-0000-0000F1110000}"/>
    <cellStyle name="Body - No Decimal Place 2 7" xfId="12772" xr:uid="{00000000-0005-0000-0000-0000F2110000}"/>
    <cellStyle name="Body - No Decimal Place 2 7 2" xfId="14693" xr:uid="{00000000-0005-0000-0000-0000F3110000}"/>
    <cellStyle name="Body - No Decimal Place 2 8" xfId="13775" xr:uid="{00000000-0005-0000-0000-0000F4110000}"/>
    <cellStyle name="Body - No Decimal Place 3" xfId="11751" xr:uid="{00000000-0005-0000-0000-0000F5110000}"/>
    <cellStyle name="Body - No Decimal Place 4" xfId="13716" xr:uid="{00000000-0005-0000-0000-0000F6110000}"/>
    <cellStyle name="Bolivars" xfId="10765" xr:uid="{00000000-0005-0000-0000-0000F7110000}"/>
    <cellStyle name="Bom" xfId="10766" xr:uid="{00000000-0005-0000-0000-0000F8110000}"/>
    <cellStyle name="Bottom Row" xfId="10767" xr:uid="{00000000-0005-0000-0000-0000F9110000}"/>
    <cellStyle name="Bottom Row 2" xfId="10768" xr:uid="{00000000-0005-0000-0000-0000FA110000}"/>
    <cellStyle name="BoxedTotal" xfId="10769" xr:uid="{00000000-0005-0000-0000-0000FB110000}"/>
    <cellStyle name="Bra" xfId="80" xr:uid="{00000000-0005-0000-0000-0000FC110000}"/>
    <cellStyle name="BS NSz - Modelo1" xfId="10770" xr:uid="{00000000-0005-0000-0000-0000FD110000}"/>
    <cellStyle name="BS NSz - Modelo2" xfId="10771" xr:uid="{00000000-0005-0000-0000-0000FE110000}"/>
    <cellStyle name="BS NSz - Style2" xfId="10772" xr:uid="{00000000-0005-0000-0000-0000FF110000}"/>
    <cellStyle name="BuiltOpt_Content" xfId="10773" xr:uid="{00000000-0005-0000-0000-000000120000}"/>
    <cellStyle name="BuiltOption_Content" xfId="10774" xr:uid="{00000000-0005-0000-0000-000001120000}"/>
    <cellStyle name="Calc Currency (0)" xfId="146" xr:uid="{00000000-0005-0000-0000-000004120000}"/>
    <cellStyle name="Calc Currency (0) 2" xfId="10777" xr:uid="{00000000-0005-0000-0000-000005120000}"/>
    <cellStyle name="Calc Currency (2)" xfId="147" xr:uid="{00000000-0005-0000-0000-000006120000}"/>
    <cellStyle name="Calc Currency (2) 2" xfId="10778" xr:uid="{00000000-0005-0000-0000-000007120000}"/>
    <cellStyle name="Calc opsec" xfId="10779" xr:uid="{00000000-0005-0000-0000-000008120000}"/>
    <cellStyle name="Calc Percent (0)" xfId="148" xr:uid="{00000000-0005-0000-0000-000009120000}"/>
    <cellStyle name="Calc Percent (0) 2" xfId="10780" xr:uid="{00000000-0005-0000-0000-00000A120000}"/>
    <cellStyle name="Calc Percent (1)" xfId="149" xr:uid="{00000000-0005-0000-0000-00000B120000}"/>
    <cellStyle name="Calc Percent (1) 2" xfId="10781" xr:uid="{00000000-0005-0000-0000-00000C120000}"/>
    <cellStyle name="Calc Percent (2)" xfId="150" xr:uid="{00000000-0005-0000-0000-00000D120000}"/>
    <cellStyle name="Calc Percent (2) 2" xfId="10782" xr:uid="{00000000-0005-0000-0000-00000E120000}"/>
    <cellStyle name="Calc total" xfId="10783" xr:uid="{00000000-0005-0000-0000-00000F120000}"/>
    <cellStyle name="Calc Units (0)" xfId="151" xr:uid="{00000000-0005-0000-0000-000010120000}"/>
    <cellStyle name="Calc Units (0) 2" xfId="10784" xr:uid="{00000000-0005-0000-0000-000011120000}"/>
    <cellStyle name="Calc Units (1)" xfId="152" xr:uid="{00000000-0005-0000-0000-000012120000}"/>
    <cellStyle name="Calc Units (1) 2" xfId="10785" xr:uid="{00000000-0005-0000-0000-000013120000}"/>
    <cellStyle name="Calc Units (2)" xfId="153" xr:uid="{00000000-0005-0000-0000-000014120000}"/>
    <cellStyle name="Calc Units (2) 2" xfId="10786" xr:uid="{00000000-0005-0000-0000-000015120000}"/>
    <cellStyle name="Calculation" xfId="81" xr:uid="{00000000-0005-0000-0000-000016120000}"/>
    <cellStyle name="Calculation 10" xfId="2033" xr:uid="{00000000-0005-0000-0000-000017120000}"/>
    <cellStyle name="Calculation 100" xfId="2034" xr:uid="{00000000-0005-0000-0000-000018120000}"/>
    <cellStyle name="Calculation 101" xfId="2035" xr:uid="{00000000-0005-0000-0000-000019120000}"/>
    <cellStyle name="Calculation 102" xfId="2036" xr:uid="{00000000-0005-0000-0000-00001A120000}"/>
    <cellStyle name="Calculation 103" xfId="2037" xr:uid="{00000000-0005-0000-0000-00001B120000}"/>
    <cellStyle name="Calculation 104" xfId="2038" xr:uid="{00000000-0005-0000-0000-00001C120000}"/>
    <cellStyle name="Calculation 105" xfId="2039" xr:uid="{00000000-0005-0000-0000-00001D120000}"/>
    <cellStyle name="Calculation 106" xfId="2040" xr:uid="{00000000-0005-0000-0000-00001E120000}"/>
    <cellStyle name="Calculation 107" xfId="2041" xr:uid="{00000000-0005-0000-0000-00001F120000}"/>
    <cellStyle name="Calculation 108" xfId="2042" xr:uid="{00000000-0005-0000-0000-000020120000}"/>
    <cellStyle name="Calculation 109" xfId="2043" xr:uid="{00000000-0005-0000-0000-000021120000}"/>
    <cellStyle name="Calculation 11" xfId="2044" xr:uid="{00000000-0005-0000-0000-000022120000}"/>
    <cellStyle name="Calculation 110" xfId="2045" xr:uid="{00000000-0005-0000-0000-000023120000}"/>
    <cellStyle name="Calculation 111" xfId="2046" xr:uid="{00000000-0005-0000-0000-000024120000}"/>
    <cellStyle name="Calculation 112" xfId="2047" xr:uid="{00000000-0005-0000-0000-000025120000}"/>
    <cellStyle name="Calculation 113" xfId="2048" xr:uid="{00000000-0005-0000-0000-000026120000}"/>
    <cellStyle name="Calculation 114" xfId="2049" xr:uid="{00000000-0005-0000-0000-000027120000}"/>
    <cellStyle name="Calculation 115" xfId="2050" xr:uid="{00000000-0005-0000-0000-000028120000}"/>
    <cellStyle name="Calculation 116" xfId="2051" xr:uid="{00000000-0005-0000-0000-000029120000}"/>
    <cellStyle name="Calculation 117" xfId="2052" xr:uid="{00000000-0005-0000-0000-00002A120000}"/>
    <cellStyle name="Calculation 118" xfId="2053" xr:uid="{00000000-0005-0000-0000-00002B120000}"/>
    <cellStyle name="Calculation 119" xfId="2054" xr:uid="{00000000-0005-0000-0000-00002C120000}"/>
    <cellStyle name="Calculation 12" xfId="2055" xr:uid="{00000000-0005-0000-0000-00002D120000}"/>
    <cellStyle name="Calculation 120" xfId="2056" xr:uid="{00000000-0005-0000-0000-00002E120000}"/>
    <cellStyle name="Calculation 121" xfId="2057" xr:uid="{00000000-0005-0000-0000-00002F120000}"/>
    <cellStyle name="Calculation 122" xfId="2058" xr:uid="{00000000-0005-0000-0000-000030120000}"/>
    <cellStyle name="Calculation 123" xfId="2059" xr:uid="{00000000-0005-0000-0000-000031120000}"/>
    <cellStyle name="Calculation 124" xfId="2060" xr:uid="{00000000-0005-0000-0000-000032120000}"/>
    <cellStyle name="Calculation 125" xfId="2061" xr:uid="{00000000-0005-0000-0000-000033120000}"/>
    <cellStyle name="Calculation 126" xfId="2062" xr:uid="{00000000-0005-0000-0000-000034120000}"/>
    <cellStyle name="Calculation 127" xfId="2063" xr:uid="{00000000-0005-0000-0000-000035120000}"/>
    <cellStyle name="Calculation 128" xfId="2064" xr:uid="{00000000-0005-0000-0000-000036120000}"/>
    <cellStyle name="Calculation 129" xfId="2065" xr:uid="{00000000-0005-0000-0000-000037120000}"/>
    <cellStyle name="Calculation 13" xfId="2066" xr:uid="{00000000-0005-0000-0000-000038120000}"/>
    <cellStyle name="Calculation 130" xfId="2067" xr:uid="{00000000-0005-0000-0000-000039120000}"/>
    <cellStyle name="Calculation 131" xfId="2068" xr:uid="{00000000-0005-0000-0000-00003A120000}"/>
    <cellStyle name="Calculation 132" xfId="2069" xr:uid="{00000000-0005-0000-0000-00003B120000}"/>
    <cellStyle name="Calculation 133" xfId="2070" xr:uid="{00000000-0005-0000-0000-00003C120000}"/>
    <cellStyle name="Calculation 134" xfId="2071" xr:uid="{00000000-0005-0000-0000-00003D120000}"/>
    <cellStyle name="Calculation 135" xfId="2072" xr:uid="{00000000-0005-0000-0000-00003E120000}"/>
    <cellStyle name="Calculation 136" xfId="2073" xr:uid="{00000000-0005-0000-0000-00003F120000}"/>
    <cellStyle name="Calculation 137" xfId="2074" xr:uid="{00000000-0005-0000-0000-000040120000}"/>
    <cellStyle name="Calculation 138" xfId="2075" xr:uid="{00000000-0005-0000-0000-000041120000}"/>
    <cellStyle name="Calculation 139" xfId="2076" xr:uid="{00000000-0005-0000-0000-000042120000}"/>
    <cellStyle name="Calculation 14" xfId="2077" xr:uid="{00000000-0005-0000-0000-000043120000}"/>
    <cellStyle name="Calculation 140" xfId="2078" xr:uid="{00000000-0005-0000-0000-000044120000}"/>
    <cellStyle name="Calculation 141" xfId="2079" xr:uid="{00000000-0005-0000-0000-000045120000}"/>
    <cellStyle name="Calculation 142" xfId="2080" xr:uid="{00000000-0005-0000-0000-000046120000}"/>
    <cellStyle name="Calculation 143" xfId="2081" xr:uid="{00000000-0005-0000-0000-000047120000}"/>
    <cellStyle name="Calculation 144" xfId="2082" xr:uid="{00000000-0005-0000-0000-000048120000}"/>
    <cellStyle name="Calculation 145" xfId="2083" xr:uid="{00000000-0005-0000-0000-000049120000}"/>
    <cellStyle name="Calculation 146" xfId="2084" xr:uid="{00000000-0005-0000-0000-00004A120000}"/>
    <cellStyle name="Calculation 147" xfId="2085" xr:uid="{00000000-0005-0000-0000-00004B120000}"/>
    <cellStyle name="Calculation 148" xfId="2086" xr:uid="{00000000-0005-0000-0000-00004C120000}"/>
    <cellStyle name="Calculation 149" xfId="2087" xr:uid="{00000000-0005-0000-0000-00004D120000}"/>
    <cellStyle name="Calculation 15" xfId="2088" xr:uid="{00000000-0005-0000-0000-00004E120000}"/>
    <cellStyle name="Calculation 150" xfId="2089" xr:uid="{00000000-0005-0000-0000-00004F120000}"/>
    <cellStyle name="Calculation 151" xfId="2090" xr:uid="{00000000-0005-0000-0000-000050120000}"/>
    <cellStyle name="Calculation 152" xfId="2091" xr:uid="{00000000-0005-0000-0000-000051120000}"/>
    <cellStyle name="Calculation 153" xfId="2092" xr:uid="{00000000-0005-0000-0000-000052120000}"/>
    <cellStyle name="Calculation 154" xfId="2093" xr:uid="{00000000-0005-0000-0000-000053120000}"/>
    <cellStyle name="Calculation 155" xfId="2094" xr:uid="{00000000-0005-0000-0000-000054120000}"/>
    <cellStyle name="Calculation 156" xfId="2095" xr:uid="{00000000-0005-0000-0000-000055120000}"/>
    <cellStyle name="Calculation 157" xfId="2096" xr:uid="{00000000-0005-0000-0000-000056120000}"/>
    <cellStyle name="Calculation 158" xfId="2097" xr:uid="{00000000-0005-0000-0000-000057120000}"/>
    <cellStyle name="Calculation 159" xfId="2098" xr:uid="{00000000-0005-0000-0000-000058120000}"/>
    <cellStyle name="Calculation 16" xfId="2099" xr:uid="{00000000-0005-0000-0000-000059120000}"/>
    <cellStyle name="Calculation 160" xfId="2100" xr:uid="{00000000-0005-0000-0000-00005A120000}"/>
    <cellStyle name="Calculation 161" xfId="2101" xr:uid="{00000000-0005-0000-0000-00005B120000}"/>
    <cellStyle name="Calculation 162" xfId="2102" xr:uid="{00000000-0005-0000-0000-00005C120000}"/>
    <cellStyle name="Calculation 163" xfId="2103" xr:uid="{00000000-0005-0000-0000-00005D120000}"/>
    <cellStyle name="Calculation 164" xfId="2104" xr:uid="{00000000-0005-0000-0000-00005E120000}"/>
    <cellStyle name="Calculation 165" xfId="2105" xr:uid="{00000000-0005-0000-0000-00005F120000}"/>
    <cellStyle name="Calculation 166" xfId="2106" xr:uid="{00000000-0005-0000-0000-000060120000}"/>
    <cellStyle name="Calculation 167" xfId="2107" xr:uid="{00000000-0005-0000-0000-000061120000}"/>
    <cellStyle name="Calculation 168" xfId="2108" xr:uid="{00000000-0005-0000-0000-000062120000}"/>
    <cellStyle name="Calculation 169" xfId="2109" xr:uid="{00000000-0005-0000-0000-000063120000}"/>
    <cellStyle name="Calculation 17" xfId="2110" xr:uid="{00000000-0005-0000-0000-000064120000}"/>
    <cellStyle name="Calculation 170" xfId="2111" xr:uid="{00000000-0005-0000-0000-000065120000}"/>
    <cellStyle name="Calculation 171" xfId="2112" xr:uid="{00000000-0005-0000-0000-000066120000}"/>
    <cellStyle name="Calculation 172" xfId="2113" xr:uid="{00000000-0005-0000-0000-000067120000}"/>
    <cellStyle name="Calculation 173" xfId="2114" xr:uid="{00000000-0005-0000-0000-000068120000}"/>
    <cellStyle name="Calculation 174" xfId="2115" xr:uid="{00000000-0005-0000-0000-000069120000}"/>
    <cellStyle name="Calculation 175" xfId="2116" xr:uid="{00000000-0005-0000-0000-00006A120000}"/>
    <cellStyle name="Calculation 176" xfId="2117" xr:uid="{00000000-0005-0000-0000-00006B120000}"/>
    <cellStyle name="Calculation 177" xfId="2118" xr:uid="{00000000-0005-0000-0000-00006C120000}"/>
    <cellStyle name="Calculation 178" xfId="2119" xr:uid="{00000000-0005-0000-0000-00006D120000}"/>
    <cellStyle name="Calculation 179" xfId="2120" xr:uid="{00000000-0005-0000-0000-00006E120000}"/>
    <cellStyle name="Calculation 18" xfId="2121" xr:uid="{00000000-0005-0000-0000-00006F120000}"/>
    <cellStyle name="Calculation 180" xfId="2122" xr:uid="{00000000-0005-0000-0000-000070120000}"/>
    <cellStyle name="Calculation 181" xfId="2123" xr:uid="{00000000-0005-0000-0000-000071120000}"/>
    <cellStyle name="Calculation 182" xfId="2124" xr:uid="{00000000-0005-0000-0000-000072120000}"/>
    <cellStyle name="Calculation 183" xfId="2125" xr:uid="{00000000-0005-0000-0000-000073120000}"/>
    <cellStyle name="Calculation 184" xfId="2126" xr:uid="{00000000-0005-0000-0000-000074120000}"/>
    <cellStyle name="Calculation 185" xfId="2127" xr:uid="{00000000-0005-0000-0000-000075120000}"/>
    <cellStyle name="Calculation 186" xfId="2128" xr:uid="{00000000-0005-0000-0000-000076120000}"/>
    <cellStyle name="Calculation 187" xfId="2129" xr:uid="{00000000-0005-0000-0000-000077120000}"/>
    <cellStyle name="Calculation 188" xfId="2130" xr:uid="{00000000-0005-0000-0000-000078120000}"/>
    <cellStyle name="Calculation 189" xfId="2131" xr:uid="{00000000-0005-0000-0000-000079120000}"/>
    <cellStyle name="Calculation 19" xfId="2132" xr:uid="{00000000-0005-0000-0000-00007A120000}"/>
    <cellStyle name="Calculation 190" xfId="2133" xr:uid="{00000000-0005-0000-0000-00007B120000}"/>
    <cellStyle name="Calculation 191" xfId="2134" xr:uid="{00000000-0005-0000-0000-00007C120000}"/>
    <cellStyle name="Calculation 192" xfId="2135" xr:uid="{00000000-0005-0000-0000-00007D120000}"/>
    <cellStyle name="Calculation 193" xfId="2136" xr:uid="{00000000-0005-0000-0000-00007E120000}"/>
    <cellStyle name="Calculation 194" xfId="2137" xr:uid="{00000000-0005-0000-0000-00007F120000}"/>
    <cellStyle name="Calculation 195" xfId="2138" xr:uid="{00000000-0005-0000-0000-000080120000}"/>
    <cellStyle name="Calculation 196" xfId="2139" xr:uid="{00000000-0005-0000-0000-000081120000}"/>
    <cellStyle name="Calculation 197" xfId="2140" xr:uid="{00000000-0005-0000-0000-000082120000}"/>
    <cellStyle name="Calculation 198" xfId="2141" xr:uid="{00000000-0005-0000-0000-000083120000}"/>
    <cellStyle name="Calculation 199" xfId="2142" xr:uid="{00000000-0005-0000-0000-000084120000}"/>
    <cellStyle name="Calculation 2" xfId="2143" xr:uid="{00000000-0005-0000-0000-000085120000}"/>
    <cellStyle name="Calculation 2 2" xfId="10787" xr:uid="{00000000-0005-0000-0000-000086120000}"/>
    <cellStyle name="Calculation 20" xfId="2144" xr:uid="{00000000-0005-0000-0000-000087120000}"/>
    <cellStyle name="Calculation 200" xfId="2145" xr:uid="{00000000-0005-0000-0000-000088120000}"/>
    <cellStyle name="Calculation 201" xfId="2146" xr:uid="{00000000-0005-0000-0000-000089120000}"/>
    <cellStyle name="Calculation 202" xfId="2147" xr:uid="{00000000-0005-0000-0000-00008A120000}"/>
    <cellStyle name="Calculation 203" xfId="2148" xr:uid="{00000000-0005-0000-0000-00008B120000}"/>
    <cellStyle name="Calculation 204" xfId="2149" xr:uid="{00000000-0005-0000-0000-00008C120000}"/>
    <cellStyle name="Calculation 205" xfId="2150" xr:uid="{00000000-0005-0000-0000-00008D120000}"/>
    <cellStyle name="Calculation 206" xfId="2151" xr:uid="{00000000-0005-0000-0000-00008E120000}"/>
    <cellStyle name="Calculation 207" xfId="2152" xr:uid="{00000000-0005-0000-0000-00008F120000}"/>
    <cellStyle name="Calculation 208" xfId="2153" xr:uid="{00000000-0005-0000-0000-000090120000}"/>
    <cellStyle name="Calculation 209" xfId="2154" xr:uid="{00000000-0005-0000-0000-000091120000}"/>
    <cellStyle name="Calculation 21" xfId="2155" xr:uid="{00000000-0005-0000-0000-000092120000}"/>
    <cellStyle name="Calculation 210" xfId="2156" xr:uid="{00000000-0005-0000-0000-000093120000}"/>
    <cellStyle name="Calculation 211" xfId="2157" xr:uid="{00000000-0005-0000-0000-000094120000}"/>
    <cellStyle name="Calculation 212" xfId="2158" xr:uid="{00000000-0005-0000-0000-000095120000}"/>
    <cellStyle name="Calculation 213" xfId="2159" xr:uid="{00000000-0005-0000-0000-000096120000}"/>
    <cellStyle name="Calculation 214" xfId="2160" xr:uid="{00000000-0005-0000-0000-000097120000}"/>
    <cellStyle name="Calculation 215" xfId="2161" xr:uid="{00000000-0005-0000-0000-000098120000}"/>
    <cellStyle name="Calculation 216" xfId="2162" xr:uid="{00000000-0005-0000-0000-000099120000}"/>
    <cellStyle name="Calculation 217" xfId="2163" xr:uid="{00000000-0005-0000-0000-00009A120000}"/>
    <cellStyle name="Calculation 218" xfId="2164" xr:uid="{00000000-0005-0000-0000-00009B120000}"/>
    <cellStyle name="Calculation 219" xfId="2165" xr:uid="{00000000-0005-0000-0000-00009C120000}"/>
    <cellStyle name="Calculation 22" xfId="2166" xr:uid="{00000000-0005-0000-0000-00009D120000}"/>
    <cellStyle name="Calculation 220" xfId="2167" xr:uid="{00000000-0005-0000-0000-00009E120000}"/>
    <cellStyle name="Calculation 221" xfId="2168" xr:uid="{00000000-0005-0000-0000-00009F120000}"/>
    <cellStyle name="Calculation 222" xfId="2169" xr:uid="{00000000-0005-0000-0000-0000A0120000}"/>
    <cellStyle name="Calculation 223" xfId="2170" xr:uid="{00000000-0005-0000-0000-0000A1120000}"/>
    <cellStyle name="Calculation 224" xfId="2171" xr:uid="{00000000-0005-0000-0000-0000A2120000}"/>
    <cellStyle name="Calculation 225" xfId="2172" xr:uid="{00000000-0005-0000-0000-0000A3120000}"/>
    <cellStyle name="Calculation 226" xfId="2173" xr:uid="{00000000-0005-0000-0000-0000A4120000}"/>
    <cellStyle name="Calculation 227" xfId="2174" xr:uid="{00000000-0005-0000-0000-0000A5120000}"/>
    <cellStyle name="Calculation 228" xfId="2175" xr:uid="{00000000-0005-0000-0000-0000A6120000}"/>
    <cellStyle name="Calculation 229" xfId="2176" xr:uid="{00000000-0005-0000-0000-0000A7120000}"/>
    <cellStyle name="Calculation 23" xfId="2177" xr:uid="{00000000-0005-0000-0000-0000A8120000}"/>
    <cellStyle name="Calculation 230" xfId="2178" xr:uid="{00000000-0005-0000-0000-0000A9120000}"/>
    <cellStyle name="Calculation 231" xfId="2179" xr:uid="{00000000-0005-0000-0000-0000AA120000}"/>
    <cellStyle name="Calculation 232" xfId="2180" xr:uid="{00000000-0005-0000-0000-0000AB120000}"/>
    <cellStyle name="Calculation 233" xfId="2181" xr:uid="{00000000-0005-0000-0000-0000AC120000}"/>
    <cellStyle name="Calculation 234" xfId="2182" xr:uid="{00000000-0005-0000-0000-0000AD120000}"/>
    <cellStyle name="Calculation 235" xfId="2183" xr:uid="{00000000-0005-0000-0000-0000AE120000}"/>
    <cellStyle name="Calculation 236" xfId="2184" xr:uid="{00000000-0005-0000-0000-0000AF120000}"/>
    <cellStyle name="Calculation 237" xfId="2185" xr:uid="{00000000-0005-0000-0000-0000B0120000}"/>
    <cellStyle name="Calculation 238" xfId="2186" xr:uid="{00000000-0005-0000-0000-0000B1120000}"/>
    <cellStyle name="Calculation 239" xfId="2187" xr:uid="{00000000-0005-0000-0000-0000B2120000}"/>
    <cellStyle name="Calculation 24" xfId="2188" xr:uid="{00000000-0005-0000-0000-0000B3120000}"/>
    <cellStyle name="Calculation 240" xfId="2189" xr:uid="{00000000-0005-0000-0000-0000B4120000}"/>
    <cellStyle name="Calculation 241" xfId="2190" xr:uid="{00000000-0005-0000-0000-0000B5120000}"/>
    <cellStyle name="Calculation 242" xfId="2191" xr:uid="{00000000-0005-0000-0000-0000B6120000}"/>
    <cellStyle name="Calculation 243" xfId="2192" xr:uid="{00000000-0005-0000-0000-0000B7120000}"/>
    <cellStyle name="Calculation 244" xfId="2193" xr:uid="{00000000-0005-0000-0000-0000B8120000}"/>
    <cellStyle name="Calculation 245" xfId="2194" xr:uid="{00000000-0005-0000-0000-0000B9120000}"/>
    <cellStyle name="Calculation 246" xfId="11285" xr:uid="{00000000-0005-0000-0000-0000BA120000}"/>
    <cellStyle name="Calculation 247" xfId="11368" xr:uid="{00000000-0005-0000-0000-0000BB120000}"/>
    <cellStyle name="Calculation 25" xfId="2195" xr:uid="{00000000-0005-0000-0000-0000BC120000}"/>
    <cellStyle name="Calculation 26" xfId="2196" xr:uid="{00000000-0005-0000-0000-0000BD120000}"/>
    <cellStyle name="Calculation 27" xfId="2197" xr:uid="{00000000-0005-0000-0000-0000BE120000}"/>
    <cellStyle name="Calculation 28" xfId="2198" xr:uid="{00000000-0005-0000-0000-0000BF120000}"/>
    <cellStyle name="Calculation 29" xfId="2199" xr:uid="{00000000-0005-0000-0000-0000C0120000}"/>
    <cellStyle name="Calculation 3" xfId="2200" xr:uid="{00000000-0005-0000-0000-0000C1120000}"/>
    <cellStyle name="Calculation 30" xfId="2201" xr:uid="{00000000-0005-0000-0000-0000C2120000}"/>
    <cellStyle name="Calculation 31" xfId="2202" xr:uid="{00000000-0005-0000-0000-0000C3120000}"/>
    <cellStyle name="Calculation 32" xfId="2203" xr:uid="{00000000-0005-0000-0000-0000C4120000}"/>
    <cellStyle name="Calculation 33" xfId="2204" xr:uid="{00000000-0005-0000-0000-0000C5120000}"/>
    <cellStyle name="Calculation 34" xfId="2205" xr:uid="{00000000-0005-0000-0000-0000C6120000}"/>
    <cellStyle name="Calculation 35" xfId="2206" xr:uid="{00000000-0005-0000-0000-0000C7120000}"/>
    <cellStyle name="Calculation 36" xfId="2207" xr:uid="{00000000-0005-0000-0000-0000C8120000}"/>
    <cellStyle name="Calculation 37" xfId="2208" xr:uid="{00000000-0005-0000-0000-0000C9120000}"/>
    <cellStyle name="Calculation 38" xfId="2209" xr:uid="{00000000-0005-0000-0000-0000CA120000}"/>
    <cellStyle name="Calculation 39" xfId="2210" xr:uid="{00000000-0005-0000-0000-0000CB120000}"/>
    <cellStyle name="Calculation 4" xfId="2211" xr:uid="{00000000-0005-0000-0000-0000CC120000}"/>
    <cellStyle name="Calculation 40" xfId="2212" xr:uid="{00000000-0005-0000-0000-0000CD120000}"/>
    <cellStyle name="Calculation 41" xfId="2213" xr:uid="{00000000-0005-0000-0000-0000CE120000}"/>
    <cellStyle name="Calculation 42" xfId="2214" xr:uid="{00000000-0005-0000-0000-0000CF120000}"/>
    <cellStyle name="Calculation 43" xfId="2215" xr:uid="{00000000-0005-0000-0000-0000D0120000}"/>
    <cellStyle name="Calculation 44" xfId="2216" xr:uid="{00000000-0005-0000-0000-0000D1120000}"/>
    <cellStyle name="Calculation 45" xfId="2217" xr:uid="{00000000-0005-0000-0000-0000D2120000}"/>
    <cellStyle name="Calculation 46" xfId="2218" xr:uid="{00000000-0005-0000-0000-0000D3120000}"/>
    <cellStyle name="Calculation 47" xfId="2219" xr:uid="{00000000-0005-0000-0000-0000D4120000}"/>
    <cellStyle name="Calculation 48" xfId="2220" xr:uid="{00000000-0005-0000-0000-0000D5120000}"/>
    <cellStyle name="Calculation 49" xfId="2221" xr:uid="{00000000-0005-0000-0000-0000D6120000}"/>
    <cellStyle name="Calculation 5" xfId="2222" xr:uid="{00000000-0005-0000-0000-0000D7120000}"/>
    <cellStyle name="Calculation 50" xfId="2223" xr:uid="{00000000-0005-0000-0000-0000D8120000}"/>
    <cellStyle name="Calculation 51" xfId="2224" xr:uid="{00000000-0005-0000-0000-0000D9120000}"/>
    <cellStyle name="Calculation 52" xfId="2225" xr:uid="{00000000-0005-0000-0000-0000DA120000}"/>
    <cellStyle name="Calculation 53" xfId="2226" xr:uid="{00000000-0005-0000-0000-0000DB120000}"/>
    <cellStyle name="Calculation 54" xfId="2227" xr:uid="{00000000-0005-0000-0000-0000DC120000}"/>
    <cellStyle name="Calculation 55" xfId="2228" xr:uid="{00000000-0005-0000-0000-0000DD120000}"/>
    <cellStyle name="Calculation 56" xfId="2229" xr:uid="{00000000-0005-0000-0000-0000DE120000}"/>
    <cellStyle name="Calculation 57" xfId="2230" xr:uid="{00000000-0005-0000-0000-0000DF120000}"/>
    <cellStyle name="Calculation 58" xfId="2231" xr:uid="{00000000-0005-0000-0000-0000E0120000}"/>
    <cellStyle name="Calculation 59" xfId="2232" xr:uid="{00000000-0005-0000-0000-0000E1120000}"/>
    <cellStyle name="Calculation 6" xfId="2233" xr:uid="{00000000-0005-0000-0000-0000E2120000}"/>
    <cellStyle name="Calculation 60" xfId="2234" xr:uid="{00000000-0005-0000-0000-0000E3120000}"/>
    <cellStyle name="Calculation 61" xfId="2235" xr:uid="{00000000-0005-0000-0000-0000E4120000}"/>
    <cellStyle name="Calculation 62" xfId="2236" xr:uid="{00000000-0005-0000-0000-0000E5120000}"/>
    <cellStyle name="Calculation 63" xfId="2237" xr:uid="{00000000-0005-0000-0000-0000E6120000}"/>
    <cellStyle name="Calculation 64" xfId="2238" xr:uid="{00000000-0005-0000-0000-0000E7120000}"/>
    <cellStyle name="Calculation 65" xfId="2239" xr:uid="{00000000-0005-0000-0000-0000E8120000}"/>
    <cellStyle name="Calculation 66" xfId="2240" xr:uid="{00000000-0005-0000-0000-0000E9120000}"/>
    <cellStyle name="Calculation 67" xfId="2241" xr:uid="{00000000-0005-0000-0000-0000EA120000}"/>
    <cellStyle name="Calculation 68" xfId="2242" xr:uid="{00000000-0005-0000-0000-0000EB120000}"/>
    <cellStyle name="Calculation 69" xfId="2243" xr:uid="{00000000-0005-0000-0000-0000EC120000}"/>
    <cellStyle name="Calculation 7" xfId="2244" xr:uid="{00000000-0005-0000-0000-0000ED120000}"/>
    <cellStyle name="Calculation 70" xfId="2245" xr:uid="{00000000-0005-0000-0000-0000EE120000}"/>
    <cellStyle name="Calculation 71" xfId="2246" xr:uid="{00000000-0005-0000-0000-0000EF120000}"/>
    <cellStyle name="Calculation 72" xfId="2247" xr:uid="{00000000-0005-0000-0000-0000F0120000}"/>
    <cellStyle name="Calculation 73" xfId="2248" xr:uid="{00000000-0005-0000-0000-0000F1120000}"/>
    <cellStyle name="Calculation 74" xfId="2249" xr:uid="{00000000-0005-0000-0000-0000F2120000}"/>
    <cellStyle name="Calculation 75" xfId="2250" xr:uid="{00000000-0005-0000-0000-0000F3120000}"/>
    <cellStyle name="Calculation 76" xfId="2251" xr:uid="{00000000-0005-0000-0000-0000F4120000}"/>
    <cellStyle name="Calculation 77" xfId="2252" xr:uid="{00000000-0005-0000-0000-0000F5120000}"/>
    <cellStyle name="Calculation 78" xfId="2253" xr:uid="{00000000-0005-0000-0000-0000F6120000}"/>
    <cellStyle name="Calculation 79" xfId="2254" xr:uid="{00000000-0005-0000-0000-0000F7120000}"/>
    <cellStyle name="Calculation 8" xfId="2255" xr:uid="{00000000-0005-0000-0000-0000F8120000}"/>
    <cellStyle name="Calculation 80" xfId="2256" xr:uid="{00000000-0005-0000-0000-0000F9120000}"/>
    <cellStyle name="Calculation 81" xfId="2257" xr:uid="{00000000-0005-0000-0000-0000FA120000}"/>
    <cellStyle name="Calculation 82" xfId="2258" xr:uid="{00000000-0005-0000-0000-0000FB120000}"/>
    <cellStyle name="Calculation 83" xfId="2259" xr:uid="{00000000-0005-0000-0000-0000FC120000}"/>
    <cellStyle name="Calculation 84" xfId="2260" xr:uid="{00000000-0005-0000-0000-0000FD120000}"/>
    <cellStyle name="Calculation 85" xfId="2261" xr:uid="{00000000-0005-0000-0000-0000FE120000}"/>
    <cellStyle name="Calculation 86" xfId="2262" xr:uid="{00000000-0005-0000-0000-0000FF120000}"/>
    <cellStyle name="Calculation 87" xfId="2263" xr:uid="{00000000-0005-0000-0000-000000130000}"/>
    <cellStyle name="Calculation 88" xfId="2264" xr:uid="{00000000-0005-0000-0000-000001130000}"/>
    <cellStyle name="Calculation 89" xfId="2265" xr:uid="{00000000-0005-0000-0000-000002130000}"/>
    <cellStyle name="Calculation 9" xfId="2266" xr:uid="{00000000-0005-0000-0000-000003130000}"/>
    <cellStyle name="Calculation 90" xfId="2267" xr:uid="{00000000-0005-0000-0000-000004130000}"/>
    <cellStyle name="Calculation 91" xfId="2268" xr:uid="{00000000-0005-0000-0000-000005130000}"/>
    <cellStyle name="Calculation 92" xfId="2269" xr:uid="{00000000-0005-0000-0000-000006130000}"/>
    <cellStyle name="Calculation 93" xfId="2270" xr:uid="{00000000-0005-0000-0000-000007130000}"/>
    <cellStyle name="Calculation 94" xfId="2271" xr:uid="{00000000-0005-0000-0000-000008130000}"/>
    <cellStyle name="Calculation 95" xfId="2272" xr:uid="{00000000-0005-0000-0000-000009130000}"/>
    <cellStyle name="Calculation 96" xfId="2273" xr:uid="{00000000-0005-0000-0000-00000A130000}"/>
    <cellStyle name="Calculation 97" xfId="2274" xr:uid="{00000000-0005-0000-0000-00000B130000}"/>
    <cellStyle name="Calculation 98" xfId="2275" xr:uid="{00000000-0005-0000-0000-00000C130000}"/>
    <cellStyle name="Calculation 99" xfId="2276" xr:uid="{00000000-0005-0000-0000-00000D130000}"/>
    <cellStyle name="Cálculo" xfId="10788" xr:uid="{00000000-0005-0000-0000-00000E130000}"/>
    <cellStyle name="čárky 2" xfId="82" xr:uid="{00000000-0005-0000-0000-00000F130000}"/>
    <cellStyle name="čárky 2 2" xfId="11619" xr:uid="{00000000-0005-0000-0000-000010130000}"/>
    <cellStyle name="čárky 2 3" xfId="11784" xr:uid="{00000000-0005-0000-0000-000011130000}"/>
    <cellStyle name="čárky 4" xfId="83" xr:uid="{00000000-0005-0000-0000-000012130000}"/>
    <cellStyle name="čárky 4 2" xfId="10" xr:uid="{00000000-0005-0000-0000-000013130000}"/>
    <cellStyle name="čárky 4 2 2" xfId="11618" xr:uid="{00000000-0005-0000-0000-000014130000}"/>
    <cellStyle name="čárky 4 2 3" xfId="11783" xr:uid="{00000000-0005-0000-0000-000015130000}"/>
    <cellStyle name="čárky 4 3" xfId="11620" xr:uid="{00000000-0005-0000-0000-000016130000}"/>
    <cellStyle name="čárky 4 4" xfId="11785" xr:uid="{00000000-0005-0000-0000-000017130000}"/>
    <cellStyle name="category" xfId="10789" xr:uid="{00000000-0005-0000-0000-000018130000}"/>
    <cellStyle name="Célula de Verificação" xfId="10790" xr:uid="{00000000-0005-0000-0000-000019130000}"/>
    <cellStyle name="Célula Vinculada" xfId="10791" xr:uid="{00000000-0005-0000-0000-00001A130000}"/>
    <cellStyle name="center" xfId="10792" xr:uid="{00000000-0005-0000-0000-00001B130000}"/>
    <cellStyle name="cents" xfId="10793" xr:uid="{00000000-0005-0000-0000-00001C130000}"/>
    <cellStyle name="Cgmma [0]_Focus History" xfId="10794" xr:uid="{00000000-0005-0000-0000-00001D130000}"/>
    <cellStyle name="Check Cell" xfId="84" xr:uid="{00000000-0005-0000-0000-00001E130000}"/>
    <cellStyle name="Check Cell 10" xfId="2277" xr:uid="{00000000-0005-0000-0000-00001F130000}"/>
    <cellStyle name="Check Cell 100" xfId="2278" xr:uid="{00000000-0005-0000-0000-000020130000}"/>
    <cellStyle name="Check Cell 101" xfId="2279" xr:uid="{00000000-0005-0000-0000-000021130000}"/>
    <cellStyle name="Check Cell 102" xfId="2280" xr:uid="{00000000-0005-0000-0000-000022130000}"/>
    <cellStyle name="Check Cell 103" xfId="2281" xr:uid="{00000000-0005-0000-0000-000023130000}"/>
    <cellStyle name="Check Cell 104" xfId="2282" xr:uid="{00000000-0005-0000-0000-000024130000}"/>
    <cellStyle name="Check Cell 105" xfId="2283" xr:uid="{00000000-0005-0000-0000-000025130000}"/>
    <cellStyle name="Check Cell 106" xfId="2284" xr:uid="{00000000-0005-0000-0000-000026130000}"/>
    <cellStyle name="Check Cell 107" xfId="2285" xr:uid="{00000000-0005-0000-0000-000027130000}"/>
    <cellStyle name="Check Cell 108" xfId="2286" xr:uid="{00000000-0005-0000-0000-000028130000}"/>
    <cellStyle name="Check Cell 109" xfId="2287" xr:uid="{00000000-0005-0000-0000-000029130000}"/>
    <cellStyle name="Check Cell 11" xfId="2288" xr:uid="{00000000-0005-0000-0000-00002A130000}"/>
    <cellStyle name="Check Cell 110" xfId="2289" xr:uid="{00000000-0005-0000-0000-00002B130000}"/>
    <cellStyle name="Check Cell 111" xfId="2290" xr:uid="{00000000-0005-0000-0000-00002C130000}"/>
    <cellStyle name="Check Cell 112" xfId="2291" xr:uid="{00000000-0005-0000-0000-00002D130000}"/>
    <cellStyle name="Check Cell 113" xfId="2292" xr:uid="{00000000-0005-0000-0000-00002E130000}"/>
    <cellStyle name="Check Cell 114" xfId="2293" xr:uid="{00000000-0005-0000-0000-00002F130000}"/>
    <cellStyle name="Check Cell 115" xfId="2294" xr:uid="{00000000-0005-0000-0000-000030130000}"/>
    <cellStyle name="Check Cell 116" xfId="2295" xr:uid="{00000000-0005-0000-0000-000031130000}"/>
    <cellStyle name="Check Cell 117" xfId="2296" xr:uid="{00000000-0005-0000-0000-000032130000}"/>
    <cellStyle name="Check Cell 118" xfId="2297" xr:uid="{00000000-0005-0000-0000-000033130000}"/>
    <cellStyle name="Check Cell 119" xfId="2298" xr:uid="{00000000-0005-0000-0000-000034130000}"/>
    <cellStyle name="Check Cell 12" xfId="2299" xr:uid="{00000000-0005-0000-0000-000035130000}"/>
    <cellStyle name="Check Cell 120" xfId="2300" xr:uid="{00000000-0005-0000-0000-000036130000}"/>
    <cellStyle name="Check Cell 121" xfId="2301" xr:uid="{00000000-0005-0000-0000-000037130000}"/>
    <cellStyle name="Check Cell 122" xfId="2302" xr:uid="{00000000-0005-0000-0000-000038130000}"/>
    <cellStyle name="Check Cell 123" xfId="2303" xr:uid="{00000000-0005-0000-0000-000039130000}"/>
    <cellStyle name="Check Cell 124" xfId="2304" xr:uid="{00000000-0005-0000-0000-00003A130000}"/>
    <cellStyle name="Check Cell 125" xfId="2305" xr:uid="{00000000-0005-0000-0000-00003B130000}"/>
    <cellStyle name="Check Cell 126" xfId="2306" xr:uid="{00000000-0005-0000-0000-00003C130000}"/>
    <cellStyle name="Check Cell 127" xfId="2307" xr:uid="{00000000-0005-0000-0000-00003D130000}"/>
    <cellStyle name="Check Cell 128" xfId="2308" xr:uid="{00000000-0005-0000-0000-00003E130000}"/>
    <cellStyle name="Check Cell 129" xfId="2309" xr:uid="{00000000-0005-0000-0000-00003F130000}"/>
    <cellStyle name="Check Cell 13" xfId="2310" xr:uid="{00000000-0005-0000-0000-000040130000}"/>
    <cellStyle name="Check Cell 130" xfId="2311" xr:uid="{00000000-0005-0000-0000-000041130000}"/>
    <cellStyle name="Check Cell 131" xfId="2312" xr:uid="{00000000-0005-0000-0000-000042130000}"/>
    <cellStyle name="Check Cell 132" xfId="2313" xr:uid="{00000000-0005-0000-0000-000043130000}"/>
    <cellStyle name="Check Cell 133" xfId="2314" xr:uid="{00000000-0005-0000-0000-000044130000}"/>
    <cellStyle name="Check Cell 134" xfId="2315" xr:uid="{00000000-0005-0000-0000-000045130000}"/>
    <cellStyle name="Check Cell 135" xfId="2316" xr:uid="{00000000-0005-0000-0000-000046130000}"/>
    <cellStyle name="Check Cell 136" xfId="2317" xr:uid="{00000000-0005-0000-0000-000047130000}"/>
    <cellStyle name="Check Cell 137" xfId="2318" xr:uid="{00000000-0005-0000-0000-000048130000}"/>
    <cellStyle name="Check Cell 138" xfId="2319" xr:uid="{00000000-0005-0000-0000-000049130000}"/>
    <cellStyle name="Check Cell 139" xfId="2320" xr:uid="{00000000-0005-0000-0000-00004A130000}"/>
    <cellStyle name="Check Cell 14" xfId="2321" xr:uid="{00000000-0005-0000-0000-00004B130000}"/>
    <cellStyle name="Check Cell 140" xfId="2322" xr:uid="{00000000-0005-0000-0000-00004C130000}"/>
    <cellStyle name="Check Cell 141" xfId="2323" xr:uid="{00000000-0005-0000-0000-00004D130000}"/>
    <cellStyle name="Check Cell 142" xfId="2324" xr:uid="{00000000-0005-0000-0000-00004E130000}"/>
    <cellStyle name="Check Cell 143" xfId="2325" xr:uid="{00000000-0005-0000-0000-00004F130000}"/>
    <cellStyle name="Check Cell 144" xfId="2326" xr:uid="{00000000-0005-0000-0000-000050130000}"/>
    <cellStyle name="Check Cell 145" xfId="2327" xr:uid="{00000000-0005-0000-0000-000051130000}"/>
    <cellStyle name="Check Cell 146" xfId="2328" xr:uid="{00000000-0005-0000-0000-000052130000}"/>
    <cellStyle name="Check Cell 147" xfId="2329" xr:uid="{00000000-0005-0000-0000-000053130000}"/>
    <cellStyle name="Check Cell 148" xfId="2330" xr:uid="{00000000-0005-0000-0000-000054130000}"/>
    <cellStyle name="Check Cell 149" xfId="2331" xr:uid="{00000000-0005-0000-0000-000055130000}"/>
    <cellStyle name="Check Cell 15" xfId="2332" xr:uid="{00000000-0005-0000-0000-000056130000}"/>
    <cellStyle name="Check Cell 150" xfId="2333" xr:uid="{00000000-0005-0000-0000-000057130000}"/>
    <cellStyle name="Check Cell 151" xfId="2334" xr:uid="{00000000-0005-0000-0000-000058130000}"/>
    <cellStyle name="Check Cell 152" xfId="2335" xr:uid="{00000000-0005-0000-0000-000059130000}"/>
    <cellStyle name="Check Cell 153" xfId="2336" xr:uid="{00000000-0005-0000-0000-00005A130000}"/>
    <cellStyle name="Check Cell 154" xfId="2337" xr:uid="{00000000-0005-0000-0000-00005B130000}"/>
    <cellStyle name="Check Cell 155" xfId="2338" xr:uid="{00000000-0005-0000-0000-00005C130000}"/>
    <cellStyle name="Check Cell 156" xfId="2339" xr:uid="{00000000-0005-0000-0000-00005D130000}"/>
    <cellStyle name="Check Cell 157" xfId="2340" xr:uid="{00000000-0005-0000-0000-00005E130000}"/>
    <cellStyle name="Check Cell 158" xfId="2341" xr:uid="{00000000-0005-0000-0000-00005F130000}"/>
    <cellStyle name="Check Cell 159" xfId="2342" xr:uid="{00000000-0005-0000-0000-000060130000}"/>
    <cellStyle name="Check Cell 16" xfId="2343" xr:uid="{00000000-0005-0000-0000-000061130000}"/>
    <cellStyle name="Check Cell 160" xfId="2344" xr:uid="{00000000-0005-0000-0000-000062130000}"/>
    <cellStyle name="Check Cell 161" xfId="2345" xr:uid="{00000000-0005-0000-0000-000063130000}"/>
    <cellStyle name="Check Cell 162" xfId="2346" xr:uid="{00000000-0005-0000-0000-000064130000}"/>
    <cellStyle name="Check Cell 163" xfId="2347" xr:uid="{00000000-0005-0000-0000-000065130000}"/>
    <cellStyle name="Check Cell 164" xfId="2348" xr:uid="{00000000-0005-0000-0000-000066130000}"/>
    <cellStyle name="Check Cell 165" xfId="2349" xr:uid="{00000000-0005-0000-0000-000067130000}"/>
    <cellStyle name="Check Cell 166" xfId="2350" xr:uid="{00000000-0005-0000-0000-000068130000}"/>
    <cellStyle name="Check Cell 167" xfId="2351" xr:uid="{00000000-0005-0000-0000-000069130000}"/>
    <cellStyle name="Check Cell 168" xfId="2352" xr:uid="{00000000-0005-0000-0000-00006A130000}"/>
    <cellStyle name="Check Cell 169" xfId="2353" xr:uid="{00000000-0005-0000-0000-00006B130000}"/>
    <cellStyle name="Check Cell 17" xfId="2354" xr:uid="{00000000-0005-0000-0000-00006C130000}"/>
    <cellStyle name="Check Cell 170" xfId="2355" xr:uid="{00000000-0005-0000-0000-00006D130000}"/>
    <cellStyle name="Check Cell 171" xfId="2356" xr:uid="{00000000-0005-0000-0000-00006E130000}"/>
    <cellStyle name="Check Cell 172" xfId="2357" xr:uid="{00000000-0005-0000-0000-00006F130000}"/>
    <cellStyle name="Check Cell 173" xfId="2358" xr:uid="{00000000-0005-0000-0000-000070130000}"/>
    <cellStyle name="Check Cell 174" xfId="2359" xr:uid="{00000000-0005-0000-0000-000071130000}"/>
    <cellStyle name="Check Cell 175" xfId="2360" xr:uid="{00000000-0005-0000-0000-000072130000}"/>
    <cellStyle name="Check Cell 176" xfId="2361" xr:uid="{00000000-0005-0000-0000-000073130000}"/>
    <cellStyle name="Check Cell 177" xfId="2362" xr:uid="{00000000-0005-0000-0000-000074130000}"/>
    <cellStyle name="Check Cell 178" xfId="2363" xr:uid="{00000000-0005-0000-0000-000075130000}"/>
    <cellStyle name="Check Cell 179" xfId="2364" xr:uid="{00000000-0005-0000-0000-000076130000}"/>
    <cellStyle name="Check Cell 18" xfId="2365" xr:uid="{00000000-0005-0000-0000-000077130000}"/>
    <cellStyle name="Check Cell 180" xfId="2366" xr:uid="{00000000-0005-0000-0000-000078130000}"/>
    <cellStyle name="Check Cell 181" xfId="2367" xr:uid="{00000000-0005-0000-0000-000079130000}"/>
    <cellStyle name="Check Cell 182" xfId="2368" xr:uid="{00000000-0005-0000-0000-00007A130000}"/>
    <cellStyle name="Check Cell 183" xfId="2369" xr:uid="{00000000-0005-0000-0000-00007B130000}"/>
    <cellStyle name="Check Cell 184" xfId="2370" xr:uid="{00000000-0005-0000-0000-00007C130000}"/>
    <cellStyle name="Check Cell 185" xfId="2371" xr:uid="{00000000-0005-0000-0000-00007D130000}"/>
    <cellStyle name="Check Cell 186" xfId="2372" xr:uid="{00000000-0005-0000-0000-00007E130000}"/>
    <cellStyle name="Check Cell 187" xfId="2373" xr:uid="{00000000-0005-0000-0000-00007F130000}"/>
    <cellStyle name="Check Cell 188" xfId="2374" xr:uid="{00000000-0005-0000-0000-000080130000}"/>
    <cellStyle name="Check Cell 189" xfId="2375" xr:uid="{00000000-0005-0000-0000-000081130000}"/>
    <cellStyle name="Check Cell 19" xfId="2376" xr:uid="{00000000-0005-0000-0000-000082130000}"/>
    <cellStyle name="Check Cell 190" xfId="2377" xr:uid="{00000000-0005-0000-0000-000083130000}"/>
    <cellStyle name="Check Cell 191" xfId="2378" xr:uid="{00000000-0005-0000-0000-000084130000}"/>
    <cellStyle name="Check Cell 192" xfId="2379" xr:uid="{00000000-0005-0000-0000-000085130000}"/>
    <cellStyle name="Check Cell 193" xfId="2380" xr:uid="{00000000-0005-0000-0000-000086130000}"/>
    <cellStyle name="Check Cell 194" xfId="2381" xr:uid="{00000000-0005-0000-0000-000087130000}"/>
    <cellStyle name="Check Cell 195" xfId="2382" xr:uid="{00000000-0005-0000-0000-000088130000}"/>
    <cellStyle name="Check Cell 196" xfId="2383" xr:uid="{00000000-0005-0000-0000-000089130000}"/>
    <cellStyle name="Check Cell 197" xfId="2384" xr:uid="{00000000-0005-0000-0000-00008A130000}"/>
    <cellStyle name="Check Cell 198" xfId="2385" xr:uid="{00000000-0005-0000-0000-00008B130000}"/>
    <cellStyle name="Check Cell 199" xfId="2386" xr:uid="{00000000-0005-0000-0000-00008C130000}"/>
    <cellStyle name="Check Cell 2" xfId="2387" xr:uid="{00000000-0005-0000-0000-00008D130000}"/>
    <cellStyle name="Check Cell 2 2" xfId="10795" xr:uid="{00000000-0005-0000-0000-00008E130000}"/>
    <cellStyle name="Check Cell 20" xfId="2388" xr:uid="{00000000-0005-0000-0000-00008F130000}"/>
    <cellStyle name="Check Cell 200" xfId="2389" xr:uid="{00000000-0005-0000-0000-000090130000}"/>
    <cellStyle name="Check Cell 201" xfId="2390" xr:uid="{00000000-0005-0000-0000-000091130000}"/>
    <cellStyle name="Check Cell 202" xfId="2391" xr:uid="{00000000-0005-0000-0000-000092130000}"/>
    <cellStyle name="Check Cell 203" xfId="2392" xr:uid="{00000000-0005-0000-0000-000093130000}"/>
    <cellStyle name="Check Cell 204" xfId="2393" xr:uid="{00000000-0005-0000-0000-000094130000}"/>
    <cellStyle name="Check Cell 205" xfId="2394" xr:uid="{00000000-0005-0000-0000-000095130000}"/>
    <cellStyle name="Check Cell 206" xfId="2395" xr:uid="{00000000-0005-0000-0000-000096130000}"/>
    <cellStyle name="Check Cell 207" xfId="2396" xr:uid="{00000000-0005-0000-0000-000097130000}"/>
    <cellStyle name="Check Cell 208" xfId="2397" xr:uid="{00000000-0005-0000-0000-000098130000}"/>
    <cellStyle name="Check Cell 209" xfId="2398" xr:uid="{00000000-0005-0000-0000-000099130000}"/>
    <cellStyle name="Check Cell 21" xfId="2399" xr:uid="{00000000-0005-0000-0000-00009A130000}"/>
    <cellStyle name="Check Cell 210" xfId="2400" xr:uid="{00000000-0005-0000-0000-00009B130000}"/>
    <cellStyle name="Check Cell 211" xfId="2401" xr:uid="{00000000-0005-0000-0000-00009C130000}"/>
    <cellStyle name="Check Cell 212" xfId="2402" xr:uid="{00000000-0005-0000-0000-00009D130000}"/>
    <cellStyle name="Check Cell 213" xfId="2403" xr:uid="{00000000-0005-0000-0000-00009E130000}"/>
    <cellStyle name="Check Cell 214" xfId="2404" xr:uid="{00000000-0005-0000-0000-00009F130000}"/>
    <cellStyle name="Check Cell 215" xfId="2405" xr:uid="{00000000-0005-0000-0000-0000A0130000}"/>
    <cellStyle name="Check Cell 216" xfId="2406" xr:uid="{00000000-0005-0000-0000-0000A1130000}"/>
    <cellStyle name="Check Cell 217" xfId="2407" xr:uid="{00000000-0005-0000-0000-0000A2130000}"/>
    <cellStyle name="Check Cell 218" xfId="2408" xr:uid="{00000000-0005-0000-0000-0000A3130000}"/>
    <cellStyle name="Check Cell 219" xfId="2409" xr:uid="{00000000-0005-0000-0000-0000A4130000}"/>
    <cellStyle name="Check Cell 22" xfId="2410" xr:uid="{00000000-0005-0000-0000-0000A5130000}"/>
    <cellStyle name="Check Cell 220" xfId="2411" xr:uid="{00000000-0005-0000-0000-0000A6130000}"/>
    <cellStyle name="Check Cell 221" xfId="2412" xr:uid="{00000000-0005-0000-0000-0000A7130000}"/>
    <cellStyle name="Check Cell 222" xfId="2413" xr:uid="{00000000-0005-0000-0000-0000A8130000}"/>
    <cellStyle name="Check Cell 223" xfId="2414" xr:uid="{00000000-0005-0000-0000-0000A9130000}"/>
    <cellStyle name="Check Cell 224" xfId="2415" xr:uid="{00000000-0005-0000-0000-0000AA130000}"/>
    <cellStyle name="Check Cell 225" xfId="2416" xr:uid="{00000000-0005-0000-0000-0000AB130000}"/>
    <cellStyle name="Check Cell 226" xfId="2417" xr:uid="{00000000-0005-0000-0000-0000AC130000}"/>
    <cellStyle name="Check Cell 227" xfId="2418" xr:uid="{00000000-0005-0000-0000-0000AD130000}"/>
    <cellStyle name="Check Cell 228" xfId="2419" xr:uid="{00000000-0005-0000-0000-0000AE130000}"/>
    <cellStyle name="Check Cell 229" xfId="2420" xr:uid="{00000000-0005-0000-0000-0000AF130000}"/>
    <cellStyle name="Check Cell 23" xfId="2421" xr:uid="{00000000-0005-0000-0000-0000B0130000}"/>
    <cellStyle name="Check Cell 230" xfId="2422" xr:uid="{00000000-0005-0000-0000-0000B1130000}"/>
    <cellStyle name="Check Cell 231" xfId="2423" xr:uid="{00000000-0005-0000-0000-0000B2130000}"/>
    <cellStyle name="Check Cell 232" xfId="2424" xr:uid="{00000000-0005-0000-0000-0000B3130000}"/>
    <cellStyle name="Check Cell 233" xfId="2425" xr:uid="{00000000-0005-0000-0000-0000B4130000}"/>
    <cellStyle name="Check Cell 234" xfId="2426" xr:uid="{00000000-0005-0000-0000-0000B5130000}"/>
    <cellStyle name="Check Cell 235" xfId="2427" xr:uid="{00000000-0005-0000-0000-0000B6130000}"/>
    <cellStyle name="Check Cell 236" xfId="2428" xr:uid="{00000000-0005-0000-0000-0000B7130000}"/>
    <cellStyle name="Check Cell 237" xfId="2429" xr:uid="{00000000-0005-0000-0000-0000B8130000}"/>
    <cellStyle name="Check Cell 238" xfId="2430" xr:uid="{00000000-0005-0000-0000-0000B9130000}"/>
    <cellStyle name="Check Cell 239" xfId="2431" xr:uid="{00000000-0005-0000-0000-0000BA130000}"/>
    <cellStyle name="Check Cell 24" xfId="2432" xr:uid="{00000000-0005-0000-0000-0000BB130000}"/>
    <cellStyle name="Check Cell 240" xfId="2433" xr:uid="{00000000-0005-0000-0000-0000BC130000}"/>
    <cellStyle name="Check Cell 241" xfId="2434" xr:uid="{00000000-0005-0000-0000-0000BD130000}"/>
    <cellStyle name="Check Cell 242" xfId="2435" xr:uid="{00000000-0005-0000-0000-0000BE130000}"/>
    <cellStyle name="Check Cell 243" xfId="2436" xr:uid="{00000000-0005-0000-0000-0000BF130000}"/>
    <cellStyle name="Check Cell 244" xfId="2437" xr:uid="{00000000-0005-0000-0000-0000C0130000}"/>
    <cellStyle name="Check Cell 245" xfId="2438" xr:uid="{00000000-0005-0000-0000-0000C1130000}"/>
    <cellStyle name="Check Cell 246" xfId="11286" xr:uid="{00000000-0005-0000-0000-0000C2130000}"/>
    <cellStyle name="Check Cell 247" xfId="11369" xr:uid="{00000000-0005-0000-0000-0000C3130000}"/>
    <cellStyle name="Check Cell 25" xfId="2439" xr:uid="{00000000-0005-0000-0000-0000C4130000}"/>
    <cellStyle name="Check Cell 26" xfId="2440" xr:uid="{00000000-0005-0000-0000-0000C5130000}"/>
    <cellStyle name="Check Cell 27" xfId="2441" xr:uid="{00000000-0005-0000-0000-0000C6130000}"/>
    <cellStyle name="Check Cell 28" xfId="2442" xr:uid="{00000000-0005-0000-0000-0000C7130000}"/>
    <cellStyle name="Check Cell 29" xfId="2443" xr:uid="{00000000-0005-0000-0000-0000C8130000}"/>
    <cellStyle name="Check Cell 3" xfId="2444" xr:uid="{00000000-0005-0000-0000-0000C9130000}"/>
    <cellStyle name="Check Cell 30" xfId="2445" xr:uid="{00000000-0005-0000-0000-0000CA130000}"/>
    <cellStyle name="Check Cell 31" xfId="2446" xr:uid="{00000000-0005-0000-0000-0000CB130000}"/>
    <cellStyle name="Check Cell 32" xfId="2447" xr:uid="{00000000-0005-0000-0000-0000CC130000}"/>
    <cellStyle name="Check Cell 33" xfId="2448" xr:uid="{00000000-0005-0000-0000-0000CD130000}"/>
    <cellStyle name="Check Cell 34" xfId="2449" xr:uid="{00000000-0005-0000-0000-0000CE130000}"/>
    <cellStyle name="Check Cell 35" xfId="2450" xr:uid="{00000000-0005-0000-0000-0000CF130000}"/>
    <cellStyle name="Check Cell 36" xfId="2451" xr:uid="{00000000-0005-0000-0000-0000D0130000}"/>
    <cellStyle name="Check Cell 37" xfId="2452" xr:uid="{00000000-0005-0000-0000-0000D1130000}"/>
    <cellStyle name="Check Cell 38" xfId="2453" xr:uid="{00000000-0005-0000-0000-0000D2130000}"/>
    <cellStyle name="Check Cell 39" xfId="2454" xr:uid="{00000000-0005-0000-0000-0000D3130000}"/>
    <cellStyle name="Check Cell 4" xfId="2455" xr:uid="{00000000-0005-0000-0000-0000D4130000}"/>
    <cellStyle name="Check Cell 40" xfId="2456" xr:uid="{00000000-0005-0000-0000-0000D5130000}"/>
    <cellStyle name="Check Cell 41" xfId="2457" xr:uid="{00000000-0005-0000-0000-0000D6130000}"/>
    <cellStyle name="Check Cell 42" xfId="2458" xr:uid="{00000000-0005-0000-0000-0000D7130000}"/>
    <cellStyle name="Check Cell 43" xfId="2459" xr:uid="{00000000-0005-0000-0000-0000D8130000}"/>
    <cellStyle name="Check Cell 44" xfId="2460" xr:uid="{00000000-0005-0000-0000-0000D9130000}"/>
    <cellStyle name="Check Cell 45" xfId="2461" xr:uid="{00000000-0005-0000-0000-0000DA130000}"/>
    <cellStyle name="Check Cell 46" xfId="2462" xr:uid="{00000000-0005-0000-0000-0000DB130000}"/>
    <cellStyle name="Check Cell 47" xfId="2463" xr:uid="{00000000-0005-0000-0000-0000DC130000}"/>
    <cellStyle name="Check Cell 48" xfId="2464" xr:uid="{00000000-0005-0000-0000-0000DD130000}"/>
    <cellStyle name="Check Cell 49" xfId="2465" xr:uid="{00000000-0005-0000-0000-0000DE130000}"/>
    <cellStyle name="Check Cell 5" xfId="2466" xr:uid="{00000000-0005-0000-0000-0000DF130000}"/>
    <cellStyle name="Check Cell 50" xfId="2467" xr:uid="{00000000-0005-0000-0000-0000E0130000}"/>
    <cellStyle name="Check Cell 51" xfId="2468" xr:uid="{00000000-0005-0000-0000-0000E1130000}"/>
    <cellStyle name="Check Cell 52" xfId="2469" xr:uid="{00000000-0005-0000-0000-0000E2130000}"/>
    <cellStyle name="Check Cell 53" xfId="2470" xr:uid="{00000000-0005-0000-0000-0000E3130000}"/>
    <cellStyle name="Check Cell 54" xfId="2471" xr:uid="{00000000-0005-0000-0000-0000E4130000}"/>
    <cellStyle name="Check Cell 55" xfId="2472" xr:uid="{00000000-0005-0000-0000-0000E5130000}"/>
    <cellStyle name="Check Cell 56" xfId="2473" xr:uid="{00000000-0005-0000-0000-0000E6130000}"/>
    <cellStyle name="Check Cell 57" xfId="2474" xr:uid="{00000000-0005-0000-0000-0000E7130000}"/>
    <cellStyle name="Check Cell 58" xfId="2475" xr:uid="{00000000-0005-0000-0000-0000E8130000}"/>
    <cellStyle name="Check Cell 59" xfId="2476" xr:uid="{00000000-0005-0000-0000-0000E9130000}"/>
    <cellStyle name="Check Cell 6" xfId="2477" xr:uid="{00000000-0005-0000-0000-0000EA130000}"/>
    <cellStyle name="Check Cell 60" xfId="2478" xr:uid="{00000000-0005-0000-0000-0000EB130000}"/>
    <cellStyle name="Check Cell 61" xfId="2479" xr:uid="{00000000-0005-0000-0000-0000EC130000}"/>
    <cellStyle name="Check Cell 62" xfId="2480" xr:uid="{00000000-0005-0000-0000-0000ED130000}"/>
    <cellStyle name="Check Cell 63" xfId="2481" xr:uid="{00000000-0005-0000-0000-0000EE130000}"/>
    <cellStyle name="Check Cell 64" xfId="2482" xr:uid="{00000000-0005-0000-0000-0000EF130000}"/>
    <cellStyle name="Check Cell 65" xfId="2483" xr:uid="{00000000-0005-0000-0000-0000F0130000}"/>
    <cellStyle name="Check Cell 66" xfId="2484" xr:uid="{00000000-0005-0000-0000-0000F1130000}"/>
    <cellStyle name="Check Cell 67" xfId="2485" xr:uid="{00000000-0005-0000-0000-0000F2130000}"/>
    <cellStyle name="Check Cell 68" xfId="2486" xr:uid="{00000000-0005-0000-0000-0000F3130000}"/>
    <cellStyle name="Check Cell 69" xfId="2487" xr:uid="{00000000-0005-0000-0000-0000F4130000}"/>
    <cellStyle name="Check Cell 7" xfId="2488" xr:uid="{00000000-0005-0000-0000-0000F5130000}"/>
    <cellStyle name="Check Cell 70" xfId="2489" xr:uid="{00000000-0005-0000-0000-0000F6130000}"/>
    <cellStyle name="Check Cell 71" xfId="2490" xr:uid="{00000000-0005-0000-0000-0000F7130000}"/>
    <cellStyle name="Check Cell 72" xfId="2491" xr:uid="{00000000-0005-0000-0000-0000F8130000}"/>
    <cellStyle name="Check Cell 73" xfId="2492" xr:uid="{00000000-0005-0000-0000-0000F9130000}"/>
    <cellStyle name="Check Cell 74" xfId="2493" xr:uid="{00000000-0005-0000-0000-0000FA130000}"/>
    <cellStyle name="Check Cell 75" xfId="2494" xr:uid="{00000000-0005-0000-0000-0000FB130000}"/>
    <cellStyle name="Check Cell 76" xfId="2495" xr:uid="{00000000-0005-0000-0000-0000FC130000}"/>
    <cellStyle name="Check Cell 77" xfId="2496" xr:uid="{00000000-0005-0000-0000-0000FD130000}"/>
    <cellStyle name="Check Cell 78" xfId="2497" xr:uid="{00000000-0005-0000-0000-0000FE130000}"/>
    <cellStyle name="Check Cell 79" xfId="2498" xr:uid="{00000000-0005-0000-0000-0000FF130000}"/>
    <cellStyle name="Check Cell 8" xfId="2499" xr:uid="{00000000-0005-0000-0000-000000140000}"/>
    <cellStyle name="Check Cell 80" xfId="2500" xr:uid="{00000000-0005-0000-0000-000001140000}"/>
    <cellStyle name="Check Cell 81" xfId="2501" xr:uid="{00000000-0005-0000-0000-000002140000}"/>
    <cellStyle name="Check Cell 82" xfId="2502" xr:uid="{00000000-0005-0000-0000-000003140000}"/>
    <cellStyle name="Check Cell 83" xfId="2503" xr:uid="{00000000-0005-0000-0000-000004140000}"/>
    <cellStyle name="Check Cell 84" xfId="2504" xr:uid="{00000000-0005-0000-0000-000005140000}"/>
    <cellStyle name="Check Cell 85" xfId="2505" xr:uid="{00000000-0005-0000-0000-000006140000}"/>
    <cellStyle name="Check Cell 86" xfId="2506" xr:uid="{00000000-0005-0000-0000-000007140000}"/>
    <cellStyle name="Check Cell 87" xfId="2507" xr:uid="{00000000-0005-0000-0000-000008140000}"/>
    <cellStyle name="Check Cell 88" xfId="2508" xr:uid="{00000000-0005-0000-0000-000009140000}"/>
    <cellStyle name="Check Cell 89" xfId="2509" xr:uid="{00000000-0005-0000-0000-00000A140000}"/>
    <cellStyle name="Check Cell 9" xfId="2510" xr:uid="{00000000-0005-0000-0000-00000B140000}"/>
    <cellStyle name="Check Cell 90" xfId="2511" xr:uid="{00000000-0005-0000-0000-00000C140000}"/>
    <cellStyle name="Check Cell 91" xfId="2512" xr:uid="{00000000-0005-0000-0000-00000D140000}"/>
    <cellStyle name="Check Cell 92" xfId="2513" xr:uid="{00000000-0005-0000-0000-00000E140000}"/>
    <cellStyle name="Check Cell 93" xfId="2514" xr:uid="{00000000-0005-0000-0000-00000F140000}"/>
    <cellStyle name="Check Cell 94" xfId="2515" xr:uid="{00000000-0005-0000-0000-000010140000}"/>
    <cellStyle name="Check Cell 95" xfId="2516" xr:uid="{00000000-0005-0000-0000-000011140000}"/>
    <cellStyle name="Check Cell 96" xfId="2517" xr:uid="{00000000-0005-0000-0000-000012140000}"/>
    <cellStyle name="Check Cell 97" xfId="2518" xr:uid="{00000000-0005-0000-0000-000013140000}"/>
    <cellStyle name="Check Cell 98" xfId="2519" xr:uid="{00000000-0005-0000-0000-000014140000}"/>
    <cellStyle name="Check Cell 99" xfId="2520" xr:uid="{00000000-0005-0000-0000-000015140000}"/>
    <cellStyle name="CombinedVol_Data" xfId="10796" xr:uid="{00000000-0005-0000-0000-000016140000}"/>
    <cellStyle name="Comma" xfId="1" builtinId="3"/>
    <cellStyle name="Comma (0,0)" xfId="10797" xr:uid="{00000000-0005-0000-0000-000017140000}"/>
    <cellStyle name="Comma (0,0) -" xfId="10798" xr:uid="{00000000-0005-0000-0000-000018140000}"/>
    <cellStyle name="Comma (0,0) incl." xfId="10799" xr:uid="{00000000-0005-0000-0000-000019140000}"/>
    <cellStyle name="Comma (0,0) N/A" xfId="10800" xr:uid="{00000000-0005-0000-0000-00001A140000}"/>
    <cellStyle name="Comma (0,0) TBD" xfId="10801" xr:uid="{00000000-0005-0000-0000-00001B140000}"/>
    <cellStyle name="Comma (0,0) TBD-" xfId="10802" xr:uid="{00000000-0005-0000-0000-00001C140000}"/>
    <cellStyle name="Comma (0,0) TBD_(0+12) 2002 Cost Improvement Status" xfId="10803" xr:uid="{00000000-0005-0000-0000-00001D140000}"/>
    <cellStyle name="Comma (0,0) TBD-_(0+12) 2002 Cost Improvement Status" xfId="10804" xr:uid="{00000000-0005-0000-0000-00001E140000}"/>
    <cellStyle name="Comma (0,0) TBD_(3+9) 2002 Cost Improvement Status" xfId="10805" xr:uid="{00000000-0005-0000-0000-00001F140000}"/>
    <cellStyle name="Comma (0,0) TBD-_(3+9) 2002 Cost Improvement Status" xfId="10806" xr:uid="{00000000-0005-0000-0000-000020140000}"/>
    <cellStyle name="Comma (0,0) TBD_(4+8) YoY (3)" xfId="10807" xr:uid="{00000000-0005-0000-0000-000021140000}"/>
    <cellStyle name="Comma (0,0) TBD-_11+1 comm_4" xfId="10808" xr:uid="{00000000-0005-0000-0000-000022140000}"/>
    <cellStyle name="Comma (0,0) TBD_2004 JLR Bus Plan #691-Aug OCCE" xfId="10809" xr:uid="{00000000-0005-0000-0000-000023140000}"/>
    <cellStyle name="Comma (0,0) TBD-_2004 JLR Bus Plan #691-Aug OCCE" xfId="10810" xr:uid="{00000000-0005-0000-0000-000024140000}"/>
    <cellStyle name="Comma (0,0) TBD_2004 JLR Bus Plan #691-Aug OCCE  BP" xfId="10811" xr:uid="{00000000-0005-0000-0000-000025140000}"/>
    <cellStyle name="Comma (0,0) TBD-_2004 JLR Bus Plan #691-Aug OCCE  BP" xfId="10812" xr:uid="{00000000-0005-0000-0000-000026140000}"/>
    <cellStyle name="Comma (0,0) TBD_2004-2008 cash flow 0311131" xfId="10813" xr:uid="{00000000-0005-0000-0000-000027140000}"/>
    <cellStyle name="Comma (0,0) TBD-_2004-2008 cash flow 0311131" xfId="10814" xr:uid="{00000000-0005-0000-0000-000028140000}"/>
    <cellStyle name="Comma (0,0) TBD_2005 Bus Plan Target Setting 011405 - Revised" xfId="10815" xr:uid="{00000000-0005-0000-0000-000029140000}"/>
    <cellStyle name="Comma (0,0) TBD-_2005 Bus Plan Target Setting 011405 - Revised" xfId="10816" xr:uid="{00000000-0005-0000-0000-00002A140000}"/>
    <cellStyle name="Comma (0,0) TBD_5+7 YoY cost performance 2" xfId="10817" xr:uid="{00000000-0005-0000-0000-00002B140000}"/>
    <cellStyle name="Comma (0,0) TBD-_5+7 YoY cost performance 2" xfId="10818" xr:uid="{00000000-0005-0000-0000-00002C140000}"/>
    <cellStyle name="Comma (0,0) TBD_6+ YoY cost performance2" xfId="10819" xr:uid="{00000000-0005-0000-0000-00002D140000}"/>
    <cellStyle name="Comma (0,0) TBD-_6+ YoY cost performance2" xfId="10820" xr:uid="{00000000-0005-0000-0000-00002E140000}"/>
    <cellStyle name="Comma (0,0) TBD_ABS - Final" xfId="10821" xr:uid="{00000000-0005-0000-0000-00002F140000}"/>
    <cellStyle name="Comma (0,0) TBD-_ABS - Final" xfId="10822" xr:uid="{00000000-0005-0000-0000-000030140000}"/>
    <cellStyle name="Comma (0,0) TBD_Book1" xfId="10823" xr:uid="{00000000-0005-0000-0000-000031140000}"/>
    <cellStyle name="Comma (0,0) TBD-_Book1" xfId="10824" xr:uid="{00000000-0005-0000-0000-000032140000}"/>
    <cellStyle name="Comma (0,0) TBD_BSM_Key Assumptions" xfId="10825" xr:uid="{00000000-0005-0000-0000-000033140000}"/>
    <cellStyle name="Comma (0,0) TBD-_BSM_Key Assumptions" xfId="10826" xr:uid="{00000000-0005-0000-0000-000034140000}"/>
    <cellStyle name="Comma (0,0) TBD_Financial Backup - 2005 Bud Dec BOD (Nov SBG)_v1" xfId="10827" xr:uid="{00000000-0005-0000-0000-000035140000}"/>
    <cellStyle name="Comma (0,0) TBD-_Financial Backup - 2005 Bud Dec BOD (Nov SBG)_v1" xfId="10828" xr:uid="{00000000-0005-0000-0000-000036140000}"/>
    <cellStyle name="Comma (0,0) TBD_FSAO P770 (1+11) Plant Capacities_20110215_V00" xfId="10829" xr:uid="{00000000-0005-0000-0000-000037140000}"/>
    <cellStyle name="Comma (0,0) TBD-_FSAO P770 (1+11) Plant Capacities_20110215_V00" xfId="10830" xr:uid="{00000000-0005-0000-0000-000038140000}"/>
    <cellStyle name="Comma (0,0) TBD_FSAO P771 (2+10) Plant Capacities_V02" xfId="10831" xr:uid="{00000000-0005-0000-0000-000039140000}"/>
    <cellStyle name="Comma (0,0) TBD-_FSAO P771 (2+10) Plant Capacities_V02" xfId="10832" xr:uid="{00000000-0005-0000-0000-00003A140000}"/>
    <cellStyle name="Comma (0,0) TBD_FSAO P772 (3+9) Plant Capacities_V01" xfId="10833" xr:uid="{00000000-0005-0000-0000-00003B140000}"/>
    <cellStyle name="Comma (0,0) TBD-_FSAO P772 (3+9) Plant Capacities_V01" xfId="10834" xr:uid="{00000000-0005-0000-0000-00003C140000}"/>
    <cellStyle name="Comma (0,0) TBD_H-C Facer" xfId="10835" xr:uid="{00000000-0005-0000-0000-00003D140000}"/>
    <cellStyle name="Comma (0,0) TBD-_Page 2f (2)" xfId="10836" xr:uid="{00000000-0005-0000-0000-00003E140000}"/>
    <cellStyle name="Comma (0,0) TBD_ProfitOvw 2003 39 summary" xfId="10837" xr:uid="{00000000-0005-0000-0000-00003F140000}"/>
    <cellStyle name="Comma (0,0) TBD-_ProfitOvw 2003 39 summary" xfId="10838" xr:uid="{00000000-0005-0000-0000-000040140000}"/>
    <cellStyle name="Comma (0,0) TBD_ProfitOvw 2003 Budget" xfId="10839" xr:uid="{00000000-0005-0000-0000-000041140000}"/>
    <cellStyle name="Comma (0,0) TBD-_ProfitOvw 2003 Budget" xfId="10840" xr:uid="{00000000-0005-0000-0000-000042140000}"/>
    <cellStyle name="Comma (0,0) TBD_PSA Cost gap update" xfId="10841" xr:uid="{00000000-0005-0000-0000-000043140000}"/>
    <cellStyle name="Comma (0,0) TBD-_PSA Cost gap update" xfId="10842" xr:uid="{00000000-0005-0000-0000-000044140000}"/>
    <cellStyle name="Comma (0,0) TBD_Tab 1" xfId="10843" xr:uid="{00000000-0005-0000-0000-000045140000}"/>
    <cellStyle name="Comma (0,0) TBD-_YoY" xfId="10844" xr:uid="{00000000-0005-0000-0000-000046140000}"/>
    <cellStyle name="Comma (0,0) TBD_YoY (4)" xfId="10845" xr:uid="{00000000-0005-0000-0000-000047140000}"/>
    <cellStyle name="Comma (0,0) TBD-_Y-o-Y Pro-Non-Prod CBG Cost Performance Budget Restatement V2" xfId="10846" xr:uid="{00000000-0005-0000-0000-000048140000}"/>
    <cellStyle name="Comma (0,0)_(0+12) 2002 Cost Improvement Status" xfId="10847" xr:uid="{00000000-0005-0000-0000-000049140000}"/>
    <cellStyle name="Comma (0,00)" xfId="10848" xr:uid="{00000000-0005-0000-0000-00004A140000}"/>
    <cellStyle name="Comma (0,00) -" xfId="10849" xr:uid="{00000000-0005-0000-0000-00004B140000}"/>
    <cellStyle name="Comma (0,00) incl." xfId="10850" xr:uid="{00000000-0005-0000-0000-00004C140000}"/>
    <cellStyle name="Comma (0,00) N/A" xfId="10851" xr:uid="{00000000-0005-0000-0000-00004D140000}"/>
    <cellStyle name="Comma (0,00) TBD" xfId="10852" xr:uid="{00000000-0005-0000-0000-00004E140000}"/>
    <cellStyle name="Comma (0,00) TBD-" xfId="10853" xr:uid="{00000000-0005-0000-0000-00004F140000}"/>
    <cellStyle name="Comma (0,00) TBD_(0+12) 2002 Cost Improvement Status" xfId="10854" xr:uid="{00000000-0005-0000-0000-000050140000}"/>
    <cellStyle name="Comma (0,00) TBD-_(0+12) 2002 Cost Improvement Status" xfId="10855" xr:uid="{00000000-0005-0000-0000-000051140000}"/>
    <cellStyle name="Comma (0,00) TBD_(3+9) 2002 Cost Improvement Status" xfId="10856" xr:uid="{00000000-0005-0000-0000-000052140000}"/>
    <cellStyle name="Comma (0,00) TBD-_(3+9) 2002 Cost Improvement Status" xfId="10857" xr:uid="{00000000-0005-0000-0000-000053140000}"/>
    <cellStyle name="Comma (0,00) TBD_11+1 comm_4" xfId="10858" xr:uid="{00000000-0005-0000-0000-000054140000}"/>
    <cellStyle name="Comma (0,00) TBD-_11+1 comm_4" xfId="10859" xr:uid="{00000000-0005-0000-0000-000055140000}"/>
    <cellStyle name="Comma (0,00) TBD_2004 JLR Bus Plan #691-Aug OCCE" xfId="10860" xr:uid="{00000000-0005-0000-0000-000056140000}"/>
    <cellStyle name="Comma (0,00) TBD-_2004 JLR Bus Plan #691-Aug OCCE" xfId="10861" xr:uid="{00000000-0005-0000-0000-000057140000}"/>
    <cellStyle name="Comma (0,00) TBD_2004 JLR Bus Plan #691-Aug OCCE  BP" xfId="10862" xr:uid="{00000000-0005-0000-0000-000058140000}"/>
    <cellStyle name="Comma (0,00) TBD-_2004 JLR Bus Plan #691-Aug OCCE  BP" xfId="10863" xr:uid="{00000000-0005-0000-0000-000059140000}"/>
    <cellStyle name="Comma (0,00) TBD_2004-2008 cash flow 0311131" xfId="10864" xr:uid="{00000000-0005-0000-0000-00005A140000}"/>
    <cellStyle name="Comma (0,00) TBD-_2004-2008 cash flow 0311131" xfId="10865" xr:uid="{00000000-0005-0000-0000-00005B140000}"/>
    <cellStyle name="Comma (0,00) TBD_2005 Bus Plan Target Setting 011405 - Revised" xfId="10866" xr:uid="{00000000-0005-0000-0000-00005C140000}"/>
    <cellStyle name="Comma (0,00) TBD-_2005 Bus Plan Target Setting 011405 - Revised" xfId="10867" xr:uid="{00000000-0005-0000-0000-00005D140000}"/>
    <cellStyle name="Comma (0,00) TBD_2011_2012 Plant Capacities P775 (6+6) current" xfId="10868" xr:uid="{00000000-0005-0000-0000-00005E140000}"/>
    <cellStyle name="Comma (0,00) TBD-_5+7 YoY cost performance 2" xfId="10869" xr:uid="{00000000-0005-0000-0000-00005F140000}"/>
    <cellStyle name="Comma (0,00) TBD_6+ YoY cost performance2" xfId="10870" xr:uid="{00000000-0005-0000-0000-000060140000}"/>
    <cellStyle name="Comma (0,00) TBD-_Europe Region" xfId="10871" xr:uid="{00000000-0005-0000-0000-000061140000}"/>
    <cellStyle name="Comma (0,00) TBD_FSAO P770 (1+11) Plant Capacities_20110215_V00" xfId="10872" xr:uid="{00000000-0005-0000-0000-000062140000}"/>
    <cellStyle name="Comma (0,00) TBD-_Page 2f (2)" xfId="10873" xr:uid="{00000000-0005-0000-0000-000063140000}"/>
    <cellStyle name="Comma (0,00) TBD_Tab 1" xfId="10874" xr:uid="{00000000-0005-0000-0000-000064140000}"/>
    <cellStyle name="Comma (0,00) TBD-_YoY" xfId="10875" xr:uid="{00000000-0005-0000-0000-000065140000}"/>
    <cellStyle name="Comma (0,00)_B Car facer (2f)" xfId="10876" xr:uid="{00000000-0005-0000-0000-000066140000}"/>
    <cellStyle name="Comma (0,000)" xfId="10877" xr:uid="{00000000-0005-0000-0000-000067140000}"/>
    <cellStyle name="Comma (0,000) -" xfId="10878" xr:uid="{00000000-0005-0000-0000-000068140000}"/>
    <cellStyle name="Comma (0,000) incl." xfId="10879" xr:uid="{00000000-0005-0000-0000-000069140000}"/>
    <cellStyle name="Comma (0,000) N/A" xfId="10880" xr:uid="{00000000-0005-0000-0000-00006A140000}"/>
    <cellStyle name="Comma (0,000) TBD" xfId="10881" xr:uid="{00000000-0005-0000-0000-00006B140000}"/>
    <cellStyle name="Comma (0,000) TBD-" xfId="10882" xr:uid="{00000000-0005-0000-0000-00006C140000}"/>
    <cellStyle name="Comma (0,000) TBD_Page 2f (2)" xfId="10883" xr:uid="{00000000-0005-0000-0000-00006D140000}"/>
    <cellStyle name="Comma (0,000) TBD-_Page 2f (2)" xfId="10884" xr:uid="{00000000-0005-0000-0000-00006E140000}"/>
    <cellStyle name="Comma (0,000) TBD_Tab 1" xfId="10885" xr:uid="{00000000-0005-0000-0000-00006F140000}"/>
    <cellStyle name="Comma (0,000) TBD-_YoY" xfId="10886" xr:uid="{00000000-0005-0000-0000-000070140000}"/>
    <cellStyle name="Comma (0,000)_(4+8) YoY (3)" xfId="10887" xr:uid="{00000000-0005-0000-0000-000071140000}"/>
    <cellStyle name="Comma (00)" xfId="10888" xr:uid="{00000000-0005-0000-0000-000072140000}"/>
    <cellStyle name="Comma (1)" xfId="10889" xr:uid="{00000000-0005-0000-0000-000073140000}"/>
    <cellStyle name="Comma (2)" xfId="10890" xr:uid="{00000000-0005-0000-0000-000074140000}"/>
    <cellStyle name="Comma [0] -" xfId="10891" xr:uid="{00000000-0005-0000-0000-000075140000}"/>
    <cellStyle name="Comma [0] 2" xfId="11858" xr:uid="{00000000-0005-0000-0000-000076140000}"/>
    <cellStyle name="Comma [0] 3" xfId="11859" xr:uid="{00000000-0005-0000-0000-000077140000}"/>
    <cellStyle name="Comma [0] incl." xfId="10892" xr:uid="{00000000-0005-0000-0000-000078140000}"/>
    <cellStyle name="Comma [0] N/A" xfId="10893" xr:uid="{00000000-0005-0000-0000-000079140000}"/>
    <cellStyle name="Comma [0] TBD" xfId="10894" xr:uid="{00000000-0005-0000-0000-00007A140000}"/>
    <cellStyle name="Comma [0] TBD-" xfId="10895" xr:uid="{00000000-0005-0000-0000-00007B140000}"/>
    <cellStyle name="Comma [0] TBD_2003 7+5 Argentina Summary" xfId="10896" xr:uid="{00000000-0005-0000-0000-00007C140000}"/>
    <cellStyle name="Comma [0] TBD-_2003 7+5 Argentina Summary" xfId="10897" xr:uid="{00000000-0005-0000-0000-00007D140000}"/>
    <cellStyle name="Comma [0] TBD_2003 8+4 Argentina Summary" xfId="10898" xr:uid="{00000000-0005-0000-0000-00007E140000}"/>
    <cellStyle name="Comma [0] TBD-_2003 8+4 Argentina Summary" xfId="10899" xr:uid="{00000000-0005-0000-0000-00007F140000}"/>
    <cellStyle name="Comma [0] TBD_BPR" xfId="10900" xr:uid="{00000000-0005-0000-0000-000080140000}"/>
    <cellStyle name="Comma [0] TBD-_BPR" xfId="10901" xr:uid="{00000000-0005-0000-0000-000081140000}"/>
    <cellStyle name="Comma [0] TBD_Brazil_Matters_March 03" xfId="10902" xr:uid="{00000000-0005-0000-0000-000082140000}"/>
    <cellStyle name="Comma [0] TBD-_Brazil_Matters_March 03" xfId="10903" xr:uid="{00000000-0005-0000-0000-000083140000}"/>
    <cellStyle name="Comma [0] TBD_Europe Region" xfId="10904" xr:uid="{00000000-0005-0000-0000-000084140000}"/>
    <cellStyle name="Comma [0] TBD-_Europe Region" xfId="10905" xr:uid="{00000000-0005-0000-0000-000085140000}"/>
    <cellStyle name="Comma [0] TBD_FSAO expl" xfId="10906" xr:uid="{00000000-0005-0000-0000-000086140000}"/>
    <cellStyle name="Comma [0] TBD-_FSAO expl" xfId="10907" xr:uid="{00000000-0005-0000-0000-000087140000}"/>
    <cellStyle name="Comma [0] TBD_FSAO P770 (1+11) Plant Capacities_20110215_V00" xfId="10908" xr:uid="{00000000-0005-0000-0000-000088140000}"/>
    <cellStyle name="Comma [0] TBD-_FSAO P770 (1+11) Plant Capacities_20110215_V00" xfId="10909" xr:uid="{00000000-0005-0000-0000-000089140000}"/>
    <cellStyle name="Comma [0] TBD_FSAO P771 (2+10) Plant Capacities_V02" xfId="10910" xr:uid="{00000000-0005-0000-0000-00008A140000}"/>
    <cellStyle name="Comma [0] TBD-_FSAO P771 (2+10) Plant Capacities_V02" xfId="10911" xr:uid="{00000000-0005-0000-0000-00008B140000}"/>
    <cellStyle name="Comma [0] TBD_FSAO P772 (3+9) Plant Capacities_V01" xfId="10912" xr:uid="{00000000-0005-0000-0000-00008C140000}"/>
    <cellStyle name="Comma [0] TBD-_FSAO P772 (3+9) Plant Capacities_V01" xfId="10913" xr:uid="{00000000-0005-0000-0000-00008D140000}"/>
    <cellStyle name="Comma [0] TBD_income resumido" xfId="10914" xr:uid="{00000000-0005-0000-0000-00008E140000}"/>
    <cellStyle name="Comma [0] TBD-_income resumido" xfId="10915" xr:uid="{00000000-0005-0000-0000-00008F140000}"/>
    <cellStyle name="Comma [0] TBD_Margin walk Bplan" xfId="10916" xr:uid="{00000000-0005-0000-0000-000090140000}"/>
    <cellStyle name="Comma [0] TBD-_Margin walk Bplan" xfId="10917" xr:uid="{00000000-0005-0000-0000-000091140000}"/>
    <cellStyle name="Comma [0] TBD_Margins Walk Dec'03 IQ '04 val" xfId="10918" xr:uid="{00000000-0005-0000-0000-000092140000}"/>
    <cellStyle name="Comma [0] TBD-_Margins Walk Dec'03 IQ '04 val" xfId="10919" xr:uid="{00000000-0005-0000-0000-000093140000}"/>
    <cellStyle name="Comma [0] TBD_Page 2f (2)" xfId="10920" xr:uid="{00000000-0005-0000-0000-000094140000}"/>
    <cellStyle name="Comma [0] TBD-_Page 2f (2)" xfId="10921" xr:uid="{00000000-0005-0000-0000-000095140000}"/>
    <cellStyle name="Comma [0] TBD_r&amp;o" xfId="10922" xr:uid="{00000000-0005-0000-0000-000096140000}"/>
    <cellStyle name="Comma [0] TBD-_YoY" xfId="10923" xr:uid="{00000000-0005-0000-0000-000097140000}"/>
    <cellStyle name="Comma [00]" xfId="154" xr:uid="{00000000-0005-0000-0000-000098140000}"/>
    <cellStyle name="Comma [00] 2" xfId="10924" xr:uid="{00000000-0005-0000-0000-000099140000}"/>
    <cellStyle name="Comma [1]" xfId="10925" xr:uid="{00000000-0005-0000-0000-00009A140000}"/>
    <cellStyle name="Comma [1a]" xfId="10926" xr:uid="{00000000-0005-0000-0000-00009B140000}"/>
    <cellStyle name="Comma [2]" xfId="10927" xr:uid="{00000000-0005-0000-0000-00009C140000}"/>
    <cellStyle name="Comma 10" xfId="11386" xr:uid="{00000000-0005-0000-0000-00009D140000}"/>
    <cellStyle name="Comma 10 2" xfId="11774" xr:uid="{00000000-0005-0000-0000-00009E140000}"/>
    <cellStyle name="Comma 10 3" xfId="11857" xr:uid="{00000000-0005-0000-0000-00009F140000}"/>
    <cellStyle name="Comma 11" xfId="11616" xr:uid="{00000000-0005-0000-0000-0000A0140000}"/>
    <cellStyle name="Comma 12" xfId="11769" xr:uid="{00000000-0005-0000-0000-0000A1140000}"/>
    <cellStyle name="Comma 13" xfId="11685" xr:uid="{00000000-0005-0000-0000-0000A2140000}"/>
    <cellStyle name="Comma 14" xfId="11640" xr:uid="{00000000-0005-0000-0000-0000A3140000}"/>
    <cellStyle name="Comma 15" xfId="11656" xr:uid="{00000000-0005-0000-0000-0000A4140000}"/>
    <cellStyle name="Comma 16" xfId="11684" xr:uid="{00000000-0005-0000-0000-0000A5140000}"/>
    <cellStyle name="Comma 17" xfId="11778" xr:uid="{00000000-0005-0000-0000-0000A6140000}"/>
    <cellStyle name="Comma 18" xfId="11642" xr:uid="{00000000-0005-0000-0000-0000A7140000}"/>
    <cellStyle name="Comma 19" xfId="11652" xr:uid="{00000000-0005-0000-0000-0000A8140000}"/>
    <cellStyle name="Comma 2" xfId="155" xr:uid="{00000000-0005-0000-0000-0000A9140000}"/>
    <cellStyle name="Comma 2 10" xfId="8348" xr:uid="{00000000-0005-0000-0000-0000AA140000}"/>
    <cellStyle name="Comma 2 10 2" xfId="11574" xr:uid="{00000000-0005-0000-0000-0000AB140000}"/>
    <cellStyle name="Comma 2 10 2 2" xfId="11880" xr:uid="{00000000-0005-0000-0000-0000AC140000}"/>
    <cellStyle name="Comma 2 10 2 2 2" xfId="12113" xr:uid="{00000000-0005-0000-0000-0000AD140000}"/>
    <cellStyle name="Comma 2 10 2 2 2 2" xfId="12574" xr:uid="{00000000-0005-0000-0000-0000AE140000}"/>
    <cellStyle name="Comma 2 10 2 2 2 2 2" xfId="13491" xr:uid="{00000000-0005-0000-0000-0000AF140000}"/>
    <cellStyle name="Comma 2 10 2 2 2 2 2 2" xfId="15412" xr:uid="{00000000-0005-0000-0000-0000B0140000}"/>
    <cellStyle name="Comma 2 10 2 2 2 2 3" xfId="14496" xr:uid="{00000000-0005-0000-0000-0000B1140000}"/>
    <cellStyle name="Comma 2 10 2 2 2 3" xfId="13033" xr:uid="{00000000-0005-0000-0000-0000B2140000}"/>
    <cellStyle name="Comma 2 10 2 2 2 3 2" xfId="14954" xr:uid="{00000000-0005-0000-0000-0000B3140000}"/>
    <cellStyle name="Comma 2 10 2 2 2 4" xfId="14038" xr:uid="{00000000-0005-0000-0000-0000B4140000}"/>
    <cellStyle name="Comma 2 10 2 2 3" xfId="12343" xr:uid="{00000000-0005-0000-0000-0000B5140000}"/>
    <cellStyle name="Comma 2 10 2 2 3 2" xfId="13262" xr:uid="{00000000-0005-0000-0000-0000B6140000}"/>
    <cellStyle name="Comma 2 10 2 2 3 2 2" xfId="15183" xr:uid="{00000000-0005-0000-0000-0000B7140000}"/>
    <cellStyle name="Comma 2 10 2 2 3 3" xfId="14267" xr:uid="{00000000-0005-0000-0000-0000B8140000}"/>
    <cellStyle name="Comma 2 10 2 2 4" xfId="12804" xr:uid="{00000000-0005-0000-0000-0000B9140000}"/>
    <cellStyle name="Comma 2 10 2 2 4 2" xfId="14725" xr:uid="{00000000-0005-0000-0000-0000BA140000}"/>
    <cellStyle name="Comma 2 10 2 2 5" xfId="13809" xr:uid="{00000000-0005-0000-0000-0000BB140000}"/>
    <cellStyle name="Comma 2 10 2 3" xfId="11938" xr:uid="{00000000-0005-0000-0000-0000BC140000}"/>
    <cellStyle name="Comma 2 10 2 3 2" xfId="12171" xr:uid="{00000000-0005-0000-0000-0000BD140000}"/>
    <cellStyle name="Comma 2 10 2 3 2 2" xfId="12632" xr:uid="{00000000-0005-0000-0000-0000BE140000}"/>
    <cellStyle name="Comma 2 10 2 3 2 2 2" xfId="13549" xr:uid="{00000000-0005-0000-0000-0000BF140000}"/>
    <cellStyle name="Comma 2 10 2 3 2 2 2 2" xfId="15470" xr:uid="{00000000-0005-0000-0000-0000C0140000}"/>
    <cellStyle name="Comma 2 10 2 3 2 2 3" xfId="14554" xr:uid="{00000000-0005-0000-0000-0000C1140000}"/>
    <cellStyle name="Comma 2 10 2 3 2 3" xfId="13091" xr:uid="{00000000-0005-0000-0000-0000C2140000}"/>
    <cellStyle name="Comma 2 10 2 3 2 3 2" xfId="15012" xr:uid="{00000000-0005-0000-0000-0000C3140000}"/>
    <cellStyle name="Comma 2 10 2 3 2 4" xfId="14096" xr:uid="{00000000-0005-0000-0000-0000C4140000}"/>
    <cellStyle name="Comma 2 10 2 3 3" xfId="12401" xr:uid="{00000000-0005-0000-0000-0000C5140000}"/>
    <cellStyle name="Comma 2 10 2 3 3 2" xfId="13320" xr:uid="{00000000-0005-0000-0000-0000C6140000}"/>
    <cellStyle name="Comma 2 10 2 3 3 2 2" xfId="15241" xr:uid="{00000000-0005-0000-0000-0000C7140000}"/>
    <cellStyle name="Comma 2 10 2 3 3 3" xfId="14325" xr:uid="{00000000-0005-0000-0000-0000C8140000}"/>
    <cellStyle name="Comma 2 10 2 3 4" xfId="12862" xr:uid="{00000000-0005-0000-0000-0000C9140000}"/>
    <cellStyle name="Comma 2 10 2 3 4 2" xfId="14783" xr:uid="{00000000-0005-0000-0000-0000CA140000}"/>
    <cellStyle name="Comma 2 10 2 3 5" xfId="13867" xr:uid="{00000000-0005-0000-0000-0000CB140000}"/>
    <cellStyle name="Comma 2 10 2 4" xfId="11995" xr:uid="{00000000-0005-0000-0000-0000CC140000}"/>
    <cellStyle name="Comma 2 10 2 4 2" xfId="12228" xr:uid="{00000000-0005-0000-0000-0000CD140000}"/>
    <cellStyle name="Comma 2 10 2 4 2 2" xfId="12689" xr:uid="{00000000-0005-0000-0000-0000CE140000}"/>
    <cellStyle name="Comma 2 10 2 4 2 2 2" xfId="13606" xr:uid="{00000000-0005-0000-0000-0000CF140000}"/>
    <cellStyle name="Comma 2 10 2 4 2 2 2 2" xfId="15527" xr:uid="{00000000-0005-0000-0000-0000D0140000}"/>
    <cellStyle name="Comma 2 10 2 4 2 2 3" xfId="14611" xr:uid="{00000000-0005-0000-0000-0000D1140000}"/>
    <cellStyle name="Comma 2 10 2 4 2 3" xfId="13148" xr:uid="{00000000-0005-0000-0000-0000D2140000}"/>
    <cellStyle name="Comma 2 10 2 4 2 3 2" xfId="15069" xr:uid="{00000000-0005-0000-0000-0000D3140000}"/>
    <cellStyle name="Comma 2 10 2 4 2 4" xfId="14153" xr:uid="{00000000-0005-0000-0000-0000D4140000}"/>
    <cellStyle name="Comma 2 10 2 4 3" xfId="12458" xr:uid="{00000000-0005-0000-0000-0000D5140000}"/>
    <cellStyle name="Comma 2 10 2 4 3 2" xfId="13377" xr:uid="{00000000-0005-0000-0000-0000D6140000}"/>
    <cellStyle name="Comma 2 10 2 4 3 2 2" xfId="15298" xr:uid="{00000000-0005-0000-0000-0000D7140000}"/>
    <cellStyle name="Comma 2 10 2 4 3 3" xfId="14382" xr:uid="{00000000-0005-0000-0000-0000D8140000}"/>
    <cellStyle name="Comma 2 10 2 4 4" xfId="12919" xr:uid="{00000000-0005-0000-0000-0000D9140000}"/>
    <cellStyle name="Comma 2 10 2 4 4 2" xfId="14840" xr:uid="{00000000-0005-0000-0000-0000DA140000}"/>
    <cellStyle name="Comma 2 10 2 4 5" xfId="13924" xr:uid="{00000000-0005-0000-0000-0000DB140000}"/>
    <cellStyle name="Comma 2 10 2 5" xfId="12056" xr:uid="{00000000-0005-0000-0000-0000DC140000}"/>
    <cellStyle name="Comma 2 10 2 5 2" xfId="12517" xr:uid="{00000000-0005-0000-0000-0000DD140000}"/>
    <cellStyle name="Comma 2 10 2 5 2 2" xfId="13434" xr:uid="{00000000-0005-0000-0000-0000DE140000}"/>
    <cellStyle name="Comma 2 10 2 5 2 2 2" xfId="15355" xr:uid="{00000000-0005-0000-0000-0000DF140000}"/>
    <cellStyle name="Comma 2 10 2 5 2 3" xfId="14439" xr:uid="{00000000-0005-0000-0000-0000E0140000}"/>
    <cellStyle name="Comma 2 10 2 5 3" xfId="12976" xr:uid="{00000000-0005-0000-0000-0000E1140000}"/>
    <cellStyle name="Comma 2 10 2 5 3 2" xfId="14897" xr:uid="{00000000-0005-0000-0000-0000E2140000}"/>
    <cellStyle name="Comma 2 10 2 5 4" xfId="13981" xr:uid="{00000000-0005-0000-0000-0000E3140000}"/>
    <cellStyle name="Comma 2 10 2 6" xfId="12286" xr:uid="{00000000-0005-0000-0000-0000E4140000}"/>
    <cellStyle name="Comma 2 10 2 6 2" xfId="13205" xr:uid="{00000000-0005-0000-0000-0000E5140000}"/>
    <cellStyle name="Comma 2 10 2 6 2 2" xfId="15126" xr:uid="{00000000-0005-0000-0000-0000E6140000}"/>
    <cellStyle name="Comma 2 10 2 6 3" xfId="14210" xr:uid="{00000000-0005-0000-0000-0000E7140000}"/>
    <cellStyle name="Comma 2 10 2 7" xfId="12747" xr:uid="{00000000-0005-0000-0000-0000E8140000}"/>
    <cellStyle name="Comma 2 10 2 7 2" xfId="14668" xr:uid="{00000000-0005-0000-0000-0000E9140000}"/>
    <cellStyle name="Comma 2 10 2 8" xfId="13750" xr:uid="{00000000-0005-0000-0000-0000EA140000}"/>
    <cellStyle name="Comma 2 10 3" xfId="11660" xr:uid="{00000000-0005-0000-0000-0000EB140000}"/>
    <cellStyle name="Comma 2 10 4" xfId="13691" xr:uid="{00000000-0005-0000-0000-0000EC140000}"/>
    <cellStyle name="Comma 2 11" xfId="8349" xr:uid="{00000000-0005-0000-0000-0000ED140000}"/>
    <cellStyle name="Comma 2 11 2" xfId="11575" xr:uid="{00000000-0005-0000-0000-0000EE140000}"/>
    <cellStyle name="Comma 2 11 2 2" xfId="11881" xr:uid="{00000000-0005-0000-0000-0000EF140000}"/>
    <cellStyle name="Comma 2 11 2 2 2" xfId="12114" xr:uid="{00000000-0005-0000-0000-0000F0140000}"/>
    <cellStyle name="Comma 2 11 2 2 2 2" xfId="12575" xr:uid="{00000000-0005-0000-0000-0000F1140000}"/>
    <cellStyle name="Comma 2 11 2 2 2 2 2" xfId="13492" xr:uid="{00000000-0005-0000-0000-0000F2140000}"/>
    <cellStyle name="Comma 2 11 2 2 2 2 2 2" xfId="15413" xr:uid="{00000000-0005-0000-0000-0000F3140000}"/>
    <cellStyle name="Comma 2 11 2 2 2 2 3" xfId="14497" xr:uid="{00000000-0005-0000-0000-0000F4140000}"/>
    <cellStyle name="Comma 2 11 2 2 2 3" xfId="13034" xr:uid="{00000000-0005-0000-0000-0000F5140000}"/>
    <cellStyle name="Comma 2 11 2 2 2 3 2" xfId="14955" xr:uid="{00000000-0005-0000-0000-0000F6140000}"/>
    <cellStyle name="Comma 2 11 2 2 2 4" xfId="14039" xr:uid="{00000000-0005-0000-0000-0000F7140000}"/>
    <cellStyle name="Comma 2 11 2 2 3" xfId="12344" xr:uid="{00000000-0005-0000-0000-0000F8140000}"/>
    <cellStyle name="Comma 2 11 2 2 3 2" xfId="13263" xr:uid="{00000000-0005-0000-0000-0000F9140000}"/>
    <cellStyle name="Comma 2 11 2 2 3 2 2" xfId="15184" xr:uid="{00000000-0005-0000-0000-0000FA140000}"/>
    <cellStyle name="Comma 2 11 2 2 3 3" xfId="14268" xr:uid="{00000000-0005-0000-0000-0000FB140000}"/>
    <cellStyle name="Comma 2 11 2 2 4" xfId="12805" xr:uid="{00000000-0005-0000-0000-0000FC140000}"/>
    <cellStyle name="Comma 2 11 2 2 4 2" xfId="14726" xr:uid="{00000000-0005-0000-0000-0000FD140000}"/>
    <cellStyle name="Comma 2 11 2 2 5" xfId="13810" xr:uid="{00000000-0005-0000-0000-0000FE140000}"/>
    <cellStyle name="Comma 2 11 2 3" xfId="11939" xr:uid="{00000000-0005-0000-0000-0000FF140000}"/>
    <cellStyle name="Comma 2 11 2 3 2" xfId="12172" xr:uid="{00000000-0005-0000-0000-000000150000}"/>
    <cellStyle name="Comma 2 11 2 3 2 2" xfId="12633" xr:uid="{00000000-0005-0000-0000-000001150000}"/>
    <cellStyle name="Comma 2 11 2 3 2 2 2" xfId="13550" xr:uid="{00000000-0005-0000-0000-000002150000}"/>
    <cellStyle name="Comma 2 11 2 3 2 2 2 2" xfId="15471" xr:uid="{00000000-0005-0000-0000-000003150000}"/>
    <cellStyle name="Comma 2 11 2 3 2 2 3" xfId="14555" xr:uid="{00000000-0005-0000-0000-000004150000}"/>
    <cellStyle name="Comma 2 11 2 3 2 3" xfId="13092" xr:uid="{00000000-0005-0000-0000-000005150000}"/>
    <cellStyle name="Comma 2 11 2 3 2 3 2" xfId="15013" xr:uid="{00000000-0005-0000-0000-000006150000}"/>
    <cellStyle name="Comma 2 11 2 3 2 4" xfId="14097" xr:uid="{00000000-0005-0000-0000-000007150000}"/>
    <cellStyle name="Comma 2 11 2 3 3" xfId="12402" xr:uid="{00000000-0005-0000-0000-000008150000}"/>
    <cellStyle name="Comma 2 11 2 3 3 2" xfId="13321" xr:uid="{00000000-0005-0000-0000-000009150000}"/>
    <cellStyle name="Comma 2 11 2 3 3 2 2" xfId="15242" xr:uid="{00000000-0005-0000-0000-00000A150000}"/>
    <cellStyle name="Comma 2 11 2 3 3 3" xfId="14326" xr:uid="{00000000-0005-0000-0000-00000B150000}"/>
    <cellStyle name="Comma 2 11 2 3 4" xfId="12863" xr:uid="{00000000-0005-0000-0000-00000C150000}"/>
    <cellStyle name="Comma 2 11 2 3 4 2" xfId="14784" xr:uid="{00000000-0005-0000-0000-00000D150000}"/>
    <cellStyle name="Comma 2 11 2 3 5" xfId="13868" xr:uid="{00000000-0005-0000-0000-00000E150000}"/>
    <cellStyle name="Comma 2 11 2 4" xfId="11996" xr:uid="{00000000-0005-0000-0000-00000F150000}"/>
    <cellStyle name="Comma 2 11 2 4 2" xfId="12229" xr:uid="{00000000-0005-0000-0000-000010150000}"/>
    <cellStyle name="Comma 2 11 2 4 2 2" xfId="12690" xr:uid="{00000000-0005-0000-0000-000011150000}"/>
    <cellStyle name="Comma 2 11 2 4 2 2 2" xfId="13607" xr:uid="{00000000-0005-0000-0000-000012150000}"/>
    <cellStyle name="Comma 2 11 2 4 2 2 2 2" xfId="15528" xr:uid="{00000000-0005-0000-0000-000013150000}"/>
    <cellStyle name="Comma 2 11 2 4 2 2 3" xfId="14612" xr:uid="{00000000-0005-0000-0000-000014150000}"/>
    <cellStyle name="Comma 2 11 2 4 2 3" xfId="13149" xr:uid="{00000000-0005-0000-0000-000015150000}"/>
    <cellStyle name="Comma 2 11 2 4 2 3 2" xfId="15070" xr:uid="{00000000-0005-0000-0000-000016150000}"/>
    <cellStyle name="Comma 2 11 2 4 2 4" xfId="14154" xr:uid="{00000000-0005-0000-0000-000017150000}"/>
    <cellStyle name="Comma 2 11 2 4 3" xfId="12459" xr:uid="{00000000-0005-0000-0000-000018150000}"/>
    <cellStyle name="Comma 2 11 2 4 3 2" xfId="13378" xr:uid="{00000000-0005-0000-0000-000019150000}"/>
    <cellStyle name="Comma 2 11 2 4 3 2 2" xfId="15299" xr:uid="{00000000-0005-0000-0000-00001A150000}"/>
    <cellStyle name="Comma 2 11 2 4 3 3" xfId="14383" xr:uid="{00000000-0005-0000-0000-00001B150000}"/>
    <cellStyle name="Comma 2 11 2 4 4" xfId="12920" xr:uid="{00000000-0005-0000-0000-00001C150000}"/>
    <cellStyle name="Comma 2 11 2 4 4 2" xfId="14841" xr:uid="{00000000-0005-0000-0000-00001D150000}"/>
    <cellStyle name="Comma 2 11 2 4 5" xfId="13925" xr:uid="{00000000-0005-0000-0000-00001E150000}"/>
    <cellStyle name="Comma 2 11 2 5" xfId="12057" xr:uid="{00000000-0005-0000-0000-00001F150000}"/>
    <cellStyle name="Comma 2 11 2 5 2" xfId="12518" xr:uid="{00000000-0005-0000-0000-000020150000}"/>
    <cellStyle name="Comma 2 11 2 5 2 2" xfId="13435" xr:uid="{00000000-0005-0000-0000-000021150000}"/>
    <cellStyle name="Comma 2 11 2 5 2 2 2" xfId="15356" xr:uid="{00000000-0005-0000-0000-000022150000}"/>
    <cellStyle name="Comma 2 11 2 5 2 3" xfId="14440" xr:uid="{00000000-0005-0000-0000-000023150000}"/>
    <cellStyle name="Comma 2 11 2 5 3" xfId="12977" xr:uid="{00000000-0005-0000-0000-000024150000}"/>
    <cellStyle name="Comma 2 11 2 5 3 2" xfId="14898" xr:uid="{00000000-0005-0000-0000-000025150000}"/>
    <cellStyle name="Comma 2 11 2 5 4" xfId="13982" xr:uid="{00000000-0005-0000-0000-000026150000}"/>
    <cellStyle name="Comma 2 11 2 6" xfId="12287" xr:uid="{00000000-0005-0000-0000-000027150000}"/>
    <cellStyle name="Comma 2 11 2 6 2" xfId="13206" xr:uid="{00000000-0005-0000-0000-000028150000}"/>
    <cellStyle name="Comma 2 11 2 6 2 2" xfId="15127" xr:uid="{00000000-0005-0000-0000-000029150000}"/>
    <cellStyle name="Comma 2 11 2 6 3" xfId="14211" xr:uid="{00000000-0005-0000-0000-00002A150000}"/>
    <cellStyle name="Comma 2 11 2 7" xfId="12748" xr:uid="{00000000-0005-0000-0000-00002B150000}"/>
    <cellStyle name="Comma 2 11 2 7 2" xfId="14669" xr:uid="{00000000-0005-0000-0000-00002C150000}"/>
    <cellStyle name="Comma 2 11 2 8" xfId="13751" xr:uid="{00000000-0005-0000-0000-00002D150000}"/>
    <cellStyle name="Comma 2 11 3" xfId="11661" xr:uid="{00000000-0005-0000-0000-00002E150000}"/>
    <cellStyle name="Comma 2 11 4" xfId="13692" xr:uid="{00000000-0005-0000-0000-00002F150000}"/>
    <cellStyle name="Comma 2 12" xfId="8350" xr:uid="{00000000-0005-0000-0000-000030150000}"/>
    <cellStyle name="Comma 2 12 2" xfId="11576" xr:uid="{00000000-0005-0000-0000-000031150000}"/>
    <cellStyle name="Comma 2 12 2 2" xfId="11882" xr:uid="{00000000-0005-0000-0000-000032150000}"/>
    <cellStyle name="Comma 2 12 2 2 2" xfId="12115" xr:uid="{00000000-0005-0000-0000-000033150000}"/>
    <cellStyle name="Comma 2 12 2 2 2 2" xfId="12576" xr:uid="{00000000-0005-0000-0000-000034150000}"/>
    <cellStyle name="Comma 2 12 2 2 2 2 2" xfId="13493" xr:uid="{00000000-0005-0000-0000-000035150000}"/>
    <cellStyle name="Comma 2 12 2 2 2 2 2 2" xfId="15414" xr:uid="{00000000-0005-0000-0000-000036150000}"/>
    <cellStyle name="Comma 2 12 2 2 2 2 3" xfId="14498" xr:uid="{00000000-0005-0000-0000-000037150000}"/>
    <cellStyle name="Comma 2 12 2 2 2 3" xfId="13035" xr:uid="{00000000-0005-0000-0000-000038150000}"/>
    <cellStyle name="Comma 2 12 2 2 2 3 2" xfId="14956" xr:uid="{00000000-0005-0000-0000-000039150000}"/>
    <cellStyle name="Comma 2 12 2 2 2 4" xfId="14040" xr:uid="{00000000-0005-0000-0000-00003A150000}"/>
    <cellStyle name="Comma 2 12 2 2 3" xfId="12345" xr:uid="{00000000-0005-0000-0000-00003B150000}"/>
    <cellStyle name="Comma 2 12 2 2 3 2" xfId="13264" xr:uid="{00000000-0005-0000-0000-00003C150000}"/>
    <cellStyle name="Comma 2 12 2 2 3 2 2" xfId="15185" xr:uid="{00000000-0005-0000-0000-00003D150000}"/>
    <cellStyle name="Comma 2 12 2 2 3 3" xfId="14269" xr:uid="{00000000-0005-0000-0000-00003E150000}"/>
    <cellStyle name="Comma 2 12 2 2 4" xfId="12806" xr:uid="{00000000-0005-0000-0000-00003F150000}"/>
    <cellStyle name="Comma 2 12 2 2 4 2" xfId="14727" xr:uid="{00000000-0005-0000-0000-000040150000}"/>
    <cellStyle name="Comma 2 12 2 2 5" xfId="13811" xr:uid="{00000000-0005-0000-0000-000041150000}"/>
    <cellStyle name="Comma 2 12 2 3" xfId="11940" xr:uid="{00000000-0005-0000-0000-000042150000}"/>
    <cellStyle name="Comma 2 12 2 3 2" xfId="12173" xr:uid="{00000000-0005-0000-0000-000043150000}"/>
    <cellStyle name="Comma 2 12 2 3 2 2" xfId="12634" xr:uid="{00000000-0005-0000-0000-000044150000}"/>
    <cellStyle name="Comma 2 12 2 3 2 2 2" xfId="13551" xr:uid="{00000000-0005-0000-0000-000045150000}"/>
    <cellStyle name="Comma 2 12 2 3 2 2 2 2" xfId="15472" xr:uid="{00000000-0005-0000-0000-000046150000}"/>
    <cellStyle name="Comma 2 12 2 3 2 2 3" xfId="14556" xr:uid="{00000000-0005-0000-0000-000047150000}"/>
    <cellStyle name="Comma 2 12 2 3 2 3" xfId="13093" xr:uid="{00000000-0005-0000-0000-000048150000}"/>
    <cellStyle name="Comma 2 12 2 3 2 3 2" xfId="15014" xr:uid="{00000000-0005-0000-0000-000049150000}"/>
    <cellStyle name="Comma 2 12 2 3 2 4" xfId="14098" xr:uid="{00000000-0005-0000-0000-00004A150000}"/>
    <cellStyle name="Comma 2 12 2 3 3" xfId="12403" xr:uid="{00000000-0005-0000-0000-00004B150000}"/>
    <cellStyle name="Comma 2 12 2 3 3 2" xfId="13322" xr:uid="{00000000-0005-0000-0000-00004C150000}"/>
    <cellStyle name="Comma 2 12 2 3 3 2 2" xfId="15243" xr:uid="{00000000-0005-0000-0000-00004D150000}"/>
    <cellStyle name="Comma 2 12 2 3 3 3" xfId="14327" xr:uid="{00000000-0005-0000-0000-00004E150000}"/>
    <cellStyle name="Comma 2 12 2 3 4" xfId="12864" xr:uid="{00000000-0005-0000-0000-00004F150000}"/>
    <cellStyle name="Comma 2 12 2 3 4 2" xfId="14785" xr:uid="{00000000-0005-0000-0000-000050150000}"/>
    <cellStyle name="Comma 2 12 2 3 5" xfId="13869" xr:uid="{00000000-0005-0000-0000-000051150000}"/>
    <cellStyle name="Comma 2 12 2 4" xfId="11997" xr:uid="{00000000-0005-0000-0000-000052150000}"/>
    <cellStyle name="Comma 2 12 2 4 2" xfId="12230" xr:uid="{00000000-0005-0000-0000-000053150000}"/>
    <cellStyle name="Comma 2 12 2 4 2 2" xfId="12691" xr:uid="{00000000-0005-0000-0000-000054150000}"/>
    <cellStyle name="Comma 2 12 2 4 2 2 2" xfId="13608" xr:uid="{00000000-0005-0000-0000-000055150000}"/>
    <cellStyle name="Comma 2 12 2 4 2 2 2 2" xfId="15529" xr:uid="{00000000-0005-0000-0000-000056150000}"/>
    <cellStyle name="Comma 2 12 2 4 2 2 3" xfId="14613" xr:uid="{00000000-0005-0000-0000-000057150000}"/>
    <cellStyle name="Comma 2 12 2 4 2 3" xfId="13150" xr:uid="{00000000-0005-0000-0000-000058150000}"/>
    <cellStyle name="Comma 2 12 2 4 2 3 2" xfId="15071" xr:uid="{00000000-0005-0000-0000-000059150000}"/>
    <cellStyle name="Comma 2 12 2 4 2 4" xfId="14155" xr:uid="{00000000-0005-0000-0000-00005A150000}"/>
    <cellStyle name="Comma 2 12 2 4 3" xfId="12460" xr:uid="{00000000-0005-0000-0000-00005B150000}"/>
    <cellStyle name="Comma 2 12 2 4 3 2" xfId="13379" xr:uid="{00000000-0005-0000-0000-00005C150000}"/>
    <cellStyle name="Comma 2 12 2 4 3 2 2" xfId="15300" xr:uid="{00000000-0005-0000-0000-00005D150000}"/>
    <cellStyle name="Comma 2 12 2 4 3 3" xfId="14384" xr:uid="{00000000-0005-0000-0000-00005E150000}"/>
    <cellStyle name="Comma 2 12 2 4 4" xfId="12921" xr:uid="{00000000-0005-0000-0000-00005F150000}"/>
    <cellStyle name="Comma 2 12 2 4 4 2" xfId="14842" xr:uid="{00000000-0005-0000-0000-000060150000}"/>
    <cellStyle name="Comma 2 12 2 4 5" xfId="13926" xr:uid="{00000000-0005-0000-0000-000061150000}"/>
    <cellStyle name="Comma 2 12 2 5" xfId="12058" xr:uid="{00000000-0005-0000-0000-000062150000}"/>
    <cellStyle name="Comma 2 12 2 5 2" xfId="12519" xr:uid="{00000000-0005-0000-0000-000063150000}"/>
    <cellStyle name="Comma 2 12 2 5 2 2" xfId="13436" xr:uid="{00000000-0005-0000-0000-000064150000}"/>
    <cellStyle name="Comma 2 12 2 5 2 2 2" xfId="15357" xr:uid="{00000000-0005-0000-0000-000065150000}"/>
    <cellStyle name="Comma 2 12 2 5 2 3" xfId="14441" xr:uid="{00000000-0005-0000-0000-000066150000}"/>
    <cellStyle name="Comma 2 12 2 5 3" xfId="12978" xr:uid="{00000000-0005-0000-0000-000067150000}"/>
    <cellStyle name="Comma 2 12 2 5 3 2" xfId="14899" xr:uid="{00000000-0005-0000-0000-000068150000}"/>
    <cellStyle name="Comma 2 12 2 5 4" xfId="13983" xr:uid="{00000000-0005-0000-0000-000069150000}"/>
    <cellStyle name="Comma 2 12 2 6" xfId="12288" xr:uid="{00000000-0005-0000-0000-00006A150000}"/>
    <cellStyle name="Comma 2 12 2 6 2" xfId="13207" xr:uid="{00000000-0005-0000-0000-00006B150000}"/>
    <cellStyle name="Comma 2 12 2 6 2 2" xfId="15128" xr:uid="{00000000-0005-0000-0000-00006C150000}"/>
    <cellStyle name="Comma 2 12 2 6 3" xfId="14212" xr:uid="{00000000-0005-0000-0000-00006D150000}"/>
    <cellStyle name="Comma 2 12 2 7" xfId="12749" xr:uid="{00000000-0005-0000-0000-00006E150000}"/>
    <cellStyle name="Comma 2 12 2 7 2" xfId="14670" xr:uid="{00000000-0005-0000-0000-00006F150000}"/>
    <cellStyle name="Comma 2 12 2 8" xfId="13752" xr:uid="{00000000-0005-0000-0000-000070150000}"/>
    <cellStyle name="Comma 2 12 3" xfId="11662" xr:uid="{00000000-0005-0000-0000-000071150000}"/>
    <cellStyle name="Comma 2 12 4" xfId="13693" xr:uid="{00000000-0005-0000-0000-000072150000}"/>
    <cellStyle name="Comma 2 13" xfId="8351" xr:uid="{00000000-0005-0000-0000-000073150000}"/>
    <cellStyle name="Comma 2 13 2" xfId="11577" xr:uid="{00000000-0005-0000-0000-000074150000}"/>
    <cellStyle name="Comma 2 13 2 2" xfId="11883" xr:uid="{00000000-0005-0000-0000-000075150000}"/>
    <cellStyle name="Comma 2 13 2 2 2" xfId="12116" xr:uid="{00000000-0005-0000-0000-000076150000}"/>
    <cellStyle name="Comma 2 13 2 2 2 2" xfId="12577" xr:uid="{00000000-0005-0000-0000-000077150000}"/>
    <cellStyle name="Comma 2 13 2 2 2 2 2" xfId="13494" xr:uid="{00000000-0005-0000-0000-000078150000}"/>
    <cellStyle name="Comma 2 13 2 2 2 2 2 2" xfId="15415" xr:uid="{00000000-0005-0000-0000-000079150000}"/>
    <cellStyle name="Comma 2 13 2 2 2 2 3" xfId="14499" xr:uid="{00000000-0005-0000-0000-00007A150000}"/>
    <cellStyle name="Comma 2 13 2 2 2 3" xfId="13036" xr:uid="{00000000-0005-0000-0000-00007B150000}"/>
    <cellStyle name="Comma 2 13 2 2 2 3 2" xfId="14957" xr:uid="{00000000-0005-0000-0000-00007C150000}"/>
    <cellStyle name="Comma 2 13 2 2 2 4" xfId="14041" xr:uid="{00000000-0005-0000-0000-00007D150000}"/>
    <cellStyle name="Comma 2 13 2 2 3" xfId="12346" xr:uid="{00000000-0005-0000-0000-00007E150000}"/>
    <cellStyle name="Comma 2 13 2 2 3 2" xfId="13265" xr:uid="{00000000-0005-0000-0000-00007F150000}"/>
    <cellStyle name="Comma 2 13 2 2 3 2 2" xfId="15186" xr:uid="{00000000-0005-0000-0000-000080150000}"/>
    <cellStyle name="Comma 2 13 2 2 3 3" xfId="14270" xr:uid="{00000000-0005-0000-0000-000081150000}"/>
    <cellStyle name="Comma 2 13 2 2 4" xfId="12807" xr:uid="{00000000-0005-0000-0000-000082150000}"/>
    <cellStyle name="Comma 2 13 2 2 4 2" xfId="14728" xr:uid="{00000000-0005-0000-0000-000083150000}"/>
    <cellStyle name="Comma 2 13 2 2 5" xfId="13812" xr:uid="{00000000-0005-0000-0000-000084150000}"/>
    <cellStyle name="Comma 2 13 2 3" xfId="11941" xr:uid="{00000000-0005-0000-0000-000085150000}"/>
    <cellStyle name="Comma 2 13 2 3 2" xfId="12174" xr:uid="{00000000-0005-0000-0000-000086150000}"/>
    <cellStyle name="Comma 2 13 2 3 2 2" xfId="12635" xr:uid="{00000000-0005-0000-0000-000087150000}"/>
    <cellStyle name="Comma 2 13 2 3 2 2 2" xfId="13552" xr:uid="{00000000-0005-0000-0000-000088150000}"/>
    <cellStyle name="Comma 2 13 2 3 2 2 2 2" xfId="15473" xr:uid="{00000000-0005-0000-0000-000089150000}"/>
    <cellStyle name="Comma 2 13 2 3 2 2 3" xfId="14557" xr:uid="{00000000-0005-0000-0000-00008A150000}"/>
    <cellStyle name="Comma 2 13 2 3 2 3" xfId="13094" xr:uid="{00000000-0005-0000-0000-00008B150000}"/>
    <cellStyle name="Comma 2 13 2 3 2 3 2" xfId="15015" xr:uid="{00000000-0005-0000-0000-00008C150000}"/>
    <cellStyle name="Comma 2 13 2 3 2 4" xfId="14099" xr:uid="{00000000-0005-0000-0000-00008D150000}"/>
    <cellStyle name="Comma 2 13 2 3 3" xfId="12404" xr:uid="{00000000-0005-0000-0000-00008E150000}"/>
    <cellStyle name="Comma 2 13 2 3 3 2" xfId="13323" xr:uid="{00000000-0005-0000-0000-00008F150000}"/>
    <cellStyle name="Comma 2 13 2 3 3 2 2" xfId="15244" xr:uid="{00000000-0005-0000-0000-000090150000}"/>
    <cellStyle name="Comma 2 13 2 3 3 3" xfId="14328" xr:uid="{00000000-0005-0000-0000-000091150000}"/>
    <cellStyle name="Comma 2 13 2 3 4" xfId="12865" xr:uid="{00000000-0005-0000-0000-000092150000}"/>
    <cellStyle name="Comma 2 13 2 3 4 2" xfId="14786" xr:uid="{00000000-0005-0000-0000-000093150000}"/>
    <cellStyle name="Comma 2 13 2 3 5" xfId="13870" xr:uid="{00000000-0005-0000-0000-000094150000}"/>
    <cellStyle name="Comma 2 13 2 4" xfId="11998" xr:uid="{00000000-0005-0000-0000-000095150000}"/>
    <cellStyle name="Comma 2 13 2 4 2" xfId="12231" xr:uid="{00000000-0005-0000-0000-000096150000}"/>
    <cellStyle name="Comma 2 13 2 4 2 2" xfId="12692" xr:uid="{00000000-0005-0000-0000-000097150000}"/>
    <cellStyle name="Comma 2 13 2 4 2 2 2" xfId="13609" xr:uid="{00000000-0005-0000-0000-000098150000}"/>
    <cellStyle name="Comma 2 13 2 4 2 2 2 2" xfId="15530" xr:uid="{00000000-0005-0000-0000-000099150000}"/>
    <cellStyle name="Comma 2 13 2 4 2 2 3" xfId="14614" xr:uid="{00000000-0005-0000-0000-00009A150000}"/>
    <cellStyle name="Comma 2 13 2 4 2 3" xfId="13151" xr:uid="{00000000-0005-0000-0000-00009B150000}"/>
    <cellStyle name="Comma 2 13 2 4 2 3 2" xfId="15072" xr:uid="{00000000-0005-0000-0000-00009C150000}"/>
    <cellStyle name="Comma 2 13 2 4 2 4" xfId="14156" xr:uid="{00000000-0005-0000-0000-00009D150000}"/>
    <cellStyle name="Comma 2 13 2 4 3" xfId="12461" xr:uid="{00000000-0005-0000-0000-00009E150000}"/>
    <cellStyle name="Comma 2 13 2 4 3 2" xfId="13380" xr:uid="{00000000-0005-0000-0000-00009F150000}"/>
    <cellStyle name="Comma 2 13 2 4 3 2 2" xfId="15301" xr:uid="{00000000-0005-0000-0000-0000A0150000}"/>
    <cellStyle name="Comma 2 13 2 4 3 3" xfId="14385" xr:uid="{00000000-0005-0000-0000-0000A1150000}"/>
    <cellStyle name="Comma 2 13 2 4 4" xfId="12922" xr:uid="{00000000-0005-0000-0000-0000A2150000}"/>
    <cellStyle name="Comma 2 13 2 4 4 2" xfId="14843" xr:uid="{00000000-0005-0000-0000-0000A3150000}"/>
    <cellStyle name="Comma 2 13 2 4 5" xfId="13927" xr:uid="{00000000-0005-0000-0000-0000A4150000}"/>
    <cellStyle name="Comma 2 13 2 5" xfId="12059" xr:uid="{00000000-0005-0000-0000-0000A5150000}"/>
    <cellStyle name="Comma 2 13 2 5 2" xfId="12520" xr:uid="{00000000-0005-0000-0000-0000A6150000}"/>
    <cellStyle name="Comma 2 13 2 5 2 2" xfId="13437" xr:uid="{00000000-0005-0000-0000-0000A7150000}"/>
    <cellStyle name="Comma 2 13 2 5 2 2 2" xfId="15358" xr:uid="{00000000-0005-0000-0000-0000A8150000}"/>
    <cellStyle name="Comma 2 13 2 5 2 3" xfId="14442" xr:uid="{00000000-0005-0000-0000-0000A9150000}"/>
    <cellStyle name="Comma 2 13 2 5 3" xfId="12979" xr:uid="{00000000-0005-0000-0000-0000AA150000}"/>
    <cellStyle name="Comma 2 13 2 5 3 2" xfId="14900" xr:uid="{00000000-0005-0000-0000-0000AB150000}"/>
    <cellStyle name="Comma 2 13 2 5 4" xfId="13984" xr:uid="{00000000-0005-0000-0000-0000AC150000}"/>
    <cellStyle name="Comma 2 13 2 6" xfId="12289" xr:uid="{00000000-0005-0000-0000-0000AD150000}"/>
    <cellStyle name="Comma 2 13 2 6 2" xfId="13208" xr:uid="{00000000-0005-0000-0000-0000AE150000}"/>
    <cellStyle name="Comma 2 13 2 6 2 2" xfId="15129" xr:uid="{00000000-0005-0000-0000-0000AF150000}"/>
    <cellStyle name="Comma 2 13 2 6 3" xfId="14213" xr:uid="{00000000-0005-0000-0000-0000B0150000}"/>
    <cellStyle name="Comma 2 13 2 7" xfId="12750" xr:uid="{00000000-0005-0000-0000-0000B1150000}"/>
    <cellStyle name="Comma 2 13 2 7 2" xfId="14671" xr:uid="{00000000-0005-0000-0000-0000B2150000}"/>
    <cellStyle name="Comma 2 13 2 8" xfId="13753" xr:uid="{00000000-0005-0000-0000-0000B3150000}"/>
    <cellStyle name="Comma 2 13 3" xfId="11663" xr:uid="{00000000-0005-0000-0000-0000B4150000}"/>
    <cellStyle name="Comma 2 13 4" xfId="13694" xr:uid="{00000000-0005-0000-0000-0000B5150000}"/>
    <cellStyle name="Comma 2 14" xfId="8352" xr:uid="{00000000-0005-0000-0000-0000B6150000}"/>
    <cellStyle name="Comma 2 14 2" xfId="11578" xr:uid="{00000000-0005-0000-0000-0000B7150000}"/>
    <cellStyle name="Comma 2 14 2 2" xfId="11884" xr:uid="{00000000-0005-0000-0000-0000B8150000}"/>
    <cellStyle name="Comma 2 14 2 2 2" xfId="12117" xr:uid="{00000000-0005-0000-0000-0000B9150000}"/>
    <cellStyle name="Comma 2 14 2 2 2 2" xfId="12578" xr:uid="{00000000-0005-0000-0000-0000BA150000}"/>
    <cellStyle name="Comma 2 14 2 2 2 2 2" xfId="13495" xr:uid="{00000000-0005-0000-0000-0000BB150000}"/>
    <cellStyle name="Comma 2 14 2 2 2 2 2 2" xfId="15416" xr:uid="{00000000-0005-0000-0000-0000BC150000}"/>
    <cellStyle name="Comma 2 14 2 2 2 2 3" xfId="14500" xr:uid="{00000000-0005-0000-0000-0000BD150000}"/>
    <cellStyle name="Comma 2 14 2 2 2 3" xfId="13037" xr:uid="{00000000-0005-0000-0000-0000BE150000}"/>
    <cellStyle name="Comma 2 14 2 2 2 3 2" xfId="14958" xr:uid="{00000000-0005-0000-0000-0000BF150000}"/>
    <cellStyle name="Comma 2 14 2 2 2 4" xfId="14042" xr:uid="{00000000-0005-0000-0000-0000C0150000}"/>
    <cellStyle name="Comma 2 14 2 2 3" xfId="12347" xr:uid="{00000000-0005-0000-0000-0000C1150000}"/>
    <cellStyle name="Comma 2 14 2 2 3 2" xfId="13266" xr:uid="{00000000-0005-0000-0000-0000C2150000}"/>
    <cellStyle name="Comma 2 14 2 2 3 2 2" xfId="15187" xr:uid="{00000000-0005-0000-0000-0000C3150000}"/>
    <cellStyle name="Comma 2 14 2 2 3 3" xfId="14271" xr:uid="{00000000-0005-0000-0000-0000C4150000}"/>
    <cellStyle name="Comma 2 14 2 2 4" xfId="12808" xr:uid="{00000000-0005-0000-0000-0000C5150000}"/>
    <cellStyle name="Comma 2 14 2 2 4 2" xfId="14729" xr:uid="{00000000-0005-0000-0000-0000C6150000}"/>
    <cellStyle name="Comma 2 14 2 2 5" xfId="13813" xr:uid="{00000000-0005-0000-0000-0000C7150000}"/>
    <cellStyle name="Comma 2 14 2 3" xfId="11942" xr:uid="{00000000-0005-0000-0000-0000C8150000}"/>
    <cellStyle name="Comma 2 14 2 3 2" xfId="12175" xr:uid="{00000000-0005-0000-0000-0000C9150000}"/>
    <cellStyle name="Comma 2 14 2 3 2 2" xfId="12636" xr:uid="{00000000-0005-0000-0000-0000CA150000}"/>
    <cellStyle name="Comma 2 14 2 3 2 2 2" xfId="13553" xr:uid="{00000000-0005-0000-0000-0000CB150000}"/>
    <cellStyle name="Comma 2 14 2 3 2 2 2 2" xfId="15474" xr:uid="{00000000-0005-0000-0000-0000CC150000}"/>
    <cellStyle name="Comma 2 14 2 3 2 2 3" xfId="14558" xr:uid="{00000000-0005-0000-0000-0000CD150000}"/>
    <cellStyle name="Comma 2 14 2 3 2 3" xfId="13095" xr:uid="{00000000-0005-0000-0000-0000CE150000}"/>
    <cellStyle name="Comma 2 14 2 3 2 3 2" xfId="15016" xr:uid="{00000000-0005-0000-0000-0000CF150000}"/>
    <cellStyle name="Comma 2 14 2 3 2 4" xfId="14100" xr:uid="{00000000-0005-0000-0000-0000D0150000}"/>
    <cellStyle name="Comma 2 14 2 3 3" xfId="12405" xr:uid="{00000000-0005-0000-0000-0000D1150000}"/>
    <cellStyle name="Comma 2 14 2 3 3 2" xfId="13324" xr:uid="{00000000-0005-0000-0000-0000D2150000}"/>
    <cellStyle name="Comma 2 14 2 3 3 2 2" xfId="15245" xr:uid="{00000000-0005-0000-0000-0000D3150000}"/>
    <cellStyle name="Comma 2 14 2 3 3 3" xfId="14329" xr:uid="{00000000-0005-0000-0000-0000D4150000}"/>
    <cellStyle name="Comma 2 14 2 3 4" xfId="12866" xr:uid="{00000000-0005-0000-0000-0000D5150000}"/>
    <cellStyle name="Comma 2 14 2 3 4 2" xfId="14787" xr:uid="{00000000-0005-0000-0000-0000D6150000}"/>
    <cellStyle name="Comma 2 14 2 3 5" xfId="13871" xr:uid="{00000000-0005-0000-0000-0000D7150000}"/>
    <cellStyle name="Comma 2 14 2 4" xfId="11999" xr:uid="{00000000-0005-0000-0000-0000D8150000}"/>
    <cellStyle name="Comma 2 14 2 4 2" xfId="12232" xr:uid="{00000000-0005-0000-0000-0000D9150000}"/>
    <cellStyle name="Comma 2 14 2 4 2 2" xfId="12693" xr:uid="{00000000-0005-0000-0000-0000DA150000}"/>
    <cellStyle name="Comma 2 14 2 4 2 2 2" xfId="13610" xr:uid="{00000000-0005-0000-0000-0000DB150000}"/>
    <cellStyle name="Comma 2 14 2 4 2 2 2 2" xfId="15531" xr:uid="{00000000-0005-0000-0000-0000DC150000}"/>
    <cellStyle name="Comma 2 14 2 4 2 2 3" xfId="14615" xr:uid="{00000000-0005-0000-0000-0000DD150000}"/>
    <cellStyle name="Comma 2 14 2 4 2 3" xfId="13152" xr:uid="{00000000-0005-0000-0000-0000DE150000}"/>
    <cellStyle name="Comma 2 14 2 4 2 3 2" xfId="15073" xr:uid="{00000000-0005-0000-0000-0000DF150000}"/>
    <cellStyle name="Comma 2 14 2 4 2 4" xfId="14157" xr:uid="{00000000-0005-0000-0000-0000E0150000}"/>
    <cellStyle name="Comma 2 14 2 4 3" xfId="12462" xr:uid="{00000000-0005-0000-0000-0000E1150000}"/>
    <cellStyle name="Comma 2 14 2 4 3 2" xfId="13381" xr:uid="{00000000-0005-0000-0000-0000E2150000}"/>
    <cellStyle name="Comma 2 14 2 4 3 2 2" xfId="15302" xr:uid="{00000000-0005-0000-0000-0000E3150000}"/>
    <cellStyle name="Comma 2 14 2 4 3 3" xfId="14386" xr:uid="{00000000-0005-0000-0000-0000E4150000}"/>
    <cellStyle name="Comma 2 14 2 4 4" xfId="12923" xr:uid="{00000000-0005-0000-0000-0000E5150000}"/>
    <cellStyle name="Comma 2 14 2 4 4 2" xfId="14844" xr:uid="{00000000-0005-0000-0000-0000E6150000}"/>
    <cellStyle name="Comma 2 14 2 4 5" xfId="13928" xr:uid="{00000000-0005-0000-0000-0000E7150000}"/>
    <cellStyle name="Comma 2 14 2 5" xfId="12060" xr:uid="{00000000-0005-0000-0000-0000E8150000}"/>
    <cellStyle name="Comma 2 14 2 5 2" xfId="12521" xr:uid="{00000000-0005-0000-0000-0000E9150000}"/>
    <cellStyle name="Comma 2 14 2 5 2 2" xfId="13438" xr:uid="{00000000-0005-0000-0000-0000EA150000}"/>
    <cellStyle name="Comma 2 14 2 5 2 2 2" xfId="15359" xr:uid="{00000000-0005-0000-0000-0000EB150000}"/>
    <cellStyle name="Comma 2 14 2 5 2 3" xfId="14443" xr:uid="{00000000-0005-0000-0000-0000EC150000}"/>
    <cellStyle name="Comma 2 14 2 5 3" xfId="12980" xr:uid="{00000000-0005-0000-0000-0000ED150000}"/>
    <cellStyle name="Comma 2 14 2 5 3 2" xfId="14901" xr:uid="{00000000-0005-0000-0000-0000EE150000}"/>
    <cellStyle name="Comma 2 14 2 5 4" xfId="13985" xr:uid="{00000000-0005-0000-0000-0000EF150000}"/>
    <cellStyle name="Comma 2 14 2 6" xfId="12290" xr:uid="{00000000-0005-0000-0000-0000F0150000}"/>
    <cellStyle name="Comma 2 14 2 6 2" xfId="13209" xr:uid="{00000000-0005-0000-0000-0000F1150000}"/>
    <cellStyle name="Comma 2 14 2 6 2 2" xfId="15130" xr:uid="{00000000-0005-0000-0000-0000F2150000}"/>
    <cellStyle name="Comma 2 14 2 6 3" xfId="14214" xr:uid="{00000000-0005-0000-0000-0000F3150000}"/>
    <cellStyle name="Comma 2 14 2 7" xfId="12751" xr:uid="{00000000-0005-0000-0000-0000F4150000}"/>
    <cellStyle name="Comma 2 14 2 7 2" xfId="14672" xr:uid="{00000000-0005-0000-0000-0000F5150000}"/>
    <cellStyle name="Comma 2 14 2 8" xfId="13754" xr:uid="{00000000-0005-0000-0000-0000F6150000}"/>
    <cellStyle name="Comma 2 14 3" xfId="11664" xr:uid="{00000000-0005-0000-0000-0000F7150000}"/>
    <cellStyle name="Comma 2 14 4" xfId="13695" xr:uid="{00000000-0005-0000-0000-0000F8150000}"/>
    <cellStyle name="Comma 2 15" xfId="8353" xr:uid="{00000000-0005-0000-0000-0000F9150000}"/>
    <cellStyle name="Comma 2 15 2" xfId="11579" xr:uid="{00000000-0005-0000-0000-0000FA150000}"/>
    <cellStyle name="Comma 2 15 2 2" xfId="11885" xr:uid="{00000000-0005-0000-0000-0000FB150000}"/>
    <cellStyle name="Comma 2 15 2 2 2" xfId="12118" xr:uid="{00000000-0005-0000-0000-0000FC150000}"/>
    <cellStyle name="Comma 2 15 2 2 2 2" xfId="12579" xr:uid="{00000000-0005-0000-0000-0000FD150000}"/>
    <cellStyle name="Comma 2 15 2 2 2 2 2" xfId="13496" xr:uid="{00000000-0005-0000-0000-0000FE150000}"/>
    <cellStyle name="Comma 2 15 2 2 2 2 2 2" xfId="15417" xr:uid="{00000000-0005-0000-0000-0000FF150000}"/>
    <cellStyle name="Comma 2 15 2 2 2 2 3" xfId="14501" xr:uid="{00000000-0005-0000-0000-000000160000}"/>
    <cellStyle name="Comma 2 15 2 2 2 3" xfId="13038" xr:uid="{00000000-0005-0000-0000-000001160000}"/>
    <cellStyle name="Comma 2 15 2 2 2 3 2" xfId="14959" xr:uid="{00000000-0005-0000-0000-000002160000}"/>
    <cellStyle name="Comma 2 15 2 2 2 4" xfId="14043" xr:uid="{00000000-0005-0000-0000-000003160000}"/>
    <cellStyle name="Comma 2 15 2 2 3" xfId="12348" xr:uid="{00000000-0005-0000-0000-000004160000}"/>
    <cellStyle name="Comma 2 15 2 2 3 2" xfId="13267" xr:uid="{00000000-0005-0000-0000-000005160000}"/>
    <cellStyle name="Comma 2 15 2 2 3 2 2" xfId="15188" xr:uid="{00000000-0005-0000-0000-000006160000}"/>
    <cellStyle name="Comma 2 15 2 2 3 3" xfId="14272" xr:uid="{00000000-0005-0000-0000-000007160000}"/>
    <cellStyle name="Comma 2 15 2 2 4" xfId="12809" xr:uid="{00000000-0005-0000-0000-000008160000}"/>
    <cellStyle name="Comma 2 15 2 2 4 2" xfId="14730" xr:uid="{00000000-0005-0000-0000-000009160000}"/>
    <cellStyle name="Comma 2 15 2 2 5" xfId="13814" xr:uid="{00000000-0005-0000-0000-00000A160000}"/>
    <cellStyle name="Comma 2 15 2 3" xfId="11943" xr:uid="{00000000-0005-0000-0000-00000B160000}"/>
    <cellStyle name="Comma 2 15 2 3 2" xfId="12176" xr:uid="{00000000-0005-0000-0000-00000C160000}"/>
    <cellStyle name="Comma 2 15 2 3 2 2" xfId="12637" xr:uid="{00000000-0005-0000-0000-00000D160000}"/>
    <cellStyle name="Comma 2 15 2 3 2 2 2" xfId="13554" xr:uid="{00000000-0005-0000-0000-00000E160000}"/>
    <cellStyle name="Comma 2 15 2 3 2 2 2 2" xfId="15475" xr:uid="{00000000-0005-0000-0000-00000F160000}"/>
    <cellStyle name="Comma 2 15 2 3 2 2 3" xfId="14559" xr:uid="{00000000-0005-0000-0000-000010160000}"/>
    <cellStyle name="Comma 2 15 2 3 2 3" xfId="13096" xr:uid="{00000000-0005-0000-0000-000011160000}"/>
    <cellStyle name="Comma 2 15 2 3 2 3 2" xfId="15017" xr:uid="{00000000-0005-0000-0000-000012160000}"/>
    <cellStyle name="Comma 2 15 2 3 2 4" xfId="14101" xr:uid="{00000000-0005-0000-0000-000013160000}"/>
    <cellStyle name="Comma 2 15 2 3 3" xfId="12406" xr:uid="{00000000-0005-0000-0000-000014160000}"/>
    <cellStyle name="Comma 2 15 2 3 3 2" xfId="13325" xr:uid="{00000000-0005-0000-0000-000015160000}"/>
    <cellStyle name="Comma 2 15 2 3 3 2 2" xfId="15246" xr:uid="{00000000-0005-0000-0000-000016160000}"/>
    <cellStyle name="Comma 2 15 2 3 3 3" xfId="14330" xr:uid="{00000000-0005-0000-0000-000017160000}"/>
    <cellStyle name="Comma 2 15 2 3 4" xfId="12867" xr:uid="{00000000-0005-0000-0000-000018160000}"/>
    <cellStyle name="Comma 2 15 2 3 4 2" xfId="14788" xr:uid="{00000000-0005-0000-0000-000019160000}"/>
    <cellStyle name="Comma 2 15 2 3 5" xfId="13872" xr:uid="{00000000-0005-0000-0000-00001A160000}"/>
    <cellStyle name="Comma 2 15 2 4" xfId="12000" xr:uid="{00000000-0005-0000-0000-00001B160000}"/>
    <cellStyle name="Comma 2 15 2 4 2" xfId="12233" xr:uid="{00000000-0005-0000-0000-00001C160000}"/>
    <cellStyle name="Comma 2 15 2 4 2 2" xfId="12694" xr:uid="{00000000-0005-0000-0000-00001D160000}"/>
    <cellStyle name="Comma 2 15 2 4 2 2 2" xfId="13611" xr:uid="{00000000-0005-0000-0000-00001E160000}"/>
    <cellStyle name="Comma 2 15 2 4 2 2 2 2" xfId="15532" xr:uid="{00000000-0005-0000-0000-00001F160000}"/>
    <cellStyle name="Comma 2 15 2 4 2 2 3" xfId="14616" xr:uid="{00000000-0005-0000-0000-000020160000}"/>
    <cellStyle name="Comma 2 15 2 4 2 3" xfId="13153" xr:uid="{00000000-0005-0000-0000-000021160000}"/>
    <cellStyle name="Comma 2 15 2 4 2 3 2" xfId="15074" xr:uid="{00000000-0005-0000-0000-000022160000}"/>
    <cellStyle name="Comma 2 15 2 4 2 4" xfId="14158" xr:uid="{00000000-0005-0000-0000-000023160000}"/>
    <cellStyle name="Comma 2 15 2 4 3" xfId="12463" xr:uid="{00000000-0005-0000-0000-000024160000}"/>
    <cellStyle name="Comma 2 15 2 4 3 2" xfId="13382" xr:uid="{00000000-0005-0000-0000-000025160000}"/>
    <cellStyle name="Comma 2 15 2 4 3 2 2" xfId="15303" xr:uid="{00000000-0005-0000-0000-000026160000}"/>
    <cellStyle name="Comma 2 15 2 4 3 3" xfId="14387" xr:uid="{00000000-0005-0000-0000-000027160000}"/>
    <cellStyle name="Comma 2 15 2 4 4" xfId="12924" xr:uid="{00000000-0005-0000-0000-000028160000}"/>
    <cellStyle name="Comma 2 15 2 4 4 2" xfId="14845" xr:uid="{00000000-0005-0000-0000-000029160000}"/>
    <cellStyle name="Comma 2 15 2 4 5" xfId="13929" xr:uid="{00000000-0005-0000-0000-00002A160000}"/>
    <cellStyle name="Comma 2 15 2 5" xfId="12061" xr:uid="{00000000-0005-0000-0000-00002B160000}"/>
    <cellStyle name="Comma 2 15 2 5 2" xfId="12522" xr:uid="{00000000-0005-0000-0000-00002C160000}"/>
    <cellStyle name="Comma 2 15 2 5 2 2" xfId="13439" xr:uid="{00000000-0005-0000-0000-00002D160000}"/>
    <cellStyle name="Comma 2 15 2 5 2 2 2" xfId="15360" xr:uid="{00000000-0005-0000-0000-00002E160000}"/>
    <cellStyle name="Comma 2 15 2 5 2 3" xfId="14444" xr:uid="{00000000-0005-0000-0000-00002F160000}"/>
    <cellStyle name="Comma 2 15 2 5 3" xfId="12981" xr:uid="{00000000-0005-0000-0000-000030160000}"/>
    <cellStyle name="Comma 2 15 2 5 3 2" xfId="14902" xr:uid="{00000000-0005-0000-0000-000031160000}"/>
    <cellStyle name="Comma 2 15 2 5 4" xfId="13986" xr:uid="{00000000-0005-0000-0000-000032160000}"/>
    <cellStyle name="Comma 2 15 2 6" xfId="12291" xr:uid="{00000000-0005-0000-0000-000033160000}"/>
    <cellStyle name="Comma 2 15 2 6 2" xfId="13210" xr:uid="{00000000-0005-0000-0000-000034160000}"/>
    <cellStyle name="Comma 2 15 2 6 2 2" xfId="15131" xr:uid="{00000000-0005-0000-0000-000035160000}"/>
    <cellStyle name="Comma 2 15 2 6 3" xfId="14215" xr:uid="{00000000-0005-0000-0000-000036160000}"/>
    <cellStyle name="Comma 2 15 2 7" xfId="12752" xr:uid="{00000000-0005-0000-0000-000037160000}"/>
    <cellStyle name="Comma 2 15 2 7 2" xfId="14673" xr:uid="{00000000-0005-0000-0000-000038160000}"/>
    <cellStyle name="Comma 2 15 2 8" xfId="13755" xr:uid="{00000000-0005-0000-0000-000039160000}"/>
    <cellStyle name="Comma 2 15 3" xfId="11665" xr:uid="{00000000-0005-0000-0000-00003A160000}"/>
    <cellStyle name="Comma 2 15 4" xfId="13696" xr:uid="{00000000-0005-0000-0000-00003B160000}"/>
    <cellStyle name="Comma 2 16" xfId="8354" xr:uid="{00000000-0005-0000-0000-00003C160000}"/>
    <cellStyle name="Comma 2 16 2" xfId="11580" xr:uid="{00000000-0005-0000-0000-00003D160000}"/>
    <cellStyle name="Comma 2 16 2 2" xfId="11886" xr:uid="{00000000-0005-0000-0000-00003E160000}"/>
    <cellStyle name="Comma 2 16 2 2 2" xfId="12119" xr:uid="{00000000-0005-0000-0000-00003F160000}"/>
    <cellStyle name="Comma 2 16 2 2 2 2" xfId="12580" xr:uid="{00000000-0005-0000-0000-000040160000}"/>
    <cellStyle name="Comma 2 16 2 2 2 2 2" xfId="13497" xr:uid="{00000000-0005-0000-0000-000041160000}"/>
    <cellStyle name="Comma 2 16 2 2 2 2 2 2" xfId="15418" xr:uid="{00000000-0005-0000-0000-000042160000}"/>
    <cellStyle name="Comma 2 16 2 2 2 2 3" xfId="14502" xr:uid="{00000000-0005-0000-0000-000043160000}"/>
    <cellStyle name="Comma 2 16 2 2 2 3" xfId="13039" xr:uid="{00000000-0005-0000-0000-000044160000}"/>
    <cellStyle name="Comma 2 16 2 2 2 3 2" xfId="14960" xr:uid="{00000000-0005-0000-0000-000045160000}"/>
    <cellStyle name="Comma 2 16 2 2 2 4" xfId="14044" xr:uid="{00000000-0005-0000-0000-000046160000}"/>
    <cellStyle name="Comma 2 16 2 2 3" xfId="12349" xr:uid="{00000000-0005-0000-0000-000047160000}"/>
    <cellStyle name="Comma 2 16 2 2 3 2" xfId="13268" xr:uid="{00000000-0005-0000-0000-000048160000}"/>
    <cellStyle name="Comma 2 16 2 2 3 2 2" xfId="15189" xr:uid="{00000000-0005-0000-0000-000049160000}"/>
    <cellStyle name="Comma 2 16 2 2 3 3" xfId="14273" xr:uid="{00000000-0005-0000-0000-00004A160000}"/>
    <cellStyle name="Comma 2 16 2 2 4" xfId="12810" xr:uid="{00000000-0005-0000-0000-00004B160000}"/>
    <cellStyle name="Comma 2 16 2 2 4 2" xfId="14731" xr:uid="{00000000-0005-0000-0000-00004C160000}"/>
    <cellStyle name="Comma 2 16 2 2 5" xfId="13815" xr:uid="{00000000-0005-0000-0000-00004D160000}"/>
    <cellStyle name="Comma 2 16 2 3" xfId="11944" xr:uid="{00000000-0005-0000-0000-00004E160000}"/>
    <cellStyle name="Comma 2 16 2 3 2" xfId="12177" xr:uid="{00000000-0005-0000-0000-00004F160000}"/>
    <cellStyle name="Comma 2 16 2 3 2 2" xfId="12638" xr:uid="{00000000-0005-0000-0000-000050160000}"/>
    <cellStyle name="Comma 2 16 2 3 2 2 2" xfId="13555" xr:uid="{00000000-0005-0000-0000-000051160000}"/>
    <cellStyle name="Comma 2 16 2 3 2 2 2 2" xfId="15476" xr:uid="{00000000-0005-0000-0000-000052160000}"/>
    <cellStyle name="Comma 2 16 2 3 2 2 3" xfId="14560" xr:uid="{00000000-0005-0000-0000-000053160000}"/>
    <cellStyle name="Comma 2 16 2 3 2 3" xfId="13097" xr:uid="{00000000-0005-0000-0000-000054160000}"/>
    <cellStyle name="Comma 2 16 2 3 2 3 2" xfId="15018" xr:uid="{00000000-0005-0000-0000-000055160000}"/>
    <cellStyle name="Comma 2 16 2 3 2 4" xfId="14102" xr:uid="{00000000-0005-0000-0000-000056160000}"/>
    <cellStyle name="Comma 2 16 2 3 3" xfId="12407" xr:uid="{00000000-0005-0000-0000-000057160000}"/>
    <cellStyle name="Comma 2 16 2 3 3 2" xfId="13326" xr:uid="{00000000-0005-0000-0000-000058160000}"/>
    <cellStyle name="Comma 2 16 2 3 3 2 2" xfId="15247" xr:uid="{00000000-0005-0000-0000-000059160000}"/>
    <cellStyle name="Comma 2 16 2 3 3 3" xfId="14331" xr:uid="{00000000-0005-0000-0000-00005A160000}"/>
    <cellStyle name="Comma 2 16 2 3 4" xfId="12868" xr:uid="{00000000-0005-0000-0000-00005B160000}"/>
    <cellStyle name="Comma 2 16 2 3 4 2" xfId="14789" xr:uid="{00000000-0005-0000-0000-00005C160000}"/>
    <cellStyle name="Comma 2 16 2 3 5" xfId="13873" xr:uid="{00000000-0005-0000-0000-00005D160000}"/>
    <cellStyle name="Comma 2 16 2 4" xfId="12001" xr:uid="{00000000-0005-0000-0000-00005E160000}"/>
    <cellStyle name="Comma 2 16 2 4 2" xfId="12234" xr:uid="{00000000-0005-0000-0000-00005F160000}"/>
    <cellStyle name="Comma 2 16 2 4 2 2" xfId="12695" xr:uid="{00000000-0005-0000-0000-000060160000}"/>
    <cellStyle name="Comma 2 16 2 4 2 2 2" xfId="13612" xr:uid="{00000000-0005-0000-0000-000061160000}"/>
    <cellStyle name="Comma 2 16 2 4 2 2 2 2" xfId="15533" xr:uid="{00000000-0005-0000-0000-000062160000}"/>
    <cellStyle name="Comma 2 16 2 4 2 2 3" xfId="14617" xr:uid="{00000000-0005-0000-0000-000063160000}"/>
    <cellStyle name="Comma 2 16 2 4 2 3" xfId="13154" xr:uid="{00000000-0005-0000-0000-000064160000}"/>
    <cellStyle name="Comma 2 16 2 4 2 3 2" xfId="15075" xr:uid="{00000000-0005-0000-0000-000065160000}"/>
    <cellStyle name="Comma 2 16 2 4 2 4" xfId="14159" xr:uid="{00000000-0005-0000-0000-000066160000}"/>
    <cellStyle name="Comma 2 16 2 4 3" xfId="12464" xr:uid="{00000000-0005-0000-0000-000067160000}"/>
    <cellStyle name="Comma 2 16 2 4 3 2" xfId="13383" xr:uid="{00000000-0005-0000-0000-000068160000}"/>
    <cellStyle name="Comma 2 16 2 4 3 2 2" xfId="15304" xr:uid="{00000000-0005-0000-0000-000069160000}"/>
    <cellStyle name="Comma 2 16 2 4 3 3" xfId="14388" xr:uid="{00000000-0005-0000-0000-00006A160000}"/>
    <cellStyle name="Comma 2 16 2 4 4" xfId="12925" xr:uid="{00000000-0005-0000-0000-00006B160000}"/>
    <cellStyle name="Comma 2 16 2 4 4 2" xfId="14846" xr:uid="{00000000-0005-0000-0000-00006C160000}"/>
    <cellStyle name="Comma 2 16 2 4 5" xfId="13930" xr:uid="{00000000-0005-0000-0000-00006D160000}"/>
    <cellStyle name="Comma 2 16 2 5" xfId="12062" xr:uid="{00000000-0005-0000-0000-00006E160000}"/>
    <cellStyle name="Comma 2 16 2 5 2" xfId="12523" xr:uid="{00000000-0005-0000-0000-00006F160000}"/>
    <cellStyle name="Comma 2 16 2 5 2 2" xfId="13440" xr:uid="{00000000-0005-0000-0000-000070160000}"/>
    <cellStyle name="Comma 2 16 2 5 2 2 2" xfId="15361" xr:uid="{00000000-0005-0000-0000-000071160000}"/>
    <cellStyle name="Comma 2 16 2 5 2 3" xfId="14445" xr:uid="{00000000-0005-0000-0000-000072160000}"/>
    <cellStyle name="Comma 2 16 2 5 3" xfId="12982" xr:uid="{00000000-0005-0000-0000-000073160000}"/>
    <cellStyle name="Comma 2 16 2 5 3 2" xfId="14903" xr:uid="{00000000-0005-0000-0000-000074160000}"/>
    <cellStyle name="Comma 2 16 2 5 4" xfId="13987" xr:uid="{00000000-0005-0000-0000-000075160000}"/>
    <cellStyle name="Comma 2 16 2 6" xfId="12292" xr:uid="{00000000-0005-0000-0000-000076160000}"/>
    <cellStyle name="Comma 2 16 2 6 2" xfId="13211" xr:uid="{00000000-0005-0000-0000-000077160000}"/>
    <cellStyle name="Comma 2 16 2 6 2 2" xfId="15132" xr:uid="{00000000-0005-0000-0000-000078160000}"/>
    <cellStyle name="Comma 2 16 2 6 3" xfId="14216" xr:uid="{00000000-0005-0000-0000-000079160000}"/>
    <cellStyle name="Comma 2 16 2 7" xfId="12753" xr:uid="{00000000-0005-0000-0000-00007A160000}"/>
    <cellStyle name="Comma 2 16 2 7 2" xfId="14674" xr:uid="{00000000-0005-0000-0000-00007B160000}"/>
    <cellStyle name="Comma 2 16 2 8" xfId="13756" xr:uid="{00000000-0005-0000-0000-00007C160000}"/>
    <cellStyle name="Comma 2 16 3" xfId="11666" xr:uid="{00000000-0005-0000-0000-00007D160000}"/>
    <cellStyle name="Comma 2 16 4" xfId="13697" xr:uid="{00000000-0005-0000-0000-00007E160000}"/>
    <cellStyle name="Comma 2 17" xfId="8355" xr:uid="{00000000-0005-0000-0000-00007F160000}"/>
    <cellStyle name="Comma 2 17 2" xfId="11581" xr:uid="{00000000-0005-0000-0000-000080160000}"/>
    <cellStyle name="Comma 2 17 2 2" xfId="11887" xr:uid="{00000000-0005-0000-0000-000081160000}"/>
    <cellStyle name="Comma 2 17 2 2 2" xfId="12120" xr:uid="{00000000-0005-0000-0000-000082160000}"/>
    <cellStyle name="Comma 2 17 2 2 2 2" xfId="12581" xr:uid="{00000000-0005-0000-0000-000083160000}"/>
    <cellStyle name="Comma 2 17 2 2 2 2 2" xfId="13498" xr:uid="{00000000-0005-0000-0000-000084160000}"/>
    <cellStyle name="Comma 2 17 2 2 2 2 2 2" xfId="15419" xr:uid="{00000000-0005-0000-0000-000085160000}"/>
    <cellStyle name="Comma 2 17 2 2 2 2 3" xfId="14503" xr:uid="{00000000-0005-0000-0000-000086160000}"/>
    <cellStyle name="Comma 2 17 2 2 2 3" xfId="13040" xr:uid="{00000000-0005-0000-0000-000087160000}"/>
    <cellStyle name="Comma 2 17 2 2 2 3 2" xfId="14961" xr:uid="{00000000-0005-0000-0000-000088160000}"/>
    <cellStyle name="Comma 2 17 2 2 2 4" xfId="14045" xr:uid="{00000000-0005-0000-0000-000089160000}"/>
    <cellStyle name="Comma 2 17 2 2 3" xfId="12350" xr:uid="{00000000-0005-0000-0000-00008A160000}"/>
    <cellStyle name="Comma 2 17 2 2 3 2" xfId="13269" xr:uid="{00000000-0005-0000-0000-00008B160000}"/>
    <cellStyle name="Comma 2 17 2 2 3 2 2" xfId="15190" xr:uid="{00000000-0005-0000-0000-00008C160000}"/>
    <cellStyle name="Comma 2 17 2 2 3 3" xfId="14274" xr:uid="{00000000-0005-0000-0000-00008D160000}"/>
    <cellStyle name="Comma 2 17 2 2 4" xfId="12811" xr:uid="{00000000-0005-0000-0000-00008E160000}"/>
    <cellStyle name="Comma 2 17 2 2 4 2" xfId="14732" xr:uid="{00000000-0005-0000-0000-00008F160000}"/>
    <cellStyle name="Comma 2 17 2 2 5" xfId="13816" xr:uid="{00000000-0005-0000-0000-000090160000}"/>
    <cellStyle name="Comma 2 17 2 3" xfId="11945" xr:uid="{00000000-0005-0000-0000-000091160000}"/>
    <cellStyle name="Comma 2 17 2 3 2" xfId="12178" xr:uid="{00000000-0005-0000-0000-000092160000}"/>
    <cellStyle name="Comma 2 17 2 3 2 2" xfId="12639" xr:uid="{00000000-0005-0000-0000-000093160000}"/>
    <cellStyle name="Comma 2 17 2 3 2 2 2" xfId="13556" xr:uid="{00000000-0005-0000-0000-000094160000}"/>
    <cellStyle name="Comma 2 17 2 3 2 2 2 2" xfId="15477" xr:uid="{00000000-0005-0000-0000-000095160000}"/>
    <cellStyle name="Comma 2 17 2 3 2 2 3" xfId="14561" xr:uid="{00000000-0005-0000-0000-000096160000}"/>
    <cellStyle name="Comma 2 17 2 3 2 3" xfId="13098" xr:uid="{00000000-0005-0000-0000-000097160000}"/>
    <cellStyle name="Comma 2 17 2 3 2 3 2" xfId="15019" xr:uid="{00000000-0005-0000-0000-000098160000}"/>
    <cellStyle name="Comma 2 17 2 3 2 4" xfId="14103" xr:uid="{00000000-0005-0000-0000-000099160000}"/>
    <cellStyle name="Comma 2 17 2 3 3" xfId="12408" xr:uid="{00000000-0005-0000-0000-00009A160000}"/>
    <cellStyle name="Comma 2 17 2 3 3 2" xfId="13327" xr:uid="{00000000-0005-0000-0000-00009B160000}"/>
    <cellStyle name="Comma 2 17 2 3 3 2 2" xfId="15248" xr:uid="{00000000-0005-0000-0000-00009C160000}"/>
    <cellStyle name="Comma 2 17 2 3 3 3" xfId="14332" xr:uid="{00000000-0005-0000-0000-00009D160000}"/>
    <cellStyle name="Comma 2 17 2 3 4" xfId="12869" xr:uid="{00000000-0005-0000-0000-00009E160000}"/>
    <cellStyle name="Comma 2 17 2 3 4 2" xfId="14790" xr:uid="{00000000-0005-0000-0000-00009F160000}"/>
    <cellStyle name="Comma 2 17 2 3 5" xfId="13874" xr:uid="{00000000-0005-0000-0000-0000A0160000}"/>
    <cellStyle name="Comma 2 17 2 4" xfId="12002" xr:uid="{00000000-0005-0000-0000-0000A1160000}"/>
    <cellStyle name="Comma 2 17 2 4 2" xfId="12235" xr:uid="{00000000-0005-0000-0000-0000A2160000}"/>
    <cellStyle name="Comma 2 17 2 4 2 2" xfId="12696" xr:uid="{00000000-0005-0000-0000-0000A3160000}"/>
    <cellStyle name="Comma 2 17 2 4 2 2 2" xfId="13613" xr:uid="{00000000-0005-0000-0000-0000A4160000}"/>
    <cellStyle name="Comma 2 17 2 4 2 2 2 2" xfId="15534" xr:uid="{00000000-0005-0000-0000-0000A5160000}"/>
    <cellStyle name="Comma 2 17 2 4 2 2 3" xfId="14618" xr:uid="{00000000-0005-0000-0000-0000A6160000}"/>
    <cellStyle name="Comma 2 17 2 4 2 3" xfId="13155" xr:uid="{00000000-0005-0000-0000-0000A7160000}"/>
    <cellStyle name="Comma 2 17 2 4 2 3 2" xfId="15076" xr:uid="{00000000-0005-0000-0000-0000A8160000}"/>
    <cellStyle name="Comma 2 17 2 4 2 4" xfId="14160" xr:uid="{00000000-0005-0000-0000-0000A9160000}"/>
    <cellStyle name="Comma 2 17 2 4 3" xfId="12465" xr:uid="{00000000-0005-0000-0000-0000AA160000}"/>
    <cellStyle name="Comma 2 17 2 4 3 2" xfId="13384" xr:uid="{00000000-0005-0000-0000-0000AB160000}"/>
    <cellStyle name="Comma 2 17 2 4 3 2 2" xfId="15305" xr:uid="{00000000-0005-0000-0000-0000AC160000}"/>
    <cellStyle name="Comma 2 17 2 4 3 3" xfId="14389" xr:uid="{00000000-0005-0000-0000-0000AD160000}"/>
    <cellStyle name="Comma 2 17 2 4 4" xfId="12926" xr:uid="{00000000-0005-0000-0000-0000AE160000}"/>
    <cellStyle name="Comma 2 17 2 4 4 2" xfId="14847" xr:uid="{00000000-0005-0000-0000-0000AF160000}"/>
    <cellStyle name="Comma 2 17 2 4 5" xfId="13931" xr:uid="{00000000-0005-0000-0000-0000B0160000}"/>
    <cellStyle name="Comma 2 17 2 5" xfId="12063" xr:uid="{00000000-0005-0000-0000-0000B1160000}"/>
    <cellStyle name="Comma 2 17 2 5 2" xfId="12524" xr:uid="{00000000-0005-0000-0000-0000B2160000}"/>
    <cellStyle name="Comma 2 17 2 5 2 2" xfId="13441" xr:uid="{00000000-0005-0000-0000-0000B3160000}"/>
    <cellStyle name="Comma 2 17 2 5 2 2 2" xfId="15362" xr:uid="{00000000-0005-0000-0000-0000B4160000}"/>
    <cellStyle name="Comma 2 17 2 5 2 3" xfId="14446" xr:uid="{00000000-0005-0000-0000-0000B5160000}"/>
    <cellStyle name="Comma 2 17 2 5 3" xfId="12983" xr:uid="{00000000-0005-0000-0000-0000B6160000}"/>
    <cellStyle name="Comma 2 17 2 5 3 2" xfId="14904" xr:uid="{00000000-0005-0000-0000-0000B7160000}"/>
    <cellStyle name="Comma 2 17 2 5 4" xfId="13988" xr:uid="{00000000-0005-0000-0000-0000B8160000}"/>
    <cellStyle name="Comma 2 17 2 6" xfId="12293" xr:uid="{00000000-0005-0000-0000-0000B9160000}"/>
    <cellStyle name="Comma 2 17 2 6 2" xfId="13212" xr:uid="{00000000-0005-0000-0000-0000BA160000}"/>
    <cellStyle name="Comma 2 17 2 6 2 2" xfId="15133" xr:uid="{00000000-0005-0000-0000-0000BB160000}"/>
    <cellStyle name="Comma 2 17 2 6 3" xfId="14217" xr:uid="{00000000-0005-0000-0000-0000BC160000}"/>
    <cellStyle name="Comma 2 17 2 7" xfId="12754" xr:uid="{00000000-0005-0000-0000-0000BD160000}"/>
    <cellStyle name="Comma 2 17 2 7 2" xfId="14675" xr:uid="{00000000-0005-0000-0000-0000BE160000}"/>
    <cellStyle name="Comma 2 17 2 8" xfId="13757" xr:uid="{00000000-0005-0000-0000-0000BF160000}"/>
    <cellStyle name="Comma 2 17 3" xfId="11667" xr:uid="{00000000-0005-0000-0000-0000C0160000}"/>
    <cellStyle name="Comma 2 17 4" xfId="13698" xr:uid="{00000000-0005-0000-0000-0000C1160000}"/>
    <cellStyle name="Comma 2 18" xfId="8356" xr:uid="{00000000-0005-0000-0000-0000C2160000}"/>
    <cellStyle name="Comma 2 18 2" xfId="11582" xr:uid="{00000000-0005-0000-0000-0000C3160000}"/>
    <cellStyle name="Comma 2 18 2 2" xfId="11888" xr:uid="{00000000-0005-0000-0000-0000C4160000}"/>
    <cellStyle name="Comma 2 18 2 2 2" xfId="12121" xr:uid="{00000000-0005-0000-0000-0000C5160000}"/>
    <cellStyle name="Comma 2 18 2 2 2 2" xfId="12582" xr:uid="{00000000-0005-0000-0000-0000C6160000}"/>
    <cellStyle name="Comma 2 18 2 2 2 2 2" xfId="13499" xr:uid="{00000000-0005-0000-0000-0000C7160000}"/>
    <cellStyle name="Comma 2 18 2 2 2 2 2 2" xfId="15420" xr:uid="{00000000-0005-0000-0000-0000C8160000}"/>
    <cellStyle name="Comma 2 18 2 2 2 2 3" xfId="14504" xr:uid="{00000000-0005-0000-0000-0000C9160000}"/>
    <cellStyle name="Comma 2 18 2 2 2 3" xfId="13041" xr:uid="{00000000-0005-0000-0000-0000CA160000}"/>
    <cellStyle name="Comma 2 18 2 2 2 3 2" xfId="14962" xr:uid="{00000000-0005-0000-0000-0000CB160000}"/>
    <cellStyle name="Comma 2 18 2 2 2 4" xfId="14046" xr:uid="{00000000-0005-0000-0000-0000CC160000}"/>
    <cellStyle name="Comma 2 18 2 2 3" xfId="12351" xr:uid="{00000000-0005-0000-0000-0000CD160000}"/>
    <cellStyle name="Comma 2 18 2 2 3 2" xfId="13270" xr:uid="{00000000-0005-0000-0000-0000CE160000}"/>
    <cellStyle name="Comma 2 18 2 2 3 2 2" xfId="15191" xr:uid="{00000000-0005-0000-0000-0000CF160000}"/>
    <cellStyle name="Comma 2 18 2 2 3 3" xfId="14275" xr:uid="{00000000-0005-0000-0000-0000D0160000}"/>
    <cellStyle name="Comma 2 18 2 2 4" xfId="12812" xr:uid="{00000000-0005-0000-0000-0000D1160000}"/>
    <cellStyle name="Comma 2 18 2 2 4 2" xfId="14733" xr:uid="{00000000-0005-0000-0000-0000D2160000}"/>
    <cellStyle name="Comma 2 18 2 2 5" xfId="13817" xr:uid="{00000000-0005-0000-0000-0000D3160000}"/>
    <cellStyle name="Comma 2 18 2 3" xfId="11946" xr:uid="{00000000-0005-0000-0000-0000D4160000}"/>
    <cellStyle name="Comma 2 18 2 3 2" xfId="12179" xr:uid="{00000000-0005-0000-0000-0000D5160000}"/>
    <cellStyle name="Comma 2 18 2 3 2 2" xfId="12640" xr:uid="{00000000-0005-0000-0000-0000D6160000}"/>
    <cellStyle name="Comma 2 18 2 3 2 2 2" xfId="13557" xr:uid="{00000000-0005-0000-0000-0000D7160000}"/>
    <cellStyle name="Comma 2 18 2 3 2 2 2 2" xfId="15478" xr:uid="{00000000-0005-0000-0000-0000D8160000}"/>
    <cellStyle name="Comma 2 18 2 3 2 2 3" xfId="14562" xr:uid="{00000000-0005-0000-0000-0000D9160000}"/>
    <cellStyle name="Comma 2 18 2 3 2 3" xfId="13099" xr:uid="{00000000-0005-0000-0000-0000DA160000}"/>
    <cellStyle name="Comma 2 18 2 3 2 3 2" xfId="15020" xr:uid="{00000000-0005-0000-0000-0000DB160000}"/>
    <cellStyle name="Comma 2 18 2 3 2 4" xfId="14104" xr:uid="{00000000-0005-0000-0000-0000DC160000}"/>
    <cellStyle name="Comma 2 18 2 3 3" xfId="12409" xr:uid="{00000000-0005-0000-0000-0000DD160000}"/>
    <cellStyle name="Comma 2 18 2 3 3 2" xfId="13328" xr:uid="{00000000-0005-0000-0000-0000DE160000}"/>
    <cellStyle name="Comma 2 18 2 3 3 2 2" xfId="15249" xr:uid="{00000000-0005-0000-0000-0000DF160000}"/>
    <cellStyle name="Comma 2 18 2 3 3 3" xfId="14333" xr:uid="{00000000-0005-0000-0000-0000E0160000}"/>
    <cellStyle name="Comma 2 18 2 3 4" xfId="12870" xr:uid="{00000000-0005-0000-0000-0000E1160000}"/>
    <cellStyle name="Comma 2 18 2 3 4 2" xfId="14791" xr:uid="{00000000-0005-0000-0000-0000E2160000}"/>
    <cellStyle name="Comma 2 18 2 3 5" xfId="13875" xr:uid="{00000000-0005-0000-0000-0000E3160000}"/>
    <cellStyle name="Comma 2 18 2 4" xfId="12003" xr:uid="{00000000-0005-0000-0000-0000E4160000}"/>
    <cellStyle name="Comma 2 18 2 4 2" xfId="12236" xr:uid="{00000000-0005-0000-0000-0000E5160000}"/>
    <cellStyle name="Comma 2 18 2 4 2 2" xfId="12697" xr:uid="{00000000-0005-0000-0000-0000E6160000}"/>
    <cellStyle name="Comma 2 18 2 4 2 2 2" xfId="13614" xr:uid="{00000000-0005-0000-0000-0000E7160000}"/>
    <cellStyle name="Comma 2 18 2 4 2 2 2 2" xfId="15535" xr:uid="{00000000-0005-0000-0000-0000E8160000}"/>
    <cellStyle name="Comma 2 18 2 4 2 2 3" xfId="14619" xr:uid="{00000000-0005-0000-0000-0000E9160000}"/>
    <cellStyle name="Comma 2 18 2 4 2 3" xfId="13156" xr:uid="{00000000-0005-0000-0000-0000EA160000}"/>
    <cellStyle name="Comma 2 18 2 4 2 3 2" xfId="15077" xr:uid="{00000000-0005-0000-0000-0000EB160000}"/>
    <cellStyle name="Comma 2 18 2 4 2 4" xfId="14161" xr:uid="{00000000-0005-0000-0000-0000EC160000}"/>
    <cellStyle name="Comma 2 18 2 4 3" xfId="12466" xr:uid="{00000000-0005-0000-0000-0000ED160000}"/>
    <cellStyle name="Comma 2 18 2 4 3 2" xfId="13385" xr:uid="{00000000-0005-0000-0000-0000EE160000}"/>
    <cellStyle name="Comma 2 18 2 4 3 2 2" xfId="15306" xr:uid="{00000000-0005-0000-0000-0000EF160000}"/>
    <cellStyle name="Comma 2 18 2 4 3 3" xfId="14390" xr:uid="{00000000-0005-0000-0000-0000F0160000}"/>
    <cellStyle name="Comma 2 18 2 4 4" xfId="12927" xr:uid="{00000000-0005-0000-0000-0000F1160000}"/>
    <cellStyle name="Comma 2 18 2 4 4 2" xfId="14848" xr:uid="{00000000-0005-0000-0000-0000F2160000}"/>
    <cellStyle name="Comma 2 18 2 4 5" xfId="13932" xr:uid="{00000000-0005-0000-0000-0000F3160000}"/>
    <cellStyle name="Comma 2 18 2 5" xfId="12064" xr:uid="{00000000-0005-0000-0000-0000F4160000}"/>
    <cellStyle name="Comma 2 18 2 5 2" xfId="12525" xr:uid="{00000000-0005-0000-0000-0000F5160000}"/>
    <cellStyle name="Comma 2 18 2 5 2 2" xfId="13442" xr:uid="{00000000-0005-0000-0000-0000F6160000}"/>
    <cellStyle name="Comma 2 18 2 5 2 2 2" xfId="15363" xr:uid="{00000000-0005-0000-0000-0000F7160000}"/>
    <cellStyle name="Comma 2 18 2 5 2 3" xfId="14447" xr:uid="{00000000-0005-0000-0000-0000F8160000}"/>
    <cellStyle name="Comma 2 18 2 5 3" xfId="12984" xr:uid="{00000000-0005-0000-0000-0000F9160000}"/>
    <cellStyle name="Comma 2 18 2 5 3 2" xfId="14905" xr:uid="{00000000-0005-0000-0000-0000FA160000}"/>
    <cellStyle name="Comma 2 18 2 5 4" xfId="13989" xr:uid="{00000000-0005-0000-0000-0000FB160000}"/>
    <cellStyle name="Comma 2 18 2 6" xfId="12294" xr:uid="{00000000-0005-0000-0000-0000FC160000}"/>
    <cellStyle name="Comma 2 18 2 6 2" xfId="13213" xr:uid="{00000000-0005-0000-0000-0000FD160000}"/>
    <cellStyle name="Comma 2 18 2 6 2 2" xfId="15134" xr:uid="{00000000-0005-0000-0000-0000FE160000}"/>
    <cellStyle name="Comma 2 18 2 6 3" xfId="14218" xr:uid="{00000000-0005-0000-0000-0000FF160000}"/>
    <cellStyle name="Comma 2 18 2 7" xfId="12755" xr:uid="{00000000-0005-0000-0000-000000170000}"/>
    <cellStyle name="Comma 2 18 2 7 2" xfId="14676" xr:uid="{00000000-0005-0000-0000-000001170000}"/>
    <cellStyle name="Comma 2 18 2 8" xfId="13758" xr:uid="{00000000-0005-0000-0000-000002170000}"/>
    <cellStyle name="Comma 2 18 3" xfId="11668" xr:uid="{00000000-0005-0000-0000-000003170000}"/>
    <cellStyle name="Comma 2 18 4" xfId="13699" xr:uid="{00000000-0005-0000-0000-000004170000}"/>
    <cellStyle name="Comma 2 19" xfId="8357" xr:uid="{00000000-0005-0000-0000-000005170000}"/>
    <cellStyle name="Comma 2 19 2" xfId="11583" xr:uid="{00000000-0005-0000-0000-000006170000}"/>
    <cellStyle name="Comma 2 19 2 2" xfId="11889" xr:uid="{00000000-0005-0000-0000-000007170000}"/>
    <cellStyle name="Comma 2 19 2 2 2" xfId="12122" xr:uid="{00000000-0005-0000-0000-000008170000}"/>
    <cellStyle name="Comma 2 19 2 2 2 2" xfId="12583" xr:uid="{00000000-0005-0000-0000-000009170000}"/>
    <cellStyle name="Comma 2 19 2 2 2 2 2" xfId="13500" xr:uid="{00000000-0005-0000-0000-00000A170000}"/>
    <cellStyle name="Comma 2 19 2 2 2 2 2 2" xfId="15421" xr:uid="{00000000-0005-0000-0000-00000B170000}"/>
    <cellStyle name="Comma 2 19 2 2 2 2 3" xfId="14505" xr:uid="{00000000-0005-0000-0000-00000C170000}"/>
    <cellStyle name="Comma 2 19 2 2 2 3" xfId="13042" xr:uid="{00000000-0005-0000-0000-00000D170000}"/>
    <cellStyle name="Comma 2 19 2 2 2 3 2" xfId="14963" xr:uid="{00000000-0005-0000-0000-00000E170000}"/>
    <cellStyle name="Comma 2 19 2 2 2 4" xfId="14047" xr:uid="{00000000-0005-0000-0000-00000F170000}"/>
    <cellStyle name="Comma 2 19 2 2 3" xfId="12352" xr:uid="{00000000-0005-0000-0000-000010170000}"/>
    <cellStyle name="Comma 2 19 2 2 3 2" xfId="13271" xr:uid="{00000000-0005-0000-0000-000011170000}"/>
    <cellStyle name="Comma 2 19 2 2 3 2 2" xfId="15192" xr:uid="{00000000-0005-0000-0000-000012170000}"/>
    <cellStyle name="Comma 2 19 2 2 3 3" xfId="14276" xr:uid="{00000000-0005-0000-0000-000013170000}"/>
    <cellStyle name="Comma 2 19 2 2 4" xfId="12813" xr:uid="{00000000-0005-0000-0000-000014170000}"/>
    <cellStyle name="Comma 2 19 2 2 4 2" xfId="14734" xr:uid="{00000000-0005-0000-0000-000015170000}"/>
    <cellStyle name="Comma 2 19 2 2 5" xfId="13818" xr:uid="{00000000-0005-0000-0000-000016170000}"/>
    <cellStyle name="Comma 2 19 2 3" xfId="11947" xr:uid="{00000000-0005-0000-0000-000017170000}"/>
    <cellStyle name="Comma 2 19 2 3 2" xfId="12180" xr:uid="{00000000-0005-0000-0000-000018170000}"/>
    <cellStyle name="Comma 2 19 2 3 2 2" xfId="12641" xr:uid="{00000000-0005-0000-0000-000019170000}"/>
    <cellStyle name="Comma 2 19 2 3 2 2 2" xfId="13558" xr:uid="{00000000-0005-0000-0000-00001A170000}"/>
    <cellStyle name="Comma 2 19 2 3 2 2 2 2" xfId="15479" xr:uid="{00000000-0005-0000-0000-00001B170000}"/>
    <cellStyle name="Comma 2 19 2 3 2 2 3" xfId="14563" xr:uid="{00000000-0005-0000-0000-00001C170000}"/>
    <cellStyle name="Comma 2 19 2 3 2 3" xfId="13100" xr:uid="{00000000-0005-0000-0000-00001D170000}"/>
    <cellStyle name="Comma 2 19 2 3 2 3 2" xfId="15021" xr:uid="{00000000-0005-0000-0000-00001E170000}"/>
    <cellStyle name="Comma 2 19 2 3 2 4" xfId="14105" xr:uid="{00000000-0005-0000-0000-00001F170000}"/>
    <cellStyle name="Comma 2 19 2 3 3" xfId="12410" xr:uid="{00000000-0005-0000-0000-000020170000}"/>
    <cellStyle name="Comma 2 19 2 3 3 2" xfId="13329" xr:uid="{00000000-0005-0000-0000-000021170000}"/>
    <cellStyle name="Comma 2 19 2 3 3 2 2" xfId="15250" xr:uid="{00000000-0005-0000-0000-000022170000}"/>
    <cellStyle name="Comma 2 19 2 3 3 3" xfId="14334" xr:uid="{00000000-0005-0000-0000-000023170000}"/>
    <cellStyle name="Comma 2 19 2 3 4" xfId="12871" xr:uid="{00000000-0005-0000-0000-000024170000}"/>
    <cellStyle name="Comma 2 19 2 3 4 2" xfId="14792" xr:uid="{00000000-0005-0000-0000-000025170000}"/>
    <cellStyle name="Comma 2 19 2 3 5" xfId="13876" xr:uid="{00000000-0005-0000-0000-000026170000}"/>
    <cellStyle name="Comma 2 19 2 4" xfId="12004" xr:uid="{00000000-0005-0000-0000-000027170000}"/>
    <cellStyle name="Comma 2 19 2 4 2" xfId="12237" xr:uid="{00000000-0005-0000-0000-000028170000}"/>
    <cellStyle name="Comma 2 19 2 4 2 2" xfId="12698" xr:uid="{00000000-0005-0000-0000-000029170000}"/>
    <cellStyle name="Comma 2 19 2 4 2 2 2" xfId="13615" xr:uid="{00000000-0005-0000-0000-00002A170000}"/>
    <cellStyle name="Comma 2 19 2 4 2 2 2 2" xfId="15536" xr:uid="{00000000-0005-0000-0000-00002B170000}"/>
    <cellStyle name="Comma 2 19 2 4 2 2 3" xfId="14620" xr:uid="{00000000-0005-0000-0000-00002C170000}"/>
    <cellStyle name="Comma 2 19 2 4 2 3" xfId="13157" xr:uid="{00000000-0005-0000-0000-00002D170000}"/>
    <cellStyle name="Comma 2 19 2 4 2 3 2" xfId="15078" xr:uid="{00000000-0005-0000-0000-00002E170000}"/>
    <cellStyle name="Comma 2 19 2 4 2 4" xfId="14162" xr:uid="{00000000-0005-0000-0000-00002F170000}"/>
    <cellStyle name="Comma 2 19 2 4 3" xfId="12467" xr:uid="{00000000-0005-0000-0000-000030170000}"/>
    <cellStyle name="Comma 2 19 2 4 3 2" xfId="13386" xr:uid="{00000000-0005-0000-0000-000031170000}"/>
    <cellStyle name="Comma 2 19 2 4 3 2 2" xfId="15307" xr:uid="{00000000-0005-0000-0000-000032170000}"/>
    <cellStyle name="Comma 2 19 2 4 3 3" xfId="14391" xr:uid="{00000000-0005-0000-0000-000033170000}"/>
    <cellStyle name="Comma 2 19 2 4 4" xfId="12928" xr:uid="{00000000-0005-0000-0000-000034170000}"/>
    <cellStyle name="Comma 2 19 2 4 4 2" xfId="14849" xr:uid="{00000000-0005-0000-0000-000035170000}"/>
    <cellStyle name="Comma 2 19 2 4 5" xfId="13933" xr:uid="{00000000-0005-0000-0000-000036170000}"/>
    <cellStyle name="Comma 2 19 2 5" xfId="12065" xr:uid="{00000000-0005-0000-0000-000037170000}"/>
    <cellStyle name="Comma 2 19 2 5 2" xfId="12526" xr:uid="{00000000-0005-0000-0000-000038170000}"/>
    <cellStyle name="Comma 2 19 2 5 2 2" xfId="13443" xr:uid="{00000000-0005-0000-0000-000039170000}"/>
    <cellStyle name="Comma 2 19 2 5 2 2 2" xfId="15364" xr:uid="{00000000-0005-0000-0000-00003A170000}"/>
    <cellStyle name="Comma 2 19 2 5 2 3" xfId="14448" xr:uid="{00000000-0005-0000-0000-00003B170000}"/>
    <cellStyle name="Comma 2 19 2 5 3" xfId="12985" xr:uid="{00000000-0005-0000-0000-00003C170000}"/>
    <cellStyle name="Comma 2 19 2 5 3 2" xfId="14906" xr:uid="{00000000-0005-0000-0000-00003D170000}"/>
    <cellStyle name="Comma 2 19 2 5 4" xfId="13990" xr:uid="{00000000-0005-0000-0000-00003E170000}"/>
    <cellStyle name="Comma 2 19 2 6" xfId="12295" xr:uid="{00000000-0005-0000-0000-00003F170000}"/>
    <cellStyle name="Comma 2 19 2 6 2" xfId="13214" xr:uid="{00000000-0005-0000-0000-000040170000}"/>
    <cellStyle name="Comma 2 19 2 6 2 2" xfId="15135" xr:uid="{00000000-0005-0000-0000-000041170000}"/>
    <cellStyle name="Comma 2 19 2 6 3" xfId="14219" xr:uid="{00000000-0005-0000-0000-000042170000}"/>
    <cellStyle name="Comma 2 19 2 7" xfId="12756" xr:uid="{00000000-0005-0000-0000-000043170000}"/>
    <cellStyle name="Comma 2 19 2 7 2" xfId="14677" xr:uid="{00000000-0005-0000-0000-000044170000}"/>
    <cellStyle name="Comma 2 19 2 8" xfId="13759" xr:uid="{00000000-0005-0000-0000-000045170000}"/>
    <cellStyle name="Comma 2 19 3" xfId="11669" xr:uid="{00000000-0005-0000-0000-000046170000}"/>
    <cellStyle name="Comma 2 19 4" xfId="13700" xr:uid="{00000000-0005-0000-0000-000047170000}"/>
    <cellStyle name="Comma 2 2" xfId="156" xr:uid="{00000000-0005-0000-0000-000048170000}"/>
    <cellStyle name="Comma 2 2 2" xfId="8358" xr:uid="{00000000-0005-0000-0000-000049170000}"/>
    <cellStyle name="Comma 2 2 2 2" xfId="10929" xr:uid="{00000000-0005-0000-0000-00004A170000}"/>
    <cellStyle name="Comma 2 2 2 2 2" xfId="11601" xr:uid="{00000000-0005-0000-0000-00004B170000}"/>
    <cellStyle name="Comma 2 2 2 2 2 2" xfId="11907" xr:uid="{00000000-0005-0000-0000-00004C170000}"/>
    <cellStyle name="Comma 2 2 2 2 2 2 2" xfId="12140" xr:uid="{00000000-0005-0000-0000-00004D170000}"/>
    <cellStyle name="Comma 2 2 2 2 2 2 2 2" xfId="12601" xr:uid="{00000000-0005-0000-0000-00004E170000}"/>
    <cellStyle name="Comma 2 2 2 2 2 2 2 2 2" xfId="13518" xr:uid="{00000000-0005-0000-0000-00004F170000}"/>
    <cellStyle name="Comma 2 2 2 2 2 2 2 2 2 2" xfId="15439" xr:uid="{00000000-0005-0000-0000-000050170000}"/>
    <cellStyle name="Comma 2 2 2 2 2 2 2 2 3" xfId="14523" xr:uid="{00000000-0005-0000-0000-000051170000}"/>
    <cellStyle name="Comma 2 2 2 2 2 2 2 3" xfId="13060" xr:uid="{00000000-0005-0000-0000-000052170000}"/>
    <cellStyle name="Comma 2 2 2 2 2 2 2 3 2" xfId="14981" xr:uid="{00000000-0005-0000-0000-000053170000}"/>
    <cellStyle name="Comma 2 2 2 2 2 2 2 4" xfId="14065" xr:uid="{00000000-0005-0000-0000-000054170000}"/>
    <cellStyle name="Comma 2 2 2 2 2 2 3" xfId="12370" xr:uid="{00000000-0005-0000-0000-000055170000}"/>
    <cellStyle name="Comma 2 2 2 2 2 2 3 2" xfId="13289" xr:uid="{00000000-0005-0000-0000-000056170000}"/>
    <cellStyle name="Comma 2 2 2 2 2 2 3 2 2" xfId="15210" xr:uid="{00000000-0005-0000-0000-000057170000}"/>
    <cellStyle name="Comma 2 2 2 2 2 2 3 3" xfId="14294" xr:uid="{00000000-0005-0000-0000-000058170000}"/>
    <cellStyle name="Comma 2 2 2 2 2 2 4" xfId="12831" xr:uid="{00000000-0005-0000-0000-000059170000}"/>
    <cellStyle name="Comma 2 2 2 2 2 2 4 2" xfId="14752" xr:uid="{00000000-0005-0000-0000-00005A170000}"/>
    <cellStyle name="Comma 2 2 2 2 2 2 5" xfId="13836" xr:uid="{00000000-0005-0000-0000-00005B170000}"/>
    <cellStyle name="Comma 2 2 2 2 2 3" xfId="11965" xr:uid="{00000000-0005-0000-0000-00005C170000}"/>
    <cellStyle name="Comma 2 2 2 2 2 3 2" xfId="12198" xr:uid="{00000000-0005-0000-0000-00005D170000}"/>
    <cellStyle name="Comma 2 2 2 2 2 3 2 2" xfId="12659" xr:uid="{00000000-0005-0000-0000-00005E170000}"/>
    <cellStyle name="Comma 2 2 2 2 2 3 2 2 2" xfId="13576" xr:uid="{00000000-0005-0000-0000-00005F170000}"/>
    <cellStyle name="Comma 2 2 2 2 2 3 2 2 2 2" xfId="15497" xr:uid="{00000000-0005-0000-0000-000060170000}"/>
    <cellStyle name="Comma 2 2 2 2 2 3 2 2 3" xfId="14581" xr:uid="{00000000-0005-0000-0000-000061170000}"/>
    <cellStyle name="Comma 2 2 2 2 2 3 2 3" xfId="13118" xr:uid="{00000000-0005-0000-0000-000062170000}"/>
    <cellStyle name="Comma 2 2 2 2 2 3 2 3 2" xfId="15039" xr:uid="{00000000-0005-0000-0000-000063170000}"/>
    <cellStyle name="Comma 2 2 2 2 2 3 2 4" xfId="14123" xr:uid="{00000000-0005-0000-0000-000064170000}"/>
    <cellStyle name="Comma 2 2 2 2 2 3 3" xfId="12428" xr:uid="{00000000-0005-0000-0000-000065170000}"/>
    <cellStyle name="Comma 2 2 2 2 2 3 3 2" xfId="13347" xr:uid="{00000000-0005-0000-0000-000066170000}"/>
    <cellStyle name="Comma 2 2 2 2 2 3 3 2 2" xfId="15268" xr:uid="{00000000-0005-0000-0000-000067170000}"/>
    <cellStyle name="Comma 2 2 2 2 2 3 3 3" xfId="14352" xr:uid="{00000000-0005-0000-0000-000068170000}"/>
    <cellStyle name="Comma 2 2 2 2 2 3 4" xfId="12889" xr:uid="{00000000-0005-0000-0000-000069170000}"/>
    <cellStyle name="Comma 2 2 2 2 2 3 4 2" xfId="14810" xr:uid="{00000000-0005-0000-0000-00006A170000}"/>
    <cellStyle name="Comma 2 2 2 2 2 3 5" xfId="13894" xr:uid="{00000000-0005-0000-0000-00006B170000}"/>
    <cellStyle name="Comma 2 2 2 2 2 4" xfId="12022" xr:uid="{00000000-0005-0000-0000-00006C170000}"/>
    <cellStyle name="Comma 2 2 2 2 2 4 2" xfId="12255" xr:uid="{00000000-0005-0000-0000-00006D170000}"/>
    <cellStyle name="Comma 2 2 2 2 2 4 2 2" xfId="12716" xr:uid="{00000000-0005-0000-0000-00006E170000}"/>
    <cellStyle name="Comma 2 2 2 2 2 4 2 2 2" xfId="13633" xr:uid="{00000000-0005-0000-0000-00006F170000}"/>
    <cellStyle name="Comma 2 2 2 2 2 4 2 2 2 2" xfId="15554" xr:uid="{00000000-0005-0000-0000-000070170000}"/>
    <cellStyle name="Comma 2 2 2 2 2 4 2 2 3" xfId="14638" xr:uid="{00000000-0005-0000-0000-000071170000}"/>
    <cellStyle name="Comma 2 2 2 2 2 4 2 3" xfId="13175" xr:uid="{00000000-0005-0000-0000-000072170000}"/>
    <cellStyle name="Comma 2 2 2 2 2 4 2 3 2" xfId="15096" xr:uid="{00000000-0005-0000-0000-000073170000}"/>
    <cellStyle name="Comma 2 2 2 2 2 4 2 4" xfId="14180" xr:uid="{00000000-0005-0000-0000-000074170000}"/>
    <cellStyle name="Comma 2 2 2 2 2 4 3" xfId="12485" xr:uid="{00000000-0005-0000-0000-000075170000}"/>
    <cellStyle name="Comma 2 2 2 2 2 4 3 2" xfId="13404" xr:uid="{00000000-0005-0000-0000-000076170000}"/>
    <cellStyle name="Comma 2 2 2 2 2 4 3 2 2" xfId="15325" xr:uid="{00000000-0005-0000-0000-000077170000}"/>
    <cellStyle name="Comma 2 2 2 2 2 4 3 3" xfId="14409" xr:uid="{00000000-0005-0000-0000-000078170000}"/>
    <cellStyle name="Comma 2 2 2 2 2 4 4" xfId="12946" xr:uid="{00000000-0005-0000-0000-000079170000}"/>
    <cellStyle name="Comma 2 2 2 2 2 4 4 2" xfId="14867" xr:uid="{00000000-0005-0000-0000-00007A170000}"/>
    <cellStyle name="Comma 2 2 2 2 2 4 5" xfId="13951" xr:uid="{00000000-0005-0000-0000-00007B170000}"/>
    <cellStyle name="Comma 2 2 2 2 2 5" xfId="12083" xr:uid="{00000000-0005-0000-0000-00007C170000}"/>
    <cellStyle name="Comma 2 2 2 2 2 5 2" xfId="12544" xr:uid="{00000000-0005-0000-0000-00007D170000}"/>
    <cellStyle name="Comma 2 2 2 2 2 5 2 2" xfId="13461" xr:uid="{00000000-0005-0000-0000-00007E170000}"/>
    <cellStyle name="Comma 2 2 2 2 2 5 2 2 2" xfId="15382" xr:uid="{00000000-0005-0000-0000-00007F170000}"/>
    <cellStyle name="Comma 2 2 2 2 2 5 2 3" xfId="14466" xr:uid="{00000000-0005-0000-0000-000080170000}"/>
    <cellStyle name="Comma 2 2 2 2 2 5 3" xfId="13003" xr:uid="{00000000-0005-0000-0000-000081170000}"/>
    <cellStyle name="Comma 2 2 2 2 2 5 3 2" xfId="14924" xr:uid="{00000000-0005-0000-0000-000082170000}"/>
    <cellStyle name="Comma 2 2 2 2 2 5 4" xfId="14008" xr:uid="{00000000-0005-0000-0000-000083170000}"/>
    <cellStyle name="Comma 2 2 2 2 2 6" xfId="12313" xr:uid="{00000000-0005-0000-0000-000084170000}"/>
    <cellStyle name="Comma 2 2 2 2 2 6 2" xfId="13232" xr:uid="{00000000-0005-0000-0000-000085170000}"/>
    <cellStyle name="Comma 2 2 2 2 2 6 2 2" xfId="15153" xr:uid="{00000000-0005-0000-0000-000086170000}"/>
    <cellStyle name="Comma 2 2 2 2 2 6 3" xfId="14237" xr:uid="{00000000-0005-0000-0000-000087170000}"/>
    <cellStyle name="Comma 2 2 2 2 2 7" xfId="12774" xr:uid="{00000000-0005-0000-0000-000088170000}"/>
    <cellStyle name="Comma 2 2 2 2 2 7 2" xfId="14695" xr:uid="{00000000-0005-0000-0000-000089170000}"/>
    <cellStyle name="Comma 2 2 2 2 2 8" xfId="13777" xr:uid="{00000000-0005-0000-0000-00008A170000}"/>
    <cellStyle name="Comma 2 2 2 2 3" xfId="11753" xr:uid="{00000000-0005-0000-0000-00008B170000}"/>
    <cellStyle name="Comma 2 2 2 2 4" xfId="13718" xr:uid="{00000000-0005-0000-0000-00008C170000}"/>
    <cellStyle name="Comma 2 2 2 3" xfId="10928" xr:uid="{00000000-0005-0000-0000-00008D170000}"/>
    <cellStyle name="Comma 2 2 2 3 2" xfId="11600" xr:uid="{00000000-0005-0000-0000-00008E170000}"/>
    <cellStyle name="Comma 2 2 2 3 2 2" xfId="11906" xr:uid="{00000000-0005-0000-0000-00008F170000}"/>
    <cellStyle name="Comma 2 2 2 3 2 2 2" xfId="12139" xr:uid="{00000000-0005-0000-0000-000090170000}"/>
    <cellStyle name="Comma 2 2 2 3 2 2 2 2" xfId="12600" xr:uid="{00000000-0005-0000-0000-000091170000}"/>
    <cellStyle name="Comma 2 2 2 3 2 2 2 2 2" xfId="13517" xr:uid="{00000000-0005-0000-0000-000092170000}"/>
    <cellStyle name="Comma 2 2 2 3 2 2 2 2 2 2" xfId="15438" xr:uid="{00000000-0005-0000-0000-000093170000}"/>
    <cellStyle name="Comma 2 2 2 3 2 2 2 2 3" xfId="14522" xr:uid="{00000000-0005-0000-0000-000094170000}"/>
    <cellStyle name="Comma 2 2 2 3 2 2 2 3" xfId="13059" xr:uid="{00000000-0005-0000-0000-000095170000}"/>
    <cellStyle name="Comma 2 2 2 3 2 2 2 3 2" xfId="14980" xr:uid="{00000000-0005-0000-0000-000096170000}"/>
    <cellStyle name="Comma 2 2 2 3 2 2 2 4" xfId="14064" xr:uid="{00000000-0005-0000-0000-000097170000}"/>
    <cellStyle name="Comma 2 2 2 3 2 2 3" xfId="12369" xr:uid="{00000000-0005-0000-0000-000098170000}"/>
    <cellStyle name="Comma 2 2 2 3 2 2 3 2" xfId="13288" xr:uid="{00000000-0005-0000-0000-000099170000}"/>
    <cellStyle name="Comma 2 2 2 3 2 2 3 2 2" xfId="15209" xr:uid="{00000000-0005-0000-0000-00009A170000}"/>
    <cellStyle name="Comma 2 2 2 3 2 2 3 3" xfId="14293" xr:uid="{00000000-0005-0000-0000-00009B170000}"/>
    <cellStyle name="Comma 2 2 2 3 2 2 4" xfId="12830" xr:uid="{00000000-0005-0000-0000-00009C170000}"/>
    <cellStyle name="Comma 2 2 2 3 2 2 4 2" xfId="14751" xr:uid="{00000000-0005-0000-0000-00009D170000}"/>
    <cellStyle name="Comma 2 2 2 3 2 2 5" xfId="13835" xr:uid="{00000000-0005-0000-0000-00009E170000}"/>
    <cellStyle name="Comma 2 2 2 3 2 3" xfId="11964" xr:uid="{00000000-0005-0000-0000-00009F170000}"/>
    <cellStyle name="Comma 2 2 2 3 2 3 2" xfId="12197" xr:uid="{00000000-0005-0000-0000-0000A0170000}"/>
    <cellStyle name="Comma 2 2 2 3 2 3 2 2" xfId="12658" xr:uid="{00000000-0005-0000-0000-0000A1170000}"/>
    <cellStyle name="Comma 2 2 2 3 2 3 2 2 2" xfId="13575" xr:uid="{00000000-0005-0000-0000-0000A2170000}"/>
    <cellStyle name="Comma 2 2 2 3 2 3 2 2 2 2" xfId="15496" xr:uid="{00000000-0005-0000-0000-0000A3170000}"/>
    <cellStyle name="Comma 2 2 2 3 2 3 2 2 3" xfId="14580" xr:uid="{00000000-0005-0000-0000-0000A4170000}"/>
    <cellStyle name="Comma 2 2 2 3 2 3 2 3" xfId="13117" xr:uid="{00000000-0005-0000-0000-0000A5170000}"/>
    <cellStyle name="Comma 2 2 2 3 2 3 2 3 2" xfId="15038" xr:uid="{00000000-0005-0000-0000-0000A6170000}"/>
    <cellStyle name="Comma 2 2 2 3 2 3 2 4" xfId="14122" xr:uid="{00000000-0005-0000-0000-0000A7170000}"/>
    <cellStyle name="Comma 2 2 2 3 2 3 3" xfId="12427" xr:uid="{00000000-0005-0000-0000-0000A8170000}"/>
    <cellStyle name="Comma 2 2 2 3 2 3 3 2" xfId="13346" xr:uid="{00000000-0005-0000-0000-0000A9170000}"/>
    <cellStyle name="Comma 2 2 2 3 2 3 3 2 2" xfId="15267" xr:uid="{00000000-0005-0000-0000-0000AA170000}"/>
    <cellStyle name="Comma 2 2 2 3 2 3 3 3" xfId="14351" xr:uid="{00000000-0005-0000-0000-0000AB170000}"/>
    <cellStyle name="Comma 2 2 2 3 2 3 4" xfId="12888" xr:uid="{00000000-0005-0000-0000-0000AC170000}"/>
    <cellStyle name="Comma 2 2 2 3 2 3 4 2" xfId="14809" xr:uid="{00000000-0005-0000-0000-0000AD170000}"/>
    <cellStyle name="Comma 2 2 2 3 2 3 5" xfId="13893" xr:uid="{00000000-0005-0000-0000-0000AE170000}"/>
    <cellStyle name="Comma 2 2 2 3 2 4" xfId="12021" xr:uid="{00000000-0005-0000-0000-0000AF170000}"/>
    <cellStyle name="Comma 2 2 2 3 2 4 2" xfId="12254" xr:uid="{00000000-0005-0000-0000-0000B0170000}"/>
    <cellStyle name="Comma 2 2 2 3 2 4 2 2" xfId="12715" xr:uid="{00000000-0005-0000-0000-0000B1170000}"/>
    <cellStyle name="Comma 2 2 2 3 2 4 2 2 2" xfId="13632" xr:uid="{00000000-0005-0000-0000-0000B2170000}"/>
    <cellStyle name="Comma 2 2 2 3 2 4 2 2 2 2" xfId="15553" xr:uid="{00000000-0005-0000-0000-0000B3170000}"/>
    <cellStyle name="Comma 2 2 2 3 2 4 2 2 3" xfId="14637" xr:uid="{00000000-0005-0000-0000-0000B4170000}"/>
    <cellStyle name="Comma 2 2 2 3 2 4 2 3" xfId="13174" xr:uid="{00000000-0005-0000-0000-0000B5170000}"/>
    <cellStyle name="Comma 2 2 2 3 2 4 2 3 2" xfId="15095" xr:uid="{00000000-0005-0000-0000-0000B6170000}"/>
    <cellStyle name="Comma 2 2 2 3 2 4 2 4" xfId="14179" xr:uid="{00000000-0005-0000-0000-0000B7170000}"/>
    <cellStyle name="Comma 2 2 2 3 2 4 3" xfId="12484" xr:uid="{00000000-0005-0000-0000-0000B8170000}"/>
    <cellStyle name="Comma 2 2 2 3 2 4 3 2" xfId="13403" xr:uid="{00000000-0005-0000-0000-0000B9170000}"/>
    <cellStyle name="Comma 2 2 2 3 2 4 3 2 2" xfId="15324" xr:uid="{00000000-0005-0000-0000-0000BA170000}"/>
    <cellStyle name="Comma 2 2 2 3 2 4 3 3" xfId="14408" xr:uid="{00000000-0005-0000-0000-0000BB170000}"/>
    <cellStyle name="Comma 2 2 2 3 2 4 4" xfId="12945" xr:uid="{00000000-0005-0000-0000-0000BC170000}"/>
    <cellStyle name="Comma 2 2 2 3 2 4 4 2" xfId="14866" xr:uid="{00000000-0005-0000-0000-0000BD170000}"/>
    <cellStyle name="Comma 2 2 2 3 2 4 5" xfId="13950" xr:uid="{00000000-0005-0000-0000-0000BE170000}"/>
    <cellStyle name="Comma 2 2 2 3 2 5" xfId="12082" xr:uid="{00000000-0005-0000-0000-0000BF170000}"/>
    <cellStyle name="Comma 2 2 2 3 2 5 2" xfId="12543" xr:uid="{00000000-0005-0000-0000-0000C0170000}"/>
    <cellStyle name="Comma 2 2 2 3 2 5 2 2" xfId="13460" xr:uid="{00000000-0005-0000-0000-0000C1170000}"/>
    <cellStyle name="Comma 2 2 2 3 2 5 2 2 2" xfId="15381" xr:uid="{00000000-0005-0000-0000-0000C2170000}"/>
    <cellStyle name="Comma 2 2 2 3 2 5 2 3" xfId="14465" xr:uid="{00000000-0005-0000-0000-0000C3170000}"/>
    <cellStyle name="Comma 2 2 2 3 2 5 3" xfId="13002" xr:uid="{00000000-0005-0000-0000-0000C4170000}"/>
    <cellStyle name="Comma 2 2 2 3 2 5 3 2" xfId="14923" xr:uid="{00000000-0005-0000-0000-0000C5170000}"/>
    <cellStyle name="Comma 2 2 2 3 2 5 4" xfId="14007" xr:uid="{00000000-0005-0000-0000-0000C6170000}"/>
    <cellStyle name="Comma 2 2 2 3 2 6" xfId="12312" xr:uid="{00000000-0005-0000-0000-0000C7170000}"/>
    <cellStyle name="Comma 2 2 2 3 2 6 2" xfId="13231" xr:uid="{00000000-0005-0000-0000-0000C8170000}"/>
    <cellStyle name="Comma 2 2 2 3 2 6 2 2" xfId="15152" xr:uid="{00000000-0005-0000-0000-0000C9170000}"/>
    <cellStyle name="Comma 2 2 2 3 2 6 3" xfId="14236" xr:uid="{00000000-0005-0000-0000-0000CA170000}"/>
    <cellStyle name="Comma 2 2 2 3 2 7" xfId="12773" xr:uid="{00000000-0005-0000-0000-0000CB170000}"/>
    <cellStyle name="Comma 2 2 2 3 2 7 2" xfId="14694" xr:uid="{00000000-0005-0000-0000-0000CC170000}"/>
    <cellStyle name="Comma 2 2 2 3 2 8" xfId="13776" xr:uid="{00000000-0005-0000-0000-0000CD170000}"/>
    <cellStyle name="Comma 2 2 2 3 3" xfId="11752" xr:uid="{00000000-0005-0000-0000-0000CE170000}"/>
    <cellStyle name="Comma 2 2 2 3 4" xfId="13717" xr:uid="{00000000-0005-0000-0000-0000CF170000}"/>
    <cellStyle name="Comma 2 2 3" xfId="10930" xr:uid="{00000000-0005-0000-0000-0000D0170000}"/>
    <cellStyle name="Comma 2 2 3 2" xfId="11602" xr:uid="{00000000-0005-0000-0000-0000D1170000}"/>
    <cellStyle name="Comma 2 2 3 2 2" xfId="11908" xr:uid="{00000000-0005-0000-0000-0000D2170000}"/>
    <cellStyle name="Comma 2 2 3 2 2 2" xfId="12141" xr:uid="{00000000-0005-0000-0000-0000D3170000}"/>
    <cellStyle name="Comma 2 2 3 2 2 2 2" xfId="12602" xr:uid="{00000000-0005-0000-0000-0000D4170000}"/>
    <cellStyle name="Comma 2 2 3 2 2 2 2 2" xfId="13519" xr:uid="{00000000-0005-0000-0000-0000D5170000}"/>
    <cellStyle name="Comma 2 2 3 2 2 2 2 2 2" xfId="15440" xr:uid="{00000000-0005-0000-0000-0000D6170000}"/>
    <cellStyle name="Comma 2 2 3 2 2 2 2 3" xfId="14524" xr:uid="{00000000-0005-0000-0000-0000D7170000}"/>
    <cellStyle name="Comma 2 2 3 2 2 2 3" xfId="13061" xr:uid="{00000000-0005-0000-0000-0000D8170000}"/>
    <cellStyle name="Comma 2 2 3 2 2 2 3 2" xfId="14982" xr:uid="{00000000-0005-0000-0000-0000D9170000}"/>
    <cellStyle name="Comma 2 2 3 2 2 2 4" xfId="14066" xr:uid="{00000000-0005-0000-0000-0000DA170000}"/>
    <cellStyle name="Comma 2 2 3 2 2 3" xfId="12371" xr:uid="{00000000-0005-0000-0000-0000DB170000}"/>
    <cellStyle name="Comma 2 2 3 2 2 3 2" xfId="13290" xr:uid="{00000000-0005-0000-0000-0000DC170000}"/>
    <cellStyle name="Comma 2 2 3 2 2 3 2 2" xfId="15211" xr:uid="{00000000-0005-0000-0000-0000DD170000}"/>
    <cellStyle name="Comma 2 2 3 2 2 3 3" xfId="14295" xr:uid="{00000000-0005-0000-0000-0000DE170000}"/>
    <cellStyle name="Comma 2 2 3 2 2 4" xfId="12832" xr:uid="{00000000-0005-0000-0000-0000DF170000}"/>
    <cellStyle name="Comma 2 2 3 2 2 4 2" xfId="14753" xr:uid="{00000000-0005-0000-0000-0000E0170000}"/>
    <cellStyle name="Comma 2 2 3 2 2 5" xfId="13837" xr:uid="{00000000-0005-0000-0000-0000E1170000}"/>
    <cellStyle name="Comma 2 2 3 2 3" xfId="11966" xr:uid="{00000000-0005-0000-0000-0000E2170000}"/>
    <cellStyle name="Comma 2 2 3 2 3 2" xfId="12199" xr:uid="{00000000-0005-0000-0000-0000E3170000}"/>
    <cellStyle name="Comma 2 2 3 2 3 2 2" xfId="12660" xr:uid="{00000000-0005-0000-0000-0000E4170000}"/>
    <cellStyle name="Comma 2 2 3 2 3 2 2 2" xfId="13577" xr:uid="{00000000-0005-0000-0000-0000E5170000}"/>
    <cellStyle name="Comma 2 2 3 2 3 2 2 2 2" xfId="15498" xr:uid="{00000000-0005-0000-0000-0000E6170000}"/>
    <cellStyle name="Comma 2 2 3 2 3 2 2 3" xfId="14582" xr:uid="{00000000-0005-0000-0000-0000E7170000}"/>
    <cellStyle name="Comma 2 2 3 2 3 2 3" xfId="13119" xr:uid="{00000000-0005-0000-0000-0000E8170000}"/>
    <cellStyle name="Comma 2 2 3 2 3 2 3 2" xfId="15040" xr:uid="{00000000-0005-0000-0000-0000E9170000}"/>
    <cellStyle name="Comma 2 2 3 2 3 2 4" xfId="14124" xr:uid="{00000000-0005-0000-0000-0000EA170000}"/>
    <cellStyle name="Comma 2 2 3 2 3 3" xfId="12429" xr:uid="{00000000-0005-0000-0000-0000EB170000}"/>
    <cellStyle name="Comma 2 2 3 2 3 3 2" xfId="13348" xr:uid="{00000000-0005-0000-0000-0000EC170000}"/>
    <cellStyle name="Comma 2 2 3 2 3 3 2 2" xfId="15269" xr:uid="{00000000-0005-0000-0000-0000ED170000}"/>
    <cellStyle name="Comma 2 2 3 2 3 3 3" xfId="14353" xr:uid="{00000000-0005-0000-0000-0000EE170000}"/>
    <cellStyle name="Comma 2 2 3 2 3 4" xfId="12890" xr:uid="{00000000-0005-0000-0000-0000EF170000}"/>
    <cellStyle name="Comma 2 2 3 2 3 4 2" xfId="14811" xr:uid="{00000000-0005-0000-0000-0000F0170000}"/>
    <cellStyle name="Comma 2 2 3 2 3 5" xfId="13895" xr:uid="{00000000-0005-0000-0000-0000F1170000}"/>
    <cellStyle name="Comma 2 2 3 2 4" xfId="12023" xr:uid="{00000000-0005-0000-0000-0000F2170000}"/>
    <cellStyle name="Comma 2 2 3 2 4 2" xfId="12256" xr:uid="{00000000-0005-0000-0000-0000F3170000}"/>
    <cellStyle name="Comma 2 2 3 2 4 2 2" xfId="12717" xr:uid="{00000000-0005-0000-0000-0000F4170000}"/>
    <cellStyle name="Comma 2 2 3 2 4 2 2 2" xfId="13634" xr:uid="{00000000-0005-0000-0000-0000F5170000}"/>
    <cellStyle name="Comma 2 2 3 2 4 2 2 2 2" xfId="15555" xr:uid="{00000000-0005-0000-0000-0000F6170000}"/>
    <cellStyle name="Comma 2 2 3 2 4 2 2 3" xfId="14639" xr:uid="{00000000-0005-0000-0000-0000F7170000}"/>
    <cellStyle name="Comma 2 2 3 2 4 2 3" xfId="13176" xr:uid="{00000000-0005-0000-0000-0000F8170000}"/>
    <cellStyle name="Comma 2 2 3 2 4 2 3 2" xfId="15097" xr:uid="{00000000-0005-0000-0000-0000F9170000}"/>
    <cellStyle name="Comma 2 2 3 2 4 2 4" xfId="14181" xr:uid="{00000000-0005-0000-0000-0000FA170000}"/>
    <cellStyle name="Comma 2 2 3 2 4 3" xfId="12486" xr:uid="{00000000-0005-0000-0000-0000FB170000}"/>
    <cellStyle name="Comma 2 2 3 2 4 3 2" xfId="13405" xr:uid="{00000000-0005-0000-0000-0000FC170000}"/>
    <cellStyle name="Comma 2 2 3 2 4 3 2 2" xfId="15326" xr:uid="{00000000-0005-0000-0000-0000FD170000}"/>
    <cellStyle name="Comma 2 2 3 2 4 3 3" xfId="14410" xr:uid="{00000000-0005-0000-0000-0000FE170000}"/>
    <cellStyle name="Comma 2 2 3 2 4 4" xfId="12947" xr:uid="{00000000-0005-0000-0000-0000FF170000}"/>
    <cellStyle name="Comma 2 2 3 2 4 4 2" xfId="14868" xr:uid="{00000000-0005-0000-0000-000000180000}"/>
    <cellStyle name="Comma 2 2 3 2 4 5" xfId="13952" xr:uid="{00000000-0005-0000-0000-000001180000}"/>
    <cellStyle name="Comma 2 2 3 2 5" xfId="12084" xr:uid="{00000000-0005-0000-0000-000002180000}"/>
    <cellStyle name="Comma 2 2 3 2 5 2" xfId="12545" xr:uid="{00000000-0005-0000-0000-000003180000}"/>
    <cellStyle name="Comma 2 2 3 2 5 2 2" xfId="13462" xr:uid="{00000000-0005-0000-0000-000004180000}"/>
    <cellStyle name="Comma 2 2 3 2 5 2 2 2" xfId="15383" xr:uid="{00000000-0005-0000-0000-000005180000}"/>
    <cellStyle name="Comma 2 2 3 2 5 2 3" xfId="14467" xr:uid="{00000000-0005-0000-0000-000006180000}"/>
    <cellStyle name="Comma 2 2 3 2 5 3" xfId="13004" xr:uid="{00000000-0005-0000-0000-000007180000}"/>
    <cellStyle name="Comma 2 2 3 2 5 3 2" xfId="14925" xr:uid="{00000000-0005-0000-0000-000008180000}"/>
    <cellStyle name="Comma 2 2 3 2 5 4" xfId="14009" xr:uid="{00000000-0005-0000-0000-000009180000}"/>
    <cellStyle name="Comma 2 2 3 2 6" xfId="12314" xr:uid="{00000000-0005-0000-0000-00000A180000}"/>
    <cellStyle name="Comma 2 2 3 2 6 2" xfId="13233" xr:uid="{00000000-0005-0000-0000-00000B180000}"/>
    <cellStyle name="Comma 2 2 3 2 6 2 2" xfId="15154" xr:uid="{00000000-0005-0000-0000-00000C180000}"/>
    <cellStyle name="Comma 2 2 3 2 6 3" xfId="14238" xr:uid="{00000000-0005-0000-0000-00000D180000}"/>
    <cellStyle name="Comma 2 2 3 2 7" xfId="12775" xr:uid="{00000000-0005-0000-0000-00000E180000}"/>
    <cellStyle name="Comma 2 2 3 2 7 2" xfId="14696" xr:uid="{00000000-0005-0000-0000-00000F180000}"/>
    <cellStyle name="Comma 2 2 3 2 8" xfId="13778" xr:uid="{00000000-0005-0000-0000-000010180000}"/>
    <cellStyle name="Comma 2 2 3 3" xfId="11754" xr:uid="{00000000-0005-0000-0000-000011180000}"/>
    <cellStyle name="Comma 2 2 3 4" xfId="13719" xr:uid="{00000000-0005-0000-0000-000012180000}"/>
    <cellStyle name="Comma 2 2 4" xfId="10931" xr:uid="{00000000-0005-0000-0000-000013180000}"/>
    <cellStyle name="Comma 2 2 4 2" xfId="11603" xr:uid="{00000000-0005-0000-0000-000014180000}"/>
    <cellStyle name="Comma 2 2 4 2 2" xfId="11909" xr:uid="{00000000-0005-0000-0000-000015180000}"/>
    <cellStyle name="Comma 2 2 4 2 2 2" xfId="12142" xr:uid="{00000000-0005-0000-0000-000016180000}"/>
    <cellStyle name="Comma 2 2 4 2 2 2 2" xfId="12603" xr:uid="{00000000-0005-0000-0000-000017180000}"/>
    <cellStyle name="Comma 2 2 4 2 2 2 2 2" xfId="13520" xr:uid="{00000000-0005-0000-0000-000018180000}"/>
    <cellStyle name="Comma 2 2 4 2 2 2 2 2 2" xfId="15441" xr:uid="{00000000-0005-0000-0000-000019180000}"/>
    <cellStyle name="Comma 2 2 4 2 2 2 2 3" xfId="14525" xr:uid="{00000000-0005-0000-0000-00001A180000}"/>
    <cellStyle name="Comma 2 2 4 2 2 2 3" xfId="13062" xr:uid="{00000000-0005-0000-0000-00001B180000}"/>
    <cellStyle name="Comma 2 2 4 2 2 2 3 2" xfId="14983" xr:uid="{00000000-0005-0000-0000-00001C180000}"/>
    <cellStyle name="Comma 2 2 4 2 2 2 4" xfId="14067" xr:uid="{00000000-0005-0000-0000-00001D180000}"/>
    <cellStyle name="Comma 2 2 4 2 2 3" xfId="12372" xr:uid="{00000000-0005-0000-0000-00001E180000}"/>
    <cellStyle name="Comma 2 2 4 2 2 3 2" xfId="13291" xr:uid="{00000000-0005-0000-0000-00001F180000}"/>
    <cellStyle name="Comma 2 2 4 2 2 3 2 2" xfId="15212" xr:uid="{00000000-0005-0000-0000-000020180000}"/>
    <cellStyle name="Comma 2 2 4 2 2 3 3" xfId="14296" xr:uid="{00000000-0005-0000-0000-000021180000}"/>
    <cellStyle name="Comma 2 2 4 2 2 4" xfId="12833" xr:uid="{00000000-0005-0000-0000-000022180000}"/>
    <cellStyle name="Comma 2 2 4 2 2 4 2" xfId="14754" xr:uid="{00000000-0005-0000-0000-000023180000}"/>
    <cellStyle name="Comma 2 2 4 2 2 5" xfId="13838" xr:uid="{00000000-0005-0000-0000-000024180000}"/>
    <cellStyle name="Comma 2 2 4 2 3" xfId="11967" xr:uid="{00000000-0005-0000-0000-000025180000}"/>
    <cellStyle name="Comma 2 2 4 2 3 2" xfId="12200" xr:uid="{00000000-0005-0000-0000-000026180000}"/>
    <cellStyle name="Comma 2 2 4 2 3 2 2" xfId="12661" xr:uid="{00000000-0005-0000-0000-000027180000}"/>
    <cellStyle name="Comma 2 2 4 2 3 2 2 2" xfId="13578" xr:uid="{00000000-0005-0000-0000-000028180000}"/>
    <cellStyle name="Comma 2 2 4 2 3 2 2 2 2" xfId="15499" xr:uid="{00000000-0005-0000-0000-000029180000}"/>
    <cellStyle name="Comma 2 2 4 2 3 2 2 3" xfId="14583" xr:uid="{00000000-0005-0000-0000-00002A180000}"/>
    <cellStyle name="Comma 2 2 4 2 3 2 3" xfId="13120" xr:uid="{00000000-0005-0000-0000-00002B180000}"/>
    <cellStyle name="Comma 2 2 4 2 3 2 3 2" xfId="15041" xr:uid="{00000000-0005-0000-0000-00002C180000}"/>
    <cellStyle name="Comma 2 2 4 2 3 2 4" xfId="14125" xr:uid="{00000000-0005-0000-0000-00002D180000}"/>
    <cellStyle name="Comma 2 2 4 2 3 3" xfId="12430" xr:uid="{00000000-0005-0000-0000-00002E180000}"/>
    <cellStyle name="Comma 2 2 4 2 3 3 2" xfId="13349" xr:uid="{00000000-0005-0000-0000-00002F180000}"/>
    <cellStyle name="Comma 2 2 4 2 3 3 2 2" xfId="15270" xr:uid="{00000000-0005-0000-0000-000030180000}"/>
    <cellStyle name="Comma 2 2 4 2 3 3 3" xfId="14354" xr:uid="{00000000-0005-0000-0000-000031180000}"/>
    <cellStyle name="Comma 2 2 4 2 3 4" xfId="12891" xr:uid="{00000000-0005-0000-0000-000032180000}"/>
    <cellStyle name="Comma 2 2 4 2 3 4 2" xfId="14812" xr:uid="{00000000-0005-0000-0000-000033180000}"/>
    <cellStyle name="Comma 2 2 4 2 3 5" xfId="13896" xr:uid="{00000000-0005-0000-0000-000034180000}"/>
    <cellStyle name="Comma 2 2 4 2 4" xfId="12024" xr:uid="{00000000-0005-0000-0000-000035180000}"/>
    <cellStyle name="Comma 2 2 4 2 4 2" xfId="12257" xr:uid="{00000000-0005-0000-0000-000036180000}"/>
    <cellStyle name="Comma 2 2 4 2 4 2 2" xfId="12718" xr:uid="{00000000-0005-0000-0000-000037180000}"/>
    <cellStyle name="Comma 2 2 4 2 4 2 2 2" xfId="13635" xr:uid="{00000000-0005-0000-0000-000038180000}"/>
    <cellStyle name="Comma 2 2 4 2 4 2 2 2 2" xfId="15556" xr:uid="{00000000-0005-0000-0000-000039180000}"/>
    <cellStyle name="Comma 2 2 4 2 4 2 2 3" xfId="14640" xr:uid="{00000000-0005-0000-0000-00003A180000}"/>
    <cellStyle name="Comma 2 2 4 2 4 2 3" xfId="13177" xr:uid="{00000000-0005-0000-0000-00003B180000}"/>
    <cellStyle name="Comma 2 2 4 2 4 2 3 2" xfId="15098" xr:uid="{00000000-0005-0000-0000-00003C180000}"/>
    <cellStyle name="Comma 2 2 4 2 4 2 4" xfId="14182" xr:uid="{00000000-0005-0000-0000-00003D180000}"/>
    <cellStyle name="Comma 2 2 4 2 4 3" xfId="12487" xr:uid="{00000000-0005-0000-0000-00003E180000}"/>
    <cellStyle name="Comma 2 2 4 2 4 3 2" xfId="13406" xr:uid="{00000000-0005-0000-0000-00003F180000}"/>
    <cellStyle name="Comma 2 2 4 2 4 3 2 2" xfId="15327" xr:uid="{00000000-0005-0000-0000-000040180000}"/>
    <cellStyle name="Comma 2 2 4 2 4 3 3" xfId="14411" xr:uid="{00000000-0005-0000-0000-000041180000}"/>
    <cellStyle name="Comma 2 2 4 2 4 4" xfId="12948" xr:uid="{00000000-0005-0000-0000-000042180000}"/>
    <cellStyle name="Comma 2 2 4 2 4 4 2" xfId="14869" xr:uid="{00000000-0005-0000-0000-000043180000}"/>
    <cellStyle name="Comma 2 2 4 2 4 5" xfId="13953" xr:uid="{00000000-0005-0000-0000-000044180000}"/>
    <cellStyle name="Comma 2 2 4 2 5" xfId="12085" xr:uid="{00000000-0005-0000-0000-000045180000}"/>
    <cellStyle name="Comma 2 2 4 2 5 2" xfId="12546" xr:uid="{00000000-0005-0000-0000-000046180000}"/>
    <cellStyle name="Comma 2 2 4 2 5 2 2" xfId="13463" xr:uid="{00000000-0005-0000-0000-000047180000}"/>
    <cellStyle name="Comma 2 2 4 2 5 2 2 2" xfId="15384" xr:uid="{00000000-0005-0000-0000-000048180000}"/>
    <cellStyle name="Comma 2 2 4 2 5 2 3" xfId="14468" xr:uid="{00000000-0005-0000-0000-000049180000}"/>
    <cellStyle name="Comma 2 2 4 2 5 3" xfId="13005" xr:uid="{00000000-0005-0000-0000-00004A180000}"/>
    <cellStyle name="Comma 2 2 4 2 5 3 2" xfId="14926" xr:uid="{00000000-0005-0000-0000-00004B180000}"/>
    <cellStyle name="Comma 2 2 4 2 5 4" xfId="14010" xr:uid="{00000000-0005-0000-0000-00004C180000}"/>
    <cellStyle name="Comma 2 2 4 2 6" xfId="12315" xr:uid="{00000000-0005-0000-0000-00004D180000}"/>
    <cellStyle name="Comma 2 2 4 2 6 2" xfId="13234" xr:uid="{00000000-0005-0000-0000-00004E180000}"/>
    <cellStyle name="Comma 2 2 4 2 6 2 2" xfId="15155" xr:uid="{00000000-0005-0000-0000-00004F180000}"/>
    <cellStyle name="Comma 2 2 4 2 6 3" xfId="14239" xr:uid="{00000000-0005-0000-0000-000050180000}"/>
    <cellStyle name="Comma 2 2 4 2 7" xfId="12776" xr:uid="{00000000-0005-0000-0000-000051180000}"/>
    <cellStyle name="Comma 2 2 4 2 7 2" xfId="14697" xr:uid="{00000000-0005-0000-0000-000052180000}"/>
    <cellStyle name="Comma 2 2 4 2 8" xfId="13779" xr:uid="{00000000-0005-0000-0000-000053180000}"/>
    <cellStyle name="Comma 2 2 4 3" xfId="11755" xr:uid="{00000000-0005-0000-0000-000054180000}"/>
    <cellStyle name="Comma 2 2 4 4" xfId="13720" xr:uid="{00000000-0005-0000-0000-000055180000}"/>
    <cellStyle name="Comma 2 2 5" xfId="10932" xr:uid="{00000000-0005-0000-0000-000056180000}"/>
    <cellStyle name="Comma 2 2 5 2" xfId="11604" xr:uid="{00000000-0005-0000-0000-000057180000}"/>
    <cellStyle name="Comma 2 2 5 2 2" xfId="11910" xr:uid="{00000000-0005-0000-0000-000058180000}"/>
    <cellStyle name="Comma 2 2 5 2 2 2" xfId="12143" xr:uid="{00000000-0005-0000-0000-000059180000}"/>
    <cellStyle name="Comma 2 2 5 2 2 2 2" xfId="12604" xr:uid="{00000000-0005-0000-0000-00005A180000}"/>
    <cellStyle name="Comma 2 2 5 2 2 2 2 2" xfId="13521" xr:uid="{00000000-0005-0000-0000-00005B180000}"/>
    <cellStyle name="Comma 2 2 5 2 2 2 2 2 2" xfId="15442" xr:uid="{00000000-0005-0000-0000-00005C180000}"/>
    <cellStyle name="Comma 2 2 5 2 2 2 2 3" xfId="14526" xr:uid="{00000000-0005-0000-0000-00005D180000}"/>
    <cellStyle name="Comma 2 2 5 2 2 2 3" xfId="13063" xr:uid="{00000000-0005-0000-0000-00005E180000}"/>
    <cellStyle name="Comma 2 2 5 2 2 2 3 2" xfId="14984" xr:uid="{00000000-0005-0000-0000-00005F180000}"/>
    <cellStyle name="Comma 2 2 5 2 2 2 4" xfId="14068" xr:uid="{00000000-0005-0000-0000-000060180000}"/>
    <cellStyle name="Comma 2 2 5 2 2 3" xfId="12373" xr:uid="{00000000-0005-0000-0000-000061180000}"/>
    <cellStyle name="Comma 2 2 5 2 2 3 2" xfId="13292" xr:uid="{00000000-0005-0000-0000-000062180000}"/>
    <cellStyle name="Comma 2 2 5 2 2 3 2 2" xfId="15213" xr:uid="{00000000-0005-0000-0000-000063180000}"/>
    <cellStyle name="Comma 2 2 5 2 2 3 3" xfId="14297" xr:uid="{00000000-0005-0000-0000-000064180000}"/>
    <cellStyle name="Comma 2 2 5 2 2 4" xfId="12834" xr:uid="{00000000-0005-0000-0000-000065180000}"/>
    <cellStyle name="Comma 2 2 5 2 2 4 2" xfId="14755" xr:uid="{00000000-0005-0000-0000-000066180000}"/>
    <cellStyle name="Comma 2 2 5 2 2 5" xfId="13839" xr:uid="{00000000-0005-0000-0000-000067180000}"/>
    <cellStyle name="Comma 2 2 5 2 3" xfId="11968" xr:uid="{00000000-0005-0000-0000-000068180000}"/>
    <cellStyle name="Comma 2 2 5 2 3 2" xfId="12201" xr:uid="{00000000-0005-0000-0000-000069180000}"/>
    <cellStyle name="Comma 2 2 5 2 3 2 2" xfId="12662" xr:uid="{00000000-0005-0000-0000-00006A180000}"/>
    <cellStyle name="Comma 2 2 5 2 3 2 2 2" xfId="13579" xr:uid="{00000000-0005-0000-0000-00006B180000}"/>
    <cellStyle name="Comma 2 2 5 2 3 2 2 2 2" xfId="15500" xr:uid="{00000000-0005-0000-0000-00006C180000}"/>
    <cellStyle name="Comma 2 2 5 2 3 2 2 3" xfId="14584" xr:uid="{00000000-0005-0000-0000-00006D180000}"/>
    <cellStyle name="Comma 2 2 5 2 3 2 3" xfId="13121" xr:uid="{00000000-0005-0000-0000-00006E180000}"/>
    <cellStyle name="Comma 2 2 5 2 3 2 3 2" xfId="15042" xr:uid="{00000000-0005-0000-0000-00006F180000}"/>
    <cellStyle name="Comma 2 2 5 2 3 2 4" xfId="14126" xr:uid="{00000000-0005-0000-0000-000070180000}"/>
    <cellStyle name="Comma 2 2 5 2 3 3" xfId="12431" xr:uid="{00000000-0005-0000-0000-000071180000}"/>
    <cellStyle name="Comma 2 2 5 2 3 3 2" xfId="13350" xr:uid="{00000000-0005-0000-0000-000072180000}"/>
    <cellStyle name="Comma 2 2 5 2 3 3 2 2" xfId="15271" xr:uid="{00000000-0005-0000-0000-000073180000}"/>
    <cellStyle name="Comma 2 2 5 2 3 3 3" xfId="14355" xr:uid="{00000000-0005-0000-0000-000074180000}"/>
    <cellStyle name="Comma 2 2 5 2 3 4" xfId="12892" xr:uid="{00000000-0005-0000-0000-000075180000}"/>
    <cellStyle name="Comma 2 2 5 2 3 4 2" xfId="14813" xr:uid="{00000000-0005-0000-0000-000076180000}"/>
    <cellStyle name="Comma 2 2 5 2 3 5" xfId="13897" xr:uid="{00000000-0005-0000-0000-000077180000}"/>
    <cellStyle name="Comma 2 2 5 2 4" xfId="12025" xr:uid="{00000000-0005-0000-0000-000078180000}"/>
    <cellStyle name="Comma 2 2 5 2 4 2" xfId="12258" xr:uid="{00000000-0005-0000-0000-000079180000}"/>
    <cellStyle name="Comma 2 2 5 2 4 2 2" xfId="12719" xr:uid="{00000000-0005-0000-0000-00007A180000}"/>
    <cellStyle name="Comma 2 2 5 2 4 2 2 2" xfId="13636" xr:uid="{00000000-0005-0000-0000-00007B180000}"/>
    <cellStyle name="Comma 2 2 5 2 4 2 2 2 2" xfId="15557" xr:uid="{00000000-0005-0000-0000-00007C180000}"/>
    <cellStyle name="Comma 2 2 5 2 4 2 2 3" xfId="14641" xr:uid="{00000000-0005-0000-0000-00007D180000}"/>
    <cellStyle name="Comma 2 2 5 2 4 2 3" xfId="13178" xr:uid="{00000000-0005-0000-0000-00007E180000}"/>
    <cellStyle name="Comma 2 2 5 2 4 2 3 2" xfId="15099" xr:uid="{00000000-0005-0000-0000-00007F180000}"/>
    <cellStyle name="Comma 2 2 5 2 4 2 4" xfId="14183" xr:uid="{00000000-0005-0000-0000-000080180000}"/>
    <cellStyle name="Comma 2 2 5 2 4 3" xfId="12488" xr:uid="{00000000-0005-0000-0000-000081180000}"/>
    <cellStyle name="Comma 2 2 5 2 4 3 2" xfId="13407" xr:uid="{00000000-0005-0000-0000-000082180000}"/>
    <cellStyle name="Comma 2 2 5 2 4 3 2 2" xfId="15328" xr:uid="{00000000-0005-0000-0000-000083180000}"/>
    <cellStyle name="Comma 2 2 5 2 4 3 3" xfId="14412" xr:uid="{00000000-0005-0000-0000-000084180000}"/>
    <cellStyle name="Comma 2 2 5 2 4 4" xfId="12949" xr:uid="{00000000-0005-0000-0000-000085180000}"/>
    <cellStyle name="Comma 2 2 5 2 4 4 2" xfId="14870" xr:uid="{00000000-0005-0000-0000-000086180000}"/>
    <cellStyle name="Comma 2 2 5 2 4 5" xfId="13954" xr:uid="{00000000-0005-0000-0000-000087180000}"/>
    <cellStyle name="Comma 2 2 5 2 5" xfId="12086" xr:uid="{00000000-0005-0000-0000-000088180000}"/>
    <cellStyle name="Comma 2 2 5 2 5 2" xfId="12547" xr:uid="{00000000-0005-0000-0000-000089180000}"/>
    <cellStyle name="Comma 2 2 5 2 5 2 2" xfId="13464" xr:uid="{00000000-0005-0000-0000-00008A180000}"/>
    <cellStyle name="Comma 2 2 5 2 5 2 2 2" xfId="15385" xr:uid="{00000000-0005-0000-0000-00008B180000}"/>
    <cellStyle name="Comma 2 2 5 2 5 2 3" xfId="14469" xr:uid="{00000000-0005-0000-0000-00008C180000}"/>
    <cellStyle name="Comma 2 2 5 2 5 3" xfId="13006" xr:uid="{00000000-0005-0000-0000-00008D180000}"/>
    <cellStyle name="Comma 2 2 5 2 5 3 2" xfId="14927" xr:uid="{00000000-0005-0000-0000-00008E180000}"/>
    <cellStyle name="Comma 2 2 5 2 5 4" xfId="14011" xr:uid="{00000000-0005-0000-0000-00008F180000}"/>
    <cellStyle name="Comma 2 2 5 2 6" xfId="12316" xr:uid="{00000000-0005-0000-0000-000090180000}"/>
    <cellStyle name="Comma 2 2 5 2 6 2" xfId="13235" xr:uid="{00000000-0005-0000-0000-000091180000}"/>
    <cellStyle name="Comma 2 2 5 2 6 2 2" xfId="15156" xr:uid="{00000000-0005-0000-0000-000092180000}"/>
    <cellStyle name="Comma 2 2 5 2 6 3" xfId="14240" xr:uid="{00000000-0005-0000-0000-000093180000}"/>
    <cellStyle name="Comma 2 2 5 2 7" xfId="12777" xr:uid="{00000000-0005-0000-0000-000094180000}"/>
    <cellStyle name="Comma 2 2 5 2 7 2" xfId="14698" xr:uid="{00000000-0005-0000-0000-000095180000}"/>
    <cellStyle name="Comma 2 2 5 2 8" xfId="13780" xr:uid="{00000000-0005-0000-0000-000096180000}"/>
    <cellStyle name="Comma 2 2 5 3" xfId="11756" xr:uid="{00000000-0005-0000-0000-000097180000}"/>
    <cellStyle name="Comma 2 2 5 4" xfId="13721" xr:uid="{00000000-0005-0000-0000-000098180000}"/>
    <cellStyle name="Comma 2 2 6" xfId="10933" xr:uid="{00000000-0005-0000-0000-000099180000}"/>
    <cellStyle name="Comma 2 2 6 2" xfId="11605" xr:uid="{00000000-0005-0000-0000-00009A180000}"/>
    <cellStyle name="Comma 2 2 6 2 2" xfId="11911" xr:uid="{00000000-0005-0000-0000-00009B180000}"/>
    <cellStyle name="Comma 2 2 6 2 2 2" xfId="12144" xr:uid="{00000000-0005-0000-0000-00009C180000}"/>
    <cellStyle name="Comma 2 2 6 2 2 2 2" xfId="12605" xr:uid="{00000000-0005-0000-0000-00009D180000}"/>
    <cellStyle name="Comma 2 2 6 2 2 2 2 2" xfId="13522" xr:uid="{00000000-0005-0000-0000-00009E180000}"/>
    <cellStyle name="Comma 2 2 6 2 2 2 2 2 2" xfId="15443" xr:uid="{00000000-0005-0000-0000-00009F180000}"/>
    <cellStyle name="Comma 2 2 6 2 2 2 2 3" xfId="14527" xr:uid="{00000000-0005-0000-0000-0000A0180000}"/>
    <cellStyle name="Comma 2 2 6 2 2 2 3" xfId="13064" xr:uid="{00000000-0005-0000-0000-0000A1180000}"/>
    <cellStyle name="Comma 2 2 6 2 2 2 3 2" xfId="14985" xr:uid="{00000000-0005-0000-0000-0000A2180000}"/>
    <cellStyle name="Comma 2 2 6 2 2 2 4" xfId="14069" xr:uid="{00000000-0005-0000-0000-0000A3180000}"/>
    <cellStyle name="Comma 2 2 6 2 2 3" xfId="12374" xr:uid="{00000000-0005-0000-0000-0000A4180000}"/>
    <cellStyle name="Comma 2 2 6 2 2 3 2" xfId="13293" xr:uid="{00000000-0005-0000-0000-0000A5180000}"/>
    <cellStyle name="Comma 2 2 6 2 2 3 2 2" xfId="15214" xr:uid="{00000000-0005-0000-0000-0000A6180000}"/>
    <cellStyle name="Comma 2 2 6 2 2 3 3" xfId="14298" xr:uid="{00000000-0005-0000-0000-0000A7180000}"/>
    <cellStyle name="Comma 2 2 6 2 2 4" xfId="12835" xr:uid="{00000000-0005-0000-0000-0000A8180000}"/>
    <cellStyle name="Comma 2 2 6 2 2 4 2" xfId="14756" xr:uid="{00000000-0005-0000-0000-0000A9180000}"/>
    <cellStyle name="Comma 2 2 6 2 2 5" xfId="13840" xr:uid="{00000000-0005-0000-0000-0000AA180000}"/>
    <cellStyle name="Comma 2 2 6 2 3" xfId="11969" xr:uid="{00000000-0005-0000-0000-0000AB180000}"/>
    <cellStyle name="Comma 2 2 6 2 3 2" xfId="12202" xr:uid="{00000000-0005-0000-0000-0000AC180000}"/>
    <cellStyle name="Comma 2 2 6 2 3 2 2" xfId="12663" xr:uid="{00000000-0005-0000-0000-0000AD180000}"/>
    <cellStyle name="Comma 2 2 6 2 3 2 2 2" xfId="13580" xr:uid="{00000000-0005-0000-0000-0000AE180000}"/>
    <cellStyle name="Comma 2 2 6 2 3 2 2 2 2" xfId="15501" xr:uid="{00000000-0005-0000-0000-0000AF180000}"/>
    <cellStyle name="Comma 2 2 6 2 3 2 2 3" xfId="14585" xr:uid="{00000000-0005-0000-0000-0000B0180000}"/>
    <cellStyle name="Comma 2 2 6 2 3 2 3" xfId="13122" xr:uid="{00000000-0005-0000-0000-0000B1180000}"/>
    <cellStyle name="Comma 2 2 6 2 3 2 3 2" xfId="15043" xr:uid="{00000000-0005-0000-0000-0000B2180000}"/>
    <cellStyle name="Comma 2 2 6 2 3 2 4" xfId="14127" xr:uid="{00000000-0005-0000-0000-0000B3180000}"/>
    <cellStyle name="Comma 2 2 6 2 3 3" xfId="12432" xr:uid="{00000000-0005-0000-0000-0000B4180000}"/>
    <cellStyle name="Comma 2 2 6 2 3 3 2" xfId="13351" xr:uid="{00000000-0005-0000-0000-0000B5180000}"/>
    <cellStyle name="Comma 2 2 6 2 3 3 2 2" xfId="15272" xr:uid="{00000000-0005-0000-0000-0000B6180000}"/>
    <cellStyle name="Comma 2 2 6 2 3 3 3" xfId="14356" xr:uid="{00000000-0005-0000-0000-0000B7180000}"/>
    <cellStyle name="Comma 2 2 6 2 3 4" xfId="12893" xr:uid="{00000000-0005-0000-0000-0000B8180000}"/>
    <cellStyle name="Comma 2 2 6 2 3 4 2" xfId="14814" xr:uid="{00000000-0005-0000-0000-0000B9180000}"/>
    <cellStyle name="Comma 2 2 6 2 3 5" xfId="13898" xr:uid="{00000000-0005-0000-0000-0000BA180000}"/>
    <cellStyle name="Comma 2 2 6 2 4" xfId="12026" xr:uid="{00000000-0005-0000-0000-0000BB180000}"/>
    <cellStyle name="Comma 2 2 6 2 4 2" xfId="12259" xr:uid="{00000000-0005-0000-0000-0000BC180000}"/>
    <cellStyle name="Comma 2 2 6 2 4 2 2" xfId="12720" xr:uid="{00000000-0005-0000-0000-0000BD180000}"/>
    <cellStyle name="Comma 2 2 6 2 4 2 2 2" xfId="13637" xr:uid="{00000000-0005-0000-0000-0000BE180000}"/>
    <cellStyle name="Comma 2 2 6 2 4 2 2 2 2" xfId="15558" xr:uid="{00000000-0005-0000-0000-0000BF180000}"/>
    <cellStyle name="Comma 2 2 6 2 4 2 2 3" xfId="14642" xr:uid="{00000000-0005-0000-0000-0000C0180000}"/>
    <cellStyle name="Comma 2 2 6 2 4 2 3" xfId="13179" xr:uid="{00000000-0005-0000-0000-0000C1180000}"/>
    <cellStyle name="Comma 2 2 6 2 4 2 3 2" xfId="15100" xr:uid="{00000000-0005-0000-0000-0000C2180000}"/>
    <cellStyle name="Comma 2 2 6 2 4 2 4" xfId="14184" xr:uid="{00000000-0005-0000-0000-0000C3180000}"/>
    <cellStyle name="Comma 2 2 6 2 4 3" xfId="12489" xr:uid="{00000000-0005-0000-0000-0000C4180000}"/>
    <cellStyle name="Comma 2 2 6 2 4 3 2" xfId="13408" xr:uid="{00000000-0005-0000-0000-0000C5180000}"/>
    <cellStyle name="Comma 2 2 6 2 4 3 2 2" xfId="15329" xr:uid="{00000000-0005-0000-0000-0000C6180000}"/>
    <cellStyle name="Comma 2 2 6 2 4 3 3" xfId="14413" xr:uid="{00000000-0005-0000-0000-0000C7180000}"/>
    <cellStyle name="Comma 2 2 6 2 4 4" xfId="12950" xr:uid="{00000000-0005-0000-0000-0000C8180000}"/>
    <cellStyle name="Comma 2 2 6 2 4 4 2" xfId="14871" xr:uid="{00000000-0005-0000-0000-0000C9180000}"/>
    <cellStyle name="Comma 2 2 6 2 4 5" xfId="13955" xr:uid="{00000000-0005-0000-0000-0000CA180000}"/>
    <cellStyle name="Comma 2 2 6 2 5" xfId="12087" xr:uid="{00000000-0005-0000-0000-0000CB180000}"/>
    <cellStyle name="Comma 2 2 6 2 5 2" xfId="12548" xr:uid="{00000000-0005-0000-0000-0000CC180000}"/>
    <cellStyle name="Comma 2 2 6 2 5 2 2" xfId="13465" xr:uid="{00000000-0005-0000-0000-0000CD180000}"/>
    <cellStyle name="Comma 2 2 6 2 5 2 2 2" xfId="15386" xr:uid="{00000000-0005-0000-0000-0000CE180000}"/>
    <cellStyle name="Comma 2 2 6 2 5 2 3" xfId="14470" xr:uid="{00000000-0005-0000-0000-0000CF180000}"/>
    <cellStyle name="Comma 2 2 6 2 5 3" xfId="13007" xr:uid="{00000000-0005-0000-0000-0000D0180000}"/>
    <cellStyle name="Comma 2 2 6 2 5 3 2" xfId="14928" xr:uid="{00000000-0005-0000-0000-0000D1180000}"/>
    <cellStyle name="Comma 2 2 6 2 5 4" xfId="14012" xr:uid="{00000000-0005-0000-0000-0000D2180000}"/>
    <cellStyle name="Comma 2 2 6 2 6" xfId="12317" xr:uid="{00000000-0005-0000-0000-0000D3180000}"/>
    <cellStyle name="Comma 2 2 6 2 6 2" xfId="13236" xr:uid="{00000000-0005-0000-0000-0000D4180000}"/>
    <cellStyle name="Comma 2 2 6 2 6 2 2" xfId="15157" xr:uid="{00000000-0005-0000-0000-0000D5180000}"/>
    <cellStyle name="Comma 2 2 6 2 6 3" xfId="14241" xr:uid="{00000000-0005-0000-0000-0000D6180000}"/>
    <cellStyle name="Comma 2 2 6 2 7" xfId="12778" xr:uid="{00000000-0005-0000-0000-0000D7180000}"/>
    <cellStyle name="Comma 2 2 6 2 7 2" xfId="14699" xr:uid="{00000000-0005-0000-0000-0000D8180000}"/>
    <cellStyle name="Comma 2 2 6 2 8" xfId="13781" xr:uid="{00000000-0005-0000-0000-0000D9180000}"/>
    <cellStyle name="Comma 2 2 6 3" xfId="11757" xr:uid="{00000000-0005-0000-0000-0000DA180000}"/>
    <cellStyle name="Comma 2 2 6 4" xfId="13722" xr:uid="{00000000-0005-0000-0000-0000DB180000}"/>
    <cellStyle name="Comma 2 2 7" xfId="11557" xr:uid="{00000000-0005-0000-0000-0000DC180000}"/>
    <cellStyle name="Comma 2 2 7 2" xfId="11864" xr:uid="{00000000-0005-0000-0000-0000DD180000}"/>
    <cellStyle name="Comma 2 2 7 2 2" xfId="12097" xr:uid="{00000000-0005-0000-0000-0000DE180000}"/>
    <cellStyle name="Comma 2 2 7 2 2 2" xfId="12558" xr:uid="{00000000-0005-0000-0000-0000DF180000}"/>
    <cellStyle name="Comma 2 2 7 2 2 2 2" xfId="13475" xr:uid="{00000000-0005-0000-0000-0000E0180000}"/>
    <cellStyle name="Comma 2 2 7 2 2 2 2 2" xfId="15396" xr:uid="{00000000-0005-0000-0000-0000E1180000}"/>
    <cellStyle name="Comma 2 2 7 2 2 2 3" xfId="14480" xr:uid="{00000000-0005-0000-0000-0000E2180000}"/>
    <cellStyle name="Comma 2 2 7 2 2 3" xfId="13017" xr:uid="{00000000-0005-0000-0000-0000E3180000}"/>
    <cellStyle name="Comma 2 2 7 2 2 3 2" xfId="14938" xr:uid="{00000000-0005-0000-0000-0000E4180000}"/>
    <cellStyle name="Comma 2 2 7 2 2 4" xfId="14022" xr:uid="{00000000-0005-0000-0000-0000E5180000}"/>
    <cellStyle name="Comma 2 2 7 2 3" xfId="12327" xr:uid="{00000000-0005-0000-0000-0000E6180000}"/>
    <cellStyle name="Comma 2 2 7 2 3 2" xfId="13246" xr:uid="{00000000-0005-0000-0000-0000E7180000}"/>
    <cellStyle name="Comma 2 2 7 2 3 2 2" xfId="15167" xr:uid="{00000000-0005-0000-0000-0000E8180000}"/>
    <cellStyle name="Comma 2 2 7 2 3 3" xfId="14251" xr:uid="{00000000-0005-0000-0000-0000E9180000}"/>
    <cellStyle name="Comma 2 2 7 2 4" xfId="12788" xr:uid="{00000000-0005-0000-0000-0000EA180000}"/>
    <cellStyle name="Comma 2 2 7 2 4 2" xfId="14709" xr:uid="{00000000-0005-0000-0000-0000EB180000}"/>
    <cellStyle name="Comma 2 2 7 2 5" xfId="13793" xr:uid="{00000000-0005-0000-0000-0000EC180000}"/>
    <cellStyle name="Comma 2 2 7 3" xfId="11922" xr:uid="{00000000-0005-0000-0000-0000ED180000}"/>
    <cellStyle name="Comma 2 2 7 3 2" xfId="12155" xr:uid="{00000000-0005-0000-0000-0000EE180000}"/>
    <cellStyle name="Comma 2 2 7 3 2 2" xfId="12616" xr:uid="{00000000-0005-0000-0000-0000EF180000}"/>
    <cellStyle name="Comma 2 2 7 3 2 2 2" xfId="13533" xr:uid="{00000000-0005-0000-0000-0000F0180000}"/>
    <cellStyle name="Comma 2 2 7 3 2 2 2 2" xfId="15454" xr:uid="{00000000-0005-0000-0000-0000F1180000}"/>
    <cellStyle name="Comma 2 2 7 3 2 2 3" xfId="14538" xr:uid="{00000000-0005-0000-0000-0000F2180000}"/>
    <cellStyle name="Comma 2 2 7 3 2 3" xfId="13075" xr:uid="{00000000-0005-0000-0000-0000F3180000}"/>
    <cellStyle name="Comma 2 2 7 3 2 3 2" xfId="14996" xr:uid="{00000000-0005-0000-0000-0000F4180000}"/>
    <cellStyle name="Comma 2 2 7 3 2 4" xfId="14080" xr:uid="{00000000-0005-0000-0000-0000F5180000}"/>
    <cellStyle name="Comma 2 2 7 3 3" xfId="12385" xr:uid="{00000000-0005-0000-0000-0000F6180000}"/>
    <cellStyle name="Comma 2 2 7 3 3 2" xfId="13304" xr:uid="{00000000-0005-0000-0000-0000F7180000}"/>
    <cellStyle name="Comma 2 2 7 3 3 2 2" xfId="15225" xr:uid="{00000000-0005-0000-0000-0000F8180000}"/>
    <cellStyle name="Comma 2 2 7 3 3 3" xfId="14309" xr:uid="{00000000-0005-0000-0000-0000F9180000}"/>
    <cellStyle name="Comma 2 2 7 3 4" xfId="12846" xr:uid="{00000000-0005-0000-0000-0000FA180000}"/>
    <cellStyle name="Comma 2 2 7 3 4 2" xfId="14767" xr:uid="{00000000-0005-0000-0000-0000FB180000}"/>
    <cellStyle name="Comma 2 2 7 3 5" xfId="13851" xr:uid="{00000000-0005-0000-0000-0000FC180000}"/>
    <cellStyle name="Comma 2 2 7 4" xfId="11979" xr:uid="{00000000-0005-0000-0000-0000FD180000}"/>
    <cellStyle name="Comma 2 2 7 4 2" xfId="12212" xr:uid="{00000000-0005-0000-0000-0000FE180000}"/>
    <cellStyle name="Comma 2 2 7 4 2 2" xfId="12673" xr:uid="{00000000-0005-0000-0000-0000FF180000}"/>
    <cellStyle name="Comma 2 2 7 4 2 2 2" xfId="13590" xr:uid="{00000000-0005-0000-0000-000000190000}"/>
    <cellStyle name="Comma 2 2 7 4 2 2 2 2" xfId="15511" xr:uid="{00000000-0005-0000-0000-000001190000}"/>
    <cellStyle name="Comma 2 2 7 4 2 2 3" xfId="14595" xr:uid="{00000000-0005-0000-0000-000002190000}"/>
    <cellStyle name="Comma 2 2 7 4 2 3" xfId="13132" xr:uid="{00000000-0005-0000-0000-000003190000}"/>
    <cellStyle name="Comma 2 2 7 4 2 3 2" xfId="15053" xr:uid="{00000000-0005-0000-0000-000004190000}"/>
    <cellStyle name="Comma 2 2 7 4 2 4" xfId="14137" xr:uid="{00000000-0005-0000-0000-000005190000}"/>
    <cellStyle name="Comma 2 2 7 4 3" xfId="12442" xr:uid="{00000000-0005-0000-0000-000006190000}"/>
    <cellStyle name="Comma 2 2 7 4 3 2" xfId="13361" xr:uid="{00000000-0005-0000-0000-000007190000}"/>
    <cellStyle name="Comma 2 2 7 4 3 2 2" xfId="15282" xr:uid="{00000000-0005-0000-0000-000008190000}"/>
    <cellStyle name="Comma 2 2 7 4 3 3" xfId="14366" xr:uid="{00000000-0005-0000-0000-000009190000}"/>
    <cellStyle name="Comma 2 2 7 4 4" xfId="12903" xr:uid="{00000000-0005-0000-0000-00000A190000}"/>
    <cellStyle name="Comma 2 2 7 4 4 2" xfId="14824" xr:uid="{00000000-0005-0000-0000-00000B190000}"/>
    <cellStyle name="Comma 2 2 7 4 5" xfId="13908" xr:uid="{00000000-0005-0000-0000-00000C190000}"/>
    <cellStyle name="Comma 2 2 7 5" xfId="12040" xr:uid="{00000000-0005-0000-0000-00000D190000}"/>
    <cellStyle name="Comma 2 2 7 5 2" xfId="12501" xr:uid="{00000000-0005-0000-0000-00000E190000}"/>
    <cellStyle name="Comma 2 2 7 5 2 2" xfId="13418" xr:uid="{00000000-0005-0000-0000-00000F190000}"/>
    <cellStyle name="Comma 2 2 7 5 2 2 2" xfId="15339" xr:uid="{00000000-0005-0000-0000-000010190000}"/>
    <cellStyle name="Comma 2 2 7 5 2 3" xfId="14423" xr:uid="{00000000-0005-0000-0000-000011190000}"/>
    <cellStyle name="Comma 2 2 7 5 3" xfId="12960" xr:uid="{00000000-0005-0000-0000-000012190000}"/>
    <cellStyle name="Comma 2 2 7 5 3 2" xfId="14881" xr:uid="{00000000-0005-0000-0000-000013190000}"/>
    <cellStyle name="Comma 2 2 7 5 4" xfId="13965" xr:uid="{00000000-0005-0000-0000-000014190000}"/>
    <cellStyle name="Comma 2 2 7 6" xfId="12270" xr:uid="{00000000-0005-0000-0000-000015190000}"/>
    <cellStyle name="Comma 2 2 7 6 2" xfId="13189" xr:uid="{00000000-0005-0000-0000-000016190000}"/>
    <cellStyle name="Comma 2 2 7 6 2 2" xfId="15110" xr:uid="{00000000-0005-0000-0000-000017190000}"/>
    <cellStyle name="Comma 2 2 7 6 3" xfId="14194" xr:uid="{00000000-0005-0000-0000-000018190000}"/>
    <cellStyle name="Comma 2 2 7 7" xfId="12731" xr:uid="{00000000-0005-0000-0000-000019190000}"/>
    <cellStyle name="Comma 2 2 7 7 2" xfId="14652" xr:uid="{00000000-0005-0000-0000-00001A190000}"/>
    <cellStyle name="Comma 2 2 7 8" xfId="13734" xr:uid="{00000000-0005-0000-0000-00001B190000}"/>
    <cellStyle name="Comma 2 2 8" xfId="11623" xr:uid="{00000000-0005-0000-0000-00001C190000}"/>
    <cellStyle name="Comma 2 2 9" xfId="13652" xr:uid="{00000000-0005-0000-0000-00001D190000}"/>
    <cellStyle name="Comma 2 20" xfId="8359" xr:uid="{00000000-0005-0000-0000-00001E190000}"/>
    <cellStyle name="Comma 2 20 2" xfId="11584" xr:uid="{00000000-0005-0000-0000-00001F190000}"/>
    <cellStyle name="Comma 2 20 2 2" xfId="11890" xr:uid="{00000000-0005-0000-0000-000020190000}"/>
    <cellStyle name="Comma 2 20 2 2 2" xfId="12123" xr:uid="{00000000-0005-0000-0000-000021190000}"/>
    <cellStyle name="Comma 2 20 2 2 2 2" xfId="12584" xr:uid="{00000000-0005-0000-0000-000022190000}"/>
    <cellStyle name="Comma 2 20 2 2 2 2 2" xfId="13501" xr:uid="{00000000-0005-0000-0000-000023190000}"/>
    <cellStyle name="Comma 2 20 2 2 2 2 2 2" xfId="15422" xr:uid="{00000000-0005-0000-0000-000024190000}"/>
    <cellStyle name="Comma 2 20 2 2 2 2 3" xfId="14506" xr:uid="{00000000-0005-0000-0000-000025190000}"/>
    <cellStyle name="Comma 2 20 2 2 2 3" xfId="13043" xr:uid="{00000000-0005-0000-0000-000026190000}"/>
    <cellStyle name="Comma 2 20 2 2 2 3 2" xfId="14964" xr:uid="{00000000-0005-0000-0000-000027190000}"/>
    <cellStyle name="Comma 2 20 2 2 2 4" xfId="14048" xr:uid="{00000000-0005-0000-0000-000028190000}"/>
    <cellStyle name="Comma 2 20 2 2 3" xfId="12353" xr:uid="{00000000-0005-0000-0000-000029190000}"/>
    <cellStyle name="Comma 2 20 2 2 3 2" xfId="13272" xr:uid="{00000000-0005-0000-0000-00002A190000}"/>
    <cellStyle name="Comma 2 20 2 2 3 2 2" xfId="15193" xr:uid="{00000000-0005-0000-0000-00002B190000}"/>
    <cellStyle name="Comma 2 20 2 2 3 3" xfId="14277" xr:uid="{00000000-0005-0000-0000-00002C190000}"/>
    <cellStyle name="Comma 2 20 2 2 4" xfId="12814" xr:uid="{00000000-0005-0000-0000-00002D190000}"/>
    <cellStyle name="Comma 2 20 2 2 4 2" xfId="14735" xr:uid="{00000000-0005-0000-0000-00002E190000}"/>
    <cellStyle name="Comma 2 20 2 2 5" xfId="13819" xr:uid="{00000000-0005-0000-0000-00002F190000}"/>
    <cellStyle name="Comma 2 20 2 3" xfId="11948" xr:uid="{00000000-0005-0000-0000-000030190000}"/>
    <cellStyle name="Comma 2 20 2 3 2" xfId="12181" xr:uid="{00000000-0005-0000-0000-000031190000}"/>
    <cellStyle name="Comma 2 20 2 3 2 2" xfId="12642" xr:uid="{00000000-0005-0000-0000-000032190000}"/>
    <cellStyle name="Comma 2 20 2 3 2 2 2" xfId="13559" xr:uid="{00000000-0005-0000-0000-000033190000}"/>
    <cellStyle name="Comma 2 20 2 3 2 2 2 2" xfId="15480" xr:uid="{00000000-0005-0000-0000-000034190000}"/>
    <cellStyle name="Comma 2 20 2 3 2 2 3" xfId="14564" xr:uid="{00000000-0005-0000-0000-000035190000}"/>
    <cellStyle name="Comma 2 20 2 3 2 3" xfId="13101" xr:uid="{00000000-0005-0000-0000-000036190000}"/>
    <cellStyle name="Comma 2 20 2 3 2 3 2" xfId="15022" xr:uid="{00000000-0005-0000-0000-000037190000}"/>
    <cellStyle name="Comma 2 20 2 3 2 4" xfId="14106" xr:uid="{00000000-0005-0000-0000-000038190000}"/>
    <cellStyle name="Comma 2 20 2 3 3" xfId="12411" xr:uid="{00000000-0005-0000-0000-000039190000}"/>
    <cellStyle name="Comma 2 20 2 3 3 2" xfId="13330" xr:uid="{00000000-0005-0000-0000-00003A190000}"/>
    <cellStyle name="Comma 2 20 2 3 3 2 2" xfId="15251" xr:uid="{00000000-0005-0000-0000-00003B190000}"/>
    <cellStyle name="Comma 2 20 2 3 3 3" xfId="14335" xr:uid="{00000000-0005-0000-0000-00003C190000}"/>
    <cellStyle name="Comma 2 20 2 3 4" xfId="12872" xr:uid="{00000000-0005-0000-0000-00003D190000}"/>
    <cellStyle name="Comma 2 20 2 3 4 2" xfId="14793" xr:uid="{00000000-0005-0000-0000-00003E190000}"/>
    <cellStyle name="Comma 2 20 2 3 5" xfId="13877" xr:uid="{00000000-0005-0000-0000-00003F190000}"/>
    <cellStyle name="Comma 2 20 2 4" xfId="12005" xr:uid="{00000000-0005-0000-0000-000040190000}"/>
    <cellStyle name="Comma 2 20 2 4 2" xfId="12238" xr:uid="{00000000-0005-0000-0000-000041190000}"/>
    <cellStyle name="Comma 2 20 2 4 2 2" xfId="12699" xr:uid="{00000000-0005-0000-0000-000042190000}"/>
    <cellStyle name="Comma 2 20 2 4 2 2 2" xfId="13616" xr:uid="{00000000-0005-0000-0000-000043190000}"/>
    <cellStyle name="Comma 2 20 2 4 2 2 2 2" xfId="15537" xr:uid="{00000000-0005-0000-0000-000044190000}"/>
    <cellStyle name="Comma 2 20 2 4 2 2 3" xfId="14621" xr:uid="{00000000-0005-0000-0000-000045190000}"/>
    <cellStyle name="Comma 2 20 2 4 2 3" xfId="13158" xr:uid="{00000000-0005-0000-0000-000046190000}"/>
    <cellStyle name="Comma 2 20 2 4 2 3 2" xfId="15079" xr:uid="{00000000-0005-0000-0000-000047190000}"/>
    <cellStyle name="Comma 2 20 2 4 2 4" xfId="14163" xr:uid="{00000000-0005-0000-0000-000048190000}"/>
    <cellStyle name="Comma 2 20 2 4 3" xfId="12468" xr:uid="{00000000-0005-0000-0000-000049190000}"/>
    <cellStyle name="Comma 2 20 2 4 3 2" xfId="13387" xr:uid="{00000000-0005-0000-0000-00004A190000}"/>
    <cellStyle name="Comma 2 20 2 4 3 2 2" xfId="15308" xr:uid="{00000000-0005-0000-0000-00004B190000}"/>
    <cellStyle name="Comma 2 20 2 4 3 3" xfId="14392" xr:uid="{00000000-0005-0000-0000-00004C190000}"/>
    <cellStyle name="Comma 2 20 2 4 4" xfId="12929" xr:uid="{00000000-0005-0000-0000-00004D190000}"/>
    <cellStyle name="Comma 2 20 2 4 4 2" xfId="14850" xr:uid="{00000000-0005-0000-0000-00004E190000}"/>
    <cellStyle name="Comma 2 20 2 4 5" xfId="13934" xr:uid="{00000000-0005-0000-0000-00004F190000}"/>
    <cellStyle name="Comma 2 20 2 5" xfId="12066" xr:uid="{00000000-0005-0000-0000-000050190000}"/>
    <cellStyle name="Comma 2 20 2 5 2" xfId="12527" xr:uid="{00000000-0005-0000-0000-000051190000}"/>
    <cellStyle name="Comma 2 20 2 5 2 2" xfId="13444" xr:uid="{00000000-0005-0000-0000-000052190000}"/>
    <cellStyle name="Comma 2 20 2 5 2 2 2" xfId="15365" xr:uid="{00000000-0005-0000-0000-000053190000}"/>
    <cellStyle name="Comma 2 20 2 5 2 3" xfId="14449" xr:uid="{00000000-0005-0000-0000-000054190000}"/>
    <cellStyle name="Comma 2 20 2 5 3" xfId="12986" xr:uid="{00000000-0005-0000-0000-000055190000}"/>
    <cellStyle name="Comma 2 20 2 5 3 2" xfId="14907" xr:uid="{00000000-0005-0000-0000-000056190000}"/>
    <cellStyle name="Comma 2 20 2 5 4" xfId="13991" xr:uid="{00000000-0005-0000-0000-000057190000}"/>
    <cellStyle name="Comma 2 20 2 6" xfId="12296" xr:uid="{00000000-0005-0000-0000-000058190000}"/>
    <cellStyle name="Comma 2 20 2 6 2" xfId="13215" xr:uid="{00000000-0005-0000-0000-000059190000}"/>
    <cellStyle name="Comma 2 20 2 6 2 2" xfId="15136" xr:uid="{00000000-0005-0000-0000-00005A190000}"/>
    <cellStyle name="Comma 2 20 2 6 3" xfId="14220" xr:uid="{00000000-0005-0000-0000-00005B190000}"/>
    <cellStyle name="Comma 2 20 2 7" xfId="12757" xr:uid="{00000000-0005-0000-0000-00005C190000}"/>
    <cellStyle name="Comma 2 20 2 7 2" xfId="14678" xr:uid="{00000000-0005-0000-0000-00005D190000}"/>
    <cellStyle name="Comma 2 20 2 8" xfId="13760" xr:uid="{00000000-0005-0000-0000-00005E190000}"/>
    <cellStyle name="Comma 2 20 3" xfId="11670" xr:uid="{00000000-0005-0000-0000-00005F190000}"/>
    <cellStyle name="Comma 2 20 4" xfId="13701" xr:uid="{00000000-0005-0000-0000-000060190000}"/>
    <cellStyle name="Comma 2 21" xfId="8360" xr:uid="{00000000-0005-0000-0000-000061190000}"/>
    <cellStyle name="Comma 2 21 2" xfId="11585" xr:uid="{00000000-0005-0000-0000-000062190000}"/>
    <cellStyle name="Comma 2 21 2 2" xfId="11891" xr:uid="{00000000-0005-0000-0000-000063190000}"/>
    <cellStyle name="Comma 2 21 2 2 2" xfId="12124" xr:uid="{00000000-0005-0000-0000-000064190000}"/>
    <cellStyle name="Comma 2 21 2 2 2 2" xfId="12585" xr:uid="{00000000-0005-0000-0000-000065190000}"/>
    <cellStyle name="Comma 2 21 2 2 2 2 2" xfId="13502" xr:uid="{00000000-0005-0000-0000-000066190000}"/>
    <cellStyle name="Comma 2 21 2 2 2 2 2 2" xfId="15423" xr:uid="{00000000-0005-0000-0000-000067190000}"/>
    <cellStyle name="Comma 2 21 2 2 2 2 3" xfId="14507" xr:uid="{00000000-0005-0000-0000-000068190000}"/>
    <cellStyle name="Comma 2 21 2 2 2 3" xfId="13044" xr:uid="{00000000-0005-0000-0000-000069190000}"/>
    <cellStyle name="Comma 2 21 2 2 2 3 2" xfId="14965" xr:uid="{00000000-0005-0000-0000-00006A190000}"/>
    <cellStyle name="Comma 2 21 2 2 2 4" xfId="14049" xr:uid="{00000000-0005-0000-0000-00006B190000}"/>
    <cellStyle name="Comma 2 21 2 2 3" xfId="12354" xr:uid="{00000000-0005-0000-0000-00006C190000}"/>
    <cellStyle name="Comma 2 21 2 2 3 2" xfId="13273" xr:uid="{00000000-0005-0000-0000-00006D190000}"/>
    <cellStyle name="Comma 2 21 2 2 3 2 2" xfId="15194" xr:uid="{00000000-0005-0000-0000-00006E190000}"/>
    <cellStyle name="Comma 2 21 2 2 3 3" xfId="14278" xr:uid="{00000000-0005-0000-0000-00006F190000}"/>
    <cellStyle name="Comma 2 21 2 2 4" xfId="12815" xr:uid="{00000000-0005-0000-0000-000070190000}"/>
    <cellStyle name="Comma 2 21 2 2 4 2" xfId="14736" xr:uid="{00000000-0005-0000-0000-000071190000}"/>
    <cellStyle name="Comma 2 21 2 2 5" xfId="13820" xr:uid="{00000000-0005-0000-0000-000072190000}"/>
    <cellStyle name="Comma 2 21 2 3" xfId="11949" xr:uid="{00000000-0005-0000-0000-000073190000}"/>
    <cellStyle name="Comma 2 21 2 3 2" xfId="12182" xr:uid="{00000000-0005-0000-0000-000074190000}"/>
    <cellStyle name="Comma 2 21 2 3 2 2" xfId="12643" xr:uid="{00000000-0005-0000-0000-000075190000}"/>
    <cellStyle name="Comma 2 21 2 3 2 2 2" xfId="13560" xr:uid="{00000000-0005-0000-0000-000076190000}"/>
    <cellStyle name="Comma 2 21 2 3 2 2 2 2" xfId="15481" xr:uid="{00000000-0005-0000-0000-000077190000}"/>
    <cellStyle name="Comma 2 21 2 3 2 2 3" xfId="14565" xr:uid="{00000000-0005-0000-0000-000078190000}"/>
    <cellStyle name="Comma 2 21 2 3 2 3" xfId="13102" xr:uid="{00000000-0005-0000-0000-000079190000}"/>
    <cellStyle name="Comma 2 21 2 3 2 3 2" xfId="15023" xr:uid="{00000000-0005-0000-0000-00007A190000}"/>
    <cellStyle name="Comma 2 21 2 3 2 4" xfId="14107" xr:uid="{00000000-0005-0000-0000-00007B190000}"/>
    <cellStyle name="Comma 2 21 2 3 3" xfId="12412" xr:uid="{00000000-0005-0000-0000-00007C190000}"/>
    <cellStyle name="Comma 2 21 2 3 3 2" xfId="13331" xr:uid="{00000000-0005-0000-0000-00007D190000}"/>
    <cellStyle name="Comma 2 21 2 3 3 2 2" xfId="15252" xr:uid="{00000000-0005-0000-0000-00007E190000}"/>
    <cellStyle name="Comma 2 21 2 3 3 3" xfId="14336" xr:uid="{00000000-0005-0000-0000-00007F190000}"/>
    <cellStyle name="Comma 2 21 2 3 4" xfId="12873" xr:uid="{00000000-0005-0000-0000-000080190000}"/>
    <cellStyle name="Comma 2 21 2 3 4 2" xfId="14794" xr:uid="{00000000-0005-0000-0000-000081190000}"/>
    <cellStyle name="Comma 2 21 2 3 5" xfId="13878" xr:uid="{00000000-0005-0000-0000-000082190000}"/>
    <cellStyle name="Comma 2 21 2 4" xfId="12006" xr:uid="{00000000-0005-0000-0000-000083190000}"/>
    <cellStyle name="Comma 2 21 2 4 2" xfId="12239" xr:uid="{00000000-0005-0000-0000-000084190000}"/>
    <cellStyle name="Comma 2 21 2 4 2 2" xfId="12700" xr:uid="{00000000-0005-0000-0000-000085190000}"/>
    <cellStyle name="Comma 2 21 2 4 2 2 2" xfId="13617" xr:uid="{00000000-0005-0000-0000-000086190000}"/>
    <cellStyle name="Comma 2 21 2 4 2 2 2 2" xfId="15538" xr:uid="{00000000-0005-0000-0000-000087190000}"/>
    <cellStyle name="Comma 2 21 2 4 2 2 3" xfId="14622" xr:uid="{00000000-0005-0000-0000-000088190000}"/>
    <cellStyle name="Comma 2 21 2 4 2 3" xfId="13159" xr:uid="{00000000-0005-0000-0000-000089190000}"/>
    <cellStyle name="Comma 2 21 2 4 2 3 2" xfId="15080" xr:uid="{00000000-0005-0000-0000-00008A190000}"/>
    <cellStyle name="Comma 2 21 2 4 2 4" xfId="14164" xr:uid="{00000000-0005-0000-0000-00008B190000}"/>
    <cellStyle name="Comma 2 21 2 4 3" xfId="12469" xr:uid="{00000000-0005-0000-0000-00008C190000}"/>
    <cellStyle name="Comma 2 21 2 4 3 2" xfId="13388" xr:uid="{00000000-0005-0000-0000-00008D190000}"/>
    <cellStyle name="Comma 2 21 2 4 3 2 2" xfId="15309" xr:uid="{00000000-0005-0000-0000-00008E190000}"/>
    <cellStyle name="Comma 2 21 2 4 3 3" xfId="14393" xr:uid="{00000000-0005-0000-0000-00008F190000}"/>
    <cellStyle name="Comma 2 21 2 4 4" xfId="12930" xr:uid="{00000000-0005-0000-0000-000090190000}"/>
    <cellStyle name="Comma 2 21 2 4 4 2" xfId="14851" xr:uid="{00000000-0005-0000-0000-000091190000}"/>
    <cellStyle name="Comma 2 21 2 4 5" xfId="13935" xr:uid="{00000000-0005-0000-0000-000092190000}"/>
    <cellStyle name="Comma 2 21 2 5" xfId="12067" xr:uid="{00000000-0005-0000-0000-000093190000}"/>
    <cellStyle name="Comma 2 21 2 5 2" xfId="12528" xr:uid="{00000000-0005-0000-0000-000094190000}"/>
    <cellStyle name="Comma 2 21 2 5 2 2" xfId="13445" xr:uid="{00000000-0005-0000-0000-000095190000}"/>
    <cellStyle name="Comma 2 21 2 5 2 2 2" xfId="15366" xr:uid="{00000000-0005-0000-0000-000096190000}"/>
    <cellStyle name="Comma 2 21 2 5 2 3" xfId="14450" xr:uid="{00000000-0005-0000-0000-000097190000}"/>
    <cellStyle name="Comma 2 21 2 5 3" xfId="12987" xr:uid="{00000000-0005-0000-0000-000098190000}"/>
    <cellStyle name="Comma 2 21 2 5 3 2" xfId="14908" xr:uid="{00000000-0005-0000-0000-000099190000}"/>
    <cellStyle name="Comma 2 21 2 5 4" xfId="13992" xr:uid="{00000000-0005-0000-0000-00009A190000}"/>
    <cellStyle name="Comma 2 21 2 6" xfId="12297" xr:uid="{00000000-0005-0000-0000-00009B190000}"/>
    <cellStyle name="Comma 2 21 2 6 2" xfId="13216" xr:uid="{00000000-0005-0000-0000-00009C190000}"/>
    <cellStyle name="Comma 2 21 2 6 2 2" xfId="15137" xr:uid="{00000000-0005-0000-0000-00009D190000}"/>
    <cellStyle name="Comma 2 21 2 6 3" xfId="14221" xr:uid="{00000000-0005-0000-0000-00009E190000}"/>
    <cellStyle name="Comma 2 21 2 7" xfId="12758" xr:uid="{00000000-0005-0000-0000-00009F190000}"/>
    <cellStyle name="Comma 2 21 2 7 2" xfId="14679" xr:uid="{00000000-0005-0000-0000-0000A0190000}"/>
    <cellStyle name="Comma 2 21 2 8" xfId="13761" xr:uid="{00000000-0005-0000-0000-0000A1190000}"/>
    <cellStyle name="Comma 2 21 3" xfId="11671" xr:uid="{00000000-0005-0000-0000-0000A2190000}"/>
    <cellStyle name="Comma 2 21 4" xfId="13702" xr:uid="{00000000-0005-0000-0000-0000A3190000}"/>
    <cellStyle name="Comma 2 22" xfId="8361" xr:uid="{00000000-0005-0000-0000-0000A4190000}"/>
    <cellStyle name="Comma 2 22 2" xfId="11586" xr:uid="{00000000-0005-0000-0000-0000A5190000}"/>
    <cellStyle name="Comma 2 22 2 2" xfId="11892" xr:uid="{00000000-0005-0000-0000-0000A6190000}"/>
    <cellStyle name="Comma 2 22 2 2 2" xfId="12125" xr:uid="{00000000-0005-0000-0000-0000A7190000}"/>
    <cellStyle name="Comma 2 22 2 2 2 2" xfId="12586" xr:uid="{00000000-0005-0000-0000-0000A8190000}"/>
    <cellStyle name="Comma 2 22 2 2 2 2 2" xfId="13503" xr:uid="{00000000-0005-0000-0000-0000A9190000}"/>
    <cellStyle name="Comma 2 22 2 2 2 2 2 2" xfId="15424" xr:uid="{00000000-0005-0000-0000-0000AA190000}"/>
    <cellStyle name="Comma 2 22 2 2 2 2 3" xfId="14508" xr:uid="{00000000-0005-0000-0000-0000AB190000}"/>
    <cellStyle name="Comma 2 22 2 2 2 3" xfId="13045" xr:uid="{00000000-0005-0000-0000-0000AC190000}"/>
    <cellStyle name="Comma 2 22 2 2 2 3 2" xfId="14966" xr:uid="{00000000-0005-0000-0000-0000AD190000}"/>
    <cellStyle name="Comma 2 22 2 2 2 4" xfId="14050" xr:uid="{00000000-0005-0000-0000-0000AE190000}"/>
    <cellStyle name="Comma 2 22 2 2 3" xfId="12355" xr:uid="{00000000-0005-0000-0000-0000AF190000}"/>
    <cellStyle name="Comma 2 22 2 2 3 2" xfId="13274" xr:uid="{00000000-0005-0000-0000-0000B0190000}"/>
    <cellStyle name="Comma 2 22 2 2 3 2 2" xfId="15195" xr:uid="{00000000-0005-0000-0000-0000B1190000}"/>
    <cellStyle name="Comma 2 22 2 2 3 3" xfId="14279" xr:uid="{00000000-0005-0000-0000-0000B2190000}"/>
    <cellStyle name="Comma 2 22 2 2 4" xfId="12816" xr:uid="{00000000-0005-0000-0000-0000B3190000}"/>
    <cellStyle name="Comma 2 22 2 2 4 2" xfId="14737" xr:uid="{00000000-0005-0000-0000-0000B4190000}"/>
    <cellStyle name="Comma 2 22 2 2 5" xfId="13821" xr:uid="{00000000-0005-0000-0000-0000B5190000}"/>
    <cellStyle name="Comma 2 22 2 3" xfId="11950" xr:uid="{00000000-0005-0000-0000-0000B6190000}"/>
    <cellStyle name="Comma 2 22 2 3 2" xfId="12183" xr:uid="{00000000-0005-0000-0000-0000B7190000}"/>
    <cellStyle name="Comma 2 22 2 3 2 2" xfId="12644" xr:uid="{00000000-0005-0000-0000-0000B8190000}"/>
    <cellStyle name="Comma 2 22 2 3 2 2 2" xfId="13561" xr:uid="{00000000-0005-0000-0000-0000B9190000}"/>
    <cellStyle name="Comma 2 22 2 3 2 2 2 2" xfId="15482" xr:uid="{00000000-0005-0000-0000-0000BA190000}"/>
    <cellStyle name="Comma 2 22 2 3 2 2 3" xfId="14566" xr:uid="{00000000-0005-0000-0000-0000BB190000}"/>
    <cellStyle name="Comma 2 22 2 3 2 3" xfId="13103" xr:uid="{00000000-0005-0000-0000-0000BC190000}"/>
    <cellStyle name="Comma 2 22 2 3 2 3 2" xfId="15024" xr:uid="{00000000-0005-0000-0000-0000BD190000}"/>
    <cellStyle name="Comma 2 22 2 3 2 4" xfId="14108" xr:uid="{00000000-0005-0000-0000-0000BE190000}"/>
    <cellStyle name="Comma 2 22 2 3 3" xfId="12413" xr:uid="{00000000-0005-0000-0000-0000BF190000}"/>
    <cellStyle name="Comma 2 22 2 3 3 2" xfId="13332" xr:uid="{00000000-0005-0000-0000-0000C0190000}"/>
    <cellStyle name="Comma 2 22 2 3 3 2 2" xfId="15253" xr:uid="{00000000-0005-0000-0000-0000C1190000}"/>
    <cellStyle name="Comma 2 22 2 3 3 3" xfId="14337" xr:uid="{00000000-0005-0000-0000-0000C2190000}"/>
    <cellStyle name="Comma 2 22 2 3 4" xfId="12874" xr:uid="{00000000-0005-0000-0000-0000C3190000}"/>
    <cellStyle name="Comma 2 22 2 3 4 2" xfId="14795" xr:uid="{00000000-0005-0000-0000-0000C4190000}"/>
    <cellStyle name="Comma 2 22 2 3 5" xfId="13879" xr:uid="{00000000-0005-0000-0000-0000C5190000}"/>
    <cellStyle name="Comma 2 22 2 4" xfId="12007" xr:uid="{00000000-0005-0000-0000-0000C6190000}"/>
    <cellStyle name="Comma 2 22 2 4 2" xfId="12240" xr:uid="{00000000-0005-0000-0000-0000C7190000}"/>
    <cellStyle name="Comma 2 22 2 4 2 2" xfId="12701" xr:uid="{00000000-0005-0000-0000-0000C8190000}"/>
    <cellStyle name="Comma 2 22 2 4 2 2 2" xfId="13618" xr:uid="{00000000-0005-0000-0000-0000C9190000}"/>
    <cellStyle name="Comma 2 22 2 4 2 2 2 2" xfId="15539" xr:uid="{00000000-0005-0000-0000-0000CA190000}"/>
    <cellStyle name="Comma 2 22 2 4 2 2 3" xfId="14623" xr:uid="{00000000-0005-0000-0000-0000CB190000}"/>
    <cellStyle name="Comma 2 22 2 4 2 3" xfId="13160" xr:uid="{00000000-0005-0000-0000-0000CC190000}"/>
    <cellStyle name="Comma 2 22 2 4 2 3 2" xfId="15081" xr:uid="{00000000-0005-0000-0000-0000CD190000}"/>
    <cellStyle name="Comma 2 22 2 4 2 4" xfId="14165" xr:uid="{00000000-0005-0000-0000-0000CE190000}"/>
    <cellStyle name="Comma 2 22 2 4 3" xfId="12470" xr:uid="{00000000-0005-0000-0000-0000CF190000}"/>
    <cellStyle name="Comma 2 22 2 4 3 2" xfId="13389" xr:uid="{00000000-0005-0000-0000-0000D0190000}"/>
    <cellStyle name="Comma 2 22 2 4 3 2 2" xfId="15310" xr:uid="{00000000-0005-0000-0000-0000D1190000}"/>
    <cellStyle name="Comma 2 22 2 4 3 3" xfId="14394" xr:uid="{00000000-0005-0000-0000-0000D2190000}"/>
    <cellStyle name="Comma 2 22 2 4 4" xfId="12931" xr:uid="{00000000-0005-0000-0000-0000D3190000}"/>
    <cellStyle name="Comma 2 22 2 4 4 2" xfId="14852" xr:uid="{00000000-0005-0000-0000-0000D4190000}"/>
    <cellStyle name="Comma 2 22 2 4 5" xfId="13936" xr:uid="{00000000-0005-0000-0000-0000D5190000}"/>
    <cellStyle name="Comma 2 22 2 5" xfId="12068" xr:uid="{00000000-0005-0000-0000-0000D6190000}"/>
    <cellStyle name="Comma 2 22 2 5 2" xfId="12529" xr:uid="{00000000-0005-0000-0000-0000D7190000}"/>
    <cellStyle name="Comma 2 22 2 5 2 2" xfId="13446" xr:uid="{00000000-0005-0000-0000-0000D8190000}"/>
    <cellStyle name="Comma 2 22 2 5 2 2 2" xfId="15367" xr:uid="{00000000-0005-0000-0000-0000D9190000}"/>
    <cellStyle name="Comma 2 22 2 5 2 3" xfId="14451" xr:uid="{00000000-0005-0000-0000-0000DA190000}"/>
    <cellStyle name="Comma 2 22 2 5 3" xfId="12988" xr:uid="{00000000-0005-0000-0000-0000DB190000}"/>
    <cellStyle name="Comma 2 22 2 5 3 2" xfId="14909" xr:uid="{00000000-0005-0000-0000-0000DC190000}"/>
    <cellStyle name="Comma 2 22 2 5 4" xfId="13993" xr:uid="{00000000-0005-0000-0000-0000DD190000}"/>
    <cellStyle name="Comma 2 22 2 6" xfId="12298" xr:uid="{00000000-0005-0000-0000-0000DE190000}"/>
    <cellStyle name="Comma 2 22 2 6 2" xfId="13217" xr:uid="{00000000-0005-0000-0000-0000DF190000}"/>
    <cellStyle name="Comma 2 22 2 6 2 2" xfId="15138" xr:uid="{00000000-0005-0000-0000-0000E0190000}"/>
    <cellStyle name="Comma 2 22 2 6 3" xfId="14222" xr:uid="{00000000-0005-0000-0000-0000E1190000}"/>
    <cellStyle name="Comma 2 22 2 7" xfId="12759" xr:uid="{00000000-0005-0000-0000-0000E2190000}"/>
    <cellStyle name="Comma 2 22 2 7 2" xfId="14680" xr:uid="{00000000-0005-0000-0000-0000E3190000}"/>
    <cellStyle name="Comma 2 22 2 8" xfId="13762" xr:uid="{00000000-0005-0000-0000-0000E4190000}"/>
    <cellStyle name="Comma 2 22 3" xfId="11672" xr:uid="{00000000-0005-0000-0000-0000E5190000}"/>
    <cellStyle name="Comma 2 22 4" xfId="13703" xr:uid="{00000000-0005-0000-0000-0000E6190000}"/>
    <cellStyle name="Comma 2 23" xfId="8362" xr:uid="{00000000-0005-0000-0000-0000E7190000}"/>
    <cellStyle name="Comma 2 23 2" xfId="11587" xr:uid="{00000000-0005-0000-0000-0000E8190000}"/>
    <cellStyle name="Comma 2 23 2 2" xfId="11893" xr:uid="{00000000-0005-0000-0000-0000E9190000}"/>
    <cellStyle name="Comma 2 23 2 2 2" xfId="12126" xr:uid="{00000000-0005-0000-0000-0000EA190000}"/>
    <cellStyle name="Comma 2 23 2 2 2 2" xfId="12587" xr:uid="{00000000-0005-0000-0000-0000EB190000}"/>
    <cellStyle name="Comma 2 23 2 2 2 2 2" xfId="13504" xr:uid="{00000000-0005-0000-0000-0000EC190000}"/>
    <cellStyle name="Comma 2 23 2 2 2 2 2 2" xfId="15425" xr:uid="{00000000-0005-0000-0000-0000ED190000}"/>
    <cellStyle name="Comma 2 23 2 2 2 2 3" xfId="14509" xr:uid="{00000000-0005-0000-0000-0000EE190000}"/>
    <cellStyle name="Comma 2 23 2 2 2 3" xfId="13046" xr:uid="{00000000-0005-0000-0000-0000EF190000}"/>
    <cellStyle name="Comma 2 23 2 2 2 3 2" xfId="14967" xr:uid="{00000000-0005-0000-0000-0000F0190000}"/>
    <cellStyle name="Comma 2 23 2 2 2 4" xfId="14051" xr:uid="{00000000-0005-0000-0000-0000F1190000}"/>
    <cellStyle name="Comma 2 23 2 2 3" xfId="12356" xr:uid="{00000000-0005-0000-0000-0000F2190000}"/>
    <cellStyle name="Comma 2 23 2 2 3 2" xfId="13275" xr:uid="{00000000-0005-0000-0000-0000F3190000}"/>
    <cellStyle name="Comma 2 23 2 2 3 2 2" xfId="15196" xr:uid="{00000000-0005-0000-0000-0000F4190000}"/>
    <cellStyle name="Comma 2 23 2 2 3 3" xfId="14280" xr:uid="{00000000-0005-0000-0000-0000F5190000}"/>
    <cellStyle name="Comma 2 23 2 2 4" xfId="12817" xr:uid="{00000000-0005-0000-0000-0000F6190000}"/>
    <cellStyle name="Comma 2 23 2 2 4 2" xfId="14738" xr:uid="{00000000-0005-0000-0000-0000F7190000}"/>
    <cellStyle name="Comma 2 23 2 2 5" xfId="13822" xr:uid="{00000000-0005-0000-0000-0000F8190000}"/>
    <cellStyle name="Comma 2 23 2 3" xfId="11951" xr:uid="{00000000-0005-0000-0000-0000F9190000}"/>
    <cellStyle name="Comma 2 23 2 3 2" xfId="12184" xr:uid="{00000000-0005-0000-0000-0000FA190000}"/>
    <cellStyle name="Comma 2 23 2 3 2 2" xfId="12645" xr:uid="{00000000-0005-0000-0000-0000FB190000}"/>
    <cellStyle name="Comma 2 23 2 3 2 2 2" xfId="13562" xr:uid="{00000000-0005-0000-0000-0000FC190000}"/>
    <cellStyle name="Comma 2 23 2 3 2 2 2 2" xfId="15483" xr:uid="{00000000-0005-0000-0000-0000FD190000}"/>
    <cellStyle name="Comma 2 23 2 3 2 2 3" xfId="14567" xr:uid="{00000000-0005-0000-0000-0000FE190000}"/>
    <cellStyle name="Comma 2 23 2 3 2 3" xfId="13104" xr:uid="{00000000-0005-0000-0000-0000FF190000}"/>
    <cellStyle name="Comma 2 23 2 3 2 3 2" xfId="15025" xr:uid="{00000000-0005-0000-0000-0000001A0000}"/>
    <cellStyle name="Comma 2 23 2 3 2 4" xfId="14109" xr:uid="{00000000-0005-0000-0000-0000011A0000}"/>
    <cellStyle name="Comma 2 23 2 3 3" xfId="12414" xr:uid="{00000000-0005-0000-0000-0000021A0000}"/>
    <cellStyle name="Comma 2 23 2 3 3 2" xfId="13333" xr:uid="{00000000-0005-0000-0000-0000031A0000}"/>
    <cellStyle name="Comma 2 23 2 3 3 2 2" xfId="15254" xr:uid="{00000000-0005-0000-0000-0000041A0000}"/>
    <cellStyle name="Comma 2 23 2 3 3 3" xfId="14338" xr:uid="{00000000-0005-0000-0000-0000051A0000}"/>
    <cellStyle name="Comma 2 23 2 3 4" xfId="12875" xr:uid="{00000000-0005-0000-0000-0000061A0000}"/>
    <cellStyle name="Comma 2 23 2 3 4 2" xfId="14796" xr:uid="{00000000-0005-0000-0000-0000071A0000}"/>
    <cellStyle name="Comma 2 23 2 3 5" xfId="13880" xr:uid="{00000000-0005-0000-0000-0000081A0000}"/>
    <cellStyle name="Comma 2 23 2 4" xfId="12008" xr:uid="{00000000-0005-0000-0000-0000091A0000}"/>
    <cellStyle name="Comma 2 23 2 4 2" xfId="12241" xr:uid="{00000000-0005-0000-0000-00000A1A0000}"/>
    <cellStyle name="Comma 2 23 2 4 2 2" xfId="12702" xr:uid="{00000000-0005-0000-0000-00000B1A0000}"/>
    <cellStyle name="Comma 2 23 2 4 2 2 2" xfId="13619" xr:uid="{00000000-0005-0000-0000-00000C1A0000}"/>
    <cellStyle name="Comma 2 23 2 4 2 2 2 2" xfId="15540" xr:uid="{00000000-0005-0000-0000-00000D1A0000}"/>
    <cellStyle name="Comma 2 23 2 4 2 2 3" xfId="14624" xr:uid="{00000000-0005-0000-0000-00000E1A0000}"/>
    <cellStyle name="Comma 2 23 2 4 2 3" xfId="13161" xr:uid="{00000000-0005-0000-0000-00000F1A0000}"/>
    <cellStyle name="Comma 2 23 2 4 2 3 2" xfId="15082" xr:uid="{00000000-0005-0000-0000-0000101A0000}"/>
    <cellStyle name="Comma 2 23 2 4 2 4" xfId="14166" xr:uid="{00000000-0005-0000-0000-0000111A0000}"/>
    <cellStyle name="Comma 2 23 2 4 3" xfId="12471" xr:uid="{00000000-0005-0000-0000-0000121A0000}"/>
    <cellStyle name="Comma 2 23 2 4 3 2" xfId="13390" xr:uid="{00000000-0005-0000-0000-0000131A0000}"/>
    <cellStyle name="Comma 2 23 2 4 3 2 2" xfId="15311" xr:uid="{00000000-0005-0000-0000-0000141A0000}"/>
    <cellStyle name="Comma 2 23 2 4 3 3" xfId="14395" xr:uid="{00000000-0005-0000-0000-0000151A0000}"/>
    <cellStyle name="Comma 2 23 2 4 4" xfId="12932" xr:uid="{00000000-0005-0000-0000-0000161A0000}"/>
    <cellStyle name="Comma 2 23 2 4 4 2" xfId="14853" xr:uid="{00000000-0005-0000-0000-0000171A0000}"/>
    <cellStyle name="Comma 2 23 2 4 5" xfId="13937" xr:uid="{00000000-0005-0000-0000-0000181A0000}"/>
    <cellStyle name="Comma 2 23 2 5" xfId="12069" xr:uid="{00000000-0005-0000-0000-0000191A0000}"/>
    <cellStyle name="Comma 2 23 2 5 2" xfId="12530" xr:uid="{00000000-0005-0000-0000-00001A1A0000}"/>
    <cellStyle name="Comma 2 23 2 5 2 2" xfId="13447" xr:uid="{00000000-0005-0000-0000-00001B1A0000}"/>
    <cellStyle name="Comma 2 23 2 5 2 2 2" xfId="15368" xr:uid="{00000000-0005-0000-0000-00001C1A0000}"/>
    <cellStyle name="Comma 2 23 2 5 2 3" xfId="14452" xr:uid="{00000000-0005-0000-0000-00001D1A0000}"/>
    <cellStyle name="Comma 2 23 2 5 3" xfId="12989" xr:uid="{00000000-0005-0000-0000-00001E1A0000}"/>
    <cellStyle name="Comma 2 23 2 5 3 2" xfId="14910" xr:uid="{00000000-0005-0000-0000-00001F1A0000}"/>
    <cellStyle name="Comma 2 23 2 5 4" xfId="13994" xr:uid="{00000000-0005-0000-0000-0000201A0000}"/>
    <cellStyle name="Comma 2 23 2 6" xfId="12299" xr:uid="{00000000-0005-0000-0000-0000211A0000}"/>
    <cellStyle name="Comma 2 23 2 6 2" xfId="13218" xr:uid="{00000000-0005-0000-0000-0000221A0000}"/>
    <cellStyle name="Comma 2 23 2 6 2 2" xfId="15139" xr:uid="{00000000-0005-0000-0000-0000231A0000}"/>
    <cellStyle name="Comma 2 23 2 6 3" xfId="14223" xr:uid="{00000000-0005-0000-0000-0000241A0000}"/>
    <cellStyle name="Comma 2 23 2 7" xfId="12760" xr:uid="{00000000-0005-0000-0000-0000251A0000}"/>
    <cellStyle name="Comma 2 23 2 7 2" xfId="14681" xr:uid="{00000000-0005-0000-0000-0000261A0000}"/>
    <cellStyle name="Comma 2 23 2 8" xfId="13763" xr:uid="{00000000-0005-0000-0000-0000271A0000}"/>
    <cellStyle name="Comma 2 23 3" xfId="11673" xr:uid="{00000000-0005-0000-0000-0000281A0000}"/>
    <cellStyle name="Comma 2 23 4" xfId="13704" xr:uid="{00000000-0005-0000-0000-0000291A0000}"/>
    <cellStyle name="Comma 2 24" xfId="8363" xr:uid="{00000000-0005-0000-0000-00002A1A0000}"/>
    <cellStyle name="Comma 2 24 2" xfId="11588" xr:uid="{00000000-0005-0000-0000-00002B1A0000}"/>
    <cellStyle name="Comma 2 24 2 2" xfId="11894" xr:uid="{00000000-0005-0000-0000-00002C1A0000}"/>
    <cellStyle name="Comma 2 24 2 2 2" xfId="12127" xr:uid="{00000000-0005-0000-0000-00002D1A0000}"/>
    <cellStyle name="Comma 2 24 2 2 2 2" xfId="12588" xr:uid="{00000000-0005-0000-0000-00002E1A0000}"/>
    <cellStyle name="Comma 2 24 2 2 2 2 2" xfId="13505" xr:uid="{00000000-0005-0000-0000-00002F1A0000}"/>
    <cellStyle name="Comma 2 24 2 2 2 2 2 2" xfId="15426" xr:uid="{00000000-0005-0000-0000-0000301A0000}"/>
    <cellStyle name="Comma 2 24 2 2 2 2 3" xfId="14510" xr:uid="{00000000-0005-0000-0000-0000311A0000}"/>
    <cellStyle name="Comma 2 24 2 2 2 3" xfId="13047" xr:uid="{00000000-0005-0000-0000-0000321A0000}"/>
    <cellStyle name="Comma 2 24 2 2 2 3 2" xfId="14968" xr:uid="{00000000-0005-0000-0000-0000331A0000}"/>
    <cellStyle name="Comma 2 24 2 2 2 4" xfId="14052" xr:uid="{00000000-0005-0000-0000-0000341A0000}"/>
    <cellStyle name="Comma 2 24 2 2 3" xfId="12357" xr:uid="{00000000-0005-0000-0000-0000351A0000}"/>
    <cellStyle name="Comma 2 24 2 2 3 2" xfId="13276" xr:uid="{00000000-0005-0000-0000-0000361A0000}"/>
    <cellStyle name="Comma 2 24 2 2 3 2 2" xfId="15197" xr:uid="{00000000-0005-0000-0000-0000371A0000}"/>
    <cellStyle name="Comma 2 24 2 2 3 3" xfId="14281" xr:uid="{00000000-0005-0000-0000-0000381A0000}"/>
    <cellStyle name="Comma 2 24 2 2 4" xfId="12818" xr:uid="{00000000-0005-0000-0000-0000391A0000}"/>
    <cellStyle name="Comma 2 24 2 2 4 2" xfId="14739" xr:uid="{00000000-0005-0000-0000-00003A1A0000}"/>
    <cellStyle name="Comma 2 24 2 2 5" xfId="13823" xr:uid="{00000000-0005-0000-0000-00003B1A0000}"/>
    <cellStyle name="Comma 2 24 2 3" xfId="11952" xr:uid="{00000000-0005-0000-0000-00003C1A0000}"/>
    <cellStyle name="Comma 2 24 2 3 2" xfId="12185" xr:uid="{00000000-0005-0000-0000-00003D1A0000}"/>
    <cellStyle name="Comma 2 24 2 3 2 2" xfId="12646" xr:uid="{00000000-0005-0000-0000-00003E1A0000}"/>
    <cellStyle name="Comma 2 24 2 3 2 2 2" xfId="13563" xr:uid="{00000000-0005-0000-0000-00003F1A0000}"/>
    <cellStyle name="Comma 2 24 2 3 2 2 2 2" xfId="15484" xr:uid="{00000000-0005-0000-0000-0000401A0000}"/>
    <cellStyle name="Comma 2 24 2 3 2 2 3" xfId="14568" xr:uid="{00000000-0005-0000-0000-0000411A0000}"/>
    <cellStyle name="Comma 2 24 2 3 2 3" xfId="13105" xr:uid="{00000000-0005-0000-0000-0000421A0000}"/>
    <cellStyle name="Comma 2 24 2 3 2 3 2" xfId="15026" xr:uid="{00000000-0005-0000-0000-0000431A0000}"/>
    <cellStyle name="Comma 2 24 2 3 2 4" xfId="14110" xr:uid="{00000000-0005-0000-0000-0000441A0000}"/>
    <cellStyle name="Comma 2 24 2 3 3" xfId="12415" xr:uid="{00000000-0005-0000-0000-0000451A0000}"/>
    <cellStyle name="Comma 2 24 2 3 3 2" xfId="13334" xr:uid="{00000000-0005-0000-0000-0000461A0000}"/>
    <cellStyle name="Comma 2 24 2 3 3 2 2" xfId="15255" xr:uid="{00000000-0005-0000-0000-0000471A0000}"/>
    <cellStyle name="Comma 2 24 2 3 3 3" xfId="14339" xr:uid="{00000000-0005-0000-0000-0000481A0000}"/>
    <cellStyle name="Comma 2 24 2 3 4" xfId="12876" xr:uid="{00000000-0005-0000-0000-0000491A0000}"/>
    <cellStyle name="Comma 2 24 2 3 4 2" xfId="14797" xr:uid="{00000000-0005-0000-0000-00004A1A0000}"/>
    <cellStyle name="Comma 2 24 2 3 5" xfId="13881" xr:uid="{00000000-0005-0000-0000-00004B1A0000}"/>
    <cellStyle name="Comma 2 24 2 4" xfId="12009" xr:uid="{00000000-0005-0000-0000-00004C1A0000}"/>
    <cellStyle name="Comma 2 24 2 4 2" xfId="12242" xr:uid="{00000000-0005-0000-0000-00004D1A0000}"/>
    <cellStyle name="Comma 2 24 2 4 2 2" xfId="12703" xr:uid="{00000000-0005-0000-0000-00004E1A0000}"/>
    <cellStyle name="Comma 2 24 2 4 2 2 2" xfId="13620" xr:uid="{00000000-0005-0000-0000-00004F1A0000}"/>
    <cellStyle name="Comma 2 24 2 4 2 2 2 2" xfId="15541" xr:uid="{00000000-0005-0000-0000-0000501A0000}"/>
    <cellStyle name="Comma 2 24 2 4 2 2 3" xfId="14625" xr:uid="{00000000-0005-0000-0000-0000511A0000}"/>
    <cellStyle name="Comma 2 24 2 4 2 3" xfId="13162" xr:uid="{00000000-0005-0000-0000-0000521A0000}"/>
    <cellStyle name="Comma 2 24 2 4 2 3 2" xfId="15083" xr:uid="{00000000-0005-0000-0000-0000531A0000}"/>
    <cellStyle name="Comma 2 24 2 4 2 4" xfId="14167" xr:uid="{00000000-0005-0000-0000-0000541A0000}"/>
    <cellStyle name="Comma 2 24 2 4 3" xfId="12472" xr:uid="{00000000-0005-0000-0000-0000551A0000}"/>
    <cellStyle name="Comma 2 24 2 4 3 2" xfId="13391" xr:uid="{00000000-0005-0000-0000-0000561A0000}"/>
    <cellStyle name="Comma 2 24 2 4 3 2 2" xfId="15312" xr:uid="{00000000-0005-0000-0000-0000571A0000}"/>
    <cellStyle name="Comma 2 24 2 4 3 3" xfId="14396" xr:uid="{00000000-0005-0000-0000-0000581A0000}"/>
    <cellStyle name="Comma 2 24 2 4 4" xfId="12933" xr:uid="{00000000-0005-0000-0000-0000591A0000}"/>
    <cellStyle name="Comma 2 24 2 4 4 2" xfId="14854" xr:uid="{00000000-0005-0000-0000-00005A1A0000}"/>
    <cellStyle name="Comma 2 24 2 4 5" xfId="13938" xr:uid="{00000000-0005-0000-0000-00005B1A0000}"/>
    <cellStyle name="Comma 2 24 2 5" xfId="12070" xr:uid="{00000000-0005-0000-0000-00005C1A0000}"/>
    <cellStyle name="Comma 2 24 2 5 2" xfId="12531" xr:uid="{00000000-0005-0000-0000-00005D1A0000}"/>
    <cellStyle name="Comma 2 24 2 5 2 2" xfId="13448" xr:uid="{00000000-0005-0000-0000-00005E1A0000}"/>
    <cellStyle name="Comma 2 24 2 5 2 2 2" xfId="15369" xr:uid="{00000000-0005-0000-0000-00005F1A0000}"/>
    <cellStyle name="Comma 2 24 2 5 2 3" xfId="14453" xr:uid="{00000000-0005-0000-0000-0000601A0000}"/>
    <cellStyle name="Comma 2 24 2 5 3" xfId="12990" xr:uid="{00000000-0005-0000-0000-0000611A0000}"/>
    <cellStyle name="Comma 2 24 2 5 3 2" xfId="14911" xr:uid="{00000000-0005-0000-0000-0000621A0000}"/>
    <cellStyle name="Comma 2 24 2 5 4" xfId="13995" xr:uid="{00000000-0005-0000-0000-0000631A0000}"/>
    <cellStyle name="Comma 2 24 2 6" xfId="12300" xr:uid="{00000000-0005-0000-0000-0000641A0000}"/>
    <cellStyle name="Comma 2 24 2 6 2" xfId="13219" xr:uid="{00000000-0005-0000-0000-0000651A0000}"/>
    <cellStyle name="Comma 2 24 2 6 2 2" xfId="15140" xr:uid="{00000000-0005-0000-0000-0000661A0000}"/>
    <cellStyle name="Comma 2 24 2 6 3" xfId="14224" xr:uid="{00000000-0005-0000-0000-0000671A0000}"/>
    <cellStyle name="Comma 2 24 2 7" xfId="12761" xr:uid="{00000000-0005-0000-0000-0000681A0000}"/>
    <cellStyle name="Comma 2 24 2 7 2" xfId="14682" xr:uid="{00000000-0005-0000-0000-0000691A0000}"/>
    <cellStyle name="Comma 2 24 2 8" xfId="13764" xr:uid="{00000000-0005-0000-0000-00006A1A0000}"/>
    <cellStyle name="Comma 2 24 3" xfId="11674" xr:uid="{00000000-0005-0000-0000-00006B1A0000}"/>
    <cellStyle name="Comma 2 24 4" xfId="13705" xr:uid="{00000000-0005-0000-0000-00006C1A0000}"/>
    <cellStyle name="Comma 2 25" xfId="8364" xr:uid="{00000000-0005-0000-0000-00006D1A0000}"/>
    <cellStyle name="Comma 2 25 2" xfId="11589" xr:uid="{00000000-0005-0000-0000-00006E1A0000}"/>
    <cellStyle name="Comma 2 25 2 2" xfId="11895" xr:uid="{00000000-0005-0000-0000-00006F1A0000}"/>
    <cellStyle name="Comma 2 25 2 2 2" xfId="12128" xr:uid="{00000000-0005-0000-0000-0000701A0000}"/>
    <cellStyle name="Comma 2 25 2 2 2 2" xfId="12589" xr:uid="{00000000-0005-0000-0000-0000711A0000}"/>
    <cellStyle name="Comma 2 25 2 2 2 2 2" xfId="13506" xr:uid="{00000000-0005-0000-0000-0000721A0000}"/>
    <cellStyle name="Comma 2 25 2 2 2 2 2 2" xfId="15427" xr:uid="{00000000-0005-0000-0000-0000731A0000}"/>
    <cellStyle name="Comma 2 25 2 2 2 2 3" xfId="14511" xr:uid="{00000000-0005-0000-0000-0000741A0000}"/>
    <cellStyle name="Comma 2 25 2 2 2 3" xfId="13048" xr:uid="{00000000-0005-0000-0000-0000751A0000}"/>
    <cellStyle name="Comma 2 25 2 2 2 3 2" xfId="14969" xr:uid="{00000000-0005-0000-0000-0000761A0000}"/>
    <cellStyle name="Comma 2 25 2 2 2 4" xfId="14053" xr:uid="{00000000-0005-0000-0000-0000771A0000}"/>
    <cellStyle name="Comma 2 25 2 2 3" xfId="12358" xr:uid="{00000000-0005-0000-0000-0000781A0000}"/>
    <cellStyle name="Comma 2 25 2 2 3 2" xfId="13277" xr:uid="{00000000-0005-0000-0000-0000791A0000}"/>
    <cellStyle name="Comma 2 25 2 2 3 2 2" xfId="15198" xr:uid="{00000000-0005-0000-0000-00007A1A0000}"/>
    <cellStyle name="Comma 2 25 2 2 3 3" xfId="14282" xr:uid="{00000000-0005-0000-0000-00007B1A0000}"/>
    <cellStyle name="Comma 2 25 2 2 4" xfId="12819" xr:uid="{00000000-0005-0000-0000-00007C1A0000}"/>
    <cellStyle name="Comma 2 25 2 2 4 2" xfId="14740" xr:uid="{00000000-0005-0000-0000-00007D1A0000}"/>
    <cellStyle name="Comma 2 25 2 2 5" xfId="13824" xr:uid="{00000000-0005-0000-0000-00007E1A0000}"/>
    <cellStyle name="Comma 2 25 2 3" xfId="11953" xr:uid="{00000000-0005-0000-0000-00007F1A0000}"/>
    <cellStyle name="Comma 2 25 2 3 2" xfId="12186" xr:uid="{00000000-0005-0000-0000-0000801A0000}"/>
    <cellStyle name="Comma 2 25 2 3 2 2" xfId="12647" xr:uid="{00000000-0005-0000-0000-0000811A0000}"/>
    <cellStyle name="Comma 2 25 2 3 2 2 2" xfId="13564" xr:uid="{00000000-0005-0000-0000-0000821A0000}"/>
    <cellStyle name="Comma 2 25 2 3 2 2 2 2" xfId="15485" xr:uid="{00000000-0005-0000-0000-0000831A0000}"/>
    <cellStyle name="Comma 2 25 2 3 2 2 3" xfId="14569" xr:uid="{00000000-0005-0000-0000-0000841A0000}"/>
    <cellStyle name="Comma 2 25 2 3 2 3" xfId="13106" xr:uid="{00000000-0005-0000-0000-0000851A0000}"/>
    <cellStyle name="Comma 2 25 2 3 2 3 2" xfId="15027" xr:uid="{00000000-0005-0000-0000-0000861A0000}"/>
    <cellStyle name="Comma 2 25 2 3 2 4" xfId="14111" xr:uid="{00000000-0005-0000-0000-0000871A0000}"/>
    <cellStyle name="Comma 2 25 2 3 3" xfId="12416" xr:uid="{00000000-0005-0000-0000-0000881A0000}"/>
    <cellStyle name="Comma 2 25 2 3 3 2" xfId="13335" xr:uid="{00000000-0005-0000-0000-0000891A0000}"/>
    <cellStyle name="Comma 2 25 2 3 3 2 2" xfId="15256" xr:uid="{00000000-0005-0000-0000-00008A1A0000}"/>
    <cellStyle name="Comma 2 25 2 3 3 3" xfId="14340" xr:uid="{00000000-0005-0000-0000-00008B1A0000}"/>
    <cellStyle name="Comma 2 25 2 3 4" xfId="12877" xr:uid="{00000000-0005-0000-0000-00008C1A0000}"/>
    <cellStyle name="Comma 2 25 2 3 4 2" xfId="14798" xr:uid="{00000000-0005-0000-0000-00008D1A0000}"/>
    <cellStyle name="Comma 2 25 2 3 5" xfId="13882" xr:uid="{00000000-0005-0000-0000-00008E1A0000}"/>
    <cellStyle name="Comma 2 25 2 4" xfId="12010" xr:uid="{00000000-0005-0000-0000-00008F1A0000}"/>
    <cellStyle name="Comma 2 25 2 4 2" xfId="12243" xr:uid="{00000000-0005-0000-0000-0000901A0000}"/>
    <cellStyle name="Comma 2 25 2 4 2 2" xfId="12704" xr:uid="{00000000-0005-0000-0000-0000911A0000}"/>
    <cellStyle name="Comma 2 25 2 4 2 2 2" xfId="13621" xr:uid="{00000000-0005-0000-0000-0000921A0000}"/>
    <cellStyle name="Comma 2 25 2 4 2 2 2 2" xfId="15542" xr:uid="{00000000-0005-0000-0000-0000931A0000}"/>
    <cellStyle name="Comma 2 25 2 4 2 2 3" xfId="14626" xr:uid="{00000000-0005-0000-0000-0000941A0000}"/>
    <cellStyle name="Comma 2 25 2 4 2 3" xfId="13163" xr:uid="{00000000-0005-0000-0000-0000951A0000}"/>
    <cellStyle name="Comma 2 25 2 4 2 3 2" xfId="15084" xr:uid="{00000000-0005-0000-0000-0000961A0000}"/>
    <cellStyle name="Comma 2 25 2 4 2 4" xfId="14168" xr:uid="{00000000-0005-0000-0000-0000971A0000}"/>
    <cellStyle name="Comma 2 25 2 4 3" xfId="12473" xr:uid="{00000000-0005-0000-0000-0000981A0000}"/>
    <cellStyle name="Comma 2 25 2 4 3 2" xfId="13392" xr:uid="{00000000-0005-0000-0000-0000991A0000}"/>
    <cellStyle name="Comma 2 25 2 4 3 2 2" xfId="15313" xr:uid="{00000000-0005-0000-0000-00009A1A0000}"/>
    <cellStyle name="Comma 2 25 2 4 3 3" xfId="14397" xr:uid="{00000000-0005-0000-0000-00009B1A0000}"/>
    <cellStyle name="Comma 2 25 2 4 4" xfId="12934" xr:uid="{00000000-0005-0000-0000-00009C1A0000}"/>
    <cellStyle name="Comma 2 25 2 4 4 2" xfId="14855" xr:uid="{00000000-0005-0000-0000-00009D1A0000}"/>
    <cellStyle name="Comma 2 25 2 4 5" xfId="13939" xr:uid="{00000000-0005-0000-0000-00009E1A0000}"/>
    <cellStyle name="Comma 2 25 2 5" xfId="12071" xr:uid="{00000000-0005-0000-0000-00009F1A0000}"/>
    <cellStyle name="Comma 2 25 2 5 2" xfId="12532" xr:uid="{00000000-0005-0000-0000-0000A01A0000}"/>
    <cellStyle name="Comma 2 25 2 5 2 2" xfId="13449" xr:uid="{00000000-0005-0000-0000-0000A11A0000}"/>
    <cellStyle name="Comma 2 25 2 5 2 2 2" xfId="15370" xr:uid="{00000000-0005-0000-0000-0000A21A0000}"/>
    <cellStyle name="Comma 2 25 2 5 2 3" xfId="14454" xr:uid="{00000000-0005-0000-0000-0000A31A0000}"/>
    <cellStyle name="Comma 2 25 2 5 3" xfId="12991" xr:uid="{00000000-0005-0000-0000-0000A41A0000}"/>
    <cellStyle name="Comma 2 25 2 5 3 2" xfId="14912" xr:uid="{00000000-0005-0000-0000-0000A51A0000}"/>
    <cellStyle name="Comma 2 25 2 5 4" xfId="13996" xr:uid="{00000000-0005-0000-0000-0000A61A0000}"/>
    <cellStyle name="Comma 2 25 2 6" xfId="12301" xr:uid="{00000000-0005-0000-0000-0000A71A0000}"/>
    <cellStyle name="Comma 2 25 2 6 2" xfId="13220" xr:uid="{00000000-0005-0000-0000-0000A81A0000}"/>
    <cellStyle name="Comma 2 25 2 6 2 2" xfId="15141" xr:uid="{00000000-0005-0000-0000-0000A91A0000}"/>
    <cellStyle name="Comma 2 25 2 6 3" xfId="14225" xr:uid="{00000000-0005-0000-0000-0000AA1A0000}"/>
    <cellStyle name="Comma 2 25 2 7" xfId="12762" xr:uid="{00000000-0005-0000-0000-0000AB1A0000}"/>
    <cellStyle name="Comma 2 25 2 7 2" xfId="14683" xr:uid="{00000000-0005-0000-0000-0000AC1A0000}"/>
    <cellStyle name="Comma 2 25 2 8" xfId="13765" xr:uid="{00000000-0005-0000-0000-0000AD1A0000}"/>
    <cellStyle name="Comma 2 25 3" xfId="11675" xr:uid="{00000000-0005-0000-0000-0000AE1A0000}"/>
    <cellStyle name="Comma 2 25 4" xfId="13706" xr:uid="{00000000-0005-0000-0000-0000AF1A0000}"/>
    <cellStyle name="Comma 2 26" xfId="11556" xr:uid="{00000000-0005-0000-0000-0000B01A0000}"/>
    <cellStyle name="Comma 2 26 2" xfId="11863" xr:uid="{00000000-0005-0000-0000-0000B11A0000}"/>
    <cellStyle name="Comma 2 26 2 2" xfId="12096" xr:uid="{00000000-0005-0000-0000-0000B21A0000}"/>
    <cellStyle name="Comma 2 26 2 2 2" xfId="12557" xr:uid="{00000000-0005-0000-0000-0000B31A0000}"/>
    <cellStyle name="Comma 2 26 2 2 2 2" xfId="13474" xr:uid="{00000000-0005-0000-0000-0000B41A0000}"/>
    <cellStyle name="Comma 2 26 2 2 2 2 2" xfId="15395" xr:uid="{00000000-0005-0000-0000-0000B51A0000}"/>
    <cellStyle name="Comma 2 26 2 2 2 3" xfId="14479" xr:uid="{00000000-0005-0000-0000-0000B61A0000}"/>
    <cellStyle name="Comma 2 26 2 2 3" xfId="13016" xr:uid="{00000000-0005-0000-0000-0000B71A0000}"/>
    <cellStyle name="Comma 2 26 2 2 3 2" xfId="14937" xr:uid="{00000000-0005-0000-0000-0000B81A0000}"/>
    <cellStyle name="Comma 2 26 2 2 4" xfId="14021" xr:uid="{00000000-0005-0000-0000-0000B91A0000}"/>
    <cellStyle name="Comma 2 26 2 3" xfId="12326" xr:uid="{00000000-0005-0000-0000-0000BA1A0000}"/>
    <cellStyle name="Comma 2 26 2 3 2" xfId="13245" xr:uid="{00000000-0005-0000-0000-0000BB1A0000}"/>
    <cellStyle name="Comma 2 26 2 3 2 2" xfId="15166" xr:uid="{00000000-0005-0000-0000-0000BC1A0000}"/>
    <cellStyle name="Comma 2 26 2 3 3" xfId="14250" xr:uid="{00000000-0005-0000-0000-0000BD1A0000}"/>
    <cellStyle name="Comma 2 26 2 4" xfId="12787" xr:uid="{00000000-0005-0000-0000-0000BE1A0000}"/>
    <cellStyle name="Comma 2 26 2 4 2" xfId="14708" xr:uid="{00000000-0005-0000-0000-0000BF1A0000}"/>
    <cellStyle name="Comma 2 26 2 5" xfId="13792" xr:uid="{00000000-0005-0000-0000-0000C01A0000}"/>
    <cellStyle name="Comma 2 26 3" xfId="11921" xr:uid="{00000000-0005-0000-0000-0000C11A0000}"/>
    <cellStyle name="Comma 2 26 3 2" xfId="12154" xr:uid="{00000000-0005-0000-0000-0000C21A0000}"/>
    <cellStyle name="Comma 2 26 3 2 2" xfId="12615" xr:uid="{00000000-0005-0000-0000-0000C31A0000}"/>
    <cellStyle name="Comma 2 26 3 2 2 2" xfId="13532" xr:uid="{00000000-0005-0000-0000-0000C41A0000}"/>
    <cellStyle name="Comma 2 26 3 2 2 2 2" xfId="15453" xr:uid="{00000000-0005-0000-0000-0000C51A0000}"/>
    <cellStyle name="Comma 2 26 3 2 2 3" xfId="14537" xr:uid="{00000000-0005-0000-0000-0000C61A0000}"/>
    <cellStyle name="Comma 2 26 3 2 3" xfId="13074" xr:uid="{00000000-0005-0000-0000-0000C71A0000}"/>
    <cellStyle name="Comma 2 26 3 2 3 2" xfId="14995" xr:uid="{00000000-0005-0000-0000-0000C81A0000}"/>
    <cellStyle name="Comma 2 26 3 2 4" xfId="14079" xr:uid="{00000000-0005-0000-0000-0000C91A0000}"/>
    <cellStyle name="Comma 2 26 3 3" xfId="12384" xr:uid="{00000000-0005-0000-0000-0000CA1A0000}"/>
    <cellStyle name="Comma 2 26 3 3 2" xfId="13303" xr:uid="{00000000-0005-0000-0000-0000CB1A0000}"/>
    <cellStyle name="Comma 2 26 3 3 2 2" xfId="15224" xr:uid="{00000000-0005-0000-0000-0000CC1A0000}"/>
    <cellStyle name="Comma 2 26 3 3 3" xfId="14308" xr:uid="{00000000-0005-0000-0000-0000CD1A0000}"/>
    <cellStyle name="Comma 2 26 3 4" xfId="12845" xr:uid="{00000000-0005-0000-0000-0000CE1A0000}"/>
    <cellStyle name="Comma 2 26 3 4 2" xfId="14766" xr:uid="{00000000-0005-0000-0000-0000CF1A0000}"/>
    <cellStyle name="Comma 2 26 3 5" xfId="13850" xr:uid="{00000000-0005-0000-0000-0000D01A0000}"/>
    <cellStyle name="Comma 2 26 4" xfId="11978" xr:uid="{00000000-0005-0000-0000-0000D11A0000}"/>
    <cellStyle name="Comma 2 26 4 2" xfId="12211" xr:uid="{00000000-0005-0000-0000-0000D21A0000}"/>
    <cellStyle name="Comma 2 26 4 2 2" xfId="12672" xr:uid="{00000000-0005-0000-0000-0000D31A0000}"/>
    <cellStyle name="Comma 2 26 4 2 2 2" xfId="13589" xr:uid="{00000000-0005-0000-0000-0000D41A0000}"/>
    <cellStyle name="Comma 2 26 4 2 2 2 2" xfId="15510" xr:uid="{00000000-0005-0000-0000-0000D51A0000}"/>
    <cellStyle name="Comma 2 26 4 2 2 3" xfId="14594" xr:uid="{00000000-0005-0000-0000-0000D61A0000}"/>
    <cellStyle name="Comma 2 26 4 2 3" xfId="13131" xr:uid="{00000000-0005-0000-0000-0000D71A0000}"/>
    <cellStyle name="Comma 2 26 4 2 3 2" xfId="15052" xr:uid="{00000000-0005-0000-0000-0000D81A0000}"/>
    <cellStyle name="Comma 2 26 4 2 4" xfId="14136" xr:uid="{00000000-0005-0000-0000-0000D91A0000}"/>
    <cellStyle name="Comma 2 26 4 3" xfId="12441" xr:uid="{00000000-0005-0000-0000-0000DA1A0000}"/>
    <cellStyle name="Comma 2 26 4 3 2" xfId="13360" xr:uid="{00000000-0005-0000-0000-0000DB1A0000}"/>
    <cellStyle name="Comma 2 26 4 3 2 2" xfId="15281" xr:uid="{00000000-0005-0000-0000-0000DC1A0000}"/>
    <cellStyle name="Comma 2 26 4 3 3" xfId="14365" xr:uid="{00000000-0005-0000-0000-0000DD1A0000}"/>
    <cellStyle name="Comma 2 26 4 4" xfId="12902" xr:uid="{00000000-0005-0000-0000-0000DE1A0000}"/>
    <cellStyle name="Comma 2 26 4 4 2" xfId="14823" xr:uid="{00000000-0005-0000-0000-0000DF1A0000}"/>
    <cellStyle name="Comma 2 26 4 5" xfId="13907" xr:uid="{00000000-0005-0000-0000-0000E01A0000}"/>
    <cellStyle name="Comma 2 26 5" xfId="12039" xr:uid="{00000000-0005-0000-0000-0000E11A0000}"/>
    <cellStyle name="Comma 2 26 5 2" xfId="12500" xr:uid="{00000000-0005-0000-0000-0000E21A0000}"/>
    <cellStyle name="Comma 2 26 5 2 2" xfId="13417" xr:uid="{00000000-0005-0000-0000-0000E31A0000}"/>
    <cellStyle name="Comma 2 26 5 2 2 2" xfId="15338" xr:uid="{00000000-0005-0000-0000-0000E41A0000}"/>
    <cellStyle name="Comma 2 26 5 2 3" xfId="14422" xr:uid="{00000000-0005-0000-0000-0000E51A0000}"/>
    <cellStyle name="Comma 2 26 5 3" xfId="12959" xr:uid="{00000000-0005-0000-0000-0000E61A0000}"/>
    <cellStyle name="Comma 2 26 5 3 2" xfId="14880" xr:uid="{00000000-0005-0000-0000-0000E71A0000}"/>
    <cellStyle name="Comma 2 26 5 4" xfId="13964" xr:uid="{00000000-0005-0000-0000-0000E81A0000}"/>
    <cellStyle name="Comma 2 26 6" xfId="12269" xr:uid="{00000000-0005-0000-0000-0000E91A0000}"/>
    <cellStyle name="Comma 2 26 6 2" xfId="13188" xr:uid="{00000000-0005-0000-0000-0000EA1A0000}"/>
    <cellStyle name="Comma 2 26 6 2 2" xfId="15109" xr:uid="{00000000-0005-0000-0000-0000EB1A0000}"/>
    <cellStyle name="Comma 2 26 6 3" xfId="14193" xr:uid="{00000000-0005-0000-0000-0000EC1A0000}"/>
    <cellStyle name="Comma 2 26 7" xfId="12730" xr:uid="{00000000-0005-0000-0000-0000ED1A0000}"/>
    <cellStyle name="Comma 2 26 7 2" xfId="14651" xr:uid="{00000000-0005-0000-0000-0000EE1A0000}"/>
    <cellStyle name="Comma 2 26 8" xfId="13733" xr:uid="{00000000-0005-0000-0000-0000EF1A0000}"/>
    <cellStyle name="Comma 2 27" xfId="11622" xr:uid="{00000000-0005-0000-0000-0000F01A0000}"/>
    <cellStyle name="Comma 2 28" xfId="13651" xr:uid="{00000000-0005-0000-0000-0000F11A0000}"/>
    <cellStyle name="Comma 2 3" xfId="8365" xr:uid="{00000000-0005-0000-0000-0000F21A0000}"/>
    <cellStyle name="Comma 2 3 2" xfId="10934" xr:uid="{00000000-0005-0000-0000-0000F31A0000}"/>
    <cellStyle name="Comma 2 3 2 2" xfId="11606" xr:uid="{00000000-0005-0000-0000-0000F41A0000}"/>
    <cellStyle name="Comma 2 3 2 2 2" xfId="11912" xr:uid="{00000000-0005-0000-0000-0000F51A0000}"/>
    <cellStyle name="Comma 2 3 2 2 2 2" xfId="12145" xr:uid="{00000000-0005-0000-0000-0000F61A0000}"/>
    <cellStyle name="Comma 2 3 2 2 2 2 2" xfId="12606" xr:uid="{00000000-0005-0000-0000-0000F71A0000}"/>
    <cellStyle name="Comma 2 3 2 2 2 2 2 2" xfId="13523" xr:uid="{00000000-0005-0000-0000-0000F81A0000}"/>
    <cellStyle name="Comma 2 3 2 2 2 2 2 2 2" xfId="15444" xr:uid="{00000000-0005-0000-0000-0000F91A0000}"/>
    <cellStyle name="Comma 2 3 2 2 2 2 2 3" xfId="14528" xr:uid="{00000000-0005-0000-0000-0000FA1A0000}"/>
    <cellStyle name="Comma 2 3 2 2 2 2 3" xfId="13065" xr:uid="{00000000-0005-0000-0000-0000FB1A0000}"/>
    <cellStyle name="Comma 2 3 2 2 2 2 3 2" xfId="14986" xr:uid="{00000000-0005-0000-0000-0000FC1A0000}"/>
    <cellStyle name="Comma 2 3 2 2 2 2 4" xfId="14070" xr:uid="{00000000-0005-0000-0000-0000FD1A0000}"/>
    <cellStyle name="Comma 2 3 2 2 2 3" xfId="12375" xr:uid="{00000000-0005-0000-0000-0000FE1A0000}"/>
    <cellStyle name="Comma 2 3 2 2 2 3 2" xfId="13294" xr:uid="{00000000-0005-0000-0000-0000FF1A0000}"/>
    <cellStyle name="Comma 2 3 2 2 2 3 2 2" xfId="15215" xr:uid="{00000000-0005-0000-0000-0000001B0000}"/>
    <cellStyle name="Comma 2 3 2 2 2 3 3" xfId="14299" xr:uid="{00000000-0005-0000-0000-0000011B0000}"/>
    <cellStyle name="Comma 2 3 2 2 2 4" xfId="12836" xr:uid="{00000000-0005-0000-0000-0000021B0000}"/>
    <cellStyle name="Comma 2 3 2 2 2 4 2" xfId="14757" xr:uid="{00000000-0005-0000-0000-0000031B0000}"/>
    <cellStyle name="Comma 2 3 2 2 2 5" xfId="13841" xr:uid="{00000000-0005-0000-0000-0000041B0000}"/>
    <cellStyle name="Comma 2 3 2 2 3" xfId="11970" xr:uid="{00000000-0005-0000-0000-0000051B0000}"/>
    <cellStyle name="Comma 2 3 2 2 3 2" xfId="12203" xr:uid="{00000000-0005-0000-0000-0000061B0000}"/>
    <cellStyle name="Comma 2 3 2 2 3 2 2" xfId="12664" xr:uid="{00000000-0005-0000-0000-0000071B0000}"/>
    <cellStyle name="Comma 2 3 2 2 3 2 2 2" xfId="13581" xr:uid="{00000000-0005-0000-0000-0000081B0000}"/>
    <cellStyle name="Comma 2 3 2 2 3 2 2 2 2" xfId="15502" xr:uid="{00000000-0005-0000-0000-0000091B0000}"/>
    <cellStyle name="Comma 2 3 2 2 3 2 2 3" xfId="14586" xr:uid="{00000000-0005-0000-0000-00000A1B0000}"/>
    <cellStyle name="Comma 2 3 2 2 3 2 3" xfId="13123" xr:uid="{00000000-0005-0000-0000-00000B1B0000}"/>
    <cellStyle name="Comma 2 3 2 2 3 2 3 2" xfId="15044" xr:uid="{00000000-0005-0000-0000-00000C1B0000}"/>
    <cellStyle name="Comma 2 3 2 2 3 2 4" xfId="14128" xr:uid="{00000000-0005-0000-0000-00000D1B0000}"/>
    <cellStyle name="Comma 2 3 2 2 3 3" xfId="12433" xr:uid="{00000000-0005-0000-0000-00000E1B0000}"/>
    <cellStyle name="Comma 2 3 2 2 3 3 2" xfId="13352" xr:uid="{00000000-0005-0000-0000-00000F1B0000}"/>
    <cellStyle name="Comma 2 3 2 2 3 3 2 2" xfId="15273" xr:uid="{00000000-0005-0000-0000-0000101B0000}"/>
    <cellStyle name="Comma 2 3 2 2 3 3 3" xfId="14357" xr:uid="{00000000-0005-0000-0000-0000111B0000}"/>
    <cellStyle name="Comma 2 3 2 2 3 4" xfId="12894" xr:uid="{00000000-0005-0000-0000-0000121B0000}"/>
    <cellStyle name="Comma 2 3 2 2 3 4 2" xfId="14815" xr:uid="{00000000-0005-0000-0000-0000131B0000}"/>
    <cellStyle name="Comma 2 3 2 2 3 5" xfId="13899" xr:uid="{00000000-0005-0000-0000-0000141B0000}"/>
    <cellStyle name="Comma 2 3 2 2 4" xfId="12027" xr:uid="{00000000-0005-0000-0000-0000151B0000}"/>
    <cellStyle name="Comma 2 3 2 2 4 2" xfId="12260" xr:uid="{00000000-0005-0000-0000-0000161B0000}"/>
    <cellStyle name="Comma 2 3 2 2 4 2 2" xfId="12721" xr:uid="{00000000-0005-0000-0000-0000171B0000}"/>
    <cellStyle name="Comma 2 3 2 2 4 2 2 2" xfId="13638" xr:uid="{00000000-0005-0000-0000-0000181B0000}"/>
    <cellStyle name="Comma 2 3 2 2 4 2 2 2 2" xfId="15559" xr:uid="{00000000-0005-0000-0000-0000191B0000}"/>
    <cellStyle name="Comma 2 3 2 2 4 2 2 3" xfId="14643" xr:uid="{00000000-0005-0000-0000-00001A1B0000}"/>
    <cellStyle name="Comma 2 3 2 2 4 2 3" xfId="13180" xr:uid="{00000000-0005-0000-0000-00001B1B0000}"/>
    <cellStyle name="Comma 2 3 2 2 4 2 3 2" xfId="15101" xr:uid="{00000000-0005-0000-0000-00001C1B0000}"/>
    <cellStyle name="Comma 2 3 2 2 4 2 4" xfId="14185" xr:uid="{00000000-0005-0000-0000-00001D1B0000}"/>
    <cellStyle name="Comma 2 3 2 2 4 3" xfId="12490" xr:uid="{00000000-0005-0000-0000-00001E1B0000}"/>
    <cellStyle name="Comma 2 3 2 2 4 3 2" xfId="13409" xr:uid="{00000000-0005-0000-0000-00001F1B0000}"/>
    <cellStyle name="Comma 2 3 2 2 4 3 2 2" xfId="15330" xr:uid="{00000000-0005-0000-0000-0000201B0000}"/>
    <cellStyle name="Comma 2 3 2 2 4 3 3" xfId="14414" xr:uid="{00000000-0005-0000-0000-0000211B0000}"/>
    <cellStyle name="Comma 2 3 2 2 4 4" xfId="12951" xr:uid="{00000000-0005-0000-0000-0000221B0000}"/>
    <cellStyle name="Comma 2 3 2 2 4 4 2" xfId="14872" xr:uid="{00000000-0005-0000-0000-0000231B0000}"/>
    <cellStyle name="Comma 2 3 2 2 4 5" xfId="13956" xr:uid="{00000000-0005-0000-0000-0000241B0000}"/>
    <cellStyle name="Comma 2 3 2 2 5" xfId="12088" xr:uid="{00000000-0005-0000-0000-0000251B0000}"/>
    <cellStyle name="Comma 2 3 2 2 5 2" xfId="12549" xr:uid="{00000000-0005-0000-0000-0000261B0000}"/>
    <cellStyle name="Comma 2 3 2 2 5 2 2" xfId="13466" xr:uid="{00000000-0005-0000-0000-0000271B0000}"/>
    <cellStyle name="Comma 2 3 2 2 5 2 2 2" xfId="15387" xr:uid="{00000000-0005-0000-0000-0000281B0000}"/>
    <cellStyle name="Comma 2 3 2 2 5 2 3" xfId="14471" xr:uid="{00000000-0005-0000-0000-0000291B0000}"/>
    <cellStyle name="Comma 2 3 2 2 5 3" xfId="13008" xr:uid="{00000000-0005-0000-0000-00002A1B0000}"/>
    <cellStyle name="Comma 2 3 2 2 5 3 2" xfId="14929" xr:uid="{00000000-0005-0000-0000-00002B1B0000}"/>
    <cellStyle name="Comma 2 3 2 2 5 4" xfId="14013" xr:uid="{00000000-0005-0000-0000-00002C1B0000}"/>
    <cellStyle name="Comma 2 3 2 2 6" xfId="12318" xr:uid="{00000000-0005-0000-0000-00002D1B0000}"/>
    <cellStyle name="Comma 2 3 2 2 6 2" xfId="13237" xr:uid="{00000000-0005-0000-0000-00002E1B0000}"/>
    <cellStyle name="Comma 2 3 2 2 6 2 2" xfId="15158" xr:uid="{00000000-0005-0000-0000-00002F1B0000}"/>
    <cellStyle name="Comma 2 3 2 2 6 3" xfId="14242" xr:uid="{00000000-0005-0000-0000-0000301B0000}"/>
    <cellStyle name="Comma 2 3 2 2 7" xfId="12779" xr:uid="{00000000-0005-0000-0000-0000311B0000}"/>
    <cellStyle name="Comma 2 3 2 2 7 2" xfId="14700" xr:uid="{00000000-0005-0000-0000-0000321B0000}"/>
    <cellStyle name="Comma 2 3 2 2 8" xfId="13782" xr:uid="{00000000-0005-0000-0000-0000331B0000}"/>
    <cellStyle name="Comma 2 3 2 3" xfId="11758" xr:uid="{00000000-0005-0000-0000-0000341B0000}"/>
    <cellStyle name="Comma 2 3 2 4" xfId="13723" xr:uid="{00000000-0005-0000-0000-0000351B0000}"/>
    <cellStyle name="Comma 2 3 3" xfId="11590" xr:uid="{00000000-0005-0000-0000-0000361B0000}"/>
    <cellStyle name="Comma 2 3 3 2" xfId="11896" xr:uid="{00000000-0005-0000-0000-0000371B0000}"/>
    <cellStyle name="Comma 2 3 3 2 2" xfId="12129" xr:uid="{00000000-0005-0000-0000-0000381B0000}"/>
    <cellStyle name="Comma 2 3 3 2 2 2" xfId="12590" xr:uid="{00000000-0005-0000-0000-0000391B0000}"/>
    <cellStyle name="Comma 2 3 3 2 2 2 2" xfId="13507" xr:uid="{00000000-0005-0000-0000-00003A1B0000}"/>
    <cellStyle name="Comma 2 3 3 2 2 2 2 2" xfId="15428" xr:uid="{00000000-0005-0000-0000-00003B1B0000}"/>
    <cellStyle name="Comma 2 3 3 2 2 2 3" xfId="14512" xr:uid="{00000000-0005-0000-0000-00003C1B0000}"/>
    <cellStyle name="Comma 2 3 3 2 2 3" xfId="13049" xr:uid="{00000000-0005-0000-0000-00003D1B0000}"/>
    <cellStyle name="Comma 2 3 3 2 2 3 2" xfId="14970" xr:uid="{00000000-0005-0000-0000-00003E1B0000}"/>
    <cellStyle name="Comma 2 3 3 2 2 4" xfId="14054" xr:uid="{00000000-0005-0000-0000-00003F1B0000}"/>
    <cellStyle name="Comma 2 3 3 2 3" xfId="12359" xr:uid="{00000000-0005-0000-0000-0000401B0000}"/>
    <cellStyle name="Comma 2 3 3 2 3 2" xfId="13278" xr:uid="{00000000-0005-0000-0000-0000411B0000}"/>
    <cellStyle name="Comma 2 3 3 2 3 2 2" xfId="15199" xr:uid="{00000000-0005-0000-0000-0000421B0000}"/>
    <cellStyle name="Comma 2 3 3 2 3 3" xfId="14283" xr:uid="{00000000-0005-0000-0000-0000431B0000}"/>
    <cellStyle name="Comma 2 3 3 2 4" xfId="12820" xr:uid="{00000000-0005-0000-0000-0000441B0000}"/>
    <cellStyle name="Comma 2 3 3 2 4 2" xfId="14741" xr:uid="{00000000-0005-0000-0000-0000451B0000}"/>
    <cellStyle name="Comma 2 3 3 2 5" xfId="13825" xr:uid="{00000000-0005-0000-0000-0000461B0000}"/>
    <cellStyle name="Comma 2 3 3 3" xfId="11954" xr:uid="{00000000-0005-0000-0000-0000471B0000}"/>
    <cellStyle name="Comma 2 3 3 3 2" xfId="12187" xr:uid="{00000000-0005-0000-0000-0000481B0000}"/>
    <cellStyle name="Comma 2 3 3 3 2 2" xfId="12648" xr:uid="{00000000-0005-0000-0000-0000491B0000}"/>
    <cellStyle name="Comma 2 3 3 3 2 2 2" xfId="13565" xr:uid="{00000000-0005-0000-0000-00004A1B0000}"/>
    <cellStyle name="Comma 2 3 3 3 2 2 2 2" xfId="15486" xr:uid="{00000000-0005-0000-0000-00004B1B0000}"/>
    <cellStyle name="Comma 2 3 3 3 2 2 3" xfId="14570" xr:uid="{00000000-0005-0000-0000-00004C1B0000}"/>
    <cellStyle name="Comma 2 3 3 3 2 3" xfId="13107" xr:uid="{00000000-0005-0000-0000-00004D1B0000}"/>
    <cellStyle name="Comma 2 3 3 3 2 3 2" xfId="15028" xr:uid="{00000000-0005-0000-0000-00004E1B0000}"/>
    <cellStyle name="Comma 2 3 3 3 2 4" xfId="14112" xr:uid="{00000000-0005-0000-0000-00004F1B0000}"/>
    <cellStyle name="Comma 2 3 3 3 3" xfId="12417" xr:uid="{00000000-0005-0000-0000-0000501B0000}"/>
    <cellStyle name="Comma 2 3 3 3 3 2" xfId="13336" xr:uid="{00000000-0005-0000-0000-0000511B0000}"/>
    <cellStyle name="Comma 2 3 3 3 3 2 2" xfId="15257" xr:uid="{00000000-0005-0000-0000-0000521B0000}"/>
    <cellStyle name="Comma 2 3 3 3 3 3" xfId="14341" xr:uid="{00000000-0005-0000-0000-0000531B0000}"/>
    <cellStyle name="Comma 2 3 3 3 4" xfId="12878" xr:uid="{00000000-0005-0000-0000-0000541B0000}"/>
    <cellStyle name="Comma 2 3 3 3 4 2" xfId="14799" xr:uid="{00000000-0005-0000-0000-0000551B0000}"/>
    <cellStyle name="Comma 2 3 3 3 5" xfId="13883" xr:uid="{00000000-0005-0000-0000-0000561B0000}"/>
    <cellStyle name="Comma 2 3 3 4" xfId="12011" xr:uid="{00000000-0005-0000-0000-0000571B0000}"/>
    <cellStyle name="Comma 2 3 3 4 2" xfId="12244" xr:uid="{00000000-0005-0000-0000-0000581B0000}"/>
    <cellStyle name="Comma 2 3 3 4 2 2" xfId="12705" xr:uid="{00000000-0005-0000-0000-0000591B0000}"/>
    <cellStyle name="Comma 2 3 3 4 2 2 2" xfId="13622" xr:uid="{00000000-0005-0000-0000-00005A1B0000}"/>
    <cellStyle name="Comma 2 3 3 4 2 2 2 2" xfId="15543" xr:uid="{00000000-0005-0000-0000-00005B1B0000}"/>
    <cellStyle name="Comma 2 3 3 4 2 2 3" xfId="14627" xr:uid="{00000000-0005-0000-0000-00005C1B0000}"/>
    <cellStyle name="Comma 2 3 3 4 2 3" xfId="13164" xr:uid="{00000000-0005-0000-0000-00005D1B0000}"/>
    <cellStyle name="Comma 2 3 3 4 2 3 2" xfId="15085" xr:uid="{00000000-0005-0000-0000-00005E1B0000}"/>
    <cellStyle name="Comma 2 3 3 4 2 4" xfId="14169" xr:uid="{00000000-0005-0000-0000-00005F1B0000}"/>
    <cellStyle name="Comma 2 3 3 4 3" xfId="12474" xr:uid="{00000000-0005-0000-0000-0000601B0000}"/>
    <cellStyle name="Comma 2 3 3 4 3 2" xfId="13393" xr:uid="{00000000-0005-0000-0000-0000611B0000}"/>
    <cellStyle name="Comma 2 3 3 4 3 2 2" xfId="15314" xr:uid="{00000000-0005-0000-0000-0000621B0000}"/>
    <cellStyle name="Comma 2 3 3 4 3 3" xfId="14398" xr:uid="{00000000-0005-0000-0000-0000631B0000}"/>
    <cellStyle name="Comma 2 3 3 4 4" xfId="12935" xr:uid="{00000000-0005-0000-0000-0000641B0000}"/>
    <cellStyle name="Comma 2 3 3 4 4 2" xfId="14856" xr:uid="{00000000-0005-0000-0000-0000651B0000}"/>
    <cellStyle name="Comma 2 3 3 4 5" xfId="13940" xr:uid="{00000000-0005-0000-0000-0000661B0000}"/>
    <cellStyle name="Comma 2 3 3 5" xfId="12072" xr:uid="{00000000-0005-0000-0000-0000671B0000}"/>
    <cellStyle name="Comma 2 3 3 5 2" xfId="12533" xr:uid="{00000000-0005-0000-0000-0000681B0000}"/>
    <cellStyle name="Comma 2 3 3 5 2 2" xfId="13450" xr:uid="{00000000-0005-0000-0000-0000691B0000}"/>
    <cellStyle name="Comma 2 3 3 5 2 2 2" xfId="15371" xr:uid="{00000000-0005-0000-0000-00006A1B0000}"/>
    <cellStyle name="Comma 2 3 3 5 2 3" xfId="14455" xr:uid="{00000000-0005-0000-0000-00006B1B0000}"/>
    <cellStyle name="Comma 2 3 3 5 3" xfId="12992" xr:uid="{00000000-0005-0000-0000-00006C1B0000}"/>
    <cellStyle name="Comma 2 3 3 5 3 2" xfId="14913" xr:uid="{00000000-0005-0000-0000-00006D1B0000}"/>
    <cellStyle name="Comma 2 3 3 5 4" xfId="13997" xr:uid="{00000000-0005-0000-0000-00006E1B0000}"/>
    <cellStyle name="Comma 2 3 3 6" xfId="12302" xr:uid="{00000000-0005-0000-0000-00006F1B0000}"/>
    <cellStyle name="Comma 2 3 3 6 2" xfId="13221" xr:uid="{00000000-0005-0000-0000-0000701B0000}"/>
    <cellStyle name="Comma 2 3 3 6 2 2" xfId="15142" xr:uid="{00000000-0005-0000-0000-0000711B0000}"/>
    <cellStyle name="Comma 2 3 3 6 3" xfId="14226" xr:uid="{00000000-0005-0000-0000-0000721B0000}"/>
    <cellStyle name="Comma 2 3 3 7" xfId="12763" xr:uid="{00000000-0005-0000-0000-0000731B0000}"/>
    <cellStyle name="Comma 2 3 3 7 2" xfId="14684" xr:uid="{00000000-0005-0000-0000-0000741B0000}"/>
    <cellStyle name="Comma 2 3 3 8" xfId="13766" xr:uid="{00000000-0005-0000-0000-0000751B0000}"/>
    <cellStyle name="Comma 2 3 4" xfId="11676" xr:uid="{00000000-0005-0000-0000-0000761B0000}"/>
    <cellStyle name="Comma 2 3 5" xfId="13707" xr:uid="{00000000-0005-0000-0000-0000771B0000}"/>
    <cellStyle name="Comma 2 4" xfId="8366" xr:uid="{00000000-0005-0000-0000-0000781B0000}"/>
    <cellStyle name="Comma 2 4 2" xfId="11591" xr:uid="{00000000-0005-0000-0000-0000791B0000}"/>
    <cellStyle name="Comma 2 4 2 2" xfId="11897" xr:uid="{00000000-0005-0000-0000-00007A1B0000}"/>
    <cellStyle name="Comma 2 4 2 2 2" xfId="12130" xr:uid="{00000000-0005-0000-0000-00007B1B0000}"/>
    <cellStyle name="Comma 2 4 2 2 2 2" xfId="12591" xr:uid="{00000000-0005-0000-0000-00007C1B0000}"/>
    <cellStyle name="Comma 2 4 2 2 2 2 2" xfId="13508" xr:uid="{00000000-0005-0000-0000-00007D1B0000}"/>
    <cellStyle name="Comma 2 4 2 2 2 2 2 2" xfId="15429" xr:uid="{00000000-0005-0000-0000-00007E1B0000}"/>
    <cellStyle name="Comma 2 4 2 2 2 2 3" xfId="14513" xr:uid="{00000000-0005-0000-0000-00007F1B0000}"/>
    <cellStyle name="Comma 2 4 2 2 2 3" xfId="13050" xr:uid="{00000000-0005-0000-0000-0000801B0000}"/>
    <cellStyle name="Comma 2 4 2 2 2 3 2" xfId="14971" xr:uid="{00000000-0005-0000-0000-0000811B0000}"/>
    <cellStyle name="Comma 2 4 2 2 2 4" xfId="14055" xr:uid="{00000000-0005-0000-0000-0000821B0000}"/>
    <cellStyle name="Comma 2 4 2 2 3" xfId="12360" xr:uid="{00000000-0005-0000-0000-0000831B0000}"/>
    <cellStyle name="Comma 2 4 2 2 3 2" xfId="13279" xr:uid="{00000000-0005-0000-0000-0000841B0000}"/>
    <cellStyle name="Comma 2 4 2 2 3 2 2" xfId="15200" xr:uid="{00000000-0005-0000-0000-0000851B0000}"/>
    <cellStyle name="Comma 2 4 2 2 3 3" xfId="14284" xr:uid="{00000000-0005-0000-0000-0000861B0000}"/>
    <cellStyle name="Comma 2 4 2 2 4" xfId="12821" xr:uid="{00000000-0005-0000-0000-0000871B0000}"/>
    <cellStyle name="Comma 2 4 2 2 4 2" xfId="14742" xr:uid="{00000000-0005-0000-0000-0000881B0000}"/>
    <cellStyle name="Comma 2 4 2 2 5" xfId="13826" xr:uid="{00000000-0005-0000-0000-0000891B0000}"/>
    <cellStyle name="Comma 2 4 2 3" xfId="11955" xr:uid="{00000000-0005-0000-0000-00008A1B0000}"/>
    <cellStyle name="Comma 2 4 2 3 2" xfId="12188" xr:uid="{00000000-0005-0000-0000-00008B1B0000}"/>
    <cellStyle name="Comma 2 4 2 3 2 2" xfId="12649" xr:uid="{00000000-0005-0000-0000-00008C1B0000}"/>
    <cellStyle name="Comma 2 4 2 3 2 2 2" xfId="13566" xr:uid="{00000000-0005-0000-0000-00008D1B0000}"/>
    <cellStyle name="Comma 2 4 2 3 2 2 2 2" xfId="15487" xr:uid="{00000000-0005-0000-0000-00008E1B0000}"/>
    <cellStyle name="Comma 2 4 2 3 2 2 3" xfId="14571" xr:uid="{00000000-0005-0000-0000-00008F1B0000}"/>
    <cellStyle name="Comma 2 4 2 3 2 3" xfId="13108" xr:uid="{00000000-0005-0000-0000-0000901B0000}"/>
    <cellStyle name="Comma 2 4 2 3 2 3 2" xfId="15029" xr:uid="{00000000-0005-0000-0000-0000911B0000}"/>
    <cellStyle name="Comma 2 4 2 3 2 4" xfId="14113" xr:uid="{00000000-0005-0000-0000-0000921B0000}"/>
    <cellStyle name="Comma 2 4 2 3 3" xfId="12418" xr:uid="{00000000-0005-0000-0000-0000931B0000}"/>
    <cellStyle name="Comma 2 4 2 3 3 2" xfId="13337" xr:uid="{00000000-0005-0000-0000-0000941B0000}"/>
    <cellStyle name="Comma 2 4 2 3 3 2 2" xfId="15258" xr:uid="{00000000-0005-0000-0000-0000951B0000}"/>
    <cellStyle name="Comma 2 4 2 3 3 3" xfId="14342" xr:uid="{00000000-0005-0000-0000-0000961B0000}"/>
    <cellStyle name="Comma 2 4 2 3 4" xfId="12879" xr:uid="{00000000-0005-0000-0000-0000971B0000}"/>
    <cellStyle name="Comma 2 4 2 3 4 2" xfId="14800" xr:uid="{00000000-0005-0000-0000-0000981B0000}"/>
    <cellStyle name="Comma 2 4 2 3 5" xfId="13884" xr:uid="{00000000-0005-0000-0000-0000991B0000}"/>
    <cellStyle name="Comma 2 4 2 4" xfId="12012" xr:uid="{00000000-0005-0000-0000-00009A1B0000}"/>
    <cellStyle name="Comma 2 4 2 4 2" xfId="12245" xr:uid="{00000000-0005-0000-0000-00009B1B0000}"/>
    <cellStyle name="Comma 2 4 2 4 2 2" xfId="12706" xr:uid="{00000000-0005-0000-0000-00009C1B0000}"/>
    <cellStyle name="Comma 2 4 2 4 2 2 2" xfId="13623" xr:uid="{00000000-0005-0000-0000-00009D1B0000}"/>
    <cellStyle name="Comma 2 4 2 4 2 2 2 2" xfId="15544" xr:uid="{00000000-0005-0000-0000-00009E1B0000}"/>
    <cellStyle name="Comma 2 4 2 4 2 2 3" xfId="14628" xr:uid="{00000000-0005-0000-0000-00009F1B0000}"/>
    <cellStyle name="Comma 2 4 2 4 2 3" xfId="13165" xr:uid="{00000000-0005-0000-0000-0000A01B0000}"/>
    <cellStyle name="Comma 2 4 2 4 2 3 2" xfId="15086" xr:uid="{00000000-0005-0000-0000-0000A11B0000}"/>
    <cellStyle name="Comma 2 4 2 4 2 4" xfId="14170" xr:uid="{00000000-0005-0000-0000-0000A21B0000}"/>
    <cellStyle name="Comma 2 4 2 4 3" xfId="12475" xr:uid="{00000000-0005-0000-0000-0000A31B0000}"/>
    <cellStyle name="Comma 2 4 2 4 3 2" xfId="13394" xr:uid="{00000000-0005-0000-0000-0000A41B0000}"/>
    <cellStyle name="Comma 2 4 2 4 3 2 2" xfId="15315" xr:uid="{00000000-0005-0000-0000-0000A51B0000}"/>
    <cellStyle name="Comma 2 4 2 4 3 3" xfId="14399" xr:uid="{00000000-0005-0000-0000-0000A61B0000}"/>
    <cellStyle name="Comma 2 4 2 4 4" xfId="12936" xr:uid="{00000000-0005-0000-0000-0000A71B0000}"/>
    <cellStyle name="Comma 2 4 2 4 4 2" xfId="14857" xr:uid="{00000000-0005-0000-0000-0000A81B0000}"/>
    <cellStyle name="Comma 2 4 2 4 5" xfId="13941" xr:uid="{00000000-0005-0000-0000-0000A91B0000}"/>
    <cellStyle name="Comma 2 4 2 5" xfId="12073" xr:uid="{00000000-0005-0000-0000-0000AA1B0000}"/>
    <cellStyle name="Comma 2 4 2 5 2" xfId="12534" xr:uid="{00000000-0005-0000-0000-0000AB1B0000}"/>
    <cellStyle name="Comma 2 4 2 5 2 2" xfId="13451" xr:uid="{00000000-0005-0000-0000-0000AC1B0000}"/>
    <cellStyle name="Comma 2 4 2 5 2 2 2" xfId="15372" xr:uid="{00000000-0005-0000-0000-0000AD1B0000}"/>
    <cellStyle name="Comma 2 4 2 5 2 3" xfId="14456" xr:uid="{00000000-0005-0000-0000-0000AE1B0000}"/>
    <cellStyle name="Comma 2 4 2 5 3" xfId="12993" xr:uid="{00000000-0005-0000-0000-0000AF1B0000}"/>
    <cellStyle name="Comma 2 4 2 5 3 2" xfId="14914" xr:uid="{00000000-0005-0000-0000-0000B01B0000}"/>
    <cellStyle name="Comma 2 4 2 5 4" xfId="13998" xr:uid="{00000000-0005-0000-0000-0000B11B0000}"/>
    <cellStyle name="Comma 2 4 2 6" xfId="12303" xr:uid="{00000000-0005-0000-0000-0000B21B0000}"/>
    <cellStyle name="Comma 2 4 2 6 2" xfId="13222" xr:uid="{00000000-0005-0000-0000-0000B31B0000}"/>
    <cellStyle name="Comma 2 4 2 6 2 2" xfId="15143" xr:uid="{00000000-0005-0000-0000-0000B41B0000}"/>
    <cellStyle name="Comma 2 4 2 6 3" xfId="14227" xr:uid="{00000000-0005-0000-0000-0000B51B0000}"/>
    <cellStyle name="Comma 2 4 2 7" xfId="12764" xr:uid="{00000000-0005-0000-0000-0000B61B0000}"/>
    <cellStyle name="Comma 2 4 2 7 2" xfId="14685" xr:uid="{00000000-0005-0000-0000-0000B71B0000}"/>
    <cellStyle name="Comma 2 4 2 8" xfId="13767" xr:uid="{00000000-0005-0000-0000-0000B81B0000}"/>
    <cellStyle name="Comma 2 4 3" xfId="11677" xr:uid="{00000000-0005-0000-0000-0000B91B0000}"/>
    <cellStyle name="Comma 2 4 4" xfId="13708" xr:uid="{00000000-0005-0000-0000-0000BA1B0000}"/>
    <cellStyle name="Comma 2 5" xfId="8367" xr:uid="{00000000-0005-0000-0000-0000BB1B0000}"/>
    <cellStyle name="Comma 2 5 2" xfId="11592" xr:uid="{00000000-0005-0000-0000-0000BC1B0000}"/>
    <cellStyle name="Comma 2 5 2 2" xfId="11898" xr:uid="{00000000-0005-0000-0000-0000BD1B0000}"/>
    <cellStyle name="Comma 2 5 2 2 2" xfId="12131" xr:uid="{00000000-0005-0000-0000-0000BE1B0000}"/>
    <cellStyle name="Comma 2 5 2 2 2 2" xfId="12592" xr:uid="{00000000-0005-0000-0000-0000BF1B0000}"/>
    <cellStyle name="Comma 2 5 2 2 2 2 2" xfId="13509" xr:uid="{00000000-0005-0000-0000-0000C01B0000}"/>
    <cellStyle name="Comma 2 5 2 2 2 2 2 2" xfId="15430" xr:uid="{00000000-0005-0000-0000-0000C11B0000}"/>
    <cellStyle name="Comma 2 5 2 2 2 2 3" xfId="14514" xr:uid="{00000000-0005-0000-0000-0000C21B0000}"/>
    <cellStyle name="Comma 2 5 2 2 2 3" xfId="13051" xr:uid="{00000000-0005-0000-0000-0000C31B0000}"/>
    <cellStyle name="Comma 2 5 2 2 2 3 2" xfId="14972" xr:uid="{00000000-0005-0000-0000-0000C41B0000}"/>
    <cellStyle name="Comma 2 5 2 2 2 4" xfId="14056" xr:uid="{00000000-0005-0000-0000-0000C51B0000}"/>
    <cellStyle name="Comma 2 5 2 2 3" xfId="12361" xr:uid="{00000000-0005-0000-0000-0000C61B0000}"/>
    <cellStyle name="Comma 2 5 2 2 3 2" xfId="13280" xr:uid="{00000000-0005-0000-0000-0000C71B0000}"/>
    <cellStyle name="Comma 2 5 2 2 3 2 2" xfId="15201" xr:uid="{00000000-0005-0000-0000-0000C81B0000}"/>
    <cellStyle name="Comma 2 5 2 2 3 3" xfId="14285" xr:uid="{00000000-0005-0000-0000-0000C91B0000}"/>
    <cellStyle name="Comma 2 5 2 2 4" xfId="12822" xr:uid="{00000000-0005-0000-0000-0000CA1B0000}"/>
    <cellStyle name="Comma 2 5 2 2 4 2" xfId="14743" xr:uid="{00000000-0005-0000-0000-0000CB1B0000}"/>
    <cellStyle name="Comma 2 5 2 2 5" xfId="13827" xr:uid="{00000000-0005-0000-0000-0000CC1B0000}"/>
    <cellStyle name="Comma 2 5 2 3" xfId="11956" xr:uid="{00000000-0005-0000-0000-0000CD1B0000}"/>
    <cellStyle name="Comma 2 5 2 3 2" xfId="12189" xr:uid="{00000000-0005-0000-0000-0000CE1B0000}"/>
    <cellStyle name="Comma 2 5 2 3 2 2" xfId="12650" xr:uid="{00000000-0005-0000-0000-0000CF1B0000}"/>
    <cellStyle name="Comma 2 5 2 3 2 2 2" xfId="13567" xr:uid="{00000000-0005-0000-0000-0000D01B0000}"/>
    <cellStyle name="Comma 2 5 2 3 2 2 2 2" xfId="15488" xr:uid="{00000000-0005-0000-0000-0000D11B0000}"/>
    <cellStyle name="Comma 2 5 2 3 2 2 3" xfId="14572" xr:uid="{00000000-0005-0000-0000-0000D21B0000}"/>
    <cellStyle name="Comma 2 5 2 3 2 3" xfId="13109" xr:uid="{00000000-0005-0000-0000-0000D31B0000}"/>
    <cellStyle name="Comma 2 5 2 3 2 3 2" xfId="15030" xr:uid="{00000000-0005-0000-0000-0000D41B0000}"/>
    <cellStyle name="Comma 2 5 2 3 2 4" xfId="14114" xr:uid="{00000000-0005-0000-0000-0000D51B0000}"/>
    <cellStyle name="Comma 2 5 2 3 3" xfId="12419" xr:uid="{00000000-0005-0000-0000-0000D61B0000}"/>
    <cellStyle name="Comma 2 5 2 3 3 2" xfId="13338" xr:uid="{00000000-0005-0000-0000-0000D71B0000}"/>
    <cellStyle name="Comma 2 5 2 3 3 2 2" xfId="15259" xr:uid="{00000000-0005-0000-0000-0000D81B0000}"/>
    <cellStyle name="Comma 2 5 2 3 3 3" xfId="14343" xr:uid="{00000000-0005-0000-0000-0000D91B0000}"/>
    <cellStyle name="Comma 2 5 2 3 4" xfId="12880" xr:uid="{00000000-0005-0000-0000-0000DA1B0000}"/>
    <cellStyle name="Comma 2 5 2 3 4 2" xfId="14801" xr:uid="{00000000-0005-0000-0000-0000DB1B0000}"/>
    <cellStyle name="Comma 2 5 2 3 5" xfId="13885" xr:uid="{00000000-0005-0000-0000-0000DC1B0000}"/>
    <cellStyle name="Comma 2 5 2 4" xfId="12013" xr:uid="{00000000-0005-0000-0000-0000DD1B0000}"/>
    <cellStyle name="Comma 2 5 2 4 2" xfId="12246" xr:uid="{00000000-0005-0000-0000-0000DE1B0000}"/>
    <cellStyle name="Comma 2 5 2 4 2 2" xfId="12707" xr:uid="{00000000-0005-0000-0000-0000DF1B0000}"/>
    <cellStyle name="Comma 2 5 2 4 2 2 2" xfId="13624" xr:uid="{00000000-0005-0000-0000-0000E01B0000}"/>
    <cellStyle name="Comma 2 5 2 4 2 2 2 2" xfId="15545" xr:uid="{00000000-0005-0000-0000-0000E11B0000}"/>
    <cellStyle name="Comma 2 5 2 4 2 2 3" xfId="14629" xr:uid="{00000000-0005-0000-0000-0000E21B0000}"/>
    <cellStyle name="Comma 2 5 2 4 2 3" xfId="13166" xr:uid="{00000000-0005-0000-0000-0000E31B0000}"/>
    <cellStyle name="Comma 2 5 2 4 2 3 2" xfId="15087" xr:uid="{00000000-0005-0000-0000-0000E41B0000}"/>
    <cellStyle name="Comma 2 5 2 4 2 4" xfId="14171" xr:uid="{00000000-0005-0000-0000-0000E51B0000}"/>
    <cellStyle name="Comma 2 5 2 4 3" xfId="12476" xr:uid="{00000000-0005-0000-0000-0000E61B0000}"/>
    <cellStyle name="Comma 2 5 2 4 3 2" xfId="13395" xr:uid="{00000000-0005-0000-0000-0000E71B0000}"/>
    <cellStyle name="Comma 2 5 2 4 3 2 2" xfId="15316" xr:uid="{00000000-0005-0000-0000-0000E81B0000}"/>
    <cellStyle name="Comma 2 5 2 4 3 3" xfId="14400" xr:uid="{00000000-0005-0000-0000-0000E91B0000}"/>
    <cellStyle name="Comma 2 5 2 4 4" xfId="12937" xr:uid="{00000000-0005-0000-0000-0000EA1B0000}"/>
    <cellStyle name="Comma 2 5 2 4 4 2" xfId="14858" xr:uid="{00000000-0005-0000-0000-0000EB1B0000}"/>
    <cellStyle name="Comma 2 5 2 4 5" xfId="13942" xr:uid="{00000000-0005-0000-0000-0000EC1B0000}"/>
    <cellStyle name="Comma 2 5 2 5" xfId="12074" xr:uid="{00000000-0005-0000-0000-0000ED1B0000}"/>
    <cellStyle name="Comma 2 5 2 5 2" xfId="12535" xr:uid="{00000000-0005-0000-0000-0000EE1B0000}"/>
    <cellStyle name="Comma 2 5 2 5 2 2" xfId="13452" xr:uid="{00000000-0005-0000-0000-0000EF1B0000}"/>
    <cellStyle name="Comma 2 5 2 5 2 2 2" xfId="15373" xr:uid="{00000000-0005-0000-0000-0000F01B0000}"/>
    <cellStyle name="Comma 2 5 2 5 2 3" xfId="14457" xr:uid="{00000000-0005-0000-0000-0000F11B0000}"/>
    <cellStyle name="Comma 2 5 2 5 3" xfId="12994" xr:uid="{00000000-0005-0000-0000-0000F21B0000}"/>
    <cellStyle name="Comma 2 5 2 5 3 2" xfId="14915" xr:uid="{00000000-0005-0000-0000-0000F31B0000}"/>
    <cellStyle name="Comma 2 5 2 5 4" xfId="13999" xr:uid="{00000000-0005-0000-0000-0000F41B0000}"/>
    <cellStyle name="Comma 2 5 2 6" xfId="12304" xr:uid="{00000000-0005-0000-0000-0000F51B0000}"/>
    <cellStyle name="Comma 2 5 2 6 2" xfId="13223" xr:uid="{00000000-0005-0000-0000-0000F61B0000}"/>
    <cellStyle name="Comma 2 5 2 6 2 2" xfId="15144" xr:uid="{00000000-0005-0000-0000-0000F71B0000}"/>
    <cellStyle name="Comma 2 5 2 6 3" xfId="14228" xr:uid="{00000000-0005-0000-0000-0000F81B0000}"/>
    <cellStyle name="Comma 2 5 2 7" xfId="12765" xr:uid="{00000000-0005-0000-0000-0000F91B0000}"/>
    <cellStyle name="Comma 2 5 2 7 2" xfId="14686" xr:uid="{00000000-0005-0000-0000-0000FA1B0000}"/>
    <cellStyle name="Comma 2 5 2 8" xfId="13768" xr:uid="{00000000-0005-0000-0000-0000FB1B0000}"/>
    <cellStyle name="Comma 2 5 3" xfId="11678" xr:uid="{00000000-0005-0000-0000-0000FC1B0000}"/>
    <cellStyle name="Comma 2 5 4" xfId="13709" xr:uid="{00000000-0005-0000-0000-0000FD1B0000}"/>
    <cellStyle name="Comma 2 6" xfId="8368" xr:uid="{00000000-0005-0000-0000-0000FE1B0000}"/>
    <cellStyle name="Comma 2 6 2" xfId="11593" xr:uid="{00000000-0005-0000-0000-0000FF1B0000}"/>
    <cellStyle name="Comma 2 6 2 2" xfId="11899" xr:uid="{00000000-0005-0000-0000-0000001C0000}"/>
    <cellStyle name="Comma 2 6 2 2 2" xfId="12132" xr:uid="{00000000-0005-0000-0000-0000011C0000}"/>
    <cellStyle name="Comma 2 6 2 2 2 2" xfId="12593" xr:uid="{00000000-0005-0000-0000-0000021C0000}"/>
    <cellStyle name="Comma 2 6 2 2 2 2 2" xfId="13510" xr:uid="{00000000-0005-0000-0000-0000031C0000}"/>
    <cellStyle name="Comma 2 6 2 2 2 2 2 2" xfId="15431" xr:uid="{00000000-0005-0000-0000-0000041C0000}"/>
    <cellStyle name="Comma 2 6 2 2 2 2 3" xfId="14515" xr:uid="{00000000-0005-0000-0000-0000051C0000}"/>
    <cellStyle name="Comma 2 6 2 2 2 3" xfId="13052" xr:uid="{00000000-0005-0000-0000-0000061C0000}"/>
    <cellStyle name="Comma 2 6 2 2 2 3 2" xfId="14973" xr:uid="{00000000-0005-0000-0000-0000071C0000}"/>
    <cellStyle name="Comma 2 6 2 2 2 4" xfId="14057" xr:uid="{00000000-0005-0000-0000-0000081C0000}"/>
    <cellStyle name="Comma 2 6 2 2 3" xfId="12362" xr:uid="{00000000-0005-0000-0000-0000091C0000}"/>
    <cellStyle name="Comma 2 6 2 2 3 2" xfId="13281" xr:uid="{00000000-0005-0000-0000-00000A1C0000}"/>
    <cellStyle name="Comma 2 6 2 2 3 2 2" xfId="15202" xr:uid="{00000000-0005-0000-0000-00000B1C0000}"/>
    <cellStyle name="Comma 2 6 2 2 3 3" xfId="14286" xr:uid="{00000000-0005-0000-0000-00000C1C0000}"/>
    <cellStyle name="Comma 2 6 2 2 4" xfId="12823" xr:uid="{00000000-0005-0000-0000-00000D1C0000}"/>
    <cellStyle name="Comma 2 6 2 2 4 2" xfId="14744" xr:uid="{00000000-0005-0000-0000-00000E1C0000}"/>
    <cellStyle name="Comma 2 6 2 2 5" xfId="13828" xr:uid="{00000000-0005-0000-0000-00000F1C0000}"/>
    <cellStyle name="Comma 2 6 2 3" xfId="11957" xr:uid="{00000000-0005-0000-0000-0000101C0000}"/>
    <cellStyle name="Comma 2 6 2 3 2" xfId="12190" xr:uid="{00000000-0005-0000-0000-0000111C0000}"/>
    <cellStyle name="Comma 2 6 2 3 2 2" xfId="12651" xr:uid="{00000000-0005-0000-0000-0000121C0000}"/>
    <cellStyle name="Comma 2 6 2 3 2 2 2" xfId="13568" xr:uid="{00000000-0005-0000-0000-0000131C0000}"/>
    <cellStyle name="Comma 2 6 2 3 2 2 2 2" xfId="15489" xr:uid="{00000000-0005-0000-0000-0000141C0000}"/>
    <cellStyle name="Comma 2 6 2 3 2 2 3" xfId="14573" xr:uid="{00000000-0005-0000-0000-0000151C0000}"/>
    <cellStyle name="Comma 2 6 2 3 2 3" xfId="13110" xr:uid="{00000000-0005-0000-0000-0000161C0000}"/>
    <cellStyle name="Comma 2 6 2 3 2 3 2" xfId="15031" xr:uid="{00000000-0005-0000-0000-0000171C0000}"/>
    <cellStyle name="Comma 2 6 2 3 2 4" xfId="14115" xr:uid="{00000000-0005-0000-0000-0000181C0000}"/>
    <cellStyle name="Comma 2 6 2 3 3" xfId="12420" xr:uid="{00000000-0005-0000-0000-0000191C0000}"/>
    <cellStyle name="Comma 2 6 2 3 3 2" xfId="13339" xr:uid="{00000000-0005-0000-0000-00001A1C0000}"/>
    <cellStyle name="Comma 2 6 2 3 3 2 2" xfId="15260" xr:uid="{00000000-0005-0000-0000-00001B1C0000}"/>
    <cellStyle name="Comma 2 6 2 3 3 3" xfId="14344" xr:uid="{00000000-0005-0000-0000-00001C1C0000}"/>
    <cellStyle name="Comma 2 6 2 3 4" xfId="12881" xr:uid="{00000000-0005-0000-0000-00001D1C0000}"/>
    <cellStyle name="Comma 2 6 2 3 4 2" xfId="14802" xr:uid="{00000000-0005-0000-0000-00001E1C0000}"/>
    <cellStyle name="Comma 2 6 2 3 5" xfId="13886" xr:uid="{00000000-0005-0000-0000-00001F1C0000}"/>
    <cellStyle name="Comma 2 6 2 4" xfId="12014" xr:uid="{00000000-0005-0000-0000-0000201C0000}"/>
    <cellStyle name="Comma 2 6 2 4 2" xfId="12247" xr:uid="{00000000-0005-0000-0000-0000211C0000}"/>
    <cellStyle name="Comma 2 6 2 4 2 2" xfId="12708" xr:uid="{00000000-0005-0000-0000-0000221C0000}"/>
    <cellStyle name="Comma 2 6 2 4 2 2 2" xfId="13625" xr:uid="{00000000-0005-0000-0000-0000231C0000}"/>
    <cellStyle name="Comma 2 6 2 4 2 2 2 2" xfId="15546" xr:uid="{00000000-0005-0000-0000-0000241C0000}"/>
    <cellStyle name="Comma 2 6 2 4 2 2 3" xfId="14630" xr:uid="{00000000-0005-0000-0000-0000251C0000}"/>
    <cellStyle name="Comma 2 6 2 4 2 3" xfId="13167" xr:uid="{00000000-0005-0000-0000-0000261C0000}"/>
    <cellStyle name="Comma 2 6 2 4 2 3 2" xfId="15088" xr:uid="{00000000-0005-0000-0000-0000271C0000}"/>
    <cellStyle name="Comma 2 6 2 4 2 4" xfId="14172" xr:uid="{00000000-0005-0000-0000-0000281C0000}"/>
    <cellStyle name="Comma 2 6 2 4 3" xfId="12477" xr:uid="{00000000-0005-0000-0000-0000291C0000}"/>
    <cellStyle name="Comma 2 6 2 4 3 2" xfId="13396" xr:uid="{00000000-0005-0000-0000-00002A1C0000}"/>
    <cellStyle name="Comma 2 6 2 4 3 2 2" xfId="15317" xr:uid="{00000000-0005-0000-0000-00002B1C0000}"/>
    <cellStyle name="Comma 2 6 2 4 3 3" xfId="14401" xr:uid="{00000000-0005-0000-0000-00002C1C0000}"/>
    <cellStyle name="Comma 2 6 2 4 4" xfId="12938" xr:uid="{00000000-0005-0000-0000-00002D1C0000}"/>
    <cellStyle name="Comma 2 6 2 4 4 2" xfId="14859" xr:uid="{00000000-0005-0000-0000-00002E1C0000}"/>
    <cellStyle name="Comma 2 6 2 4 5" xfId="13943" xr:uid="{00000000-0005-0000-0000-00002F1C0000}"/>
    <cellStyle name="Comma 2 6 2 5" xfId="12075" xr:uid="{00000000-0005-0000-0000-0000301C0000}"/>
    <cellStyle name="Comma 2 6 2 5 2" xfId="12536" xr:uid="{00000000-0005-0000-0000-0000311C0000}"/>
    <cellStyle name="Comma 2 6 2 5 2 2" xfId="13453" xr:uid="{00000000-0005-0000-0000-0000321C0000}"/>
    <cellStyle name="Comma 2 6 2 5 2 2 2" xfId="15374" xr:uid="{00000000-0005-0000-0000-0000331C0000}"/>
    <cellStyle name="Comma 2 6 2 5 2 3" xfId="14458" xr:uid="{00000000-0005-0000-0000-0000341C0000}"/>
    <cellStyle name="Comma 2 6 2 5 3" xfId="12995" xr:uid="{00000000-0005-0000-0000-0000351C0000}"/>
    <cellStyle name="Comma 2 6 2 5 3 2" xfId="14916" xr:uid="{00000000-0005-0000-0000-0000361C0000}"/>
    <cellStyle name="Comma 2 6 2 5 4" xfId="14000" xr:uid="{00000000-0005-0000-0000-0000371C0000}"/>
    <cellStyle name="Comma 2 6 2 6" xfId="12305" xr:uid="{00000000-0005-0000-0000-0000381C0000}"/>
    <cellStyle name="Comma 2 6 2 6 2" xfId="13224" xr:uid="{00000000-0005-0000-0000-0000391C0000}"/>
    <cellStyle name="Comma 2 6 2 6 2 2" xfId="15145" xr:uid="{00000000-0005-0000-0000-00003A1C0000}"/>
    <cellStyle name="Comma 2 6 2 6 3" xfId="14229" xr:uid="{00000000-0005-0000-0000-00003B1C0000}"/>
    <cellStyle name="Comma 2 6 2 7" xfId="12766" xr:uid="{00000000-0005-0000-0000-00003C1C0000}"/>
    <cellStyle name="Comma 2 6 2 7 2" xfId="14687" xr:uid="{00000000-0005-0000-0000-00003D1C0000}"/>
    <cellStyle name="Comma 2 6 2 8" xfId="13769" xr:uid="{00000000-0005-0000-0000-00003E1C0000}"/>
    <cellStyle name="Comma 2 6 3" xfId="11679" xr:uid="{00000000-0005-0000-0000-00003F1C0000}"/>
    <cellStyle name="Comma 2 6 4" xfId="13710" xr:uid="{00000000-0005-0000-0000-0000401C0000}"/>
    <cellStyle name="Comma 2 7" xfId="8369" xr:uid="{00000000-0005-0000-0000-0000411C0000}"/>
    <cellStyle name="Comma 2 7 2" xfId="11594" xr:uid="{00000000-0005-0000-0000-0000421C0000}"/>
    <cellStyle name="Comma 2 7 2 2" xfId="11900" xr:uid="{00000000-0005-0000-0000-0000431C0000}"/>
    <cellStyle name="Comma 2 7 2 2 2" xfId="12133" xr:uid="{00000000-0005-0000-0000-0000441C0000}"/>
    <cellStyle name="Comma 2 7 2 2 2 2" xfId="12594" xr:uid="{00000000-0005-0000-0000-0000451C0000}"/>
    <cellStyle name="Comma 2 7 2 2 2 2 2" xfId="13511" xr:uid="{00000000-0005-0000-0000-0000461C0000}"/>
    <cellStyle name="Comma 2 7 2 2 2 2 2 2" xfId="15432" xr:uid="{00000000-0005-0000-0000-0000471C0000}"/>
    <cellStyle name="Comma 2 7 2 2 2 2 3" xfId="14516" xr:uid="{00000000-0005-0000-0000-0000481C0000}"/>
    <cellStyle name="Comma 2 7 2 2 2 3" xfId="13053" xr:uid="{00000000-0005-0000-0000-0000491C0000}"/>
    <cellStyle name="Comma 2 7 2 2 2 3 2" xfId="14974" xr:uid="{00000000-0005-0000-0000-00004A1C0000}"/>
    <cellStyle name="Comma 2 7 2 2 2 4" xfId="14058" xr:uid="{00000000-0005-0000-0000-00004B1C0000}"/>
    <cellStyle name="Comma 2 7 2 2 3" xfId="12363" xr:uid="{00000000-0005-0000-0000-00004C1C0000}"/>
    <cellStyle name="Comma 2 7 2 2 3 2" xfId="13282" xr:uid="{00000000-0005-0000-0000-00004D1C0000}"/>
    <cellStyle name="Comma 2 7 2 2 3 2 2" xfId="15203" xr:uid="{00000000-0005-0000-0000-00004E1C0000}"/>
    <cellStyle name="Comma 2 7 2 2 3 3" xfId="14287" xr:uid="{00000000-0005-0000-0000-00004F1C0000}"/>
    <cellStyle name="Comma 2 7 2 2 4" xfId="12824" xr:uid="{00000000-0005-0000-0000-0000501C0000}"/>
    <cellStyle name="Comma 2 7 2 2 4 2" xfId="14745" xr:uid="{00000000-0005-0000-0000-0000511C0000}"/>
    <cellStyle name="Comma 2 7 2 2 5" xfId="13829" xr:uid="{00000000-0005-0000-0000-0000521C0000}"/>
    <cellStyle name="Comma 2 7 2 3" xfId="11958" xr:uid="{00000000-0005-0000-0000-0000531C0000}"/>
    <cellStyle name="Comma 2 7 2 3 2" xfId="12191" xr:uid="{00000000-0005-0000-0000-0000541C0000}"/>
    <cellStyle name="Comma 2 7 2 3 2 2" xfId="12652" xr:uid="{00000000-0005-0000-0000-0000551C0000}"/>
    <cellStyle name="Comma 2 7 2 3 2 2 2" xfId="13569" xr:uid="{00000000-0005-0000-0000-0000561C0000}"/>
    <cellStyle name="Comma 2 7 2 3 2 2 2 2" xfId="15490" xr:uid="{00000000-0005-0000-0000-0000571C0000}"/>
    <cellStyle name="Comma 2 7 2 3 2 2 3" xfId="14574" xr:uid="{00000000-0005-0000-0000-0000581C0000}"/>
    <cellStyle name="Comma 2 7 2 3 2 3" xfId="13111" xr:uid="{00000000-0005-0000-0000-0000591C0000}"/>
    <cellStyle name="Comma 2 7 2 3 2 3 2" xfId="15032" xr:uid="{00000000-0005-0000-0000-00005A1C0000}"/>
    <cellStyle name="Comma 2 7 2 3 2 4" xfId="14116" xr:uid="{00000000-0005-0000-0000-00005B1C0000}"/>
    <cellStyle name="Comma 2 7 2 3 3" xfId="12421" xr:uid="{00000000-0005-0000-0000-00005C1C0000}"/>
    <cellStyle name="Comma 2 7 2 3 3 2" xfId="13340" xr:uid="{00000000-0005-0000-0000-00005D1C0000}"/>
    <cellStyle name="Comma 2 7 2 3 3 2 2" xfId="15261" xr:uid="{00000000-0005-0000-0000-00005E1C0000}"/>
    <cellStyle name="Comma 2 7 2 3 3 3" xfId="14345" xr:uid="{00000000-0005-0000-0000-00005F1C0000}"/>
    <cellStyle name="Comma 2 7 2 3 4" xfId="12882" xr:uid="{00000000-0005-0000-0000-0000601C0000}"/>
    <cellStyle name="Comma 2 7 2 3 4 2" xfId="14803" xr:uid="{00000000-0005-0000-0000-0000611C0000}"/>
    <cellStyle name="Comma 2 7 2 3 5" xfId="13887" xr:uid="{00000000-0005-0000-0000-0000621C0000}"/>
    <cellStyle name="Comma 2 7 2 4" xfId="12015" xr:uid="{00000000-0005-0000-0000-0000631C0000}"/>
    <cellStyle name="Comma 2 7 2 4 2" xfId="12248" xr:uid="{00000000-0005-0000-0000-0000641C0000}"/>
    <cellStyle name="Comma 2 7 2 4 2 2" xfId="12709" xr:uid="{00000000-0005-0000-0000-0000651C0000}"/>
    <cellStyle name="Comma 2 7 2 4 2 2 2" xfId="13626" xr:uid="{00000000-0005-0000-0000-0000661C0000}"/>
    <cellStyle name="Comma 2 7 2 4 2 2 2 2" xfId="15547" xr:uid="{00000000-0005-0000-0000-0000671C0000}"/>
    <cellStyle name="Comma 2 7 2 4 2 2 3" xfId="14631" xr:uid="{00000000-0005-0000-0000-0000681C0000}"/>
    <cellStyle name="Comma 2 7 2 4 2 3" xfId="13168" xr:uid="{00000000-0005-0000-0000-0000691C0000}"/>
    <cellStyle name="Comma 2 7 2 4 2 3 2" xfId="15089" xr:uid="{00000000-0005-0000-0000-00006A1C0000}"/>
    <cellStyle name="Comma 2 7 2 4 2 4" xfId="14173" xr:uid="{00000000-0005-0000-0000-00006B1C0000}"/>
    <cellStyle name="Comma 2 7 2 4 3" xfId="12478" xr:uid="{00000000-0005-0000-0000-00006C1C0000}"/>
    <cellStyle name="Comma 2 7 2 4 3 2" xfId="13397" xr:uid="{00000000-0005-0000-0000-00006D1C0000}"/>
    <cellStyle name="Comma 2 7 2 4 3 2 2" xfId="15318" xr:uid="{00000000-0005-0000-0000-00006E1C0000}"/>
    <cellStyle name="Comma 2 7 2 4 3 3" xfId="14402" xr:uid="{00000000-0005-0000-0000-00006F1C0000}"/>
    <cellStyle name="Comma 2 7 2 4 4" xfId="12939" xr:uid="{00000000-0005-0000-0000-0000701C0000}"/>
    <cellStyle name="Comma 2 7 2 4 4 2" xfId="14860" xr:uid="{00000000-0005-0000-0000-0000711C0000}"/>
    <cellStyle name="Comma 2 7 2 4 5" xfId="13944" xr:uid="{00000000-0005-0000-0000-0000721C0000}"/>
    <cellStyle name="Comma 2 7 2 5" xfId="12076" xr:uid="{00000000-0005-0000-0000-0000731C0000}"/>
    <cellStyle name="Comma 2 7 2 5 2" xfId="12537" xr:uid="{00000000-0005-0000-0000-0000741C0000}"/>
    <cellStyle name="Comma 2 7 2 5 2 2" xfId="13454" xr:uid="{00000000-0005-0000-0000-0000751C0000}"/>
    <cellStyle name="Comma 2 7 2 5 2 2 2" xfId="15375" xr:uid="{00000000-0005-0000-0000-0000761C0000}"/>
    <cellStyle name="Comma 2 7 2 5 2 3" xfId="14459" xr:uid="{00000000-0005-0000-0000-0000771C0000}"/>
    <cellStyle name="Comma 2 7 2 5 3" xfId="12996" xr:uid="{00000000-0005-0000-0000-0000781C0000}"/>
    <cellStyle name="Comma 2 7 2 5 3 2" xfId="14917" xr:uid="{00000000-0005-0000-0000-0000791C0000}"/>
    <cellStyle name="Comma 2 7 2 5 4" xfId="14001" xr:uid="{00000000-0005-0000-0000-00007A1C0000}"/>
    <cellStyle name="Comma 2 7 2 6" xfId="12306" xr:uid="{00000000-0005-0000-0000-00007B1C0000}"/>
    <cellStyle name="Comma 2 7 2 6 2" xfId="13225" xr:uid="{00000000-0005-0000-0000-00007C1C0000}"/>
    <cellStyle name="Comma 2 7 2 6 2 2" xfId="15146" xr:uid="{00000000-0005-0000-0000-00007D1C0000}"/>
    <cellStyle name="Comma 2 7 2 6 3" xfId="14230" xr:uid="{00000000-0005-0000-0000-00007E1C0000}"/>
    <cellStyle name="Comma 2 7 2 7" xfId="12767" xr:uid="{00000000-0005-0000-0000-00007F1C0000}"/>
    <cellStyle name="Comma 2 7 2 7 2" xfId="14688" xr:uid="{00000000-0005-0000-0000-0000801C0000}"/>
    <cellStyle name="Comma 2 7 2 8" xfId="13770" xr:uid="{00000000-0005-0000-0000-0000811C0000}"/>
    <cellStyle name="Comma 2 7 3" xfId="11680" xr:uid="{00000000-0005-0000-0000-0000821C0000}"/>
    <cellStyle name="Comma 2 7 4" xfId="13711" xr:uid="{00000000-0005-0000-0000-0000831C0000}"/>
    <cellStyle name="Comma 2 8" xfId="8370" xr:uid="{00000000-0005-0000-0000-0000841C0000}"/>
    <cellStyle name="Comma 2 8 2" xfId="11595" xr:uid="{00000000-0005-0000-0000-0000851C0000}"/>
    <cellStyle name="Comma 2 8 2 2" xfId="11901" xr:uid="{00000000-0005-0000-0000-0000861C0000}"/>
    <cellStyle name="Comma 2 8 2 2 2" xfId="12134" xr:uid="{00000000-0005-0000-0000-0000871C0000}"/>
    <cellStyle name="Comma 2 8 2 2 2 2" xfId="12595" xr:uid="{00000000-0005-0000-0000-0000881C0000}"/>
    <cellStyle name="Comma 2 8 2 2 2 2 2" xfId="13512" xr:uid="{00000000-0005-0000-0000-0000891C0000}"/>
    <cellStyle name="Comma 2 8 2 2 2 2 2 2" xfId="15433" xr:uid="{00000000-0005-0000-0000-00008A1C0000}"/>
    <cellStyle name="Comma 2 8 2 2 2 2 3" xfId="14517" xr:uid="{00000000-0005-0000-0000-00008B1C0000}"/>
    <cellStyle name="Comma 2 8 2 2 2 3" xfId="13054" xr:uid="{00000000-0005-0000-0000-00008C1C0000}"/>
    <cellStyle name="Comma 2 8 2 2 2 3 2" xfId="14975" xr:uid="{00000000-0005-0000-0000-00008D1C0000}"/>
    <cellStyle name="Comma 2 8 2 2 2 4" xfId="14059" xr:uid="{00000000-0005-0000-0000-00008E1C0000}"/>
    <cellStyle name="Comma 2 8 2 2 3" xfId="12364" xr:uid="{00000000-0005-0000-0000-00008F1C0000}"/>
    <cellStyle name="Comma 2 8 2 2 3 2" xfId="13283" xr:uid="{00000000-0005-0000-0000-0000901C0000}"/>
    <cellStyle name="Comma 2 8 2 2 3 2 2" xfId="15204" xr:uid="{00000000-0005-0000-0000-0000911C0000}"/>
    <cellStyle name="Comma 2 8 2 2 3 3" xfId="14288" xr:uid="{00000000-0005-0000-0000-0000921C0000}"/>
    <cellStyle name="Comma 2 8 2 2 4" xfId="12825" xr:uid="{00000000-0005-0000-0000-0000931C0000}"/>
    <cellStyle name="Comma 2 8 2 2 4 2" xfId="14746" xr:uid="{00000000-0005-0000-0000-0000941C0000}"/>
    <cellStyle name="Comma 2 8 2 2 5" xfId="13830" xr:uid="{00000000-0005-0000-0000-0000951C0000}"/>
    <cellStyle name="Comma 2 8 2 3" xfId="11959" xr:uid="{00000000-0005-0000-0000-0000961C0000}"/>
    <cellStyle name="Comma 2 8 2 3 2" xfId="12192" xr:uid="{00000000-0005-0000-0000-0000971C0000}"/>
    <cellStyle name="Comma 2 8 2 3 2 2" xfId="12653" xr:uid="{00000000-0005-0000-0000-0000981C0000}"/>
    <cellStyle name="Comma 2 8 2 3 2 2 2" xfId="13570" xr:uid="{00000000-0005-0000-0000-0000991C0000}"/>
    <cellStyle name="Comma 2 8 2 3 2 2 2 2" xfId="15491" xr:uid="{00000000-0005-0000-0000-00009A1C0000}"/>
    <cellStyle name="Comma 2 8 2 3 2 2 3" xfId="14575" xr:uid="{00000000-0005-0000-0000-00009B1C0000}"/>
    <cellStyle name="Comma 2 8 2 3 2 3" xfId="13112" xr:uid="{00000000-0005-0000-0000-00009C1C0000}"/>
    <cellStyle name="Comma 2 8 2 3 2 3 2" xfId="15033" xr:uid="{00000000-0005-0000-0000-00009D1C0000}"/>
    <cellStyle name="Comma 2 8 2 3 2 4" xfId="14117" xr:uid="{00000000-0005-0000-0000-00009E1C0000}"/>
    <cellStyle name="Comma 2 8 2 3 3" xfId="12422" xr:uid="{00000000-0005-0000-0000-00009F1C0000}"/>
    <cellStyle name="Comma 2 8 2 3 3 2" xfId="13341" xr:uid="{00000000-0005-0000-0000-0000A01C0000}"/>
    <cellStyle name="Comma 2 8 2 3 3 2 2" xfId="15262" xr:uid="{00000000-0005-0000-0000-0000A11C0000}"/>
    <cellStyle name="Comma 2 8 2 3 3 3" xfId="14346" xr:uid="{00000000-0005-0000-0000-0000A21C0000}"/>
    <cellStyle name="Comma 2 8 2 3 4" xfId="12883" xr:uid="{00000000-0005-0000-0000-0000A31C0000}"/>
    <cellStyle name="Comma 2 8 2 3 4 2" xfId="14804" xr:uid="{00000000-0005-0000-0000-0000A41C0000}"/>
    <cellStyle name="Comma 2 8 2 3 5" xfId="13888" xr:uid="{00000000-0005-0000-0000-0000A51C0000}"/>
    <cellStyle name="Comma 2 8 2 4" xfId="12016" xr:uid="{00000000-0005-0000-0000-0000A61C0000}"/>
    <cellStyle name="Comma 2 8 2 4 2" xfId="12249" xr:uid="{00000000-0005-0000-0000-0000A71C0000}"/>
    <cellStyle name="Comma 2 8 2 4 2 2" xfId="12710" xr:uid="{00000000-0005-0000-0000-0000A81C0000}"/>
    <cellStyle name="Comma 2 8 2 4 2 2 2" xfId="13627" xr:uid="{00000000-0005-0000-0000-0000A91C0000}"/>
    <cellStyle name="Comma 2 8 2 4 2 2 2 2" xfId="15548" xr:uid="{00000000-0005-0000-0000-0000AA1C0000}"/>
    <cellStyle name="Comma 2 8 2 4 2 2 3" xfId="14632" xr:uid="{00000000-0005-0000-0000-0000AB1C0000}"/>
    <cellStyle name="Comma 2 8 2 4 2 3" xfId="13169" xr:uid="{00000000-0005-0000-0000-0000AC1C0000}"/>
    <cellStyle name="Comma 2 8 2 4 2 3 2" xfId="15090" xr:uid="{00000000-0005-0000-0000-0000AD1C0000}"/>
    <cellStyle name="Comma 2 8 2 4 2 4" xfId="14174" xr:uid="{00000000-0005-0000-0000-0000AE1C0000}"/>
    <cellStyle name="Comma 2 8 2 4 3" xfId="12479" xr:uid="{00000000-0005-0000-0000-0000AF1C0000}"/>
    <cellStyle name="Comma 2 8 2 4 3 2" xfId="13398" xr:uid="{00000000-0005-0000-0000-0000B01C0000}"/>
    <cellStyle name="Comma 2 8 2 4 3 2 2" xfId="15319" xr:uid="{00000000-0005-0000-0000-0000B11C0000}"/>
    <cellStyle name="Comma 2 8 2 4 3 3" xfId="14403" xr:uid="{00000000-0005-0000-0000-0000B21C0000}"/>
    <cellStyle name="Comma 2 8 2 4 4" xfId="12940" xr:uid="{00000000-0005-0000-0000-0000B31C0000}"/>
    <cellStyle name="Comma 2 8 2 4 4 2" xfId="14861" xr:uid="{00000000-0005-0000-0000-0000B41C0000}"/>
    <cellStyle name="Comma 2 8 2 4 5" xfId="13945" xr:uid="{00000000-0005-0000-0000-0000B51C0000}"/>
    <cellStyle name="Comma 2 8 2 5" xfId="12077" xr:uid="{00000000-0005-0000-0000-0000B61C0000}"/>
    <cellStyle name="Comma 2 8 2 5 2" xfId="12538" xr:uid="{00000000-0005-0000-0000-0000B71C0000}"/>
    <cellStyle name="Comma 2 8 2 5 2 2" xfId="13455" xr:uid="{00000000-0005-0000-0000-0000B81C0000}"/>
    <cellStyle name="Comma 2 8 2 5 2 2 2" xfId="15376" xr:uid="{00000000-0005-0000-0000-0000B91C0000}"/>
    <cellStyle name="Comma 2 8 2 5 2 3" xfId="14460" xr:uid="{00000000-0005-0000-0000-0000BA1C0000}"/>
    <cellStyle name="Comma 2 8 2 5 3" xfId="12997" xr:uid="{00000000-0005-0000-0000-0000BB1C0000}"/>
    <cellStyle name="Comma 2 8 2 5 3 2" xfId="14918" xr:uid="{00000000-0005-0000-0000-0000BC1C0000}"/>
    <cellStyle name="Comma 2 8 2 5 4" xfId="14002" xr:uid="{00000000-0005-0000-0000-0000BD1C0000}"/>
    <cellStyle name="Comma 2 8 2 6" xfId="12307" xr:uid="{00000000-0005-0000-0000-0000BE1C0000}"/>
    <cellStyle name="Comma 2 8 2 6 2" xfId="13226" xr:uid="{00000000-0005-0000-0000-0000BF1C0000}"/>
    <cellStyle name="Comma 2 8 2 6 2 2" xfId="15147" xr:uid="{00000000-0005-0000-0000-0000C01C0000}"/>
    <cellStyle name="Comma 2 8 2 6 3" xfId="14231" xr:uid="{00000000-0005-0000-0000-0000C11C0000}"/>
    <cellStyle name="Comma 2 8 2 7" xfId="12768" xr:uid="{00000000-0005-0000-0000-0000C21C0000}"/>
    <cellStyle name="Comma 2 8 2 7 2" xfId="14689" xr:uid="{00000000-0005-0000-0000-0000C31C0000}"/>
    <cellStyle name="Comma 2 8 2 8" xfId="13771" xr:uid="{00000000-0005-0000-0000-0000C41C0000}"/>
    <cellStyle name="Comma 2 8 3" xfId="11681" xr:uid="{00000000-0005-0000-0000-0000C51C0000}"/>
    <cellStyle name="Comma 2 8 4" xfId="13712" xr:uid="{00000000-0005-0000-0000-0000C61C0000}"/>
    <cellStyle name="Comma 2 9" xfId="8371" xr:uid="{00000000-0005-0000-0000-0000C71C0000}"/>
    <cellStyle name="Comma 2 9 2" xfId="11596" xr:uid="{00000000-0005-0000-0000-0000C81C0000}"/>
    <cellStyle name="Comma 2 9 2 2" xfId="11902" xr:uid="{00000000-0005-0000-0000-0000C91C0000}"/>
    <cellStyle name="Comma 2 9 2 2 2" xfId="12135" xr:uid="{00000000-0005-0000-0000-0000CA1C0000}"/>
    <cellStyle name="Comma 2 9 2 2 2 2" xfId="12596" xr:uid="{00000000-0005-0000-0000-0000CB1C0000}"/>
    <cellStyle name="Comma 2 9 2 2 2 2 2" xfId="13513" xr:uid="{00000000-0005-0000-0000-0000CC1C0000}"/>
    <cellStyle name="Comma 2 9 2 2 2 2 2 2" xfId="15434" xr:uid="{00000000-0005-0000-0000-0000CD1C0000}"/>
    <cellStyle name="Comma 2 9 2 2 2 2 3" xfId="14518" xr:uid="{00000000-0005-0000-0000-0000CE1C0000}"/>
    <cellStyle name="Comma 2 9 2 2 2 3" xfId="13055" xr:uid="{00000000-0005-0000-0000-0000CF1C0000}"/>
    <cellStyle name="Comma 2 9 2 2 2 3 2" xfId="14976" xr:uid="{00000000-0005-0000-0000-0000D01C0000}"/>
    <cellStyle name="Comma 2 9 2 2 2 4" xfId="14060" xr:uid="{00000000-0005-0000-0000-0000D11C0000}"/>
    <cellStyle name="Comma 2 9 2 2 3" xfId="12365" xr:uid="{00000000-0005-0000-0000-0000D21C0000}"/>
    <cellStyle name="Comma 2 9 2 2 3 2" xfId="13284" xr:uid="{00000000-0005-0000-0000-0000D31C0000}"/>
    <cellStyle name="Comma 2 9 2 2 3 2 2" xfId="15205" xr:uid="{00000000-0005-0000-0000-0000D41C0000}"/>
    <cellStyle name="Comma 2 9 2 2 3 3" xfId="14289" xr:uid="{00000000-0005-0000-0000-0000D51C0000}"/>
    <cellStyle name="Comma 2 9 2 2 4" xfId="12826" xr:uid="{00000000-0005-0000-0000-0000D61C0000}"/>
    <cellStyle name="Comma 2 9 2 2 4 2" xfId="14747" xr:uid="{00000000-0005-0000-0000-0000D71C0000}"/>
    <cellStyle name="Comma 2 9 2 2 5" xfId="13831" xr:uid="{00000000-0005-0000-0000-0000D81C0000}"/>
    <cellStyle name="Comma 2 9 2 3" xfId="11960" xr:uid="{00000000-0005-0000-0000-0000D91C0000}"/>
    <cellStyle name="Comma 2 9 2 3 2" xfId="12193" xr:uid="{00000000-0005-0000-0000-0000DA1C0000}"/>
    <cellStyle name="Comma 2 9 2 3 2 2" xfId="12654" xr:uid="{00000000-0005-0000-0000-0000DB1C0000}"/>
    <cellStyle name="Comma 2 9 2 3 2 2 2" xfId="13571" xr:uid="{00000000-0005-0000-0000-0000DC1C0000}"/>
    <cellStyle name="Comma 2 9 2 3 2 2 2 2" xfId="15492" xr:uid="{00000000-0005-0000-0000-0000DD1C0000}"/>
    <cellStyle name="Comma 2 9 2 3 2 2 3" xfId="14576" xr:uid="{00000000-0005-0000-0000-0000DE1C0000}"/>
    <cellStyle name="Comma 2 9 2 3 2 3" xfId="13113" xr:uid="{00000000-0005-0000-0000-0000DF1C0000}"/>
    <cellStyle name="Comma 2 9 2 3 2 3 2" xfId="15034" xr:uid="{00000000-0005-0000-0000-0000E01C0000}"/>
    <cellStyle name="Comma 2 9 2 3 2 4" xfId="14118" xr:uid="{00000000-0005-0000-0000-0000E11C0000}"/>
    <cellStyle name="Comma 2 9 2 3 3" xfId="12423" xr:uid="{00000000-0005-0000-0000-0000E21C0000}"/>
    <cellStyle name="Comma 2 9 2 3 3 2" xfId="13342" xr:uid="{00000000-0005-0000-0000-0000E31C0000}"/>
    <cellStyle name="Comma 2 9 2 3 3 2 2" xfId="15263" xr:uid="{00000000-0005-0000-0000-0000E41C0000}"/>
    <cellStyle name="Comma 2 9 2 3 3 3" xfId="14347" xr:uid="{00000000-0005-0000-0000-0000E51C0000}"/>
    <cellStyle name="Comma 2 9 2 3 4" xfId="12884" xr:uid="{00000000-0005-0000-0000-0000E61C0000}"/>
    <cellStyle name="Comma 2 9 2 3 4 2" xfId="14805" xr:uid="{00000000-0005-0000-0000-0000E71C0000}"/>
    <cellStyle name="Comma 2 9 2 3 5" xfId="13889" xr:uid="{00000000-0005-0000-0000-0000E81C0000}"/>
    <cellStyle name="Comma 2 9 2 4" xfId="12017" xr:uid="{00000000-0005-0000-0000-0000E91C0000}"/>
    <cellStyle name="Comma 2 9 2 4 2" xfId="12250" xr:uid="{00000000-0005-0000-0000-0000EA1C0000}"/>
    <cellStyle name="Comma 2 9 2 4 2 2" xfId="12711" xr:uid="{00000000-0005-0000-0000-0000EB1C0000}"/>
    <cellStyle name="Comma 2 9 2 4 2 2 2" xfId="13628" xr:uid="{00000000-0005-0000-0000-0000EC1C0000}"/>
    <cellStyle name="Comma 2 9 2 4 2 2 2 2" xfId="15549" xr:uid="{00000000-0005-0000-0000-0000ED1C0000}"/>
    <cellStyle name="Comma 2 9 2 4 2 2 3" xfId="14633" xr:uid="{00000000-0005-0000-0000-0000EE1C0000}"/>
    <cellStyle name="Comma 2 9 2 4 2 3" xfId="13170" xr:uid="{00000000-0005-0000-0000-0000EF1C0000}"/>
    <cellStyle name="Comma 2 9 2 4 2 3 2" xfId="15091" xr:uid="{00000000-0005-0000-0000-0000F01C0000}"/>
    <cellStyle name="Comma 2 9 2 4 2 4" xfId="14175" xr:uid="{00000000-0005-0000-0000-0000F11C0000}"/>
    <cellStyle name="Comma 2 9 2 4 3" xfId="12480" xr:uid="{00000000-0005-0000-0000-0000F21C0000}"/>
    <cellStyle name="Comma 2 9 2 4 3 2" xfId="13399" xr:uid="{00000000-0005-0000-0000-0000F31C0000}"/>
    <cellStyle name="Comma 2 9 2 4 3 2 2" xfId="15320" xr:uid="{00000000-0005-0000-0000-0000F41C0000}"/>
    <cellStyle name="Comma 2 9 2 4 3 3" xfId="14404" xr:uid="{00000000-0005-0000-0000-0000F51C0000}"/>
    <cellStyle name="Comma 2 9 2 4 4" xfId="12941" xr:uid="{00000000-0005-0000-0000-0000F61C0000}"/>
    <cellStyle name="Comma 2 9 2 4 4 2" xfId="14862" xr:uid="{00000000-0005-0000-0000-0000F71C0000}"/>
    <cellStyle name="Comma 2 9 2 4 5" xfId="13946" xr:uid="{00000000-0005-0000-0000-0000F81C0000}"/>
    <cellStyle name="Comma 2 9 2 5" xfId="12078" xr:uid="{00000000-0005-0000-0000-0000F91C0000}"/>
    <cellStyle name="Comma 2 9 2 5 2" xfId="12539" xr:uid="{00000000-0005-0000-0000-0000FA1C0000}"/>
    <cellStyle name="Comma 2 9 2 5 2 2" xfId="13456" xr:uid="{00000000-0005-0000-0000-0000FB1C0000}"/>
    <cellStyle name="Comma 2 9 2 5 2 2 2" xfId="15377" xr:uid="{00000000-0005-0000-0000-0000FC1C0000}"/>
    <cellStyle name="Comma 2 9 2 5 2 3" xfId="14461" xr:uid="{00000000-0005-0000-0000-0000FD1C0000}"/>
    <cellStyle name="Comma 2 9 2 5 3" xfId="12998" xr:uid="{00000000-0005-0000-0000-0000FE1C0000}"/>
    <cellStyle name="Comma 2 9 2 5 3 2" xfId="14919" xr:uid="{00000000-0005-0000-0000-0000FF1C0000}"/>
    <cellStyle name="Comma 2 9 2 5 4" xfId="14003" xr:uid="{00000000-0005-0000-0000-0000001D0000}"/>
    <cellStyle name="Comma 2 9 2 6" xfId="12308" xr:uid="{00000000-0005-0000-0000-0000011D0000}"/>
    <cellStyle name="Comma 2 9 2 6 2" xfId="13227" xr:uid="{00000000-0005-0000-0000-0000021D0000}"/>
    <cellStyle name="Comma 2 9 2 6 2 2" xfId="15148" xr:uid="{00000000-0005-0000-0000-0000031D0000}"/>
    <cellStyle name="Comma 2 9 2 6 3" xfId="14232" xr:uid="{00000000-0005-0000-0000-0000041D0000}"/>
    <cellStyle name="Comma 2 9 2 7" xfId="12769" xr:uid="{00000000-0005-0000-0000-0000051D0000}"/>
    <cellStyle name="Comma 2 9 2 7 2" xfId="14690" xr:uid="{00000000-0005-0000-0000-0000061D0000}"/>
    <cellStyle name="Comma 2 9 2 8" xfId="13772" xr:uid="{00000000-0005-0000-0000-0000071D0000}"/>
    <cellStyle name="Comma 2 9 3" xfId="11682" xr:uid="{00000000-0005-0000-0000-0000081D0000}"/>
    <cellStyle name="Comma 2 9 4" xfId="13713" xr:uid="{00000000-0005-0000-0000-0000091D0000}"/>
    <cellStyle name="Comma 20" xfId="11638" xr:uid="{00000000-0005-0000-0000-00000A1D0000}"/>
    <cellStyle name="Comma 21" xfId="11639" xr:uid="{00000000-0005-0000-0000-00000B1D0000}"/>
    <cellStyle name="Comma 22" xfId="11658" xr:uid="{00000000-0005-0000-0000-00000C1D0000}"/>
    <cellStyle name="Comma 23" xfId="11773" xr:uid="{00000000-0005-0000-0000-00000D1D0000}"/>
    <cellStyle name="Comma 24" xfId="11654" xr:uid="{00000000-0005-0000-0000-00000E1D0000}"/>
    <cellStyle name="Comma 25" xfId="11653" xr:uid="{00000000-0005-0000-0000-00000F1D0000}"/>
    <cellStyle name="Comma 26" xfId="11776" xr:uid="{00000000-0005-0000-0000-0000101D0000}"/>
    <cellStyle name="Comma 27" xfId="11643" xr:uid="{00000000-0005-0000-0000-0000111D0000}"/>
    <cellStyle name="Comma 28" xfId="11651" xr:uid="{00000000-0005-0000-0000-0000121D0000}"/>
    <cellStyle name="Comma 29" xfId="11641" xr:uid="{00000000-0005-0000-0000-0000131D0000}"/>
    <cellStyle name="Comma 3" xfId="157" xr:uid="{00000000-0005-0000-0000-0000141D0000}"/>
    <cellStyle name="Comma 3 10" xfId="11624" xr:uid="{00000000-0005-0000-0000-0000151D0000}"/>
    <cellStyle name="Comma 3 11" xfId="13653" xr:uid="{00000000-0005-0000-0000-0000161D0000}"/>
    <cellStyle name="Comma 3 12" xfId="15583" xr:uid="{00000000-0005-0000-0000-000000000000}"/>
    <cellStyle name="Comma 3 2" xfId="10936" xr:uid="{00000000-0005-0000-0000-0000171D0000}"/>
    <cellStyle name="Comma 3 2 2" xfId="11607" xr:uid="{00000000-0005-0000-0000-0000181D0000}"/>
    <cellStyle name="Comma 3 2 2 2" xfId="11913" xr:uid="{00000000-0005-0000-0000-0000191D0000}"/>
    <cellStyle name="Comma 3 2 2 2 2" xfId="12146" xr:uid="{00000000-0005-0000-0000-00001A1D0000}"/>
    <cellStyle name="Comma 3 2 2 2 2 2" xfId="12607" xr:uid="{00000000-0005-0000-0000-00001B1D0000}"/>
    <cellStyle name="Comma 3 2 2 2 2 2 2" xfId="13524" xr:uid="{00000000-0005-0000-0000-00001C1D0000}"/>
    <cellStyle name="Comma 3 2 2 2 2 2 2 2" xfId="15445" xr:uid="{00000000-0005-0000-0000-00001D1D0000}"/>
    <cellStyle name="Comma 3 2 2 2 2 2 3" xfId="14529" xr:uid="{00000000-0005-0000-0000-00001E1D0000}"/>
    <cellStyle name="Comma 3 2 2 2 2 3" xfId="13066" xr:uid="{00000000-0005-0000-0000-00001F1D0000}"/>
    <cellStyle name="Comma 3 2 2 2 2 3 2" xfId="14987" xr:uid="{00000000-0005-0000-0000-0000201D0000}"/>
    <cellStyle name="Comma 3 2 2 2 2 4" xfId="14071" xr:uid="{00000000-0005-0000-0000-0000211D0000}"/>
    <cellStyle name="Comma 3 2 2 2 3" xfId="12376" xr:uid="{00000000-0005-0000-0000-0000221D0000}"/>
    <cellStyle name="Comma 3 2 2 2 3 2" xfId="13295" xr:uid="{00000000-0005-0000-0000-0000231D0000}"/>
    <cellStyle name="Comma 3 2 2 2 3 2 2" xfId="15216" xr:uid="{00000000-0005-0000-0000-0000241D0000}"/>
    <cellStyle name="Comma 3 2 2 2 3 3" xfId="14300" xr:uid="{00000000-0005-0000-0000-0000251D0000}"/>
    <cellStyle name="Comma 3 2 2 2 4" xfId="12837" xr:uid="{00000000-0005-0000-0000-0000261D0000}"/>
    <cellStyle name="Comma 3 2 2 2 4 2" xfId="14758" xr:uid="{00000000-0005-0000-0000-0000271D0000}"/>
    <cellStyle name="Comma 3 2 2 2 5" xfId="13842" xr:uid="{00000000-0005-0000-0000-0000281D0000}"/>
    <cellStyle name="Comma 3 2 2 3" xfId="11971" xr:uid="{00000000-0005-0000-0000-0000291D0000}"/>
    <cellStyle name="Comma 3 2 2 3 2" xfId="12204" xr:uid="{00000000-0005-0000-0000-00002A1D0000}"/>
    <cellStyle name="Comma 3 2 2 3 2 2" xfId="12665" xr:uid="{00000000-0005-0000-0000-00002B1D0000}"/>
    <cellStyle name="Comma 3 2 2 3 2 2 2" xfId="13582" xr:uid="{00000000-0005-0000-0000-00002C1D0000}"/>
    <cellStyle name="Comma 3 2 2 3 2 2 2 2" xfId="15503" xr:uid="{00000000-0005-0000-0000-00002D1D0000}"/>
    <cellStyle name="Comma 3 2 2 3 2 2 3" xfId="14587" xr:uid="{00000000-0005-0000-0000-00002E1D0000}"/>
    <cellStyle name="Comma 3 2 2 3 2 3" xfId="13124" xr:uid="{00000000-0005-0000-0000-00002F1D0000}"/>
    <cellStyle name="Comma 3 2 2 3 2 3 2" xfId="15045" xr:uid="{00000000-0005-0000-0000-0000301D0000}"/>
    <cellStyle name="Comma 3 2 2 3 2 4" xfId="14129" xr:uid="{00000000-0005-0000-0000-0000311D0000}"/>
    <cellStyle name="Comma 3 2 2 3 3" xfId="12434" xr:uid="{00000000-0005-0000-0000-0000321D0000}"/>
    <cellStyle name="Comma 3 2 2 3 3 2" xfId="13353" xr:uid="{00000000-0005-0000-0000-0000331D0000}"/>
    <cellStyle name="Comma 3 2 2 3 3 2 2" xfId="15274" xr:uid="{00000000-0005-0000-0000-0000341D0000}"/>
    <cellStyle name="Comma 3 2 2 3 3 3" xfId="14358" xr:uid="{00000000-0005-0000-0000-0000351D0000}"/>
    <cellStyle name="Comma 3 2 2 3 4" xfId="12895" xr:uid="{00000000-0005-0000-0000-0000361D0000}"/>
    <cellStyle name="Comma 3 2 2 3 4 2" xfId="14816" xr:uid="{00000000-0005-0000-0000-0000371D0000}"/>
    <cellStyle name="Comma 3 2 2 3 5" xfId="13900" xr:uid="{00000000-0005-0000-0000-0000381D0000}"/>
    <cellStyle name="Comma 3 2 2 4" xfId="12028" xr:uid="{00000000-0005-0000-0000-0000391D0000}"/>
    <cellStyle name="Comma 3 2 2 4 2" xfId="12261" xr:uid="{00000000-0005-0000-0000-00003A1D0000}"/>
    <cellStyle name="Comma 3 2 2 4 2 2" xfId="12722" xr:uid="{00000000-0005-0000-0000-00003B1D0000}"/>
    <cellStyle name="Comma 3 2 2 4 2 2 2" xfId="13639" xr:uid="{00000000-0005-0000-0000-00003C1D0000}"/>
    <cellStyle name="Comma 3 2 2 4 2 2 2 2" xfId="15560" xr:uid="{00000000-0005-0000-0000-00003D1D0000}"/>
    <cellStyle name="Comma 3 2 2 4 2 2 3" xfId="14644" xr:uid="{00000000-0005-0000-0000-00003E1D0000}"/>
    <cellStyle name="Comma 3 2 2 4 2 3" xfId="13181" xr:uid="{00000000-0005-0000-0000-00003F1D0000}"/>
    <cellStyle name="Comma 3 2 2 4 2 3 2" xfId="15102" xr:uid="{00000000-0005-0000-0000-0000401D0000}"/>
    <cellStyle name="Comma 3 2 2 4 2 4" xfId="14186" xr:uid="{00000000-0005-0000-0000-0000411D0000}"/>
    <cellStyle name="Comma 3 2 2 4 3" xfId="12491" xr:uid="{00000000-0005-0000-0000-0000421D0000}"/>
    <cellStyle name="Comma 3 2 2 4 3 2" xfId="13410" xr:uid="{00000000-0005-0000-0000-0000431D0000}"/>
    <cellStyle name="Comma 3 2 2 4 3 2 2" xfId="15331" xr:uid="{00000000-0005-0000-0000-0000441D0000}"/>
    <cellStyle name="Comma 3 2 2 4 3 3" xfId="14415" xr:uid="{00000000-0005-0000-0000-0000451D0000}"/>
    <cellStyle name="Comma 3 2 2 4 4" xfId="12952" xr:uid="{00000000-0005-0000-0000-0000461D0000}"/>
    <cellStyle name="Comma 3 2 2 4 4 2" xfId="14873" xr:uid="{00000000-0005-0000-0000-0000471D0000}"/>
    <cellStyle name="Comma 3 2 2 4 5" xfId="13957" xr:uid="{00000000-0005-0000-0000-0000481D0000}"/>
    <cellStyle name="Comma 3 2 2 5" xfId="12089" xr:uid="{00000000-0005-0000-0000-0000491D0000}"/>
    <cellStyle name="Comma 3 2 2 5 2" xfId="12550" xr:uid="{00000000-0005-0000-0000-00004A1D0000}"/>
    <cellStyle name="Comma 3 2 2 5 2 2" xfId="13467" xr:uid="{00000000-0005-0000-0000-00004B1D0000}"/>
    <cellStyle name="Comma 3 2 2 5 2 2 2" xfId="15388" xr:uid="{00000000-0005-0000-0000-00004C1D0000}"/>
    <cellStyle name="Comma 3 2 2 5 2 3" xfId="14472" xr:uid="{00000000-0005-0000-0000-00004D1D0000}"/>
    <cellStyle name="Comma 3 2 2 5 3" xfId="13009" xr:uid="{00000000-0005-0000-0000-00004E1D0000}"/>
    <cellStyle name="Comma 3 2 2 5 3 2" xfId="14930" xr:uid="{00000000-0005-0000-0000-00004F1D0000}"/>
    <cellStyle name="Comma 3 2 2 5 4" xfId="14014" xr:uid="{00000000-0005-0000-0000-0000501D0000}"/>
    <cellStyle name="Comma 3 2 2 6" xfId="12319" xr:uid="{00000000-0005-0000-0000-0000511D0000}"/>
    <cellStyle name="Comma 3 2 2 6 2" xfId="13238" xr:uid="{00000000-0005-0000-0000-0000521D0000}"/>
    <cellStyle name="Comma 3 2 2 6 2 2" xfId="15159" xr:uid="{00000000-0005-0000-0000-0000531D0000}"/>
    <cellStyle name="Comma 3 2 2 6 3" xfId="14243" xr:uid="{00000000-0005-0000-0000-0000541D0000}"/>
    <cellStyle name="Comma 3 2 2 7" xfId="12780" xr:uid="{00000000-0005-0000-0000-0000551D0000}"/>
    <cellStyle name="Comma 3 2 2 7 2" xfId="14701" xr:uid="{00000000-0005-0000-0000-0000561D0000}"/>
    <cellStyle name="Comma 3 2 2 8" xfId="13783" xr:uid="{00000000-0005-0000-0000-0000571D0000}"/>
    <cellStyle name="Comma 3 2 3" xfId="11760" xr:uid="{00000000-0005-0000-0000-0000581D0000}"/>
    <cellStyle name="Comma 3 2 4" xfId="13724" xr:uid="{00000000-0005-0000-0000-0000591D0000}"/>
    <cellStyle name="Comma 3 3" xfId="10937" xr:uid="{00000000-0005-0000-0000-00005A1D0000}"/>
    <cellStyle name="Comma 3 3 2" xfId="11608" xr:uid="{00000000-0005-0000-0000-00005B1D0000}"/>
    <cellStyle name="Comma 3 3 2 2" xfId="11914" xr:uid="{00000000-0005-0000-0000-00005C1D0000}"/>
    <cellStyle name="Comma 3 3 2 2 2" xfId="12147" xr:uid="{00000000-0005-0000-0000-00005D1D0000}"/>
    <cellStyle name="Comma 3 3 2 2 2 2" xfId="12608" xr:uid="{00000000-0005-0000-0000-00005E1D0000}"/>
    <cellStyle name="Comma 3 3 2 2 2 2 2" xfId="13525" xr:uid="{00000000-0005-0000-0000-00005F1D0000}"/>
    <cellStyle name="Comma 3 3 2 2 2 2 2 2" xfId="15446" xr:uid="{00000000-0005-0000-0000-0000601D0000}"/>
    <cellStyle name="Comma 3 3 2 2 2 2 3" xfId="14530" xr:uid="{00000000-0005-0000-0000-0000611D0000}"/>
    <cellStyle name="Comma 3 3 2 2 2 3" xfId="13067" xr:uid="{00000000-0005-0000-0000-0000621D0000}"/>
    <cellStyle name="Comma 3 3 2 2 2 3 2" xfId="14988" xr:uid="{00000000-0005-0000-0000-0000631D0000}"/>
    <cellStyle name="Comma 3 3 2 2 2 4" xfId="14072" xr:uid="{00000000-0005-0000-0000-0000641D0000}"/>
    <cellStyle name="Comma 3 3 2 2 3" xfId="12377" xr:uid="{00000000-0005-0000-0000-0000651D0000}"/>
    <cellStyle name="Comma 3 3 2 2 3 2" xfId="13296" xr:uid="{00000000-0005-0000-0000-0000661D0000}"/>
    <cellStyle name="Comma 3 3 2 2 3 2 2" xfId="15217" xr:uid="{00000000-0005-0000-0000-0000671D0000}"/>
    <cellStyle name="Comma 3 3 2 2 3 3" xfId="14301" xr:uid="{00000000-0005-0000-0000-0000681D0000}"/>
    <cellStyle name="Comma 3 3 2 2 4" xfId="12838" xr:uid="{00000000-0005-0000-0000-0000691D0000}"/>
    <cellStyle name="Comma 3 3 2 2 4 2" xfId="14759" xr:uid="{00000000-0005-0000-0000-00006A1D0000}"/>
    <cellStyle name="Comma 3 3 2 2 5" xfId="13843" xr:uid="{00000000-0005-0000-0000-00006B1D0000}"/>
    <cellStyle name="Comma 3 3 2 3" xfId="11972" xr:uid="{00000000-0005-0000-0000-00006C1D0000}"/>
    <cellStyle name="Comma 3 3 2 3 2" xfId="12205" xr:uid="{00000000-0005-0000-0000-00006D1D0000}"/>
    <cellStyle name="Comma 3 3 2 3 2 2" xfId="12666" xr:uid="{00000000-0005-0000-0000-00006E1D0000}"/>
    <cellStyle name="Comma 3 3 2 3 2 2 2" xfId="13583" xr:uid="{00000000-0005-0000-0000-00006F1D0000}"/>
    <cellStyle name="Comma 3 3 2 3 2 2 2 2" xfId="15504" xr:uid="{00000000-0005-0000-0000-0000701D0000}"/>
    <cellStyle name="Comma 3 3 2 3 2 2 3" xfId="14588" xr:uid="{00000000-0005-0000-0000-0000711D0000}"/>
    <cellStyle name="Comma 3 3 2 3 2 3" xfId="13125" xr:uid="{00000000-0005-0000-0000-0000721D0000}"/>
    <cellStyle name="Comma 3 3 2 3 2 3 2" xfId="15046" xr:uid="{00000000-0005-0000-0000-0000731D0000}"/>
    <cellStyle name="Comma 3 3 2 3 2 4" xfId="14130" xr:uid="{00000000-0005-0000-0000-0000741D0000}"/>
    <cellStyle name="Comma 3 3 2 3 3" xfId="12435" xr:uid="{00000000-0005-0000-0000-0000751D0000}"/>
    <cellStyle name="Comma 3 3 2 3 3 2" xfId="13354" xr:uid="{00000000-0005-0000-0000-0000761D0000}"/>
    <cellStyle name="Comma 3 3 2 3 3 2 2" xfId="15275" xr:uid="{00000000-0005-0000-0000-0000771D0000}"/>
    <cellStyle name="Comma 3 3 2 3 3 3" xfId="14359" xr:uid="{00000000-0005-0000-0000-0000781D0000}"/>
    <cellStyle name="Comma 3 3 2 3 4" xfId="12896" xr:uid="{00000000-0005-0000-0000-0000791D0000}"/>
    <cellStyle name="Comma 3 3 2 3 4 2" xfId="14817" xr:uid="{00000000-0005-0000-0000-00007A1D0000}"/>
    <cellStyle name="Comma 3 3 2 3 5" xfId="13901" xr:uid="{00000000-0005-0000-0000-00007B1D0000}"/>
    <cellStyle name="Comma 3 3 2 4" xfId="12029" xr:uid="{00000000-0005-0000-0000-00007C1D0000}"/>
    <cellStyle name="Comma 3 3 2 4 2" xfId="12262" xr:uid="{00000000-0005-0000-0000-00007D1D0000}"/>
    <cellStyle name="Comma 3 3 2 4 2 2" xfId="12723" xr:uid="{00000000-0005-0000-0000-00007E1D0000}"/>
    <cellStyle name="Comma 3 3 2 4 2 2 2" xfId="13640" xr:uid="{00000000-0005-0000-0000-00007F1D0000}"/>
    <cellStyle name="Comma 3 3 2 4 2 2 2 2" xfId="15561" xr:uid="{00000000-0005-0000-0000-0000801D0000}"/>
    <cellStyle name="Comma 3 3 2 4 2 2 3" xfId="14645" xr:uid="{00000000-0005-0000-0000-0000811D0000}"/>
    <cellStyle name="Comma 3 3 2 4 2 3" xfId="13182" xr:uid="{00000000-0005-0000-0000-0000821D0000}"/>
    <cellStyle name="Comma 3 3 2 4 2 3 2" xfId="15103" xr:uid="{00000000-0005-0000-0000-0000831D0000}"/>
    <cellStyle name="Comma 3 3 2 4 2 4" xfId="14187" xr:uid="{00000000-0005-0000-0000-0000841D0000}"/>
    <cellStyle name="Comma 3 3 2 4 3" xfId="12492" xr:uid="{00000000-0005-0000-0000-0000851D0000}"/>
    <cellStyle name="Comma 3 3 2 4 3 2" xfId="13411" xr:uid="{00000000-0005-0000-0000-0000861D0000}"/>
    <cellStyle name="Comma 3 3 2 4 3 2 2" xfId="15332" xr:uid="{00000000-0005-0000-0000-0000871D0000}"/>
    <cellStyle name="Comma 3 3 2 4 3 3" xfId="14416" xr:uid="{00000000-0005-0000-0000-0000881D0000}"/>
    <cellStyle name="Comma 3 3 2 4 4" xfId="12953" xr:uid="{00000000-0005-0000-0000-0000891D0000}"/>
    <cellStyle name="Comma 3 3 2 4 4 2" xfId="14874" xr:uid="{00000000-0005-0000-0000-00008A1D0000}"/>
    <cellStyle name="Comma 3 3 2 4 5" xfId="13958" xr:uid="{00000000-0005-0000-0000-00008B1D0000}"/>
    <cellStyle name="Comma 3 3 2 5" xfId="12090" xr:uid="{00000000-0005-0000-0000-00008C1D0000}"/>
    <cellStyle name="Comma 3 3 2 5 2" xfId="12551" xr:uid="{00000000-0005-0000-0000-00008D1D0000}"/>
    <cellStyle name="Comma 3 3 2 5 2 2" xfId="13468" xr:uid="{00000000-0005-0000-0000-00008E1D0000}"/>
    <cellStyle name="Comma 3 3 2 5 2 2 2" xfId="15389" xr:uid="{00000000-0005-0000-0000-00008F1D0000}"/>
    <cellStyle name="Comma 3 3 2 5 2 3" xfId="14473" xr:uid="{00000000-0005-0000-0000-0000901D0000}"/>
    <cellStyle name="Comma 3 3 2 5 3" xfId="13010" xr:uid="{00000000-0005-0000-0000-0000911D0000}"/>
    <cellStyle name="Comma 3 3 2 5 3 2" xfId="14931" xr:uid="{00000000-0005-0000-0000-0000921D0000}"/>
    <cellStyle name="Comma 3 3 2 5 4" xfId="14015" xr:uid="{00000000-0005-0000-0000-0000931D0000}"/>
    <cellStyle name="Comma 3 3 2 6" xfId="12320" xr:uid="{00000000-0005-0000-0000-0000941D0000}"/>
    <cellStyle name="Comma 3 3 2 6 2" xfId="13239" xr:uid="{00000000-0005-0000-0000-0000951D0000}"/>
    <cellStyle name="Comma 3 3 2 6 2 2" xfId="15160" xr:uid="{00000000-0005-0000-0000-0000961D0000}"/>
    <cellStyle name="Comma 3 3 2 6 3" xfId="14244" xr:uid="{00000000-0005-0000-0000-0000971D0000}"/>
    <cellStyle name="Comma 3 3 2 7" xfId="12781" xr:uid="{00000000-0005-0000-0000-0000981D0000}"/>
    <cellStyle name="Comma 3 3 2 7 2" xfId="14702" xr:uid="{00000000-0005-0000-0000-0000991D0000}"/>
    <cellStyle name="Comma 3 3 2 8" xfId="13784" xr:uid="{00000000-0005-0000-0000-00009A1D0000}"/>
    <cellStyle name="Comma 3 3 3" xfId="11761" xr:uid="{00000000-0005-0000-0000-00009B1D0000}"/>
    <cellStyle name="Comma 3 3 4" xfId="13725" xr:uid="{00000000-0005-0000-0000-00009C1D0000}"/>
    <cellStyle name="Comma 3 4" xfId="10938" xr:uid="{00000000-0005-0000-0000-00009D1D0000}"/>
    <cellStyle name="Comma 3 4 2" xfId="11609" xr:uid="{00000000-0005-0000-0000-00009E1D0000}"/>
    <cellStyle name="Comma 3 4 2 2" xfId="11915" xr:uid="{00000000-0005-0000-0000-00009F1D0000}"/>
    <cellStyle name="Comma 3 4 2 2 2" xfId="12148" xr:uid="{00000000-0005-0000-0000-0000A01D0000}"/>
    <cellStyle name="Comma 3 4 2 2 2 2" xfId="12609" xr:uid="{00000000-0005-0000-0000-0000A11D0000}"/>
    <cellStyle name="Comma 3 4 2 2 2 2 2" xfId="13526" xr:uid="{00000000-0005-0000-0000-0000A21D0000}"/>
    <cellStyle name="Comma 3 4 2 2 2 2 2 2" xfId="15447" xr:uid="{00000000-0005-0000-0000-0000A31D0000}"/>
    <cellStyle name="Comma 3 4 2 2 2 2 3" xfId="14531" xr:uid="{00000000-0005-0000-0000-0000A41D0000}"/>
    <cellStyle name="Comma 3 4 2 2 2 3" xfId="13068" xr:uid="{00000000-0005-0000-0000-0000A51D0000}"/>
    <cellStyle name="Comma 3 4 2 2 2 3 2" xfId="14989" xr:uid="{00000000-0005-0000-0000-0000A61D0000}"/>
    <cellStyle name="Comma 3 4 2 2 2 4" xfId="14073" xr:uid="{00000000-0005-0000-0000-0000A71D0000}"/>
    <cellStyle name="Comma 3 4 2 2 3" xfId="12378" xr:uid="{00000000-0005-0000-0000-0000A81D0000}"/>
    <cellStyle name="Comma 3 4 2 2 3 2" xfId="13297" xr:uid="{00000000-0005-0000-0000-0000A91D0000}"/>
    <cellStyle name="Comma 3 4 2 2 3 2 2" xfId="15218" xr:uid="{00000000-0005-0000-0000-0000AA1D0000}"/>
    <cellStyle name="Comma 3 4 2 2 3 3" xfId="14302" xr:uid="{00000000-0005-0000-0000-0000AB1D0000}"/>
    <cellStyle name="Comma 3 4 2 2 4" xfId="12839" xr:uid="{00000000-0005-0000-0000-0000AC1D0000}"/>
    <cellStyle name="Comma 3 4 2 2 4 2" xfId="14760" xr:uid="{00000000-0005-0000-0000-0000AD1D0000}"/>
    <cellStyle name="Comma 3 4 2 2 5" xfId="13844" xr:uid="{00000000-0005-0000-0000-0000AE1D0000}"/>
    <cellStyle name="Comma 3 4 2 3" xfId="11973" xr:uid="{00000000-0005-0000-0000-0000AF1D0000}"/>
    <cellStyle name="Comma 3 4 2 3 2" xfId="12206" xr:uid="{00000000-0005-0000-0000-0000B01D0000}"/>
    <cellStyle name="Comma 3 4 2 3 2 2" xfId="12667" xr:uid="{00000000-0005-0000-0000-0000B11D0000}"/>
    <cellStyle name="Comma 3 4 2 3 2 2 2" xfId="13584" xr:uid="{00000000-0005-0000-0000-0000B21D0000}"/>
    <cellStyle name="Comma 3 4 2 3 2 2 2 2" xfId="15505" xr:uid="{00000000-0005-0000-0000-0000B31D0000}"/>
    <cellStyle name="Comma 3 4 2 3 2 2 3" xfId="14589" xr:uid="{00000000-0005-0000-0000-0000B41D0000}"/>
    <cellStyle name="Comma 3 4 2 3 2 3" xfId="13126" xr:uid="{00000000-0005-0000-0000-0000B51D0000}"/>
    <cellStyle name="Comma 3 4 2 3 2 3 2" xfId="15047" xr:uid="{00000000-0005-0000-0000-0000B61D0000}"/>
    <cellStyle name="Comma 3 4 2 3 2 4" xfId="14131" xr:uid="{00000000-0005-0000-0000-0000B71D0000}"/>
    <cellStyle name="Comma 3 4 2 3 3" xfId="12436" xr:uid="{00000000-0005-0000-0000-0000B81D0000}"/>
    <cellStyle name="Comma 3 4 2 3 3 2" xfId="13355" xr:uid="{00000000-0005-0000-0000-0000B91D0000}"/>
    <cellStyle name="Comma 3 4 2 3 3 2 2" xfId="15276" xr:uid="{00000000-0005-0000-0000-0000BA1D0000}"/>
    <cellStyle name="Comma 3 4 2 3 3 3" xfId="14360" xr:uid="{00000000-0005-0000-0000-0000BB1D0000}"/>
    <cellStyle name="Comma 3 4 2 3 4" xfId="12897" xr:uid="{00000000-0005-0000-0000-0000BC1D0000}"/>
    <cellStyle name="Comma 3 4 2 3 4 2" xfId="14818" xr:uid="{00000000-0005-0000-0000-0000BD1D0000}"/>
    <cellStyle name="Comma 3 4 2 3 5" xfId="13902" xr:uid="{00000000-0005-0000-0000-0000BE1D0000}"/>
    <cellStyle name="Comma 3 4 2 4" xfId="12030" xr:uid="{00000000-0005-0000-0000-0000BF1D0000}"/>
    <cellStyle name="Comma 3 4 2 4 2" xfId="12263" xr:uid="{00000000-0005-0000-0000-0000C01D0000}"/>
    <cellStyle name="Comma 3 4 2 4 2 2" xfId="12724" xr:uid="{00000000-0005-0000-0000-0000C11D0000}"/>
    <cellStyle name="Comma 3 4 2 4 2 2 2" xfId="13641" xr:uid="{00000000-0005-0000-0000-0000C21D0000}"/>
    <cellStyle name="Comma 3 4 2 4 2 2 2 2" xfId="15562" xr:uid="{00000000-0005-0000-0000-0000C31D0000}"/>
    <cellStyle name="Comma 3 4 2 4 2 2 3" xfId="14646" xr:uid="{00000000-0005-0000-0000-0000C41D0000}"/>
    <cellStyle name="Comma 3 4 2 4 2 3" xfId="13183" xr:uid="{00000000-0005-0000-0000-0000C51D0000}"/>
    <cellStyle name="Comma 3 4 2 4 2 3 2" xfId="15104" xr:uid="{00000000-0005-0000-0000-0000C61D0000}"/>
    <cellStyle name="Comma 3 4 2 4 2 4" xfId="14188" xr:uid="{00000000-0005-0000-0000-0000C71D0000}"/>
    <cellStyle name="Comma 3 4 2 4 3" xfId="12493" xr:uid="{00000000-0005-0000-0000-0000C81D0000}"/>
    <cellStyle name="Comma 3 4 2 4 3 2" xfId="13412" xr:uid="{00000000-0005-0000-0000-0000C91D0000}"/>
    <cellStyle name="Comma 3 4 2 4 3 2 2" xfId="15333" xr:uid="{00000000-0005-0000-0000-0000CA1D0000}"/>
    <cellStyle name="Comma 3 4 2 4 3 3" xfId="14417" xr:uid="{00000000-0005-0000-0000-0000CB1D0000}"/>
    <cellStyle name="Comma 3 4 2 4 4" xfId="12954" xr:uid="{00000000-0005-0000-0000-0000CC1D0000}"/>
    <cellStyle name="Comma 3 4 2 4 4 2" xfId="14875" xr:uid="{00000000-0005-0000-0000-0000CD1D0000}"/>
    <cellStyle name="Comma 3 4 2 4 5" xfId="13959" xr:uid="{00000000-0005-0000-0000-0000CE1D0000}"/>
    <cellStyle name="Comma 3 4 2 5" xfId="12091" xr:uid="{00000000-0005-0000-0000-0000CF1D0000}"/>
    <cellStyle name="Comma 3 4 2 5 2" xfId="12552" xr:uid="{00000000-0005-0000-0000-0000D01D0000}"/>
    <cellStyle name="Comma 3 4 2 5 2 2" xfId="13469" xr:uid="{00000000-0005-0000-0000-0000D11D0000}"/>
    <cellStyle name="Comma 3 4 2 5 2 2 2" xfId="15390" xr:uid="{00000000-0005-0000-0000-0000D21D0000}"/>
    <cellStyle name="Comma 3 4 2 5 2 3" xfId="14474" xr:uid="{00000000-0005-0000-0000-0000D31D0000}"/>
    <cellStyle name="Comma 3 4 2 5 3" xfId="13011" xr:uid="{00000000-0005-0000-0000-0000D41D0000}"/>
    <cellStyle name="Comma 3 4 2 5 3 2" xfId="14932" xr:uid="{00000000-0005-0000-0000-0000D51D0000}"/>
    <cellStyle name="Comma 3 4 2 5 4" xfId="14016" xr:uid="{00000000-0005-0000-0000-0000D61D0000}"/>
    <cellStyle name="Comma 3 4 2 6" xfId="12321" xr:uid="{00000000-0005-0000-0000-0000D71D0000}"/>
    <cellStyle name="Comma 3 4 2 6 2" xfId="13240" xr:uid="{00000000-0005-0000-0000-0000D81D0000}"/>
    <cellStyle name="Comma 3 4 2 6 2 2" xfId="15161" xr:uid="{00000000-0005-0000-0000-0000D91D0000}"/>
    <cellStyle name="Comma 3 4 2 6 3" xfId="14245" xr:uid="{00000000-0005-0000-0000-0000DA1D0000}"/>
    <cellStyle name="Comma 3 4 2 7" xfId="12782" xr:uid="{00000000-0005-0000-0000-0000DB1D0000}"/>
    <cellStyle name="Comma 3 4 2 7 2" xfId="14703" xr:uid="{00000000-0005-0000-0000-0000DC1D0000}"/>
    <cellStyle name="Comma 3 4 2 8" xfId="13785" xr:uid="{00000000-0005-0000-0000-0000DD1D0000}"/>
    <cellStyle name="Comma 3 4 3" xfId="11762" xr:uid="{00000000-0005-0000-0000-0000DE1D0000}"/>
    <cellStyle name="Comma 3 4 4" xfId="13726" xr:uid="{00000000-0005-0000-0000-0000DF1D0000}"/>
    <cellStyle name="Comma 3 5" xfId="10939" xr:uid="{00000000-0005-0000-0000-0000E01D0000}"/>
    <cellStyle name="Comma 3 5 2" xfId="11610" xr:uid="{00000000-0005-0000-0000-0000E11D0000}"/>
    <cellStyle name="Comma 3 5 2 2" xfId="11916" xr:uid="{00000000-0005-0000-0000-0000E21D0000}"/>
    <cellStyle name="Comma 3 5 2 2 2" xfId="12149" xr:uid="{00000000-0005-0000-0000-0000E31D0000}"/>
    <cellStyle name="Comma 3 5 2 2 2 2" xfId="12610" xr:uid="{00000000-0005-0000-0000-0000E41D0000}"/>
    <cellStyle name="Comma 3 5 2 2 2 2 2" xfId="13527" xr:uid="{00000000-0005-0000-0000-0000E51D0000}"/>
    <cellStyle name="Comma 3 5 2 2 2 2 2 2" xfId="15448" xr:uid="{00000000-0005-0000-0000-0000E61D0000}"/>
    <cellStyle name="Comma 3 5 2 2 2 2 3" xfId="14532" xr:uid="{00000000-0005-0000-0000-0000E71D0000}"/>
    <cellStyle name="Comma 3 5 2 2 2 3" xfId="13069" xr:uid="{00000000-0005-0000-0000-0000E81D0000}"/>
    <cellStyle name="Comma 3 5 2 2 2 3 2" xfId="14990" xr:uid="{00000000-0005-0000-0000-0000E91D0000}"/>
    <cellStyle name="Comma 3 5 2 2 2 4" xfId="14074" xr:uid="{00000000-0005-0000-0000-0000EA1D0000}"/>
    <cellStyle name="Comma 3 5 2 2 3" xfId="12379" xr:uid="{00000000-0005-0000-0000-0000EB1D0000}"/>
    <cellStyle name="Comma 3 5 2 2 3 2" xfId="13298" xr:uid="{00000000-0005-0000-0000-0000EC1D0000}"/>
    <cellStyle name="Comma 3 5 2 2 3 2 2" xfId="15219" xr:uid="{00000000-0005-0000-0000-0000ED1D0000}"/>
    <cellStyle name="Comma 3 5 2 2 3 3" xfId="14303" xr:uid="{00000000-0005-0000-0000-0000EE1D0000}"/>
    <cellStyle name="Comma 3 5 2 2 4" xfId="12840" xr:uid="{00000000-0005-0000-0000-0000EF1D0000}"/>
    <cellStyle name="Comma 3 5 2 2 4 2" xfId="14761" xr:uid="{00000000-0005-0000-0000-0000F01D0000}"/>
    <cellStyle name="Comma 3 5 2 2 5" xfId="13845" xr:uid="{00000000-0005-0000-0000-0000F11D0000}"/>
    <cellStyle name="Comma 3 5 2 3" xfId="11974" xr:uid="{00000000-0005-0000-0000-0000F21D0000}"/>
    <cellStyle name="Comma 3 5 2 3 2" xfId="12207" xr:uid="{00000000-0005-0000-0000-0000F31D0000}"/>
    <cellStyle name="Comma 3 5 2 3 2 2" xfId="12668" xr:uid="{00000000-0005-0000-0000-0000F41D0000}"/>
    <cellStyle name="Comma 3 5 2 3 2 2 2" xfId="13585" xr:uid="{00000000-0005-0000-0000-0000F51D0000}"/>
    <cellStyle name="Comma 3 5 2 3 2 2 2 2" xfId="15506" xr:uid="{00000000-0005-0000-0000-0000F61D0000}"/>
    <cellStyle name="Comma 3 5 2 3 2 2 3" xfId="14590" xr:uid="{00000000-0005-0000-0000-0000F71D0000}"/>
    <cellStyle name="Comma 3 5 2 3 2 3" xfId="13127" xr:uid="{00000000-0005-0000-0000-0000F81D0000}"/>
    <cellStyle name="Comma 3 5 2 3 2 3 2" xfId="15048" xr:uid="{00000000-0005-0000-0000-0000F91D0000}"/>
    <cellStyle name="Comma 3 5 2 3 2 4" xfId="14132" xr:uid="{00000000-0005-0000-0000-0000FA1D0000}"/>
    <cellStyle name="Comma 3 5 2 3 3" xfId="12437" xr:uid="{00000000-0005-0000-0000-0000FB1D0000}"/>
    <cellStyle name="Comma 3 5 2 3 3 2" xfId="13356" xr:uid="{00000000-0005-0000-0000-0000FC1D0000}"/>
    <cellStyle name="Comma 3 5 2 3 3 2 2" xfId="15277" xr:uid="{00000000-0005-0000-0000-0000FD1D0000}"/>
    <cellStyle name="Comma 3 5 2 3 3 3" xfId="14361" xr:uid="{00000000-0005-0000-0000-0000FE1D0000}"/>
    <cellStyle name="Comma 3 5 2 3 4" xfId="12898" xr:uid="{00000000-0005-0000-0000-0000FF1D0000}"/>
    <cellStyle name="Comma 3 5 2 3 4 2" xfId="14819" xr:uid="{00000000-0005-0000-0000-0000001E0000}"/>
    <cellStyle name="Comma 3 5 2 3 5" xfId="13903" xr:uid="{00000000-0005-0000-0000-0000011E0000}"/>
    <cellStyle name="Comma 3 5 2 4" xfId="12031" xr:uid="{00000000-0005-0000-0000-0000021E0000}"/>
    <cellStyle name="Comma 3 5 2 4 2" xfId="12264" xr:uid="{00000000-0005-0000-0000-0000031E0000}"/>
    <cellStyle name="Comma 3 5 2 4 2 2" xfId="12725" xr:uid="{00000000-0005-0000-0000-0000041E0000}"/>
    <cellStyle name="Comma 3 5 2 4 2 2 2" xfId="13642" xr:uid="{00000000-0005-0000-0000-0000051E0000}"/>
    <cellStyle name="Comma 3 5 2 4 2 2 2 2" xfId="15563" xr:uid="{00000000-0005-0000-0000-0000061E0000}"/>
    <cellStyle name="Comma 3 5 2 4 2 2 3" xfId="14647" xr:uid="{00000000-0005-0000-0000-0000071E0000}"/>
    <cellStyle name="Comma 3 5 2 4 2 3" xfId="13184" xr:uid="{00000000-0005-0000-0000-0000081E0000}"/>
    <cellStyle name="Comma 3 5 2 4 2 3 2" xfId="15105" xr:uid="{00000000-0005-0000-0000-0000091E0000}"/>
    <cellStyle name="Comma 3 5 2 4 2 4" xfId="14189" xr:uid="{00000000-0005-0000-0000-00000A1E0000}"/>
    <cellStyle name="Comma 3 5 2 4 3" xfId="12494" xr:uid="{00000000-0005-0000-0000-00000B1E0000}"/>
    <cellStyle name="Comma 3 5 2 4 3 2" xfId="13413" xr:uid="{00000000-0005-0000-0000-00000C1E0000}"/>
    <cellStyle name="Comma 3 5 2 4 3 2 2" xfId="15334" xr:uid="{00000000-0005-0000-0000-00000D1E0000}"/>
    <cellStyle name="Comma 3 5 2 4 3 3" xfId="14418" xr:uid="{00000000-0005-0000-0000-00000E1E0000}"/>
    <cellStyle name="Comma 3 5 2 4 4" xfId="12955" xr:uid="{00000000-0005-0000-0000-00000F1E0000}"/>
    <cellStyle name="Comma 3 5 2 4 4 2" xfId="14876" xr:uid="{00000000-0005-0000-0000-0000101E0000}"/>
    <cellStyle name="Comma 3 5 2 4 5" xfId="13960" xr:uid="{00000000-0005-0000-0000-0000111E0000}"/>
    <cellStyle name="Comma 3 5 2 5" xfId="12092" xr:uid="{00000000-0005-0000-0000-0000121E0000}"/>
    <cellStyle name="Comma 3 5 2 5 2" xfId="12553" xr:uid="{00000000-0005-0000-0000-0000131E0000}"/>
    <cellStyle name="Comma 3 5 2 5 2 2" xfId="13470" xr:uid="{00000000-0005-0000-0000-0000141E0000}"/>
    <cellStyle name="Comma 3 5 2 5 2 2 2" xfId="15391" xr:uid="{00000000-0005-0000-0000-0000151E0000}"/>
    <cellStyle name="Comma 3 5 2 5 2 3" xfId="14475" xr:uid="{00000000-0005-0000-0000-0000161E0000}"/>
    <cellStyle name="Comma 3 5 2 5 3" xfId="13012" xr:uid="{00000000-0005-0000-0000-0000171E0000}"/>
    <cellStyle name="Comma 3 5 2 5 3 2" xfId="14933" xr:uid="{00000000-0005-0000-0000-0000181E0000}"/>
    <cellStyle name="Comma 3 5 2 5 4" xfId="14017" xr:uid="{00000000-0005-0000-0000-0000191E0000}"/>
    <cellStyle name="Comma 3 5 2 6" xfId="12322" xr:uid="{00000000-0005-0000-0000-00001A1E0000}"/>
    <cellStyle name="Comma 3 5 2 6 2" xfId="13241" xr:uid="{00000000-0005-0000-0000-00001B1E0000}"/>
    <cellStyle name="Comma 3 5 2 6 2 2" xfId="15162" xr:uid="{00000000-0005-0000-0000-00001C1E0000}"/>
    <cellStyle name="Comma 3 5 2 6 3" xfId="14246" xr:uid="{00000000-0005-0000-0000-00001D1E0000}"/>
    <cellStyle name="Comma 3 5 2 7" xfId="12783" xr:uid="{00000000-0005-0000-0000-00001E1E0000}"/>
    <cellStyle name="Comma 3 5 2 7 2" xfId="14704" xr:uid="{00000000-0005-0000-0000-00001F1E0000}"/>
    <cellStyle name="Comma 3 5 2 8" xfId="13786" xr:uid="{00000000-0005-0000-0000-0000201E0000}"/>
    <cellStyle name="Comma 3 5 3" xfId="11763" xr:uid="{00000000-0005-0000-0000-0000211E0000}"/>
    <cellStyle name="Comma 3 5 4" xfId="13727" xr:uid="{00000000-0005-0000-0000-0000221E0000}"/>
    <cellStyle name="Comma 3 6" xfId="10940" xr:uid="{00000000-0005-0000-0000-0000231E0000}"/>
    <cellStyle name="Comma 3 6 2" xfId="11611" xr:uid="{00000000-0005-0000-0000-0000241E0000}"/>
    <cellStyle name="Comma 3 6 2 2" xfId="11917" xr:uid="{00000000-0005-0000-0000-0000251E0000}"/>
    <cellStyle name="Comma 3 6 2 2 2" xfId="12150" xr:uid="{00000000-0005-0000-0000-0000261E0000}"/>
    <cellStyle name="Comma 3 6 2 2 2 2" xfId="12611" xr:uid="{00000000-0005-0000-0000-0000271E0000}"/>
    <cellStyle name="Comma 3 6 2 2 2 2 2" xfId="13528" xr:uid="{00000000-0005-0000-0000-0000281E0000}"/>
    <cellStyle name="Comma 3 6 2 2 2 2 2 2" xfId="15449" xr:uid="{00000000-0005-0000-0000-0000291E0000}"/>
    <cellStyle name="Comma 3 6 2 2 2 2 3" xfId="14533" xr:uid="{00000000-0005-0000-0000-00002A1E0000}"/>
    <cellStyle name="Comma 3 6 2 2 2 3" xfId="13070" xr:uid="{00000000-0005-0000-0000-00002B1E0000}"/>
    <cellStyle name="Comma 3 6 2 2 2 3 2" xfId="14991" xr:uid="{00000000-0005-0000-0000-00002C1E0000}"/>
    <cellStyle name="Comma 3 6 2 2 2 4" xfId="14075" xr:uid="{00000000-0005-0000-0000-00002D1E0000}"/>
    <cellStyle name="Comma 3 6 2 2 3" xfId="12380" xr:uid="{00000000-0005-0000-0000-00002E1E0000}"/>
    <cellStyle name="Comma 3 6 2 2 3 2" xfId="13299" xr:uid="{00000000-0005-0000-0000-00002F1E0000}"/>
    <cellStyle name="Comma 3 6 2 2 3 2 2" xfId="15220" xr:uid="{00000000-0005-0000-0000-0000301E0000}"/>
    <cellStyle name="Comma 3 6 2 2 3 3" xfId="14304" xr:uid="{00000000-0005-0000-0000-0000311E0000}"/>
    <cellStyle name="Comma 3 6 2 2 4" xfId="12841" xr:uid="{00000000-0005-0000-0000-0000321E0000}"/>
    <cellStyle name="Comma 3 6 2 2 4 2" xfId="14762" xr:uid="{00000000-0005-0000-0000-0000331E0000}"/>
    <cellStyle name="Comma 3 6 2 2 5" xfId="13846" xr:uid="{00000000-0005-0000-0000-0000341E0000}"/>
    <cellStyle name="Comma 3 6 2 3" xfId="11975" xr:uid="{00000000-0005-0000-0000-0000351E0000}"/>
    <cellStyle name="Comma 3 6 2 3 2" xfId="12208" xr:uid="{00000000-0005-0000-0000-0000361E0000}"/>
    <cellStyle name="Comma 3 6 2 3 2 2" xfId="12669" xr:uid="{00000000-0005-0000-0000-0000371E0000}"/>
    <cellStyle name="Comma 3 6 2 3 2 2 2" xfId="13586" xr:uid="{00000000-0005-0000-0000-0000381E0000}"/>
    <cellStyle name="Comma 3 6 2 3 2 2 2 2" xfId="15507" xr:uid="{00000000-0005-0000-0000-0000391E0000}"/>
    <cellStyle name="Comma 3 6 2 3 2 2 3" xfId="14591" xr:uid="{00000000-0005-0000-0000-00003A1E0000}"/>
    <cellStyle name="Comma 3 6 2 3 2 3" xfId="13128" xr:uid="{00000000-0005-0000-0000-00003B1E0000}"/>
    <cellStyle name="Comma 3 6 2 3 2 3 2" xfId="15049" xr:uid="{00000000-0005-0000-0000-00003C1E0000}"/>
    <cellStyle name="Comma 3 6 2 3 2 4" xfId="14133" xr:uid="{00000000-0005-0000-0000-00003D1E0000}"/>
    <cellStyle name="Comma 3 6 2 3 3" xfId="12438" xr:uid="{00000000-0005-0000-0000-00003E1E0000}"/>
    <cellStyle name="Comma 3 6 2 3 3 2" xfId="13357" xr:uid="{00000000-0005-0000-0000-00003F1E0000}"/>
    <cellStyle name="Comma 3 6 2 3 3 2 2" xfId="15278" xr:uid="{00000000-0005-0000-0000-0000401E0000}"/>
    <cellStyle name="Comma 3 6 2 3 3 3" xfId="14362" xr:uid="{00000000-0005-0000-0000-0000411E0000}"/>
    <cellStyle name="Comma 3 6 2 3 4" xfId="12899" xr:uid="{00000000-0005-0000-0000-0000421E0000}"/>
    <cellStyle name="Comma 3 6 2 3 4 2" xfId="14820" xr:uid="{00000000-0005-0000-0000-0000431E0000}"/>
    <cellStyle name="Comma 3 6 2 3 5" xfId="13904" xr:uid="{00000000-0005-0000-0000-0000441E0000}"/>
    <cellStyle name="Comma 3 6 2 4" xfId="12032" xr:uid="{00000000-0005-0000-0000-0000451E0000}"/>
    <cellStyle name="Comma 3 6 2 4 2" xfId="12265" xr:uid="{00000000-0005-0000-0000-0000461E0000}"/>
    <cellStyle name="Comma 3 6 2 4 2 2" xfId="12726" xr:uid="{00000000-0005-0000-0000-0000471E0000}"/>
    <cellStyle name="Comma 3 6 2 4 2 2 2" xfId="13643" xr:uid="{00000000-0005-0000-0000-0000481E0000}"/>
    <cellStyle name="Comma 3 6 2 4 2 2 2 2" xfId="15564" xr:uid="{00000000-0005-0000-0000-0000491E0000}"/>
    <cellStyle name="Comma 3 6 2 4 2 2 3" xfId="14648" xr:uid="{00000000-0005-0000-0000-00004A1E0000}"/>
    <cellStyle name="Comma 3 6 2 4 2 3" xfId="13185" xr:uid="{00000000-0005-0000-0000-00004B1E0000}"/>
    <cellStyle name="Comma 3 6 2 4 2 3 2" xfId="15106" xr:uid="{00000000-0005-0000-0000-00004C1E0000}"/>
    <cellStyle name="Comma 3 6 2 4 2 4" xfId="14190" xr:uid="{00000000-0005-0000-0000-00004D1E0000}"/>
    <cellStyle name="Comma 3 6 2 4 3" xfId="12495" xr:uid="{00000000-0005-0000-0000-00004E1E0000}"/>
    <cellStyle name="Comma 3 6 2 4 3 2" xfId="13414" xr:uid="{00000000-0005-0000-0000-00004F1E0000}"/>
    <cellStyle name="Comma 3 6 2 4 3 2 2" xfId="15335" xr:uid="{00000000-0005-0000-0000-0000501E0000}"/>
    <cellStyle name="Comma 3 6 2 4 3 3" xfId="14419" xr:uid="{00000000-0005-0000-0000-0000511E0000}"/>
    <cellStyle name="Comma 3 6 2 4 4" xfId="12956" xr:uid="{00000000-0005-0000-0000-0000521E0000}"/>
    <cellStyle name="Comma 3 6 2 4 4 2" xfId="14877" xr:uid="{00000000-0005-0000-0000-0000531E0000}"/>
    <cellStyle name="Comma 3 6 2 4 5" xfId="13961" xr:uid="{00000000-0005-0000-0000-0000541E0000}"/>
    <cellStyle name="Comma 3 6 2 5" xfId="12093" xr:uid="{00000000-0005-0000-0000-0000551E0000}"/>
    <cellStyle name="Comma 3 6 2 5 2" xfId="12554" xr:uid="{00000000-0005-0000-0000-0000561E0000}"/>
    <cellStyle name="Comma 3 6 2 5 2 2" xfId="13471" xr:uid="{00000000-0005-0000-0000-0000571E0000}"/>
    <cellStyle name="Comma 3 6 2 5 2 2 2" xfId="15392" xr:uid="{00000000-0005-0000-0000-0000581E0000}"/>
    <cellStyle name="Comma 3 6 2 5 2 3" xfId="14476" xr:uid="{00000000-0005-0000-0000-0000591E0000}"/>
    <cellStyle name="Comma 3 6 2 5 3" xfId="13013" xr:uid="{00000000-0005-0000-0000-00005A1E0000}"/>
    <cellStyle name="Comma 3 6 2 5 3 2" xfId="14934" xr:uid="{00000000-0005-0000-0000-00005B1E0000}"/>
    <cellStyle name="Comma 3 6 2 5 4" xfId="14018" xr:uid="{00000000-0005-0000-0000-00005C1E0000}"/>
    <cellStyle name="Comma 3 6 2 6" xfId="12323" xr:uid="{00000000-0005-0000-0000-00005D1E0000}"/>
    <cellStyle name="Comma 3 6 2 6 2" xfId="13242" xr:uid="{00000000-0005-0000-0000-00005E1E0000}"/>
    <cellStyle name="Comma 3 6 2 6 2 2" xfId="15163" xr:uid="{00000000-0005-0000-0000-00005F1E0000}"/>
    <cellStyle name="Comma 3 6 2 6 3" xfId="14247" xr:uid="{00000000-0005-0000-0000-0000601E0000}"/>
    <cellStyle name="Comma 3 6 2 7" xfId="12784" xr:uid="{00000000-0005-0000-0000-0000611E0000}"/>
    <cellStyle name="Comma 3 6 2 7 2" xfId="14705" xr:uid="{00000000-0005-0000-0000-0000621E0000}"/>
    <cellStyle name="Comma 3 6 2 8" xfId="13787" xr:uid="{00000000-0005-0000-0000-0000631E0000}"/>
    <cellStyle name="Comma 3 6 3" xfId="11764" xr:uid="{00000000-0005-0000-0000-0000641E0000}"/>
    <cellStyle name="Comma 3 6 4" xfId="13728" xr:uid="{00000000-0005-0000-0000-0000651E0000}"/>
    <cellStyle name="Comma 3 7" xfId="10935" xr:uid="{00000000-0005-0000-0000-0000661E0000}"/>
    <cellStyle name="Comma 3 7 2" xfId="11759" xr:uid="{00000000-0005-0000-0000-0000671E0000}"/>
    <cellStyle name="Comma 3 7 3" xfId="11851" xr:uid="{00000000-0005-0000-0000-0000681E0000}"/>
    <cellStyle name="Comma 3 8" xfId="11335" xr:uid="{00000000-0005-0000-0000-0000691E0000}"/>
    <cellStyle name="Comma 3 8 2" xfId="11612" xr:uid="{00000000-0005-0000-0000-00006A1E0000}"/>
    <cellStyle name="Comma 3 8 2 2" xfId="11918" xr:uid="{00000000-0005-0000-0000-00006B1E0000}"/>
    <cellStyle name="Comma 3 8 2 2 2" xfId="12151" xr:uid="{00000000-0005-0000-0000-00006C1E0000}"/>
    <cellStyle name="Comma 3 8 2 2 2 2" xfId="12612" xr:uid="{00000000-0005-0000-0000-00006D1E0000}"/>
    <cellStyle name="Comma 3 8 2 2 2 2 2" xfId="13529" xr:uid="{00000000-0005-0000-0000-00006E1E0000}"/>
    <cellStyle name="Comma 3 8 2 2 2 2 2 2" xfId="15450" xr:uid="{00000000-0005-0000-0000-00006F1E0000}"/>
    <cellStyle name="Comma 3 8 2 2 2 2 3" xfId="14534" xr:uid="{00000000-0005-0000-0000-0000701E0000}"/>
    <cellStyle name="Comma 3 8 2 2 2 3" xfId="13071" xr:uid="{00000000-0005-0000-0000-0000711E0000}"/>
    <cellStyle name="Comma 3 8 2 2 2 3 2" xfId="14992" xr:uid="{00000000-0005-0000-0000-0000721E0000}"/>
    <cellStyle name="Comma 3 8 2 2 2 4" xfId="14076" xr:uid="{00000000-0005-0000-0000-0000731E0000}"/>
    <cellStyle name="Comma 3 8 2 2 3" xfId="12381" xr:uid="{00000000-0005-0000-0000-0000741E0000}"/>
    <cellStyle name="Comma 3 8 2 2 3 2" xfId="13300" xr:uid="{00000000-0005-0000-0000-0000751E0000}"/>
    <cellStyle name="Comma 3 8 2 2 3 2 2" xfId="15221" xr:uid="{00000000-0005-0000-0000-0000761E0000}"/>
    <cellStyle name="Comma 3 8 2 2 3 3" xfId="14305" xr:uid="{00000000-0005-0000-0000-0000771E0000}"/>
    <cellStyle name="Comma 3 8 2 2 4" xfId="12842" xr:uid="{00000000-0005-0000-0000-0000781E0000}"/>
    <cellStyle name="Comma 3 8 2 2 4 2" xfId="14763" xr:uid="{00000000-0005-0000-0000-0000791E0000}"/>
    <cellStyle name="Comma 3 8 2 2 5" xfId="13847" xr:uid="{00000000-0005-0000-0000-00007A1E0000}"/>
    <cellStyle name="Comma 3 8 2 3" xfId="11976" xr:uid="{00000000-0005-0000-0000-00007B1E0000}"/>
    <cellStyle name="Comma 3 8 2 3 2" xfId="12209" xr:uid="{00000000-0005-0000-0000-00007C1E0000}"/>
    <cellStyle name="Comma 3 8 2 3 2 2" xfId="12670" xr:uid="{00000000-0005-0000-0000-00007D1E0000}"/>
    <cellStyle name="Comma 3 8 2 3 2 2 2" xfId="13587" xr:uid="{00000000-0005-0000-0000-00007E1E0000}"/>
    <cellStyle name="Comma 3 8 2 3 2 2 2 2" xfId="15508" xr:uid="{00000000-0005-0000-0000-00007F1E0000}"/>
    <cellStyle name="Comma 3 8 2 3 2 2 3" xfId="14592" xr:uid="{00000000-0005-0000-0000-0000801E0000}"/>
    <cellStyle name="Comma 3 8 2 3 2 3" xfId="13129" xr:uid="{00000000-0005-0000-0000-0000811E0000}"/>
    <cellStyle name="Comma 3 8 2 3 2 3 2" xfId="15050" xr:uid="{00000000-0005-0000-0000-0000821E0000}"/>
    <cellStyle name="Comma 3 8 2 3 2 4" xfId="14134" xr:uid="{00000000-0005-0000-0000-0000831E0000}"/>
    <cellStyle name="Comma 3 8 2 3 3" xfId="12439" xr:uid="{00000000-0005-0000-0000-0000841E0000}"/>
    <cellStyle name="Comma 3 8 2 3 3 2" xfId="13358" xr:uid="{00000000-0005-0000-0000-0000851E0000}"/>
    <cellStyle name="Comma 3 8 2 3 3 2 2" xfId="15279" xr:uid="{00000000-0005-0000-0000-0000861E0000}"/>
    <cellStyle name="Comma 3 8 2 3 3 3" xfId="14363" xr:uid="{00000000-0005-0000-0000-0000871E0000}"/>
    <cellStyle name="Comma 3 8 2 3 4" xfId="12900" xr:uid="{00000000-0005-0000-0000-0000881E0000}"/>
    <cellStyle name="Comma 3 8 2 3 4 2" xfId="14821" xr:uid="{00000000-0005-0000-0000-0000891E0000}"/>
    <cellStyle name="Comma 3 8 2 3 5" xfId="13905" xr:uid="{00000000-0005-0000-0000-00008A1E0000}"/>
    <cellStyle name="Comma 3 8 2 4" xfId="12033" xr:uid="{00000000-0005-0000-0000-00008B1E0000}"/>
    <cellStyle name="Comma 3 8 2 4 2" xfId="12266" xr:uid="{00000000-0005-0000-0000-00008C1E0000}"/>
    <cellStyle name="Comma 3 8 2 4 2 2" xfId="12727" xr:uid="{00000000-0005-0000-0000-00008D1E0000}"/>
    <cellStyle name="Comma 3 8 2 4 2 2 2" xfId="13644" xr:uid="{00000000-0005-0000-0000-00008E1E0000}"/>
    <cellStyle name="Comma 3 8 2 4 2 2 2 2" xfId="15565" xr:uid="{00000000-0005-0000-0000-00008F1E0000}"/>
    <cellStyle name="Comma 3 8 2 4 2 2 3" xfId="14649" xr:uid="{00000000-0005-0000-0000-0000901E0000}"/>
    <cellStyle name="Comma 3 8 2 4 2 3" xfId="13186" xr:uid="{00000000-0005-0000-0000-0000911E0000}"/>
    <cellStyle name="Comma 3 8 2 4 2 3 2" xfId="15107" xr:uid="{00000000-0005-0000-0000-0000921E0000}"/>
    <cellStyle name="Comma 3 8 2 4 2 4" xfId="14191" xr:uid="{00000000-0005-0000-0000-0000931E0000}"/>
    <cellStyle name="Comma 3 8 2 4 3" xfId="12496" xr:uid="{00000000-0005-0000-0000-0000941E0000}"/>
    <cellStyle name="Comma 3 8 2 4 3 2" xfId="13415" xr:uid="{00000000-0005-0000-0000-0000951E0000}"/>
    <cellStyle name="Comma 3 8 2 4 3 2 2" xfId="15336" xr:uid="{00000000-0005-0000-0000-0000961E0000}"/>
    <cellStyle name="Comma 3 8 2 4 3 3" xfId="14420" xr:uid="{00000000-0005-0000-0000-0000971E0000}"/>
    <cellStyle name="Comma 3 8 2 4 4" xfId="12957" xr:uid="{00000000-0005-0000-0000-0000981E0000}"/>
    <cellStyle name="Comma 3 8 2 4 4 2" xfId="14878" xr:uid="{00000000-0005-0000-0000-0000991E0000}"/>
    <cellStyle name="Comma 3 8 2 4 5" xfId="13962" xr:uid="{00000000-0005-0000-0000-00009A1E0000}"/>
    <cellStyle name="Comma 3 8 2 5" xfId="12094" xr:uid="{00000000-0005-0000-0000-00009B1E0000}"/>
    <cellStyle name="Comma 3 8 2 5 2" xfId="12555" xr:uid="{00000000-0005-0000-0000-00009C1E0000}"/>
    <cellStyle name="Comma 3 8 2 5 2 2" xfId="13472" xr:uid="{00000000-0005-0000-0000-00009D1E0000}"/>
    <cellStyle name="Comma 3 8 2 5 2 2 2" xfId="15393" xr:uid="{00000000-0005-0000-0000-00009E1E0000}"/>
    <cellStyle name="Comma 3 8 2 5 2 3" xfId="14477" xr:uid="{00000000-0005-0000-0000-00009F1E0000}"/>
    <cellStyle name="Comma 3 8 2 5 3" xfId="13014" xr:uid="{00000000-0005-0000-0000-0000A01E0000}"/>
    <cellStyle name="Comma 3 8 2 5 3 2" xfId="14935" xr:uid="{00000000-0005-0000-0000-0000A11E0000}"/>
    <cellStyle name="Comma 3 8 2 5 4" xfId="14019" xr:uid="{00000000-0005-0000-0000-0000A21E0000}"/>
    <cellStyle name="Comma 3 8 2 6" xfId="12324" xr:uid="{00000000-0005-0000-0000-0000A31E0000}"/>
    <cellStyle name="Comma 3 8 2 6 2" xfId="13243" xr:uid="{00000000-0005-0000-0000-0000A41E0000}"/>
    <cellStyle name="Comma 3 8 2 6 2 2" xfId="15164" xr:uid="{00000000-0005-0000-0000-0000A51E0000}"/>
    <cellStyle name="Comma 3 8 2 6 3" xfId="14248" xr:uid="{00000000-0005-0000-0000-0000A61E0000}"/>
    <cellStyle name="Comma 3 8 2 7" xfId="12785" xr:uid="{00000000-0005-0000-0000-0000A71E0000}"/>
    <cellStyle name="Comma 3 8 2 7 2" xfId="14706" xr:uid="{00000000-0005-0000-0000-0000A81E0000}"/>
    <cellStyle name="Comma 3 8 2 8" xfId="13788" xr:uid="{00000000-0005-0000-0000-0000A91E0000}"/>
    <cellStyle name="Comma 3 8 3" xfId="11771" xr:uid="{00000000-0005-0000-0000-0000AA1E0000}"/>
    <cellStyle name="Comma 3 8 4" xfId="13730" xr:uid="{00000000-0005-0000-0000-0000AB1E0000}"/>
    <cellStyle name="Comma 3 9" xfId="11558" xr:uid="{00000000-0005-0000-0000-0000AC1E0000}"/>
    <cellStyle name="Comma 3 9 2" xfId="11865" xr:uid="{00000000-0005-0000-0000-0000AD1E0000}"/>
    <cellStyle name="Comma 3 9 2 2" xfId="12098" xr:uid="{00000000-0005-0000-0000-0000AE1E0000}"/>
    <cellStyle name="Comma 3 9 2 2 2" xfId="12559" xr:uid="{00000000-0005-0000-0000-0000AF1E0000}"/>
    <cellStyle name="Comma 3 9 2 2 2 2" xfId="13476" xr:uid="{00000000-0005-0000-0000-0000B01E0000}"/>
    <cellStyle name="Comma 3 9 2 2 2 2 2" xfId="15397" xr:uid="{00000000-0005-0000-0000-0000B11E0000}"/>
    <cellStyle name="Comma 3 9 2 2 2 3" xfId="14481" xr:uid="{00000000-0005-0000-0000-0000B21E0000}"/>
    <cellStyle name="Comma 3 9 2 2 3" xfId="13018" xr:uid="{00000000-0005-0000-0000-0000B31E0000}"/>
    <cellStyle name="Comma 3 9 2 2 3 2" xfId="14939" xr:uid="{00000000-0005-0000-0000-0000B41E0000}"/>
    <cellStyle name="Comma 3 9 2 2 4" xfId="14023" xr:uid="{00000000-0005-0000-0000-0000B51E0000}"/>
    <cellStyle name="Comma 3 9 2 3" xfId="12328" xr:uid="{00000000-0005-0000-0000-0000B61E0000}"/>
    <cellStyle name="Comma 3 9 2 3 2" xfId="13247" xr:uid="{00000000-0005-0000-0000-0000B71E0000}"/>
    <cellStyle name="Comma 3 9 2 3 2 2" xfId="15168" xr:uid="{00000000-0005-0000-0000-0000B81E0000}"/>
    <cellStyle name="Comma 3 9 2 3 3" xfId="14252" xr:uid="{00000000-0005-0000-0000-0000B91E0000}"/>
    <cellStyle name="Comma 3 9 2 4" xfId="12789" xr:uid="{00000000-0005-0000-0000-0000BA1E0000}"/>
    <cellStyle name="Comma 3 9 2 4 2" xfId="14710" xr:uid="{00000000-0005-0000-0000-0000BB1E0000}"/>
    <cellStyle name="Comma 3 9 2 5" xfId="13794" xr:uid="{00000000-0005-0000-0000-0000BC1E0000}"/>
    <cellStyle name="Comma 3 9 3" xfId="11923" xr:uid="{00000000-0005-0000-0000-0000BD1E0000}"/>
    <cellStyle name="Comma 3 9 3 2" xfId="12156" xr:uid="{00000000-0005-0000-0000-0000BE1E0000}"/>
    <cellStyle name="Comma 3 9 3 2 2" xfId="12617" xr:uid="{00000000-0005-0000-0000-0000BF1E0000}"/>
    <cellStyle name="Comma 3 9 3 2 2 2" xfId="13534" xr:uid="{00000000-0005-0000-0000-0000C01E0000}"/>
    <cellStyle name="Comma 3 9 3 2 2 2 2" xfId="15455" xr:uid="{00000000-0005-0000-0000-0000C11E0000}"/>
    <cellStyle name="Comma 3 9 3 2 2 3" xfId="14539" xr:uid="{00000000-0005-0000-0000-0000C21E0000}"/>
    <cellStyle name="Comma 3 9 3 2 3" xfId="13076" xr:uid="{00000000-0005-0000-0000-0000C31E0000}"/>
    <cellStyle name="Comma 3 9 3 2 3 2" xfId="14997" xr:uid="{00000000-0005-0000-0000-0000C41E0000}"/>
    <cellStyle name="Comma 3 9 3 2 4" xfId="14081" xr:uid="{00000000-0005-0000-0000-0000C51E0000}"/>
    <cellStyle name="Comma 3 9 3 3" xfId="12386" xr:uid="{00000000-0005-0000-0000-0000C61E0000}"/>
    <cellStyle name="Comma 3 9 3 3 2" xfId="13305" xr:uid="{00000000-0005-0000-0000-0000C71E0000}"/>
    <cellStyle name="Comma 3 9 3 3 2 2" xfId="15226" xr:uid="{00000000-0005-0000-0000-0000C81E0000}"/>
    <cellStyle name="Comma 3 9 3 3 3" xfId="14310" xr:uid="{00000000-0005-0000-0000-0000C91E0000}"/>
    <cellStyle name="Comma 3 9 3 4" xfId="12847" xr:uid="{00000000-0005-0000-0000-0000CA1E0000}"/>
    <cellStyle name="Comma 3 9 3 4 2" xfId="14768" xr:uid="{00000000-0005-0000-0000-0000CB1E0000}"/>
    <cellStyle name="Comma 3 9 3 5" xfId="13852" xr:uid="{00000000-0005-0000-0000-0000CC1E0000}"/>
    <cellStyle name="Comma 3 9 4" xfId="11980" xr:uid="{00000000-0005-0000-0000-0000CD1E0000}"/>
    <cellStyle name="Comma 3 9 4 2" xfId="12213" xr:uid="{00000000-0005-0000-0000-0000CE1E0000}"/>
    <cellStyle name="Comma 3 9 4 2 2" xfId="12674" xr:uid="{00000000-0005-0000-0000-0000CF1E0000}"/>
    <cellStyle name="Comma 3 9 4 2 2 2" xfId="13591" xr:uid="{00000000-0005-0000-0000-0000D01E0000}"/>
    <cellStyle name="Comma 3 9 4 2 2 2 2" xfId="15512" xr:uid="{00000000-0005-0000-0000-0000D11E0000}"/>
    <cellStyle name="Comma 3 9 4 2 2 3" xfId="14596" xr:uid="{00000000-0005-0000-0000-0000D21E0000}"/>
    <cellStyle name="Comma 3 9 4 2 3" xfId="13133" xr:uid="{00000000-0005-0000-0000-0000D31E0000}"/>
    <cellStyle name="Comma 3 9 4 2 3 2" xfId="15054" xr:uid="{00000000-0005-0000-0000-0000D41E0000}"/>
    <cellStyle name="Comma 3 9 4 2 4" xfId="14138" xr:uid="{00000000-0005-0000-0000-0000D51E0000}"/>
    <cellStyle name="Comma 3 9 4 3" xfId="12443" xr:uid="{00000000-0005-0000-0000-0000D61E0000}"/>
    <cellStyle name="Comma 3 9 4 3 2" xfId="13362" xr:uid="{00000000-0005-0000-0000-0000D71E0000}"/>
    <cellStyle name="Comma 3 9 4 3 2 2" xfId="15283" xr:uid="{00000000-0005-0000-0000-0000D81E0000}"/>
    <cellStyle name="Comma 3 9 4 3 3" xfId="14367" xr:uid="{00000000-0005-0000-0000-0000D91E0000}"/>
    <cellStyle name="Comma 3 9 4 4" xfId="12904" xr:uid="{00000000-0005-0000-0000-0000DA1E0000}"/>
    <cellStyle name="Comma 3 9 4 4 2" xfId="14825" xr:uid="{00000000-0005-0000-0000-0000DB1E0000}"/>
    <cellStyle name="Comma 3 9 4 5" xfId="13909" xr:uid="{00000000-0005-0000-0000-0000DC1E0000}"/>
    <cellStyle name="Comma 3 9 5" xfId="12041" xr:uid="{00000000-0005-0000-0000-0000DD1E0000}"/>
    <cellStyle name="Comma 3 9 5 2" xfId="12502" xr:uid="{00000000-0005-0000-0000-0000DE1E0000}"/>
    <cellStyle name="Comma 3 9 5 2 2" xfId="13419" xr:uid="{00000000-0005-0000-0000-0000DF1E0000}"/>
    <cellStyle name="Comma 3 9 5 2 2 2" xfId="15340" xr:uid="{00000000-0005-0000-0000-0000E01E0000}"/>
    <cellStyle name="Comma 3 9 5 2 3" xfId="14424" xr:uid="{00000000-0005-0000-0000-0000E11E0000}"/>
    <cellStyle name="Comma 3 9 5 3" xfId="12961" xr:uid="{00000000-0005-0000-0000-0000E21E0000}"/>
    <cellStyle name="Comma 3 9 5 3 2" xfId="14882" xr:uid="{00000000-0005-0000-0000-0000E31E0000}"/>
    <cellStyle name="Comma 3 9 5 4" xfId="13966" xr:uid="{00000000-0005-0000-0000-0000E41E0000}"/>
    <cellStyle name="Comma 3 9 6" xfId="12271" xr:uid="{00000000-0005-0000-0000-0000E51E0000}"/>
    <cellStyle name="Comma 3 9 6 2" xfId="13190" xr:uid="{00000000-0005-0000-0000-0000E61E0000}"/>
    <cellStyle name="Comma 3 9 6 2 2" xfId="15111" xr:uid="{00000000-0005-0000-0000-0000E71E0000}"/>
    <cellStyle name="Comma 3 9 6 3" xfId="14195" xr:uid="{00000000-0005-0000-0000-0000E81E0000}"/>
    <cellStyle name="Comma 3 9 7" xfId="12732" xr:uid="{00000000-0005-0000-0000-0000E91E0000}"/>
    <cellStyle name="Comma 3 9 7 2" xfId="14653" xr:uid="{00000000-0005-0000-0000-0000EA1E0000}"/>
    <cellStyle name="Comma 3 9 8" xfId="13735" xr:uid="{00000000-0005-0000-0000-0000EB1E0000}"/>
    <cellStyle name="Comma 30" xfId="11657" xr:uid="{00000000-0005-0000-0000-0000EC1E0000}"/>
    <cellStyle name="Comma 31" xfId="11779" xr:uid="{00000000-0005-0000-0000-0000ED1E0000}"/>
    <cellStyle name="Comma 32" xfId="11649" xr:uid="{00000000-0005-0000-0000-0000EE1E0000}"/>
    <cellStyle name="Comma 33" xfId="11644" xr:uid="{00000000-0005-0000-0000-0000EF1E0000}"/>
    <cellStyle name="Comma 34" xfId="11648" xr:uid="{00000000-0005-0000-0000-0000F01E0000}"/>
    <cellStyle name="Comma 35" xfId="11645" xr:uid="{00000000-0005-0000-0000-0000F11E0000}"/>
    <cellStyle name="Comma 36" xfId="11768" xr:uid="{00000000-0005-0000-0000-0000F21E0000}"/>
    <cellStyle name="Comma 37" xfId="11646" xr:uid="{00000000-0005-0000-0000-0000F31E0000}"/>
    <cellStyle name="Comma 38" xfId="11554" xr:uid="{00000000-0005-0000-0000-0000F41E0000}"/>
    <cellStyle name="Comma 38 2" xfId="11613" xr:uid="{00000000-0005-0000-0000-0000F51E0000}"/>
    <cellStyle name="Comma 38 2 2" xfId="11919" xr:uid="{00000000-0005-0000-0000-0000F61E0000}"/>
    <cellStyle name="Comma 38 2 2 2" xfId="12152" xr:uid="{00000000-0005-0000-0000-0000F71E0000}"/>
    <cellStyle name="Comma 38 2 2 2 2" xfId="12613" xr:uid="{00000000-0005-0000-0000-0000F81E0000}"/>
    <cellStyle name="Comma 38 2 2 2 2 2" xfId="13530" xr:uid="{00000000-0005-0000-0000-0000F91E0000}"/>
    <cellStyle name="Comma 38 2 2 2 2 2 2" xfId="15451" xr:uid="{00000000-0005-0000-0000-0000FA1E0000}"/>
    <cellStyle name="Comma 38 2 2 2 2 3" xfId="14535" xr:uid="{00000000-0005-0000-0000-0000FB1E0000}"/>
    <cellStyle name="Comma 38 2 2 2 3" xfId="13072" xr:uid="{00000000-0005-0000-0000-0000FC1E0000}"/>
    <cellStyle name="Comma 38 2 2 2 3 2" xfId="14993" xr:uid="{00000000-0005-0000-0000-0000FD1E0000}"/>
    <cellStyle name="Comma 38 2 2 2 4" xfId="14077" xr:uid="{00000000-0005-0000-0000-0000FE1E0000}"/>
    <cellStyle name="Comma 38 2 2 3" xfId="12382" xr:uid="{00000000-0005-0000-0000-0000FF1E0000}"/>
    <cellStyle name="Comma 38 2 2 3 2" xfId="13301" xr:uid="{00000000-0005-0000-0000-0000001F0000}"/>
    <cellStyle name="Comma 38 2 2 3 2 2" xfId="15222" xr:uid="{00000000-0005-0000-0000-0000011F0000}"/>
    <cellStyle name="Comma 38 2 2 3 3" xfId="14306" xr:uid="{00000000-0005-0000-0000-0000021F0000}"/>
    <cellStyle name="Comma 38 2 2 4" xfId="12843" xr:uid="{00000000-0005-0000-0000-0000031F0000}"/>
    <cellStyle name="Comma 38 2 2 4 2" xfId="14764" xr:uid="{00000000-0005-0000-0000-0000041F0000}"/>
    <cellStyle name="Comma 38 2 2 5" xfId="13848" xr:uid="{00000000-0005-0000-0000-0000051F0000}"/>
    <cellStyle name="Comma 38 2 3" xfId="11977" xr:uid="{00000000-0005-0000-0000-0000061F0000}"/>
    <cellStyle name="Comma 38 2 3 2" xfId="12210" xr:uid="{00000000-0005-0000-0000-0000071F0000}"/>
    <cellStyle name="Comma 38 2 3 2 2" xfId="12671" xr:uid="{00000000-0005-0000-0000-0000081F0000}"/>
    <cellStyle name="Comma 38 2 3 2 2 2" xfId="13588" xr:uid="{00000000-0005-0000-0000-0000091F0000}"/>
    <cellStyle name="Comma 38 2 3 2 2 2 2" xfId="15509" xr:uid="{00000000-0005-0000-0000-00000A1F0000}"/>
    <cellStyle name="Comma 38 2 3 2 2 3" xfId="14593" xr:uid="{00000000-0005-0000-0000-00000B1F0000}"/>
    <cellStyle name="Comma 38 2 3 2 3" xfId="13130" xr:uid="{00000000-0005-0000-0000-00000C1F0000}"/>
    <cellStyle name="Comma 38 2 3 2 3 2" xfId="15051" xr:uid="{00000000-0005-0000-0000-00000D1F0000}"/>
    <cellStyle name="Comma 38 2 3 2 4" xfId="14135" xr:uid="{00000000-0005-0000-0000-00000E1F0000}"/>
    <cellStyle name="Comma 38 2 3 3" xfId="12440" xr:uid="{00000000-0005-0000-0000-00000F1F0000}"/>
    <cellStyle name="Comma 38 2 3 3 2" xfId="13359" xr:uid="{00000000-0005-0000-0000-0000101F0000}"/>
    <cellStyle name="Comma 38 2 3 3 2 2" xfId="15280" xr:uid="{00000000-0005-0000-0000-0000111F0000}"/>
    <cellStyle name="Comma 38 2 3 3 3" xfId="14364" xr:uid="{00000000-0005-0000-0000-0000121F0000}"/>
    <cellStyle name="Comma 38 2 3 4" xfId="12901" xr:uid="{00000000-0005-0000-0000-0000131F0000}"/>
    <cellStyle name="Comma 38 2 3 4 2" xfId="14822" xr:uid="{00000000-0005-0000-0000-0000141F0000}"/>
    <cellStyle name="Comma 38 2 3 5" xfId="13906" xr:uid="{00000000-0005-0000-0000-0000151F0000}"/>
    <cellStyle name="Comma 38 2 4" xfId="12034" xr:uid="{00000000-0005-0000-0000-0000161F0000}"/>
    <cellStyle name="Comma 38 2 4 2" xfId="12267" xr:uid="{00000000-0005-0000-0000-0000171F0000}"/>
    <cellStyle name="Comma 38 2 4 2 2" xfId="12728" xr:uid="{00000000-0005-0000-0000-0000181F0000}"/>
    <cellStyle name="Comma 38 2 4 2 2 2" xfId="13645" xr:uid="{00000000-0005-0000-0000-0000191F0000}"/>
    <cellStyle name="Comma 38 2 4 2 2 2 2" xfId="15566" xr:uid="{00000000-0005-0000-0000-00001A1F0000}"/>
    <cellStyle name="Comma 38 2 4 2 2 3" xfId="14650" xr:uid="{00000000-0005-0000-0000-00001B1F0000}"/>
    <cellStyle name="Comma 38 2 4 2 3" xfId="13187" xr:uid="{00000000-0005-0000-0000-00001C1F0000}"/>
    <cellStyle name="Comma 38 2 4 2 3 2" xfId="15108" xr:uid="{00000000-0005-0000-0000-00001D1F0000}"/>
    <cellStyle name="Comma 38 2 4 2 4" xfId="14192" xr:uid="{00000000-0005-0000-0000-00001E1F0000}"/>
    <cellStyle name="Comma 38 2 4 3" xfId="12497" xr:uid="{00000000-0005-0000-0000-00001F1F0000}"/>
    <cellStyle name="Comma 38 2 4 3 2" xfId="13416" xr:uid="{00000000-0005-0000-0000-0000201F0000}"/>
    <cellStyle name="Comma 38 2 4 3 2 2" xfId="15337" xr:uid="{00000000-0005-0000-0000-0000211F0000}"/>
    <cellStyle name="Comma 38 2 4 3 3" xfId="14421" xr:uid="{00000000-0005-0000-0000-0000221F0000}"/>
    <cellStyle name="Comma 38 2 4 4" xfId="12958" xr:uid="{00000000-0005-0000-0000-0000231F0000}"/>
    <cellStyle name="Comma 38 2 4 4 2" xfId="14879" xr:uid="{00000000-0005-0000-0000-0000241F0000}"/>
    <cellStyle name="Comma 38 2 4 5" xfId="13963" xr:uid="{00000000-0005-0000-0000-0000251F0000}"/>
    <cellStyle name="Comma 38 2 5" xfId="12095" xr:uid="{00000000-0005-0000-0000-0000261F0000}"/>
    <cellStyle name="Comma 38 2 5 2" xfId="12556" xr:uid="{00000000-0005-0000-0000-0000271F0000}"/>
    <cellStyle name="Comma 38 2 5 2 2" xfId="13473" xr:uid="{00000000-0005-0000-0000-0000281F0000}"/>
    <cellStyle name="Comma 38 2 5 2 2 2" xfId="15394" xr:uid="{00000000-0005-0000-0000-0000291F0000}"/>
    <cellStyle name="Comma 38 2 5 2 3" xfId="14478" xr:uid="{00000000-0005-0000-0000-00002A1F0000}"/>
    <cellStyle name="Comma 38 2 5 3" xfId="13015" xr:uid="{00000000-0005-0000-0000-00002B1F0000}"/>
    <cellStyle name="Comma 38 2 5 3 2" xfId="14936" xr:uid="{00000000-0005-0000-0000-00002C1F0000}"/>
    <cellStyle name="Comma 38 2 5 4" xfId="14020" xr:uid="{00000000-0005-0000-0000-00002D1F0000}"/>
    <cellStyle name="Comma 38 2 6" xfId="12325" xr:uid="{00000000-0005-0000-0000-00002E1F0000}"/>
    <cellStyle name="Comma 38 2 6 2" xfId="13244" xr:uid="{00000000-0005-0000-0000-00002F1F0000}"/>
    <cellStyle name="Comma 38 2 6 2 2" xfId="15165" xr:uid="{00000000-0005-0000-0000-0000301F0000}"/>
    <cellStyle name="Comma 38 2 6 3" xfId="14249" xr:uid="{00000000-0005-0000-0000-0000311F0000}"/>
    <cellStyle name="Comma 38 2 7" xfId="12786" xr:uid="{00000000-0005-0000-0000-0000321F0000}"/>
    <cellStyle name="Comma 38 2 7 2" xfId="14707" xr:uid="{00000000-0005-0000-0000-0000331F0000}"/>
    <cellStyle name="Comma 38 2 8" xfId="13789" xr:uid="{00000000-0005-0000-0000-0000341F0000}"/>
    <cellStyle name="Comma 38 3" xfId="11777" xr:uid="{00000000-0005-0000-0000-0000351F0000}"/>
    <cellStyle name="Comma 38 4" xfId="13731" xr:uid="{00000000-0005-0000-0000-0000361F0000}"/>
    <cellStyle name="Comma 39" xfId="11650" xr:uid="{00000000-0005-0000-0000-0000371F0000}"/>
    <cellStyle name="Comma 4" xfId="158" xr:uid="{00000000-0005-0000-0000-0000381F0000}"/>
    <cellStyle name="Comma 4 10" xfId="159" xr:uid="{00000000-0005-0000-0000-0000391F0000}"/>
    <cellStyle name="Comma 4 10 2" xfId="11560" xr:uid="{00000000-0005-0000-0000-00003A1F0000}"/>
    <cellStyle name="Comma 4 10 2 2" xfId="11867" xr:uid="{00000000-0005-0000-0000-00003B1F0000}"/>
    <cellStyle name="Comma 4 10 2 2 2" xfId="12100" xr:uid="{00000000-0005-0000-0000-00003C1F0000}"/>
    <cellStyle name="Comma 4 10 2 2 2 2" xfId="12561" xr:uid="{00000000-0005-0000-0000-00003D1F0000}"/>
    <cellStyle name="Comma 4 10 2 2 2 2 2" xfId="13478" xr:uid="{00000000-0005-0000-0000-00003E1F0000}"/>
    <cellStyle name="Comma 4 10 2 2 2 2 2 2" xfId="15399" xr:uid="{00000000-0005-0000-0000-00003F1F0000}"/>
    <cellStyle name="Comma 4 10 2 2 2 2 3" xfId="14483" xr:uid="{00000000-0005-0000-0000-0000401F0000}"/>
    <cellStyle name="Comma 4 10 2 2 2 3" xfId="13020" xr:uid="{00000000-0005-0000-0000-0000411F0000}"/>
    <cellStyle name="Comma 4 10 2 2 2 3 2" xfId="14941" xr:uid="{00000000-0005-0000-0000-0000421F0000}"/>
    <cellStyle name="Comma 4 10 2 2 2 4" xfId="14025" xr:uid="{00000000-0005-0000-0000-0000431F0000}"/>
    <cellStyle name="Comma 4 10 2 2 3" xfId="12330" xr:uid="{00000000-0005-0000-0000-0000441F0000}"/>
    <cellStyle name="Comma 4 10 2 2 3 2" xfId="13249" xr:uid="{00000000-0005-0000-0000-0000451F0000}"/>
    <cellStyle name="Comma 4 10 2 2 3 2 2" xfId="15170" xr:uid="{00000000-0005-0000-0000-0000461F0000}"/>
    <cellStyle name="Comma 4 10 2 2 3 3" xfId="14254" xr:uid="{00000000-0005-0000-0000-0000471F0000}"/>
    <cellStyle name="Comma 4 10 2 2 4" xfId="12791" xr:uid="{00000000-0005-0000-0000-0000481F0000}"/>
    <cellStyle name="Comma 4 10 2 2 4 2" xfId="14712" xr:uid="{00000000-0005-0000-0000-0000491F0000}"/>
    <cellStyle name="Comma 4 10 2 2 5" xfId="13796" xr:uid="{00000000-0005-0000-0000-00004A1F0000}"/>
    <cellStyle name="Comma 4 10 2 3" xfId="11925" xr:uid="{00000000-0005-0000-0000-00004B1F0000}"/>
    <cellStyle name="Comma 4 10 2 3 2" xfId="12158" xr:uid="{00000000-0005-0000-0000-00004C1F0000}"/>
    <cellStyle name="Comma 4 10 2 3 2 2" xfId="12619" xr:uid="{00000000-0005-0000-0000-00004D1F0000}"/>
    <cellStyle name="Comma 4 10 2 3 2 2 2" xfId="13536" xr:uid="{00000000-0005-0000-0000-00004E1F0000}"/>
    <cellStyle name="Comma 4 10 2 3 2 2 2 2" xfId="15457" xr:uid="{00000000-0005-0000-0000-00004F1F0000}"/>
    <cellStyle name="Comma 4 10 2 3 2 2 3" xfId="14541" xr:uid="{00000000-0005-0000-0000-0000501F0000}"/>
    <cellStyle name="Comma 4 10 2 3 2 3" xfId="13078" xr:uid="{00000000-0005-0000-0000-0000511F0000}"/>
    <cellStyle name="Comma 4 10 2 3 2 3 2" xfId="14999" xr:uid="{00000000-0005-0000-0000-0000521F0000}"/>
    <cellStyle name="Comma 4 10 2 3 2 4" xfId="14083" xr:uid="{00000000-0005-0000-0000-0000531F0000}"/>
    <cellStyle name="Comma 4 10 2 3 3" xfId="12388" xr:uid="{00000000-0005-0000-0000-0000541F0000}"/>
    <cellStyle name="Comma 4 10 2 3 3 2" xfId="13307" xr:uid="{00000000-0005-0000-0000-0000551F0000}"/>
    <cellStyle name="Comma 4 10 2 3 3 2 2" xfId="15228" xr:uid="{00000000-0005-0000-0000-0000561F0000}"/>
    <cellStyle name="Comma 4 10 2 3 3 3" xfId="14312" xr:uid="{00000000-0005-0000-0000-0000571F0000}"/>
    <cellStyle name="Comma 4 10 2 3 4" xfId="12849" xr:uid="{00000000-0005-0000-0000-0000581F0000}"/>
    <cellStyle name="Comma 4 10 2 3 4 2" xfId="14770" xr:uid="{00000000-0005-0000-0000-0000591F0000}"/>
    <cellStyle name="Comma 4 10 2 3 5" xfId="13854" xr:uid="{00000000-0005-0000-0000-00005A1F0000}"/>
    <cellStyle name="Comma 4 10 2 4" xfId="11982" xr:uid="{00000000-0005-0000-0000-00005B1F0000}"/>
    <cellStyle name="Comma 4 10 2 4 2" xfId="12215" xr:uid="{00000000-0005-0000-0000-00005C1F0000}"/>
    <cellStyle name="Comma 4 10 2 4 2 2" xfId="12676" xr:uid="{00000000-0005-0000-0000-00005D1F0000}"/>
    <cellStyle name="Comma 4 10 2 4 2 2 2" xfId="13593" xr:uid="{00000000-0005-0000-0000-00005E1F0000}"/>
    <cellStyle name="Comma 4 10 2 4 2 2 2 2" xfId="15514" xr:uid="{00000000-0005-0000-0000-00005F1F0000}"/>
    <cellStyle name="Comma 4 10 2 4 2 2 3" xfId="14598" xr:uid="{00000000-0005-0000-0000-0000601F0000}"/>
    <cellStyle name="Comma 4 10 2 4 2 3" xfId="13135" xr:uid="{00000000-0005-0000-0000-0000611F0000}"/>
    <cellStyle name="Comma 4 10 2 4 2 3 2" xfId="15056" xr:uid="{00000000-0005-0000-0000-0000621F0000}"/>
    <cellStyle name="Comma 4 10 2 4 2 4" xfId="14140" xr:uid="{00000000-0005-0000-0000-0000631F0000}"/>
    <cellStyle name="Comma 4 10 2 4 3" xfId="12445" xr:uid="{00000000-0005-0000-0000-0000641F0000}"/>
    <cellStyle name="Comma 4 10 2 4 3 2" xfId="13364" xr:uid="{00000000-0005-0000-0000-0000651F0000}"/>
    <cellStyle name="Comma 4 10 2 4 3 2 2" xfId="15285" xr:uid="{00000000-0005-0000-0000-0000661F0000}"/>
    <cellStyle name="Comma 4 10 2 4 3 3" xfId="14369" xr:uid="{00000000-0005-0000-0000-0000671F0000}"/>
    <cellStyle name="Comma 4 10 2 4 4" xfId="12906" xr:uid="{00000000-0005-0000-0000-0000681F0000}"/>
    <cellStyle name="Comma 4 10 2 4 4 2" xfId="14827" xr:uid="{00000000-0005-0000-0000-0000691F0000}"/>
    <cellStyle name="Comma 4 10 2 4 5" xfId="13911" xr:uid="{00000000-0005-0000-0000-00006A1F0000}"/>
    <cellStyle name="Comma 4 10 2 5" xfId="12043" xr:uid="{00000000-0005-0000-0000-00006B1F0000}"/>
    <cellStyle name="Comma 4 10 2 5 2" xfId="12504" xr:uid="{00000000-0005-0000-0000-00006C1F0000}"/>
    <cellStyle name="Comma 4 10 2 5 2 2" xfId="13421" xr:uid="{00000000-0005-0000-0000-00006D1F0000}"/>
    <cellStyle name="Comma 4 10 2 5 2 2 2" xfId="15342" xr:uid="{00000000-0005-0000-0000-00006E1F0000}"/>
    <cellStyle name="Comma 4 10 2 5 2 3" xfId="14426" xr:uid="{00000000-0005-0000-0000-00006F1F0000}"/>
    <cellStyle name="Comma 4 10 2 5 3" xfId="12963" xr:uid="{00000000-0005-0000-0000-0000701F0000}"/>
    <cellStyle name="Comma 4 10 2 5 3 2" xfId="14884" xr:uid="{00000000-0005-0000-0000-0000711F0000}"/>
    <cellStyle name="Comma 4 10 2 5 4" xfId="13968" xr:uid="{00000000-0005-0000-0000-0000721F0000}"/>
    <cellStyle name="Comma 4 10 2 6" xfId="12273" xr:uid="{00000000-0005-0000-0000-0000731F0000}"/>
    <cellStyle name="Comma 4 10 2 6 2" xfId="13192" xr:uid="{00000000-0005-0000-0000-0000741F0000}"/>
    <cellStyle name="Comma 4 10 2 6 2 2" xfId="15113" xr:uid="{00000000-0005-0000-0000-0000751F0000}"/>
    <cellStyle name="Comma 4 10 2 6 3" xfId="14197" xr:uid="{00000000-0005-0000-0000-0000761F0000}"/>
    <cellStyle name="Comma 4 10 2 7" xfId="12734" xr:uid="{00000000-0005-0000-0000-0000771F0000}"/>
    <cellStyle name="Comma 4 10 2 7 2" xfId="14655" xr:uid="{00000000-0005-0000-0000-0000781F0000}"/>
    <cellStyle name="Comma 4 10 2 8" xfId="13737" xr:uid="{00000000-0005-0000-0000-0000791F0000}"/>
    <cellStyle name="Comma 4 10 3" xfId="11626" xr:uid="{00000000-0005-0000-0000-00007A1F0000}"/>
    <cellStyle name="Comma 4 10 4" xfId="13655" xr:uid="{00000000-0005-0000-0000-00007B1F0000}"/>
    <cellStyle name="Comma 4 11" xfId="160" xr:uid="{00000000-0005-0000-0000-00007C1F0000}"/>
    <cellStyle name="Comma 4 11 2" xfId="11561" xr:uid="{00000000-0005-0000-0000-00007D1F0000}"/>
    <cellStyle name="Comma 4 11 2 2" xfId="11868" xr:uid="{00000000-0005-0000-0000-00007E1F0000}"/>
    <cellStyle name="Comma 4 11 2 2 2" xfId="12101" xr:uid="{00000000-0005-0000-0000-00007F1F0000}"/>
    <cellStyle name="Comma 4 11 2 2 2 2" xfId="12562" xr:uid="{00000000-0005-0000-0000-0000801F0000}"/>
    <cellStyle name="Comma 4 11 2 2 2 2 2" xfId="13479" xr:uid="{00000000-0005-0000-0000-0000811F0000}"/>
    <cellStyle name="Comma 4 11 2 2 2 2 2 2" xfId="15400" xr:uid="{00000000-0005-0000-0000-0000821F0000}"/>
    <cellStyle name="Comma 4 11 2 2 2 2 3" xfId="14484" xr:uid="{00000000-0005-0000-0000-0000831F0000}"/>
    <cellStyle name="Comma 4 11 2 2 2 3" xfId="13021" xr:uid="{00000000-0005-0000-0000-0000841F0000}"/>
    <cellStyle name="Comma 4 11 2 2 2 3 2" xfId="14942" xr:uid="{00000000-0005-0000-0000-0000851F0000}"/>
    <cellStyle name="Comma 4 11 2 2 2 4" xfId="14026" xr:uid="{00000000-0005-0000-0000-0000861F0000}"/>
    <cellStyle name="Comma 4 11 2 2 3" xfId="12331" xr:uid="{00000000-0005-0000-0000-0000871F0000}"/>
    <cellStyle name="Comma 4 11 2 2 3 2" xfId="13250" xr:uid="{00000000-0005-0000-0000-0000881F0000}"/>
    <cellStyle name="Comma 4 11 2 2 3 2 2" xfId="15171" xr:uid="{00000000-0005-0000-0000-0000891F0000}"/>
    <cellStyle name="Comma 4 11 2 2 3 3" xfId="14255" xr:uid="{00000000-0005-0000-0000-00008A1F0000}"/>
    <cellStyle name="Comma 4 11 2 2 4" xfId="12792" xr:uid="{00000000-0005-0000-0000-00008B1F0000}"/>
    <cellStyle name="Comma 4 11 2 2 4 2" xfId="14713" xr:uid="{00000000-0005-0000-0000-00008C1F0000}"/>
    <cellStyle name="Comma 4 11 2 2 5" xfId="13797" xr:uid="{00000000-0005-0000-0000-00008D1F0000}"/>
    <cellStyle name="Comma 4 11 2 3" xfId="11926" xr:uid="{00000000-0005-0000-0000-00008E1F0000}"/>
    <cellStyle name="Comma 4 11 2 3 2" xfId="12159" xr:uid="{00000000-0005-0000-0000-00008F1F0000}"/>
    <cellStyle name="Comma 4 11 2 3 2 2" xfId="12620" xr:uid="{00000000-0005-0000-0000-0000901F0000}"/>
    <cellStyle name="Comma 4 11 2 3 2 2 2" xfId="13537" xr:uid="{00000000-0005-0000-0000-0000911F0000}"/>
    <cellStyle name="Comma 4 11 2 3 2 2 2 2" xfId="15458" xr:uid="{00000000-0005-0000-0000-0000921F0000}"/>
    <cellStyle name="Comma 4 11 2 3 2 2 3" xfId="14542" xr:uid="{00000000-0005-0000-0000-0000931F0000}"/>
    <cellStyle name="Comma 4 11 2 3 2 3" xfId="13079" xr:uid="{00000000-0005-0000-0000-0000941F0000}"/>
    <cellStyle name="Comma 4 11 2 3 2 3 2" xfId="15000" xr:uid="{00000000-0005-0000-0000-0000951F0000}"/>
    <cellStyle name="Comma 4 11 2 3 2 4" xfId="14084" xr:uid="{00000000-0005-0000-0000-0000961F0000}"/>
    <cellStyle name="Comma 4 11 2 3 3" xfId="12389" xr:uid="{00000000-0005-0000-0000-0000971F0000}"/>
    <cellStyle name="Comma 4 11 2 3 3 2" xfId="13308" xr:uid="{00000000-0005-0000-0000-0000981F0000}"/>
    <cellStyle name="Comma 4 11 2 3 3 2 2" xfId="15229" xr:uid="{00000000-0005-0000-0000-0000991F0000}"/>
    <cellStyle name="Comma 4 11 2 3 3 3" xfId="14313" xr:uid="{00000000-0005-0000-0000-00009A1F0000}"/>
    <cellStyle name="Comma 4 11 2 3 4" xfId="12850" xr:uid="{00000000-0005-0000-0000-00009B1F0000}"/>
    <cellStyle name="Comma 4 11 2 3 4 2" xfId="14771" xr:uid="{00000000-0005-0000-0000-00009C1F0000}"/>
    <cellStyle name="Comma 4 11 2 3 5" xfId="13855" xr:uid="{00000000-0005-0000-0000-00009D1F0000}"/>
    <cellStyle name="Comma 4 11 2 4" xfId="11983" xr:uid="{00000000-0005-0000-0000-00009E1F0000}"/>
    <cellStyle name="Comma 4 11 2 4 2" xfId="12216" xr:uid="{00000000-0005-0000-0000-00009F1F0000}"/>
    <cellStyle name="Comma 4 11 2 4 2 2" xfId="12677" xr:uid="{00000000-0005-0000-0000-0000A01F0000}"/>
    <cellStyle name="Comma 4 11 2 4 2 2 2" xfId="13594" xr:uid="{00000000-0005-0000-0000-0000A11F0000}"/>
    <cellStyle name="Comma 4 11 2 4 2 2 2 2" xfId="15515" xr:uid="{00000000-0005-0000-0000-0000A21F0000}"/>
    <cellStyle name="Comma 4 11 2 4 2 2 3" xfId="14599" xr:uid="{00000000-0005-0000-0000-0000A31F0000}"/>
    <cellStyle name="Comma 4 11 2 4 2 3" xfId="13136" xr:uid="{00000000-0005-0000-0000-0000A41F0000}"/>
    <cellStyle name="Comma 4 11 2 4 2 3 2" xfId="15057" xr:uid="{00000000-0005-0000-0000-0000A51F0000}"/>
    <cellStyle name="Comma 4 11 2 4 2 4" xfId="14141" xr:uid="{00000000-0005-0000-0000-0000A61F0000}"/>
    <cellStyle name="Comma 4 11 2 4 3" xfId="12446" xr:uid="{00000000-0005-0000-0000-0000A71F0000}"/>
    <cellStyle name="Comma 4 11 2 4 3 2" xfId="13365" xr:uid="{00000000-0005-0000-0000-0000A81F0000}"/>
    <cellStyle name="Comma 4 11 2 4 3 2 2" xfId="15286" xr:uid="{00000000-0005-0000-0000-0000A91F0000}"/>
    <cellStyle name="Comma 4 11 2 4 3 3" xfId="14370" xr:uid="{00000000-0005-0000-0000-0000AA1F0000}"/>
    <cellStyle name="Comma 4 11 2 4 4" xfId="12907" xr:uid="{00000000-0005-0000-0000-0000AB1F0000}"/>
    <cellStyle name="Comma 4 11 2 4 4 2" xfId="14828" xr:uid="{00000000-0005-0000-0000-0000AC1F0000}"/>
    <cellStyle name="Comma 4 11 2 4 5" xfId="13912" xr:uid="{00000000-0005-0000-0000-0000AD1F0000}"/>
    <cellStyle name="Comma 4 11 2 5" xfId="12044" xr:uid="{00000000-0005-0000-0000-0000AE1F0000}"/>
    <cellStyle name="Comma 4 11 2 5 2" xfId="12505" xr:uid="{00000000-0005-0000-0000-0000AF1F0000}"/>
    <cellStyle name="Comma 4 11 2 5 2 2" xfId="13422" xr:uid="{00000000-0005-0000-0000-0000B01F0000}"/>
    <cellStyle name="Comma 4 11 2 5 2 2 2" xfId="15343" xr:uid="{00000000-0005-0000-0000-0000B11F0000}"/>
    <cellStyle name="Comma 4 11 2 5 2 3" xfId="14427" xr:uid="{00000000-0005-0000-0000-0000B21F0000}"/>
    <cellStyle name="Comma 4 11 2 5 3" xfId="12964" xr:uid="{00000000-0005-0000-0000-0000B31F0000}"/>
    <cellStyle name="Comma 4 11 2 5 3 2" xfId="14885" xr:uid="{00000000-0005-0000-0000-0000B41F0000}"/>
    <cellStyle name="Comma 4 11 2 5 4" xfId="13969" xr:uid="{00000000-0005-0000-0000-0000B51F0000}"/>
    <cellStyle name="Comma 4 11 2 6" xfId="12274" xr:uid="{00000000-0005-0000-0000-0000B61F0000}"/>
    <cellStyle name="Comma 4 11 2 6 2" xfId="13193" xr:uid="{00000000-0005-0000-0000-0000B71F0000}"/>
    <cellStyle name="Comma 4 11 2 6 2 2" xfId="15114" xr:uid="{00000000-0005-0000-0000-0000B81F0000}"/>
    <cellStyle name="Comma 4 11 2 6 3" xfId="14198" xr:uid="{00000000-0005-0000-0000-0000B91F0000}"/>
    <cellStyle name="Comma 4 11 2 7" xfId="12735" xr:uid="{00000000-0005-0000-0000-0000BA1F0000}"/>
    <cellStyle name="Comma 4 11 2 7 2" xfId="14656" xr:uid="{00000000-0005-0000-0000-0000BB1F0000}"/>
    <cellStyle name="Comma 4 11 2 8" xfId="13738" xr:uid="{00000000-0005-0000-0000-0000BC1F0000}"/>
    <cellStyle name="Comma 4 11 3" xfId="11627" xr:uid="{00000000-0005-0000-0000-0000BD1F0000}"/>
    <cellStyle name="Comma 4 11 4" xfId="13656" xr:uid="{00000000-0005-0000-0000-0000BE1F0000}"/>
    <cellStyle name="Comma 4 12" xfId="10941" xr:uid="{00000000-0005-0000-0000-0000BF1F0000}"/>
    <cellStyle name="Comma 4 12 2" xfId="11765" xr:uid="{00000000-0005-0000-0000-0000C01F0000}"/>
    <cellStyle name="Comma 4 12 3" xfId="11852" xr:uid="{00000000-0005-0000-0000-0000C11F0000}"/>
    <cellStyle name="Comma 4 13" xfId="11559" xr:uid="{00000000-0005-0000-0000-0000C21F0000}"/>
    <cellStyle name="Comma 4 13 2" xfId="11866" xr:uid="{00000000-0005-0000-0000-0000C31F0000}"/>
    <cellStyle name="Comma 4 13 2 2" xfId="12099" xr:uid="{00000000-0005-0000-0000-0000C41F0000}"/>
    <cellStyle name="Comma 4 13 2 2 2" xfId="12560" xr:uid="{00000000-0005-0000-0000-0000C51F0000}"/>
    <cellStyle name="Comma 4 13 2 2 2 2" xfId="13477" xr:uid="{00000000-0005-0000-0000-0000C61F0000}"/>
    <cellStyle name="Comma 4 13 2 2 2 2 2" xfId="15398" xr:uid="{00000000-0005-0000-0000-0000C71F0000}"/>
    <cellStyle name="Comma 4 13 2 2 2 3" xfId="14482" xr:uid="{00000000-0005-0000-0000-0000C81F0000}"/>
    <cellStyle name="Comma 4 13 2 2 3" xfId="13019" xr:uid="{00000000-0005-0000-0000-0000C91F0000}"/>
    <cellStyle name="Comma 4 13 2 2 3 2" xfId="14940" xr:uid="{00000000-0005-0000-0000-0000CA1F0000}"/>
    <cellStyle name="Comma 4 13 2 2 4" xfId="14024" xr:uid="{00000000-0005-0000-0000-0000CB1F0000}"/>
    <cellStyle name="Comma 4 13 2 3" xfId="12329" xr:uid="{00000000-0005-0000-0000-0000CC1F0000}"/>
    <cellStyle name="Comma 4 13 2 3 2" xfId="13248" xr:uid="{00000000-0005-0000-0000-0000CD1F0000}"/>
    <cellStyle name="Comma 4 13 2 3 2 2" xfId="15169" xr:uid="{00000000-0005-0000-0000-0000CE1F0000}"/>
    <cellStyle name="Comma 4 13 2 3 3" xfId="14253" xr:uid="{00000000-0005-0000-0000-0000CF1F0000}"/>
    <cellStyle name="Comma 4 13 2 4" xfId="12790" xr:uid="{00000000-0005-0000-0000-0000D01F0000}"/>
    <cellStyle name="Comma 4 13 2 4 2" xfId="14711" xr:uid="{00000000-0005-0000-0000-0000D11F0000}"/>
    <cellStyle name="Comma 4 13 2 5" xfId="13795" xr:uid="{00000000-0005-0000-0000-0000D21F0000}"/>
    <cellStyle name="Comma 4 13 3" xfId="11924" xr:uid="{00000000-0005-0000-0000-0000D31F0000}"/>
    <cellStyle name="Comma 4 13 3 2" xfId="12157" xr:uid="{00000000-0005-0000-0000-0000D41F0000}"/>
    <cellStyle name="Comma 4 13 3 2 2" xfId="12618" xr:uid="{00000000-0005-0000-0000-0000D51F0000}"/>
    <cellStyle name="Comma 4 13 3 2 2 2" xfId="13535" xr:uid="{00000000-0005-0000-0000-0000D61F0000}"/>
    <cellStyle name="Comma 4 13 3 2 2 2 2" xfId="15456" xr:uid="{00000000-0005-0000-0000-0000D71F0000}"/>
    <cellStyle name="Comma 4 13 3 2 2 3" xfId="14540" xr:uid="{00000000-0005-0000-0000-0000D81F0000}"/>
    <cellStyle name="Comma 4 13 3 2 3" xfId="13077" xr:uid="{00000000-0005-0000-0000-0000D91F0000}"/>
    <cellStyle name="Comma 4 13 3 2 3 2" xfId="14998" xr:uid="{00000000-0005-0000-0000-0000DA1F0000}"/>
    <cellStyle name="Comma 4 13 3 2 4" xfId="14082" xr:uid="{00000000-0005-0000-0000-0000DB1F0000}"/>
    <cellStyle name="Comma 4 13 3 3" xfId="12387" xr:uid="{00000000-0005-0000-0000-0000DC1F0000}"/>
    <cellStyle name="Comma 4 13 3 3 2" xfId="13306" xr:uid="{00000000-0005-0000-0000-0000DD1F0000}"/>
    <cellStyle name="Comma 4 13 3 3 2 2" xfId="15227" xr:uid="{00000000-0005-0000-0000-0000DE1F0000}"/>
    <cellStyle name="Comma 4 13 3 3 3" xfId="14311" xr:uid="{00000000-0005-0000-0000-0000DF1F0000}"/>
    <cellStyle name="Comma 4 13 3 4" xfId="12848" xr:uid="{00000000-0005-0000-0000-0000E01F0000}"/>
    <cellStyle name="Comma 4 13 3 4 2" xfId="14769" xr:uid="{00000000-0005-0000-0000-0000E11F0000}"/>
    <cellStyle name="Comma 4 13 3 5" xfId="13853" xr:uid="{00000000-0005-0000-0000-0000E21F0000}"/>
    <cellStyle name="Comma 4 13 4" xfId="11981" xr:uid="{00000000-0005-0000-0000-0000E31F0000}"/>
    <cellStyle name="Comma 4 13 4 2" xfId="12214" xr:uid="{00000000-0005-0000-0000-0000E41F0000}"/>
    <cellStyle name="Comma 4 13 4 2 2" xfId="12675" xr:uid="{00000000-0005-0000-0000-0000E51F0000}"/>
    <cellStyle name="Comma 4 13 4 2 2 2" xfId="13592" xr:uid="{00000000-0005-0000-0000-0000E61F0000}"/>
    <cellStyle name="Comma 4 13 4 2 2 2 2" xfId="15513" xr:uid="{00000000-0005-0000-0000-0000E71F0000}"/>
    <cellStyle name="Comma 4 13 4 2 2 3" xfId="14597" xr:uid="{00000000-0005-0000-0000-0000E81F0000}"/>
    <cellStyle name="Comma 4 13 4 2 3" xfId="13134" xr:uid="{00000000-0005-0000-0000-0000E91F0000}"/>
    <cellStyle name="Comma 4 13 4 2 3 2" xfId="15055" xr:uid="{00000000-0005-0000-0000-0000EA1F0000}"/>
    <cellStyle name="Comma 4 13 4 2 4" xfId="14139" xr:uid="{00000000-0005-0000-0000-0000EB1F0000}"/>
    <cellStyle name="Comma 4 13 4 3" xfId="12444" xr:uid="{00000000-0005-0000-0000-0000EC1F0000}"/>
    <cellStyle name="Comma 4 13 4 3 2" xfId="13363" xr:uid="{00000000-0005-0000-0000-0000ED1F0000}"/>
    <cellStyle name="Comma 4 13 4 3 2 2" xfId="15284" xr:uid="{00000000-0005-0000-0000-0000EE1F0000}"/>
    <cellStyle name="Comma 4 13 4 3 3" xfId="14368" xr:uid="{00000000-0005-0000-0000-0000EF1F0000}"/>
    <cellStyle name="Comma 4 13 4 4" xfId="12905" xr:uid="{00000000-0005-0000-0000-0000F01F0000}"/>
    <cellStyle name="Comma 4 13 4 4 2" xfId="14826" xr:uid="{00000000-0005-0000-0000-0000F11F0000}"/>
    <cellStyle name="Comma 4 13 4 5" xfId="13910" xr:uid="{00000000-0005-0000-0000-0000F21F0000}"/>
    <cellStyle name="Comma 4 13 5" xfId="12042" xr:uid="{00000000-0005-0000-0000-0000F31F0000}"/>
    <cellStyle name="Comma 4 13 5 2" xfId="12503" xr:uid="{00000000-0005-0000-0000-0000F41F0000}"/>
    <cellStyle name="Comma 4 13 5 2 2" xfId="13420" xr:uid="{00000000-0005-0000-0000-0000F51F0000}"/>
    <cellStyle name="Comma 4 13 5 2 2 2" xfId="15341" xr:uid="{00000000-0005-0000-0000-0000F61F0000}"/>
    <cellStyle name="Comma 4 13 5 2 3" xfId="14425" xr:uid="{00000000-0005-0000-0000-0000F71F0000}"/>
    <cellStyle name="Comma 4 13 5 3" xfId="12962" xr:uid="{00000000-0005-0000-0000-0000F81F0000}"/>
    <cellStyle name="Comma 4 13 5 3 2" xfId="14883" xr:uid="{00000000-0005-0000-0000-0000F91F0000}"/>
    <cellStyle name="Comma 4 13 5 4" xfId="13967" xr:uid="{00000000-0005-0000-0000-0000FA1F0000}"/>
    <cellStyle name="Comma 4 13 6" xfId="12272" xr:uid="{00000000-0005-0000-0000-0000FB1F0000}"/>
    <cellStyle name="Comma 4 13 6 2" xfId="13191" xr:uid="{00000000-0005-0000-0000-0000FC1F0000}"/>
    <cellStyle name="Comma 4 13 6 2 2" xfId="15112" xr:uid="{00000000-0005-0000-0000-0000FD1F0000}"/>
    <cellStyle name="Comma 4 13 6 3" xfId="14196" xr:uid="{00000000-0005-0000-0000-0000FE1F0000}"/>
    <cellStyle name="Comma 4 13 7" xfId="12733" xr:uid="{00000000-0005-0000-0000-0000FF1F0000}"/>
    <cellStyle name="Comma 4 13 7 2" xfId="14654" xr:uid="{00000000-0005-0000-0000-000000200000}"/>
    <cellStyle name="Comma 4 13 8" xfId="13736" xr:uid="{00000000-0005-0000-0000-000001200000}"/>
    <cellStyle name="Comma 4 14" xfId="11625" xr:uid="{00000000-0005-0000-0000-000002200000}"/>
    <cellStyle name="Comma 4 15" xfId="13654" xr:uid="{00000000-0005-0000-0000-000003200000}"/>
    <cellStyle name="Comma 4 2" xfId="161" xr:uid="{00000000-0005-0000-0000-000004200000}"/>
    <cellStyle name="Comma 4 2 2" xfId="11562" xr:uid="{00000000-0005-0000-0000-000005200000}"/>
    <cellStyle name="Comma 4 2 2 2" xfId="11869" xr:uid="{00000000-0005-0000-0000-000006200000}"/>
    <cellStyle name="Comma 4 2 2 2 2" xfId="12102" xr:uid="{00000000-0005-0000-0000-000007200000}"/>
    <cellStyle name="Comma 4 2 2 2 2 2" xfId="12563" xr:uid="{00000000-0005-0000-0000-000008200000}"/>
    <cellStyle name="Comma 4 2 2 2 2 2 2" xfId="13480" xr:uid="{00000000-0005-0000-0000-000009200000}"/>
    <cellStyle name="Comma 4 2 2 2 2 2 2 2" xfId="15401" xr:uid="{00000000-0005-0000-0000-00000A200000}"/>
    <cellStyle name="Comma 4 2 2 2 2 2 3" xfId="14485" xr:uid="{00000000-0005-0000-0000-00000B200000}"/>
    <cellStyle name="Comma 4 2 2 2 2 3" xfId="13022" xr:uid="{00000000-0005-0000-0000-00000C200000}"/>
    <cellStyle name="Comma 4 2 2 2 2 3 2" xfId="14943" xr:uid="{00000000-0005-0000-0000-00000D200000}"/>
    <cellStyle name="Comma 4 2 2 2 2 4" xfId="14027" xr:uid="{00000000-0005-0000-0000-00000E200000}"/>
    <cellStyle name="Comma 4 2 2 2 3" xfId="12332" xr:uid="{00000000-0005-0000-0000-00000F200000}"/>
    <cellStyle name="Comma 4 2 2 2 3 2" xfId="13251" xr:uid="{00000000-0005-0000-0000-000010200000}"/>
    <cellStyle name="Comma 4 2 2 2 3 2 2" xfId="15172" xr:uid="{00000000-0005-0000-0000-000011200000}"/>
    <cellStyle name="Comma 4 2 2 2 3 3" xfId="14256" xr:uid="{00000000-0005-0000-0000-000012200000}"/>
    <cellStyle name="Comma 4 2 2 2 4" xfId="12793" xr:uid="{00000000-0005-0000-0000-000013200000}"/>
    <cellStyle name="Comma 4 2 2 2 4 2" xfId="14714" xr:uid="{00000000-0005-0000-0000-000014200000}"/>
    <cellStyle name="Comma 4 2 2 2 5" xfId="13798" xr:uid="{00000000-0005-0000-0000-000015200000}"/>
    <cellStyle name="Comma 4 2 2 3" xfId="11927" xr:uid="{00000000-0005-0000-0000-000016200000}"/>
    <cellStyle name="Comma 4 2 2 3 2" xfId="12160" xr:uid="{00000000-0005-0000-0000-000017200000}"/>
    <cellStyle name="Comma 4 2 2 3 2 2" xfId="12621" xr:uid="{00000000-0005-0000-0000-000018200000}"/>
    <cellStyle name="Comma 4 2 2 3 2 2 2" xfId="13538" xr:uid="{00000000-0005-0000-0000-000019200000}"/>
    <cellStyle name="Comma 4 2 2 3 2 2 2 2" xfId="15459" xr:uid="{00000000-0005-0000-0000-00001A200000}"/>
    <cellStyle name="Comma 4 2 2 3 2 2 3" xfId="14543" xr:uid="{00000000-0005-0000-0000-00001B200000}"/>
    <cellStyle name="Comma 4 2 2 3 2 3" xfId="13080" xr:uid="{00000000-0005-0000-0000-00001C200000}"/>
    <cellStyle name="Comma 4 2 2 3 2 3 2" xfId="15001" xr:uid="{00000000-0005-0000-0000-00001D200000}"/>
    <cellStyle name="Comma 4 2 2 3 2 4" xfId="14085" xr:uid="{00000000-0005-0000-0000-00001E200000}"/>
    <cellStyle name="Comma 4 2 2 3 3" xfId="12390" xr:uid="{00000000-0005-0000-0000-00001F200000}"/>
    <cellStyle name="Comma 4 2 2 3 3 2" xfId="13309" xr:uid="{00000000-0005-0000-0000-000020200000}"/>
    <cellStyle name="Comma 4 2 2 3 3 2 2" xfId="15230" xr:uid="{00000000-0005-0000-0000-000021200000}"/>
    <cellStyle name="Comma 4 2 2 3 3 3" xfId="14314" xr:uid="{00000000-0005-0000-0000-000022200000}"/>
    <cellStyle name="Comma 4 2 2 3 4" xfId="12851" xr:uid="{00000000-0005-0000-0000-000023200000}"/>
    <cellStyle name="Comma 4 2 2 3 4 2" xfId="14772" xr:uid="{00000000-0005-0000-0000-000024200000}"/>
    <cellStyle name="Comma 4 2 2 3 5" xfId="13856" xr:uid="{00000000-0005-0000-0000-000025200000}"/>
    <cellStyle name="Comma 4 2 2 4" xfId="11984" xr:uid="{00000000-0005-0000-0000-000026200000}"/>
    <cellStyle name="Comma 4 2 2 4 2" xfId="12217" xr:uid="{00000000-0005-0000-0000-000027200000}"/>
    <cellStyle name="Comma 4 2 2 4 2 2" xfId="12678" xr:uid="{00000000-0005-0000-0000-000028200000}"/>
    <cellStyle name="Comma 4 2 2 4 2 2 2" xfId="13595" xr:uid="{00000000-0005-0000-0000-000029200000}"/>
    <cellStyle name="Comma 4 2 2 4 2 2 2 2" xfId="15516" xr:uid="{00000000-0005-0000-0000-00002A200000}"/>
    <cellStyle name="Comma 4 2 2 4 2 2 3" xfId="14600" xr:uid="{00000000-0005-0000-0000-00002B200000}"/>
    <cellStyle name="Comma 4 2 2 4 2 3" xfId="13137" xr:uid="{00000000-0005-0000-0000-00002C200000}"/>
    <cellStyle name="Comma 4 2 2 4 2 3 2" xfId="15058" xr:uid="{00000000-0005-0000-0000-00002D200000}"/>
    <cellStyle name="Comma 4 2 2 4 2 4" xfId="14142" xr:uid="{00000000-0005-0000-0000-00002E200000}"/>
    <cellStyle name="Comma 4 2 2 4 3" xfId="12447" xr:uid="{00000000-0005-0000-0000-00002F200000}"/>
    <cellStyle name="Comma 4 2 2 4 3 2" xfId="13366" xr:uid="{00000000-0005-0000-0000-000030200000}"/>
    <cellStyle name="Comma 4 2 2 4 3 2 2" xfId="15287" xr:uid="{00000000-0005-0000-0000-000031200000}"/>
    <cellStyle name="Comma 4 2 2 4 3 3" xfId="14371" xr:uid="{00000000-0005-0000-0000-000032200000}"/>
    <cellStyle name="Comma 4 2 2 4 4" xfId="12908" xr:uid="{00000000-0005-0000-0000-000033200000}"/>
    <cellStyle name="Comma 4 2 2 4 4 2" xfId="14829" xr:uid="{00000000-0005-0000-0000-000034200000}"/>
    <cellStyle name="Comma 4 2 2 4 5" xfId="13913" xr:uid="{00000000-0005-0000-0000-000035200000}"/>
    <cellStyle name="Comma 4 2 2 5" xfId="12045" xr:uid="{00000000-0005-0000-0000-000036200000}"/>
    <cellStyle name="Comma 4 2 2 5 2" xfId="12506" xr:uid="{00000000-0005-0000-0000-000037200000}"/>
    <cellStyle name="Comma 4 2 2 5 2 2" xfId="13423" xr:uid="{00000000-0005-0000-0000-000038200000}"/>
    <cellStyle name="Comma 4 2 2 5 2 2 2" xfId="15344" xr:uid="{00000000-0005-0000-0000-000039200000}"/>
    <cellStyle name="Comma 4 2 2 5 2 3" xfId="14428" xr:uid="{00000000-0005-0000-0000-00003A200000}"/>
    <cellStyle name="Comma 4 2 2 5 3" xfId="12965" xr:uid="{00000000-0005-0000-0000-00003B200000}"/>
    <cellStyle name="Comma 4 2 2 5 3 2" xfId="14886" xr:uid="{00000000-0005-0000-0000-00003C200000}"/>
    <cellStyle name="Comma 4 2 2 5 4" xfId="13970" xr:uid="{00000000-0005-0000-0000-00003D200000}"/>
    <cellStyle name="Comma 4 2 2 6" xfId="12275" xr:uid="{00000000-0005-0000-0000-00003E200000}"/>
    <cellStyle name="Comma 4 2 2 6 2" xfId="13194" xr:uid="{00000000-0005-0000-0000-00003F200000}"/>
    <cellStyle name="Comma 4 2 2 6 2 2" xfId="15115" xr:uid="{00000000-0005-0000-0000-000040200000}"/>
    <cellStyle name="Comma 4 2 2 6 3" xfId="14199" xr:uid="{00000000-0005-0000-0000-000041200000}"/>
    <cellStyle name="Comma 4 2 2 7" xfId="12736" xr:uid="{00000000-0005-0000-0000-000042200000}"/>
    <cellStyle name="Comma 4 2 2 7 2" xfId="14657" xr:uid="{00000000-0005-0000-0000-000043200000}"/>
    <cellStyle name="Comma 4 2 2 8" xfId="13739" xr:uid="{00000000-0005-0000-0000-000044200000}"/>
    <cellStyle name="Comma 4 2 3" xfId="11628" xr:uid="{00000000-0005-0000-0000-000045200000}"/>
    <cellStyle name="Comma 4 2 4" xfId="13657" xr:uid="{00000000-0005-0000-0000-000046200000}"/>
    <cellStyle name="Comma 4 3" xfId="162" xr:uid="{00000000-0005-0000-0000-000047200000}"/>
    <cellStyle name="Comma 4 3 2" xfId="11563" xr:uid="{00000000-0005-0000-0000-000048200000}"/>
    <cellStyle name="Comma 4 3 2 2" xfId="11870" xr:uid="{00000000-0005-0000-0000-000049200000}"/>
    <cellStyle name="Comma 4 3 2 2 2" xfId="12103" xr:uid="{00000000-0005-0000-0000-00004A200000}"/>
    <cellStyle name="Comma 4 3 2 2 2 2" xfId="12564" xr:uid="{00000000-0005-0000-0000-00004B200000}"/>
    <cellStyle name="Comma 4 3 2 2 2 2 2" xfId="13481" xr:uid="{00000000-0005-0000-0000-00004C200000}"/>
    <cellStyle name="Comma 4 3 2 2 2 2 2 2" xfId="15402" xr:uid="{00000000-0005-0000-0000-00004D200000}"/>
    <cellStyle name="Comma 4 3 2 2 2 2 3" xfId="14486" xr:uid="{00000000-0005-0000-0000-00004E200000}"/>
    <cellStyle name="Comma 4 3 2 2 2 3" xfId="13023" xr:uid="{00000000-0005-0000-0000-00004F200000}"/>
    <cellStyle name="Comma 4 3 2 2 2 3 2" xfId="14944" xr:uid="{00000000-0005-0000-0000-000050200000}"/>
    <cellStyle name="Comma 4 3 2 2 2 4" xfId="14028" xr:uid="{00000000-0005-0000-0000-000051200000}"/>
    <cellStyle name="Comma 4 3 2 2 3" xfId="12333" xr:uid="{00000000-0005-0000-0000-000052200000}"/>
    <cellStyle name="Comma 4 3 2 2 3 2" xfId="13252" xr:uid="{00000000-0005-0000-0000-000053200000}"/>
    <cellStyle name="Comma 4 3 2 2 3 2 2" xfId="15173" xr:uid="{00000000-0005-0000-0000-000054200000}"/>
    <cellStyle name="Comma 4 3 2 2 3 3" xfId="14257" xr:uid="{00000000-0005-0000-0000-000055200000}"/>
    <cellStyle name="Comma 4 3 2 2 4" xfId="12794" xr:uid="{00000000-0005-0000-0000-000056200000}"/>
    <cellStyle name="Comma 4 3 2 2 4 2" xfId="14715" xr:uid="{00000000-0005-0000-0000-000057200000}"/>
    <cellStyle name="Comma 4 3 2 2 5" xfId="13799" xr:uid="{00000000-0005-0000-0000-000058200000}"/>
    <cellStyle name="Comma 4 3 2 3" xfId="11928" xr:uid="{00000000-0005-0000-0000-000059200000}"/>
    <cellStyle name="Comma 4 3 2 3 2" xfId="12161" xr:uid="{00000000-0005-0000-0000-00005A200000}"/>
    <cellStyle name="Comma 4 3 2 3 2 2" xfId="12622" xr:uid="{00000000-0005-0000-0000-00005B200000}"/>
    <cellStyle name="Comma 4 3 2 3 2 2 2" xfId="13539" xr:uid="{00000000-0005-0000-0000-00005C200000}"/>
    <cellStyle name="Comma 4 3 2 3 2 2 2 2" xfId="15460" xr:uid="{00000000-0005-0000-0000-00005D200000}"/>
    <cellStyle name="Comma 4 3 2 3 2 2 3" xfId="14544" xr:uid="{00000000-0005-0000-0000-00005E200000}"/>
    <cellStyle name="Comma 4 3 2 3 2 3" xfId="13081" xr:uid="{00000000-0005-0000-0000-00005F200000}"/>
    <cellStyle name="Comma 4 3 2 3 2 3 2" xfId="15002" xr:uid="{00000000-0005-0000-0000-000060200000}"/>
    <cellStyle name="Comma 4 3 2 3 2 4" xfId="14086" xr:uid="{00000000-0005-0000-0000-000061200000}"/>
    <cellStyle name="Comma 4 3 2 3 3" xfId="12391" xr:uid="{00000000-0005-0000-0000-000062200000}"/>
    <cellStyle name="Comma 4 3 2 3 3 2" xfId="13310" xr:uid="{00000000-0005-0000-0000-000063200000}"/>
    <cellStyle name="Comma 4 3 2 3 3 2 2" xfId="15231" xr:uid="{00000000-0005-0000-0000-000064200000}"/>
    <cellStyle name="Comma 4 3 2 3 3 3" xfId="14315" xr:uid="{00000000-0005-0000-0000-000065200000}"/>
    <cellStyle name="Comma 4 3 2 3 4" xfId="12852" xr:uid="{00000000-0005-0000-0000-000066200000}"/>
    <cellStyle name="Comma 4 3 2 3 4 2" xfId="14773" xr:uid="{00000000-0005-0000-0000-000067200000}"/>
    <cellStyle name="Comma 4 3 2 3 5" xfId="13857" xr:uid="{00000000-0005-0000-0000-000068200000}"/>
    <cellStyle name="Comma 4 3 2 4" xfId="11985" xr:uid="{00000000-0005-0000-0000-000069200000}"/>
    <cellStyle name="Comma 4 3 2 4 2" xfId="12218" xr:uid="{00000000-0005-0000-0000-00006A200000}"/>
    <cellStyle name="Comma 4 3 2 4 2 2" xfId="12679" xr:uid="{00000000-0005-0000-0000-00006B200000}"/>
    <cellStyle name="Comma 4 3 2 4 2 2 2" xfId="13596" xr:uid="{00000000-0005-0000-0000-00006C200000}"/>
    <cellStyle name="Comma 4 3 2 4 2 2 2 2" xfId="15517" xr:uid="{00000000-0005-0000-0000-00006D200000}"/>
    <cellStyle name="Comma 4 3 2 4 2 2 3" xfId="14601" xr:uid="{00000000-0005-0000-0000-00006E200000}"/>
    <cellStyle name="Comma 4 3 2 4 2 3" xfId="13138" xr:uid="{00000000-0005-0000-0000-00006F200000}"/>
    <cellStyle name="Comma 4 3 2 4 2 3 2" xfId="15059" xr:uid="{00000000-0005-0000-0000-000070200000}"/>
    <cellStyle name="Comma 4 3 2 4 2 4" xfId="14143" xr:uid="{00000000-0005-0000-0000-000071200000}"/>
    <cellStyle name="Comma 4 3 2 4 3" xfId="12448" xr:uid="{00000000-0005-0000-0000-000072200000}"/>
    <cellStyle name="Comma 4 3 2 4 3 2" xfId="13367" xr:uid="{00000000-0005-0000-0000-000073200000}"/>
    <cellStyle name="Comma 4 3 2 4 3 2 2" xfId="15288" xr:uid="{00000000-0005-0000-0000-000074200000}"/>
    <cellStyle name="Comma 4 3 2 4 3 3" xfId="14372" xr:uid="{00000000-0005-0000-0000-000075200000}"/>
    <cellStyle name="Comma 4 3 2 4 4" xfId="12909" xr:uid="{00000000-0005-0000-0000-000076200000}"/>
    <cellStyle name="Comma 4 3 2 4 4 2" xfId="14830" xr:uid="{00000000-0005-0000-0000-000077200000}"/>
    <cellStyle name="Comma 4 3 2 4 5" xfId="13914" xr:uid="{00000000-0005-0000-0000-000078200000}"/>
    <cellStyle name="Comma 4 3 2 5" xfId="12046" xr:uid="{00000000-0005-0000-0000-000079200000}"/>
    <cellStyle name="Comma 4 3 2 5 2" xfId="12507" xr:uid="{00000000-0005-0000-0000-00007A200000}"/>
    <cellStyle name="Comma 4 3 2 5 2 2" xfId="13424" xr:uid="{00000000-0005-0000-0000-00007B200000}"/>
    <cellStyle name="Comma 4 3 2 5 2 2 2" xfId="15345" xr:uid="{00000000-0005-0000-0000-00007C200000}"/>
    <cellStyle name="Comma 4 3 2 5 2 3" xfId="14429" xr:uid="{00000000-0005-0000-0000-00007D200000}"/>
    <cellStyle name="Comma 4 3 2 5 3" xfId="12966" xr:uid="{00000000-0005-0000-0000-00007E200000}"/>
    <cellStyle name="Comma 4 3 2 5 3 2" xfId="14887" xr:uid="{00000000-0005-0000-0000-00007F200000}"/>
    <cellStyle name="Comma 4 3 2 5 4" xfId="13971" xr:uid="{00000000-0005-0000-0000-000080200000}"/>
    <cellStyle name="Comma 4 3 2 6" xfId="12276" xr:uid="{00000000-0005-0000-0000-000081200000}"/>
    <cellStyle name="Comma 4 3 2 6 2" xfId="13195" xr:uid="{00000000-0005-0000-0000-000082200000}"/>
    <cellStyle name="Comma 4 3 2 6 2 2" xfId="15116" xr:uid="{00000000-0005-0000-0000-000083200000}"/>
    <cellStyle name="Comma 4 3 2 6 3" xfId="14200" xr:uid="{00000000-0005-0000-0000-000084200000}"/>
    <cellStyle name="Comma 4 3 2 7" xfId="12737" xr:uid="{00000000-0005-0000-0000-000085200000}"/>
    <cellStyle name="Comma 4 3 2 7 2" xfId="14658" xr:uid="{00000000-0005-0000-0000-000086200000}"/>
    <cellStyle name="Comma 4 3 2 8" xfId="13740" xr:uid="{00000000-0005-0000-0000-000087200000}"/>
    <cellStyle name="Comma 4 3 3" xfId="11629" xr:uid="{00000000-0005-0000-0000-000088200000}"/>
    <cellStyle name="Comma 4 3 4" xfId="13658" xr:uid="{00000000-0005-0000-0000-000089200000}"/>
    <cellStyle name="Comma 4 4" xfId="163" xr:uid="{00000000-0005-0000-0000-00008A200000}"/>
    <cellStyle name="Comma 4 4 2" xfId="11564" xr:uid="{00000000-0005-0000-0000-00008B200000}"/>
    <cellStyle name="Comma 4 4 2 2" xfId="11871" xr:uid="{00000000-0005-0000-0000-00008C200000}"/>
    <cellStyle name="Comma 4 4 2 2 2" xfId="12104" xr:uid="{00000000-0005-0000-0000-00008D200000}"/>
    <cellStyle name="Comma 4 4 2 2 2 2" xfId="12565" xr:uid="{00000000-0005-0000-0000-00008E200000}"/>
    <cellStyle name="Comma 4 4 2 2 2 2 2" xfId="13482" xr:uid="{00000000-0005-0000-0000-00008F200000}"/>
    <cellStyle name="Comma 4 4 2 2 2 2 2 2" xfId="15403" xr:uid="{00000000-0005-0000-0000-000090200000}"/>
    <cellStyle name="Comma 4 4 2 2 2 2 3" xfId="14487" xr:uid="{00000000-0005-0000-0000-000091200000}"/>
    <cellStyle name="Comma 4 4 2 2 2 3" xfId="13024" xr:uid="{00000000-0005-0000-0000-000092200000}"/>
    <cellStyle name="Comma 4 4 2 2 2 3 2" xfId="14945" xr:uid="{00000000-0005-0000-0000-000093200000}"/>
    <cellStyle name="Comma 4 4 2 2 2 4" xfId="14029" xr:uid="{00000000-0005-0000-0000-000094200000}"/>
    <cellStyle name="Comma 4 4 2 2 3" xfId="12334" xr:uid="{00000000-0005-0000-0000-000095200000}"/>
    <cellStyle name="Comma 4 4 2 2 3 2" xfId="13253" xr:uid="{00000000-0005-0000-0000-000096200000}"/>
    <cellStyle name="Comma 4 4 2 2 3 2 2" xfId="15174" xr:uid="{00000000-0005-0000-0000-000097200000}"/>
    <cellStyle name="Comma 4 4 2 2 3 3" xfId="14258" xr:uid="{00000000-0005-0000-0000-000098200000}"/>
    <cellStyle name="Comma 4 4 2 2 4" xfId="12795" xr:uid="{00000000-0005-0000-0000-000099200000}"/>
    <cellStyle name="Comma 4 4 2 2 4 2" xfId="14716" xr:uid="{00000000-0005-0000-0000-00009A200000}"/>
    <cellStyle name="Comma 4 4 2 2 5" xfId="13800" xr:uid="{00000000-0005-0000-0000-00009B200000}"/>
    <cellStyle name="Comma 4 4 2 3" xfId="11929" xr:uid="{00000000-0005-0000-0000-00009C200000}"/>
    <cellStyle name="Comma 4 4 2 3 2" xfId="12162" xr:uid="{00000000-0005-0000-0000-00009D200000}"/>
    <cellStyle name="Comma 4 4 2 3 2 2" xfId="12623" xr:uid="{00000000-0005-0000-0000-00009E200000}"/>
    <cellStyle name="Comma 4 4 2 3 2 2 2" xfId="13540" xr:uid="{00000000-0005-0000-0000-00009F200000}"/>
    <cellStyle name="Comma 4 4 2 3 2 2 2 2" xfId="15461" xr:uid="{00000000-0005-0000-0000-0000A0200000}"/>
    <cellStyle name="Comma 4 4 2 3 2 2 3" xfId="14545" xr:uid="{00000000-0005-0000-0000-0000A1200000}"/>
    <cellStyle name="Comma 4 4 2 3 2 3" xfId="13082" xr:uid="{00000000-0005-0000-0000-0000A2200000}"/>
    <cellStyle name="Comma 4 4 2 3 2 3 2" xfId="15003" xr:uid="{00000000-0005-0000-0000-0000A3200000}"/>
    <cellStyle name="Comma 4 4 2 3 2 4" xfId="14087" xr:uid="{00000000-0005-0000-0000-0000A4200000}"/>
    <cellStyle name="Comma 4 4 2 3 3" xfId="12392" xr:uid="{00000000-0005-0000-0000-0000A5200000}"/>
    <cellStyle name="Comma 4 4 2 3 3 2" xfId="13311" xr:uid="{00000000-0005-0000-0000-0000A6200000}"/>
    <cellStyle name="Comma 4 4 2 3 3 2 2" xfId="15232" xr:uid="{00000000-0005-0000-0000-0000A7200000}"/>
    <cellStyle name="Comma 4 4 2 3 3 3" xfId="14316" xr:uid="{00000000-0005-0000-0000-0000A8200000}"/>
    <cellStyle name="Comma 4 4 2 3 4" xfId="12853" xr:uid="{00000000-0005-0000-0000-0000A9200000}"/>
    <cellStyle name="Comma 4 4 2 3 4 2" xfId="14774" xr:uid="{00000000-0005-0000-0000-0000AA200000}"/>
    <cellStyle name="Comma 4 4 2 3 5" xfId="13858" xr:uid="{00000000-0005-0000-0000-0000AB200000}"/>
    <cellStyle name="Comma 4 4 2 4" xfId="11986" xr:uid="{00000000-0005-0000-0000-0000AC200000}"/>
    <cellStyle name="Comma 4 4 2 4 2" xfId="12219" xr:uid="{00000000-0005-0000-0000-0000AD200000}"/>
    <cellStyle name="Comma 4 4 2 4 2 2" xfId="12680" xr:uid="{00000000-0005-0000-0000-0000AE200000}"/>
    <cellStyle name="Comma 4 4 2 4 2 2 2" xfId="13597" xr:uid="{00000000-0005-0000-0000-0000AF200000}"/>
    <cellStyle name="Comma 4 4 2 4 2 2 2 2" xfId="15518" xr:uid="{00000000-0005-0000-0000-0000B0200000}"/>
    <cellStyle name="Comma 4 4 2 4 2 2 3" xfId="14602" xr:uid="{00000000-0005-0000-0000-0000B1200000}"/>
    <cellStyle name="Comma 4 4 2 4 2 3" xfId="13139" xr:uid="{00000000-0005-0000-0000-0000B2200000}"/>
    <cellStyle name="Comma 4 4 2 4 2 3 2" xfId="15060" xr:uid="{00000000-0005-0000-0000-0000B3200000}"/>
    <cellStyle name="Comma 4 4 2 4 2 4" xfId="14144" xr:uid="{00000000-0005-0000-0000-0000B4200000}"/>
    <cellStyle name="Comma 4 4 2 4 3" xfId="12449" xr:uid="{00000000-0005-0000-0000-0000B5200000}"/>
    <cellStyle name="Comma 4 4 2 4 3 2" xfId="13368" xr:uid="{00000000-0005-0000-0000-0000B6200000}"/>
    <cellStyle name="Comma 4 4 2 4 3 2 2" xfId="15289" xr:uid="{00000000-0005-0000-0000-0000B7200000}"/>
    <cellStyle name="Comma 4 4 2 4 3 3" xfId="14373" xr:uid="{00000000-0005-0000-0000-0000B8200000}"/>
    <cellStyle name="Comma 4 4 2 4 4" xfId="12910" xr:uid="{00000000-0005-0000-0000-0000B9200000}"/>
    <cellStyle name="Comma 4 4 2 4 4 2" xfId="14831" xr:uid="{00000000-0005-0000-0000-0000BA200000}"/>
    <cellStyle name="Comma 4 4 2 4 5" xfId="13915" xr:uid="{00000000-0005-0000-0000-0000BB200000}"/>
    <cellStyle name="Comma 4 4 2 5" xfId="12047" xr:uid="{00000000-0005-0000-0000-0000BC200000}"/>
    <cellStyle name="Comma 4 4 2 5 2" xfId="12508" xr:uid="{00000000-0005-0000-0000-0000BD200000}"/>
    <cellStyle name="Comma 4 4 2 5 2 2" xfId="13425" xr:uid="{00000000-0005-0000-0000-0000BE200000}"/>
    <cellStyle name="Comma 4 4 2 5 2 2 2" xfId="15346" xr:uid="{00000000-0005-0000-0000-0000BF200000}"/>
    <cellStyle name="Comma 4 4 2 5 2 3" xfId="14430" xr:uid="{00000000-0005-0000-0000-0000C0200000}"/>
    <cellStyle name="Comma 4 4 2 5 3" xfId="12967" xr:uid="{00000000-0005-0000-0000-0000C1200000}"/>
    <cellStyle name="Comma 4 4 2 5 3 2" xfId="14888" xr:uid="{00000000-0005-0000-0000-0000C2200000}"/>
    <cellStyle name="Comma 4 4 2 5 4" xfId="13972" xr:uid="{00000000-0005-0000-0000-0000C3200000}"/>
    <cellStyle name="Comma 4 4 2 6" xfId="12277" xr:uid="{00000000-0005-0000-0000-0000C4200000}"/>
    <cellStyle name="Comma 4 4 2 6 2" xfId="13196" xr:uid="{00000000-0005-0000-0000-0000C5200000}"/>
    <cellStyle name="Comma 4 4 2 6 2 2" xfId="15117" xr:uid="{00000000-0005-0000-0000-0000C6200000}"/>
    <cellStyle name="Comma 4 4 2 6 3" xfId="14201" xr:uid="{00000000-0005-0000-0000-0000C7200000}"/>
    <cellStyle name="Comma 4 4 2 7" xfId="12738" xr:uid="{00000000-0005-0000-0000-0000C8200000}"/>
    <cellStyle name="Comma 4 4 2 7 2" xfId="14659" xr:uid="{00000000-0005-0000-0000-0000C9200000}"/>
    <cellStyle name="Comma 4 4 2 8" xfId="13741" xr:uid="{00000000-0005-0000-0000-0000CA200000}"/>
    <cellStyle name="Comma 4 4 3" xfId="11630" xr:uid="{00000000-0005-0000-0000-0000CB200000}"/>
    <cellStyle name="Comma 4 4 4" xfId="13659" xr:uid="{00000000-0005-0000-0000-0000CC200000}"/>
    <cellStyle name="Comma 4 5" xfId="164" xr:uid="{00000000-0005-0000-0000-0000CD200000}"/>
    <cellStyle name="Comma 4 5 2" xfId="11565" xr:uid="{00000000-0005-0000-0000-0000CE200000}"/>
    <cellStyle name="Comma 4 5 2 2" xfId="11872" xr:uid="{00000000-0005-0000-0000-0000CF200000}"/>
    <cellStyle name="Comma 4 5 2 2 2" xfId="12105" xr:uid="{00000000-0005-0000-0000-0000D0200000}"/>
    <cellStyle name="Comma 4 5 2 2 2 2" xfId="12566" xr:uid="{00000000-0005-0000-0000-0000D1200000}"/>
    <cellStyle name="Comma 4 5 2 2 2 2 2" xfId="13483" xr:uid="{00000000-0005-0000-0000-0000D2200000}"/>
    <cellStyle name="Comma 4 5 2 2 2 2 2 2" xfId="15404" xr:uid="{00000000-0005-0000-0000-0000D3200000}"/>
    <cellStyle name="Comma 4 5 2 2 2 2 3" xfId="14488" xr:uid="{00000000-0005-0000-0000-0000D4200000}"/>
    <cellStyle name="Comma 4 5 2 2 2 3" xfId="13025" xr:uid="{00000000-0005-0000-0000-0000D5200000}"/>
    <cellStyle name="Comma 4 5 2 2 2 3 2" xfId="14946" xr:uid="{00000000-0005-0000-0000-0000D6200000}"/>
    <cellStyle name="Comma 4 5 2 2 2 4" xfId="14030" xr:uid="{00000000-0005-0000-0000-0000D7200000}"/>
    <cellStyle name="Comma 4 5 2 2 3" xfId="12335" xr:uid="{00000000-0005-0000-0000-0000D8200000}"/>
    <cellStyle name="Comma 4 5 2 2 3 2" xfId="13254" xr:uid="{00000000-0005-0000-0000-0000D9200000}"/>
    <cellStyle name="Comma 4 5 2 2 3 2 2" xfId="15175" xr:uid="{00000000-0005-0000-0000-0000DA200000}"/>
    <cellStyle name="Comma 4 5 2 2 3 3" xfId="14259" xr:uid="{00000000-0005-0000-0000-0000DB200000}"/>
    <cellStyle name="Comma 4 5 2 2 4" xfId="12796" xr:uid="{00000000-0005-0000-0000-0000DC200000}"/>
    <cellStyle name="Comma 4 5 2 2 4 2" xfId="14717" xr:uid="{00000000-0005-0000-0000-0000DD200000}"/>
    <cellStyle name="Comma 4 5 2 2 5" xfId="13801" xr:uid="{00000000-0005-0000-0000-0000DE200000}"/>
    <cellStyle name="Comma 4 5 2 3" xfId="11930" xr:uid="{00000000-0005-0000-0000-0000DF200000}"/>
    <cellStyle name="Comma 4 5 2 3 2" xfId="12163" xr:uid="{00000000-0005-0000-0000-0000E0200000}"/>
    <cellStyle name="Comma 4 5 2 3 2 2" xfId="12624" xr:uid="{00000000-0005-0000-0000-0000E1200000}"/>
    <cellStyle name="Comma 4 5 2 3 2 2 2" xfId="13541" xr:uid="{00000000-0005-0000-0000-0000E2200000}"/>
    <cellStyle name="Comma 4 5 2 3 2 2 2 2" xfId="15462" xr:uid="{00000000-0005-0000-0000-0000E3200000}"/>
    <cellStyle name="Comma 4 5 2 3 2 2 3" xfId="14546" xr:uid="{00000000-0005-0000-0000-0000E4200000}"/>
    <cellStyle name="Comma 4 5 2 3 2 3" xfId="13083" xr:uid="{00000000-0005-0000-0000-0000E5200000}"/>
    <cellStyle name="Comma 4 5 2 3 2 3 2" xfId="15004" xr:uid="{00000000-0005-0000-0000-0000E6200000}"/>
    <cellStyle name="Comma 4 5 2 3 2 4" xfId="14088" xr:uid="{00000000-0005-0000-0000-0000E7200000}"/>
    <cellStyle name="Comma 4 5 2 3 3" xfId="12393" xr:uid="{00000000-0005-0000-0000-0000E8200000}"/>
    <cellStyle name="Comma 4 5 2 3 3 2" xfId="13312" xr:uid="{00000000-0005-0000-0000-0000E9200000}"/>
    <cellStyle name="Comma 4 5 2 3 3 2 2" xfId="15233" xr:uid="{00000000-0005-0000-0000-0000EA200000}"/>
    <cellStyle name="Comma 4 5 2 3 3 3" xfId="14317" xr:uid="{00000000-0005-0000-0000-0000EB200000}"/>
    <cellStyle name="Comma 4 5 2 3 4" xfId="12854" xr:uid="{00000000-0005-0000-0000-0000EC200000}"/>
    <cellStyle name="Comma 4 5 2 3 4 2" xfId="14775" xr:uid="{00000000-0005-0000-0000-0000ED200000}"/>
    <cellStyle name="Comma 4 5 2 3 5" xfId="13859" xr:uid="{00000000-0005-0000-0000-0000EE200000}"/>
    <cellStyle name="Comma 4 5 2 4" xfId="11987" xr:uid="{00000000-0005-0000-0000-0000EF200000}"/>
    <cellStyle name="Comma 4 5 2 4 2" xfId="12220" xr:uid="{00000000-0005-0000-0000-0000F0200000}"/>
    <cellStyle name="Comma 4 5 2 4 2 2" xfId="12681" xr:uid="{00000000-0005-0000-0000-0000F1200000}"/>
    <cellStyle name="Comma 4 5 2 4 2 2 2" xfId="13598" xr:uid="{00000000-0005-0000-0000-0000F2200000}"/>
    <cellStyle name="Comma 4 5 2 4 2 2 2 2" xfId="15519" xr:uid="{00000000-0005-0000-0000-0000F3200000}"/>
    <cellStyle name="Comma 4 5 2 4 2 2 3" xfId="14603" xr:uid="{00000000-0005-0000-0000-0000F4200000}"/>
    <cellStyle name="Comma 4 5 2 4 2 3" xfId="13140" xr:uid="{00000000-0005-0000-0000-0000F5200000}"/>
    <cellStyle name="Comma 4 5 2 4 2 3 2" xfId="15061" xr:uid="{00000000-0005-0000-0000-0000F6200000}"/>
    <cellStyle name="Comma 4 5 2 4 2 4" xfId="14145" xr:uid="{00000000-0005-0000-0000-0000F7200000}"/>
    <cellStyle name="Comma 4 5 2 4 3" xfId="12450" xr:uid="{00000000-0005-0000-0000-0000F8200000}"/>
    <cellStyle name="Comma 4 5 2 4 3 2" xfId="13369" xr:uid="{00000000-0005-0000-0000-0000F9200000}"/>
    <cellStyle name="Comma 4 5 2 4 3 2 2" xfId="15290" xr:uid="{00000000-0005-0000-0000-0000FA200000}"/>
    <cellStyle name="Comma 4 5 2 4 3 3" xfId="14374" xr:uid="{00000000-0005-0000-0000-0000FB200000}"/>
    <cellStyle name="Comma 4 5 2 4 4" xfId="12911" xr:uid="{00000000-0005-0000-0000-0000FC200000}"/>
    <cellStyle name="Comma 4 5 2 4 4 2" xfId="14832" xr:uid="{00000000-0005-0000-0000-0000FD200000}"/>
    <cellStyle name="Comma 4 5 2 4 5" xfId="13916" xr:uid="{00000000-0005-0000-0000-0000FE200000}"/>
    <cellStyle name="Comma 4 5 2 5" xfId="12048" xr:uid="{00000000-0005-0000-0000-0000FF200000}"/>
    <cellStyle name="Comma 4 5 2 5 2" xfId="12509" xr:uid="{00000000-0005-0000-0000-000000210000}"/>
    <cellStyle name="Comma 4 5 2 5 2 2" xfId="13426" xr:uid="{00000000-0005-0000-0000-000001210000}"/>
    <cellStyle name="Comma 4 5 2 5 2 2 2" xfId="15347" xr:uid="{00000000-0005-0000-0000-000002210000}"/>
    <cellStyle name="Comma 4 5 2 5 2 3" xfId="14431" xr:uid="{00000000-0005-0000-0000-000003210000}"/>
    <cellStyle name="Comma 4 5 2 5 3" xfId="12968" xr:uid="{00000000-0005-0000-0000-000004210000}"/>
    <cellStyle name="Comma 4 5 2 5 3 2" xfId="14889" xr:uid="{00000000-0005-0000-0000-000005210000}"/>
    <cellStyle name="Comma 4 5 2 5 4" xfId="13973" xr:uid="{00000000-0005-0000-0000-000006210000}"/>
    <cellStyle name="Comma 4 5 2 6" xfId="12278" xr:uid="{00000000-0005-0000-0000-000007210000}"/>
    <cellStyle name="Comma 4 5 2 6 2" xfId="13197" xr:uid="{00000000-0005-0000-0000-000008210000}"/>
    <cellStyle name="Comma 4 5 2 6 2 2" xfId="15118" xr:uid="{00000000-0005-0000-0000-000009210000}"/>
    <cellStyle name="Comma 4 5 2 6 3" xfId="14202" xr:uid="{00000000-0005-0000-0000-00000A210000}"/>
    <cellStyle name="Comma 4 5 2 7" xfId="12739" xr:uid="{00000000-0005-0000-0000-00000B210000}"/>
    <cellStyle name="Comma 4 5 2 7 2" xfId="14660" xr:uid="{00000000-0005-0000-0000-00000C210000}"/>
    <cellStyle name="Comma 4 5 2 8" xfId="13742" xr:uid="{00000000-0005-0000-0000-00000D210000}"/>
    <cellStyle name="Comma 4 5 3" xfId="11631" xr:uid="{00000000-0005-0000-0000-00000E210000}"/>
    <cellStyle name="Comma 4 5 4" xfId="13660" xr:uid="{00000000-0005-0000-0000-00000F210000}"/>
    <cellStyle name="Comma 4 6" xfId="165" xr:uid="{00000000-0005-0000-0000-000010210000}"/>
    <cellStyle name="Comma 4 6 2" xfId="11566" xr:uid="{00000000-0005-0000-0000-000011210000}"/>
    <cellStyle name="Comma 4 6 2 2" xfId="11873" xr:uid="{00000000-0005-0000-0000-000012210000}"/>
    <cellStyle name="Comma 4 6 2 2 2" xfId="12106" xr:uid="{00000000-0005-0000-0000-000013210000}"/>
    <cellStyle name="Comma 4 6 2 2 2 2" xfId="12567" xr:uid="{00000000-0005-0000-0000-000014210000}"/>
    <cellStyle name="Comma 4 6 2 2 2 2 2" xfId="13484" xr:uid="{00000000-0005-0000-0000-000015210000}"/>
    <cellStyle name="Comma 4 6 2 2 2 2 2 2" xfId="15405" xr:uid="{00000000-0005-0000-0000-000016210000}"/>
    <cellStyle name="Comma 4 6 2 2 2 2 3" xfId="14489" xr:uid="{00000000-0005-0000-0000-000017210000}"/>
    <cellStyle name="Comma 4 6 2 2 2 3" xfId="13026" xr:uid="{00000000-0005-0000-0000-000018210000}"/>
    <cellStyle name="Comma 4 6 2 2 2 3 2" xfId="14947" xr:uid="{00000000-0005-0000-0000-000019210000}"/>
    <cellStyle name="Comma 4 6 2 2 2 4" xfId="14031" xr:uid="{00000000-0005-0000-0000-00001A210000}"/>
    <cellStyle name="Comma 4 6 2 2 3" xfId="12336" xr:uid="{00000000-0005-0000-0000-00001B210000}"/>
    <cellStyle name="Comma 4 6 2 2 3 2" xfId="13255" xr:uid="{00000000-0005-0000-0000-00001C210000}"/>
    <cellStyle name="Comma 4 6 2 2 3 2 2" xfId="15176" xr:uid="{00000000-0005-0000-0000-00001D210000}"/>
    <cellStyle name="Comma 4 6 2 2 3 3" xfId="14260" xr:uid="{00000000-0005-0000-0000-00001E210000}"/>
    <cellStyle name="Comma 4 6 2 2 4" xfId="12797" xr:uid="{00000000-0005-0000-0000-00001F210000}"/>
    <cellStyle name="Comma 4 6 2 2 4 2" xfId="14718" xr:uid="{00000000-0005-0000-0000-000020210000}"/>
    <cellStyle name="Comma 4 6 2 2 5" xfId="13802" xr:uid="{00000000-0005-0000-0000-000021210000}"/>
    <cellStyle name="Comma 4 6 2 3" xfId="11931" xr:uid="{00000000-0005-0000-0000-000022210000}"/>
    <cellStyle name="Comma 4 6 2 3 2" xfId="12164" xr:uid="{00000000-0005-0000-0000-000023210000}"/>
    <cellStyle name="Comma 4 6 2 3 2 2" xfId="12625" xr:uid="{00000000-0005-0000-0000-000024210000}"/>
    <cellStyle name="Comma 4 6 2 3 2 2 2" xfId="13542" xr:uid="{00000000-0005-0000-0000-000025210000}"/>
    <cellStyle name="Comma 4 6 2 3 2 2 2 2" xfId="15463" xr:uid="{00000000-0005-0000-0000-000026210000}"/>
    <cellStyle name="Comma 4 6 2 3 2 2 3" xfId="14547" xr:uid="{00000000-0005-0000-0000-000027210000}"/>
    <cellStyle name="Comma 4 6 2 3 2 3" xfId="13084" xr:uid="{00000000-0005-0000-0000-000028210000}"/>
    <cellStyle name="Comma 4 6 2 3 2 3 2" xfId="15005" xr:uid="{00000000-0005-0000-0000-000029210000}"/>
    <cellStyle name="Comma 4 6 2 3 2 4" xfId="14089" xr:uid="{00000000-0005-0000-0000-00002A210000}"/>
    <cellStyle name="Comma 4 6 2 3 3" xfId="12394" xr:uid="{00000000-0005-0000-0000-00002B210000}"/>
    <cellStyle name="Comma 4 6 2 3 3 2" xfId="13313" xr:uid="{00000000-0005-0000-0000-00002C210000}"/>
    <cellStyle name="Comma 4 6 2 3 3 2 2" xfId="15234" xr:uid="{00000000-0005-0000-0000-00002D210000}"/>
    <cellStyle name="Comma 4 6 2 3 3 3" xfId="14318" xr:uid="{00000000-0005-0000-0000-00002E210000}"/>
    <cellStyle name="Comma 4 6 2 3 4" xfId="12855" xr:uid="{00000000-0005-0000-0000-00002F210000}"/>
    <cellStyle name="Comma 4 6 2 3 4 2" xfId="14776" xr:uid="{00000000-0005-0000-0000-000030210000}"/>
    <cellStyle name="Comma 4 6 2 3 5" xfId="13860" xr:uid="{00000000-0005-0000-0000-000031210000}"/>
    <cellStyle name="Comma 4 6 2 4" xfId="11988" xr:uid="{00000000-0005-0000-0000-000032210000}"/>
    <cellStyle name="Comma 4 6 2 4 2" xfId="12221" xr:uid="{00000000-0005-0000-0000-000033210000}"/>
    <cellStyle name="Comma 4 6 2 4 2 2" xfId="12682" xr:uid="{00000000-0005-0000-0000-000034210000}"/>
    <cellStyle name="Comma 4 6 2 4 2 2 2" xfId="13599" xr:uid="{00000000-0005-0000-0000-000035210000}"/>
    <cellStyle name="Comma 4 6 2 4 2 2 2 2" xfId="15520" xr:uid="{00000000-0005-0000-0000-000036210000}"/>
    <cellStyle name="Comma 4 6 2 4 2 2 3" xfId="14604" xr:uid="{00000000-0005-0000-0000-000037210000}"/>
    <cellStyle name="Comma 4 6 2 4 2 3" xfId="13141" xr:uid="{00000000-0005-0000-0000-000038210000}"/>
    <cellStyle name="Comma 4 6 2 4 2 3 2" xfId="15062" xr:uid="{00000000-0005-0000-0000-000039210000}"/>
    <cellStyle name="Comma 4 6 2 4 2 4" xfId="14146" xr:uid="{00000000-0005-0000-0000-00003A210000}"/>
    <cellStyle name="Comma 4 6 2 4 3" xfId="12451" xr:uid="{00000000-0005-0000-0000-00003B210000}"/>
    <cellStyle name="Comma 4 6 2 4 3 2" xfId="13370" xr:uid="{00000000-0005-0000-0000-00003C210000}"/>
    <cellStyle name="Comma 4 6 2 4 3 2 2" xfId="15291" xr:uid="{00000000-0005-0000-0000-00003D210000}"/>
    <cellStyle name="Comma 4 6 2 4 3 3" xfId="14375" xr:uid="{00000000-0005-0000-0000-00003E210000}"/>
    <cellStyle name="Comma 4 6 2 4 4" xfId="12912" xr:uid="{00000000-0005-0000-0000-00003F210000}"/>
    <cellStyle name="Comma 4 6 2 4 4 2" xfId="14833" xr:uid="{00000000-0005-0000-0000-000040210000}"/>
    <cellStyle name="Comma 4 6 2 4 5" xfId="13917" xr:uid="{00000000-0005-0000-0000-000041210000}"/>
    <cellStyle name="Comma 4 6 2 5" xfId="12049" xr:uid="{00000000-0005-0000-0000-000042210000}"/>
    <cellStyle name="Comma 4 6 2 5 2" xfId="12510" xr:uid="{00000000-0005-0000-0000-000043210000}"/>
    <cellStyle name="Comma 4 6 2 5 2 2" xfId="13427" xr:uid="{00000000-0005-0000-0000-000044210000}"/>
    <cellStyle name="Comma 4 6 2 5 2 2 2" xfId="15348" xr:uid="{00000000-0005-0000-0000-000045210000}"/>
    <cellStyle name="Comma 4 6 2 5 2 3" xfId="14432" xr:uid="{00000000-0005-0000-0000-000046210000}"/>
    <cellStyle name="Comma 4 6 2 5 3" xfId="12969" xr:uid="{00000000-0005-0000-0000-000047210000}"/>
    <cellStyle name="Comma 4 6 2 5 3 2" xfId="14890" xr:uid="{00000000-0005-0000-0000-000048210000}"/>
    <cellStyle name="Comma 4 6 2 5 4" xfId="13974" xr:uid="{00000000-0005-0000-0000-000049210000}"/>
    <cellStyle name="Comma 4 6 2 6" xfId="12279" xr:uid="{00000000-0005-0000-0000-00004A210000}"/>
    <cellStyle name="Comma 4 6 2 6 2" xfId="13198" xr:uid="{00000000-0005-0000-0000-00004B210000}"/>
    <cellStyle name="Comma 4 6 2 6 2 2" xfId="15119" xr:uid="{00000000-0005-0000-0000-00004C210000}"/>
    <cellStyle name="Comma 4 6 2 6 3" xfId="14203" xr:uid="{00000000-0005-0000-0000-00004D210000}"/>
    <cellStyle name="Comma 4 6 2 7" xfId="12740" xr:uid="{00000000-0005-0000-0000-00004E210000}"/>
    <cellStyle name="Comma 4 6 2 7 2" xfId="14661" xr:uid="{00000000-0005-0000-0000-00004F210000}"/>
    <cellStyle name="Comma 4 6 2 8" xfId="13743" xr:uid="{00000000-0005-0000-0000-000050210000}"/>
    <cellStyle name="Comma 4 6 3" xfId="11632" xr:uid="{00000000-0005-0000-0000-000051210000}"/>
    <cellStyle name="Comma 4 6 4" xfId="13661" xr:uid="{00000000-0005-0000-0000-000052210000}"/>
    <cellStyle name="Comma 4 7" xfId="166" xr:uid="{00000000-0005-0000-0000-000053210000}"/>
    <cellStyle name="Comma 4 7 2" xfId="11567" xr:uid="{00000000-0005-0000-0000-000054210000}"/>
    <cellStyle name="Comma 4 7 2 2" xfId="11874" xr:uid="{00000000-0005-0000-0000-000055210000}"/>
    <cellStyle name="Comma 4 7 2 2 2" xfId="12107" xr:uid="{00000000-0005-0000-0000-000056210000}"/>
    <cellStyle name="Comma 4 7 2 2 2 2" xfId="12568" xr:uid="{00000000-0005-0000-0000-000057210000}"/>
    <cellStyle name="Comma 4 7 2 2 2 2 2" xfId="13485" xr:uid="{00000000-0005-0000-0000-000058210000}"/>
    <cellStyle name="Comma 4 7 2 2 2 2 2 2" xfId="15406" xr:uid="{00000000-0005-0000-0000-000059210000}"/>
    <cellStyle name="Comma 4 7 2 2 2 2 3" xfId="14490" xr:uid="{00000000-0005-0000-0000-00005A210000}"/>
    <cellStyle name="Comma 4 7 2 2 2 3" xfId="13027" xr:uid="{00000000-0005-0000-0000-00005B210000}"/>
    <cellStyle name="Comma 4 7 2 2 2 3 2" xfId="14948" xr:uid="{00000000-0005-0000-0000-00005C210000}"/>
    <cellStyle name="Comma 4 7 2 2 2 4" xfId="14032" xr:uid="{00000000-0005-0000-0000-00005D210000}"/>
    <cellStyle name="Comma 4 7 2 2 3" xfId="12337" xr:uid="{00000000-0005-0000-0000-00005E210000}"/>
    <cellStyle name="Comma 4 7 2 2 3 2" xfId="13256" xr:uid="{00000000-0005-0000-0000-00005F210000}"/>
    <cellStyle name="Comma 4 7 2 2 3 2 2" xfId="15177" xr:uid="{00000000-0005-0000-0000-000060210000}"/>
    <cellStyle name="Comma 4 7 2 2 3 3" xfId="14261" xr:uid="{00000000-0005-0000-0000-000061210000}"/>
    <cellStyle name="Comma 4 7 2 2 4" xfId="12798" xr:uid="{00000000-0005-0000-0000-000062210000}"/>
    <cellStyle name="Comma 4 7 2 2 4 2" xfId="14719" xr:uid="{00000000-0005-0000-0000-000063210000}"/>
    <cellStyle name="Comma 4 7 2 2 5" xfId="13803" xr:uid="{00000000-0005-0000-0000-000064210000}"/>
    <cellStyle name="Comma 4 7 2 3" xfId="11932" xr:uid="{00000000-0005-0000-0000-000065210000}"/>
    <cellStyle name="Comma 4 7 2 3 2" xfId="12165" xr:uid="{00000000-0005-0000-0000-000066210000}"/>
    <cellStyle name="Comma 4 7 2 3 2 2" xfId="12626" xr:uid="{00000000-0005-0000-0000-000067210000}"/>
    <cellStyle name="Comma 4 7 2 3 2 2 2" xfId="13543" xr:uid="{00000000-0005-0000-0000-000068210000}"/>
    <cellStyle name="Comma 4 7 2 3 2 2 2 2" xfId="15464" xr:uid="{00000000-0005-0000-0000-000069210000}"/>
    <cellStyle name="Comma 4 7 2 3 2 2 3" xfId="14548" xr:uid="{00000000-0005-0000-0000-00006A210000}"/>
    <cellStyle name="Comma 4 7 2 3 2 3" xfId="13085" xr:uid="{00000000-0005-0000-0000-00006B210000}"/>
    <cellStyle name="Comma 4 7 2 3 2 3 2" xfId="15006" xr:uid="{00000000-0005-0000-0000-00006C210000}"/>
    <cellStyle name="Comma 4 7 2 3 2 4" xfId="14090" xr:uid="{00000000-0005-0000-0000-00006D210000}"/>
    <cellStyle name="Comma 4 7 2 3 3" xfId="12395" xr:uid="{00000000-0005-0000-0000-00006E210000}"/>
    <cellStyle name="Comma 4 7 2 3 3 2" xfId="13314" xr:uid="{00000000-0005-0000-0000-00006F210000}"/>
    <cellStyle name="Comma 4 7 2 3 3 2 2" xfId="15235" xr:uid="{00000000-0005-0000-0000-000070210000}"/>
    <cellStyle name="Comma 4 7 2 3 3 3" xfId="14319" xr:uid="{00000000-0005-0000-0000-000071210000}"/>
    <cellStyle name="Comma 4 7 2 3 4" xfId="12856" xr:uid="{00000000-0005-0000-0000-000072210000}"/>
    <cellStyle name="Comma 4 7 2 3 4 2" xfId="14777" xr:uid="{00000000-0005-0000-0000-000073210000}"/>
    <cellStyle name="Comma 4 7 2 3 5" xfId="13861" xr:uid="{00000000-0005-0000-0000-000074210000}"/>
    <cellStyle name="Comma 4 7 2 4" xfId="11989" xr:uid="{00000000-0005-0000-0000-000075210000}"/>
    <cellStyle name="Comma 4 7 2 4 2" xfId="12222" xr:uid="{00000000-0005-0000-0000-000076210000}"/>
    <cellStyle name="Comma 4 7 2 4 2 2" xfId="12683" xr:uid="{00000000-0005-0000-0000-000077210000}"/>
    <cellStyle name="Comma 4 7 2 4 2 2 2" xfId="13600" xr:uid="{00000000-0005-0000-0000-000078210000}"/>
    <cellStyle name="Comma 4 7 2 4 2 2 2 2" xfId="15521" xr:uid="{00000000-0005-0000-0000-000079210000}"/>
    <cellStyle name="Comma 4 7 2 4 2 2 3" xfId="14605" xr:uid="{00000000-0005-0000-0000-00007A210000}"/>
    <cellStyle name="Comma 4 7 2 4 2 3" xfId="13142" xr:uid="{00000000-0005-0000-0000-00007B210000}"/>
    <cellStyle name="Comma 4 7 2 4 2 3 2" xfId="15063" xr:uid="{00000000-0005-0000-0000-00007C210000}"/>
    <cellStyle name="Comma 4 7 2 4 2 4" xfId="14147" xr:uid="{00000000-0005-0000-0000-00007D210000}"/>
    <cellStyle name="Comma 4 7 2 4 3" xfId="12452" xr:uid="{00000000-0005-0000-0000-00007E210000}"/>
    <cellStyle name="Comma 4 7 2 4 3 2" xfId="13371" xr:uid="{00000000-0005-0000-0000-00007F210000}"/>
    <cellStyle name="Comma 4 7 2 4 3 2 2" xfId="15292" xr:uid="{00000000-0005-0000-0000-000080210000}"/>
    <cellStyle name="Comma 4 7 2 4 3 3" xfId="14376" xr:uid="{00000000-0005-0000-0000-000081210000}"/>
    <cellStyle name="Comma 4 7 2 4 4" xfId="12913" xr:uid="{00000000-0005-0000-0000-000082210000}"/>
    <cellStyle name="Comma 4 7 2 4 4 2" xfId="14834" xr:uid="{00000000-0005-0000-0000-000083210000}"/>
    <cellStyle name="Comma 4 7 2 4 5" xfId="13918" xr:uid="{00000000-0005-0000-0000-000084210000}"/>
    <cellStyle name="Comma 4 7 2 5" xfId="12050" xr:uid="{00000000-0005-0000-0000-000085210000}"/>
    <cellStyle name="Comma 4 7 2 5 2" xfId="12511" xr:uid="{00000000-0005-0000-0000-000086210000}"/>
    <cellStyle name="Comma 4 7 2 5 2 2" xfId="13428" xr:uid="{00000000-0005-0000-0000-000087210000}"/>
    <cellStyle name="Comma 4 7 2 5 2 2 2" xfId="15349" xr:uid="{00000000-0005-0000-0000-000088210000}"/>
    <cellStyle name="Comma 4 7 2 5 2 3" xfId="14433" xr:uid="{00000000-0005-0000-0000-000089210000}"/>
    <cellStyle name="Comma 4 7 2 5 3" xfId="12970" xr:uid="{00000000-0005-0000-0000-00008A210000}"/>
    <cellStyle name="Comma 4 7 2 5 3 2" xfId="14891" xr:uid="{00000000-0005-0000-0000-00008B210000}"/>
    <cellStyle name="Comma 4 7 2 5 4" xfId="13975" xr:uid="{00000000-0005-0000-0000-00008C210000}"/>
    <cellStyle name="Comma 4 7 2 6" xfId="12280" xr:uid="{00000000-0005-0000-0000-00008D210000}"/>
    <cellStyle name="Comma 4 7 2 6 2" xfId="13199" xr:uid="{00000000-0005-0000-0000-00008E210000}"/>
    <cellStyle name="Comma 4 7 2 6 2 2" xfId="15120" xr:uid="{00000000-0005-0000-0000-00008F210000}"/>
    <cellStyle name="Comma 4 7 2 6 3" xfId="14204" xr:uid="{00000000-0005-0000-0000-000090210000}"/>
    <cellStyle name="Comma 4 7 2 7" xfId="12741" xr:uid="{00000000-0005-0000-0000-000091210000}"/>
    <cellStyle name="Comma 4 7 2 7 2" xfId="14662" xr:uid="{00000000-0005-0000-0000-000092210000}"/>
    <cellStyle name="Comma 4 7 2 8" xfId="13744" xr:uid="{00000000-0005-0000-0000-000093210000}"/>
    <cellStyle name="Comma 4 7 3" xfId="11633" xr:uid="{00000000-0005-0000-0000-000094210000}"/>
    <cellStyle name="Comma 4 7 4" xfId="13662" xr:uid="{00000000-0005-0000-0000-000095210000}"/>
    <cellStyle name="Comma 4 8" xfId="167" xr:uid="{00000000-0005-0000-0000-000096210000}"/>
    <cellStyle name="Comma 4 8 2" xfId="11568" xr:uid="{00000000-0005-0000-0000-000097210000}"/>
    <cellStyle name="Comma 4 8 2 2" xfId="11875" xr:uid="{00000000-0005-0000-0000-000098210000}"/>
    <cellStyle name="Comma 4 8 2 2 2" xfId="12108" xr:uid="{00000000-0005-0000-0000-000099210000}"/>
    <cellStyle name="Comma 4 8 2 2 2 2" xfId="12569" xr:uid="{00000000-0005-0000-0000-00009A210000}"/>
    <cellStyle name="Comma 4 8 2 2 2 2 2" xfId="13486" xr:uid="{00000000-0005-0000-0000-00009B210000}"/>
    <cellStyle name="Comma 4 8 2 2 2 2 2 2" xfId="15407" xr:uid="{00000000-0005-0000-0000-00009C210000}"/>
    <cellStyle name="Comma 4 8 2 2 2 2 3" xfId="14491" xr:uid="{00000000-0005-0000-0000-00009D210000}"/>
    <cellStyle name="Comma 4 8 2 2 2 3" xfId="13028" xr:uid="{00000000-0005-0000-0000-00009E210000}"/>
    <cellStyle name="Comma 4 8 2 2 2 3 2" xfId="14949" xr:uid="{00000000-0005-0000-0000-00009F210000}"/>
    <cellStyle name="Comma 4 8 2 2 2 4" xfId="14033" xr:uid="{00000000-0005-0000-0000-0000A0210000}"/>
    <cellStyle name="Comma 4 8 2 2 3" xfId="12338" xr:uid="{00000000-0005-0000-0000-0000A1210000}"/>
    <cellStyle name="Comma 4 8 2 2 3 2" xfId="13257" xr:uid="{00000000-0005-0000-0000-0000A2210000}"/>
    <cellStyle name="Comma 4 8 2 2 3 2 2" xfId="15178" xr:uid="{00000000-0005-0000-0000-0000A3210000}"/>
    <cellStyle name="Comma 4 8 2 2 3 3" xfId="14262" xr:uid="{00000000-0005-0000-0000-0000A4210000}"/>
    <cellStyle name="Comma 4 8 2 2 4" xfId="12799" xr:uid="{00000000-0005-0000-0000-0000A5210000}"/>
    <cellStyle name="Comma 4 8 2 2 4 2" xfId="14720" xr:uid="{00000000-0005-0000-0000-0000A6210000}"/>
    <cellStyle name="Comma 4 8 2 2 5" xfId="13804" xr:uid="{00000000-0005-0000-0000-0000A7210000}"/>
    <cellStyle name="Comma 4 8 2 3" xfId="11933" xr:uid="{00000000-0005-0000-0000-0000A8210000}"/>
    <cellStyle name="Comma 4 8 2 3 2" xfId="12166" xr:uid="{00000000-0005-0000-0000-0000A9210000}"/>
    <cellStyle name="Comma 4 8 2 3 2 2" xfId="12627" xr:uid="{00000000-0005-0000-0000-0000AA210000}"/>
    <cellStyle name="Comma 4 8 2 3 2 2 2" xfId="13544" xr:uid="{00000000-0005-0000-0000-0000AB210000}"/>
    <cellStyle name="Comma 4 8 2 3 2 2 2 2" xfId="15465" xr:uid="{00000000-0005-0000-0000-0000AC210000}"/>
    <cellStyle name="Comma 4 8 2 3 2 2 3" xfId="14549" xr:uid="{00000000-0005-0000-0000-0000AD210000}"/>
    <cellStyle name="Comma 4 8 2 3 2 3" xfId="13086" xr:uid="{00000000-0005-0000-0000-0000AE210000}"/>
    <cellStyle name="Comma 4 8 2 3 2 3 2" xfId="15007" xr:uid="{00000000-0005-0000-0000-0000AF210000}"/>
    <cellStyle name="Comma 4 8 2 3 2 4" xfId="14091" xr:uid="{00000000-0005-0000-0000-0000B0210000}"/>
    <cellStyle name="Comma 4 8 2 3 3" xfId="12396" xr:uid="{00000000-0005-0000-0000-0000B1210000}"/>
    <cellStyle name="Comma 4 8 2 3 3 2" xfId="13315" xr:uid="{00000000-0005-0000-0000-0000B2210000}"/>
    <cellStyle name="Comma 4 8 2 3 3 2 2" xfId="15236" xr:uid="{00000000-0005-0000-0000-0000B3210000}"/>
    <cellStyle name="Comma 4 8 2 3 3 3" xfId="14320" xr:uid="{00000000-0005-0000-0000-0000B4210000}"/>
    <cellStyle name="Comma 4 8 2 3 4" xfId="12857" xr:uid="{00000000-0005-0000-0000-0000B5210000}"/>
    <cellStyle name="Comma 4 8 2 3 4 2" xfId="14778" xr:uid="{00000000-0005-0000-0000-0000B6210000}"/>
    <cellStyle name="Comma 4 8 2 3 5" xfId="13862" xr:uid="{00000000-0005-0000-0000-0000B7210000}"/>
    <cellStyle name="Comma 4 8 2 4" xfId="11990" xr:uid="{00000000-0005-0000-0000-0000B8210000}"/>
    <cellStyle name="Comma 4 8 2 4 2" xfId="12223" xr:uid="{00000000-0005-0000-0000-0000B9210000}"/>
    <cellStyle name="Comma 4 8 2 4 2 2" xfId="12684" xr:uid="{00000000-0005-0000-0000-0000BA210000}"/>
    <cellStyle name="Comma 4 8 2 4 2 2 2" xfId="13601" xr:uid="{00000000-0005-0000-0000-0000BB210000}"/>
    <cellStyle name="Comma 4 8 2 4 2 2 2 2" xfId="15522" xr:uid="{00000000-0005-0000-0000-0000BC210000}"/>
    <cellStyle name="Comma 4 8 2 4 2 2 3" xfId="14606" xr:uid="{00000000-0005-0000-0000-0000BD210000}"/>
    <cellStyle name="Comma 4 8 2 4 2 3" xfId="13143" xr:uid="{00000000-0005-0000-0000-0000BE210000}"/>
    <cellStyle name="Comma 4 8 2 4 2 3 2" xfId="15064" xr:uid="{00000000-0005-0000-0000-0000BF210000}"/>
    <cellStyle name="Comma 4 8 2 4 2 4" xfId="14148" xr:uid="{00000000-0005-0000-0000-0000C0210000}"/>
    <cellStyle name="Comma 4 8 2 4 3" xfId="12453" xr:uid="{00000000-0005-0000-0000-0000C1210000}"/>
    <cellStyle name="Comma 4 8 2 4 3 2" xfId="13372" xr:uid="{00000000-0005-0000-0000-0000C2210000}"/>
    <cellStyle name="Comma 4 8 2 4 3 2 2" xfId="15293" xr:uid="{00000000-0005-0000-0000-0000C3210000}"/>
    <cellStyle name="Comma 4 8 2 4 3 3" xfId="14377" xr:uid="{00000000-0005-0000-0000-0000C4210000}"/>
    <cellStyle name="Comma 4 8 2 4 4" xfId="12914" xr:uid="{00000000-0005-0000-0000-0000C5210000}"/>
    <cellStyle name="Comma 4 8 2 4 4 2" xfId="14835" xr:uid="{00000000-0005-0000-0000-0000C6210000}"/>
    <cellStyle name="Comma 4 8 2 4 5" xfId="13919" xr:uid="{00000000-0005-0000-0000-0000C7210000}"/>
    <cellStyle name="Comma 4 8 2 5" xfId="12051" xr:uid="{00000000-0005-0000-0000-0000C8210000}"/>
    <cellStyle name="Comma 4 8 2 5 2" xfId="12512" xr:uid="{00000000-0005-0000-0000-0000C9210000}"/>
    <cellStyle name="Comma 4 8 2 5 2 2" xfId="13429" xr:uid="{00000000-0005-0000-0000-0000CA210000}"/>
    <cellStyle name="Comma 4 8 2 5 2 2 2" xfId="15350" xr:uid="{00000000-0005-0000-0000-0000CB210000}"/>
    <cellStyle name="Comma 4 8 2 5 2 3" xfId="14434" xr:uid="{00000000-0005-0000-0000-0000CC210000}"/>
    <cellStyle name="Comma 4 8 2 5 3" xfId="12971" xr:uid="{00000000-0005-0000-0000-0000CD210000}"/>
    <cellStyle name="Comma 4 8 2 5 3 2" xfId="14892" xr:uid="{00000000-0005-0000-0000-0000CE210000}"/>
    <cellStyle name="Comma 4 8 2 5 4" xfId="13976" xr:uid="{00000000-0005-0000-0000-0000CF210000}"/>
    <cellStyle name="Comma 4 8 2 6" xfId="12281" xr:uid="{00000000-0005-0000-0000-0000D0210000}"/>
    <cellStyle name="Comma 4 8 2 6 2" xfId="13200" xr:uid="{00000000-0005-0000-0000-0000D1210000}"/>
    <cellStyle name="Comma 4 8 2 6 2 2" xfId="15121" xr:uid="{00000000-0005-0000-0000-0000D2210000}"/>
    <cellStyle name="Comma 4 8 2 6 3" xfId="14205" xr:uid="{00000000-0005-0000-0000-0000D3210000}"/>
    <cellStyle name="Comma 4 8 2 7" xfId="12742" xr:uid="{00000000-0005-0000-0000-0000D4210000}"/>
    <cellStyle name="Comma 4 8 2 7 2" xfId="14663" xr:uid="{00000000-0005-0000-0000-0000D5210000}"/>
    <cellStyle name="Comma 4 8 2 8" xfId="13745" xr:uid="{00000000-0005-0000-0000-0000D6210000}"/>
    <cellStyle name="Comma 4 8 3" xfId="11634" xr:uid="{00000000-0005-0000-0000-0000D7210000}"/>
    <cellStyle name="Comma 4 8 4" xfId="13663" xr:uid="{00000000-0005-0000-0000-0000D8210000}"/>
    <cellStyle name="Comma 4 9" xfId="168" xr:uid="{00000000-0005-0000-0000-0000D9210000}"/>
    <cellStyle name="Comma 4 9 2" xfId="11569" xr:uid="{00000000-0005-0000-0000-0000DA210000}"/>
    <cellStyle name="Comma 4 9 2 2" xfId="11876" xr:uid="{00000000-0005-0000-0000-0000DB210000}"/>
    <cellStyle name="Comma 4 9 2 2 2" xfId="12109" xr:uid="{00000000-0005-0000-0000-0000DC210000}"/>
    <cellStyle name="Comma 4 9 2 2 2 2" xfId="12570" xr:uid="{00000000-0005-0000-0000-0000DD210000}"/>
    <cellStyle name="Comma 4 9 2 2 2 2 2" xfId="13487" xr:uid="{00000000-0005-0000-0000-0000DE210000}"/>
    <cellStyle name="Comma 4 9 2 2 2 2 2 2" xfId="15408" xr:uid="{00000000-0005-0000-0000-0000DF210000}"/>
    <cellStyle name="Comma 4 9 2 2 2 2 3" xfId="14492" xr:uid="{00000000-0005-0000-0000-0000E0210000}"/>
    <cellStyle name="Comma 4 9 2 2 2 3" xfId="13029" xr:uid="{00000000-0005-0000-0000-0000E1210000}"/>
    <cellStyle name="Comma 4 9 2 2 2 3 2" xfId="14950" xr:uid="{00000000-0005-0000-0000-0000E2210000}"/>
    <cellStyle name="Comma 4 9 2 2 2 4" xfId="14034" xr:uid="{00000000-0005-0000-0000-0000E3210000}"/>
    <cellStyle name="Comma 4 9 2 2 3" xfId="12339" xr:uid="{00000000-0005-0000-0000-0000E4210000}"/>
    <cellStyle name="Comma 4 9 2 2 3 2" xfId="13258" xr:uid="{00000000-0005-0000-0000-0000E5210000}"/>
    <cellStyle name="Comma 4 9 2 2 3 2 2" xfId="15179" xr:uid="{00000000-0005-0000-0000-0000E6210000}"/>
    <cellStyle name="Comma 4 9 2 2 3 3" xfId="14263" xr:uid="{00000000-0005-0000-0000-0000E7210000}"/>
    <cellStyle name="Comma 4 9 2 2 4" xfId="12800" xr:uid="{00000000-0005-0000-0000-0000E8210000}"/>
    <cellStyle name="Comma 4 9 2 2 4 2" xfId="14721" xr:uid="{00000000-0005-0000-0000-0000E9210000}"/>
    <cellStyle name="Comma 4 9 2 2 5" xfId="13805" xr:uid="{00000000-0005-0000-0000-0000EA210000}"/>
    <cellStyle name="Comma 4 9 2 3" xfId="11934" xr:uid="{00000000-0005-0000-0000-0000EB210000}"/>
    <cellStyle name="Comma 4 9 2 3 2" xfId="12167" xr:uid="{00000000-0005-0000-0000-0000EC210000}"/>
    <cellStyle name="Comma 4 9 2 3 2 2" xfId="12628" xr:uid="{00000000-0005-0000-0000-0000ED210000}"/>
    <cellStyle name="Comma 4 9 2 3 2 2 2" xfId="13545" xr:uid="{00000000-0005-0000-0000-0000EE210000}"/>
    <cellStyle name="Comma 4 9 2 3 2 2 2 2" xfId="15466" xr:uid="{00000000-0005-0000-0000-0000EF210000}"/>
    <cellStyle name="Comma 4 9 2 3 2 2 3" xfId="14550" xr:uid="{00000000-0005-0000-0000-0000F0210000}"/>
    <cellStyle name="Comma 4 9 2 3 2 3" xfId="13087" xr:uid="{00000000-0005-0000-0000-0000F1210000}"/>
    <cellStyle name="Comma 4 9 2 3 2 3 2" xfId="15008" xr:uid="{00000000-0005-0000-0000-0000F2210000}"/>
    <cellStyle name="Comma 4 9 2 3 2 4" xfId="14092" xr:uid="{00000000-0005-0000-0000-0000F3210000}"/>
    <cellStyle name="Comma 4 9 2 3 3" xfId="12397" xr:uid="{00000000-0005-0000-0000-0000F4210000}"/>
    <cellStyle name="Comma 4 9 2 3 3 2" xfId="13316" xr:uid="{00000000-0005-0000-0000-0000F5210000}"/>
    <cellStyle name="Comma 4 9 2 3 3 2 2" xfId="15237" xr:uid="{00000000-0005-0000-0000-0000F6210000}"/>
    <cellStyle name="Comma 4 9 2 3 3 3" xfId="14321" xr:uid="{00000000-0005-0000-0000-0000F7210000}"/>
    <cellStyle name="Comma 4 9 2 3 4" xfId="12858" xr:uid="{00000000-0005-0000-0000-0000F8210000}"/>
    <cellStyle name="Comma 4 9 2 3 4 2" xfId="14779" xr:uid="{00000000-0005-0000-0000-0000F9210000}"/>
    <cellStyle name="Comma 4 9 2 3 5" xfId="13863" xr:uid="{00000000-0005-0000-0000-0000FA210000}"/>
    <cellStyle name="Comma 4 9 2 4" xfId="11991" xr:uid="{00000000-0005-0000-0000-0000FB210000}"/>
    <cellStyle name="Comma 4 9 2 4 2" xfId="12224" xr:uid="{00000000-0005-0000-0000-0000FC210000}"/>
    <cellStyle name="Comma 4 9 2 4 2 2" xfId="12685" xr:uid="{00000000-0005-0000-0000-0000FD210000}"/>
    <cellStyle name="Comma 4 9 2 4 2 2 2" xfId="13602" xr:uid="{00000000-0005-0000-0000-0000FE210000}"/>
    <cellStyle name="Comma 4 9 2 4 2 2 2 2" xfId="15523" xr:uid="{00000000-0005-0000-0000-0000FF210000}"/>
    <cellStyle name="Comma 4 9 2 4 2 2 3" xfId="14607" xr:uid="{00000000-0005-0000-0000-000000220000}"/>
    <cellStyle name="Comma 4 9 2 4 2 3" xfId="13144" xr:uid="{00000000-0005-0000-0000-000001220000}"/>
    <cellStyle name="Comma 4 9 2 4 2 3 2" xfId="15065" xr:uid="{00000000-0005-0000-0000-000002220000}"/>
    <cellStyle name="Comma 4 9 2 4 2 4" xfId="14149" xr:uid="{00000000-0005-0000-0000-000003220000}"/>
    <cellStyle name="Comma 4 9 2 4 3" xfId="12454" xr:uid="{00000000-0005-0000-0000-000004220000}"/>
    <cellStyle name="Comma 4 9 2 4 3 2" xfId="13373" xr:uid="{00000000-0005-0000-0000-000005220000}"/>
    <cellStyle name="Comma 4 9 2 4 3 2 2" xfId="15294" xr:uid="{00000000-0005-0000-0000-000006220000}"/>
    <cellStyle name="Comma 4 9 2 4 3 3" xfId="14378" xr:uid="{00000000-0005-0000-0000-000007220000}"/>
    <cellStyle name="Comma 4 9 2 4 4" xfId="12915" xr:uid="{00000000-0005-0000-0000-000008220000}"/>
    <cellStyle name="Comma 4 9 2 4 4 2" xfId="14836" xr:uid="{00000000-0005-0000-0000-000009220000}"/>
    <cellStyle name="Comma 4 9 2 4 5" xfId="13920" xr:uid="{00000000-0005-0000-0000-00000A220000}"/>
    <cellStyle name="Comma 4 9 2 5" xfId="12052" xr:uid="{00000000-0005-0000-0000-00000B220000}"/>
    <cellStyle name="Comma 4 9 2 5 2" xfId="12513" xr:uid="{00000000-0005-0000-0000-00000C220000}"/>
    <cellStyle name="Comma 4 9 2 5 2 2" xfId="13430" xr:uid="{00000000-0005-0000-0000-00000D220000}"/>
    <cellStyle name="Comma 4 9 2 5 2 2 2" xfId="15351" xr:uid="{00000000-0005-0000-0000-00000E220000}"/>
    <cellStyle name="Comma 4 9 2 5 2 3" xfId="14435" xr:uid="{00000000-0005-0000-0000-00000F220000}"/>
    <cellStyle name="Comma 4 9 2 5 3" xfId="12972" xr:uid="{00000000-0005-0000-0000-000010220000}"/>
    <cellStyle name="Comma 4 9 2 5 3 2" xfId="14893" xr:uid="{00000000-0005-0000-0000-000011220000}"/>
    <cellStyle name="Comma 4 9 2 5 4" xfId="13977" xr:uid="{00000000-0005-0000-0000-000012220000}"/>
    <cellStyle name="Comma 4 9 2 6" xfId="12282" xr:uid="{00000000-0005-0000-0000-000013220000}"/>
    <cellStyle name="Comma 4 9 2 6 2" xfId="13201" xr:uid="{00000000-0005-0000-0000-000014220000}"/>
    <cellStyle name="Comma 4 9 2 6 2 2" xfId="15122" xr:uid="{00000000-0005-0000-0000-000015220000}"/>
    <cellStyle name="Comma 4 9 2 6 3" xfId="14206" xr:uid="{00000000-0005-0000-0000-000016220000}"/>
    <cellStyle name="Comma 4 9 2 7" xfId="12743" xr:uid="{00000000-0005-0000-0000-000017220000}"/>
    <cellStyle name="Comma 4 9 2 7 2" xfId="14664" xr:uid="{00000000-0005-0000-0000-000018220000}"/>
    <cellStyle name="Comma 4 9 2 8" xfId="13746" xr:uid="{00000000-0005-0000-0000-000019220000}"/>
    <cellStyle name="Comma 4 9 3" xfId="11635" xr:uid="{00000000-0005-0000-0000-00001A220000}"/>
    <cellStyle name="Comma 4 9 4" xfId="13664" xr:uid="{00000000-0005-0000-0000-00001B220000}"/>
    <cellStyle name="Comma 40" xfId="11647" xr:uid="{00000000-0005-0000-0000-00001C220000}"/>
    <cellStyle name="Comma 41" xfId="11775" xr:uid="{00000000-0005-0000-0000-00001D220000}"/>
    <cellStyle name="Comma 42" xfId="11655" xr:uid="{00000000-0005-0000-0000-00001E220000}"/>
    <cellStyle name="Comma 43" xfId="11780" xr:uid="{00000000-0005-0000-0000-00001F220000}"/>
    <cellStyle name="Comma 44" xfId="11781" xr:uid="{00000000-0005-0000-0000-000020220000}"/>
    <cellStyle name="Comma 5" xfId="169" xr:uid="{00000000-0005-0000-0000-000021220000}"/>
    <cellStyle name="Comma 5 2" xfId="10942" xr:uid="{00000000-0005-0000-0000-000022220000}"/>
    <cellStyle name="Comma 5 2 2" xfId="11766" xr:uid="{00000000-0005-0000-0000-000023220000}"/>
    <cellStyle name="Comma 5 2 3" xfId="11853" xr:uid="{00000000-0005-0000-0000-000024220000}"/>
    <cellStyle name="Comma 5 3" xfId="11570" xr:uid="{00000000-0005-0000-0000-000025220000}"/>
    <cellStyle name="Comma 5 3 2" xfId="11877" xr:uid="{00000000-0005-0000-0000-000026220000}"/>
    <cellStyle name="Comma 5 3 2 2" xfId="12110" xr:uid="{00000000-0005-0000-0000-000027220000}"/>
    <cellStyle name="Comma 5 3 2 2 2" xfId="12571" xr:uid="{00000000-0005-0000-0000-000028220000}"/>
    <cellStyle name="Comma 5 3 2 2 2 2" xfId="13488" xr:uid="{00000000-0005-0000-0000-000029220000}"/>
    <cellStyle name="Comma 5 3 2 2 2 2 2" xfId="15409" xr:uid="{00000000-0005-0000-0000-00002A220000}"/>
    <cellStyle name="Comma 5 3 2 2 2 3" xfId="14493" xr:uid="{00000000-0005-0000-0000-00002B220000}"/>
    <cellStyle name="Comma 5 3 2 2 3" xfId="13030" xr:uid="{00000000-0005-0000-0000-00002C220000}"/>
    <cellStyle name="Comma 5 3 2 2 3 2" xfId="14951" xr:uid="{00000000-0005-0000-0000-00002D220000}"/>
    <cellStyle name="Comma 5 3 2 2 4" xfId="14035" xr:uid="{00000000-0005-0000-0000-00002E220000}"/>
    <cellStyle name="Comma 5 3 2 3" xfId="12340" xr:uid="{00000000-0005-0000-0000-00002F220000}"/>
    <cellStyle name="Comma 5 3 2 3 2" xfId="13259" xr:uid="{00000000-0005-0000-0000-000030220000}"/>
    <cellStyle name="Comma 5 3 2 3 2 2" xfId="15180" xr:uid="{00000000-0005-0000-0000-000031220000}"/>
    <cellStyle name="Comma 5 3 2 3 3" xfId="14264" xr:uid="{00000000-0005-0000-0000-000032220000}"/>
    <cellStyle name="Comma 5 3 2 4" xfId="12801" xr:uid="{00000000-0005-0000-0000-000033220000}"/>
    <cellStyle name="Comma 5 3 2 4 2" xfId="14722" xr:uid="{00000000-0005-0000-0000-000034220000}"/>
    <cellStyle name="Comma 5 3 2 5" xfId="13806" xr:uid="{00000000-0005-0000-0000-000035220000}"/>
    <cellStyle name="Comma 5 3 3" xfId="11935" xr:uid="{00000000-0005-0000-0000-000036220000}"/>
    <cellStyle name="Comma 5 3 3 2" xfId="12168" xr:uid="{00000000-0005-0000-0000-000037220000}"/>
    <cellStyle name="Comma 5 3 3 2 2" xfId="12629" xr:uid="{00000000-0005-0000-0000-000038220000}"/>
    <cellStyle name="Comma 5 3 3 2 2 2" xfId="13546" xr:uid="{00000000-0005-0000-0000-000039220000}"/>
    <cellStyle name="Comma 5 3 3 2 2 2 2" xfId="15467" xr:uid="{00000000-0005-0000-0000-00003A220000}"/>
    <cellStyle name="Comma 5 3 3 2 2 3" xfId="14551" xr:uid="{00000000-0005-0000-0000-00003B220000}"/>
    <cellStyle name="Comma 5 3 3 2 3" xfId="13088" xr:uid="{00000000-0005-0000-0000-00003C220000}"/>
    <cellStyle name="Comma 5 3 3 2 3 2" xfId="15009" xr:uid="{00000000-0005-0000-0000-00003D220000}"/>
    <cellStyle name="Comma 5 3 3 2 4" xfId="14093" xr:uid="{00000000-0005-0000-0000-00003E220000}"/>
    <cellStyle name="Comma 5 3 3 3" xfId="12398" xr:uid="{00000000-0005-0000-0000-00003F220000}"/>
    <cellStyle name="Comma 5 3 3 3 2" xfId="13317" xr:uid="{00000000-0005-0000-0000-000040220000}"/>
    <cellStyle name="Comma 5 3 3 3 2 2" xfId="15238" xr:uid="{00000000-0005-0000-0000-000041220000}"/>
    <cellStyle name="Comma 5 3 3 3 3" xfId="14322" xr:uid="{00000000-0005-0000-0000-000042220000}"/>
    <cellStyle name="Comma 5 3 3 4" xfId="12859" xr:uid="{00000000-0005-0000-0000-000043220000}"/>
    <cellStyle name="Comma 5 3 3 4 2" xfId="14780" xr:uid="{00000000-0005-0000-0000-000044220000}"/>
    <cellStyle name="Comma 5 3 3 5" xfId="13864" xr:uid="{00000000-0005-0000-0000-000045220000}"/>
    <cellStyle name="Comma 5 3 4" xfId="11992" xr:uid="{00000000-0005-0000-0000-000046220000}"/>
    <cellStyle name="Comma 5 3 4 2" xfId="12225" xr:uid="{00000000-0005-0000-0000-000047220000}"/>
    <cellStyle name="Comma 5 3 4 2 2" xfId="12686" xr:uid="{00000000-0005-0000-0000-000048220000}"/>
    <cellStyle name="Comma 5 3 4 2 2 2" xfId="13603" xr:uid="{00000000-0005-0000-0000-000049220000}"/>
    <cellStyle name="Comma 5 3 4 2 2 2 2" xfId="15524" xr:uid="{00000000-0005-0000-0000-00004A220000}"/>
    <cellStyle name="Comma 5 3 4 2 2 3" xfId="14608" xr:uid="{00000000-0005-0000-0000-00004B220000}"/>
    <cellStyle name="Comma 5 3 4 2 3" xfId="13145" xr:uid="{00000000-0005-0000-0000-00004C220000}"/>
    <cellStyle name="Comma 5 3 4 2 3 2" xfId="15066" xr:uid="{00000000-0005-0000-0000-00004D220000}"/>
    <cellStyle name="Comma 5 3 4 2 4" xfId="14150" xr:uid="{00000000-0005-0000-0000-00004E220000}"/>
    <cellStyle name="Comma 5 3 4 3" xfId="12455" xr:uid="{00000000-0005-0000-0000-00004F220000}"/>
    <cellStyle name="Comma 5 3 4 3 2" xfId="13374" xr:uid="{00000000-0005-0000-0000-000050220000}"/>
    <cellStyle name="Comma 5 3 4 3 2 2" xfId="15295" xr:uid="{00000000-0005-0000-0000-000051220000}"/>
    <cellStyle name="Comma 5 3 4 3 3" xfId="14379" xr:uid="{00000000-0005-0000-0000-000052220000}"/>
    <cellStyle name="Comma 5 3 4 4" xfId="12916" xr:uid="{00000000-0005-0000-0000-000053220000}"/>
    <cellStyle name="Comma 5 3 4 4 2" xfId="14837" xr:uid="{00000000-0005-0000-0000-000054220000}"/>
    <cellStyle name="Comma 5 3 4 5" xfId="13921" xr:uid="{00000000-0005-0000-0000-000055220000}"/>
    <cellStyle name="Comma 5 3 5" xfId="12053" xr:uid="{00000000-0005-0000-0000-000056220000}"/>
    <cellStyle name="Comma 5 3 5 2" xfId="12514" xr:uid="{00000000-0005-0000-0000-000057220000}"/>
    <cellStyle name="Comma 5 3 5 2 2" xfId="13431" xr:uid="{00000000-0005-0000-0000-000058220000}"/>
    <cellStyle name="Comma 5 3 5 2 2 2" xfId="15352" xr:uid="{00000000-0005-0000-0000-000059220000}"/>
    <cellStyle name="Comma 5 3 5 2 3" xfId="14436" xr:uid="{00000000-0005-0000-0000-00005A220000}"/>
    <cellStyle name="Comma 5 3 5 3" xfId="12973" xr:uid="{00000000-0005-0000-0000-00005B220000}"/>
    <cellStyle name="Comma 5 3 5 3 2" xfId="14894" xr:uid="{00000000-0005-0000-0000-00005C220000}"/>
    <cellStyle name="Comma 5 3 5 4" xfId="13978" xr:uid="{00000000-0005-0000-0000-00005D220000}"/>
    <cellStyle name="Comma 5 3 6" xfId="12283" xr:uid="{00000000-0005-0000-0000-00005E220000}"/>
    <cellStyle name="Comma 5 3 6 2" xfId="13202" xr:uid="{00000000-0005-0000-0000-00005F220000}"/>
    <cellStyle name="Comma 5 3 6 2 2" xfId="15123" xr:uid="{00000000-0005-0000-0000-000060220000}"/>
    <cellStyle name="Comma 5 3 6 3" xfId="14207" xr:uid="{00000000-0005-0000-0000-000061220000}"/>
    <cellStyle name="Comma 5 3 7" xfId="12744" xr:uid="{00000000-0005-0000-0000-000062220000}"/>
    <cellStyle name="Comma 5 3 7 2" xfId="14665" xr:uid="{00000000-0005-0000-0000-000063220000}"/>
    <cellStyle name="Comma 5 3 8" xfId="13747" xr:uid="{00000000-0005-0000-0000-000064220000}"/>
    <cellStyle name="Comma 5 4" xfId="11636" xr:uid="{00000000-0005-0000-0000-000065220000}"/>
    <cellStyle name="Comma 5 5" xfId="13665" xr:uid="{00000000-0005-0000-0000-000066220000}"/>
    <cellStyle name="Comma 6" xfId="8372" xr:uid="{00000000-0005-0000-0000-000067220000}"/>
    <cellStyle name="Comma 6 2" xfId="10943" xr:uid="{00000000-0005-0000-0000-000068220000}"/>
    <cellStyle name="Comma 6 2 2" xfId="11767" xr:uid="{00000000-0005-0000-0000-000069220000}"/>
    <cellStyle name="Comma 6 2 3" xfId="11854" xr:uid="{00000000-0005-0000-0000-00006A220000}"/>
    <cellStyle name="Comma 6 3" xfId="11683" xr:uid="{00000000-0005-0000-0000-00006B220000}"/>
    <cellStyle name="Comma 6 4" xfId="11787" xr:uid="{00000000-0005-0000-0000-00006C220000}"/>
    <cellStyle name="Comma 7" xfId="170" xr:uid="{00000000-0005-0000-0000-00006D220000}"/>
    <cellStyle name="Comma 7 2" xfId="11571" xr:uid="{00000000-0005-0000-0000-00006E220000}"/>
    <cellStyle name="Comma 7 2 2" xfId="11878" xr:uid="{00000000-0005-0000-0000-00006F220000}"/>
    <cellStyle name="Comma 7 2 2 2" xfId="12111" xr:uid="{00000000-0005-0000-0000-000070220000}"/>
    <cellStyle name="Comma 7 2 2 2 2" xfId="12572" xr:uid="{00000000-0005-0000-0000-000071220000}"/>
    <cellStyle name="Comma 7 2 2 2 2 2" xfId="13489" xr:uid="{00000000-0005-0000-0000-000072220000}"/>
    <cellStyle name="Comma 7 2 2 2 2 2 2" xfId="15410" xr:uid="{00000000-0005-0000-0000-000073220000}"/>
    <cellStyle name="Comma 7 2 2 2 2 3" xfId="14494" xr:uid="{00000000-0005-0000-0000-000074220000}"/>
    <cellStyle name="Comma 7 2 2 2 3" xfId="13031" xr:uid="{00000000-0005-0000-0000-000075220000}"/>
    <cellStyle name="Comma 7 2 2 2 3 2" xfId="14952" xr:uid="{00000000-0005-0000-0000-000076220000}"/>
    <cellStyle name="Comma 7 2 2 2 4" xfId="14036" xr:uid="{00000000-0005-0000-0000-000077220000}"/>
    <cellStyle name="Comma 7 2 2 3" xfId="12341" xr:uid="{00000000-0005-0000-0000-000078220000}"/>
    <cellStyle name="Comma 7 2 2 3 2" xfId="13260" xr:uid="{00000000-0005-0000-0000-000079220000}"/>
    <cellStyle name="Comma 7 2 2 3 2 2" xfId="15181" xr:uid="{00000000-0005-0000-0000-00007A220000}"/>
    <cellStyle name="Comma 7 2 2 3 3" xfId="14265" xr:uid="{00000000-0005-0000-0000-00007B220000}"/>
    <cellStyle name="Comma 7 2 2 4" xfId="12802" xr:uid="{00000000-0005-0000-0000-00007C220000}"/>
    <cellStyle name="Comma 7 2 2 4 2" xfId="14723" xr:uid="{00000000-0005-0000-0000-00007D220000}"/>
    <cellStyle name="Comma 7 2 2 5" xfId="13807" xr:uid="{00000000-0005-0000-0000-00007E220000}"/>
    <cellStyle name="Comma 7 2 3" xfId="11936" xr:uid="{00000000-0005-0000-0000-00007F220000}"/>
    <cellStyle name="Comma 7 2 3 2" xfId="12169" xr:uid="{00000000-0005-0000-0000-000080220000}"/>
    <cellStyle name="Comma 7 2 3 2 2" xfId="12630" xr:uid="{00000000-0005-0000-0000-000081220000}"/>
    <cellStyle name="Comma 7 2 3 2 2 2" xfId="13547" xr:uid="{00000000-0005-0000-0000-000082220000}"/>
    <cellStyle name="Comma 7 2 3 2 2 2 2" xfId="15468" xr:uid="{00000000-0005-0000-0000-000083220000}"/>
    <cellStyle name="Comma 7 2 3 2 2 3" xfId="14552" xr:uid="{00000000-0005-0000-0000-000084220000}"/>
    <cellStyle name="Comma 7 2 3 2 3" xfId="13089" xr:uid="{00000000-0005-0000-0000-000085220000}"/>
    <cellStyle name="Comma 7 2 3 2 3 2" xfId="15010" xr:uid="{00000000-0005-0000-0000-000086220000}"/>
    <cellStyle name="Comma 7 2 3 2 4" xfId="14094" xr:uid="{00000000-0005-0000-0000-000087220000}"/>
    <cellStyle name="Comma 7 2 3 3" xfId="12399" xr:uid="{00000000-0005-0000-0000-000088220000}"/>
    <cellStyle name="Comma 7 2 3 3 2" xfId="13318" xr:uid="{00000000-0005-0000-0000-000089220000}"/>
    <cellStyle name="Comma 7 2 3 3 2 2" xfId="15239" xr:uid="{00000000-0005-0000-0000-00008A220000}"/>
    <cellStyle name="Comma 7 2 3 3 3" xfId="14323" xr:uid="{00000000-0005-0000-0000-00008B220000}"/>
    <cellStyle name="Comma 7 2 3 4" xfId="12860" xr:uid="{00000000-0005-0000-0000-00008C220000}"/>
    <cellStyle name="Comma 7 2 3 4 2" xfId="14781" xr:uid="{00000000-0005-0000-0000-00008D220000}"/>
    <cellStyle name="Comma 7 2 3 5" xfId="13865" xr:uid="{00000000-0005-0000-0000-00008E220000}"/>
    <cellStyle name="Comma 7 2 4" xfId="11993" xr:uid="{00000000-0005-0000-0000-00008F220000}"/>
    <cellStyle name="Comma 7 2 4 2" xfId="12226" xr:uid="{00000000-0005-0000-0000-000090220000}"/>
    <cellStyle name="Comma 7 2 4 2 2" xfId="12687" xr:uid="{00000000-0005-0000-0000-000091220000}"/>
    <cellStyle name="Comma 7 2 4 2 2 2" xfId="13604" xr:uid="{00000000-0005-0000-0000-000092220000}"/>
    <cellStyle name="Comma 7 2 4 2 2 2 2" xfId="15525" xr:uid="{00000000-0005-0000-0000-000093220000}"/>
    <cellStyle name="Comma 7 2 4 2 2 3" xfId="14609" xr:uid="{00000000-0005-0000-0000-000094220000}"/>
    <cellStyle name="Comma 7 2 4 2 3" xfId="13146" xr:uid="{00000000-0005-0000-0000-000095220000}"/>
    <cellStyle name="Comma 7 2 4 2 3 2" xfId="15067" xr:uid="{00000000-0005-0000-0000-000096220000}"/>
    <cellStyle name="Comma 7 2 4 2 4" xfId="14151" xr:uid="{00000000-0005-0000-0000-000097220000}"/>
    <cellStyle name="Comma 7 2 4 3" xfId="12456" xr:uid="{00000000-0005-0000-0000-000098220000}"/>
    <cellStyle name="Comma 7 2 4 3 2" xfId="13375" xr:uid="{00000000-0005-0000-0000-000099220000}"/>
    <cellStyle name="Comma 7 2 4 3 2 2" xfId="15296" xr:uid="{00000000-0005-0000-0000-00009A220000}"/>
    <cellStyle name="Comma 7 2 4 3 3" xfId="14380" xr:uid="{00000000-0005-0000-0000-00009B220000}"/>
    <cellStyle name="Comma 7 2 4 4" xfId="12917" xr:uid="{00000000-0005-0000-0000-00009C220000}"/>
    <cellStyle name="Comma 7 2 4 4 2" xfId="14838" xr:uid="{00000000-0005-0000-0000-00009D220000}"/>
    <cellStyle name="Comma 7 2 4 5" xfId="13922" xr:uid="{00000000-0005-0000-0000-00009E220000}"/>
    <cellStyle name="Comma 7 2 5" xfId="12054" xr:uid="{00000000-0005-0000-0000-00009F220000}"/>
    <cellStyle name="Comma 7 2 5 2" xfId="12515" xr:uid="{00000000-0005-0000-0000-0000A0220000}"/>
    <cellStyle name="Comma 7 2 5 2 2" xfId="13432" xr:uid="{00000000-0005-0000-0000-0000A1220000}"/>
    <cellStyle name="Comma 7 2 5 2 2 2" xfId="15353" xr:uid="{00000000-0005-0000-0000-0000A2220000}"/>
    <cellStyle name="Comma 7 2 5 2 3" xfId="14437" xr:uid="{00000000-0005-0000-0000-0000A3220000}"/>
    <cellStyle name="Comma 7 2 5 3" xfId="12974" xr:uid="{00000000-0005-0000-0000-0000A4220000}"/>
    <cellStyle name="Comma 7 2 5 3 2" xfId="14895" xr:uid="{00000000-0005-0000-0000-0000A5220000}"/>
    <cellStyle name="Comma 7 2 5 4" xfId="13979" xr:uid="{00000000-0005-0000-0000-0000A6220000}"/>
    <cellStyle name="Comma 7 2 6" xfId="12284" xr:uid="{00000000-0005-0000-0000-0000A7220000}"/>
    <cellStyle name="Comma 7 2 6 2" xfId="13203" xr:uid="{00000000-0005-0000-0000-0000A8220000}"/>
    <cellStyle name="Comma 7 2 6 2 2" xfId="15124" xr:uid="{00000000-0005-0000-0000-0000A9220000}"/>
    <cellStyle name="Comma 7 2 6 3" xfId="14208" xr:uid="{00000000-0005-0000-0000-0000AA220000}"/>
    <cellStyle name="Comma 7 2 7" xfId="12745" xr:uid="{00000000-0005-0000-0000-0000AB220000}"/>
    <cellStyle name="Comma 7 2 7 2" xfId="14666" xr:uid="{00000000-0005-0000-0000-0000AC220000}"/>
    <cellStyle name="Comma 7 2 8" xfId="13748" xr:uid="{00000000-0005-0000-0000-0000AD220000}"/>
    <cellStyle name="Comma 7 3" xfId="11637" xr:uid="{00000000-0005-0000-0000-0000AE220000}"/>
    <cellStyle name="Comma 7 4" xfId="13666" xr:uid="{00000000-0005-0000-0000-0000AF220000}"/>
    <cellStyle name="Comma 8" xfId="11342" xr:uid="{00000000-0005-0000-0000-0000B0220000}"/>
    <cellStyle name="Comma 8 2" xfId="11772" xr:uid="{00000000-0005-0000-0000-0000B1220000}"/>
    <cellStyle name="Comma 8 3" xfId="11856" xr:uid="{00000000-0005-0000-0000-0000B2220000}"/>
    <cellStyle name="Comma 9" xfId="11316" xr:uid="{00000000-0005-0000-0000-0000B3220000}"/>
    <cellStyle name="Comma 9 2" xfId="11770" xr:uid="{00000000-0005-0000-0000-0000B4220000}"/>
    <cellStyle name="Comma 9 3" xfId="11855" xr:uid="{00000000-0005-0000-0000-0000B5220000}"/>
    <cellStyle name="Comma, 0" xfId="10944" xr:uid="{00000000-0005-0000-0000-0000B6220000}"/>
    <cellStyle name="Comma[2]" xfId="10945" xr:uid="{00000000-0005-0000-0000-0000B7220000}"/>
    <cellStyle name="Comma0" xfId="10946" xr:uid="{00000000-0005-0000-0000-0000B8220000}"/>
    <cellStyle name="Copied" xfId="10947" xr:uid="{00000000-0005-0000-0000-0000B9220000}"/>
    <cellStyle name="COST1" xfId="10948" xr:uid="{00000000-0005-0000-0000-0000BA220000}"/>
    <cellStyle name="Currency $" xfId="10949" xr:uid="{00000000-0005-0000-0000-0000BB220000}"/>
    <cellStyle name="Currency $ 2" xfId="10950" xr:uid="{00000000-0005-0000-0000-0000BC220000}"/>
    <cellStyle name="Currency (0)" xfId="10951" xr:uid="{00000000-0005-0000-0000-0000BD220000}"/>
    <cellStyle name="Currency (0) -" xfId="10952" xr:uid="{00000000-0005-0000-0000-0000BE220000}"/>
    <cellStyle name="Currency (0) incl." xfId="10953" xr:uid="{00000000-0005-0000-0000-0000BF220000}"/>
    <cellStyle name="Currency (0) N/A" xfId="10954" xr:uid="{00000000-0005-0000-0000-0000C0220000}"/>
    <cellStyle name="Currency (0) TBD" xfId="10955" xr:uid="{00000000-0005-0000-0000-0000C1220000}"/>
    <cellStyle name="Currency (0) TBD-" xfId="10956" xr:uid="{00000000-0005-0000-0000-0000C2220000}"/>
    <cellStyle name="Currency (0) TBD_2003 7+5 Argentina Summary" xfId="10957" xr:uid="{00000000-0005-0000-0000-0000C3220000}"/>
    <cellStyle name="Currency (0) TBD-_2003 7+5 Argentina Summary" xfId="10958" xr:uid="{00000000-0005-0000-0000-0000C4220000}"/>
    <cellStyle name="Currency (0) TBD_2003 8+4 Argentina Summary" xfId="10959" xr:uid="{00000000-0005-0000-0000-0000C5220000}"/>
    <cellStyle name="Currency (0) TBD-_2003 8+4 Argentina Summary" xfId="10960" xr:uid="{00000000-0005-0000-0000-0000C6220000}"/>
    <cellStyle name="Currency (0) TBD_BPR" xfId="10961" xr:uid="{00000000-0005-0000-0000-0000C7220000}"/>
    <cellStyle name="Currency (0) TBD-_BPR" xfId="10962" xr:uid="{00000000-0005-0000-0000-0000C8220000}"/>
    <cellStyle name="Currency (0) TBD_Brazil_Matters_March 03" xfId="10963" xr:uid="{00000000-0005-0000-0000-0000C9220000}"/>
    <cellStyle name="Currency (0) TBD-_Brazil_Matters_March 03" xfId="10964" xr:uid="{00000000-0005-0000-0000-0000CA220000}"/>
    <cellStyle name="Currency (0) TBD_FSAO expl" xfId="10965" xr:uid="{00000000-0005-0000-0000-0000CB220000}"/>
    <cellStyle name="Currency (0) TBD-_FSAO expl" xfId="10966" xr:uid="{00000000-0005-0000-0000-0000CC220000}"/>
    <cellStyle name="Currency (0) TBD_FSAO P770 (1+11) Plant Capacities_20110215_V00" xfId="10967" xr:uid="{00000000-0005-0000-0000-0000CD220000}"/>
    <cellStyle name="Currency (0) TBD-_FSAO P770 (1+11) Plant Capacities_20110215_V00" xfId="10968" xr:uid="{00000000-0005-0000-0000-0000CE220000}"/>
    <cellStyle name="Currency (0) TBD_FSAO P771 (2+10) Plant Capacities_V02" xfId="10969" xr:uid="{00000000-0005-0000-0000-0000CF220000}"/>
    <cellStyle name="Currency (0) TBD-_FSAO P771 (2+10) Plant Capacities_V02" xfId="10970" xr:uid="{00000000-0005-0000-0000-0000D0220000}"/>
    <cellStyle name="Currency (0) TBD_FSAO P772 (3+9) Plant Capacities_V01" xfId="10971" xr:uid="{00000000-0005-0000-0000-0000D1220000}"/>
    <cellStyle name="Currency (0) TBD-_FSAO P772 (3+9) Plant Capacities_V01" xfId="10972" xr:uid="{00000000-0005-0000-0000-0000D2220000}"/>
    <cellStyle name="Currency (0) TBD_income resumido" xfId="10973" xr:uid="{00000000-0005-0000-0000-0000D3220000}"/>
    <cellStyle name="Currency (0) TBD-_income resumido" xfId="10974" xr:uid="{00000000-0005-0000-0000-0000D4220000}"/>
    <cellStyle name="Currency (0) TBD_Margin walk Bplan" xfId="10975" xr:uid="{00000000-0005-0000-0000-0000D5220000}"/>
    <cellStyle name="Currency (0) TBD-_Margin walk Bplan" xfId="10976" xr:uid="{00000000-0005-0000-0000-0000D6220000}"/>
    <cellStyle name="Currency (0) TBD_Margins Walk Dec'03 IQ '04 val" xfId="10977" xr:uid="{00000000-0005-0000-0000-0000D7220000}"/>
    <cellStyle name="Currency (0) TBD-_Margins Walk Dec'03 IQ '04 val" xfId="10978" xr:uid="{00000000-0005-0000-0000-0000D8220000}"/>
    <cellStyle name="Currency (0) TBD_Tab 1" xfId="10979" xr:uid="{00000000-0005-0000-0000-0000D9220000}"/>
    <cellStyle name="Currency (0) TBD-_YoY" xfId="10980" xr:uid="{00000000-0005-0000-0000-0000DA220000}"/>
    <cellStyle name="Currency (0)_!!!GO" xfId="10981" xr:uid="{00000000-0005-0000-0000-0000DB220000}"/>
    <cellStyle name="Currency (00)" xfId="10982" xr:uid="{00000000-0005-0000-0000-0000DC220000}"/>
    <cellStyle name="Currency (1)" xfId="10983" xr:uid="{00000000-0005-0000-0000-0000DD220000}"/>
    <cellStyle name="Currency (2)" xfId="10984" xr:uid="{00000000-0005-0000-0000-0000DE220000}"/>
    <cellStyle name="Currency [0,0]" xfId="10985" xr:uid="{00000000-0005-0000-0000-0000DF220000}"/>
    <cellStyle name="Currency [0,0] -" xfId="10986" xr:uid="{00000000-0005-0000-0000-0000E0220000}"/>
    <cellStyle name="Currency [0,0] incl." xfId="10987" xr:uid="{00000000-0005-0000-0000-0000E1220000}"/>
    <cellStyle name="Currency [0,0] N/A" xfId="10988" xr:uid="{00000000-0005-0000-0000-0000E2220000}"/>
    <cellStyle name="Currency [0,0] TBD" xfId="10989" xr:uid="{00000000-0005-0000-0000-0000E3220000}"/>
    <cellStyle name="Currency [0,0] TBD-" xfId="10990" xr:uid="{00000000-0005-0000-0000-0000E4220000}"/>
    <cellStyle name="Currency [0,0] TBD_!!!GO" xfId="10991" xr:uid="{00000000-0005-0000-0000-0000E5220000}"/>
    <cellStyle name="Currency [0,0] TBD-_!!!GO" xfId="10992" xr:uid="{00000000-0005-0000-0000-0000E6220000}"/>
    <cellStyle name="Currency [0,0] TBD_1" xfId="10993" xr:uid="{00000000-0005-0000-0000-0000E7220000}"/>
    <cellStyle name="Currency [0,0] TBD-_1" xfId="10994" xr:uid="{00000000-0005-0000-0000-0000E8220000}"/>
    <cellStyle name="Currency [0,0] TBD_FSAO P770 (1+11) Plant Capacities_20110215_V00" xfId="10995" xr:uid="{00000000-0005-0000-0000-0000E9220000}"/>
    <cellStyle name="Currency [0,0] TBD-_FSAO P770 (1+11) Plant Capacities_20110215_V00" xfId="10996" xr:uid="{00000000-0005-0000-0000-0000EA220000}"/>
    <cellStyle name="Currency [0,0] TBD_FSAO P771 (2+10) Plant Capacities_V02" xfId="10997" xr:uid="{00000000-0005-0000-0000-0000EB220000}"/>
    <cellStyle name="Currency [0,0] TBD-_FSAO P771 (2+10) Plant Capacities_V02" xfId="10998" xr:uid="{00000000-0005-0000-0000-0000EC220000}"/>
    <cellStyle name="Currency [0,0] TBD_FSAO P772 (3+9) Plant Capacities_V01" xfId="10999" xr:uid="{00000000-0005-0000-0000-0000ED220000}"/>
    <cellStyle name="Currency [0,0] TBD-_FSAO P772 (3+9) Plant Capacities_V01" xfId="11000" xr:uid="{00000000-0005-0000-0000-0000EE220000}"/>
    <cellStyle name="Currency [0,0] TBD_metrics 98" xfId="11001" xr:uid="{00000000-0005-0000-0000-0000EF220000}"/>
    <cellStyle name="Currency [0,0] TBD-_metrics 98" xfId="11002" xr:uid="{00000000-0005-0000-0000-0000F0220000}"/>
    <cellStyle name="Currency [0,0] TBD_Tab 1" xfId="11003" xr:uid="{00000000-0005-0000-0000-0000F1220000}"/>
    <cellStyle name="Currency [0,0] TBD-_YoY" xfId="11004" xr:uid="{00000000-0005-0000-0000-0000F2220000}"/>
    <cellStyle name="Currency [0,0]_!!!GO" xfId="11005" xr:uid="{00000000-0005-0000-0000-0000F3220000}"/>
    <cellStyle name="Currency [0,00]" xfId="11006" xr:uid="{00000000-0005-0000-0000-0000F4220000}"/>
    <cellStyle name="Currency [0,00] -" xfId="11007" xr:uid="{00000000-0005-0000-0000-0000F5220000}"/>
    <cellStyle name="Currency [0,00] incl." xfId="11008" xr:uid="{00000000-0005-0000-0000-0000F6220000}"/>
    <cellStyle name="Currency [0,00] N/A" xfId="11009" xr:uid="{00000000-0005-0000-0000-0000F7220000}"/>
    <cellStyle name="Currency [0,00] TBD" xfId="11010" xr:uid="{00000000-0005-0000-0000-0000F8220000}"/>
    <cellStyle name="Currency [0,00] TBD-" xfId="11011" xr:uid="{00000000-0005-0000-0000-0000F9220000}"/>
    <cellStyle name="Currency [0,00] TBD_1f" xfId="11012" xr:uid="{00000000-0005-0000-0000-0000FA220000}"/>
    <cellStyle name="Currency [0,00] TBD-_Europe Region" xfId="11013" xr:uid="{00000000-0005-0000-0000-0000FB220000}"/>
    <cellStyle name="Currency [0,00] TBD_Key Data (2f)" xfId="11014" xr:uid="{00000000-0005-0000-0000-0000FC220000}"/>
    <cellStyle name="Currency [0,00] TBD-_Page 2f (2)" xfId="11015" xr:uid="{00000000-0005-0000-0000-0000FD220000}"/>
    <cellStyle name="Currency [0,00] TBD_Tab 1" xfId="11016" xr:uid="{00000000-0005-0000-0000-0000FE220000}"/>
    <cellStyle name="Currency [0,00] TBD-_YoY" xfId="11017" xr:uid="{00000000-0005-0000-0000-0000FF220000}"/>
    <cellStyle name="Currency [0,00] TBD_YoY (4)" xfId="11018" xr:uid="{00000000-0005-0000-0000-000000230000}"/>
    <cellStyle name="Currency [0,00]_Europe Region" xfId="11019" xr:uid="{00000000-0005-0000-0000-000001230000}"/>
    <cellStyle name="Currency [0,000]" xfId="11020" xr:uid="{00000000-0005-0000-0000-000002230000}"/>
    <cellStyle name="Currency [0,000] -" xfId="11021" xr:uid="{00000000-0005-0000-0000-000003230000}"/>
    <cellStyle name="Currency [0,000] incl." xfId="11022" xr:uid="{00000000-0005-0000-0000-000004230000}"/>
    <cellStyle name="Currency [0,000] N/A" xfId="11023" xr:uid="{00000000-0005-0000-0000-000005230000}"/>
    <cellStyle name="Currency [0,000] TBD" xfId="11024" xr:uid="{00000000-0005-0000-0000-000006230000}"/>
    <cellStyle name="Currency [0,000] TBD-" xfId="11025" xr:uid="{00000000-0005-0000-0000-000007230000}"/>
    <cellStyle name="Currency [0,000] TBD_Page 2f (2)" xfId="11026" xr:uid="{00000000-0005-0000-0000-000008230000}"/>
    <cellStyle name="Currency [0,000] TBD-_Page 2f (2)" xfId="11027" xr:uid="{00000000-0005-0000-0000-000009230000}"/>
    <cellStyle name="Currency [0,000] TBD_Tab 1" xfId="11028" xr:uid="{00000000-0005-0000-0000-00000A230000}"/>
    <cellStyle name="Currency [0,000] TBD-_YoY" xfId="11029" xr:uid="{00000000-0005-0000-0000-00000B230000}"/>
    <cellStyle name="Currency [0,000]_Page 2f (2)" xfId="11030" xr:uid="{00000000-0005-0000-0000-00000C230000}"/>
    <cellStyle name="Currency [00]" xfId="171" xr:uid="{00000000-0005-0000-0000-00000D230000}"/>
    <cellStyle name="Currency [00] 2" xfId="11031" xr:uid="{00000000-0005-0000-0000-00000E230000}"/>
    <cellStyle name="Currency [1]" xfId="11032" xr:uid="{00000000-0005-0000-0000-00000F230000}"/>
    <cellStyle name="Currency [1a]" xfId="11033" xr:uid="{00000000-0005-0000-0000-000010230000}"/>
    <cellStyle name="Currency [2]" xfId="11034" xr:uid="{00000000-0005-0000-0000-000011230000}"/>
    <cellStyle name="Currency 2" xfId="172" xr:uid="{00000000-0005-0000-0000-000012230000}"/>
    <cellStyle name="Currency 2 8" xfId="11615" xr:uid="{00000000-0005-0000-0000-000013230000}"/>
    <cellStyle name="Currency[2]" xfId="11035" xr:uid="{00000000-0005-0000-0000-000014230000}"/>
    <cellStyle name="Currency0" xfId="11036" xr:uid="{00000000-0005-0000-0000-000015230000}"/>
    <cellStyle name="custom" xfId="11037" xr:uid="{00000000-0005-0000-0000-000016230000}"/>
    <cellStyle name="Ç§Î»[0]_% BoM (Veh + MT75)" xfId="10775" xr:uid="{00000000-0005-0000-0000-000002120000}"/>
    <cellStyle name="Ç§Î»_% BoM (Veh + MT75)" xfId="10776" xr:uid="{00000000-0005-0000-0000-000003120000}"/>
    <cellStyle name="Dålig" xfId="85" xr:uid="{00000000-0005-0000-0000-000017230000}"/>
    <cellStyle name="Dane wejściowe" xfId="86" xr:uid="{00000000-0005-0000-0000-000018230000}"/>
    <cellStyle name="Dane wyjściowe" xfId="87" xr:uid="{00000000-0005-0000-0000-000019230000}"/>
    <cellStyle name="Date" xfId="11038" xr:uid="{00000000-0005-0000-0000-00001A230000}"/>
    <cellStyle name="Date (m/d/y)" xfId="11039" xr:uid="{00000000-0005-0000-0000-00001B230000}"/>
    <cellStyle name="date 2" xfId="11040" xr:uid="{00000000-0005-0000-0000-00001C230000}"/>
    <cellStyle name="date 3" xfId="11329" xr:uid="{00000000-0005-0000-0000-00001D230000}"/>
    <cellStyle name="date 4" xfId="11318" xr:uid="{00000000-0005-0000-0000-00001E230000}"/>
    <cellStyle name="date 5" xfId="11332" xr:uid="{00000000-0005-0000-0000-00001F230000}"/>
    <cellStyle name="Date Short" xfId="173" xr:uid="{00000000-0005-0000-0000-000020230000}"/>
    <cellStyle name="Date_(ko)book" xfId="11041" xr:uid="{00000000-0005-0000-0000-000021230000}"/>
    <cellStyle name="David" xfId="11042" xr:uid="{00000000-0005-0000-0000-000022230000}"/>
    <cellStyle name="Decimal (0)" xfId="11043" xr:uid="{00000000-0005-0000-0000-000023230000}"/>
    <cellStyle name="Decimal (1)" xfId="11044" xr:uid="{00000000-0005-0000-0000-000024230000}"/>
    <cellStyle name="Decimal (2)" xfId="11045" xr:uid="{00000000-0005-0000-0000-000025230000}"/>
    <cellStyle name="DELTA" xfId="11046" xr:uid="{00000000-0005-0000-0000-000026230000}"/>
    <cellStyle name="DescriptionStyle" xfId="11340" xr:uid="{00000000-0005-0000-0000-000027230000}"/>
    <cellStyle name="Dezimal 2" xfId="2" xr:uid="{00000000-0005-0000-0000-000028230000}"/>
    <cellStyle name="Dezimal 2 2" xfId="8" xr:uid="{00000000-0005-0000-0000-000029230000}"/>
    <cellStyle name="Dezimal 2 2 2" xfId="11617" xr:uid="{00000000-0005-0000-0000-00002A230000}"/>
    <cellStyle name="Dezimal 2 2 3" xfId="11782" xr:uid="{00000000-0005-0000-0000-00002B230000}"/>
    <cellStyle name="Dezimal 3" xfId="8305" xr:uid="{00000000-0005-0000-0000-00002C230000}"/>
    <cellStyle name="Dezimal 3 2" xfId="11573" xr:uid="{00000000-0005-0000-0000-00002D230000}"/>
    <cellStyle name="Dezimal 3 2 2" xfId="11879" xr:uid="{00000000-0005-0000-0000-00002E230000}"/>
    <cellStyle name="Dezimal 3 2 2 2" xfId="12112" xr:uid="{00000000-0005-0000-0000-00002F230000}"/>
    <cellStyle name="Dezimal 3 2 2 2 2" xfId="12573" xr:uid="{00000000-0005-0000-0000-000030230000}"/>
    <cellStyle name="Dezimal 3 2 2 2 2 2" xfId="13490" xr:uid="{00000000-0005-0000-0000-000031230000}"/>
    <cellStyle name="Dezimal 3 2 2 2 2 2 2" xfId="15411" xr:uid="{00000000-0005-0000-0000-000032230000}"/>
    <cellStyle name="Dezimal 3 2 2 2 2 3" xfId="14495" xr:uid="{00000000-0005-0000-0000-000033230000}"/>
    <cellStyle name="Dezimal 3 2 2 2 3" xfId="13032" xr:uid="{00000000-0005-0000-0000-000034230000}"/>
    <cellStyle name="Dezimal 3 2 2 2 3 2" xfId="14953" xr:uid="{00000000-0005-0000-0000-000035230000}"/>
    <cellStyle name="Dezimal 3 2 2 2 4" xfId="14037" xr:uid="{00000000-0005-0000-0000-000036230000}"/>
    <cellStyle name="Dezimal 3 2 2 3" xfId="12342" xr:uid="{00000000-0005-0000-0000-000037230000}"/>
    <cellStyle name="Dezimal 3 2 2 3 2" xfId="13261" xr:uid="{00000000-0005-0000-0000-000038230000}"/>
    <cellStyle name="Dezimal 3 2 2 3 2 2" xfId="15182" xr:uid="{00000000-0005-0000-0000-000039230000}"/>
    <cellStyle name="Dezimal 3 2 2 3 3" xfId="14266" xr:uid="{00000000-0005-0000-0000-00003A230000}"/>
    <cellStyle name="Dezimal 3 2 2 4" xfId="12803" xr:uid="{00000000-0005-0000-0000-00003B230000}"/>
    <cellStyle name="Dezimal 3 2 2 4 2" xfId="14724" xr:uid="{00000000-0005-0000-0000-00003C230000}"/>
    <cellStyle name="Dezimal 3 2 2 5" xfId="13808" xr:uid="{00000000-0005-0000-0000-00003D230000}"/>
    <cellStyle name="Dezimal 3 2 3" xfId="11937" xr:uid="{00000000-0005-0000-0000-00003E230000}"/>
    <cellStyle name="Dezimal 3 2 3 2" xfId="12170" xr:uid="{00000000-0005-0000-0000-00003F230000}"/>
    <cellStyle name="Dezimal 3 2 3 2 2" xfId="12631" xr:uid="{00000000-0005-0000-0000-000040230000}"/>
    <cellStyle name="Dezimal 3 2 3 2 2 2" xfId="13548" xr:uid="{00000000-0005-0000-0000-000041230000}"/>
    <cellStyle name="Dezimal 3 2 3 2 2 2 2" xfId="15469" xr:uid="{00000000-0005-0000-0000-000042230000}"/>
    <cellStyle name="Dezimal 3 2 3 2 2 3" xfId="14553" xr:uid="{00000000-0005-0000-0000-000043230000}"/>
    <cellStyle name="Dezimal 3 2 3 2 3" xfId="13090" xr:uid="{00000000-0005-0000-0000-000044230000}"/>
    <cellStyle name="Dezimal 3 2 3 2 3 2" xfId="15011" xr:uid="{00000000-0005-0000-0000-000045230000}"/>
    <cellStyle name="Dezimal 3 2 3 2 4" xfId="14095" xr:uid="{00000000-0005-0000-0000-000046230000}"/>
    <cellStyle name="Dezimal 3 2 3 3" xfId="12400" xr:uid="{00000000-0005-0000-0000-000047230000}"/>
    <cellStyle name="Dezimal 3 2 3 3 2" xfId="13319" xr:uid="{00000000-0005-0000-0000-000048230000}"/>
    <cellStyle name="Dezimal 3 2 3 3 2 2" xfId="15240" xr:uid="{00000000-0005-0000-0000-000049230000}"/>
    <cellStyle name="Dezimal 3 2 3 3 3" xfId="14324" xr:uid="{00000000-0005-0000-0000-00004A230000}"/>
    <cellStyle name="Dezimal 3 2 3 4" xfId="12861" xr:uid="{00000000-0005-0000-0000-00004B230000}"/>
    <cellStyle name="Dezimal 3 2 3 4 2" xfId="14782" xr:uid="{00000000-0005-0000-0000-00004C230000}"/>
    <cellStyle name="Dezimal 3 2 3 5" xfId="13866" xr:uid="{00000000-0005-0000-0000-00004D230000}"/>
    <cellStyle name="Dezimal 3 2 4" xfId="11994" xr:uid="{00000000-0005-0000-0000-00004E230000}"/>
    <cellStyle name="Dezimal 3 2 4 2" xfId="12227" xr:uid="{00000000-0005-0000-0000-00004F230000}"/>
    <cellStyle name="Dezimal 3 2 4 2 2" xfId="12688" xr:uid="{00000000-0005-0000-0000-000050230000}"/>
    <cellStyle name="Dezimal 3 2 4 2 2 2" xfId="13605" xr:uid="{00000000-0005-0000-0000-000051230000}"/>
    <cellStyle name="Dezimal 3 2 4 2 2 2 2" xfId="15526" xr:uid="{00000000-0005-0000-0000-000052230000}"/>
    <cellStyle name="Dezimal 3 2 4 2 2 3" xfId="14610" xr:uid="{00000000-0005-0000-0000-000053230000}"/>
    <cellStyle name="Dezimal 3 2 4 2 3" xfId="13147" xr:uid="{00000000-0005-0000-0000-000054230000}"/>
    <cellStyle name="Dezimal 3 2 4 2 3 2" xfId="15068" xr:uid="{00000000-0005-0000-0000-000055230000}"/>
    <cellStyle name="Dezimal 3 2 4 2 4" xfId="14152" xr:uid="{00000000-0005-0000-0000-000056230000}"/>
    <cellStyle name="Dezimal 3 2 4 3" xfId="12457" xr:uid="{00000000-0005-0000-0000-000057230000}"/>
    <cellStyle name="Dezimal 3 2 4 3 2" xfId="13376" xr:uid="{00000000-0005-0000-0000-000058230000}"/>
    <cellStyle name="Dezimal 3 2 4 3 2 2" xfId="15297" xr:uid="{00000000-0005-0000-0000-000059230000}"/>
    <cellStyle name="Dezimal 3 2 4 3 3" xfId="14381" xr:uid="{00000000-0005-0000-0000-00005A230000}"/>
    <cellStyle name="Dezimal 3 2 4 4" xfId="12918" xr:uid="{00000000-0005-0000-0000-00005B230000}"/>
    <cellStyle name="Dezimal 3 2 4 4 2" xfId="14839" xr:uid="{00000000-0005-0000-0000-00005C230000}"/>
    <cellStyle name="Dezimal 3 2 4 5" xfId="13923" xr:uid="{00000000-0005-0000-0000-00005D230000}"/>
    <cellStyle name="Dezimal 3 2 5" xfId="12055" xr:uid="{00000000-0005-0000-0000-00005E230000}"/>
    <cellStyle name="Dezimal 3 2 5 2" xfId="12516" xr:uid="{00000000-0005-0000-0000-00005F230000}"/>
    <cellStyle name="Dezimal 3 2 5 2 2" xfId="13433" xr:uid="{00000000-0005-0000-0000-000060230000}"/>
    <cellStyle name="Dezimal 3 2 5 2 2 2" xfId="15354" xr:uid="{00000000-0005-0000-0000-000061230000}"/>
    <cellStyle name="Dezimal 3 2 5 2 3" xfId="14438" xr:uid="{00000000-0005-0000-0000-000062230000}"/>
    <cellStyle name="Dezimal 3 2 5 3" xfId="12975" xr:uid="{00000000-0005-0000-0000-000063230000}"/>
    <cellStyle name="Dezimal 3 2 5 3 2" xfId="14896" xr:uid="{00000000-0005-0000-0000-000064230000}"/>
    <cellStyle name="Dezimal 3 2 5 4" xfId="13980" xr:uid="{00000000-0005-0000-0000-000065230000}"/>
    <cellStyle name="Dezimal 3 2 6" xfId="12285" xr:uid="{00000000-0005-0000-0000-000066230000}"/>
    <cellStyle name="Dezimal 3 2 6 2" xfId="13204" xr:uid="{00000000-0005-0000-0000-000067230000}"/>
    <cellStyle name="Dezimal 3 2 6 2 2" xfId="15125" xr:uid="{00000000-0005-0000-0000-000068230000}"/>
    <cellStyle name="Dezimal 3 2 6 3" xfId="14209" xr:uid="{00000000-0005-0000-0000-000069230000}"/>
    <cellStyle name="Dezimal 3 2 7" xfId="12746" xr:uid="{00000000-0005-0000-0000-00006A230000}"/>
    <cellStyle name="Dezimal 3 2 7 2" xfId="14667" xr:uid="{00000000-0005-0000-0000-00006B230000}"/>
    <cellStyle name="Dezimal 3 2 8" xfId="13749" xr:uid="{00000000-0005-0000-0000-00006C230000}"/>
    <cellStyle name="Dezimal 3 3" xfId="11659" xr:uid="{00000000-0005-0000-0000-00006D230000}"/>
    <cellStyle name="Dezimal 3 4" xfId="13668" xr:uid="{00000000-0005-0000-0000-00006E230000}"/>
    <cellStyle name="Dialog / Menu / Toolbar" xfId="11047" xr:uid="{00000000-0005-0000-0000-00006F230000}"/>
    <cellStyle name="dlrs_no_decimal" xfId="11048" xr:uid="{00000000-0005-0000-0000-000070230000}"/>
    <cellStyle name="Dobre" xfId="88" xr:uid="{00000000-0005-0000-0000-000071230000}"/>
    <cellStyle name="Dollars" xfId="11049" xr:uid="{00000000-0005-0000-0000-000072230000}"/>
    <cellStyle name="Edited_Data" xfId="11050" xr:uid="{00000000-0005-0000-0000-000073230000}"/>
    <cellStyle name="Eingabe" xfId="8333" xr:uid="{00000000-0005-0000-0000-000074230000}"/>
    <cellStyle name="Eingabe 2" xfId="13677" xr:uid="{00000000-0005-0000-0000-000075230000}"/>
    <cellStyle name="Emphasis 1" xfId="2521" xr:uid="{00000000-0005-0000-0000-000076230000}"/>
    <cellStyle name="Emphasis 2" xfId="2522" xr:uid="{00000000-0005-0000-0000-000077230000}"/>
    <cellStyle name="Emphasis 3" xfId="2523" xr:uid="{00000000-0005-0000-0000-000078230000}"/>
    <cellStyle name="End of Section" xfId="11051" xr:uid="{00000000-0005-0000-0000-000079230000}"/>
    <cellStyle name="Ênfase1" xfId="11052" xr:uid="{00000000-0005-0000-0000-00007A230000}"/>
    <cellStyle name="Ênfase2" xfId="11053" xr:uid="{00000000-0005-0000-0000-00007B230000}"/>
    <cellStyle name="Ênfase3" xfId="11054" xr:uid="{00000000-0005-0000-0000-00007C230000}"/>
    <cellStyle name="Ênfase4" xfId="11055" xr:uid="{00000000-0005-0000-0000-00007D230000}"/>
    <cellStyle name="Ênfase5" xfId="11056" xr:uid="{00000000-0005-0000-0000-00007E230000}"/>
    <cellStyle name="Ênfase6" xfId="11057" xr:uid="{00000000-0005-0000-0000-00007F230000}"/>
    <cellStyle name="Enter Currency (0)" xfId="174" xr:uid="{00000000-0005-0000-0000-000080230000}"/>
    <cellStyle name="Enter Currency (0) 2" xfId="11058" xr:uid="{00000000-0005-0000-0000-000081230000}"/>
    <cellStyle name="Enter Currency (2)" xfId="175" xr:uid="{00000000-0005-0000-0000-000082230000}"/>
    <cellStyle name="Enter Currency (2) 2" xfId="11059" xr:uid="{00000000-0005-0000-0000-000083230000}"/>
    <cellStyle name="Enter Units (0)" xfId="176" xr:uid="{00000000-0005-0000-0000-000084230000}"/>
    <cellStyle name="Enter Units (0) 2" xfId="11060" xr:uid="{00000000-0005-0000-0000-000085230000}"/>
    <cellStyle name="Enter Units (1)" xfId="177" xr:uid="{00000000-0005-0000-0000-000086230000}"/>
    <cellStyle name="Enter Units (1) 2" xfId="11061" xr:uid="{00000000-0005-0000-0000-000087230000}"/>
    <cellStyle name="Enter Units (2)" xfId="178" xr:uid="{00000000-0005-0000-0000-000088230000}"/>
    <cellStyle name="Enter Units (2) 2" xfId="11062" xr:uid="{00000000-0005-0000-0000-000089230000}"/>
    <cellStyle name="Entrada" xfId="11063" xr:uid="{00000000-0005-0000-0000-00008A230000}"/>
    <cellStyle name="Ergebnis" xfId="8334" xr:uid="{00000000-0005-0000-0000-00008B230000}"/>
    <cellStyle name="Ergebnis 2" xfId="13678" xr:uid="{00000000-0005-0000-0000-00008C230000}"/>
    <cellStyle name="Erklärender Text" xfId="8335" xr:uid="{00000000-0005-0000-0000-00008D230000}"/>
    <cellStyle name="Erklärender Text 2" xfId="13679" xr:uid="{00000000-0005-0000-0000-00008E230000}"/>
    <cellStyle name="Estimated_Data" xfId="11064" xr:uid="{00000000-0005-0000-0000-00008F230000}"/>
    <cellStyle name="Euro" xfId="89" xr:uid="{00000000-0005-0000-0000-000090230000}"/>
    <cellStyle name="Euro 2" xfId="11065" xr:uid="{00000000-0005-0000-0000-000091230000}"/>
    <cellStyle name="Euro 3" xfId="11621" xr:uid="{00000000-0005-0000-0000-000092230000}"/>
    <cellStyle name="Euro 4" xfId="11786" xr:uid="{00000000-0005-0000-0000-000093230000}"/>
    <cellStyle name="Explanatory Text" xfId="90" xr:uid="{00000000-0005-0000-0000-000094230000}"/>
    <cellStyle name="Explanatory Text 2" xfId="11066" xr:uid="{00000000-0005-0000-0000-000095230000}"/>
    <cellStyle name="Explanatory Text 3" xfId="11287" xr:uid="{00000000-0005-0000-0000-000096230000}"/>
    <cellStyle name="Explanatory Text 4" xfId="11370" xr:uid="{00000000-0005-0000-0000-000097230000}"/>
    <cellStyle name="F1" xfId="11322" xr:uid="{00000000-0005-0000-0000-000098230000}"/>
    <cellStyle name="F2" xfId="11321" xr:uid="{00000000-0005-0000-0000-000099230000}"/>
    <cellStyle name="F3" xfId="11320" xr:uid="{00000000-0005-0000-0000-00009A230000}"/>
    <cellStyle name="F4" xfId="11323" xr:uid="{00000000-0005-0000-0000-00009B230000}"/>
    <cellStyle name="Färg1" xfId="91" xr:uid="{00000000-0005-0000-0000-00009C230000}"/>
    <cellStyle name="Färg2" xfId="92" xr:uid="{00000000-0005-0000-0000-00009D230000}"/>
    <cellStyle name="Färg3" xfId="93" xr:uid="{00000000-0005-0000-0000-00009E230000}"/>
    <cellStyle name="Färg4" xfId="94" xr:uid="{00000000-0005-0000-0000-00009F230000}"/>
    <cellStyle name="Färg5" xfId="95" xr:uid="{00000000-0005-0000-0000-0000A0230000}"/>
    <cellStyle name="Färg6" xfId="96" xr:uid="{00000000-0005-0000-0000-0000A1230000}"/>
    <cellStyle name="feriado" xfId="11067" xr:uid="{00000000-0005-0000-0000-0000A2230000}"/>
    <cellStyle name="Fill" xfId="11068" xr:uid="{00000000-0005-0000-0000-0000A3230000}"/>
    <cellStyle name="Fixed" xfId="11069" xr:uid="{00000000-0005-0000-0000-0000A4230000}"/>
    <cellStyle name="Forecast_Data" xfId="11070" xr:uid="{00000000-0005-0000-0000-0000A5230000}"/>
    <cellStyle name="Förklarande text" xfId="97" xr:uid="{00000000-0005-0000-0000-0000A6230000}"/>
    <cellStyle name="General" xfId="11071" xr:uid="{00000000-0005-0000-0000-0000A7230000}"/>
    <cellStyle name="Good" xfId="98" xr:uid="{00000000-0005-0000-0000-0000A8230000}"/>
    <cellStyle name="Good 10" xfId="2524" xr:uid="{00000000-0005-0000-0000-0000A9230000}"/>
    <cellStyle name="Good 100" xfId="2525" xr:uid="{00000000-0005-0000-0000-0000AA230000}"/>
    <cellStyle name="Good 101" xfId="2526" xr:uid="{00000000-0005-0000-0000-0000AB230000}"/>
    <cellStyle name="Good 102" xfId="2527" xr:uid="{00000000-0005-0000-0000-0000AC230000}"/>
    <cellStyle name="Good 103" xfId="2528" xr:uid="{00000000-0005-0000-0000-0000AD230000}"/>
    <cellStyle name="Good 104" xfId="2529" xr:uid="{00000000-0005-0000-0000-0000AE230000}"/>
    <cellStyle name="Good 105" xfId="2530" xr:uid="{00000000-0005-0000-0000-0000AF230000}"/>
    <cellStyle name="Good 106" xfId="2531" xr:uid="{00000000-0005-0000-0000-0000B0230000}"/>
    <cellStyle name="Good 107" xfId="2532" xr:uid="{00000000-0005-0000-0000-0000B1230000}"/>
    <cellStyle name="Good 108" xfId="2533" xr:uid="{00000000-0005-0000-0000-0000B2230000}"/>
    <cellStyle name="Good 109" xfId="2534" xr:uid="{00000000-0005-0000-0000-0000B3230000}"/>
    <cellStyle name="Good 11" xfId="2535" xr:uid="{00000000-0005-0000-0000-0000B4230000}"/>
    <cellStyle name="Good 110" xfId="2536" xr:uid="{00000000-0005-0000-0000-0000B5230000}"/>
    <cellStyle name="Good 111" xfId="2537" xr:uid="{00000000-0005-0000-0000-0000B6230000}"/>
    <cellStyle name="Good 112" xfId="2538" xr:uid="{00000000-0005-0000-0000-0000B7230000}"/>
    <cellStyle name="Good 113" xfId="2539" xr:uid="{00000000-0005-0000-0000-0000B8230000}"/>
    <cellStyle name="Good 114" xfId="2540" xr:uid="{00000000-0005-0000-0000-0000B9230000}"/>
    <cellStyle name="Good 115" xfId="2541" xr:uid="{00000000-0005-0000-0000-0000BA230000}"/>
    <cellStyle name="Good 116" xfId="2542" xr:uid="{00000000-0005-0000-0000-0000BB230000}"/>
    <cellStyle name="Good 117" xfId="2543" xr:uid="{00000000-0005-0000-0000-0000BC230000}"/>
    <cellStyle name="Good 118" xfId="2544" xr:uid="{00000000-0005-0000-0000-0000BD230000}"/>
    <cellStyle name="Good 119" xfId="2545" xr:uid="{00000000-0005-0000-0000-0000BE230000}"/>
    <cellStyle name="Good 12" xfId="2546" xr:uid="{00000000-0005-0000-0000-0000BF230000}"/>
    <cellStyle name="Good 120" xfId="2547" xr:uid="{00000000-0005-0000-0000-0000C0230000}"/>
    <cellStyle name="Good 121" xfId="2548" xr:uid="{00000000-0005-0000-0000-0000C1230000}"/>
    <cellStyle name="Good 122" xfId="2549" xr:uid="{00000000-0005-0000-0000-0000C2230000}"/>
    <cellStyle name="Good 123" xfId="2550" xr:uid="{00000000-0005-0000-0000-0000C3230000}"/>
    <cellStyle name="Good 124" xfId="2551" xr:uid="{00000000-0005-0000-0000-0000C4230000}"/>
    <cellStyle name="Good 125" xfId="2552" xr:uid="{00000000-0005-0000-0000-0000C5230000}"/>
    <cellStyle name="Good 126" xfId="2553" xr:uid="{00000000-0005-0000-0000-0000C6230000}"/>
    <cellStyle name="Good 127" xfId="2554" xr:uid="{00000000-0005-0000-0000-0000C7230000}"/>
    <cellStyle name="Good 128" xfId="2555" xr:uid="{00000000-0005-0000-0000-0000C8230000}"/>
    <cellStyle name="Good 129" xfId="2556" xr:uid="{00000000-0005-0000-0000-0000C9230000}"/>
    <cellStyle name="Good 13" xfId="2557" xr:uid="{00000000-0005-0000-0000-0000CA230000}"/>
    <cellStyle name="Good 130" xfId="2558" xr:uid="{00000000-0005-0000-0000-0000CB230000}"/>
    <cellStyle name="Good 131" xfId="2559" xr:uid="{00000000-0005-0000-0000-0000CC230000}"/>
    <cellStyle name="Good 132" xfId="2560" xr:uid="{00000000-0005-0000-0000-0000CD230000}"/>
    <cellStyle name="Good 133" xfId="2561" xr:uid="{00000000-0005-0000-0000-0000CE230000}"/>
    <cellStyle name="Good 134" xfId="2562" xr:uid="{00000000-0005-0000-0000-0000CF230000}"/>
    <cellStyle name="Good 135" xfId="2563" xr:uid="{00000000-0005-0000-0000-0000D0230000}"/>
    <cellStyle name="Good 136" xfId="2564" xr:uid="{00000000-0005-0000-0000-0000D1230000}"/>
    <cellStyle name="Good 137" xfId="2565" xr:uid="{00000000-0005-0000-0000-0000D2230000}"/>
    <cellStyle name="Good 138" xfId="2566" xr:uid="{00000000-0005-0000-0000-0000D3230000}"/>
    <cellStyle name="Good 139" xfId="2567" xr:uid="{00000000-0005-0000-0000-0000D4230000}"/>
    <cellStyle name="Good 14" xfId="2568" xr:uid="{00000000-0005-0000-0000-0000D5230000}"/>
    <cellStyle name="Good 140" xfId="2569" xr:uid="{00000000-0005-0000-0000-0000D6230000}"/>
    <cellStyle name="Good 141" xfId="2570" xr:uid="{00000000-0005-0000-0000-0000D7230000}"/>
    <cellStyle name="Good 142" xfId="2571" xr:uid="{00000000-0005-0000-0000-0000D8230000}"/>
    <cellStyle name="Good 143" xfId="2572" xr:uid="{00000000-0005-0000-0000-0000D9230000}"/>
    <cellStyle name="Good 144" xfId="2573" xr:uid="{00000000-0005-0000-0000-0000DA230000}"/>
    <cellStyle name="Good 145" xfId="2574" xr:uid="{00000000-0005-0000-0000-0000DB230000}"/>
    <cellStyle name="Good 146" xfId="2575" xr:uid="{00000000-0005-0000-0000-0000DC230000}"/>
    <cellStyle name="Good 147" xfId="2576" xr:uid="{00000000-0005-0000-0000-0000DD230000}"/>
    <cellStyle name="Good 148" xfId="2577" xr:uid="{00000000-0005-0000-0000-0000DE230000}"/>
    <cellStyle name="Good 149" xfId="2578" xr:uid="{00000000-0005-0000-0000-0000DF230000}"/>
    <cellStyle name="Good 15" xfId="2579" xr:uid="{00000000-0005-0000-0000-0000E0230000}"/>
    <cellStyle name="Good 150" xfId="2580" xr:uid="{00000000-0005-0000-0000-0000E1230000}"/>
    <cellStyle name="Good 151" xfId="2581" xr:uid="{00000000-0005-0000-0000-0000E2230000}"/>
    <cellStyle name="Good 152" xfId="2582" xr:uid="{00000000-0005-0000-0000-0000E3230000}"/>
    <cellStyle name="Good 153" xfId="2583" xr:uid="{00000000-0005-0000-0000-0000E4230000}"/>
    <cellStyle name="Good 154" xfId="2584" xr:uid="{00000000-0005-0000-0000-0000E5230000}"/>
    <cellStyle name="Good 155" xfId="2585" xr:uid="{00000000-0005-0000-0000-0000E6230000}"/>
    <cellStyle name="Good 156" xfId="2586" xr:uid="{00000000-0005-0000-0000-0000E7230000}"/>
    <cellStyle name="Good 157" xfId="2587" xr:uid="{00000000-0005-0000-0000-0000E8230000}"/>
    <cellStyle name="Good 158" xfId="2588" xr:uid="{00000000-0005-0000-0000-0000E9230000}"/>
    <cellStyle name="Good 159" xfId="2589" xr:uid="{00000000-0005-0000-0000-0000EA230000}"/>
    <cellStyle name="Good 16" xfId="2590" xr:uid="{00000000-0005-0000-0000-0000EB230000}"/>
    <cellStyle name="Good 160" xfId="2591" xr:uid="{00000000-0005-0000-0000-0000EC230000}"/>
    <cellStyle name="Good 161" xfId="2592" xr:uid="{00000000-0005-0000-0000-0000ED230000}"/>
    <cellStyle name="Good 162" xfId="2593" xr:uid="{00000000-0005-0000-0000-0000EE230000}"/>
    <cellStyle name="Good 163" xfId="2594" xr:uid="{00000000-0005-0000-0000-0000EF230000}"/>
    <cellStyle name="Good 164" xfId="2595" xr:uid="{00000000-0005-0000-0000-0000F0230000}"/>
    <cellStyle name="Good 165" xfId="2596" xr:uid="{00000000-0005-0000-0000-0000F1230000}"/>
    <cellStyle name="Good 166" xfId="2597" xr:uid="{00000000-0005-0000-0000-0000F2230000}"/>
    <cellStyle name="Good 167" xfId="2598" xr:uid="{00000000-0005-0000-0000-0000F3230000}"/>
    <cellStyle name="Good 168" xfId="2599" xr:uid="{00000000-0005-0000-0000-0000F4230000}"/>
    <cellStyle name="Good 169" xfId="2600" xr:uid="{00000000-0005-0000-0000-0000F5230000}"/>
    <cellStyle name="Good 17" xfId="2601" xr:uid="{00000000-0005-0000-0000-0000F6230000}"/>
    <cellStyle name="Good 170" xfId="2602" xr:uid="{00000000-0005-0000-0000-0000F7230000}"/>
    <cellStyle name="Good 171" xfId="2603" xr:uid="{00000000-0005-0000-0000-0000F8230000}"/>
    <cellStyle name="Good 172" xfId="2604" xr:uid="{00000000-0005-0000-0000-0000F9230000}"/>
    <cellStyle name="Good 173" xfId="2605" xr:uid="{00000000-0005-0000-0000-0000FA230000}"/>
    <cellStyle name="Good 174" xfId="2606" xr:uid="{00000000-0005-0000-0000-0000FB230000}"/>
    <cellStyle name="Good 175" xfId="2607" xr:uid="{00000000-0005-0000-0000-0000FC230000}"/>
    <cellStyle name="Good 176" xfId="2608" xr:uid="{00000000-0005-0000-0000-0000FD230000}"/>
    <cellStyle name="Good 177" xfId="2609" xr:uid="{00000000-0005-0000-0000-0000FE230000}"/>
    <cellStyle name="Good 178" xfId="2610" xr:uid="{00000000-0005-0000-0000-0000FF230000}"/>
    <cellStyle name="Good 179" xfId="2611" xr:uid="{00000000-0005-0000-0000-000000240000}"/>
    <cellStyle name="Good 18" xfId="2612" xr:uid="{00000000-0005-0000-0000-000001240000}"/>
    <cellStyle name="Good 180" xfId="2613" xr:uid="{00000000-0005-0000-0000-000002240000}"/>
    <cellStyle name="Good 181" xfId="2614" xr:uid="{00000000-0005-0000-0000-000003240000}"/>
    <cellStyle name="Good 182" xfId="2615" xr:uid="{00000000-0005-0000-0000-000004240000}"/>
    <cellStyle name="Good 183" xfId="2616" xr:uid="{00000000-0005-0000-0000-000005240000}"/>
    <cellStyle name="Good 184" xfId="2617" xr:uid="{00000000-0005-0000-0000-000006240000}"/>
    <cellStyle name="Good 185" xfId="2618" xr:uid="{00000000-0005-0000-0000-000007240000}"/>
    <cellStyle name="Good 186" xfId="2619" xr:uid="{00000000-0005-0000-0000-000008240000}"/>
    <cellStyle name="Good 187" xfId="2620" xr:uid="{00000000-0005-0000-0000-000009240000}"/>
    <cellStyle name="Good 188" xfId="2621" xr:uid="{00000000-0005-0000-0000-00000A240000}"/>
    <cellStyle name="Good 189" xfId="2622" xr:uid="{00000000-0005-0000-0000-00000B240000}"/>
    <cellStyle name="Good 19" xfId="2623" xr:uid="{00000000-0005-0000-0000-00000C240000}"/>
    <cellStyle name="Good 190" xfId="2624" xr:uid="{00000000-0005-0000-0000-00000D240000}"/>
    <cellStyle name="Good 191" xfId="2625" xr:uid="{00000000-0005-0000-0000-00000E240000}"/>
    <cellStyle name="Good 192" xfId="2626" xr:uid="{00000000-0005-0000-0000-00000F240000}"/>
    <cellStyle name="Good 193" xfId="2627" xr:uid="{00000000-0005-0000-0000-000010240000}"/>
    <cellStyle name="Good 194" xfId="2628" xr:uid="{00000000-0005-0000-0000-000011240000}"/>
    <cellStyle name="Good 195" xfId="2629" xr:uid="{00000000-0005-0000-0000-000012240000}"/>
    <cellStyle name="Good 196" xfId="2630" xr:uid="{00000000-0005-0000-0000-000013240000}"/>
    <cellStyle name="Good 197" xfId="2631" xr:uid="{00000000-0005-0000-0000-000014240000}"/>
    <cellStyle name="Good 198" xfId="2632" xr:uid="{00000000-0005-0000-0000-000015240000}"/>
    <cellStyle name="Good 199" xfId="2633" xr:uid="{00000000-0005-0000-0000-000016240000}"/>
    <cellStyle name="Good 2" xfId="2634" xr:uid="{00000000-0005-0000-0000-000017240000}"/>
    <cellStyle name="Good 2 2" xfId="11072" xr:uid="{00000000-0005-0000-0000-000018240000}"/>
    <cellStyle name="Good 20" xfId="2635" xr:uid="{00000000-0005-0000-0000-000019240000}"/>
    <cellStyle name="Good 200" xfId="2636" xr:uid="{00000000-0005-0000-0000-00001A240000}"/>
    <cellStyle name="Good 201" xfId="2637" xr:uid="{00000000-0005-0000-0000-00001B240000}"/>
    <cellStyle name="Good 202" xfId="2638" xr:uid="{00000000-0005-0000-0000-00001C240000}"/>
    <cellStyle name="Good 203" xfId="2639" xr:uid="{00000000-0005-0000-0000-00001D240000}"/>
    <cellStyle name="Good 204" xfId="2640" xr:uid="{00000000-0005-0000-0000-00001E240000}"/>
    <cellStyle name="Good 205" xfId="2641" xr:uid="{00000000-0005-0000-0000-00001F240000}"/>
    <cellStyle name="Good 206" xfId="2642" xr:uid="{00000000-0005-0000-0000-000020240000}"/>
    <cellStyle name="Good 207" xfId="2643" xr:uid="{00000000-0005-0000-0000-000021240000}"/>
    <cellStyle name="Good 208" xfId="2644" xr:uid="{00000000-0005-0000-0000-000022240000}"/>
    <cellStyle name="Good 209" xfId="2645" xr:uid="{00000000-0005-0000-0000-000023240000}"/>
    <cellStyle name="Good 21" xfId="2646" xr:uid="{00000000-0005-0000-0000-000024240000}"/>
    <cellStyle name="Good 210" xfId="2647" xr:uid="{00000000-0005-0000-0000-000025240000}"/>
    <cellStyle name="Good 211" xfId="2648" xr:uid="{00000000-0005-0000-0000-000026240000}"/>
    <cellStyle name="Good 212" xfId="2649" xr:uid="{00000000-0005-0000-0000-000027240000}"/>
    <cellStyle name="Good 213" xfId="2650" xr:uid="{00000000-0005-0000-0000-000028240000}"/>
    <cellStyle name="Good 214" xfId="2651" xr:uid="{00000000-0005-0000-0000-000029240000}"/>
    <cellStyle name="Good 215" xfId="2652" xr:uid="{00000000-0005-0000-0000-00002A240000}"/>
    <cellStyle name="Good 216" xfId="2653" xr:uid="{00000000-0005-0000-0000-00002B240000}"/>
    <cellStyle name="Good 217" xfId="2654" xr:uid="{00000000-0005-0000-0000-00002C240000}"/>
    <cellStyle name="Good 218" xfId="2655" xr:uid="{00000000-0005-0000-0000-00002D240000}"/>
    <cellStyle name="Good 219" xfId="2656" xr:uid="{00000000-0005-0000-0000-00002E240000}"/>
    <cellStyle name="Good 22" xfId="2657" xr:uid="{00000000-0005-0000-0000-00002F240000}"/>
    <cellStyle name="Good 220" xfId="2658" xr:uid="{00000000-0005-0000-0000-000030240000}"/>
    <cellStyle name="Good 221" xfId="2659" xr:uid="{00000000-0005-0000-0000-000031240000}"/>
    <cellStyle name="Good 222" xfId="2660" xr:uid="{00000000-0005-0000-0000-000032240000}"/>
    <cellStyle name="Good 223" xfId="2661" xr:uid="{00000000-0005-0000-0000-000033240000}"/>
    <cellStyle name="Good 224" xfId="2662" xr:uid="{00000000-0005-0000-0000-000034240000}"/>
    <cellStyle name="Good 225" xfId="2663" xr:uid="{00000000-0005-0000-0000-000035240000}"/>
    <cellStyle name="Good 226" xfId="2664" xr:uid="{00000000-0005-0000-0000-000036240000}"/>
    <cellStyle name="Good 227" xfId="2665" xr:uid="{00000000-0005-0000-0000-000037240000}"/>
    <cellStyle name="Good 228" xfId="2666" xr:uid="{00000000-0005-0000-0000-000038240000}"/>
    <cellStyle name="Good 229" xfId="2667" xr:uid="{00000000-0005-0000-0000-000039240000}"/>
    <cellStyle name="Good 23" xfId="2668" xr:uid="{00000000-0005-0000-0000-00003A240000}"/>
    <cellStyle name="Good 230" xfId="2669" xr:uid="{00000000-0005-0000-0000-00003B240000}"/>
    <cellStyle name="Good 231" xfId="2670" xr:uid="{00000000-0005-0000-0000-00003C240000}"/>
    <cellStyle name="Good 232" xfId="2671" xr:uid="{00000000-0005-0000-0000-00003D240000}"/>
    <cellStyle name="Good 233" xfId="2672" xr:uid="{00000000-0005-0000-0000-00003E240000}"/>
    <cellStyle name="Good 234" xfId="2673" xr:uid="{00000000-0005-0000-0000-00003F240000}"/>
    <cellStyle name="Good 235" xfId="2674" xr:uid="{00000000-0005-0000-0000-000040240000}"/>
    <cellStyle name="Good 236" xfId="2675" xr:uid="{00000000-0005-0000-0000-000041240000}"/>
    <cellStyle name="Good 237" xfId="2676" xr:uid="{00000000-0005-0000-0000-000042240000}"/>
    <cellStyle name="Good 238" xfId="2677" xr:uid="{00000000-0005-0000-0000-000043240000}"/>
    <cellStyle name="Good 239" xfId="2678" xr:uid="{00000000-0005-0000-0000-000044240000}"/>
    <cellStyle name="Good 24" xfId="2679" xr:uid="{00000000-0005-0000-0000-000045240000}"/>
    <cellStyle name="Good 240" xfId="2680" xr:uid="{00000000-0005-0000-0000-000046240000}"/>
    <cellStyle name="Good 241" xfId="2681" xr:uid="{00000000-0005-0000-0000-000047240000}"/>
    <cellStyle name="Good 242" xfId="2682" xr:uid="{00000000-0005-0000-0000-000048240000}"/>
    <cellStyle name="Good 243" xfId="2683" xr:uid="{00000000-0005-0000-0000-000049240000}"/>
    <cellStyle name="Good 244" xfId="2684" xr:uid="{00000000-0005-0000-0000-00004A240000}"/>
    <cellStyle name="Good 245" xfId="2685" xr:uid="{00000000-0005-0000-0000-00004B240000}"/>
    <cellStyle name="Good 246" xfId="11288" xr:uid="{00000000-0005-0000-0000-00004C240000}"/>
    <cellStyle name="Good 247" xfId="11371" xr:uid="{00000000-0005-0000-0000-00004D240000}"/>
    <cellStyle name="Good 25" xfId="2686" xr:uid="{00000000-0005-0000-0000-00004E240000}"/>
    <cellStyle name="Good 26" xfId="2687" xr:uid="{00000000-0005-0000-0000-00004F240000}"/>
    <cellStyle name="Good 27" xfId="2688" xr:uid="{00000000-0005-0000-0000-000050240000}"/>
    <cellStyle name="Good 28" xfId="2689" xr:uid="{00000000-0005-0000-0000-000051240000}"/>
    <cellStyle name="Good 29" xfId="2690" xr:uid="{00000000-0005-0000-0000-000052240000}"/>
    <cellStyle name="Good 3" xfId="2691" xr:uid="{00000000-0005-0000-0000-000053240000}"/>
    <cellStyle name="Good 30" xfId="2692" xr:uid="{00000000-0005-0000-0000-000054240000}"/>
    <cellStyle name="Good 31" xfId="2693" xr:uid="{00000000-0005-0000-0000-000055240000}"/>
    <cellStyle name="Good 32" xfId="2694" xr:uid="{00000000-0005-0000-0000-000056240000}"/>
    <cellStyle name="Good 33" xfId="2695" xr:uid="{00000000-0005-0000-0000-000057240000}"/>
    <cellStyle name="Good 34" xfId="2696" xr:uid="{00000000-0005-0000-0000-000058240000}"/>
    <cellStyle name="Good 35" xfId="2697" xr:uid="{00000000-0005-0000-0000-000059240000}"/>
    <cellStyle name="Good 36" xfId="2698" xr:uid="{00000000-0005-0000-0000-00005A240000}"/>
    <cellStyle name="Good 37" xfId="2699" xr:uid="{00000000-0005-0000-0000-00005B240000}"/>
    <cellStyle name="Good 38" xfId="2700" xr:uid="{00000000-0005-0000-0000-00005C240000}"/>
    <cellStyle name="Good 39" xfId="2701" xr:uid="{00000000-0005-0000-0000-00005D240000}"/>
    <cellStyle name="Good 4" xfId="2702" xr:uid="{00000000-0005-0000-0000-00005E240000}"/>
    <cellStyle name="Good 40" xfId="2703" xr:uid="{00000000-0005-0000-0000-00005F240000}"/>
    <cellStyle name="Good 41" xfId="2704" xr:uid="{00000000-0005-0000-0000-000060240000}"/>
    <cellStyle name="Good 42" xfId="2705" xr:uid="{00000000-0005-0000-0000-000061240000}"/>
    <cellStyle name="Good 43" xfId="2706" xr:uid="{00000000-0005-0000-0000-000062240000}"/>
    <cellStyle name="Good 44" xfId="2707" xr:uid="{00000000-0005-0000-0000-000063240000}"/>
    <cellStyle name="Good 45" xfId="2708" xr:uid="{00000000-0005-0000-0000-000064240000}"/>
    <cellStyle name="Good 46" xfId="2709" xr:uid="{00000000-0005-0000-0000-000065240000}"/>
    <cellStyle name="Good 47" xfId="2710" xr:uid="{00000000-0005-0000-0000-000066240000}"/>
    <cellStyle name="Good 48" xfId="2711" xr:uid="{00000000-0005-0000-0000-000067240000}"/>
    <cellStyle name="Good 49" xfId="2712" xr:uid="{00000000-0005-0000-0000-000068240000}"/>
    <cellStyle name="Good 5" xfId="2713" xr:uid="{00000000-0005-0000-0000-000069240000}"/>
    <cellStyle name="Good 50" xfId="2714" xr:uid="{00000000-0005-0000-0000-00006A240000}"/>
    <cellStyle name="Good 51" xfId="2715" xr:uid="{00000000-0005-0000-0000-00006B240000}"/>
    <cellStyle name="Good 52" xfId="2716" xr:uid="{00000000-0005-0000-0000-00006C240000}"/>
    <cellStyle name="Good 53" xfId="2717" xr:uid="{00000000-0005-0000-0000-00006D240000}"/>
    <cellStyle name="Good 54" xfId="2718" xr:uid="{00000000-0005-0000-0000-00006E240000}"/>
    <cellStyle name="Good 55" xfId="2719" xr:uid="{00000000-0005-0000-0000-00006F240000}"/>
    <cellStyle name="Good 56" xfId="2720" xr:uid="{00000000-0005-0000-0000-000070240000}"/>
    <cellStyle name="Good 57" xfId="2721" xr:uid="{00000000-0005-0000-0000-000071240000}"/>
    <cellStyle name="Good 58" xfId="2722" xr:uid="{00000000-0005-0000-0000-000072240000}"/>
    <cellStyle name="Good 59" xfId="2723" xr:uid="{00000000-0005-0000-0000-000073240000}"/>
    <cellStyle name="Good 6" xfId="2724" xr:uid="{00000000-0005-0000-0000-000074240000}"/>
    <cellStyle name="Good 60" xfId="2725" xr:uid="{00000000-0005-0000-0000-000075240000}"/>
    <cellStyle name="Good 61" xfId="2726" xr:uid="{00000000-0005-0000-0000-000076240000}"/>
    <cellStyle name="Good 62" xfId="2727" xr:uid="{00000000-0005-0000-0000-000077240000}"/>
    <cellStyle name="Good 63" xfId="2728" xr:uid="{00000000-0005-0000-0000-000078240000}"/>
    <cellStyle name="Good 64" xfId="2729" xr:uid="{00000000-0005-0000-0000-000079240000}"/>
    <cellStyle name="Good 65" xfId="2730" xr:uid="{00000000-0005-0000-0000-00007A240000}"/>
    <cellStyle name="Good 66" xfId="2731" xr:uid="{00000000-0005-0000-0000-00007B240000}"/>
    <cellStyle name="Good 67" xfId="2732" xr:uid="{00000000-0005-0000-0000-00007C240000}"/>
    <cellStyle name="Good 68" xfId="2733" xr:uid="{00000000-0005-0000-0000-00007D240000}"/>
    <cellStyle name="Good 69" xfId="2734" xr:uid="{00000000-0005-0000-0000-00007E240000}"/>
    <cellStyle name="Good 7" xfId="2735" xr:uid="{00000000-0005-0000-0000-00007F240000}"/>
    <cellStyle name="Good 70" xfId="2736" xr:uid="{00000000-0005-0000-0000-000080240000}"/>
    <cellStyle name="Good 71" xfId="2737" xr:uid="{00000000-0005-0000-0000-000081240000}"/>
    <cellStyle name="Good 72" xfId="2738" xr:uid="{00000000-0005-0000-0000-000082240000}"/>
    <cellStyle name="Good 73" xfId="2739" xr:uid="{00000000-0005-0000-0000-000083240000}"/>
    <cellStyle name="Good 74" xfId="2740" xr:uid="{00000000-0005-0000-0000-000084240000}"/>
    <cellStyle name="Good 75" xfId="2741" xr:uid="{00000000-0005-0000-0000-000085240000}"/>
    <cellStyle name="Good 76" xfId="2742" xr:uid="{00000000-0005-0000-0000-000086240000}"/>
    <cellStyle name="Good 77" xfId="2743" xr:uid="{00000000-0005-0000-0000-000087240000}"/>
    <cellStyle name="Good 78" xfId="2744" xr:uid="{00000000-0005-0000-0000-000088240000}"/>
    <cellStyle name="Good 79" xfId="2745" xr:uid="{00000000-0005-0000-0000-000089240000}"/>
    <cellStyle name="Good 8" xfId="2746" xr:uid="{00000000-0005-0000-0000-00008A240000}"/>
    <cellStyle name="Good 80" xfId="2747" xr:uid="{00000000-0005-0000-0000-00008B240000}"/>
    <cellStyle name="Good 81" xfId="2748" xr:uid="{00000000-0005-0000-0000-00008C240000}"/>
    <cellStyle name="Good 82" xfId="2749" xr:uid="{00000000-0005-0000-0000-00008D240000}"/>
    <cellStyle name="Good 83" xfId="2750" xr:uid="{00000000-0005-0000-0000-00008E240000}"/>
    <cellStyle name="Good 84" xfId="2751" xr:uid="{00000000-0005-0000-0000-00008F240000}"/>
    <cellStyle name="Good 85" xfId="2752" xr:uid="{00000000-0005-0000-0000-000090240000}"/>
    <cellStyle name="Good 86" xfId="2753" xr:uid="{00000000-0005-0000-0000-000091240000}"/>
    <cellStyle name="Good 87" xfId="2754" xr:uid="{00000000-0005-0000-0000-000092240000}"/>
    <cellStyle name="Good 88" xfId="2755" xr:uid="{00000000-0005-0000-0000-000093240000}"/>
    <cellStyle name="Good 89" xfId="2756" xr:uid="{00000000-0005-0000-0000-000094240000}"/>
    <cellStyle name="Good 9" xfId="2757" xr:uid="{00000000-0005-0000-0000-000095240000}"/>
    <cellStyle name="Good 90" xfId="2758" xr:uid="{00000000-0005-0000-0000-000096240000}"/>
    <cellStyle name="Good 91" xfId="2759" xr:uid="{00000000-0005-0000-0000-000097240000}"/>
    <cellStyle name="Good 92" xfId="2760" xr:uid="{00000000-0005-0000-0000-000098240000}"/>
    <cellStyle name="Good 93" xfId="2761" xr:uid="{00000000-0005-0000-0000-000099240000}"/>
    <cellStyle name="Good 94" xfId="2762" xr:uid="{00000000-0005-0000-0000-00009A240000}"/>
    <cellStyle name="Good 95" xfId="2763" xr:uid="{00000000-0005-0000-0000-00009B240000}"/>
    <cellStyle name="Good 96" xfId="2764" xr:uid="{00000000-0005-0000-0000-00009C240000}"/>
    <cellStyle name="Good 97" xfId="2765" xr:uid="{00000000-0005-0000-0000-00009D240000}"/>
    <cellStyle name="Good 98" xfId="2766" xr:uid="{00000000-0005-0000-0000-00009E240000}"/>
    <cellStyle name="Good 99" xfId="2767" xr:uid="{00000000-0005-0000-0000-00009F240000}"/>
    <cellStyle name="Grey" xfId="179" xr:uid="{00000000-0005-0000-0000-0000A0240000}"/>
    <cellStyle name="Grey 2" xfId="11073" xr:uid="{00000000-0005-0000-0000-0000A1240000}"/>
    <cellStyle name="Gut" xfId="8336" xr:uid="{00000000-0005-0000-0000-0000A2240000}"/>
    <cellStyle name="Gut 2" xfId="13680" xr:uid="{00000000-0005-0000-0000-0000A3240000}"/>
    <cellStyle name="HEADER" xfId="11074" xr:uid="{00000000-0005-0000-0000-0000A4240000}"/>
    <cellStyle name="Header #1" xfId="11075" xr:uid="{00000000-0005-0000-0000-0000A5240000}"/>
    <cellStyle name="Header #1 2" xfId="11555" xr:uid="{00000000-0005-0000-0000-0000A6240000}"/>
    <cellStyle name="Header #1 2 2" xfId="11614" xr:uid="{00000000-0005-0000-0000-0000A7240000}"/>
    <cellStyle name="Header #1 2 2 2" xfId="13790" xr:uid="{00000000-0005-0000-0000-0000A8240000}"/>
    <cellStyle name="Header #1 2 3" xfId="15567" xr:uid="{00000000-0005-0000-0000-0000A9240000}"/>
    <cellStyle name="Header #1 2 4" xfId="13732" xr:uid="{00000000-0005-0000-0000-0000AA240000}"/>
    <cellStyle name="Header #1 3" xfId="13729" xr:uid="{00000000-0005-0000-0000-0000AB240000}"/>
    <cellStyle name="Header1" xfId="180" xr:uid="{00000000-0005-0000-0000-0000AC240000}"/>
    <cellStyle name="Header2" xfId="181" xr:uid="{00000000-0005-0000-0000-0000AD240000}"/>
    <cellStyle name="HeaderStyle" xfId="11341" xr:uid="{00000000-0005-0000-0000-0000AE240000}"/>
    <cellStyle name="Heading 1" xfId="99" xr:uid="{00000000-0005-0000-0000-0000AF240000}"/>
    <cellStyle name="Heading 1 10" xfId="2768" xr:uid="{00000000-0005-0000-0000-0000B0240000}"/>
    <cellStyle name="Heading 1 100" xfId="2769" xr:uid="{00000000-0005-0000-0000-0000B1240000}"/>
    <cellStyle name="Heading 1 101" xfId="2770" xr:uid="{00000000-0005-0000-0000-0000B2240000}"/>
    <cellStyle name="Heading 1 102" xfId="2771" xr:uid="{00000000-0005-0000-0000-0000B3240000}"/>
    <cellStyle name="Heading 1 103" xfId="2772" xr:uid="{00000000-0005-0000-0000-0000B4240000}"/>
    <cellStyle name="Heading 1 104" xfId="2773" xr:uid="{00000000-0005-0000-0000-0000B5240000}"/>
    <cellStyle name="Heading 1 105" xfId="2774" xr:uid="{00000000-0005-0000-0000-0000B6240000}"/>
    <cellStyle name="Heading 1 106" xfId="2775" xr:uid="{00000000-0005-0000-0000-0000B7240000}"/>
    <cellStyle name="Heading 1 107" xfId="2776" xr:uid="{00000000-0005-0000-0000-0000B8240000}"/>
    <cellStyle name="Heading 1 108" xfId="2777" xr:uid="{00000000-0005-0000-0000-0000B9240000}"/>
    <cellStyle name="Heading 1 109" xfId="2778" xr:uid="{00000000-0005-0000-0000-0000BA240000}"/>
    <cellStyle name="Heading 1 11" xfId="2779" xr:uid="{00000000-0005-0000-0000-0000BB240000}"/>
    <cellStyle name="Heading 1 110" xfId="2780" xr:uid="{00000000-0005-0000-0000-0000BC240000}"/>
    <cellStyle name="Heading 1 111" xfId="2781" xr:uid="{00000000-0005-0000-0000-0000BD240000}"/>
    <cellStyle name="Heading 1 112" xfId="2782" xr:uid="{00000000-0005-0000-0000-0000BE240000}"/>
    <cellStyle name="Heading 1 113" xfId="2783" xr:uid="{00000000-0005-0000-0000-0000BF240000}"/>
    <cellStyle name="Heading 1 114" xfId="2784" xr:uid="{00000000-0005-0000-0000-0000C0240000}"/>
    <cellStyle name="Heading 1 115" xfId="2785" xr:uid="{00000000-0005-0000-0000-0000C1240000}"/>
    <cellStyle name="Heading 1 116" xfId="2786" xr:uid="{00000000-0005-0000-0000-0000C2240000}"/>
    <cellStyle name="Heading 1 117" xfId="2787" xr:uid="{00000000-0005-0000-0000-0000C3240000}"/>
    <cellStyle name="Heading 1 118" xfId="2788" xr:uid="{00000000-0005-0000-0000-0000C4240000}"/>
    <cellStyle name="Heading 1 119" xfId="2789" xr:uid="{00000000-0005-0000-0000-0000C5240000}"/>
    <cellStyle name="Heading 1 12" xfId="2790" xr:uid="{00000000-0005-0000-0000-0000C6240000}"/>
    <cellStyle name="Heading 1 120" xfId="2791" xr:uid="{00000000-0005-0000-0000-0000C7240000}"/>
    <cellStyle name="Heading 1 121" xfId="2792" xr:uid="{00000000-0005-0000-0000-0000C8240000}"/>
    <cellStyle name="Heading 1 122" xfId="2793" xr:uid="{00000000-0005-0000-0000-0000C9240000}"/>
    <cellStyle name="Heading 1 123" xfId="2794" xr:uid="{00000000-0005-0000-0000-0000CA240000}"/>
    <cellStyle name="Heading 1 124" xfId="2795" xr:uid="{00000000-0005-0000-0000-0000CB240000}"/>
    <cellStyle name="Heading 1 125" xfId="2796" xr:uid="{00000000-0005-0000-0000-0000CC240000}"/>
    <cellStyle name="Heading 1 126" xfId="2797" xr:uid="{00000000-0005-0000-0000-0000CD240000}"/>
    <cellStyle name="Heading 1 127" xfId="2798" xr:uid="{00000000-0005-0000-0000-0000CE240000}"/>
    <cellStyle name="Heading 1 128" xfId="2799" xr:uid="{00000000-0005-0000-0000-0000CF240000}"/>
    <cellStyle name="Heading 1 129" xfId="2800" xr:uid="{00000000-0005-0000-0000-0000D0240000}"/>
    <cellStyle name="Heading 1 13" xfId="2801" xr:uid="{00000000-0005-0000-0000-0000D1240000}"/>
    <cellStyle name="Heading 1 130" xfId="2802" xr:uid="{00000000-0005-0000-0000-0000D2240000}"/>
    <cellStyle name="Heading 1 131" xfId="2803" xr:uid="{00000000-0005-0000-0000-0000D3240000}"/>
    <cellStyle name="Heading 1 132" xfId="2804" xr:uid="{00000000-0005-0000-0000-0000D4240000}"/>
    <cellStyle name="Heading 1 133" xfId="2805" xr:uid="{00000000-0005-0000-0000-0000D5240000}"/>
    <cellStyle name="Heading 1 134" xfId="2806" xr:uid="{00000000-0005-0000-0000-0000D6240000}"/>
    <cellStyle name="Heading 1 135" xfId="2807" xr:uid="{00000000-0005-0000-0000-0000D7240000}"/>
    <cellStyle name="Heading 1 136" xfId="2808" xr:uid="{00000000-0005-0000-0000-0000D8240000}"/>
    <cellStyle name="Heading 1 137" xfId="2809" xr:uid="{00000000-0005-0000-0000-0000D9240000}"/>
    <cellStyle name="Heading 1 138" xfId="2810" xr:uid="{00000000-0005-0000-0000-0000DA240000}"/>
    <cellStyle name="Heading 1 139" xfId="2811" xr:uid="{00000000-0005-0000-0000-0000DB240000}"/>
    <cellStyle name="Heading 1 14" xfId="2812" xr:uid="{00000000-0005-0000-0000-0000DC240000}"/>
    <cellStyle name="Heading 1 140" xfId="2813" xr:uid="{00000000-0005-0000-0000-0000DD240000}"/>
    <cellStyle name="Heading 1 141" xfId="2814" xr:uid="{00000000-0005-0000-0000-0000DE240000}"/>
    <cellStyle name="Heading 1 142" xfId="2815" xr:uid="{00000000-0005-0000-0000-0000DF240000}"/>
    <cellStyle name="Heading 1 143" xfId="2816" xr:uid="{00000000-0005-0000-0000-0000E0240000}"/>
    <cellStyle name="Heading 1 144" xfId="2817" xr:uid="{00000000-0005-0000-0000-0000E1240000}"/>
    <cellStyle name="Heading 1 145" xfId="2818" xr:uid="{00000000-0005-0000-0000-0000E2240000}"/>
    <cellStyle name="Heading 1 146" xfId="2819" xr:uid="{00000000-0005-0000-0000-0000E3240000}"/>
    <cellStyle name="Heading 1 147" xfId="2820" xr:uid="{00000000-0005-0000-0000-0000E4240000}"/>
    <cellStyle name="Heading 1 148" xfId="2821" xr:uid="{00000000-0005-0000-0000-0000E5240000}"/>
    <cellStyle name="Heading 1 149" xfId="2822" xr:uid="{00000000-0005-0000-0000-0000E6240000}"/>
    <cellStyle name="Heading 1 15" xfId="2823" xr:uid="{00000000-0005-0000-0000-0000E7240000}"/>
    <cellStyle name="Heading 1 150" xfId="2824" xr:uid="{00000000-0005-0000-0000-0000E8240000}"/>
    <cellStyle name="Heading 1 151" xfId="2825" xr:uid="{00000000-0005-0000-0000-0000E9240000}"/>
    <cellStyle name="Heading 1 152" xfId="2826" xr:uid="{00000000-0005-0000-0000-0000EA240000}"/>
    <cellStyle name="Heading 1 153" xfId="2827" xr:uid="{00000000-0005-0000-0000-0000EB240000}"/>
    <cellStyle name="Heading 1 154" xfId="2828" xr:uid="{00000000-0005-0000-0000-0000EC240000}"/>
    <cellStyle name="Heading 1 155" xfId="2829" xr:uid="{00000000-0005-0000-0000-0000ED240000}"/>
    <cellStyle name="Heading 1 156" xfId="2830" xr:uid="{00000000-0005-0000-0000-0000EE240000}"/>
    <cellStyle name="Heading 1 157" xfId="2831" xr:uid="{00000000-0005-0000-0000-0000EF240000}"/>
    <cellStyle name="Heading 1 158" xfId="2832" xr:uid="{00000000-0005-0000-0000-0000F0240000}"/>
    <cellStyle name="Heading 1 159" xfId="2833" xr:uid="{00000000-0005-0000-0000-0000F1240000}"/>
    <cellStyle name="Heading 1 16" xfId="2834" xr:uid="{00000000-0005-0000-0000-0000F2240000}"/>
    <cellStyle name="Heading 1 160" xfId="2835" xr:uid="{00000000-0005-0000-0000-0000F3240000}"/>
    <cellStyle name="Heading 1 161" xfId="2836" xr:uid="{00000000-0005-0000-0000-0000F4240000}"/>
    <cellStyle name="Heading 1 162" xfId="2837" xr:uid="{00000000-0005-0000-0000-0000F5240000}"/>
    <cellStyle name="Heading 1 163" xfId="2838" xr:uid="{00000000-0005-0000-0000-0000F6240000}"/>
    <cellStyle name="Heading 1 164" xfId="2839" xr:uid="{00000000-0005-0000-0000-0000F7240000}"/>
    <cellStyle name="Heading 1 165" xfId="2840" xr:uid="{00000000-0005-0000-0000-0000F8240000}"/>
    <cellStyle name="Heading 1 166" xfId="2841" xr:uid="{00000000-0005-0000-0000-0000F9240000}"/>
    <cellStyle name="Heading 1 167" xfId="2842" xr:uid="{00000000-0005-0000-0000-0000FA240000}"/>
    <cellStyle name="Heading 1 168" xfId="2843" xr:uid="{00000000-0005-0000-0000-0000FB240000}"/>
    <cellStyle name="Heading 1 169" xfId="2844" xr:uid="{00000000-0005-0000-0000-0000FC240000}"/>
    <cellStyle name="Heading 1 17" xfId="2845" xr:uid="{00000000-0005-0000-0000-0000FD240000}"/>
    <cellStyle name="Heading 1 170" xfId="2846" xr:uid="{00000000-0005-0000-0000-0000FE240000}"/>
    <cellStyle name="Heading 1 171" xfId="2847" xr:uid="{00000000-0005-0000-0000-0000FF240000}"/>
    <cellStyle name="Heading 1 172" xfId="2848" xr:uid="{00000000-0005-0000-0000-000000250000}"/>
    <cellStyle name="Heading 1 173" xfId="2849" xr:uid="{00000000-0005-0000-0000-000001250000}"/>
    <cellStyle name="Heading 1 174" xfId="2850" xr:uid="{00000000-0005-0000-0000-000002250000}"/>
    <cellStyle name="Heading 1 175" xfId="2851" xr:uid="{00000000-0005-0000-0000-000003250000}"/>
    <cellStyle name="Heading 1 176" xfId="2852" xr:uid="{00000000-0005-0000-0000-000004250000}"/>
    <cellStyle name="Heading 1 177" xfId="2853" xr:uid="{00000000-0005-0000-0000-000005250000}"/>
    <cellStyle name="Heading 1 178" xfId="2854" xr:uid="{00000000-0005-0000-0000-000006250000}"/>
    <cellStyle name="Heading 1 179" xfId="2855" xr:uid="{00000000-0005-0000-0000-000007250000}"/>
    <cellStyle name="Heading 1 18" xfId="2856" xr:uid="{00000000-0005-0000-0000-000008250000}"/>
    <cellStyle name="Heading 1 180" xfId="2857" xr:uid="{00000000-0005-0000-0000-000009250000}"/>
    <cellStyle name="Heading 1 181" xfId="2858" xr:uid="{00000000-0005-0000-0000-00000A250000}"/>
    <cellStyle name="Heading 1 182" xfId="2859" xr:uid="{00000000-0005-0000-0000-00000B250000}"/>
    <cellStyle name="Heading 1 183" xfId="2860" xr:uid="{00000000-0005-0000-0000-00000C250000}"/>
    <cellStyle name="Heading 1 184" xfId="2861" xr:uid="{00000000-0005-0000-0000-00000D250000}"/>
    <cellStyle name="Heading 1 185" xfId="2862" xr:uid="{00000000-0005-0000-0000-00000E250000}"/>
    <cellStyle name="Heading 1 186" xfId="2863" xr:uid="{00000000-0005-0000-0000-00000F250000}"/>
    <cellStyle name="Heading 1 187" xfId="2864" xr:uid="{00000000-0005-0000-0000-000010250000}"/>
    <cellStyle name="Heading 1 188" xfId="2865" xr:uid="{00000000-0005-0000-0000-000011250000}"/>
    <cellStyle name="Heading 1 189" xfId="2866" xr:uid="{00000000-0005-0000-0000-000012250000}"/>
    <cellStyle name="Heading 1 19" xfId="2867" xr:uid="{00000000-0005-0000-0000-000013250000}"/>
    <cellStyle name="Heading 1 190" xfId="2868" xr:uid="{00000000-0005-0000-0000-000014250000}"/>
    <cellStyle name="Heading 1 191" xfId="2869" xr:uid="{00000000-0005-0000-0000-000015250000}"/>
    <cellStyle name="Heading 1 192" xfId="2870" xr:uid="{00000000-0005-0000-0000-000016250000}"/>
    <cellStyle name="Heading 1 193" xfId="2871" xr:uid="{00000000-0005-0000-0000-000017250000}"/>
    <cellStyle name="Heading 1 194" xfId="2872" xr:uid="{00000000-0005-0000-0000-000018250000}"/>
    <cellStyle name="Heading 1 195" xfId="2873" xr:uid="{00000000-0005-0000-0000-000019250000}"/>
    <cellStyle name="Heading 1 196" xfId="2874" xr:uid="{00000000-0005-0000-0000-00001A250000}"/>
    <cellStyle name="Heading 1 197" xfId="2875" xr:uid="{00000000-0005-0000-0000-00001B250000}"/>
    <cellStyle name="Heading 1 198" xfId="2876" xr:uid="{00000000-0005-0000-0000-00001C250000}"/>
    <cellStyle name="Heading 1 199" xfId="2877" xr:uid="{00000000-0005-0000-0000-00001D250000}"/>
    <cellStyle name="Heading 1 2" xfId="2878" xr:uid="{00000000-0005-0000-0000-00001E250000}"/>
    <cellStyle name="Heading 1 2 2" xfId="11076" xr:uid="{00000000-0005-0000-0000-00001F250000}"/>
    <cellStyle name="Heading 1 20" xfId="2879" xr:uid="{00000000-0005-0000-0000-000020250000}"/>
    <cellStyle name="Heading 1 200" xfId="2880" xr:uid="{00000000-0005-0000-0000-000021250000}"/>
    <cellStyle name="Heading 1 201" xfId="2881" xr:uid="{00000000-0005-0000-0000-000022250000}"/>
    <cellStyle name="Heading 1 202" xfId="2882" xr:uid="{00000000-0005-0000-0000-000023250000}"/>
    <cellStyle name="Heading 1 203" xfId="2883" xr:uid="{00000000-0005-0000-0000-000024250000}"/>
    <cellStyle name="Heading 1 204" xfId="2884" xr:uid="{00000000-0005-0000-0000-000025250000}"/>
    <cellStyle name="Heading 1 205" xfId="2885" xr:uid="{00000000-0005-0000-0000-000026250000}"/>
    <cellStyle name="Heading 1 206" xfId="2886" xr:uid="{00000000-0005-0000-0000-000027250000}"/>
    <cellStyle name="Heading 1 207" xfId="2887" xr:uid="{00000000-0005-0000-0000-000028250000}"/>
    <cellStyle name="Heading 1 208" xfId="2888" xr:uid="{00000000-0005-0000-0000-000029250000}"/>
    <cellStyle name="Heading 1 209" xfId="2889" xr:uid="{00000000-0005-0000-0000-00002A250000}"/>
    <cellStyle name="Heading 1 21" xfId="2890" xr:uid="{00000000-0005-0000-0000-00002B250000}"/>
    <cellStyle name="Heading 1 210" xfId="2891" xr:uid="{00000000-0005-0000-0000-00002C250000}"/>
    <cellStyle name="Heading 1 211" xfId="2892" xr:uid="{00000000-0005-0000-0000-00002D250000}"/>
    <cellStyle name="Heading 1 212" xfId="2893" xr:uid="{00000000-0005-0000-0000-00002E250000}"/>
    <cellStyle name="Heading 1 213" xfId="2894" xr:uid="{00000000-0005-0000-0000-00002F250000}"/>
    <cellStyle name="Heading 1 214" xfId="2895" xr:uid="{00000000-0005-0000-0000-000030250000}"/>
    <cellStyle name="Heading 1 215" xfId="2896" xr:uid="{00000000-0005-0000-0000-000031250000}"/>
    <cellStyle name="Heading 1 216" xfId="2897" xr:uid="{00000000-0005-0000-0000-000032250000}"/>
    <cellStyle name="Heading 1 217" xfId="2898" xr:uid="{00000000-0005-0000-0000-000033250000}"/>
    <cellStyle name="Heading 1 218" xfId="2899" xr:uid="{00000000-0005-0000-0000-000034250000}"/>
    <cellStyle name="Heading 1 219" xfId="2900" xr:uid="{00000000-0005-0000-0000-000035250000}"/>
    <cellStyle name="Heading 1 22" xfId="2901" xr:uid="{00000000-0005-0000-0000-000036250000}"/>
    <cellStyle name="Heading 1 220" xfId="2902" xr:uid="{00000000-0005-0000-0000-000037250000}"/>
    <cellStyle name="Heading 1 221" xfId="2903" xr:uid="{00000000-0005-0000-0000-000038250000}"/>
    <cellStyle name="Heading 1 222" xfId="2904" xr:uid="{00000000-0005-0000-0000-000039250000}"/>
    <cellStyle name="Heading 1 223" xfId="2905" xr:uid="{00000000-0005-0000-0000-00003A250000}"/>
    <cellStyle name="Heading 1 224" xfId="2906" xr:uid="{00000000-0005-0000-0000-00003B250000}"/>
    <cellStyle name="Heading 1 225" xfId="2907" xr:uid="{00000000-0005-0000-0000-00003C250000}"/>
    <cellStyle name="Heading 1 226" xfId="2908" xr:uid="{00000000-0005-0000-0000-00003D250000}"/>
    <cellStyle name="Heading 1 227" xfId="2909" xr:uid="{00000000-0005-0000-0000-00003E250000}"/>
    <cellStyle name="Heading 1 228" xfId="2910" xr:uid="{00000000-0005-0000-0000-00003F250000}"/>
    <cellStyle name="Heading 1 229" xfId="2911" xr:uid="{00000000-0005-0000-0000-000040250000}"/>
    <cellStyle name="Heading 1 23" xfId="2912" xr:uid="{00000000-0005-0000-0000-000041250000}"/>
    <cellStyle name="Heading 1 230" xfId="2913" xr:uid="{00000000-0005-0000-0000-000042250000}"/>
    <cellStyle name="Heading 1 231" xfId="2914" xr:uid="{00000000-0005-0000-0000-000043250000}"/>
    <cellStyle name="Heading 1 232" xfId="2915" xr:uid="{00000000-0005-0000-0000-000044250000}"/>
    <cellStyle name="Heading 1 233" xfId="2916" xr:uid="{00000000-0005-0000-0000-000045250000}"/>
    <cellStyle name="Heading 1 234" xfId="2917" xr:uid="{00000000-0005-0000-0000-000046250000}"/>
    <cellStyle name="Heading 1 235" xfId="2918" xr:uid="{00000000-0005-0000-0000-000047250000}"/>
    <cellStyle name="Heading 1 236" xfId="2919" xr:uid="{00000000-0005-0000-0000-000048250000}"/>
    <cellStyle name="Heading 1 237" xfId="2920" xr:uid="{00000000-0005-0000-0000-000049250000}"/>
    <cellStyle name="Heading 1 238" xfId="2921" xr:uid="{00000000-0005-0000-0000-00004A250000}"/>
    <cellStyle name="Heading 1 239" xfId="2922" xr:uid="{00000000-0005-0000-0000-00004B250000}"/>
    <cellStyle name="Heading 1 24" xfId="2923" xr:uid="{00000000-0005-0000-0000-00004C250000}"/>
    <cellStyle name="Heading 1 240" xfId="2924" xr:uid="{00000000-0005-0000-0000-00004D250000}"/>
    <cellStyle name="Heading 1 241" xfId="2925" xr:uid="{00000000-0005-0000-0000-00004E250000}"/>
    <cellStyle name="Heading 1 242" xfId="2926" xr:uid="{00000000-0005-0000-0000-00004F250000}"/>
    <cellStyle name="Heading 1 243" xfId="2927" xr:uid="{00000000-0005-0000-0000-000050250000}"/>
    <cellStyle name="Heading 1 244" xfId="2928" xr:uid="{00000000-0005-0000-0000-000051250000}"/>
    <cellStyle name="Heading 1 245" xfId="2929" xr:uid="{00000000-0005-0000-0000-000052250000}"/>
    <cellStyle name="Heading 1 246" xfId="11289" xr:uid="{00000000-0005-0000-0000-000053250000}"/>
    <cellStyle name="Heading 1 247" xfId="11372" xr:uid="{00000000-0005-0000-0000-000054250000}"/>
    <cellStyle name="Heading 1 25" xfId="2930" xr:uid="{00000000-0005-0000-0000-000055250000}"/>
    <cellStyle name="Heading 1 26" xfId="2931" xr:uid="{00000000-0005-0000-0000-000056250000}"/>
    <cellStyle name="Heading 1 27" xfId="2932" xr:uid="{00000000-0005-0000-0000-000057250000}"/>
    <cellStyle name="Heading 1 28" xfId="2933" xr:uid="{00000000-0005-0000-0000-000058250000}"/>
    <cellStyle name="Heading 1 29" xfId="2934" xr:uid="{00000000-0005-0000-0000-000059250000}"/>
    <cellStyle name="Heading 1 3" xfId="2935" xr:uid="{00000000-0005-0000-0000-00005A250000}"/>
    <cellStyle name="Heading 1 30" xfId="2936" xr:uid="{00000000-0005-0000-0000-00005B250000}"/>
    <cellStyle name="Heading 1 31" xfId="2937" xr:uid="{00000000-0005-0000-0000-00005C250000}"/>
    <cellStyle name="Heading 1 32" xfId="2938" xr:uid="{00000000-0005-0000-0000-00005D250000}"/>
    <cellStyle name="Heading 1 33" xfId="2939" xr:uid="{00000000-0005-0000-0000-00005E250000}"/>
    <cellStyle name="Heading 1 34" xfId="2940" xr:uid="{00000000-0005-0000-0000-00005F250000}"/>
    <cellStyle name="Heading 1 35" xfId="2941" xr:uid="{00000000-0005-0000-0000-000060250000}"/>
    <cellStyle name="Heading 1 36" xfId="2942" xr:uid="{00000000-0005-0000-0000-000061250000}"/>
    <cellStyle name="Heading 1 37" xfId="2943" xr:uid="{00000000-0005-0000-0000-000062250000}"/>
    <cellStyle name="Heading 1 38" xfId="2944" xr:uid="{00000000-0005-0000-0000-000063250000}"/>
    <cellStyle name="Heading 1 39" xfId="2945" xr:uid="{00000000-0005-0000-0000-000064250000}"/>
    <cellStyle name="Heading 1 4" xfId="2946" xr:uid="{00000000-0005-0000-0000-000065250000}"/>
    <cellStyle name="Heading 1 40" xfId="2947" xr:uid="{00000000-0005-0000-0000-000066250000}"/>
    <cellStyle name="Heading 1 41" xfId="2948" xr:uid="{00000000-0005-0000-0000-000067250000}"/>
    <cellStyle name="Heading 1 42" xfId="2949" xr:uid="{00000000-0005-0000-0000-000068250000}"/>
    <cellStyle name="Heading 1 43" xfId="2950" xr:uid="{00000000-0005-0000-0000-000069250000}"/>
    <cellStyle name="Heading 1 44" xfId="2951" xr:uid="{00000000-0005-0000-0000-00006A250000}"/>
    <cellStyle name="Heading 1 45" xfId="2952" xr:uid="{00000000-0005-0000-0000-00006B250000}"/>
    <cellStyle name="Heading 1 46" xfId="2953" xr:uid="{00000000-0005-0000-0000-00006C250000}"/>
    <cellStyle name="Heading 1 47" xfId="2954" xr:uid="{00000000-0005-0000-0000-00006D250000}"/>
    <cellStyle name="Heading 1 48" xfId="2955" xr:uid="{00000000-0005-0000-0000-00006E250000}"/>
    <cellStyle name="Heading 1 49" xfId="2956" xr:uid="{00000000-0005-0000-0000-00006F250000}"/>
    <cellStyle name="Heading 1 5" xfId="2957" xr:uid="{00000000-0005-0000-0000-000070250000}"/>
    <cellStyle name="Heading 1 50" xfId="2958" xr:uid="{00000000-0005-0000-0000-000071250000}"/>
    <cellStyle name="Heading 1 51" xfId="2959" xr:uid="{00000000-0005-0000-0000-000072250000}"/>
    <cellStyle name="Heading 1 52" xfId="2960" xr:uid="{00000000-0005-0000-0000-000073250000}"/>
    <cellStyle name="Heading 1 53" xfId="2961" xr:uid="{00000000-0005-0000-0000-000074250000}"/>
    <cellStyle name="Heading 1 54" xfId="2962" xr:uid="{00000000-0005-0000-0000-000075250000}"/>
    <cellStyle name="Heading 1 55" xfId="2963" xr:uid="{00000000-0005-0000-0000-000076250000}"/>
    <cellStyle name="Heading 1 56" xfId="2964" xr:uid="{00000000-0005-0000-0000-000077250000}"/>
    <cellStyle name="Heading 1 57" xfId="2965" xr:uid="{00000000-0005-0000-0000-000078250000}"/>
    <cellStyle name="Heading 1 58" xfId="2966" xr:uid="{00000000-0005-0000-0000-000079250000}"/>
    <cellStyle name="Heading 1 59" xfId="2967" xr:uid="{00000000-0005-0000-0000-00007A250000}"/>
    <cellStyle name="Heading 1 6" xfId="2968" xr:uid="{00000000-0005-0000-0000-00007B250000}"/>
    <cellStyle name="Heading 1 60" xfId="2969" xr:uid="{00000000-0005-0000-0000-00007C250000}"/>
    <cellStyle name="Heading 1 61" xfId="2970" xr:uid="{00000000-0005-0000-0000-00007D250000}"/>
    <cellStyle name="Heading 1 62" xfId="2971" xr:uid="{00000000-0005-0000-0000-00007E250000}"/>
    <cellStyle name="Heading 1 63" xfId="2972" xr:uid="{00000000-0005-0000-0000-00007F250000}"/>
    <cellStyle name="Heading 1 64" xfId="2973" xr:uid="{00000000-0005-0000-0000-000080250000}"/>
    <cellStyle name="Heading 1 65" xfId="2974" xr:uid="{00000000-0005-0000-0000-000081250000}"/>
    <cellStyle name="Heading 1 66" xfId="2975" xr:uid="{00000000-0005-0000-0000-000082250000}"/>
    <cellStyle name="Heading 1 67" xfId="2976" xr:uid="{00000000-0005-0000-0000-000083250000}"/>
    <cellStyle name="Heading 1 68" xfId="2977" xr:uid="{00000000-0005-0000-0000-000084250000}"/>
    <cellStyle name="Heading 1 69" xfId="2978" xr:uid="{00000000-0005-0000-0000-000085250000}"/>
    <cellStyle name="Heading 1 7" xfId="2979" xr:uid="{00000000-0005-0000-0000-000086250000}"/>
    <cellStyle name="Heading 1 70" xfId="2980" xr:uid="{00000000-0005-0000-0000-000087250000}"/>
    <cellStyle name="Heading 1 71" xfId="2981" xr:uid="{00000000-0005-0000-0000-000088250000}"/>
    <cellStyle name="Heading 1 72" xfId="2982" xr:uid="{00000000-0005-0000-0000-000089250000}"/>
    <cellStyle name="Heading 1 73" xfId="2983" xr:uid="{00000000-0005-0000-0000-00008A250000}"/>
    <cellStyle name="Heading 1 74" xfId="2984" xr:uid="{00000000-0005-0000-0000-00008B250000}"/>
    <cellStyle name="Heading 1 75" xfId="2985" xr:uid="{00000000-0005-0000-0000-00008C250000}"/>
    <cellStyle name="Heading 1 76" xfId="2986" xr:uid="{00000000-0005-0000-0000-00008D250000}"/>
    <cellStyle name="Heading 1 77" xfId="2987" xr:uid="{00000000-0005-0000-0000-00008E250000}"/>
    <cellStyle name="Heading 1 78" xfId="2988" xr:uid="{00000000-0005-0000-0000-00008F250000}"/>
    <cellStyle name="Heading 1 79" xfId="2989" xr:uid="{00000000-0005-0000-0000-000090250000}"/>
    <cellStyle name="Heading 1 8" xfId="2990" xr:uid="{00000000-0005-0000-0000-000091250000}"/>
    <cellStyle name="Heading 1 80" xfId="2991" xr:uid="{00000000-0005-0000-0000-000092250000}"/>
    <cellStyle name="Heading 1 81" xfId="2992" xr:uid="{00000000-0005-0000-0000-000093250000}"/>
    <cellStyle name="Heading 1 82" xfId="2993" xr:uid="{00000000-0005-0000-0000-000094250000}"/>
    <cellStyle name="Heading 1 83" xfId="2994" xr:uid="{00000000-0005-0000-0000-000095250000}"/>
    <cellStyle name="Heading 1 84" xfId="2995" xr:uid="{00000000-0005-0000-0000-000096250000}"/>
    <cellStyle name="Heading 1 85" xfId="2996" xr:uid="{00000000-0005-0000-0000-000097250000}"/>
    <cellStyle name="Heading 1 86" xfId="2997" xr:uid="{00000000-0005-0000-0000-000098250000}"/>
    <cellStyle name="Heading 1 87" xfId="2998" xr:uid="{00000000-0005-0000-0000-000099250000}"/>
    <cellStyle name="Heading 1 88" xfId="2999" xr:uid="{00000000-0005-0000-0000-00009A250000}"/>
    <cellStyle name="Heading 1 89" xfId="3000" xr:uid="{00000000-0005-0000-0000-00009B250000}"/>
    <cellStyle name="Heading 1 9" xfId="3001" xr:uid="{00000000-0005-0000-0000-00009C250000}"/>
    <cellStyle name="Heading 1 90" xfId="3002" xr:uid="{00000000-0005-0000-0000-00009D250000}"/>
    <cellStyle name="Heading 1 91" xfId="3003" xr:uid="{00000000-0005-0000-0000-00009E250000}"/>
    <cellStyle name="Heading 1 92" xfId="3004" xr:uid="{00000000-0005-0000-0000-00009F250000}"/>
    <cellStyle name="Heading 1 93" xfId="3005" xr:uid="{00000000-0005-0000-0000-0000A0250000}"/>
    <cellStyle name="Heading 1 94" xfId="3006" xr:uid="{00000000-0005-0000-0000-0000A1250000}"/>
    <cellStyle name="Heading 1 95" xfId="3007" xr:uid="{00000000-0005-0000-0000-0000A2250000}"/>
    <cellStyle name="Heading 1 96" xfId="3008" xr:uid="{00000000-0005-0000-0000-0000A3250000}"/>
    <cellStyle name="Heading 1 97" xfId="3009" xr:uid="{00000000-0005-0000-0000-0000A4250000}"/>
    <cellStyle name="Heading 1 98" xfId="3010" xr:uid="{00000000-0005-0000-0000-0000A5250000}"/>
    <cellStyle name="Heading 1 99" xfId="3011" xr:uid="{00000000-0005-0000-0000-0000A6250000}"/>
    <cellStyle name="Heading 2" xfId="100" xr:uid="{00000000-0005-0000-0000-0000A7250000}"/>
    <cellStyle name="Heading 2 10" xfId="3012" xr:uid="{00000000-0005-0000-0000-0000A8250000}"/>
    <cellStyle name="Heading 2 100" xfId="3013" xr:uid="{00000000-0005-0000-0000-0000A9250000}"/>
    <cellStyle name="Heading 2 101" xfId="3014" xr:uid="{00000000-0005-0000-0000-0000AA250000}"/>
    <cellStyle name="Heading 2 102" xfId="3015" xr:uid="{00000000-0005-0000-0000-0000AB250000}"/>
    <cellStyle name="Heading 2 103" xfId="3016" xr:uid="{00000000-0005-0000-0000-0000AC250000}"/>
    <cellStyle name="Heading 2 104" xfId="3017" xr:uid="{00000000-0005-0000-0000-0000AD250000}"/>
    <cellStyle name="Heading 2 105" xfId="3018" xr:uid="{00000000-0005-0000-0000-0000AE250000}"/>
    <cellStyle name="Heading 2 106" xfId="3019" xr:uid="{00000000-0005-0000-0000-0000AF250000}"/>
    <cellStyle name="Heading 2 107" xfId="3020" xr:uid="{00000000-0005-0000-0000-0000B0250000}"/>
    <cellStyle name="Heading 2 108" xfId="3021" xr:uid="{00000000-0005-0000-0000-0000B1250000}"/>
    <cellStyle name="Heading 2 109" xfId="3022" xr:uid="{00000000-0005-0000-0000-0000B2250000}"/>
    <cellStyle name="Heading 2 11" xfId="3023" xr:uid="{00000000-0005-0000-0000-0000B3250000}"/>
    <cellStyle name="Heading 2 110" xfId="3024" xr:uid="{00000000-0005-0000-0000-0000B4250000}"/>
    <cellStyle name="Heading 2 111" xfId="3025" xr:uid="{00000000-0005-0000-0000-0000B5250000}"/>
    <cellStyle name="Heading 2 112" xfId="3026" xr:uid="{00000000-0005-0000-0000-0000B6250000}"/>
    <cellStyle name="Heading 2 113" xfId="3027" xr:uid="{00000000-0005-0000-0000-0000B7250000}"/>
    <cellStyle name="Heading 2 114" xfId="3028" xr:uid="{00000000-0005-0000-0000-0000B8250000}"/>
    <cellStyle name="Heading 2 115" xfId="3029" xr:uid="{00000000-0005-0000-0000-0000B9250000}"/>
    <cellStyle name="Heading 2 116" xfId="3030" xr:uid="{00000000-0005-0000-0000-0000BA250000}"/>
    <cellStyle name="Heading 2 117" xfId="3031" xr:uid="{00000000-0005-0000-0000-0000BB250000}"/>
    <cellStyle name="Heading 2 118" xfId="3032" xr:uid="{00000000-0005-0000-0000-0000BC250000}"/>
    <cellStyle name="Heading 2 119" xfId="3033" xr:uid="{00000000-0005-0000-0000-0000BD250000}"/>
    <cellStyle name="Heading 2 12" xfId="3034" xr:uid="{00000000-0005-0000-0000-0000BE250000}"/>
    <cellStyle name="Heading 2 120" xfId="3035" xr:uid="{00000000-0005-0000-0000-0000BF250000}"/>
    <cellStyle name="Heading 2 121" xfId="3036" xr:uid="{00000000-0005-0000-0000-0000C0250000}"/>
    <cellStyle name="Heading 2 122" xfId="3037" xr:uid="{00000000-0005-0000-0000-0000C1250000}"/>
    <cellStyle name="Heading 2 123" xfId="3038" xr:uid="{00000000-0005-0000-0000-0000C2250000}"/>
    <cellStyle name="Heading 2 124" xfId="3039" xr:uid="{00000000-0005-0000-0000-0000C3250000}"/>
    <cellStyle name="Heading 2 125" xfId="3040" xr:uid="{00000000-0005-0000-0000-0000C4250000}"/>
    <cellStyle name="Heading 2 126" xfId="3041" xr:uid="{00000000-0005-0000-0000-0000C5250000}"/>
    <cellStyle name="Heading 2 127" xfId="3042" xr:uid="{00000000-0005-0000-0000-0000C6250000}"/>
    <cellStyle name="Heading 2 128" xfId="3043" xr:uid="{00000000-0005-0000-0000-0000C7250000}"/>
    <cellStyle name="Heading 2 129" xfId="3044" xr:uid="{00000000-0005-0000-0000-0000C8250000}"/>
    <cellStyle name="Heading 2 13" xfId="3045" xr:uid="{00000000-0005-0000-0000-0000C9250000}"/>
    <cellStyle name="Heading 2 130" xfId="3046" xr:uid="{00000000-0005-0000-0000-0000CA250000}"/>
    <cellStyle name="Heading 2 131" xfId="3047" xr:uid="{00000000-0005-0000-0000-0000CB250000}"/>
    <cellStyle name="Heading 2 132" xfId="3048" xr:uid="{00000000-0005-0000-0000-0000CC250000}"/>
    <cellStyle name="Heading 2 133" xfId="3049" xr:uid="{00000000-0005-0000-0000-0000CD250000}"/>
    <cellStyle name="Heading 2 134" xfId="3050" xr:uid="{00000000-0005-0000-0000-0000CE250000}"/>
    <cellStyle name="Heading 2 135" xfId="3051" xr:uid="{00000000-0005-0000-0000-0000CF250000}"/>
    <cellStyle name="Heading 2 136" xfId="3052" xr:uid="{00000000-0005-0000-0000-0000D0250000}"/>
    <cellStyle name="Heading 2 137" xfId="3053" xr:uid="{00000000-0005-0000-0000-0000D1250000}"/>
    <cellStyle name="Heading 2 138" xfId="3054" xr:uid="{00000000-0005-0000-0000-0000D2250000}"/>
    <cellStyle name="Heading 2 139" xfId="3055" xr:uid="{00000000-0005-0000-0000-0000D3250000}"/>
    <cellStyle name="Heading 2 14" xfId="3056" xr:uid="{00000000-0005-0000-0000-0000D4250000}"/>
    <cellStyle name="Heading 2 140" xfId="3057" xr:uid="{00000000-0005-0000-0000-0000D5250000}"/>
    <cellStyle name="Heading 2 141" xfId="3058" xr:uid="{00000000-0005-0000-0000-0000D6250000}"/>
    <cellStyle name="Heading 2 142" xfId="3059" xr:uid="{00000000-0005-0000-0000-0000D7250000}"/>
    <cellStyle name="Heading 2 143" xfId="3060" xr:uid="{00000000-0005-0000-0000-0000D8250000}"/>
    <cellStyle name="Heading 2 144" xfId="3061" xr:uid="{00000000-0005-0000-0000-0000D9250000}"/>
    <cellStyle name="Heading 2 145" xfId="3062" xr:uid="{00000000-0005-0000-0000-0000DA250000}"/>
    <cellStyle name="Heading 2 146" xfId="3063" xr:uid="{00000000-0005-0000-0000-0000DB250000}"/>
    <cellStyle name="Heading 2 147" xfId="3064" xr:uid="{00000000-0005-0000-0000-0000DC250000}"/>
    <cellStyle name="Heading 2 148" xfId="3065" xr:uid="{00000000-0005-0000-0000-0000DD250000}"/>
    <cellStyle name="Heading 2 149" xfId="3066" xr:uid="{00000000-0005-0000-0000-0000DE250000}"/>
    <cellStyle name="Heading 2 15" xfId="3067" xr:uid="{00000000-0005-0000-0000-0000DF250000}"/>
    <cellStyle name="Heading 2 150" xfId="3068" xr:uid="{00000000-0005-0000-0000-0000E0250000}"/>
    <cellStyle name="Heading 2 151" xfId="3069" xr:uid="{00000000-0005-0000-0000-0000E1250000}"/>
    <cellStyle name="Heading 2 152" xfId="3070" xr:uid="{00000000-0005-0000-0000-0000E2250000}"/>
    <cellStyle name="Heading 2 153" xfId="3071" xr:uid="{00000000-0005-0000-0000-0000E3250000}"/>
    <cellStyle name="Heading 2 154" xfId="3072" xr:uid="{00000000-0005-0000-0000-0000E4250000}"/>
    <cellStyle name="Heading 2 155" xfId="3073" xr:uid="{00000000-0005-0000-0000-0000E5250000}"/>
    <cellStyle name="Heading 2 156" xfId="3074" xr:uid="{00000000-0005-0000-0000-0000E6250000}"/>
    <cellStyle name="Heading 2 157" xfId="3075" xr:uid="{00000000-0005-0000-0000-0000E7250000}"/>
    <cellStyle name="Heading 2 158" xfId="3076" xr:uid="{00000000-0005-0000-0000-0000E8250000}"/>
    <cellStyle name="Heading 2 159" xfId="3077" xr:uid="{00000000-0005-0000-0000-0000E9250000}"/>
    <cellStyle name="Heading 2 16" xfId="3078" xr:uid="{00000000-0005-0000-0000-0000EA250000}"/>
    <cellStyle name="Heading 2 160" xfId="3079" xr:uid="{00000000-0005-0000-0000-0000EB250000}"/>
    <cellStyle name="Heading 2 161" xfId="3080" xr:uid="{00000000-0005-0000-0000-0000EC250000}"/>
    <cellStyle name="Heading 2 162" xfId="3081" xr:uid="{00000000-0005-0000-0000-0000ED250000}"/>
    <cellStyle name="Heading 2 163" xfId="3082" xr:uid="{00000000-0005-0000-0000-0000EE250000}"/>
    <cellStyle name="Heading 2 164" xfId="3083" xr:uid="{00000000-0005-0000-0000-0000EF250000}"/>
    <cellStyle name="Heading 2 165" xfId="3084" xr:uid="{00000000-0005-0000-0000-0000F0250000}"/>
    <cellStyle name="Heading 2 166" xfId="3085" xr:uid="{00000000-0005-0000-0000-0000F1250000}"/>
    <cellStyle name="Heading 2 167" xfId="3086" xr:uid="{00000000-0005-0000-0000-0000F2250000}"/>
    <cellStyle name="Heading 2 168" xfId="3087" xr:uid="{00000000-0005-0000-0000-0000F3250000}"/>
    <cellStyle name="Heading 2 169" xfId="3088" xr:uid="{00000000-0005-0000-0000-0000F4250000}"/>
    <cellStyle name="Heading 2 17" xfId="3089" xr:uid="{00000000-0005-0000-0000-0000F5250000}"/>
    <cellStyle name="Heading 2 170" xfId="3090" xr:uid="{00000000-0005-0000-0000-0000F6250000}"/>
    <cellStyle name="Heading 2 171" xfId="3091" xr:uid="{00000000-0005-0000-0000-0000F7250000}"/>
    <cellStyle name="Heading 2 172" xfId="3092" xr:uid="{00000000-0005-0000-0000-0000F8250000}"/>
    <cellStyle name="Heading 2 173" xfId="3093" xr:uid="{00000000-0005-0000-0000-0000F9250000}"/>
    <cellStyle name="Heading 2 174" xfId="3094" xr:uid="{00000000-0005-0000-0000-0000FA250000}"/>
    <cellStyle name="Heading 2 175" xfId="3095" xr:uid="{00000000-0005-0000-0000-0000FB250000}"/>
    <cellStyle name="Heading 2 176" xfId="3096" xr:uid="{00000000-0005-0000-0000-0000FC250000}"/>
    <cellStyle name="Heading 2 177" xfId="3097" xr:uid="{00000000-0005-0000-0000-0000FD250000}"/>
    <cellStyle name="Heading 2 178" xfId="3098" xr:uid="{00000000-0005-0000-0000-0000FE250000}"/>
    <cellStyle name="Heading 2 179" xfId="3099" xr:uid="{00000000-0005-0000-0000-0000FF250000}"/>
    <cellStyle name="Heading 2 18" xfId="3100" xr:uid="{00000000-0005-0000-0000-000000260000}"/>
    <cellStyle name="Heading 2 180" xfId="3101" xr:uid="{00000000-0005-0000-0000-000001260000}"/>
    <cellStyle name="Heading 2 181" xfId="3102" xr:uid="{00000000-0005-0000-0000-000002260000}"/>
    <cellStyle name="Heading 2 182" xfId="3103" xr:uid="{00000000-0005-0000-0000-000003260000}"/>
    <cellStyle name="Heading 2 183" xfId="3104" xr:uid="{00000000-0005-0000-0000-000004260000}"/>
    <cellStyle name="Heading 2 184" xfId="3105" xr:uid="{00000000-0005-0000-0000-000005260000}"/>
    <cellStyle name="Heading 2 185" xfId="3106" xr:uid="{00000000-0005-0000-0000-000006260000}"/>
    <cellStyle name="Heading 2 186" xfId="3107" xr:uid="{00000000-0005-0000-0000-000007260000}"/>
    <cellStyle name="Heading 2 187" xfId="3108" xr:uid="{00000000-0005-0000-0000-000008260000}"/>
    <cellStyle name="Heading 2 188" xfId="3109" xr:uid="{00000000-0005-0000-0000-000009260000}"/>
    <cellStyle name="Heading 2 189" xfId="3110" xr:uid="{00000000-0005-0000-0000-00000A260000}"/>
    <cellStyle name="Heading 2 19" xfId="3111" xr:uid="{00000000-0005-0000-0000-00000B260000}"/>
    <cellStyle name="Heading 2 190" xfId="3112" xr:uid="{00000000-0005-0000-0000-00000C260000}"/>
    <cellStyle name="Heading 2 191" xfId="3113" xr:uid="{00000000-0005-0000-0000-00000D260000}"/>
    <cellStyle name="Heading 2 192" xfId="3114" xr:uid="{00000000-0005-0000-0000-00000E260000}"/>
    <cellStyle name="Heading 2 193" xfId="3115" xr:uid="{00000000-0005-0000-0000-00000F260000}"/>
    <cellStyle name="Heading 2 194" xfId="3116" xr:uid="{00000000-0005-0000-0000-000010260000}"/>
    <cellStyle name="Heading 2 195" xfId="3117" xr:uid="{00000000-0005-0000-0000-000011260000}"/>
    <cellStyle name="Heading 2 196" xfId="3118" xr:uid="{00000000-0005-0000-0000-000012260000}"/>
    <cellStyle name="Heading 2 197" xfId="3119" xr:uid="{00000000-0005-0000-0000-000013260000}"/>
    <cellStyle name="Heading 2 198" xfId="3120" xr:uid="{00000000-0005-0000-0000-000014260000}"/>
    <cellStyle name="Heading 2 199" xfId="3121" xr:uid="{00000000-0005-0000-0000-000015260000}"/>
    <cellStyle name="Heading 2 2" xfId="3122" xr:uid="{00000000-0005-0000-0000-000016260000}"/>
    <cellStyle name="Heading 2 2 2" xfId="11077" xr:uid="{00000000-0005-0000-0000-000017260000}"/>
    <cellStyle name="Heading 2 20" xfId="3123" xr:uid="{00000000-0005-0000-0000-000018260000}"/>
    <cellStyle name="Heading 2 200" xfId="3124" xr:uid="{00000000-0005-0000-0000-000019260000}"/>
    <cellStyle name="Heading 2 201" xfId="3125" xr:uid="{00000000-0005-0000-0000-00001A260000}"/>
    <cellStyle name="Heading 2 202" xfId="3126" xr:uid="{00000000-0005-0000-0000-00001B260000}"/>
    <cellStyle name="Heading 2 203" xfId="3127" xr:uid="{00000000-0005-0000-0000-00001C260000}"/>
    <cellStyle name="Heading 2 204" xfId="3128" xr:uid="{00000000-0005-0000-0000-00001D260000}"/>
    <cellStyle name="Heading 2 205" xfId="3129" xr:uid="{00000000-0005-0000-0000-00001E260000}"/>
    <cellStyle name="Heading 2 206" xfId="3130" xr:uid="{00000000-0005-0000-0000-00001F260000}"/>
    <cellStyle name="Heading 2 207" xfId="3131" xr:uid="{00000000-0005-0000-0000-000020260000}"/>
    <cellStyle name="Heading 2 208" xfId="3132" xr:uid="{00000000-0005-0000-0000-000021260000}"/>
    <cellStyle name="Heading 2 209" xfId="3133" xr:uid="{00000000-0005-0000-0000-000022260000}"/>
    <cellStyle name="Heading 2 21" xfId="3134" xr:uid="{00000000-0005-0000-0000-000023260000}"/>
    <cellStyle name="Heading 2 210" xfId="3135" xr:uid="{00000000-0005-0000-0000-000024260000}"/>
    <cellStyle name="Heading 2 211" xfId="3136" xr:uid="{00000000-0005-0000-0000-000025260000}"/>
    <cellStyle name="Heading 2 212" xfId="3137" xr:uid="{00000000-0005-0000-0000-000026260000}"/>
    <cellStyle name="Heading 2 213" xfId="3138" xr:uid="{00000000-0005-0000-0000-000027260000}"/>
    <cellStyle name="Heading 2 214" xfId="3139" xr:uid="{00000000-0005-0000-0000-000028260000}"/>
    <cellStyle name="Heading 2 215" xfId="3140" xr:uid="{00000000-0005-0000-0000-000029260000}"/>
    <cellStyle name="Heading 2 216" xfId="3141" xr:uid="{00000000-0005-0000-0000-00002A260000}"/>
    <cellStyle name="Heading 2 217" xfId="3142" xr:uid="{00000000-0005-0000-0000-00002B260000}"/>
    <cellStyle name="Heading 2 218" xfId="3143" xr:uid="{00000000-0005-0000-0000-00002C260000}"/>
    <cellStyle name="Heading 2 219" xfId="3144" xr:uid="{00000000-0005-0000-0000-00002D260000}"/>
    <cellStyle name="Heading 2 22" xfId="3145" xr:uid="{00000000-0005-0000-0000-00002E260000}"/>
    <cellStyle name="Heading 2 220" xfId="3146" xr:uid="{00000000-0005-0000-0000-00002F260000}"/>
    <cellStyle name="Heading 2 221" xfId="3147" xr:uid="{00000000-0005-0000-0000-000030260000}"/>
    <cellStyle name="Heading 2 222" xfId="3148" xr:uid="{00000000-0005-0000-0000-000031260000}"/>
    <cellStyle name="Heading 2 223" xfId="3149" xr:uid="{00000000-0005-0000-0000-000032260000}"/>
    <cellStyle name="Heading 2 224" xfId="3150" xr:uid="{00000000-0005-0000-0000-000033260000}"/>
    <cellStyle name="Heading 2 225" xfId="3151" xr:uid="{00000000-0005-0000-0000-000034260000}"/>
    <cellStyle name="Heading 2 226" xfId="3152" xr:uid="{00000000-0005-0000-0000-000035260000}"/>
    <cellStyle name="Heading 2 227" xfId="3153" xr:uid="{00000000-0005-0000-0000-000036260000}"/>
    <cellStyle name="Heading 2 228" xfId="3154" xr:uid="{00000000-0005-0000-0000-000037260000}"/>
    <cellStyle name="Heading 2 229" xfId="3155" xr:uid="{00000000-0005-0000-0000-000038260000}"/>
    <cellStyle name="Heading 2 23" xfId="3156" xr:uid="{00000000-0005-0000-0000-000039260000}"/>
    <cellStyle name="Heading 2 230" xfId="3157" xr:uid="{00000000-0005-0000-0000-00003A260000}"/>
    <cellStyle name="Heading 2 231" xfId="3158" xr:uid="{00000000-0005-0000-0000-00003B260000}"/>
    <cellStyle name="Heading 2 232" xfId="3159" xr:uid="{00000000-0005-0000-0000-00003C260000}"/>
    <cellStyle name="Heading 2 233" xfId="3160" xr:uid="{00000000-0005-0000-0000-00003D260000}"/>
    <cellStyle name="Heading 2 234" xfId="3161" xr:uid="{00000000-0005-0000-0000-00003E260000}"/>
    <cellStyle name="Heading 2 235" xfId="3162" xr:uid="{00000000-0005-0000-0000-00003F260000}"/>
    <cellStyle name="Heading 2 236" xfId="3163" xr:uid="{00000000-0005-0000-0000-000040260000}"/>
    <cellStyle name="Heading 2 237" xfId="3164" xr:uid="{00000000-0005-0000-0000-000041260000}"/>
    <cellStyle name="Heading 2 238" xfId="3165" xr:uid="{00000000-0005-0000-0000-000042260000}"/>
    <cellStyle name="Heading 2 239" xfId="3166" xr:uid="{00000000-0005-0000-0000-000043260000}"/>
    <cellStyle name="Heading 2 24" xfId="3167" xr:uid="{00000000-0005-0000-0000-000044260000}"/>
    <cellStyle name="Heading 2 240" xfId="3168" xr:uid="{00000000-0005-0000-0000-000045260000}"/>
    <cellStyle name="Heading 2 241" xfId="3169" xr:uid="{00000000-0005-0000-0000-000046260000}"/>
    <cellStyle name="Heading 2 242" xfId="3170" xr:uid="{00000000-0005-0000-0000-000047260000}"/>
    <cellStyle name="Heading 2 243" xfId="3171" xr:uid="{00000000-0005-0000-0000-000048260000}"/>
    <cellStyle name="Heading 2 244" xfId="3172" xr:uid="{00000000-0005-0000-0000-000049260000}"/>
    <cellStyle name="Heading 2 245" xfId="3173" xr:uid="{00000000-0005-0000-0000-00004A260000}"/>
    <cellStyle name="Heading 2 246" xfId="11290" xr:uid="{00000000-0005-0000-0000-00004B260000}"/>
    <cellStyle name="Heading 2 247" xfId="11373" xr:uid="{00000000-0005-0000-0000-00004C260000}"/>
    <cellStyle name="Heading 2 25" xfId="3174" xr:uid="{00000000-0005-0000-0000-00004D260000}"/>
    <cellStyle name="Heading 2 26" xfId="3175" xr:uid="{00000000-0005-0000-0000-00004E260000}"/>
    <cellStyle name="Heading 2 27" xfId="3176" xr:uid="{00000000-0005-0000-0000-00004F260000}"/>
    <cellStyle name="Heading 2 28" xfId="3177" xr:uid="{00000000-0005-0000-0000-000050260000}"/>
    <cellStyle name="Heading 2 29" xfId="3178" xr:uid="{00000000-0005-0000-0000-000051260000}"/>
    <cellStyle name="Heading 2 3" xfId="3179" xr:uid="{00000000-0005-0000-0000-000052260000}"/>
    <cellStyle name="Heading 2 30" xfId="3180" xr:uid="{00000000-0005-0000-0000-000053260000}"/>
    <cellStyle name="Heading 2 31" xfId="3181" xr:uid="{00000000-0005-0000-0000-000054260000}"/>
    <cellStyle name="Heading 2 32" xfId="3182" xr:uid="{00000000-0005-0000-0000-000055260000}"/>
    <cellStyle name="Heading 2 33" xfId="3183" xr:uid="{00000000-0005-0000-0000-000056260000}"/>
    <cellStyle name="Heading 2 34" xfId="3184" xr:uid="{00000000-0005-0000-0000-000057260000}"/>
    <cellStyle name="Heading 2 35" xfId="3185" xr:uid="{00000000-0005-0000-0000-000058260000}"/>
    <cellStyle name="Heading 2 36" xfId="3186" xr:uid="{00000000-0005-0000-0000-000059260000}"/>
    <cellStyle name="Heading 2 37" xfId="3187" xr:uid="{00000000-0005-0000-0000-00005A260000}"/>
    <cellStyle name="Heading 2 38" xfId="3188" xr:uid="{00000000-0005-0000-0000-00005B260000}"/>
    <cellStyle name="Heading 2 39" xfId="3189" xr:uid="{00000000-0005-0000-0000-00005C260000}"/>
    <cellStyle name="Heading 2 4" xfId="3190" xr:uid="{00000000-0005-0000-0000-00005D260000}"/>
    <cellStyle name="Heading 2 40" xfId="3191" xr:uid="{00000000-0005-0000-0000-00005E260000}"/>
    <cellStyle name="Heading 2 41" xfId="3192" xr:uid="{00000000-0005-0000-0000-00005F260000}"/>
    <cellStyle name="Heading 2 42" xfId="3193" xr:uid="{00000000-0005-0000-0000-000060260000}"/>
    <cellStyle name="Heading 2 43" xfId="3194" xr:uid="{00000000-0005-0000-0000-000061260000}"/>
    <cellStyle name="Heading 2 44" xfId="3195" xr:uid="{00000000-0005-0000-0000-000062260000}"/>
    <cellStyle name="Heading 2 45" xfId="3196" xr:uid="{00000000-0005-0000-0000-000063260000}"/>
    <cellStyle name="Heading 2 46" xfId="3197" xr:uid="{00000000-0005-0000-0000-000064260000}"/>
    <cellStyle name="Heading 2 47" xfId="3198" xr:uid="{00000000-0005-0000-0000-000065260000}"/>
    <cellStyle name="Heading 2 48" xfId="3199" xr:uid="{00000000-0005-0000-0000-000066260000}"/>
    <cellStyle name="Heading 2 49" xfId="3200" xr:uid="{00000000-0005-0000-0000-000067260000}"/>
    <cellStyle name="Heading 2 5" xfId="3201" xr:uid="{00000000-0005-0000-0000-000068260000}"/>
    <cellStyle name="Heading 2 50" xfId="3202" xr:uid="{00000000-0005-0000-0000-000069260000}"/>
    <cellStyle name="Heading 2 51" xfId="3203" xr:uid="{00000000-0005-0000-0000-00006A260000}"/>
    <cellStyle name="Heading 2 52" xfId="3204" xr:uid="{00000000-0005-0000-0000-00006B260000}"/>
    <cellStyle name="Heading 2 53" xfId="3205" xr:uid="{00000000-0005-0000-0000-00006C260000}"/>
    <cellStyle name="Heading 2 54" xfId="3206" xr:uid="{00000000-0005-0000-0000-00006D260000}"/>
    <cellStyle name="Heading 2 55" xfId="3207" xr:uid="{00000000-0005-0000-0000-00006E260000}"/>
    <cellStyle name="Heading 2 56" xfId="3208" xr:uid="{00000000-0005-0000-0000-00006F260000}"/>
    <cellStyle name="Heading 2 57" xfId="3209" xr:uid="{00000000-0005-0000-0000-000070260000}"/>
    <cellStyle name="Heading 2 58" xfId="3210" xr:uid="{00000000-0005-0000-0000-000071260000}"/>
    <cellStyle name="Heading 2 59" xfId="3211" xr:uid="{00000000-0005-0000-0000-000072260000}"/>
    <cellStyle name="Heading 2 6" xfId="3212" xr:uid="{00000000-0005-0000-0000-000073260000}"/>
    <cellStyle name="Heading 2 60" xfId="3213" xr:uid="{00000000-0005-0000-0000-000074260000}"/>
    <cellStyle name="Heading 2 61" xfId="3214" xr:uid="{00000000-0005-0000-0000-000075260000}"/>
    <cellStyle name="Heading 2 62" xfId="3215" xr:uid="{00000000-0005-0000-0000-000076260000}"/>
    <cellStyle name="Heading 2 63" xfId="3216" xr:uid="{00000000-0005-0000-0000-000077260000}"/>
    <cellStyle name="Heading 2 64" xfId="3217" xr:uid="{00000000-0005-0000-0000-000078260000}"/>
    <cellStyle name="Heading 2 65" xfId="3218" xr:uid="{00000000-0005-0000-0000-000079260000}"/>
    <cellStyle name="Heading 2 66" xfId="3219" xr:uid="{00000000-0005-0000-0000-00007A260000}"/>
    <cellStyle name="Heading 2 67" xfId="3220" xr:uid="{00000000-0005-0000-0000-00007B260000}"/>
    <cellStyle name="Heading 2 68" xfId="3221" xr:uid="{00000000-0005-0000-0000-00007C260000}"/>
    <cellStyle name="Heading 2 69" xfId="3222" xr:uid="{00000000-0005-0000-0000-00007D260000}"/>
    <cellStyle name="Heading 2 7" xfId="3223" xr:uid="{00000000-0005-0000-0000-00007E260000}"/>
    <cellStyle name="Heading 2 70" xfId="3224" xr:uid="{00000000-0005-0000-0000-00007F260000}"/>
    <cellStyle name="Heading 2 71" xfId="3225" xr:uid="{00000000-0005-0000-0000-000080260000}"/>
    <cellStyle name="Heading 2 72" xfId="3226" xr:uid="{00000000-0005-0000-0000-000081260000}"/>
    <cellStyle name="Heading 2 73" xfId="3227" xr:uid="{00000000-0005-0000-0000-000082260000}"/>
    <cellStyle name="Heading 2 74" xfId="3228" xr:uid="{00000000-0005-0000-0000-000083260000}"/>
    <cellStyle name="Heading 2 75" xfId="3229" xr:uid="{00000000-0005-0000-0000-000084260000}"/>
    <cellStyle name="Heading 2 76" xfId="3230" xr:uid="{00000000-0005-0000-0000-000085260000}"/>
    <cellStyle name="Heading 2 77" xfId="3231" xr:uid="{00000000-0005-0000-0000-000086260000}"/>
    <cellStyle name="Heading 2 78" xfId="3232" xr:uid="{00000000-0005-0000-0000-000087260000}"/>
    <cellStyle name="Heading 2 79" xfId="3233" xr:uid="{00000000-0005-0000-0000-000088260000}"/>
    <cellStyle name="Heading 2 8" xfId="3234" xr:uid="{00000000-0005-0000-0000-000089260000}"/>
    <cellStyle name="Heading 2 80" xfId="3235" xr:uid="{00000000-0005-0000-0000-00008A260000}"/>
    <cellStyle name="Heading 2 81" xfId="3236" xr:uid="{00000000-0005-0000-0000-00008B260000}"/>
    <cellStyle name="Heading 2 82" xfId="3237" xr:uid="{00000000-0005-0000-0000-00008C260000}"/>
    <cellStyle name="Heading 2 83" xfId="3238" xr:uid="{00000000-0005-0000-0000-00008D260000}"/>
    <cellStyle name="Heading 2 84" xfId="3239" xr:uid="{00000000-0005-0000-0000-00008E260000}"/>
    <cellStyle name="Heading 2 85" xfId="3240" xr:uid="{00000000-0005-0000-0000-00008F260000}"/>
    <cellStyle name="Heading 2 86" xfId="3241" xr:uid="{00000000-0005-0000-0000-000090260000}"/>
    <cellStyle name="Heading 2 87" xfId="3242" xr:uid="{00000000-0005-0000-0000-000091260000}"/>
    <cellStyle name="Heading 2 88" xfId="3243" xr:uid="{00000000-0005-0000-0000-000092260000}"/>
    <cellStyle name="Heading 2 89" xfId="3244" xr:uid="{00000000-0005-0000-0000-000093260000}"/>
    <cellStyle name="Heading 2 9" xfId="3245" xr:uid="{00000000-0005-0000-0000-000094260000}"/>
    <cellStyle name="Heading 2 90" xfId="3246" xr:uid="{00000000-0005-0000-0000-000095260000}"/>
    <cellStyle name="Heading 2 91" xfId="3247" xr:uid="{00000000-0005-0000-0000-000096260000}"/>
    <cellStyle name="Heading 2 92" xfId="3248" xr:uid="{00000000-0005-0000-0000-000097260000}"/>
    <cellStyle name="Heading 2 93" xfId="3249" xr:uid="{00000000-0005-0000-0000-000098260000}"/>
    <cellStyle name="Heading 2 94" xfId="3250" xr:uid="{00000000-0005-0000-0000-000099260000}"/>
    <cellStyle name="Heading 2 95" xfId="3251" xr:uid="{00000000-0005-0000-0000-00009A260000}"/>
    <cellStyle name="Heading 2 96" xfId="3252" xr:uid="{00000000-0005-0000-0000-00009B260000}"/>
    <cellStyle name="Heading 2 97" xfId="3253" xr:uid="{00000000-0005-0000-0000-00009C260000}"/>
    <cellStyle name="Heading 2 98" xfId="3254" xr:uid="{00000000-0005-0000-0000-00009D260000}"/>
    <cellStyle name="Heading 2 99" xfId="3255" xr:uid="{00000000-0005-0000-0000-00009E260000}"/>
    <cellStyle name="Heading 3" xfId="101" xr:uid="{00000000-0005-0000-0000-00009F260000}"/>
    <cellStyle name="Heading 3 10" xfId="3256" xr:uid="{00000000-0005-0000-0000-0000A0260000}"/>
    <cellStyle name="Heading 3 100" xfId="3257" xr:uid="{00000000-0005-0000-0000-0000A1260000}"/>
    <cellStyle name="Heading 3 101" xfId="3258" xr:uid="{00000000-0005-0000-0000-0000A2260000}"/>
    <cellStyle name="Heading 3 102" xfId="3259" xr:uid="{00000000-0005-0000-0000-0000A3260000}"/>
    <cellStyle name="Heading 3 103" xfId="3260" xr:uid="{00000000-0005-0000-0000-0000A4260000}"/>
    <cellStyle name="Heading 3 104" xfId="3261" xr:uid="{00000000-0005-0000-0000-0000A5260000}"/>
    <cellStyle name="Heading 3 105" xfId="3262" xr:uid="{00000000-0005-0000-0000-0000A6260000}"/>
    <cellStyle name="Heading 3 106" xfId="3263" xr:uid="{00000000-0005-0000-0000-0000A7260000}"/>
    <cellStyle name="Heading 3 107" xfId="3264" xr:uid="{00000000-0005-0000-0000-0000A8260000}"/>
    <cellStyle name="Heading 3 108" xfId="3265" xr:uid="{00000000-0005-0000-0000-0000A9260000}"/>
    <cellStyle name="Heading 3 109" xfId="3266" xr:uid="{00000000-0005-0000-0000-0000AA260000}"/>
    <cellStyle name="Heading 3 11" xfId="3267" xr:uid="{00000000-0005-0000-0000-0000AB260000}"/>
    <cellStyle name="Heading 3 110" xfId="3268" xr:uid="{00000000-0005-0000-0000-0000AC260000}"/>
    <cellStyle name="Heading 3 111" xfId="3269" xr:uid="{00000000-0005-0000-0000-0000AD260000}"/>
    <cellStyle name="Heading 3 112" xfId="3270" xr:uid="{00000000-0005-0000-0000-0000AE260000}"/>
    <cellStyle name="Heading 3 113" xfId="3271" xr:uid="{00000000-0005-0000-0000-0000AF260000}"/>
    <cellStyle name="Heading 3 114" xfId="3272" xr:uid="{00000000-0005-0000-0000-0000B0260000}"/>
    <cellStyle name="Heading 3 115" xfId="3273" xr:uid="{00000000-0005-0000-0000-0000B1260000}"/>
    <cellStyle name="Heading 3 116" xfId="3274" xr:uid="{00000000-0005-0000-0000-0000B2260000}"/>
    <cellStyle name="Heading 3 117" xfId="3275" xr:uid="{00000000-0005-0000-0000-0000B3260000}"/>
    <cellStyle name="Heading 3 118" xfId="3276" xr:uid="{00000000-0005-0000-0000-0000B4260000}"/>
    <cellStyle name="Heading 3 119" xfId="3277" xr:uid="{00000000-0005-0000-0000-0000B5260000}"/>
    <cellStyle name="Heading 3 12" xfId="3278" xr:uid="{00000000-0005-0000-0000-0000B6260000}"/>
    <cellStyle name="Heading 3 120" xfId="3279" xr:uid="{00000000-0005-0000-0000-0000B7260000}"/>
    <cellStyle name="Heading 3 121" xfId="3280" xr:uid="{00000000-0005-0000-0000-0000B8260000}"/>
    <cellStyle name="Heading 3 122" xfId="3281" xr:uid="{00000000-0005-0000-0000-0000B9260000}"/>
    <cellStyle name="Heading 3 123" xfId="3282" xr:uid="{00000000-0005-0000-0000-0000BA260000}"/>
    <cellStyle name="Heading 3 124" xfId="3283" xr:uid="{00000000-0005-0000-0000-0000BB260000}"/>
    <cellStyle name="Heading 3 125" xfId="3284" xr:uid="{00000000-0005-0000-0000-0000BC260000}"/>
    <cellStyle name="Heading 3 126" xfId="3285" xr:uid="{00000000-0005-0000-0000-0000BD260000}"/>
    <cellStyle name="Heading 3 127" xfId="3286" xr:uid="{00000000-0005-0000-0000-0000BE260000}"/>
    <cellStyle name="Heading 3 128" xfId="3287" xr:uid="{00000000-0005-0000-0000-0000BF260000}"/>
    <cellStyle name="Heading 3 129" xfId="3288" xr:uid="{00000000-0005-0000-0000-0000C0260000}"/>
    <cellStyle name="Heading 3 13" xfId="3289" xr:uid="{00000000-0005-0000-0000-0000C1260000}"/>
    <cellStyle name="Heading 3 130" xfId="3290" xr:uid="{00000000-0005-0000-0000-0000C2260000}"/>
    <cellStyle name="Heading 3 131" xfId="3291" xr:uid="{00000000-0005-0000-0000-0000C3260000}"/>
    <cellStyle name="Heading 3 132" xfId="3292" xr:uid="{00000000-0005-0000-0000-0000C4260000}"/>
    <cellStyle name="Heading 3 133" xfId="3293" xr:uid="{00000000-0005-0000-0000-0000C5260000}"/>
    <cellStyle name="Heading 3 134" xfId="3294" xr:uid="{00000000-0005-0000-0000-0000C6260000}"/>
    <cellStyle name="Heading 3 135" xfId="3295" xr:uid="{00000000-0005-0000-0000-0000C7260000}"/>
    <cellStyle name="Heading 3 136" xfId="3296" xr:uid="{00000000-0005-0000-0000-0000C8260000}"/>
    <cellStyle name="Heading 3 137" xfId="3297" xr:uid="{00000000-0005-0000-0000-0000C9260000}"/>
    <cellStyle name="Heading 3 138" xfId="3298" xr:uid="{00000000-0005-0000-0000-0000CA260000}"/>
    <cellStyle name="Heading 3 139" xfId="3299" xr:uid="{00000000-0005-0000-0000-0000CB260000}"/>
    <cellStyle name="Heading 3 14" xfId="3300" xr:uid="{00000000-0005-0000-0000-0000CC260000}"/>
    <cellStyle name="Heading 3 140" xfId="3301" xr:uid="{00000000-0005-0000-0000-0000CD260000}"/>
    <cellStyle name="Heading 3 141" xfId="3302" xr:uid="{00000000-0005-0000-0000-0000CE260000}"/>
    <cellStyle name="Heading 3 142" xfId="3303" xr:uid="{00000000-0005-0000-0000-0000CF260000}"/>
    <cellStyle name="Heading 3 143" xfId="3304" xr:uid="{00000000-0005-0000-0000-0000D0260000}"/>
    <cellStyle name="Heading 3 144" xfId="3305" xr:uid="{00000000-0005-0000-0000-0000D1260000}"/>
    <cellStyle name="Heading 3 145" xfId="3306" xr:uid="{00000000-0005-0000-0000-0000D2260000}"/>
    <cellStyle name="Heading 3 146" xfId="3307" xr:uid="{00000000-0005-0000-0000-0000D3260000}"/>
    <cellStyle name="Heading 3 147" xfId="3308" xr:uid="{00000000-0005-0000-0000-0000D4260000}"/>
    <cellStyle name="Heading 3 148" xfId="3309" xr:uid="{00000000-0005-0000-0000-0000D5260000}"/>
    <cellStyle name="Heading 3 149" xfId="3310" xr:uid="{00000000-0005-0000-0000-0000D6260000}"/>
    <cellStyle name="Heading 3 15" xfId="3311" xr:uid="{00000000-0005-0000-0000-0000D7260000}"/>
    <cellStyle name="Heading 3 150" xfId="3312" xr:uid="{00000000-0005-0000-0000-0000D8260000}"/>
    <cellStyle name="Heading 3 151" xfId="3313" xr:uid="{00000000-0005-0000-0000-0000D9260000}"/>
    <cellStyle name="Heading 3 152" xfId="3314" xr:uid="{00000000-0005-0000-0000-0000DA260000}"/>
    <cellStyle name="Heading 3 153" xfId="3315" xr:uid="{00000000-0005-0000-0000-0000DB260000}"/>
    <cellStyle name="Heading 3 154" xfId="3316" xr:uid="{00000000-0005-0000-0000-0000DC260000}"/>
    <cellStyle name="Heading 3 155" xfId="3317" xr:uid="{00000000-0005-0000-0000-0000DD260000}"/>
    <cellStyle name="Heading 3 156" xfId="3318" xr:uid="{00000000-0005-0000-0000-0000DE260000}"/>
    <cellStyle name="Heading 3 157" xfId="3319" xr:uid="{00000000-0005-0000-0000-0000DF260000}"/>
    <cellStyle name="Heading 3 158" xfId="3320" xr:uid="{00000000-0005-0000-0000-0000E0260000}"/>
    <cellStyle name="Heading 3 159" xfId="3321" xr:uid="{00000000-0005-0000-0000-0000E1260000}"/>
    <cellStyle name="Heading 3 16" xfId="3322" xr:uid="{00000000-0005-0000-0000-0000E2260000}"/>
    <cellStyle name="Heading 3 160" xfId="3323" xr:uid="{00000000-0005-0000-0000-0000E3260000}"/>
    <cellStyle name="Heading 3 161" xfId="3324" xr:uid="{00000000-0005-0000-0000-0000E4260000}"/>
    <cellStyle name="Heading 3 162" xfId="3325" xr:uid="{00000000-0005-0000-0000-0000E5260000}"/>
    <cellStyle name="Heading 3 163" xfId="3326" xr:uid="{00000000-0005-0000-0000-0000E6260000}"/>
    <cellStyle name="Heading 3 164" xfId="3327" xr:uid="{00000000-0005-0000-0000-0000E7260000}"/>
    <cellStyle name="Heading 3 165" xfId="3328" xr:uid="{00000000-0005-0000-0000-0000E8260000}"/>
    <cellStyle name="Heading 3 166" xfId="3329" xr:uid="{00000000-0005-0000-0000-0000E9260000}"/>
    <cellStyle name="Heading 3 167" xfId="3330" xr:uid="{00000000-0005-0000-0000-0000EA260000}"/>
    <cellStyle name="Heading 3 168" xfId="3331" xr:uid="{00000000-0005-0000-0000-0000EB260000}"/>
    <cellStyle name="Heading 3 169" xfId="3332" xr:uid="{00000000-0005-0000-0000-0000EC260000}"/>
    <cellStyle name="Heading 3 17" xfId="3333" xr:uid="{00000000-0005-0000-0000-0000ED260000}"/>
    <cellStyle name="Heading 3 170" xfId="3334" xr:uid="{00000000-0005-0000-0000-0000EE260000}"/>
    <cellStyle name="Heading 3 171" xfId="3335" xr:uid="{00000000-0005-0000-0000-0000EF260000}"/>
    <cellStyle name="Heading 3 172" xfId="3336" xr:uid="{00000000-0005-0000-0000-0000F0260000}"/>
    <cellStyle name="Heading 3 173" xfId="3337" xr:uid="{00000000-0005-0000-0000-0000F1260000}"/>
    <cellStyle name="Heading 3 174" xfId="3338" xr:uid="{00000000-0005-0000-0000-0000F2260000}"/>
    <cellStyle name="Heading 3 175" xfId="3339" xr:uid="{00000000-0005-0000-0000-0000F3260000}"/>
    <cellStyle name="Heading 3 176" xfId="3340" xr:uid="{00000000-0005-0000-0000-0000F4260000}"/>
    <cellStyle name="Heading 3 177" xfId="3341" xr:uid="{00000000-0005-0000-0000-0000F5260000}"/>
    <cellStyle name="Heading 3 178" xfId="3342" xr:uid="{00000000-0005-0000-0000-0000F6260000}"/>
    <cellStyle name="Heading 3 179" xfId="3343" xr:uid="{00000000-0005-0000-0000-0000F7260000}"/>
    <cellStyle name="Heading 3 18" xfId="3344" xr:uid="{00000000-0005-0000-0000-0000F8260000}"/>
    <cellStyle name="Heading 3 180" xfId="3345" xr:uid="{00000000-0005-0000-0000-0000F9260000}"/>
    <cellStyle name="Heading 3 181" xfId="3346" xr:uid="{00000000-0005-0000-0000-0000FA260000}"/>
    <cellStyle name="Heading 3 182" xfId="3347" xr:uid="{00000000-0005-0000-0000-0000FB260000}"/>
    <cellStyle name="Heading 3 183" xfId="3348" xr:uid="{00000000-0005-0000-0000-0000FC260000}"/>
    <cellStyle name="Heading 3 184" xfId="3349" xr:uid="{00000000-0005-0000-0000-0000FD260000}"/>
    <cellStyle name="Heading 3 185" xfId="3350" xr:uid="{00000000-0005-0000-0000-0000FE260000}"/>
    <cellStyle name="Heading 3 186" xfId="3351" xr:uid="{00000000-0005-0000-0000-0000FF260000}"/>
    <cellStyle name="Heading 3 187" xfId="3352" xr:uid="{00000000-0005-0000-0000-000000270000}"/>
    <cellStyle name="Heading 3 188" xfId="3353" xr:uid="{00000000-0005-0000-0000-000001270000}"/>
    <cellStyle name="Heading 3 189" xfId="3354" xr:uid="{00000000-0005-0000-0000-000002270000}"/>
    <cellStyle name="Heading 3 19" xfId="3355" xr:uid="{00000000-0005-0000-0000-000003270000}"/>
    <cellStyle name="Heading 3 190" xfId="3356" xr:uid="{00000000-0005-0000-0000-000004270000}"/>
    <cellStyle name="Heading 3 191" xfId="3357" xr:uid="{00000000-0005-0000-0000-000005270000}"/>
    <cellStyle name="Heading 3 192" xfId="3358" xr:uid="{00000000-0005-0000-0000-000006270000}"/>
    <cellStyle name="Heading 3 193" xfId="3359" xr:uid="{00000000-0005-0000-0000-000007270000}"/>
    <cellStyle name="Heading 3 194" xfId="3360" xr:uid="{00000000-0005-0000-0000-000008270000}"/>
    <cellStyle name="Heading 3 195" xfId="3361" xr:uid="{00000000-0005-0000-0000-000009270000}"/>
    <cellStyle name="Heading 3 196" xfId="3362" xr:uid="{00000000-0005-0000-0000-00000A270000}"/>
    <cellStyle name="Heading 3 197" xfId="3363" xr:uid="{00000000-0005-0000-0000-00000B270000}"/>
    <cellStyle name="Heading 3 198" xfId="3364" xr:uid="{00000000-0005-0000-0000-00000C270000}"/>
    <cellStyle name="Heading 3 199" xfId="3365" xr:uid="{00000000-0005-0000-0000-00000D270000}"/>
    <cellStyle name="Heading 3 2" xfId="3366" xr:uid="{00000000-0005-0000-0000-00000E270000}"/>
    <cellStyle name="Heading 3 2 2" xfId="11078" xr:uid="{00000000-0005-0000-0000-00000F270000}"/>
    <cellStyle name="Heading 3 20" xfId="3367" xr:uid="{00000000-0005-0000-0000-000010270000}"/>
    <cellStyle name="Heading 3 200" xfId="3368" xr:uid="{00000000-0005-0000-0000-000011270000}"/>
    <cellStyle name="Heading 3 201" xfId="3369" xr:uid="{00000000-0005-0000-0000-000012270000}"/>
    <cellStyle name="Heading 3 202" xfId="3370" xr:uid="{00000000-0005-0000-0000-000013270000}"/>
    <cellStyle name="Heading 3 203" xfId="3371" xr:uid="{00000000-0005-0000-0000-000014270000}"/>
    <cellStyle name="Heading 3 204" xfId="3372" xr:uid="{00000000-0005-0000-0000-000015270000}"/>
    <cellStyle name="Heading 3 205" xfId="3373" xr:uid="{00000000-0005-0000-0000-000016270000}"/>
    <cellStyle name="Heading 3 206" xfId="3374" xr:uid="{00000000-0005-0000-0000-000017270000}"/>
    <cellStyle name="Heading 3 207" xfId="3375" xr:uid="{00000000-0005-0000-0000-000018270000}"/>
    <cellStyle name="Heading 3 208" xfId="3376" xr:uid="{00000000-0005-0000-0000-000019270000}"/>
    <cellStyle name="Heading 3 209" xfId="3377" xr:uid="{00000000-0005-0000-0000-00001A270000}"/>
    <cellStyle name="Heading 3 21" xfId="3378" xr:uid="{00000000-0005-0000-0000-00001B270000}"/>
    <cellStyle name="Heading 3 210" xfId="3379" xr:uid="{00000000-0005-0000-0000-00001C270000}"/>
    <cellStyle name="Heading 3 211" xfId="3380" xr:uid="{00000000-0005-0000-0000-00001D270000}"/>
    <cellStyle name="Heading 3 212" xfId="3381" xr:uid="{00000000-0005-0000-0000-00001E270000}"/>
    <cellStyle name="Heading 3 213" xfId="3382" xr:uid="{00000000-0005-0000-0000-00001F270000}"/>
    <cellStyle name="Heading 3 214" xfId="3383" xr:uid="{00000000-0005-0000-0000-000020270000}"/>
    <cellStyle name="Heading 3 215" xfId="3384" xr:uid="{00000000-0005-0000-0000-000021270000}"/>
    <cellStyle name="Heading 3 216" xfId="3385" xr:uid="{00000000-0005-0000-0000-000022270000}"/>
    <cellStyle name="Heading 3 217" xfId="3386" xr:uid="{00000000-0005-0000-0000-000023270000}"/>
    <cellStyle name="Heading 3 218" xfId="3387" xr:uid="{00000000-0005-0000-0000-000024270000}"/>
    <cellStyle name="Heading 3 219" xfId="3388" xr:uid="{00000000-0005-0000-0000-000025270000}"/>
    <cellStyle name="Heading 3 22" xfId="3389" xr:uid="{00000000-0005-0000-0000-000026270000}"/>
    <cellStyle name="Heading 3 220" xfId="3390" xr:uid="{00000000-0005-0000-0000-000027270000}"/>
    <cellStyle name="Heading 3 221" xfId="3391" xr:uid="{00000000-0005-0000-0000-000028270000}"/>
    <cellStyle name="Heading 3 222" xfId="3392" xr:uid="{00000000-0005-0000-0000-000029270000}"/>
    <cellStyle name="Heading 3 223" xfId="3393" xr:uid="{00000000-0005-0000-0000-00002A270000}"/>
    <cellStyle name="Heading 3 224" xfId="3394" xr:uid="{00000000-0005-0000-0000-00002B270000}"/>
    <cellStyle name="Heading 3 225" xfId="3395" xr:uid="{00000000-0005-0000-0000-00002C270000}"/>
    <cellStyle name="Heading 3 226" xfId="3396" xr:uid="{00000000-0005-0000-0000-00002D270000}"/>
    <cellStyle name="Heading 3 227" xfId="3397" xr:uid="{00000000-0005-0000-0000-00002E270000}"/>
    <cellStyle name="Heading 3 228" xfId="3398" xr:uid="{00000000-0005-0000-0000-00002F270000}"/>
    <cellStyle name="Heading 3 229" xfId="3399" xr:uid="{00000000-0005-0000-0000-000030270000}"/>
    <cellStyle name="Heading 3 23" xfId="3400" xr:uid="{00000000-0005-0000-0000-000031270000}"/>
    <cellStyle name="Heading 3 230" xfId="3401" xr:uid="{00000000-0005-0000-0000-000032270000}"/>
    <cellStyle name="Heading 3 231" xfId="3402" xr:uid="{00000000-0005-0000-0000-000033270000}"/>
    <cellStyle name="Heading 3 232" xfId="3403" xr:uid="{00000000-0005-0000-0000-000034270000}"/>
    <cellStyle name="Heading 3 233" xfId="3404" xr:uid="{00000000-0005-0000-0000-000035270000}"/>
    <cellStyle name="Heading 3 234" xfId="3405" xr:uid="{00000000-0005-0000-0000-000036270000}"/>
    <cellStyle name="Heading 3 235" xfId="3406" xr:uid="{00000000-0005-0000-0000-000037270000}"/>
    <cellStyle name="Heading 3 236" xfId="3407" xr:uid="{00000000-0005-0000-0000-000038270000}"/>
    <cellStyle name="Heading 3 237" xfId="3408" xr:uid="{00000000-0005-0000-0000-000039270000}"/>
    <cellStyle name="Heading 3 238" xfId="3409" xr:uid="{00000000-0005-0000-0000-00003A270000}"/>
    <cellStyle name="Heading 3 239" xfId="3410" xr:uid="{00000000-0005-0000-0000-00003B270000}"/>
    <cellStyle name="Heading 3 24" xfId="3411" xr:uid="{00000000-0005-0000-0000-00003C270000}"/>
    <cellStyle name="Heading 3 240" xfId="3412" xr:uid="{00000000-0005-0000-0000-00003D270000}"/>
    <cellStyle name="Heading 3 241" xfId="3413" xr:uid="{00000000-0005-0000-0000-00003E270000}"/>
    <cellStyle name="Heading 3 242" xfId="3414" xr:uid="{00000000-0005-0000-0000-00003F270000}"/>
    <cellStyle name="Heading 3 243" xfId="3415" xr:uid="{00000000-0005-0000-0000-000040270000}"/>
    <cellStyle name="Heading 3 244" xfId="3416" xr:uid="{00000000-0005-0000-0000-000041270000}"/>
    <cellStyle name="Heading 3 245" xfId="3417" xr:uid="{00000000-0005-0000-0000-000042270000}"/>
    <cellStyle name="Heading 3 246" xfId="11291" xr:uid="{00000000-0005-0000-0000-000043270000}"/>
    <cellStyle name="Heading 3 247" xfId="11374" xr:uid="{00000000-0005-0000-0000-000044270000}"/>
    <cellStyle name="Heading 3 25" xfId="3418" xr:uid="{00000000-0005-0000-0000-000045270000}"/>
    <cellStyle name="Heading 3 26" xfId="3419" xr:uid="{00000000-0005-0000-0000-000046270000}"/>
    <cellStyle name="Heading 3 27" xfId="3420" xr:uid="{00000000-0005-0000-0000-000047270000}"/>
    <cellStyle name="Heading 3 28" xfId="3421" xr:uid="{00000000-0005-0000-0000-000048270000}"/>
    <cellStyle name="Heading 3 29" xfId="3422" xr:uid="{00000000-0005-0000-0000-000049270000}"/>
    <cellStyle name="Heading 3 3" xfId="3423" xr:uid="{00000000-0005-0000-0000-00004A270000}"/>
    <cellStyle name="Heading 3 30" xfId="3424" xr:uid="{00000000-0005-0000-0000-00004B270000}"/>
    <cellStyle name="Heading 3 31" xfId="3425" xr:uid="{00000000-0005-0000-0000-00004C270000}"/>
    <cellStyle name="Heading 3 32" xfId="3426" xr:uid="{00000000-0005-0000-0000-00004D270000}"/>
    <cellStyle name="Heading 3 33" xfId="3427" xr:uid="{00000000-0005-0000-0000-00004E270000}"/>
    <cellStyle name="Heading 3 34" xfId="3428" xr:uid="{00000000-0005-0000-0000-00004F270000}"/>
    <cellStyle name="Heading 3 35" xfId="3429" xr:uid="{00000000-0005-0000-0000-000050270000}"/>
    <cellStyle name="Heading 3 36" xfId="3430" xr:uid="{00000000-0005-0000-0000-000051270000}"/>
    <cellStyle name="Heading 3 37" xfId="3431" xr:uid="{00000000-0005-0000-0000-000052270000}"/>
    <cellStyle name="Heading 3 38" xfId="3432" xr:uid="{00000000-0005-0000-0000-000053270000}"/>
    <cellStyle name="Heading 3 39" xfId="3433" xr:uid="{00000000-0005-0000-0000-000054270000}"/>
    <cellStyle name="Heading 3 4" xfId="3434" xr:uid="{00000000-0005-0000-0000-000055270000}"/>
    <cellStyle name="Heading 3 40" xfId="3435" xr:uid="{00000000-0005-0000-0000-000056270000}"/>
    <cellStyle name="Heading 3 41" xfId="3436" xr:uid="{00000000-0005-0000-0000-000057270000}"/>
    <cellStyle name="Heading 3 42" xfId="3437" xr:uid="{00000000-0005-0000-0000-000058270000}"/>
    <cellStyle name="Heading 3 43" xfId="3438" xr:uid="{00000000-0005-0000-0000-000059270000}"/>
    <cellStyle name="Heading 3 44" xfId="3439" xr:uid="{00000000-0005-0000-0000-00005A270000}"/>
    <cellStyle name="Heading 3 45" xfId="3440" xr:uid="{00000000-0005-0000-0000-00005B270000}"/>
    <cellStyle name="Heading 3 46" xfId="3441" xr:uid="{00000000-0005-0000-0000-00005C270000}"/>
    <cellStyle name="Heading 3 47" xfId="3442" xr:uid="{00000000-0005-0000-0000-00005D270000}"/>
    <cellStyle name="Heading 3 48" xfId="3443" xr:uid="{00000000-0005-0000-0000-00005E270000}"/>
    <cellStyle name="Heading 3 49" xfId="3444" xr:uid="{00000000-0005-0000-0000-00005F270000}"/>
    <cellStyle name="Heading 3 5" xfId="3445" xr:uid="{00000000-0005-0000-0000-000060270000}"/>
    <cellStyle name="Heading 3 50" xfId="3446" xr:uid="{00000000-0005-0000-0000-000061270000}"/>
    <cellStyle name="Heading 3 51" xfId="3447" xr:uid="{00000000-0005-0000-0000-000062270000}"/>
    <cellStyle name="Heading 3 52" xfId="3448" xr:uid="{00000000-0005-0000-0000-000063270000}"/>
    <cellStyle name="Heading 3 53" xfId="3449" xr:uid="{00000000-0005-0000-0000-000064270000}"/>
    <cellStyle name="Heading 3 54" xfId="3450" xr:uid="{00000000-0005-0000-0000-000065270000}"/>
    <cellStyle name="Heading 3 55" xfId="3451" xr:uid="{00000000-0005-0000-0000-000066270000}"/>
    <cellStyle name="Heading 3 56" xfId="3452" xr:uid="{00000000-0005-0000-0000-000067270000}"/>
    <cellStyle name="Heading 3 57" xfId="3453" xr:uid="{00000000-0005-0000-0000-000068270000}"/>
    <cellStyle name="Heading 3 58" xfId="3454" xr:uid="{00000000-0005-0000-0000-000069270000}"/>
    <cellStyle name="Heading 3 59" xfId="3455" xr:uid="{00000000-0005-0000-0000-00006A270000}"/>
    <cellStyle name="Heading 3 6" xfId="3456" xr:uid="{00000000-0005-0000-0000-00006B270000}"/>
    <cellStyle name="Heading 3 60" xfId="3457" xr:uid="{00000000-0005-0000-0000-00006C270000}"/>
    <cellStyle name="Heading 3 61" xfId="3458" xr:uid="{00000000-0005-0000-0000-00006D270000}"/>
    <cellStyle name="Heading 3 62" xfId="3459" xr:uid="{00000000-0005-0000-0000-00006E270000}"/>
    <cellStyle name="Heading 3 63" xfId="3460" xr:uid="{00000000-0005-0000-0000-00006F270000}"/>
    <cellStyle name="Heading 3 64" xfId="3461" xr:uid="{00000000-0005-0000-0000-000070270000}"/>
    <cellStyle name="Heading 3 65" xfId="3462" xr:uid="{00000000-0005-0000-0000-000071270000}"/>
    <cellStyle name="Heading 3 66" xfId="3463" xr:uid="{00000000-0005-0000-0000-000072270000}"/>
    <cellStyle name="Heading 3 67" xfId="3464" xr:uid="{00000000-0005-0000-0000-000073270000}"/>
    <cellStyle name="Heading 3 68" xfId="3465" xr:uid="{00000000-0005-0000-0000-000074270000}"/>
    <cellStyle name="Heading 3 69" xfId="3466" xr:uid="{00000000-0005-0000-0000-000075270000}"/>
    <cellStyle name="Heading 3 7" xfId="3467" xr:uid="{00000000-0005-0000-0000-000076270000}"/>
    <cellStyle name="Heading 3 70" xfId="3468" xr:uid="{00000000-0005-0000-0000-000077270000}"/>
    <cellStyle name="Heading 3 71" xfId="3469" xr:uid="{00000000-0005-0000-0000-000078270000}"/>
    <cellStyle name="Heading 3 72" xfId="3470" xr:uid="{00000000-0005-0000-0000-000079270000}"/>
    <cellStyle name="Heading 3 73" xfId="3471" xr:uid="{00000000-0005-0000-0000-00007A270000}"/>
    <cellStyle name="Heading 3 74" xfId="3472" xr:uid="{00000000-0005-0000-0000-00007B270000}"/>
    <cellStyle name="Heading 3 75" xfId="3473" xr:uid="{00000000-0005-0000-0000-00007C270000}"/>
    <cellStyle name="Heading 3 76" xfId="3474" xr:uid="{00000000-0005-0000-0000-00007D270000}"/>
    <cellStyle name="Heading 3 77" xfId="3475" xr:uid="{00000000-0005-0000-0000-00007E270000}"/>
    <cellStyle name="Heading 3 78" xfId="3476" xr:uid="{00000000-0005-0000-0000-00007F270000}"/>
    <cellStyle name="Heading 3 79" xfId="3477" xr:uid="{00000000-0005-0000-0000-000080270000}"/>
    <cellStyle name="Heading 3 8" xfId="3478" xr:uid="{00000000-0005-0000-0000-000081270000}"/>
    <cellStyle name="Heading 3 80" xfId="3479" xr:uid="{00000000-0005-0000-0000-000082270000}"/>
    <cellStyle name="Heading 3 81" xfId="3480" xr:uid="{00000000-0005-0000-0000-000083270000}"/>
    <cellStyle name="Heading 3 82" xfId="3481" xr:uid="{00000000-0005-0000-0000-000084270000}"/>
    <cellStyle name="Heading 3 83" xfId="3482" xr:uid="{00000000-0005-0000-0000-000085270000}"/>
    <cellStyle name="Heading 3 84" xfId="3483" xr:uid="{00000000-0005-0000-0000-000086270000}"/>
    <cellStyle name="Heading 3 85" xfId="3484" xr:uid="{00000000-0005-0000-0000-000087270000}"/>
    <cellStyle name="Heading 3 86" xfId="3485" xr:uid="{00000000-0005-0000-0000-000088270000}"/>
    <cellStyle name="Heading 3 87" xfId="3486" xr:uid="{00000000-0005-0000-0000-000089270000}"/>
    <cellStyle name="Heading 3 88" xfId="3487" xr:uid="{00000000-0005-0000-0000-00008A270000}"/>
    <cellStyle name="Heading 3 89" xfId="3488" xr:uid="{00000000-0005-0000-0000-00008B270000}"/>
    <cellStyle name="Heading 3 9" xfId="3489" xr:uid="{00000000-0005-0000-0000-00008C270000}"/>
    <cellStyle name="Heading 3 90" xfId="3490" xr:uid="{00000000-0005-0000-0000-00008D270000}"/>
    <cellStyle name="Heading 3 91" xfId="3491" xr:uid="{00000000-0005-0000-0000-00008E270000}"/>
    <cellStyle name="Heading 3 92" xfId="3492" xr:uid="{00000000-0005-0000-0000-00008F270000}"/>
    <cellStyle name="Heading 3 93" xfId="3493" xr:uid="{00000000-0005-0000-0000-000090270000}"/>
    <cellStyle name="Heading 3 94" xfId="3494" xr:uid="{00000000-0005-0000-0000-000091270000}"/>
    <cellStyle name="Heading 3 95" xfId="3495" xr:uid="{00000000-0005-0000-0000-000092270000}"/>
    <cellStyle name="Heading 3 96" xfId="3496" xr:uid="{00000000-0005-0000-0000-000093270000}"/>
    <cellStyle name="Heading 3 97" xfId="3497" xr:uid="{00000000-0005-0000-0000-000094270000}"/>
    <cellStyle name="Heading 3 98" xfId="3498" xr:uid="{00000000-0005-0000-0000-000095270000}"/>
    <cellStyle name="Heading 3 99" xfId="3499" xr:uid="{00000000-0005-0000-0000-000096270000}"/>
    <cellStyle name="Heading 4" xfId="102" xr:uid="{00000000-0005-0000-0000-000097270000}"/>
    <cellStyle name="Heading 4 10" xfId="3500" xr:uid="{00000000-0005-0000-0000-000098270000}"/>
    <cellStyle name="Heading 4 100" xfId="3501" xr:uid="{00000000-0005-0000-0000-000099270000}"/>
    <cellStyle name="Heading 4 101" xfId="3502" xr:uid="{00000000-0005-0000-0000-00009A270000}"/>
    <cellStyle name="Heading 4 102" xfId="3503" xr:uid="{00000000-0005-0000-0000-00009B270000}"/>
    <cellStyle name="Heading 4 103" xfId="3504" xr:uid="{00000000-0005-0000-0000-00009C270000}"/>
    <cellStyle name="Heading 4 104" xfId="3505" xr:uid="{00000000-0005-0000-0000-00009D270000}"/>
    <cellStyle name="Heading 4 105" xfId="3506" xr:uid="{00000000-0005-0000-0000-00009E270000}"/>
    <cellStyle name="Heading 4 106" xfId="3507" xr:uid="{00000000-0005-0000-0000-00009F270000}"/>
    <cellStyle name="Heading 4 107" xfId="3508" xr:uid="{00000000-0005-0000-0000-0000A0270000}"/>
    <cellStyle name="Heading 4 108" xfId="3509" xr:uid="{00000000-0005-0000-0000-0000A1270000}"/>
    <cellStyle name="Heading 4 109" xfId="3510" xr:uid="{00000000-0005-0000-0000-0000A2270000}"/>
    <cellStyle name="Heading 4 11" xfId="3511" xr:uid="{00000000-0005-0000-0000-0000A3270000}"/>
    <cellStyle name="Heading 4 110" xfId="3512" xr:uid="{00000000-0005-0000-0000-0000A4270000}"/>
    <cellStyle name="Heading 4 111" xfId="3513" xr:uid="{00000000-0005-0000-0000-0000A5270000}"/>
    <cellStyle name="Heading 4 112" xfId="3514" xr:uid="{00000000-0005-0000-0000-0000A6270000}"/>
    <cellStyle name="Heading 4 113" xfId="3515" xr:uid="{00000000-0005-0000-0000-0000A7270000}"/>
    <cellStyle name="Heading 4 114" xfId="3516" xr:uid="{00000000-0005-0000-0000-0000A8270000}"/>
    <cellStyle name="Heading 4 115" xfId="3517" xr:uid="{00000000-0005-0000-0000-0000A9270000}"/>
    <cellStyle name="Heading 4 116" xfId="3518" xr:uid="{00000000-0005-0000-0000-0000AA270000}"/>
    <cellStyle name="Heading 4 117" xfId="3519" xr:uid="{00000000-0005-0000-0000-0000AB270000}"/>
    <cellStyle name="Heading 4 118" xfId="3520" xr:uid="{00000000-0005-0000-0000-0000AC270000}"/>
    <cellStyle name="Heading 4 119" xfId="3521" xr:uid="{00000000-0005-0000-0000-0000AD270000}"/>
    <cellStyle name="Heading 4 12" xfId="3522" xr:uid="{00000000-0005-0000-0000-0000AE270000}"/>
    <cellStyle name="Heading 4 120" xfId="3523" xr:uid="{00000000-0005-0000-0000-0000AF270000}"/>
    <cellStyle name="Heading 4 121" xfId="3524" xr:uid="{00000000-0005-0000-0000-0000B0270000}"/>
    <cellStyle name="Heading 4 122" xfId="3525" xr:uid="{00000000-0005-0000-0000-0000B1270000}"/>
    <cellStyle name="Heading 4 123" xfId="3526" xr:uid="{00000000-0005-0000-0000-0000B2270000}"/>
    <cellStyle name="Heading 4 124" xfId="3527" xr:uid="{00000000-0005-0000-0000-0000B3270000}"/>
    <cellStyle name="Heading 4 125" xfId="3528" xr:uid="{00000000-0005-0000-0000-0000B4270000}"/>
    <cellStyle name="Heading 4 126" xfId="3529" xr:uid="{00000000-0005-0000-0000-0000B5270000}"/>
    <cellStyle name="Heading 4 127" xfId="3530" xr:uid="{00000000-0005-0000-0000-0000B6270000}"/>
    <cellStyle name="Heading 4 128" xfId="3531" xr:uid="{00000000-0005-0000-0000-0000B7270000}"/>
    <cellStyle name="Heading 4 129" xfId="3532" xr:uid="{00000000-0005-0000-0000-0000B8270000}"/>
    <cellStyle name="Heading 4 13" xfId="3533" xr:uid="{00000000-0005-0000-0000-0000B9270000}"/>
    <cellStyle name="Heading 4 130" xfId="3534" xr:uid="{00000000-0005-0000-0000-0000BA270000}"/>
    <cellStyle name="Heading 4 131" xfId="3535" xr:uid="{00000000-0005-0000-0000-0000BB270000}"/>
    <cellStyle name="Heading 4 132" xfId="3536" xr:uid="{00000000-0005-0000-0000-0000BC270000}"/>
    <cellStyle name="Heading 4 133" xfId="3537" xr:uid="{00000000-0005-0000-0000-0000BD270000}"/>
    <cellStyle name="Heading 4 134" xfId="3538" xr:uid="{00000000-0005-0000-0000-0000BE270000}"/>
    <cellStyle name="Heading 4 135" xfId="3539" xr:uid="{00000000-0005-0000-0000-0000BF270000}"/>
    <cellStyle name="Heading 4 136" xfId="3540" xr:uid="{00000000-0005-0000-0000-0000C0270000}"/>
    <cellStyle name="Heading 4 137" xfId="3541" xr:uid="{00000000-0005-0000-0000-0000C1270000}"/>
    <cellStyle name="Heading 4 138" xfId="3542" xr:uid="{00000000-0005-0000-0000-0000C2270000}"/>
    <cellStyle name="Heading 4 139" xfId="3543" xr:uid="{00000000-0005-0000-0000-0000C3270000}"/>
    <cellStyle name="Heading 4 14" xfId="3544" xr:uid="{00000000-0005-0000-0000-0000C4270000}"/>
    <cellStyle name="Heading 4 140" xfId="3545" xr:uid="{00000000-0005-0000-0000-0000C5270000}"/>
    <cellStyle name="Heading 4 141" xfId="3546" xr:uid="{00000000-0005-0000-0000-0000C6270000}"/>
    <cellStyle name="Heading 4 142" xfId="3547" xr:uid="{00000000-0005-0000-0000-0000C7270000}"/>
    <cellStyle name="Heading 4 143" xfId="3548" xr:uid="{00000000-0005-0000-0000-0000C8270000}"/>
    <cellStyle name="Heading 4 144" xfId="3549" xr:uid="{00000000-0005-0000-0000-0000C9270000}"/>
    <cellStyle name="Heading 4 145" xfId="3550" xr:uid="{00000000-0005-0000-0000-0000CA270000}"/>
    <cellStyle name="Heading 4 146" xfId="3551" xr:uid="{00000000-0005-0000-0000-0000CB270000}"/>
    <cellStyle name="Heading 4 147" xfId="3552" xr:uid="{00000000-0005-0000-0000-0000CC270000}"/>
    <cellStyle name="Heading 4 148" xfId="3553" xr:uid="{00000000-0005-0000-0000-0000CD270000}"/>
    <cellStyle name="Heading 4 149" xfId="3554" xr:uid="{00000000-0005-0000-0000-0000CE270000}"/>
    <cellStyle name="Heading 4 15" xfId="3555" xr:uid="{00000000-0005-0000-0000-0000CF270000}"/>
    <cellStyle name="Heading 4 150" xfId="3556" xr:uid="{00000000-0005-0000-0000-0000D0270000}"/>
    <cellStyle name="Heading 4 151" xfId="3557" xr:uid="{00000000-0005-0000-0000-0000D1270000}"/>
    <cellStyle name="Heading 4 152" xfId="3558" xr:uid="{00000000-0005-0000-0000-0000D2270000}"/>
    <cellStyle name="Heading 4 153" xfId="3559" xr:uid="{00000000-0005-0000-0000-0000D3270000}"/>
    <cellStyle name="Heading 4 154" xfId="3560" xr:uid="{00000000-0005-0000-0000-0000D4270000}"/>
    <cellStyle name="Heading 4 155" xfId="3561" xr:uid="{00000000-0005-0000-0000-0000D5270000}"/>
    <cellStyle name="Heading 4 156" xfId="3562" xr:uid="{00000000-0005-0000-0000-0000D6270000}"/>
    <cellStyle name="Heading 4 157" xfId="3563" xr:uid="{00000000-0005-0000-0000-0000D7270000}"/>
    <cellStyle name="Heading 4 158" xfId="3564" xr:uid="{00000000-0005-0000-0000-0000D8270000}"/>
    <cellStyle name="Heading 4 159" xfId="3565" xr:uid="{00000000-0005-0000-0000-0000D9270000}"/>
    <cellStyle name="Heading 4 16" xfId="3566" xr:uid="{00000000-0005-0000-0000-0000DA270000}"/>
    <cellStyle name="Heading 4 160" xfId="3567" xr:uid="{00000000-0005-0000-0000-0000DB270000}"/>
    <cellStyle name="Heading 4 161" xfId="3568" xr:uid="{00000000-0005-0000-0000-0000DC270000}"/>
    <cellStyle name="Heading 4 162" xfId="3569" xr:uid="{00000000-0005-0000-0000-0000DD270000}"/>
    <cellStyle name="Heading 4 163" xfId="3570" xr:uid="{00000000-0005-0000-0000-0000DE270000}"/>
    <cellStyle name="Heading 4 164" xfId="3571" xr:uid="{00000000-0005-0000-0000-0000DF270000}"/>
    <cellStyle name="Heading 4 165" xfId="3572" xr:uid="{00000000-0005-0000-0000-0000E0270000}"/>
    <cellStyle name="Heading 4 166" xfId="3573" xr:uid="{00000000-0005-0000-0000-0000E1270000}"/>
    <cellStyle name="Heading 4 167" xfId="3574" xr:uid="{00000000-0005-0000-0000-0000E2270000}"/>
    <cellStyle name="Heading 4 168" xfId="3575" xr:uid="{00000000-0005-0000-0000-0000E3270000}"/>
    <cellStyle name="Heading 4 169" xfId="3576" xr:uid="{00000000-0005-0000-0000-0000E4270000}"/>
    <cellStyle name="Heading 4 17" xfId="3577" xr:uid="{00000000-0005-0000-0000-0000E5270000}"/>
    <cellStyle name="Heading 4 170" xfId="3578" xr:uid="{00000000-0005-0000-0000-0000E6270000}"/>
    <cellStyle name="Heading 4 171" xfId="3579" xr:uid="{00000000-0005-0000-0000-0000E7270000}"/>
    <cellStyle name="Heading 4 172" xfId="3580" xr:uid="{00000000-0005-0000-0000-0000E8270000}"/>
    <cellStyle name="Heading 4 173" xfId="3581" xr:uid="{00000000-0005-0000-0000-0000E9270000}"/>
    <cellStyle name="Heading 4 174" xfId="3582" xr:uid="{00000000-0005-0000-0000-0000EA270000}"/>
    <cellStyle name="Heading 4 175" xfId="3583" xr:uid="{00000000-0005-0000-0000-0000EB270000}"/>
    <cellStyle name="Heading 4 176" xfId="3584" xr:uid="{00000000-0005-0000-0000-0000EC270000}"/>
    <cellStyle name="Heading 4 177" xfId="3585" xr:uid="{00000000-0005-0000-0000-0000ED270000}"/>
    <cellStyle name="Heading 4 178" xfId="3586" xr:uid="{00000000-0005-0000-0000-0000EE270000}"/>
    <cellStyle name="Heading 4 179" xfId="3587" xr:uid="{00000000-0005-0000-0000-0000EF270000}"/>
    <cellStyle name="Heading 4 18" xfId="3588" xr:uid="{00000000-0005-0000-0000-0000F0270000}"/>
    <cellStyle name="Heading 4 180" xfId="3589" xr:uid="{00000000-0005-0000-0000-0000F1270000}"/>
    <cellStyle name="Heading 4 181" xfId="3590" xr:uid="{00000000-0005-0000-0000-0000F2270000}"/>
    <cellStyle name="Heading 4 182" xfId="3591" xr:uid="{00000000-0005-0000-0000-0000F3270000}"/>
    <cellStyle name="Heading 4 183" xfId="3592" xr:uid="{00000000-0005-0000-0000-0000F4270000}"/>
    <cellStyle name="Heading 4 184" xfId="3593" xr:uid="{00000000-0005-0000-0000-0000F5270000}"/>
    <cellStyle name="Heading 4 185" xfId="3594" xr:uid="{00000000-0005-0000-0000-0000F6270000}"/>
    <cellStyle name="Heading 4 186" xfId="3595" xr:uid="{00000000-0005-0000-0000-0000F7270000}"/>
    <cellStyle name="Heading 4 187" xfId="3596" xr:uid="{00000000-0005-0000-0000-0000F8270000}"/>
    <cellStyle name="Heading 4 188" xfId="3597" xr:uid="{00000000-0005-0000-0000-0000F9270000}"/>
    <cellStyle name="Heading 4 189" xfId="3598" xr:uid="{00000000-0005-0000-0000-0000FA270000}"/>
    <cellStyle name="Heading 4 19" xfId="3599" xr:uid="{00000000-0005-0000-0000-0000FB270000}"/>
    <cellStyle name="Heading 4 190" xfId="3600" xr:uid="{00000000-0005-0000-0000-0000FC270000}"/>
    <cellStyle name="Heading 4 191" xfId="3601" xr:uid="{00000000-0005-0000-0000-0000FD270000}"/>
    <cellStyle name="Heading 4 192" xfId="3602" xr:uid="{00000000-0005-0000-0000-0000FE270000}"/>
    <cellStyle name="Heading 4 193" xfId="3603" xr:uid="{00000000-0005-0000-0000-0000FF270000}"/>
    <cellStyle name="Heading 4 194" xfId="3604" xr:uid="{00000000-0005-0000-0000-000000280000}"/>
    <cellStyle name="Heading 4 195" xfId="3605" xr:uid="{00000000-0005-0000-0000-000001280000}"/>
    <cellStyle name="Heading 4 196" xfId="3606" xr:uid="{00000000-0005-0000-0000-000002280000}"/>
    <cellStyle name="Heading 4 197" xfId="3607" xr:uid="{00000000-0005-0000-0000-000003280000}"/>
    <cellStyle name="Heading 4 198" xfId="3608" xr:uid="{00000000-0005-0000-0000-000004280000}"/>
    <cellStyle name="Heading 4 199" xfId="3609" xr:uid="{00000000-0005-0000-0000-000005280000}"/>
    <cellStyle name="Heading 4 2" xfId="3610" xr:uid="{00000000-0005-0000-0000-000006280000}"/>
    <cellStyle name="Heading 4 2 2" xfId="11079" xr:uid="{00000000-0005-0000-0000-000007280000}"/>
    <cellStyle name="Heading 4 20" xfId="3611" xr:uid="{00000000-0005-0000-0000-000008280000}"/>
    <cellStyle name="Heading 4 200" xfId="3612" xr:uid="{00000000-0005-0000-0000-000009280000}"/>
    <cellStyle name="Heading 4 201" xfId="3613" xr:uid="{00000000-0005-0000-0000-00000A280000}"/>
    <cellStyle name="Heading 4 202" xfId="3614" xr:uid="{00000000-0005-0000-0000-00000B280000}"/>
    <cellStyle name="Heading 4 203" xfId="3615" xr:uid="{00000000-0005-0000-0000-00000C280000}"/>
    <cellStyle name="Heading 4 204" xfId="3616" xr:uid="{00000000-0005-0000-0000-00000D280000}"/>
    <cellStyle name="Heading 4 205" xfId="3617" xr:uid="{00000000-0005-0000-0000-00000E280000}"/>
    <cellStyle name="Heading 4 206" xfId="3618" xr:uid="{00000000-0005-0000-0000-00000F280000}"/>
    <cellStyle name="Heading 4 207" xfId="3619" xr:uid="{00000000-0005-0000-0000-000010280000}"/>
    <cellStyle name="Heading 4 208" xfId="3620" xr:uid="{00000000-0005-0000-0000-000011280000}"/>
    <cellStyle name="Heading 4 209" xfId="3621" xr:uid="{00000000-0005-0000-0000-000012280000}"/>
    <cellStyle name="Heading 4 21" xfId="3622" xr:uid="{00000000-0005-0000-0000-000013280000}"/>
    <cellStyle name="Heading 4 210" xfId="3623" xr:uid="{00000000-0005-0000-0000-000014280000}"/>
    <cellStyle name="Heading 4 211" xfId="3624" xr:uid="{00000000-0005-0000-0000-000015280000}"/>
    <cellStyle name="Heading 4 212" xfId="3625" xr:uid="{00000000-0005-0000-0000-000016280000}"/>
    <cellStyle name="Heading 4 213" xfId="3626" xr:uid="{00000000-0005-0000-0000-000017280000}"/>
    <cellStyle name="Heading 4 214" xfId="3627" xr:uid="{00000000-0005-0000-0000-000018280000}"/>
    <cellStyle name="Heading 4 215" xfId="3628" xr:uid="{00000000-0005-0000-0000-000019280000}"/>
    <cellStyle name="Heading 4 216" xfId="3629" xr:uid="{00000000-0005-0000-0000-00001A280000}"/>
    <cellStyle name="Heading 4 217" xfId="3630" xr:uid="{00000000-0005-0000-0000-00001B280000}"/>
    <cellStyle name="Heading 4 218" xfId="3631" xr:uid="{00000000-0005-0000-0000-00001C280000}"/>
    <cellStyle name="Heading 4 219" xfId="3632" xr:uid="{00000000-0005-0000-0000-00001D280000}"/>
    <cellStyle name="Heading 4 22" xfId="3633" xr:uid="{00000000-0005-0000-0000-00001E280000}"/>
    <cellStyle name="Heading 4 220" xfId="3634" xr:uid="{00000000-0005-0000-0000-00001F280000}"/>
    <cellStyle name="Heading 4 221" xfId="3635" xr:uid="{00000000-0005-0000-0000-000020280000}"/>
    <cellStyle name="Heading 4 222" xfId="3636" xr:uid="{00000000-0005-0000-0000-000021280000}"/>
    <cellStyle name="Heading 4 223" xfId="3637" xr:uid="{00000000-0005-0000-0000-000022280000}"/>
    <cellStyle name="Heading 4 224" xfId="3638" xr:uid="{00000000-0005-0000-0000-000023280000}"/>
    <cellStyle name="Heading 4 225" xfId="3639" xr:uid="{00000000-0005-0000-0000-000024280000}"/>
    <cellStyle name="Heading 4 226" xfId="3640" xr:uid="{00000000-0005-0000-0000-000025280000}"/>
    <cellStyle name="Heading 4 227" xfId="3641" xr:uid="{00000000-0005-0000-0000-000026280000}"/>
    <cellStyle name="Heading 4 228" xfId="3642" xr:uid="{00000000-0005-0000-0000-000027280000}"/>
    <cellStyle name="Heading 4 229" xfId="3643" xr:uid="{00000000-0005-0000-0000-000028280000}"/>
    <cellStyle name="Heading 4 23" xfId="3644" xr:uid="{00000000-0005-0000-0000-000029280000}"/>
    <cellStyle name="Heading 4 230" xfId="3645" xr:uid="{00000000-0005-0000-0000-00002A280000}"/>
    <cellStyle name="Heading 4 231" xfId="3646" xr:uid="{00000000-0005-0000-0000-00002B280000}"/>
    <cellStyle name="Heading 4 232" xfId="3647" xr:uid="{00000000-0005-0000-0000-00002C280000}"/>
    <cellStyle name="Heading 4 233" xfId="3648" xr:uid="{00000000-0005-0000-0000-00002D280000}"/>
    <cellStyle name="Heading 4 234" xfId="3649" xr:uid="{00000000-0005-0000-0000-00002E280000}"/>
    <cellStyle name="Heading 4 235" xfId="3650" xr:uid="{00000000-0005-0000-0000-00002F280000}"/>
    <cellStyle name="Heading 4 236" xfId="3651" xr:uid="{00000000-0005-0000-0000-000030280000}"/>
    <cellStyle name="Heading 4 237" xfId="3652" xr:uid="{00000000-0005-0000-0000-000031280000}"/>
    <cellStyle name="Heading 4 238" xfId="3653" xr:uid="{00000000-0005-0000-0000-000032280000}"/>
    <cellStyle name="Heading 4 239" xfId="3654" xr:uid="{00000000-0005-0000-0000-000033280000}"/>
    <cellStyle name="Heading 4 24" xfId="3655" xr:uid="{00000000-0005-0000-0000-000034280000}"/>
    <cellStyle name="Heading 4 240" xfId="3656" xr:uid="{00000000-0005-0000-0000-000035280000}"/>
    <cellStyle name="Heading 4 241" xfId="3657" xr:uid="{00000000-0005-0000-0000-000036280000}"/>
    <cellStyle name="Heading 4 242" xfId="3658" xr:uid="{00000000-0005-0000-0000-000037280000}"/>
    <cellStyle name="Heading 4 243" xfId="3659" xr:uid="{00000000-0005-0000-0000-000038280000}"/>
    <cellStyle name="Heading 4 244" xfId="3660" xr:uid="{00000000-0005-0000-0000-000039280000}"/>
    <cellStyle name="Heading 4 245" xfId="3661" xr:uid="{00000000-0005-0000-0000-00003A280000}"/>
    <cellStyle name="Heading 4 246" xfId="11292" xr:uid="{00000000-0005-0000-0000-00003B280000}"/>
    <cellStyle name="Heading 4 247" xfId="11375" xr:uid="{00000000-0005-0000-0000-00003C280000}"/>
    <cellStyle name="Heading 4 25" xfId="3662" xr:uid="{00000000-0005-0000-0000-00003D280000}"/>
    <cellStyle name="Heading 4 26" xfId="3663" xr:uid="{00000000-0005-0000-0000-00003E280000}"/>
    <cellStyle name="Heading 4 27" xfId="3664" xr:uid="{00000000-0005-0000-0000-00003F280000}"/>
    <cellStyle name="Heading 4 28" xfId="3665" xr:uid="{00000000-0005-0000-0000-000040280000}"/>
    <cellStyle name="Heading 4 29" xfId="3666" xr:uid="{00000000-0005-0000-0000-000041280000}"/>
    <cellStyle name="Heading 4 3" xfId="3667" xr:uid="{00000000-0005-0000-0000-000042280000}"/>
    <cellStyle name="Heading 4 30" xfId="3668" xr:uid="{00000000-0005-0000-0000-000043280000}"/>
    <cellStyle name="Heading 4 31" xfId="3669" xr:uid="{00000000-0005-0000-0000-000044280000}"/>
    <cellStyle name="Heading 4 32" xfId="3670" xr:uid="{00000000-0005-0000-0000-000045280000}"/>
    <cellStyle name="Heading 4 33" xfId="3671" xr:uid="{00000000-0005-0000-0000-000046280000}"/>
    <cellStyle name="Heading 4 34" xfId="3672" xr:uid="{00000000-0005-0000-0000-000047280000}"/>
    <cellStyle name="Heading 4 35" xfId="3673" xr:uid="{00000000-0005-0000-0000-000048280000}"/>
    <cellStyle name="Heading 4 36" xfId="3674" xr:uid="{00000000-0005-0000-0000-000049280000}"/>
    <cellStyle name="Heading 4 37" xfId="3675" xr:uid="{00000000-0005-0000-0000-00004A280000}"/>
    <cellStyle name="Heading 4 38" xfId="3676" xr:uid="{00000000-0005-0000-0000-00004B280000}"/>
    <cellStyle name="Heading 4 39" xfId="3677" xr:uid="{00000000-0005-0000-0000-00004C280000}"/>
    <cellStyle name="Heading 4 4" xfId="3678" xr:uid="{00000000-0005-0000-0000-00004D280000}"/>
    <cellStyle name="Heading 4 40" xfId="3679" xr:uid="{00000000-0005-0000-0000-00004E280000}"/>
    <cellStyle name="Heading 4 41" xfId="3680" xr:uid="{00000000-0005-0000-0000-00004F280000}"/>
    <cellStyle name="Heading 4 42" xfId="3681" xr:uid="{00000000-0005-0000-0000-000050280000}"/>
    <cellStyle name="Heading 4 43" xfId="3682" xr:uid="{00000000-0005-0000-0000-000051280000}"/>
    <cellStyle name="Heading 4 44" xfId="3683" xr:uid="{00000000-0005-0000-0000-000052280000}"/>
    <cellStyle name="Heading 4 45" xfId="3684" xr:uid="{00000000-0005-0000-0000-000053280000}"/>
    <cellStyle name="Heading 4 46" xfId="3685" xr:uid="{00000000-0005-0000-0000-000054280000}"/>
    <cellStyle name="Heading 4 47" xfId="3686" xr:uid="{00000000-0005-0000-0000-000055280000}"/>
    <cellStyle name="Heading 4 48" xfId="3687" xr:uid="{00000000-0005-0000-0000-000056280000}"/>
    <cellStyle name="Heading 4 49" xfId="3688" xr:uid="{00000000-0005-0000-0000-000057280000}"/>
    <cellStyle name="Heading 4 5" xfId="3689" xr:uid="{00000000-0005-0000-0000-000058280000}"/>
    <cellStyle name="Heading 4 50" xfId="3690" xr:uid="{00000000-0005-0000-0000-000059280000}"/>
    <cellStyle name="Heading 4 51" xfId="3691" xr:uid="{00000000-0005-0000-0000-00005A280000}"/>
    <cellStyle name="Heading 4 52" xfId="3692" xr:uid="{00000000-0005-0000-0000-00005B280000}"/>
    <cellStyle name="Heading 4 53" xfId="3693" xr:uid="{00000000-0005-0000-0000-00005C280000}"/>
    <cellStyle name="Heading 4 54" xfId="3694" xr:uid="{00000000-0005-0000-0000-00005D280000}"/>
    <cellStyle name="Heading 4 55" xfId="3695" xr:uid="{00000000-0005-0000-0000-00005E280000}"/>
    <cellStyle name="Heading 4 56" xfId="3696" xr:uid="{00000000-0005-0000-0000-00005F280000}"/>
    <cellStyle name="Heading 4 57" xfId="3697" xr:uid="{00000000-0005-0000-0000-000060280000}"/>
    <cellStyle name="Heading 4 58" xfId="3698" xr:uid="{00000000-0005-0000-0000-000061280000}"/>
    <cellStyle name="Heading 4 59" xfId="3699" xr:uid="{00000000-0005-0000-0000-000062280000}"/>
    <cellStyle name="Heading 4 6" xfId="3700" xr:uid="{00000000-0005-0000-0000-000063280000}"/>
    <cellStyle name="Heading 4 60" xfId="3701" xr:uid="{00000000-0005-0000-0000-000064280000}"/>
    <cellStyle name="Heading 4 61" xfId="3702" xr:uid="{00000000-0005-0000-0000-000065280000}"/>
    <cellStyle name="Heading 4 62" xfId="3703" xr:uid="{00000000-0005-0000-0000-000066280000}"/>
    <cellStyle name="Heading 4 63" xfId="3704" xr:uid="{00000000-0005-0000-0000-000067280000}"/>
    <cellStyle name="Heading 4 64" xfId="3705" xr:uid="{00000000-0005-0000-0000-000068280000}"/>
    <cellStyle name="Heading 4 65" xfId="3706" xr:uid="{00000000-0005-0000-0000-000069280000}"/>
    <cellStyle name="Heading 4 66" xfId="3707" xr:uid="{00000000-0005-0000-0000-00006A280000}"/>
    <cellStyle name="Heading 4 67" xfId="3708" xr:uid="{00000000-0005-0000-0000-00006B280000}"/>
    <cellStyle name="Heading 4 68" xfId="3709" xr:uid="{00000000-0005-0000-0000-00006C280000}"/>
    <cellStyle name="Heading 4 69" xfId="3710" xr:uid="{00000000-0005-0000-0000-00006D280000}"/>
    <cellStyle name="Heading 4 7" xfId="3711" xr:uid="{00000000-0005-0000-0000-00006E280000}"/>
    <cellStyle name="Heading 4 70" xfId="3712" xr:uid="{00000000-0005-0000-0000-00006F280000}"/>
    <cellStyle name="Heading 4 71" xfId="3713" xr:uid="{00000000-0005-0000-0000-000070280000}"/>
    <cellStyle name="Heading 4 72" xfId="3714" xr:uid="{00000000-0005-0000-0000-000071280000}"/>
    <cellStyle name="Heading 4 73" xfId="3715" xr:uid="{00000000-0005-0000-0000-000072280000}"/>
    <cellStyle name="Heading 4 74" xfId="3716" xr:uid="{00000000-0005-0000-0000-000073280000}"/>
    <cellStyle name="Heading 4 75" xfId="3717" xr:uid="{00000000-0005-0000-0000-000074280000}"/>
    <cellStyle name="Heading 4 76" xfId="3718" xr:uid="{00000000-0005-0000-0000-000075280000}"/>
    <cellStyle name="Heading 4 77" xfId="3719" xr:uid="{00000000-0005-0000-0000-000076280000}"/>
    <cellStyle name="Heading 4 78" xfId="3720" xr:uid="{00000000-0005-0000-0000-000077280000}"/>
    <cellStyle name="Heading 4 79" xfId="3721" xr:uid="{00000000-0005-0000-0000-000078280000}"/>
    <cellStyle name="Heading 4 8" xfId="3722" xr:uid="{00000000-0005-0000-0000-000079280000}"/>
    <cellStyle name="Heading 4 80" xfId="3723" xr:uid="{00000000-0005-0000-0000-00007A280000}"/>
    <cellStyle name="Heading 4 81" xfId="3724" xr:uid="{00000000-0005-0000-0000-00007B280000}"/>
    <cellStyle name="Heading 4 82" xfId="3725" xr:uid="{00000000-0005-0000-0000-00007C280000}"/>
    <cellStyle name="Heading 4 83" xfId="3726" xr:uid="{00000000-0005-0000-0000-00007D280000}"/>
    <cellStyle name="Heading 4 84" xfId="3727" xr:uid="{00000000-0005-0000-0000-00007E280000}"/>
    <cellStyle name="Heading 4 85" xfId="3728" xr:uid="{00000000-0005-0000-0000-00007F280000}"/>
    <cellStyle name="Heading 4 86" xfId="3729" xr:uid="{00000000-0005-0000-0000-000080280000}"/>
    <cellStyle name="Heading 4 87" xfId="3730" xr:uid="{00000000-0005-0000-0000-000081280000}"/>
    <cellStyle name="Heading 4 88" xfId="3731" xr:uid="{00000000-0005-0000-0000-000082280000}"/>
    <cellStyle name="Heading 4 89" xfId="3732" xr:uid="{00000000-0005-0000-0000-000083280000}"/>
    <cellStyle name="Heading 4 9" xfId="3733" xr:uid="{00000000-0005-0000-0000-000084280000}"/>
    <cellStyle name="Heading 4 90" xfId="3734" xr:uid="{00000000-0005-0000-0000-000085280000}"/>
    <cellStyle name="Heading 4 91" xfId="3735" xr:uid="{00000000-0005-0000-0000-000086280000}"/>
    <cellStyle name="Heading 4 92" xfId="3736" xr:uid="{00000000-0005-0000-0000-000087280000}"/>
    <cellStyle name="Heading 4 93" xfId="3737" xr:uid="{00000000-0005-0000-0000-000088280000}"/>
    <cellStyle name="Heading 4 94" xfId="3738" xr:uid="{00000000-0005-0000-0000-000089280000}"/>
    <cellStyle name="Heading 4 95" xfId="3739" xr:uid="{00000000-0005-0000-0000-00008A280000}"/>
    <cellStyle name="Heading 4 96" xfId="3740" xr:uid="{00000000-0005-0000-0000-00008B280000}"/>
    <cellStyle name="Heading 4 97" xfId="3741" xr:uid="{00000000-0005-0000-0000-00008C280000}"/>
    <cellStyle name="Heading 4 98" xfId="3742" xr:uid="{00000000-0005-0000-0000-00008D280000}"/>
    <cellStyle name="Heading 4 99" xfId="3743" xr:uid="{00000000-0005-0000-0000-00008E280000}"/>
    <cellStyle name="hidden" xfId="11080" xr:uid="{00000000-0005-0000-0000-00008F280000}"/>
    <cellStyle name="Hiperligação" xfId="11081" xr:uid="{00000000-0005-0000-0000-000090280000}"/>
    <cellStyle name="Hiperligação visitada" xfId="11082" xr:uid="{00000000-0005-0000-0000-000091280000}"/>
    <cellStyle name="Hipervínculo" xfId="11083" xr:uid="{00000000-0005-0000-0000-000092280000}"/>
    <cellStyle name="Hipervínculo visitado" xfId="11084" xr:uid="{00000000-0005-0000-0000-000093280000}"/>
    <cellStyle name="Hipervínculo_BV 256 NB" xfId="11085" xr:uid="{00000000-0005-0000-0000-000094280000}"/>
    <cellStyle name="Hyperlink seguido" xfId="11086" xr:uid="{00000000-0005-0000-0000-000095280000}"/>
    <cellStyle name="Incorreto" xfId="11090" xr:uid="{00000000-0005-0000-0000-000099280000}"/>
    <cellStyle name="Indata" xfId="103" xr:uid="{00000000-0005-0000-0000-00009A280000}"/>
    <cellStyle name="Indefinido" xfId="182" xr:uid="{00000000-0005-0000-0000-00009B280000}"/>
    <cellStyle name="Input" xfId="104" xr:uid="{00000000-0005-0000-0000-00009C280000}"/>
    <cellStyle name="Input [yellow]" xfId="183" xr:uid="{00000000-0005-0000-0000-00009D280000}"/>
    <cellStyle name="Input [yellow] 2" xfId="11091" xr:uid="{00000000-0005-0000-0000-00009E280000}"/>
    <cellStyle name="Input 10" xfId="3744" xr:uid="{00000000-0005-0000-0000-00009F280000}"/>
    <cellStyle name="Input 100" xfId="3745" xr:uid="{00000000-0005-0000-0000-0000A0280000}"/>
    <cellStyle name="Input 101" xfId="3746" xr:uid="{00000000-0005-0000-0000-0000A1280000}"/>
    <cellStyle name="Input 102" xfId="3747" xr:uid="{00000000-0005-0000-0000-0000A2280000}"/>
    <cellStyle name="Input 103" xfId="3748" xr:uid="{00000000-0005-0000-0000-0000A3280000}"/>
    <cellStyle name="Input 104" xfId="3749" xr:uid="{00000000-0005-0000-0000-0000A4280000}"/>
    <cellStyle name="Input 105" xfId="3750" xr:uid="{00000000-0005-0000-0000-0000A5280000}"/>
    <cellStyle name="Input 106" xfId="3751" xr:uid="{00000000-0005-0000-0000-0000A6280000}"/>
    <cellStyle name="Input 107" xfId="3752" xr:uid="{00000000-0005-0000-0000-0000A7280000}"/>
    <cellStyle name="Input 108" xfId="3753" xr:uid="{00000000-0005-0000-0000-0000A8280000}"/>
    <cellStyle name="Input 109" xfId="3754" xr:uid="{00000000-0005-0000-0000-0000A9280000}"/>
    <cellStyle name="Input 11" xfId="3755" xr:uid="{00000000-0005-0000-0000-0000AA280000}"/>
    <cellStyle name="Input 110" xfId="3756" xr:uid="{00000000-0005-0000-0000-0000AB280000}"/>
    <cellStyle name="Input 111" xfId="3757" xr:uid="{00000000-0005-0000-0000-0000AC280000}"/>
    <cellStyle name="Input 112" xfId="3758" xr:uid="{00000000-0005-0000-0000-0000AD280000}"/>
    <cellStyle name="Input 113" xfId="3759" xr:uid="{00000000-0005-0000-0000-0000AE280000}"/>
    <cellStyle name="Input 114" xfId="3760" xr:uid="{00000000-0005-0000-0000-0000AF280000}"/>
    <cellStyle name="Input 115" xfId="3761" xr:uid="{00000000-0005-0000-0000-0000B0280000}"/>
    <cellStyle name="Input 116" xfId="3762" xr:uid="{00000000-0005-0000-0000-0000B1280000}"/>
    <cellStyle name="Input 117" xfId="3763" xr:uid="{00000000-0005-0000-0000-0000B2280000}"/>
    <cellStyle name="Input 118" xfId="3764" xr:uid="{00000000-0005-0000-0000-0000B3280000}"/>
    <cellStyle name="Input 119" xfId="3765" xr:uid="{00000000-0005-0000-0000-0000B4280000}"/>
    <cellStyle name="Input 12" xfId="3766" xr:uid="{00000000-0005-0000-0000-0000B5280000}"/>
    <cellStyle name="Input 120" xfId="3767" xr:uid="{00000000-0005-0000-0000-0000B6280000}"/>
    <cellStyle name="Input 121" xfId="3768" xr:uid="{00000000-0005-0000-0000-0000B7280000}"/>
    <cellStyle name="Input 122" xfId="3769" xr:uid="{00000000-0005-0000-0000-0000B8280000}"/>
    <cellStyle name="Input 123" xfId="3770" xr:uid="{00000000-0005-0000-0000-0000B9280000}"/>
    <cellStyle name="Input 124" xfId="3771" xr:uid="{00000000-0005-0000-0000-0000BA280000}"/>
    <cellStyle name="Input 125" xfId="3772" xr:uid="{00000000-0005-0000-0000-0000BB280000}"/>
    <cellStyle name="Input 126" xfId="3773" xr:uid="{00000000-0005-0000-0000-0000BC280000}"/>
    <cellStyle name="Input 127" xfId="3774" xr:uid="{00000000-0005-0000-0000-0000BD280000}"/>
    <cellStyle name="Input 128" xfId="3775" xr:uid="{00000000-0005-0000-0000-0000BE280000}"/>
    <cellStyle name="Input 129" xfId="3776" xr:uid="{00000000-0005-0000-0000-0000BF280000}"/>
    <cellStyle name="Input 13" xfId="3777" xr:uid="{00000000-0005-0000-0000-0000C0280000}"/>
    <cellStyle name="Input 130" xfId="3778" xr:uid="{00000000-0005-0000-0000-0000C1280000}"/>
    <cellStyle name="Input 131" xfId="3779" xr:uid="{00000000-0005-0000-0000-0000C2280000}"/>
    <cellStyle name="Input 132" xfId="3780" xr:uid="{00000000-0005-0000-0000-0000C3280000}"/>
    <cellStyle name="Input 133" xfId="3781" xr:uid="{00000000-0005-0000-0000-0000C4280000}"/>
    <cellStyle name="Input 134" xfId="3782" xr:uid="{00000000-0005-0000-0000-0000C5280000}"/>
    <cellStyle name="Input 135" xfId="3783" xr:uid="{00000000-0005-0000-0000-0000C6280000}"/>
    <cellStyle name="Input 136" xfId="3784" xr:uid="{00000000-0005-0000-0000-0000C7280000}"/>
    <cellStyle name="Input 137" xfId="3785" xr:uid="{00000000-0005-0000-0000-0000C8280000}"/>
    <cellStyle name="Input 138" xfId="3786" xr:uid="{00000000-0005-0000-0000-0000C9280000}"/>
    <cellStyle name="Input 139" xfId="3787" xr:uid="{00000000-0005-0000-0000-0000CA280000}"/>
    <cellStyle name="Input 14" xfId="3788" xr:uid="{00000000-0005-0000-0000-0000CB280000}"/>
    <cellStyle name="Input 140" xfId="3789" xr:uid="{00000000-0005-0000-0000-0000CC280000}"/>
    <cellStyle name="Input 141" xfId="3790" xr:uid="{00000000-0005-0000-0000-0000CD280000}"/>
    <cellStyle name="Input 142" xfId="3791" xr:uid="{00000000-0005-0000-0000-0000CE280000}"/>
    <cellStyle name="Input 143" xfId="3792" xr:uid="{00000000-0005-0000-0000-0000CF280000}"/>
    <cellStyle name="Input 144" xfId="3793" xr:uid="{00000000-0005-0000-0000-0000D0280000}"/>
    <cellStyle name="Input 145" xfId="3794" xr:uid="{00000000-0005-0000-0000-0000D1280000}"/>
    <cellStyle name="Input 146" xfId="3795" xr:uid="{00000000-0005-0000-0000-0000D2280000}"/>
    <cellStyle name="Input 147" xfId="3796" xr:uid="{00000000-0005-0000-0000-0000D3280000}"/>
    <cellStyle name="Input 148" xfId="3797" xr:uid="{00000000-0005-0000-0000-0000D4280000}"/>
    <cellStyle name="Input 149" xfId="3798" xr:uid="{00000000-0005-0000-0000-0000D5280000}"/>
    <cellStyle name="Input 15" xfId="3799" xr:uid="{00000000-0005-0000-0000-0000D6280000}"/>
    <cellStyle name="Input 150" xfId="3800" xr:uid="{00000000-0005-0000-0000-0000D7280000}"/>
    <cellStyle name="Input 151" xfId="3801" xr:uid="{00000000-0005-0000-0000-0000D8280000}"/>
    <cellStyle name="Input 152" xfId="3802" xr:uid="{00000000-0005-0000-0000-0000D9280000}"/>
    <cellStyle name="Input 153" xfId="3803" xr:uid="{00000000-0005-0000-0000-0000DA280000}"/>
    <cellStyle name="Input 154" xfId="3804" xr:uid="{00000000-0005-0000-0000-0000DB280000}"/>
    <cellStyle name="Input 155" xfId="3805" xr:uid="{00000000-0005-0000-0000-0000DC280000}"/>
    <cellStyle name="Input 156" xfId="3806" xr:uid="{00000000-0005-0000-0000-0000DD280000}"/>
    <cellStyle name="Input 157" xfId="3807" xr:uid="{00000000-0005-0000-0000-0000DE280000}"/>
    <cellStyle name="Input 158" xfId="3808" xr:uid="{00000000-0005-0000-0000-0000DF280000}"/>
    <cellStyle name="Input 159" xfId="3809" xr:uid="{00000000-0005-0000-0000-0000E0280000}"/>
    <cellStyle name="Input 16" xfId="3810" xr:uid="{00000000-0005-0000-0000-0000E1280000}"/>
    <cellStyle name="Input 160" xfId="3811" xr:uid="{00000000-0005-0000-0000-0000E2280000}"/>
    <cellStyle name="Input 161" xfId="3812" xr:uid="{00000000-0005-0000-0000-0000E3280000}"/>
    <cellStyle name="Input 162" xfId="3813" xr:uid="{00000000-0005-0000-0000-0000E4280000}"/>
    <cellStyle name="Input 163" xfId="3814" xr:uid="{00000000-0005-0000-0000-0000E5280000}"/>
    <cellStyle name="Input 164" xfId="3815" xr:uid="{00000000-0005-0000-0000-0000E6280000}"/>
    <cellStyle name="Input 165" xfId="3816" xr:uid="{00000000-0005-0000-0000-0000E7280000}"/>
    <cellStyle name="Input 166" xfId="3817" xr:uid="{00000000-0005-0000-0000-0000E8280000}"/>
    <cellStyle name="Input 167" xfId="3818" xr:uid="{00000000-0005-0000-0000-0000E9280000}"/>
    <cellStyle name="Input 168" xfId="3819" xr:uid="{00000000-0005-0000-0000-0000EA280000}"/>
    <cellStyle name="Input 169" xfId="3820" xr:uid="{00000000-0005-0000-0000-0000EB280000}"/>
    <cellStyle name="Input 17" xfId="3821" xr:uid="{00000000-0005-0000-0000-0000EC280000}"/>
    <cellStyle name="Input 170" xfId="3822" xr:uid="{00000000-0005-0000-0000-0000ED280000}"/>
    <cellStyle name="Input 171" xfId="3823" xr:uid="{00000000-0005-0000-0000-0000EE280000}"/>
    <cellStyle name="Input 172" xfId="3824" xr:uid="{00000000-0005-0000-0000-0000EF280000}"/>
    <cellStyle name="Input 173" xfId="3825" xr:uid="{00000000-0005-0000-0000-0000F0280000}"/>
    <cellStyle name="Input 174" xfId="3826" xr:uid="{00000000-0005-0000-0000-0000F1280000}"/>
    <cellStyle name="Input 175" xfId="3827" xr:uid="{00000000-0005-0000-0000-0000F2280000}"/>
    <cellStyle name="Input 176" xfId="3828" xr:uid="{00000000-0005-0000-0000-0000F3280000}"/>
    <cellStyle name="Input 177" xfId="3829" xr:uid="{00000000-0005-0000-0000-0000F4280000}"/>
    <cellStyle name="Input 178" xfId="3830" xr:uid="{00000000-0005-0000-0000-0000F5280000}"/>
    <cellStyle name="Input 179" xfId="3831" xr:uid="{00000000-0005-0000-0000-0000F6280000}"/>
    <cellStyle name="Input 18" xfId="3832" xr:uid="{00000000-0005-0000-0000-0000F7280000}"/>
    <cellStyle name="Input 180" xfId="3833" xr:uid="{00000000-0005-0000-0000-0000F8280000}"/>
    <cellStyle name="Input 181" xfId="3834" xr:uid="{00000000-0005-0000-0000-0000F9280000}"/>
    <cellStyle name="Input 182" xfId="3835" xr:uid="{00000000-0005-0000-0000-0000FA280000}"/>
    <cellStyle name="Input 183" xfId="3836" xr:uid="{00000000-0005-0000-0000-0000FB280000}"/>
    <cellStyle name="Input 184" xfId="3837" xr:uid="{00000000-0005-0000-0000-0000FC280000}"/>
    <cellStyle name="Input 185" xfId="3838" xr:uid="{00000000-0005-0000-0000-0000FD280000}"/>
    <cellStyle name="Input 186" xfId="3839" xr:uid="{00000000-0005-0000-0000-0000FE280000}"/>
    <cellStyle name="Input 187" xfId="3840" xr:uid="{00000000-0005-0000-0000-0000FF280000}"/>
    <cellStyle name="Input 188" xfId="3841" xr:uid="{00000000-0005-0000-0000-000000290000}"/>
    <cellStyle name="Input 189" xfId="3842" xr:uid="{00000000-0005-0000-0000-000001290000}"/>
    <cellStyle name="Input 19" xfId="3843" xr:uid="{00000000-0005-0000-0000-000002290000}"/>
    <cellStyle name="Input 190" xfId="3844" xr:uid="{00000000-0005-0000-0000-000003290000}"/>
    <cellStyle name="Input 191" xfId="3845" xr:uid="{00000000-0005-0000-0000-000004290000}"/>
    <cellStyle name="Input 192" xfId="3846" xr:uid="{00000000-0005-0000-0000-000005290000}"/>
    <cellStyle name="Input 193" xfId="3847" xr:uid="{00000000-0005-0000-0000-000006290000}"/>
    <cellStyle name="Input 194" xfId="3848" xr:uid="{00000000-0005-0000-0000-000007290000}"/>
    <cellStyle name="Input 195" xfId="3849" xr:uid="{00000000-0005-0000-0000-000008290000}"/>
    <cellStyle name="Input 196" xfId="3850" xr:uid="{00000000-0005-0000-0000-000009290000}"/>
    <cellStyle name="Input 197" xfId="3851" xr:uid="{00000000-0005-0000-0000-00000A290000}"/>
    <cellStyle name="Input 198" xfId="3852" xr:uid="{00000000-0005-0000-0000-00000B290000}"/>
    <cellStyle name="Input 199" xfId="3853" xr:uid="{00000000-0005-0000-0000-00000C290000}"/>
    <cellStyle name="Input 2" xfId="3854" xr:uid="{00000000-0005-0000-0000-00000D290000}"/>
    <cellStyle name="Input 2 2" xfId="11092" xr:uid="{00000000-0005-0000-0000-00000E290000}"/>
    <cellStyle name="Input 20" xfId="3855" xr:uid="{00000000-0005-0000-0000-00000F290000}"/>
    <cellStyle name="Input 200" xfId="3856" xr:uid="{00000000-0005-0000-0000-000010290000}"/>
    <cellStyle name="Input 201" xfId="3857" xr:uid="{00000000-0005-0000-0000-000011290000}"/>
    <cellStyle name="Input 202" xfId="3858" xr:uid="{00000000-0005-0000-0000-000012290000}"/>
    <cellStyle name="Input 203" xfId="3859" xr:uid="{00000000-0005-0000-0000-000013290000}"/>
    <cellStyle name="Input 204" xfId="3860" xr:uid="{00000000-0005-0000-0000-000014290000}"/>
    <cellStyle name="Input 205" xfId="3861" xr:uid="{00000000-0005-0000-0000-000015290000}"/>
    <cellStyle name="Input 206" xfId="3862" xr:uid="{00000000-0005-0000-0000-000016290000}"/>
    <cellStyle name="Input 207" xfId="3863" xr:uid="{00000000-0005-0000-0000-000017290000}"/>
    <cellStyle name="Input 208" xfId="3864" xr:uid="{00000000-0005-0000-0000-000018290000}"/>
    <cellStyle name="Input 209" xfId="3865" xr:uid="{00000000-0005-0000-0000-000019290000}"/>
    <cellStyle name="Input 21" xfId="3866" xr:uid="{00000000-0005-0000-0000-00001A290000}"/>
    <cellStyle name="Input 210" xfId="3867" xr:uid="{00000000-0005-0000-0000-00001B290000}"/>
    <cellStyle name="Input 211" xfId="3868" xr:uid="{00000000-0005-0000-0000-00001C290000}"/>
    <cellStyle name="Input 212" xfId="3869" xr:uid="{00000000-0005-0000-0000-00001D290000}"/>
    <cellStyle name="Input 213" xfId="3870" xr:uid="{00000000-0005-0000-0000-00001E290000}"/>
    <cellStyle name="Input 214" xfId="3871" xr:uid="{00000000-0005-0000-0000-00001F290000}"/>
    <cellStyle name="Input 215" xfId="3872" xr:uid="{00000000-0005-0000-0000-000020290000}"/>
    <cellStyle name="Input 216" xfId="3873" xr:uid="{00000000-0005-0000-0000-000021290000}"/>
    <cellStyle name="Input 217" xfId="3874" xr:uid="{00000000-0005-0000-0000-000022290000}"/>
    <cellStyle name="Input 218" xfId="3875" xr:uid="{00000000-0005-0000-0000-000023290000}"/>
    <cellStyle name="Input 219" xfId="3876" xr:uid="{00000000-0005-0000-0000-000024290000}"/>
    <cellStyle name="Input 22" xfId="3877" xr:uid="{00000000-0005-0000-0000-000025290000}"/>
    <cellStyle name="Input 220" xfId="3878" xr:uid="{00000000-0005-0000-0000-000026290000}"/>
    <cellStyle name="Input 221" xfId="3879" xr:uid="{00000000-0005-0000-0000-000027290000}"/>
    <cellStyle name="Input 222" xfId="3880" xr:uid="{00000000-0005-0000-0000-000028290000}"/>
    <cellStyle name="Input 223" xfId="3881" xr:uid="{00000000-0005-0000-0000-000029290000}"/>
    <cellStyle name="Input 224" xfId="3882" xr:uid="{00000000-0005-0000-0000-00002A290000}"/>
    <cellStyle name="Input 225" xfId="3883" xr:uid="{00000000-0005-0000-0000-00002B290000}"/>
    <cellStyle name="Input 226" xfId="3884" xr:uid="{00000000-0005-0000-0000-00002C290000}"/>
    <cellStyle name="Input 227" xfId="3885" xr:uid="{00000000-0005-0000-0000-00002D290000}"/>
    <cellStyle name="Input 228" xfId="3886" xr:uid="{00000000-0005-0000-0000-00002E290000}"/>
    <cellStyle name="Input 229" xfId="3887" xr:uid="{00000000-0005-0000-0000-00002F290000}"/>
    <cellStyle name="Input 23" xfId="3888" xr:uid="{00000000-0005-0000-0000-000030290000}"/>
    <cellStyle name="Input 230" xfId="3889" xr:uid="{00000000-0005-0000-0000-000031290000}"/>
    <cellStyle name="Input 231" xfId="3890" xr:uid="{00000000-0005-0000-0000-000032290000}"/>
    <cellStyle name="Input 232" xfId="3891" xr:uid="{00000000-0005-0000-0000-000033290000}"/>
    <cellStyle name="Input 233" xfId="3892" xr:uid="{00000000-0005-0000-0000-000034290000}"/>
    <cellStyle name="Input 234" xfId="3893" xr:uid="{00000000-0005-0000-0000-000035290000}"/>
    <cellStyle name="Input 235" xfId="3894" xr:uid="{00000000-0005-0000-0000-000036290000}"/>
    <cellStyle name="Input 236" xfId="3895" xr:uid="{00000000-0005-0000-0000-000037290000}"/>
    <cellStyle name="Input 237" xfId="3896" xr:uid="{00000000-0005-0000-0000-000038290000}"/>
    <cellStyle name="Input 238" xfId="3897" xr:uid="{00000000-0005-0000-0000-000039290000}"/>
    <cellStyle name="Input 239" xfId="3898" xr:uid="{00000000-0005-0000-0000-00003A290000}"/>
    <cellStyle name="Input 24" xfId="3899" xr:uid="{00000000-0005-0000-0000-00003B290000}"/>
    <cellStyle name="Input 240" xfId="3900" xr:uid="{00000000-0005-0000-0000-00003C290000}"/>
    <cellStyle name="Input 241" xfId="3901" xr:uid="{00000000-0005-0000-0000-00003D290000}"/>
    <cellStyle name="Input 242" xfId="3902" xr:uid="{00000000-0005-0000-0000-00003E290000}"/>
    <cellStyle name="Input 243" xfId="3903" xr:uid="{00000000-0005-0000-0000-00003F290000}"/>
    <cellStyle name="Input 244" xfId="3904" xr:uid="{00000000-0005-0000-0000-000040290000}"/>
    <cellStyle name="Input 245" xfId="3905" xr:uid="{00000000-0005-0000-0000-000041290000}"/>
    <cellStyle name="Input 246" xfId="11293" xr:uid="{00000000-0005-0000-0000-000042290000}"/>
    <cellStyle name="Input 247" xfId="11300" xr:uid="{00000000-0005-0000-0000-000043290000}"/>
    <cellStyle name="Input 248" xfId="11376" xr:uid="{00000000-0005-0000-0000-000044290000}"/>
    <cellStyle name="Input 249" xfId="11315" xr:uid="{00000000-0005-0000-0000-000045290000}"/>
    <cellStyle name="Input 25" xfId="3906" xr:uid="{00000000-0005-0000-0000-000046290000}"/>
    <cellStyle name="Input 250" xfId="11339" xr:uid="{00000000-0005-0000-0000-000047290000}"/>
    <cellStyle name="Input 26" xfId="3907" xr:uid="{00000000-0005-0000-0000-000048290000}"/>
    <cellStyle name="Input 27" xfId="3908" xr:uid="{00000000-0005-0000-0000-000049290000}"/>
    <cellStyle name="Input 28" xfId="3909" xr:uid="{00000000-0005-0000-0000-00004A290000}"/>
    <cellStyle name="Input 29" xfId="3910" xr:uid="{00000000-0005-0000-0000-00004B290000}"/>
    <cellStyle name="Input 3" xfId="3911" xr:uid="{00000000-0005-0000-0000-00004C290000}"/>
    <cellStyle name="Input 3 2" xfId="11093" xr:uid="{00000000-0005-0000-0000-00004D290000}"/>
    <cellStyle name="Input 30" xfId="3912" xr:uid="{00000000-0005-0000-0000-00004E290000}"/>
    <cellStyle name="Input 31" xfId="3913" xr:uid="{00000000-0005-0000-0000-00004F290000}"/>
    <cellStyle name="Input 32" xfId="3914" xr:uid="{00000000-0005-0000-0000-000050290000}"/>
    <cellStyle name="Input 33" xfId="3915" xr:uid="{00000000-0005-0000-0000-000051290000}"/>
    <cellStyle name="Input 34" xfId="3916" xr:uid="{00000000-0005-0000-0000-000052290000}"/>
    <cellStyle name="Input 35" xfId="3917" xr:uid="{00000000-0005-0000-0000-000053290000}"/>
    <cellStyle name="Input 36" xfId="3918" xr:uid="{00000000-0005-0000-0000-000054290000}"/>
    <cellStyle name="Input 37" xfId="3919" xr:uid="{00000000-0005-0000-0000-000055290000}"/>
    <cellStyle name="Input 38" xfId="3920" xr:uid="{00000000-0005-0000-0000-000056290000}"/>
    <cellStyle name="Input 39" xfId="3921" xr:uid="{00000000-0005-0000-0000-000057290000}"/>
    <cellStyle name="Input 4" xfId="3922" xr:uid="{00000000-0005-0000-0000-000058290000}"/>
    <cellStyle name="Input 4 2" xfId="11094" xr:uid="{00000000-0005-0000-0000-000059290000}"/>
    <cellStyle name="Input 40" xfId="3923" xr:uid="{00000000-0005-0000-0000-00005A290000}"/>
    <cellStyle name="Input 41" xfId="3924" xr:uid="{00000000-0005-0000-0000-00005B290000}"/>
    <cellStyle name="Input 42" xfId="3925" xr:uid="{00000000-0005-0000-0000-00005C290000}"/>
    <cellStyle name="Input 43" xfId="3926" xr:uid="{00000000-0005-0000-0000-00005D290000}"/>
    <cellStyle name="Input 44" xfId="3927" xr:uid="{00000000-0005-0000-0000-00005E290000}"/>
    <cellStyle name="Input 45" xfId="3928" xr:uid="{00000000-0005-0000-0000-00005F290000}"/>
    <cellStyle name="Input 46" xfId="3929" xr:uid="{00000000-0005-0000-0000-000060290000}"/>
    <cellStyle name="Input 47" xfId="3930" xr:uid="{00000000-0005-0000-0000-000061290000}"/>
    <cellStyle name="Input 48" xfId="3931" xr:uid="{00000000-0005-0000-0000-000062290000}"/>
    <cellStyle name="Input 49" xfId="3932" xr:uid="{00000000-0005-0000-0000-000063290000}"/>
    <cellStyle name="Input 5" xfId="3933" xr:uid="{00000000-0005-0000-0000-000064290000}"/>
    <cellStyle name="Input 5 2" xfId="11095" xr:uid="{00000000-0005-0000-0000-000065290000}"/>
    <cellStyle name="Input 50" xfId="3934" xr:uid="{00000000-0005-0000-0000-000066290000}"/>
    <cellStyle name="Input 51" xfId="3935" xr:uid="{00000000-0005-0000-0000-000067290000}"/>
    <cellStyle name="Input 52" xfId="3936" xr:uid="{00000000-0005-0000-0000-000068290000}"/>
    <cellStyle name="Input 53" xfId="3937" xr:uid="{00000000-0005-0000-0000-000069290000}"/>
    <cellStyle name="Input 54" xfId="3938" xr:uid="{00000000-0005-0000-0000-00006A290000}"/>
    <cellStyle name="Input 55" xfId="3939" xr:uid="{00000000-0005-0000-0000-00006B290000}"/>
    <cellStyle name="Input 56" xfId="3940" xr:uid="{00000000-0005-0000-0000-00006C290000}"/>
    <cellStyle name="Input 57" xfId="3941" xr:uid="{00000000-0005-0000-0000-00006D290000}"/>
    <cellStyle name="Input 58" xfId="3942" xr:uid="{00000000-0005-0000-0000-00006E290000}"/>
    <cellStyle name="Input 59" xfId="3943" xr:uid="{00000000-0005-0000-0000-00006F290000}"/>
    <cellStyle name="Input 6" xfId="3944" xr:uid="{00000000-0005-0000-0000-000070290000}"/>
    <cellStyle name="Input 60" xfId="3945" xr:uid="{00000000-0005-0000-0000-000071290000}"/>
    <cellStyle name="Input 61" xfId="3946" xr:uid="{00000000-0005-0000-0000-000072290000}"/>
    <cellStyle name="Input 62" xfId="3947" xr:uid="{00000000-0005-0000-0000-000073290000}"/>
    <cellStyle name="Input 63" xfId="3948" xr:uid="{00000000-0005-0000-0000-000074290000}"/>
    <cellStyle name="Input 64" xfId="3949" xr:uid="{00000000-0005-0000-0000-000075290000}"/>
    <cellStyle name="Input 65" xfId="3950" xr:uid="{00000000-0005-0000-0000-000076290000}"/>
    <cellStyle name="Input 66" xfId="3951" xr:uid="{00000000-0005-0000-0000-000077290000}"/>
    <cellStyle name="Input 67" xfId="3952" xr:uid="{00000000-0005-0000-0000-000078290000}"/>
    <cellStyle name="Input 68" xfId="3953" xr:uid="{00000000-0005-0000-0000-000079290000}"/>
    <cellStyle name="Input 69" xfId="3954" xr:uid="{00000000-0005-0000-0000-00007A290000}"/>
    <cellStyle name="Input 7" xfId="3955" xr:uid="{00000000-0005-0000-0000-00007B290000}"/>
    <cellStyle name="Input 70" xfId="3956" xr:uid="{00000000-0005-0000-0000-00007C290000}"/>
    <cellStyle name="Input 71" xfId="3957" xr:uid="{00000000-0005-0000-0000-00007D290000}"/>
    <cellStyle name="Input 72" xfId="3958" xr:uid="{00000000-0005-0000-0000-00007E290000}"/>
    <cellStyle name="Input 73" xfId="3959" xr:uid="{00000000-0005-0000-0000-00007F290000}"/>
    <cellStyle name="Input 74" xfId="3960" xr:uid="{00000000-0005-0000-0000-000080290000}"/>
    <cellStyle name="Input 75" xfId="3961" xr:uid="{00000000-0005-0000-0000-000081290000}"/>
    <cellStyle name="Input 76" xfId="3962" xr:uid="{00000000-0005-0000-0000-000082290000}"/>
    <cellStyle name="Input 77" xfId="3963" xr:uid="{00000000-0005-0000-0000-000083290000}"/>
    <cellStyle name="Input 78" xfId="3964" xr:uid="{00000000-0005-0000-0000-000084290000}"/>
    <cellStyle name="Input 79" xfId="3965" xr:uid="{00000000-0005-0000-0000-000085290000}"/>
    <cellStyle name="Input 8" xfId="3966" xr:uid="{00000000-0005-0000-0000-000086290000}"/>
    <cellStyle name="Input 80" xfId="3967" xr:uid="{00000000-0005-0000-0000-000087290000}"/>
    <cellStyle name="Input 81" xfId="3968" xr:uid="{00000000-0005-0000-0000-000088290000}"/>
    <cellStyle name="Input 82" xfId="3969" xr:uid="{00000000-0005-0000-0000-000089290000}"/>
    <cellStyle name="Input 83" xfId="3970" xr:uid="{00000000-0005-0000-0000-00008A290000}"/>
    <cellStyle name="Input 84" xfId="3971" xr:uid="{00000000-0005-0000-0000-00008B290000}"/>
    <cellStyle name="Input 85" xfId="3972" xr:uid="{00000000-0005-0000-0000-00008C290000}"/>
    <cellStyle name="Input 86" xfId="3973" xr:uid="{00000000-0005-0000-0000-00008D290000}"/>
    <cellStyle name="Input 87" xfId="3974" xr:uid="{00000000-0005-0000-0000-00008E290000}"/>
    <cellStyle name="Input 88" xfId="3975" xr:uid="{00000000-0005-0000-0000-00008F290000}"/>
    <cellStyle name="Input 89" xfId="3976" xr:uid="{00000000-0005-0000-0000-000090290000}"/>
    <cellStyle name="Input 9" xfId="3977" xr:uid="{00000000-0005-0000-0000-000091290000}"/>
    <cellStyle name="Input 90" xfId="3978" xr:uid="{00000000-0005-0000-0000-000092290000}"/>
    <cellStyle name="Input 91" xfId="3979" xr:uid="{00000000-0005-0000-0000-000093290000}"/>
    <cellStyle name="Input 92" xfId="3980" xr:uid="{00000000-0005-0000-0000-000094290000}"/>
    <cellStyle name="Input 93" xfId="3981" xr:uid="{00000000-0005-0000-0000-000095290000}"/>
    <cellStyle name="Input 94" xfId="3982" xr:uid="{00000000-0005-0000-0000-000096290000}"/>
    <cellStyle name="Input 95" xfId="3983" xr:uid="{00000000-0005-0000-0000-000097290000}"/>
    <cellStyle name="Input 96" xfId="3984" xr:uid="{00000000-0005-0000-0000-000098290000}"/>
    <cellStyle name="Input 97" xfId="3985" xr:uid="{00000000-0005-0000-0000-000099290000}"/>
    <cellStyle name="Input 98" xfId="3986" xr:uid="{00000000-0005-0000-0000-00009A290000}"/>
    <cellStyle name="Input 99" xfId="3987" xr:uid="{00000000-0005-0000-0000-00009B290000}"/>
    <cellStyle name="Item_Current" xfId="11096" xr:uid="{00000000-0005-0000-0000-00009C290000}"/>
    <cellStyle name="i" xfId="11087" xr:uid="{00000000-0005-0000-0000-000096280000}"/>
    <cellStyle name="i_XMT6" xfId="11088" xr:uid="{00000000-0005-0000-0000-000097280000}"/>
    <cellStyle name="_x0017_ï²_x0013_ïD_x0018_ïî_x0016_ï15ï_x000f__x0016_ïHP LaserJet 5Si/5Si MX PS" xfId="11089" xr:uid="{00000000-0005-0000-0000-000098280000}"/>
    <cellStyle name="Komma 2" xfId="11861" xr:uid="{00000000-0005-0000-0000-00009E290000}"/>
    <cellStyle name="Komma 2 2" xfId="11920" xr:uid="{00000000-0005-0000-0000-00009F290000}"/>
    <cellStyle name="Komma 2 2 2" xfId="12153" xr:uid="{00000000-0005-0000-0000-0000A0290000}"/>
    <cellStyle name="Komma 2 2 2 2" xfId="12614" xr:uid="{00000000-0005-0000-0000-0000A1290000}"/>
    <cellStyle name="Komma 2 2 2 2 2" xfId="13531" xr:uid="{00000000-0005-0000-0000-0000A2290000}"/>
    <cellStyle name="Komma 2 2 2 2 2 2" xfId="15452" xr:uid="{00000000-0005-0000-0000-0000A3290000}"/>
    <cellStyle name="Komma 2 2 2 2 3" xfId="14536" xr:uid="{00000000-0005-0000-0000-0000A4290000}"/>
    <cellStyle name="Komma 2 2 2 3" xfId="13073" xr:uid="{00000000-0005-0000-0000-0000A5290000}"/>
    <cellStyle name="Komma 2 2 2 3 2" xfId="14994" xr:uid="{00000000-0005-0000-0000-0000A6290000}"/>
    <cellStyle name="Komma 2 2 2 4" xfId="14078" xr:uid="{00000000-0005-0000-0000-0000A7290000}"/>
    <cellStyle name="Komma 2 2 3" xfId="12383" xr:uid="{00000000-0005-0000-0000-0000A8290000}"/>
    <cellStyle name="Komma 2 2 3 2" xfId="13302" xr:uid="{00000000-0005-0000-0000-0000A9290000}"/>
    <cellStyle name="Komma 2 2 3 2 2" xfId="15223" xr:uid="{00000000-0005-0000-0000-0000AA290000}"/>
    <cellStyle name="Komma 2 2 3 3" xfId="14307" xr:uid="{00000000-0005-0000-0000-0000AB290000}"/>
    <cellStyle name="Komma 2 2 4" xfId="12844" xr:uid="{00000000-0005-0000-0000-0000AC290000}"/>
    <cellStyle name="Komma 2 2 4 2" xfId="14765" xr:uid="{00000000-0005-0000-0000-0000AD290000}"/>
    <cellStyle name="Komma 2 2 5" xfId="13849" xr:uid="{00000000-0005-0000-0000-0000AE290000}"/>
    <cellStyle name="Komma 2 3" xfId="13791" xr:uid="{00000000-0005-0000-0000-0000AF290000}"/>
    <cellStyle name="Komma 2 4" xfId="15568" xr:uid="{00000000-0005-0000-0000-0000B0290000}"/>
    <cellStyle name="Komma 3" xfId="15569" xr:uid="{00000000-0005-0000-0000-0000B1290000}"/>
    <cellStyle name="Komma 4" xfId="15578" xr:uid="{00000000-0005-0000-0000-0000B2290000}"/>
    <cellStyle name="Komórka połączona" xfId="105" xr:uid="{00000000-0005-0000-0000-0000B3290000}"/>
    <cellStyle name="Komórka zaznaczona" xfId="106" xr:uid="{00000000-0005-0000-0000-0000B4290000}"/>
    <cellStyle name="Kontrollcell" xfId="107" xr:uid="{00000000-0005-0000-0000-0000B5290000}"/>
    <cellStyle name="Länkad cell" xfId="108" xr:uid="{00000000-0005-0000-0000-0000B6290000}"/>
    <cellStyle name="Link Currency (0)" xfId="184" xr:uid="{00000000-0005-0000-0000-0000B7290000}"/>
    <cellStyle name="Link Currency (0) 2" xfId="11097" xr:uid="{00000000-0005-0000-0000-0000B8290000}"/>
    <cellStyle name="Link Currency (2)" xfId="185" xr:uid="{00000000-0005-0000-0000-0000B9290000}"/>
    <cellStyle name="Link Currency (2) 2" xfId="11098" xr:uid="{00000000-0005-0000-0000-0000BA290000}"/>
    <cellStyle name="Link Units (0)" xfId="186" xr:uid="{00000000-0005-0000-0000-0000BB290000}"/>
    <cellStyle name="Link Units (0) 2" xfId="11099" xr:uid="{00000000-0005-0000-0000-0000BC290000}"/>
    <cellStyle name="Link Units (1)" xfId="187" xr:uid="{00000000-0005-0000-0000-0000BD290000}"/>
    <cellStyle name="Link Units (1) 2" xfId="11100" xr:uid="{00000000-0005-0000-0000-0000BE290000}"/>
    <cellStyle name="Link Units (2)" xfId="188" xr:uid="{00000000-0005-0000-0000-0000BF290000}"/>
    <cellStyle name="Link Units (2) 2" xfId="11101" xr:uid="{00000000-0005-0000-0000-0000C0290000}"/>
    <cellStyle name="Linked Cell" xfId="109" xr:uid="{00000000-0005-0000-0000-0000C1290000}"/>
    <cellStyle name="Linked Cell 10" xfId="3988" xr:uid="{00000000-0005-0000-0000-0000C2290000}"/>
    <cellStyle name="Linked Cell 100" xfId="3989" xr:uid="{00000000-0005-0000-0000-0000C3290000}"/>
    <cellStyle name="Linked Cell 101" xfId="3990" xr:uid="{00000000-0005-0000-0000-0000C4290000}"/>
    <cellStyle name="Linked Cell 102" xfId="3991" xr:uid="{00000000-0005-0000-0000-0000C5290000}"/>
    <cellStyle name="Linked Cell 103" xfId="3992" xr:uid="{00000000-0005-0000-0000-0000C6290000}"/>
    <cellStyle name="Linked Cell 104" xfId="3993" xr:uid="{00000000-0005-0000-0000-0000C7290000}"/>
    <cellStyle name="Linked Cell 105" xfId="3994" xr:uid="{00000000-0005-0000-0000-0000C8290000}"/>
    <cellStyle name="Linked Cell 106" xfId="3995" xr:uid="{00000000-0005-0000-0000-0000C9290000}"/>
    <cellStyle name="Linked Cell 107" xfId="3996" xr:uid="{00000000-0005-0000-0000-0000CA290000}"/>
    <cellStyle name="Linked Cell 108" xfId="3997" xr:uid="{00000000-0005-0000-0000-0000CB290000}"/>
    <cellStyle name="Linked Cell 109" xfId="3998" xr:uid="{00000000-0005-0000-0000-0000CC290000}"/>
    <cellStyle name="Linked Cell 11" xfId="3999" xr:uid="{00000000-0005-0000-0000-0000CD290000}"/>
    <cellStyle name="Linked Cell 110" xfId="4000" xr:uid="{00000000-0005-0000-0000-0000CE290000}"/>
    <cellStyle name="Linked Cell 111" xfId="4001" xr:uid="{00000000-0005-0000-0000-0000CF290000}"/>
    <cellStyle name="Linked Cell 112" xfId="4002" xr:uid="{00000000-0005-0000-0000-0000D0290000}"/>
    <cellStyle name="Linked Cell 113" xfId="4003" xr:uid="{00000000-0005-0000-0000-0000D1290000}"/>
    <cellStyle name="Linked Cell 114" xfId="4004" xr:uid="{00000000-0005-0000-0000-0000D2290000}"/>
    <cellStyle name="Linked Cell 115" xfId="4005" xr:uid="{00000000-0005-0000-0000-0000D3290000}"/>
    <cellStyle name="Linked Cell 116" xfId="4006" xr:uid="{00000000-0005-0000-0000-0000D4290000}"/>
    <cellStyle name="Linked Cell 117" xfId="4007" xr:uid="{00000000-0005-0000-0000-0000D5290000}"/>
    <cellStyle name="Linked Cell 118" xfId="4008" xr:uid="{00000000-0005-0000-0000-0000D6290000}"/>
    <cellStyle name="Linked Cell 119" xfId="4009" xr:uid="{00000000-0005-0000-0000-0000D7290000}"/>
    <cellStyle name="Linked Cell 12" xfId="4010" xr:uid="{00000000-0005-0000-0000-0000D8290000}"/>
    <cellStyle name="Linked Cell 120" xfId="4011" xr:uid="{00000000-0005-0000-0000-0000D9290000}"/>
    <cellStyle name="Linked Cell 121" xfId="4012" xr:uid="{00000000-0005-0000-0000-0000DA290000}"/>
    <cellStyle name="Linked Cell 122" xfId="4013" xr:uid="{00000000-0005-0000-0000-0000DB290000}"/>
    <cellStyle name="Linked Cell 123" xfId="4014" xr:uid="{00000000-0005-0000-0000-0000DC290000}"/>
    <cellStyle name="Linked Cell 124" xfId="4015" xr:uid="{00000000-0005-0000-0000-0000DD290000}"/>
    <cellStyle name="Linked Cell 125" xfId="4016" xr:uid="{00000000-0005-0000-0000-0000DE290000}"/>
    <cellStyle name="Linked Cell 126" xfId="4017" xr:uid="{00000000-0005-0000-0000-0000DF290000}"/>
    <cellStyle name="Linked Cell 127" xfId="4018" xr:uid="{00000000-0005-0000-0000-0000E0290000}"/>
    <cellStyle name="Linked Cell 128" xfId="4019" xr:uid="{00000000-0005-0000-0000-0000E1290000}"/>
    <cellStyle name="Linked Cell 129" xfId="4020" xr:uid="{00000000-0005-0000-0000-0000E2290000}"/>
    <cellStyle name="Linked Cell 13" xfId="4021" xr:uid="{00000000-0005-0000-0000-0000E3290000}"/>
    <cellStyle name="Linked Cell 130" xfId="4022" xr:uid="{00000000-0005-0000-0000-0000E4290000}"/>
    <cellStyle name="Linked Cell 131" xfId="4023" xr:uid="{00000000-0005-0000-0000-0000E5290000}"/>
    <cellStyle name="Linked Cell 132" xfId="4024" xr:uid="{00000000-0005-0000-0000-0000E6290000}"/>
    <cellStyle name="Linked Cell 133" xfId="4025" xr:uid="{00000000-0005-0000-0000-0000E7290000}"/>
    <cellStyle name="Linked Cell 134" xfId="4026" xr:uid="{00000000-0005-0000-0000-0000E8290000}"/>
    <cellStyle name="Linked Cell 135" xfId="4027" xr:uid="{00000000-0005-0000-0000-0000E9290000}"/>
    <cellStyle name="Linked Cell 136" xfId="4028" xr:uid="{00000000-0005-0000-0000-0000EA290000}"/>
    <cellStyle name="Linked Cell 137" xfId="4029" xr:uid="{00000000-0005-0000-0000-0000EB290000}"/>
    <cellStyle name="Linked Cell 138" xfId="4030" xr:uid="{00000000-0005-0000-0000-0000EC290000}"/>
    <cellStyle name="Linked Cell 139" xfId="4031" xr:uid="{00000000-0005-0000-0000-0000ED290000}"/>
    <cellStyle name="Linked Cell 14" xfId="4032" xr:uid="{00000000-0005-0000-0000-0000EE290000}"/>
    <cellStyle name="Linked Cell 140" xfId="4033" xr:uid="{00000000-0005-0000-0000-0000EF290000}"/>
    <cellStyle name="Linked Cell 141" xfId="4034" xr:uid="{00000000-0005-0000-0000-0000F0290000}"/>
    <cellStyle name="Linked Cell 142" xfId="4035" xr:uid="{00000000-0005-0000-0000-0000F1290000}"/>
    <cellStyle name="Linked Cell 143" xfId="4036" xr:uid="{00000000-0005-0000-0000-0000F2290000}"/>
    <cellStyle name="Linked Cell 144" xfId="4037" xr:uid="{00000000-0005-0000-0000-0000F3290000}"/>
    <cellStyle name="Linked Cell 145" xfId="4038" xr:uid="{00000000-0005-0000-0000-0000F4290000}"/>
    <cellStyle name="Linked Cell 146" xfId="4039" xr:uid="{00000000-0005-0000-0000-0000F5290000}"/>
    <cellStyle name="Linked Cell 147" xfId="4040" xr:uid="{00000000-0005-0000-0000-0000F6290000}"/>
    <cellStyle name="Linked Cell 148" xfId="4041" xr:uid="{00000000-0005-0000-0000-0000F7290000}"/>
    <cellStyle name="Linked Cell 149" xfId="4042" xr:uid="{00000000-0005-0000-0000-0000F8290000}"/>
    <cellStyle name="Linked Cell 15" xfId="4043" xr:uid="{00000000-0005-0000-0000-0000F9290000}"/>
    <cellStyle name="Linked Cell 150" xfId="4044" xr:uid="{00000000-0005-0000-0000-0000FA290000}"/>
    <cellStyle name="Linked Cell 151" xfId="4045" xr:uid="{00000000-0005-0000-0000-0000FB290000}"/>
    <cellStyle name="Linked Cell 152" xfId="4046" xr:uid="{00000000-0005-0000-0000-0000FC290000}"/>
    <cellStyle name="Linked Cell 153" xfId="4047" xr:uid="{00000000-0005-0000-0000-0000FD290000}"/>
    <cellStyle name="Linked Cell 154" xfId="4048" xr:uid="{00000000-0005-0000-0000-0000FE290000}"/>
    <cellStyle name="Linked Cell 155" xfId="4049" xr:uid="{00000000-0005-0000-0000-0000FF290000}"/>
    <cellStyle name="Linked Cell 156" xfId="4050" xr:uid="{00000000-0005-0000-0000-0000002A0000}"/>
    <cellStyle name="Linked Cell 157" xfId="4051" xr:uid="{00000000-0005-0000-0000-0000012A0000}"/>
    <cellStyle name="Linked Cell 158" xfId="4052" xr:uid="{00000000-0005-0000-0000-0000022A0000}"/>
    <cellStyle name="Linked Cell 159" xfId="4053" xr:uid="{00000000-0005-0000-0000-0000032A0000}"/>
    <cellStyle name="Linked Cell 16" xfId="4054" xr:uid="{00000000-0005-0000-0000-0000042A0000}"/>
    <cellStyle name="Linked Cell 160" xfId="4055" xr:uid="{00000000-0005-0000-0000-0000052A0000}"/>
    <cellStyle name="Linked Cell 161" xfId="4056" xr:uid="{00000000-0005-0000-0000-0000062A0000}"/>
    <cellStyle name="Linked Cell 162" xfId="4057" xr:uid="{00000000-0005-0000-0000-0000072A0000}"/>
    <cellStyle name="Linked Cell 163" xfId="4058" xr:uid="{00000000-0005-0000-0000-0000082A0000}"/>
    <cellStyle name="Linked Cell 164" xfId="4059" xr:uid="{00000000-0005-0000-0000-0000092A0000}"/>
    <cellStyle name="Linked Cell 165" xfId="4060" xr:uid="{00000000-0005-0000-0000-00000A2A0000}"/>
    <cellStyle name="Linked Cell 166" xfId="4061" xr:uid="{00000000-0005-0000-0000-00000B2A0000}"/>
    <cellStyle name="Linked Cell 167" xfId="4062" xr:uid="{00000000-0005-0000-0000-00000C2A0000}"/>
    <cellStyle name="Linked Cell 168" xfId="4063" xr:uid="{00000000-0005-0000-0000-00000D2A0000}"/>
    <cellStyle name="Linked Cell 169" xfId="4064" xr:uid="{00000000-0005-0000-0000-00000E2A0000}"/>
    <cellStyle name="Linked Cell 17" xfId="4065" xr:uid="{00000000-0005-0000-0000-00000F2A0000}"/>
    <cellStyle name="Linked Cell 170" xfId="4066" xr:uid="{00000000-0005-0000-0000-0000102A0000}"/>
    <cellStyle name="Linked Cell 171" xfId="4067" xr:uid="{00000000-0005-0000-0000-0000112A0000}"/>
    <cellStyle name="Linked Cell 172" xfId="4068" xr:uid="{00000000-0005-0000-0000-0000122A0000}"/>
    <cellStyle name="Linked Cell 173" xfId="4069" xr:uid="{00000000-0005-0000-0000-0000132A0000}"/>
    <cellStyle name="Linked Cell 174" xfId="4070" xr:uid="{00000000-0005-0000-0000-0000142A0000}"/>
    <cellStyle name="Linked Cell 175" xfId="4071" xr:uid="{00000000-0005-0000-0000-0000152A0000}"/>
    <cellStyle name="Linked Cell 176" xfId="4072" xr:uid="{00000000-0005-0000-0000-0000162A0000}"/>
    <cellStyle name="Linked Cell 177" xfId="4073" xr:uid="{00000000-0005-0000-0000-0000172A0000}"/>
    <cellStyle name="Linked Cell 178" xfId="4074" xr:uid="{00000000-0005-0000-0000-0000182A0000}"/>
    <cellStyle name="Linked Cell 179" xfId="4075" xr:uid="{00000000-0005-0000-0000-0000192A0000}"/>
    <cellStyle name="Linked Cell 18" xfId="4076" xr:uid="{00000000-0005-0000-0000-00001A2A0000}"/>
    <cellStyle name="Linked Cell 180" xfId="4077" xr:uid="{00000000-0005-0000-0000-00001B2A0000}"/>
    <cellStyle name="Linked Cell 181" xfId="4078" xr:uid="{00000000-0005-0000-0000-00001C2A0000}"/>
    <cellStyle name="Linked Cell 182" xfId="4079" xr:uid="{00000000-0005-0000-0000-00001D2A0000}"/>
    <cellStyle name="Linked Cell 183" xfId="4080" xr:uid="{00000000-0005-0000-0000-00001E2A0000}"/>
    <cellStyle name="Linked Cell 184" xfId="4081" xr:uid="{00000000-0005-0000-0000-00001F2A0000}"/>
    <cellStyle name="Linked Cell 185" xfId="4082" xr:uid="{00000000-0005-0000-0000-0000202A0000}"/>
    <cellStyle name="Linked Cell 186" xfId="4083" xr:uid="{00000000-0005-0000-0000-0000212A0000}"/>
    <cellStyle name="Linked Cell 187" xfId="4084" xr:uid="{00000000-0005-0000-0000-0000222A0000}"/>
    <cellStyle name="Linked Cell 188" xfId="4085" xr:uid="{00000000-0005-0000-0000-0000232A0000}"/>
    <cellStyle name="Linked Cell 189" xfId="4086" xr:uid="{00000000-0005-0000-0000-0000242A0000}"/>
    <cellStyle name="Linked Cell 19" xfId="4087" xr:uid="{00000000-0005-0000-0000-0000252A0000}"/>
    <cellStyle name="Linked Cell 190" xfId="4088" xr:uid="{00000000-0005-0000-0000-0000262A0000}"/>
    <cellStyle name="Linked Cell 191" xfId="4089" xr:uid="{00000000-0005-0000-0000-0000272A0000}"/>
    <cellStyle name="Linked Cell 192" xfId="4090" xr:uid="{00000000-0005-0000-0000-0000282A0000}"/>
    <cellStyle name="Linked Cell 193" xfId="4091" xr:uid="{00000000-0005-0000-0000-0000292A0000}"/>
    <cellStyle name="Linked Cell 194" xfId="4092" xr:uid="{00000000-0005-0000-0000-00002A2A0000}"/>
    <cellStyle name="Linked Cell 195" xfId="4093" xr:uid="{00000000-0005-0000-0000-00002B2A0000}"/>
    <cellStyle name="Linked Cell 196" xfId="4094" xr:uid="{00000000-0005-0000-0000-00002C2A0000}"/>
    <cellStyle name="Linked Cell 197" xfId="4095" xr:uid="{00000000-0005-0000-0000-00002D2A0000}"/>
    <cellStyle name="Linked Cell 198" xfId="4096" xr:uid="{00000000-0005-0000-0000-00002E2A0000}"/>
    <cellStyle name="Linked Cell 199" xfId="4097" xr:uid="{00000000-0005-0000-0000-00002F2A0000}"/>
    <cellStyle name="Linked Cell 2" xfId="4098" xr:uid="{00000000-0005-0000-0000-0000302A0000}"/>
    <cellStyle name="Linked Cell 2 2" xfId="11102" xr:uid="{00000000-0005-0000-0000-0000312A0000}"/>
    <cellStyle name="Linked Cell 20" xfId="4099" xr:uid="{00000000-0005-0000-0000-0000322A0000}"/>
    <cellStyle name="Linked Cell 200" xfId="4100" xr:uid="{00000000-0005-0000-0000-0000332A0000}"/>
    <cellStyle name="Linked Cell 201" xfId="4101" xr:uid="{00000000-0005-0000-0000-0000342A0000}"/>
    <cellStyle name="Linked Cell 202" xfId="4102" xr:uid="{00000000-0005-0000-0000-0000352A0000}"/>
    <cellStyle name="Linked Cell 203" xfId="4103" xr:uid="{00000000-0005-0000-0000-0000362A0000}"/>
    <cellStyle name="Linked Cell 204" xfId="4104" xr:uid="{00000000-0005-0000-0000-0000372A0000}"/>
    <cellStyle name="Linked Cell 205" xfId="4105" xr:uid="{00000000-0005-0000-0000-0000382A0000}"/>
    <cellStyle name="Linked Cell 206" xfId="4106" xr:uid="{00000000-0005-0000-0000-0000392A0000}"/>
    <cellStyle name="Linked Cell 207" xfId="4107" xr:uid="{00000000-0005-0000-0000-00003A2A0000}"/>
    <cellStyle name="Linked Cell 208" xfId="4108" xr:uid="{00000000-0005-0000-0000-00003B2A0000}"/>
    <cellStyle name="Linked Cell 209" xfId="4109" xr:uid="{00000000-0005-0000-0000-00003C2A0000}"/>
    <cellStyle name="Linked Cell 21" xfId="4110" xr:uid="{00000000-0005-0000-0000-00003D2A0000}"/>
    <cellStyle name="Linked Cell 210" xfId="4111" xr:uid="{00000000-0005-0000-0000-00003E2A0000}"/>
    <cellStyle name="Linked Cell 211" xfId="4112" xr:uid="{00000000-0005-0000-0000-00003F2A0000}"/>
    <cellStyle name="Linked Cell 212" xfId="4113" xr:uid="{00000000-0005-0000-0000-0000402A0000}"/>
    <cellStyle name="Linked Cell 213" xfId="4114" xr:uid="{00000000-0005-0000-0000-0000412A0000}"/>
    <cellStyle name="Linked Cell 214" xfId="4115" xr:uid="{00000000-0005-0000-0000-0000422A0000}"/>
    <cellStyle name="Linked Cell 215" xfId="4116" xr:uid="{00000000-0005-0000-0000-0000432A0000}"/>
    <cellStyle name="Linked Cell 216" xfId="4117" xr:uid="{00000000-0005-0000-0000-0000442A0000}"/>
    <cellStyle name="Linked Cell 217" xfId="4118" xr:uid="{00000000-0005-0000-0000-0000452A0000}"/>
    <cellStyle name="Linked Cell 218" xfId="4119" xr:uid="{00000000-0005-0000-0000-0000462A0000}"/>
    <cellStyle name="Linked Cell 219" xfId="4120" xr:uid="{00000000-0005-0000-0000-0000472A0000}"/>
    <cellStyle name="Linked Cell 22" xfId="4121" xr:uid="{00000000-0005-0000-0000-0000482A0000}"/>
    <cellStyle name="Linked Cell 220" xfId="4122" xr:uid="{00000000-0005-0000-0000-0000492A0000}"/>
    <cellStyle name="Linked Cell 221" xfId="4123" xr:uid="{00000000-0005-0000-0000-00004A2A0000}"/>
    <cellStyle name="Linked Cell 222" xfId="4124" xr:uid="{00000000-0005-0000-0000-00004B2A0000}"/>
    <cellStyle name="Linked Cell 223" xfId="4125" xr:uid="{00000000-0005-0000-0000-00004C2A0000}"/>
    <cellStyle name="Linked Cell 224" xfId="4126" xr:uid="{00000000-0005-0000-0000-00004D2A0000}"/>
    <cellStyle name="Linked Cell 225" xfId="4127" xr:uid="{00000000-0005-0000-0000-00004E2A0000}"/>
    <cellStyle name="Linked Cell 226" xfId="4128" xr:uid="{00000000-0005-0000-0000-00004F2A0000}"/>
    <cellStyle name="Linked Cell 227" xfId="4129" xr:uid="{00000000-0005-0000-0000-0000502A0000}"/>
    <cellStyle name="Linked Cell 228" xfId="4130" xr:uid="{00000000-0005-0000-0000-0000512A0000}"/>
    <cellStyle name="Linked Cell 229" xfId="4131" xr:uid="{00000000-0005-0000-0000-0000522A0000}"/>
    <cellStyle name="Linked Cell 23" xfId="4132" xr:uid="{00000000-0005-0000-0000-0000532A0000}"/>
    <cellStyle name="Linked Cell 230" xfId="4133" xr:uid="{00000000-0005-0000-0000-0000542A0000}"/>
    <cellStyle name="Linked Cell 231" xfId="4134" xr:uid="{00000000-0005-0000-0000-0000552A0000}"/>
    <cellStyle name="Linked Cell 232" xfId="4135" xr:uid="{00000000-0005-0000-0000-0000562A0000}"/>
    <cellStyle name="Linked Cell 233" xfId="4136" xr:uid="{00000000-0005-0000-0000-0000572A0000}"/>
    <cellStyle name="Linked Cell 234" xfId="4137" xr:uid="{00000000-0005-0000-0000-0000582A0000}"/>
    <cellStyle name="Linked Cell 235" xfId="4138" xr:uid="{00000000-0005-0000-0000-0000592A0000}"/>
    <cellStyle name="Linked Cell 236" xfId="4139" xr:uid="{00000000-0005-0000-0000-00005A2A0000}"/>
    <cellStyle name="Linked Cell 237" xfId="4140" xr:uid="{00000000-0005-0000-0000-00005B2A0000}"/>
    <cellStyle name="Linked Cell 238" xfId="4141" xr:uid="{00000000-0005-0000-0000-00005C2A0000}"/>
    <cellStyle name="Linked Cell 239" xfId="4142" xr:uid="{00000000-0005-0000-0000-00005D2A0000}"/>
    <cellStyle name="Linked Cell 24" xfId="4143" xr:uid="{00000000-0005-0000-0000-00005E2A0000}"/>
    <cellStyle name="Linked Cell 240" xfId="4144" xr:uid="{00000000-0005-0000-0000-00005F2A0000}"/>
    <cellStyle name="Linked Cell 241" xfId="4145" xr:uid="{00000000-0005-0000-0000-0000602A0000}"/>
    <cellStyle name="Linked Cell 242" xfId="4146" xr:uid="{00000000-0005-0000-0000-0000612A0000}"/>
    <cellStyle name="Linked Cell 243" xfId="4147" xr:uid="{00000000-0005-0000-0000-0000622A0000}"/>
    <cellStyle name="Linked Cell 244" xfId="4148" xr:uid="{00000000-0005-0000-0000-0000632A0000}"/>
    <cellStyle name="Linked Cell 245" xfId="4149" xr:uid="{00000000-0005-0000-0000-0000642A0000}"/>
    <cellStyle name="Linked Cell 246" xfId="11294" xr:uid="{00000000-0005-0000-0000-0000652A0000}"/>
    <cellStyle name="Linked Cell 247" xfId="11377" xr:uid="{00000000-0005-0000-0000-0000662A0000}"/>
    <cellStyle name="Linked Cell 25" xfId="4150" xr:uid="{00000000-0005-0000-0000-0000672A0000}"/>
    <cellStyle name="Linked Cell 26" xfId="4151" xr:uid="{00000000-0005-0000-0000-0000682A0000}"/>
    <cellStyle name="Linked Cell 27" xfId="4152" xr:uid="{00000000-0005-0000-0000-0000692A0000}"/>
    <cellStyle name="Linked Cell 28" xfId="4153" xr:uid="{00000000-0005-0000-0000-00006A2A0000}"/>
    <cellStyle name="Linked Cell 29" xfId="4154" xr:uid="{00000000-0005-0000-0000-00006B2A0000}"/>
    <cellStyle name="Linked Cell 3" xfId="4155" xr:uid="{00000000-0005-0000-0000-00006C2A0000}"/>
    <cellStyle name="Linked Cell 30" xfId="4156" xr:uid="{00000000-0005-0000-0000-00006D2A0000}"/>
    <cellStyle name="Linked Cell 31" xfId="4157" xr:uid="{00000000-0005-0000-0000-00006E2A0000}"/>
    <cellStyle name="Linked Cell 32" xfId="4158" xr:uid="{00000000-0005-0000-0000-00006F2A0000}"/>
    <cellStyle name="Linked Cell 33" xfId="4159" xr:uid="{00000000-0005-0000-0000-0000702A0000}"/>
    <cellStyle name="Linked Cell 34" xfId="4160" xr:uid="{00000000-0005-0000-0000-0000712A0000}"/>
    <cellStyle name="Linked Cell 35" xfId="4161" xr:uid="{00000000-0005-0000-0000-0000722A0000}"/>
    <cellStyle name="Linked Cell 36" xfId="4162" xr:uid="{00000000-0005-0000-0000-0000732A0000}"/>
    <cellStyle name="Linked Cell 37" xfId="4163" xr:uid="{00000000-0005-0000-0000-0000742A0000}"/>
    <cellStyle name="Linked Cell 38" xfId="4164" xr:uid="{00000000-0005-0000-0000-0000752A0000}"/>
    <cellStyle name="Linked Cell 39" xfId="4165" xr:uid="{00000000-0005-0000-0000-0000762A0000}"/>
    <cellStyle name="Linked Cell 4" xfId="4166" xr:uid="{00000000-0005-0000-0000-0000772A0000}"/>
    <cellStyle name="Linked Cell 40" xfId="4167" xr:uid="{00000000-0005-0000-0000-0000782A0000}"/>
    <cellStyle name="Linked Cell 41" xfId="4168" xr:uid="{00000000-0005-0000-0000-0000792A0000}"/>
    <cellStyle name="Linked Cell 42" xfId="4169" xr:uid="{00000000-0005-0000-0000-00007A2A0000}"/>
    <cellStyle name="Linked Cell 43" xfId="4170" xr:uid="{00000000-0005-0000-0000-00007B2A0000}"/>
    <cellStyle name="Linked Cell 44" xfId="4171" xr:uid="{00000000-0005-0000-0000-00007C2A0000}"/>
    <cellStyle name="Linked Cell 45" xfId="4172" xr:uid="{00000000-0005-0000-0000-00007D2A0000}"/>
    <cellStyle name="Linked Cell 46" xfId="4173" xr:uid="{00000000-0005-0000-0000-00007E2A0000}"/>
    <cellStyle name="Linked Cell 47" xfId="4174" xr:uid="{00000000-0005-0000-0000-00007F2A0000}"/>
    <cellStyle name="Linked Cell 48" xfId="4175" xr:uid="{00000000-0005-0000-0000-0000802A0000}"/>
    <cellStyle name="Linked Cell 49" xfId="4176" xr:uid="{00000000-0005-0000-0000-0000812A0000}"/>
    <cellStyle name="Linked Cell 5" xfId="4177" xr:uid="{00000000-0005-0000-0000-0000822A0000}"/>
    <cellStyle name="Linked Cell 50" xfId="4178" xr:uid="{00000000-0005-0000-0000-0000832A0000}"/>
    <cellStyle name="Linked Cell 51" xfId="4179" xr:uid="{00000000-0005-0000-0000-0000842A0000}"/>
    <cellStyle name="Linked Cell 52" xfId="4180" xr:uid="{00000000-0005-0000-0000-0000852A0000}"/>
    <cellStyle name="Linked Cell 53" xfId="4181" xr:uid="{00000000-0005-0000-0000-0000862A0000}"/>
    <cellStyle name="Linked Cell 54" xfId="4182" xr:uid="{00000000-0005-0000-0000-0000872A0000}"/>
    <cellStyle name="Linked Cell 55" xfId="4183" xr:uid="{00000000-0005-0000-0000-0000882A0000}"/>
    <cellStyle name="Linked Cell 56" xfId="4184" xr:uid="{00000000-0005-0000-0000-0000892A0000}"/>
    <cellStyle name="Linked Cell 57" xfId="4185" xr:uid="{00000000-0005-0000-0000-00008A2A0000}"/>
    <cellStyle name="Linked Cell 58" xfId="4186" xr:uid="{00000000-0005-0000-0000-00008B2A0000}"/>
    <cellStyle name="Linked Cell 59" xfId="4187" xr:uid="{00000000-0005-0000-0000-00008C2A0000}"/>
    <cellStyle name="Linked Cell 6" xfId="4188" xr:uid="{00000000-0005-0000-0000-00008D2A0000}"/>
    <cellStyle name="Linked Cell 60" xfId="4189" xr:uid="{00000000-0005-0000-0000-00008E2A0000}"/>
    <cellStyle name="Linked Cell 61" xfId="4190" xr:uid="{00000000-0005-0000-0000-00008F2A0000}"/>
    <cellStyle name="Linked Cell 62" xfId="4191" xr:uid="{00000000-0005-0000-0000-0000902A0000}"/>
    <cellStyle name="Linked Cell 63" xfId="4192" xr:uid="{00000000-0005-0000-0000-0000912A0000}"/>
    <cellStyle name="Linked Cell 64" xfId="4193" xr:uid="{00000000-0005-0000-0000-0000922A0000}"/>
    <cellStyle name="Linked Cell 65" xfId="4194" xr:uid="{00000000-0005-0000-0000-0000932A0000}"/>
    <cellStyle name="Linked Cell 66" xfId="4195" xr:uid="{00000000-0005-0000-0000-0000942A0000}"/>
    <cellStyle name="Linked Cell 67" xfId="4196" xr:uid="{00000000-0005-0000-0000-0000952A0000}"/>
    <cellStyle name="Linked Cell 68" xfId="4197" xr:uid="{00000000-0005-0000-0000-0000962A0000}"/>
    <cellStyle name="Linked Cell 69" xfId="4198" xr:uid="{00000000-0005-0000-0000-0000972A0000}"/>
    <cellStyle name="Linked Cell 7" xfId="4199" xr:uid="{00000000-0005-0000-0000-0000982A0000}"/>
    <cellStyle name="Linked Cell 70" xfId="4200" xr:uid="{00000000-0005-0000-0000-0000992A0000}"/>
    <cellStyle name="Linked Cell 71" xfId="4201" xr:uid="{00000000-0005-0000-0000-00009A2A0000}"/>
    <cellStyle name="Linked Cell 72" xfId="4202" xr:uid="{00000000-0005-0000-0000-00009B2A0000}"/>
    <cellStyle name="Linked Cell 73" xfId="4203" xr:uid="{00000000-0005-0000-0000-00009C2A0000}"/>
    <cellStyle name="Linked Cell 74" xfId="4204" xr:uid="{00000000-0005-0000-0000-00009D2A0000}"/>
    <cellStyle name="Linked Cell 75" xfId="4205" xr:uid="{00000000-0005-0000-0000-00009E2A0000}"/>
    <cellStyle name="Linked Cell 76" xfId="4206" xr:uid="{00000000-0005-0000-0000-00009F2A0000}"/>
    <cellStyle name="Linked Cell 77" xfId="4207" xr:uid="{00000000-0005-0000-0000-0000A02A0000}"/>
    <cellStyle name="Linked Cell 78" xfId="4208" xr:uid="{00000000-0005-0000-0000-0000A12A0000}"/>
    <cellStyle name="Linked Cell 79" xfId="4209" xr:uid="{00000000-0005-0000-0000-0000A22A0000}"/>
    <cellStyle name="Linked Cell 8" xfId="4210" xr:uid="{00000000-0005-0000-0000-0000A32A0000}"/>
    <cellStyle name="Linked Cell 80" xfId="4211" xr:uid="{00000000-0005-0000-0000-0000A42A0000}"/>
    <cellStyle name="Linked Cell 81" xfId="4212" xr:uid="{00000000-0005-0000-0000-0000A52A0000}"/>
    <cellStyle name="Linked Cell 82" xfId="4213" xr:uid="{00000000-0005-0000-0000-0000A62A0000}"/>
    <cellStyle name="Linked Cell 83" xfId="4214" xr:uid="{00000000-0005-0000-0000-0000A72A0000}"/>
    <cellStyle name="Linked Cell 84" xfId="4215" xr:uid="{00000000-0005-0000-0000-0000A82A0000}"/>
    <cellStyle name="Linked Cell 85" xfId="4216" xr:uid="{00000000-0005-0000-0000-0000A92A0000}"/>
    <cellStyle name="Linked Cell 86" xfId="4217" xr:uid="{00000000-0005-0000-0000-0000AA2A0000}"/>
    <cellStyle name="Linked Cell 87" xfId="4218" xr:uid="{00000000-0005-0000-0000-0000AB2A0000}"/>
    <cellStyle name="Linked Cell 88" xfId="4219" xr:uid="{00000000-0005-0000-0000-0000AC2A0000}"/>
    <cellStyle name="Linked Cell 89" xfId="4220" xr:uid="{00000000-0005-0000-0000-0000AD2A0000}"/>
    <cellStyle name="Linked Cell 9" xfId="4221" xr:uid="{00000000-0005-0000-0000-0000AE2A0000}"/>
    <cellStyle name="Linked Cell 90" xfId="4222" xr:uid="{00000000-0005-0000-0000-0000AF2A0000}"/>
    <cellStyle name="Linked Cell 91" xfId="4223" xr:uid="{00000000-0005-0000-0000-0000B02A0000}"/>
    <cellStyle name="Linked Cell 92" xfId="4224" xr:uid="{00000000-0005-0000-0000-0000B12A0000}"/>
    <cellStyle name="Linked Cell 93" xfId="4225" xr:uid="{00000000-0005-0000-0000-0000B22A0000}"/>
    <cellStyle name="Linked Cell 94" xfId="4226" xr:uid="{00000000-0005-0000-0000-0000B32A0000}"/>
    <cellStyle name="Linked Cell 95" xfId="4227" xr:uid="{00000000-0005-0000-0000-0000B42A0000}"/>
    <cellStyle name="Linked Cell 96" xfId="4228" xr:uid="{00000000-0005-0000-0000-0000B52A0000}"/>
    <cellStyle name="Linked Cell 97" xfId="4229" xr:uid="{00000000-0005-0000-0000-0000B62A0000}"/>
    <cellStyle name="Linked Cell 98" xfId="4230" xr:uid="{00000000-0005-0000-0000-0000B72A0000}"/>
    <cellStyle name="Linked Cell 99" xfId="4231" xr:uid="{00000000-0005-0000-0000-0000B82A0000}"/>
    <cellStyle name="Macro Header" xfId="11103" xr:uid="{00000000-0005-0000-0000-0000B92A0000}"/>
    <cellStyle name="Macro Routine" xfId="11104" xr:uid="{00000000-0005-0000-0000-0000BA2A0000}"/>
    <cellStyle name="mart Two-Step Locking" xfId="11105" xr:uid="{00000000-0005-0000-0000-0000BB2A0000}"/>
    <cellStyle name="mart Two-Step Locking 2" xfId="11393" xr:uid="{00000000-0005-0000-0000-0000BC2A0000}"/>
    <cellStyle name="mcs" xfId="11106" xr:uid="{00000000-0005-0000-0000-0000BD2A0000}"/>
    <cellStyle name="Mick" xfId="11107" xr:uid="{00000000-0005-0000-0000-0000BE2A0000}"/>
    <cellStyle name="Migliaia (0)_Cina" xfId="189" xr:uid="{00000000-0005-0000-0000-0000BF2A0000}"/>
    <cellStyle name="Migliaia_RESULTS" xfId="190" xr:uid="{00000000-0005-0000-0000-0000C02A0000}"/>
    <cellStyle name="Millares [0]_!!!GO" xfId="11108" xr:uid="{00000000-0005-0000-0000-0000C12A0000}"/>
    <cellStyle name="Millares_!!!GO" xfId="11109" xr:uid="{00000000-0005-0000-0000-0000C22A0000}"/>
    <cellStyle name="Milliers [0]_!!!GO" xfId="11110" xr:uid="{00000000-0005-0000-0000-0000C32A0000}"/>
    <cellStyle name="Milliers_!!!GO" xfId="11111" xr:uid="{00000000-0005-0000-0000-0000C42A0000}"/>
    <cellStyle name="Model" xfId="11112" xr:uid="{00000000-0005-0000-0000-0000C52A0000}"/>
    <cellStyle name="Model 2" xfId="11307" xr:uid="{00000000-0005-0000-0000-0000C62A0000}"/>
    <cellStyle name="Model 2 2" xfId="11387" xr:uid="{00000000-0005-0000-0000-0000C72A0000}"/>
    <cellStyle name="Model 2 2 2" xfId="11389" xr:uid="{00000000-0005-0000-0000-0000C82A0000}"/>
    <cellStyle name="modelo" xfId="11113" xr:uid="{00000000-0005-0000-0000-0000C92A0000}"/>
    <cellStyle name="Moeda [0]_@@@" xfId="11114" xr:uid="{00000000-0005-0000-0000-0000CA2A0000}"/>
    <cellStyle name="Moeda_@@@" xfId="11115" xr:uid="{00000000-0005-0000-0000-0000CB2A0000}"/>
    <cellStyle name="Moneda [0]_!!!GO" xfId="11116" xr:uid="{00000000-0005-0000-0000-0000CC2A0000}"/>
    <cellStyle name="Moneda_!!!GO" xfId="11117" xr:uid="{00000000-0005-0000-0000-0000CD2A0000}"/>
    <cellStyle name="Monétaire [0]_!!!GO" xfId="11118" xr:uid="{00000000-0005-0000-0000-0000CE2A0000}"/>
    <cellStyle name="Monétaire_!!!GO" xfId="11119" xr:uid="{00000000-0005-0000-0000-0000CF2A0000}"/>
    <cellStyle name="Mon騁aire [0]_!!!GO" xfId="11120" xr:uid="{00000000-0005-0000-0000-0000D02A0000}"/>
    <cellStyle name="Mon騁aire_!!!GO" xfId="11121" xr:uid="{00000000-0005-0000-0000-0000D12A0000}"/>
    <cellStyle name="Nagłówek 1" xfId="110" xr:uid="{00000000-0005-0000-0000-0000D22A0000}"/>
    <cellStyle name="Nagłówek 2" xfId="111" xr:uid="{00000000-0005-0000-0000-0000D32A0000}"/>
    <cellStyle name="Nagłówek 3" xfId="112" xr:uid="{00000000-0005-0000-0000-0000D42A0000}"/>
    <cellStyle name="Nagłówek 4" xfId="113" xr:uid="{00000000-0005-0000-0000-0000D52A0000}"/>
    <cellStyle name="Neutra" xfId="11122" xr:uid="{00000000-0005-0000-0000-0000D62A0000}"/>
    <cellStyle name="Neutral 10" xfId="4232" xr:uid="{00000000-0005-0000-0000-0000D72A0000}"/>
    <cellStyle name="Neutral 100" xfId="4233" xr:uid="{00000000-0005-0000-0000-0000D82A0000}"/>
    <cellStyle name="Neutral 101" xfId="4234" xr:uid="{00000000-0005-0000-0000-0000D92A0000}"/>
    <cellStyle name="Neutral 102" xfId="4235" xr:uid="{00000000-0005-0000-0000-0000DA2A0000}"/>
    <cellStyle name="Neutral 103" xfId="4236" xr:uid="{00000000-0005-0000-0000-0000DB2A0000}"/>
    <cellStyle name="Neutral 104" xfId="4237" xr:uid="{00000000-0005-0000-0000-0000DC2A0000}"/>
    <cellStyle name="Neutral 105" xfId="4238" xr:uid="{00000000-0005-0000-0000-0000DD2A0000}"/>
    <cellStyle name="Neutral 106" xfId="4239" xr:uid="{00000000-0005-0000-0000-0000DE2A0000}"/>
    <cellStyle name="Neutral 107" xfId="4240" xr:uid="{00000000-0005-0000-0000-0000DF2A0000}"/>
    <cellStyle name="Neutral 108" xfId="4241" xr:uid="{00000000-0005-0000-0000-0000E02A0000}"/>
    <cellStyle name="Neutral 109" xfId="4242" xr:uid="{00000000-0005-0000-0000-0000E12A0000}"/>
    <cellStyle name="Neutral 11" xfId="4243" xr:uid="{00000000-0005-0000-0000-0000E22A0000}"/>
    <cellStyle name="Neutral 110" xfId="4244" xr:uid="{00000000-0005-0000-0000-0000E32A0000}"/>
    <cellStyle name="Neutral 111" xfId="4245" xr:uid="{00000000-0005-0000-0000-0000E42A0000}"/>
    <cellStyle name="Neutral 112" xfId="4246" xr:uid="{00000000-0005-0000-0000-0000E52A0000}"/>
    <cellStyle name="Neutral 113" xfId="4247" xr:uid="{00000000-0005-0000-0000-0000E62A0000}"/>
    <cellStyle name="Neutral 114" xfId="4248" xr:uid="{00000000-0005-0000-0000-0000E72A0000}"/>
    <cellStyle name="Neutral 115" xfId="4249" xr:uid="{00000000-0005-0000-0000-0000E82A0000}"/>
    <cellStyle name="Neutral 116" xfId="4250" xr:uid="{00000000-0005-0000-0000-0000E92A0000}"/>
    <cellStyle name="Neutral 117" xfId="4251" xr:uid="{00000000-0005-0000-0000-0000EA2A0000}"/>
    <cellStyle name="Neutral 118" xfId="4252" xr:uid="{00000000-0005-0000-0000-0000EB2A0000}"/>
    <cellStyle name="Neutral 119" xfId="4253" xr:uid="{00000000-0005-0000-0000-0000EC2A0000}"/>
    <cellStyle name="Neutral 12" xfId="4254" xr:uid="{00000000-0005-0000-0000-0000ED2A0000}"/>
    <cellStyle name="Neutral 120" xfId="4255" xr:uid="{00000000-0005-0000-0000-0000EE2A0000}"/>
    <cellStyle name="Neutral 121" xfId="4256" xr:uid="{00000000-0005-0000-0000-0000EF2A0000}"/>
    <cellStyle name="Neutral 122" xfId="4257" xr:uid="{00000000-0005-0000-0000-0000F02A0000}"/>
    <cellStyle name="Neutral 123" xfId="4258" xr:uid="{00000000-0005-0000-0000-0000F12A0000}"/>
    <cellStyle name="Neutral 124" xfId="4259" xr:uid="{00000000-0005-0000-0000-0000F22A0000}"/>
    <cellStyle name="Neutral 125" xfId="4260" xr:uid="{00000000-0005-0000-0000-0000F32A0000}"/>
    <cellStyle name="Neutral 126" xfId="4261" xr:uid="{00000000-0005-0000-0000-0000F42A0000}"/>
    <cellStyle name="Neutral 127" xfId="4262" xr:uid="{00000000-0005-0000-0000-0000F52A0000}"/>
    <cellStyle name="Neutral 128" xfId="4263" xr:uid="{00000000-0005-0000-0000-0000F62A0000}"/>
    <cellStyle name="Neutral 129" xfId="4264" xr:uid="{00000000-0005-0000-0000-0000F72A0000}"/>
    <cellStyle name="Neutral 13" xfId="4265" xr:uid="{00000000-0005-0000-0000-0000F82A0000}"/>
    <cellStyle name="Neutral 130" xfId="4266" xr:uid="{00000000-0005-0000-0000-0000F92A0000}"/>
    <cellStyle name="Neutral 131" xfId="4267" xr:uid="{00000000-0005-0000-0000-0000FA2A0000}"/>
    <cellStyle name="Neutral 132" xfId="4268" xr:uid="{00000000-0005-0000-0000-0000FB2A0000}"/>
    <cellStyle name="Neutral 133" xfId="4269" xr:uid="{00000000-0005-0000-0000-0000FC2A0000}"/>
    <cellStyle name="Neutral 134" xfId="4270" xr:uid="{00000000-0005-0000-0000-0000FD2A0000}"/>
    <cellStyle name="Neutral 135" xfId="4271" xr:uid="{00000000-0005-0000-0000-0000FE2A0000}"/>
    <cellStyle name="Neutral 136" xfId="4272" xr:uid="{00000000-0005-0000-0000-0000FF2A0000}"/>
    <cellStyle name="Neutral 137" xfId="4273" xr:uid="{00000000-0005-0000-0000-0000002B0000}"/>
    <cellStyle name="Neutral 138" xfId="4274" xr:uid="{00000000-0005-0000-0000-0000012B0000}"/>
    <cellStyle name="Neutral 139" xfId="4275" xr:uid="{00000000-0005-0000-0000-0000022B0000}"/>
    <cellStyle name="Neutral 14" xfId="4276" xr:uid="{00000000-0005-0000-0000-0000032B0000}"/>
    <cellStyle name="Neutral 140" xfId="4277" xr:uid="{00000000-0005-0000-0000-0000042B0000}"/>
    <cellStyle name="Neutral 141" xfId="4278" xr:uid="{00000000-0005-0000-0000-0000052B0000}"/>
    <cellStyle name="Neutral 142" xfId="4279" xr:uid="{00000000-0005-0000-0000-0000062B0000}"/>
    <cellStyle name="Neutral 143" xfId="4280" xr:uid="{00000000-0005-0000-0000-0000072B0000}"/>
    <cellStyle name="Neutral 144" xfId="4281" xr:uid="{00000000-0005-0000-0000-0000082B0000}"/>
    <cellStyle name="Neutral 145" xfId="4282" xr:uid="{00000000-0005-0000-0000-0000092B0000}"/>
    <cellStyle name="Neutral 146" xfId="4283" xr:uid="{00000000-0005-0000-0000-00000A2B0000}"/>
    <cellStyle name="Neutral 147" xfId="4284" xr:uid="{00000000-0005-0000-0000-00000B2B0000}"/>
    <cellStyle name="Neutral 148" xfId="4285" xr:uid="{00000000-0005-0000-0000-00000C2B0000}"/>
    <cellStyle name="Neutral 149" xfId="4286" xr:uid="{00000000-0005-0000-0000-00000D2B0000}"/>
    <cellStyle name="Neutral 15" xfId="4287" xr:uid="{00000000-0005-0000-0000-00000E2B0000}"/>
    <cellStyle name="Neutral 150" xfId="4288" xr:uid="{00000000-0005-0000-0000-00000F2B0000}"/>
    <cellStyle name="Neutral 151" xfId="4289" xr:uid="{00000000-0005-0000-0000-0000102B0000}"/>
    <cellStyle name="Neutral 152" xfId="4290" xr:uid="{00000000-0005-0000-0000-0000112B0000}"/>
    <cellStyle name="Neutral 153" xfId="4291" xr:uid="{00000000-0005-0000-0000-0000122B0000}"/>
    <cellStyle name="Neutral 154" xfId="4292" xr:uid="{00000000-0005-0000-0000-0000132B0000}"/>
    <cellStyle name="Neutral 155" xfId="4293" xr:uid="{00000000-0005-0000-0000-0000142B0000}"/>
    <cellStyle name="Neutral 156" xfId="4294" xr:uid="{00000000-0005-0000-0000-0000152B0000}"/>
    <cellStyle name="Neutral 157" xfId="4295" xr:uid="{00000000-0005-0000-0000-0000162B0000}"/>
    <cellStyle name="Neutral 158" xfId="4296" xr:uid="{00000000-0005-0000-0000-0000172B0000}"/>
    <cellStyle name="Neutral 159" xfId="4297" xr:uid="{00000000-0005-0000-0000-0000182B0000}"/>
    <cellStyle name="Neutral 16" xfId="4298" xr:uid="{00000000-0005-0000-0000-0000192B0000}"/>
    <cellStyle name="Neutral 160" xfId="4299" xr:uid="{00000000-0005-0000-0000-00001A2B0000}"/>
    <cellStyle name="Neutral 161" xfId="4300" xr:uid="{00000000-0005-0000-0000-00001B2B0000}"/>
    <cellStyle name="Neutral 162" xfId="4301" xr:uid="{00000000-0005-0000-0000-00001C2B0000}"/>
    <cellStyle name="Neutral 163" xfId="4302" xr:uid="{00000000-0005-0000-0000-00001D2B0000}"/>
    <cellStyle name="Neutral 164" xfId="4303" xr:uid="{00000000-0005-0000-0000-00001E2B0000}"/>
    <cellStyle name="Neutral 165" xfId="4304" xr:uid="{00000000-0005-0000-0000-00001F2B0000}"/>
    <cellStyle name="Neutral 166" xfId="4305" xr:uid="{00000000-0005-0000-0000-0000202B0000}"/>
    <cellStyle name="Neutral 167" xfId="4306" xr:uid="{00000000-0005-0000-0000-0000212B0000}"/>
    <cellStyle name="Neutral 168" xfId="4307" xr:uid="{00000000-0005-0000-0000-0000222B0000}"/>
    <cellStyle name="Neutral 169" xfId="4308" xr:uid="{00000000-0005-0000-0000-0000232B0000}"/>
    <cellStyle name="Neutral 17" xfId="4309" xr:uid="{00000000-0005-0000-0000-0000242B0000}"/>
    <cellStyle name="Neutral 170" xfId="4310" xr:uid="{00000000-0005-0000-0000-0000252B0000}"/>
    <cellStyle name="Neutral 171" xfId="4311" xr:uid="{00000000-0005-0000-0000-0000262B0000}"/>
    <cellStyle name="Neutral 172" xfId="4312" xr:uid="{00000000-0005-0000-0000-0000272B0000}"/>
    <cellStyle name="Neutral 173" xfId="4313" xr:uid="{00000000-0005-0000-0000-0000282B0000}"/>
    <cellStyle name="Neutral 174" xfId="4314" xr:uid="{00000000-0005-0000-0000-0000292B0000}"/>
    <cellStyle name="Neutral 175" xfId="4315" xr:uid="{00000000-0005-0000-0000-00002A2B0000}"/>
    <cellStyle name="Neutral 176" xfId="4316" xr:uid="{00000000-0005-0000-0000-00002B2B0000}"/>
    <cellStyle name="Neutral 177" xfId="4317" xr:uid="{00000000-0005-0000-0000-00002C2B0000}"/>
    <cellStyle name="Neutral 178" xfId="4318" xr:uid="{00000000-0005-0000-0000-00002D2B0000}"/>
    <cellStyle name="Neutral 179" xfId="4319" xr:uid="{00000000-0005-0000-0000-00002E2B0000}"/>
    <cellStyle name="Neutral 18" xfId="4320" xr:uid="{00000000-0005-0000-0000-00002F2B0000}"/>
    <cellStyle name="Neutral 180" xfId="4321" xr:uid="{00000000-0005-0000-0000-0000302B0000}"/>
    <cellStyle name="Neutral 181" xfId="4322" xr:uid="{00000000-0005-0000-0000-0000312B0000}"/>
    <cellStyle name="Neutral 182" xfId="4323" xr:uid="{00000000-0005-0000-0000-0000322B0000}"/>
    <cellStyle name="Neutral 183" xfId="4324" xr:uid="{00000000-0005-0000-0000-0000332B0000}"/>
    <cellStyle name="Neutral 184" xfId="4325" xr:uid="{00000000-0005-0000-0000-0000342B0000}"/>
    <cellStyle name="Neutral 185" xfId="4326" xr:uid="{00000000-0005-0000-0000-0000352B0000}"/>
    <cellStyle name="Neutral 186" xfId="4327" xr:uid="{00000000-0005-0000-0000-0000362B0000}"/>
    <cellStyle name="Neutral 187" xfId="4328" xr:uid="{00000000-0005-0000-0000-0000372B0000}"/>
    <cellStyle name="Neutral 188" xfId="4329" xr:uid="{00000000-0005-0000-0000-0000382B0000}"/>
    <cellStyle name="Neutral 189" xfId="4330" xr:uid="{00000000-0005-0000-0000-0000392B0000}"/>
    <cellStyle name="Neutral 19" xfId="4331" xr:uid="{00000000-0005-0000-0000-00003A2B0000}"/>
    <cellStyle name="Neutral 190" xfId="4332" xr:uid="{00000000-0005-0000-0000-00003B2B0000}"/>
    <cellStyle name="Neutral 191" xfId="4333" xr:uid="{00000000-0005-0000-0000-00003C2B0000}"/>
    <cellStyle name="Neutral 192" xfId="4334" xr:uid="{00000000-0005-0000-0000-00003D2B0000}"/>
    <cellStyle name="Neutral 193" xfId="4335" xr:uid="{00000000-0005-0000-0000-00003E2B0000}"/>
    <cellStyle name="Neutral 194" xfId="4336" xr:uid="{00000000-0005-0000-0000-00003F2B0000}"/>
    <cellStyle name="Neutral 195" xfId="4337" xr:uid="{00000000-0005-0000-0000-0000402B0000}"/>
    <cellStyle name="Neutral 196" xfId="4338" xr:uid="{00000000-0005-0000-0000-0000412B0000}"/>
    <cellStyle name="Neutral 197" xfId="4339" xr:uid="{00000000-0005-0000-0000-0000422B0000}"/>
    <cellStyle name="Neutral 198" xfId="4340" xr:uid="{00000000-0005-0000-0000-0000432B0000}"/>
    <cellStyle name="Neutral 199" xfId="4341" xr:uid="{00000000-0005-0000-0000-0000442B0000}"/>
    <cellStyle name="Neutral 2" xfId="4342" xr:uid="{00000000-0005-0000-0000-0000452B0000}"/>
    <cellStyle name="Neutral 2 2" xfId="11123" xr:uid="{00000000-0005-0000-0000-0000462B0000}"/>
    <cellStyle name="Neutral 20" xfId="4343" xr:uid="{00000000-0005-0000-0000-0000472B0000}"/>
    <cellStyle name="Neutral 200" xfId="4344" xr:uid="{00000000-0005-0000-0000-0000482B0000}"/>
    <cellStyle name="Neutral 201" xfId="4345" xr:uid="{00000000-0005-0000-0000-0000492B0000}"/>
    <cellStyle name="Neutral 202" xfId="4346" xr:uid="{00000000-0005-0000-0000-00004A2B0000}"/>
    <cellStyle name="Neutral 203" xfId="4347" xr:uid="{00000000-0005-0000-0000-00004B2B0000}"/>
    <cellStyle name="Neutral 204" xfId="4348" xr:uid="{00000000-0005-0000-0000-00004C2B0000}"/>
    <cellStyle name="Neutral 205" xfId="4349" xr:uid="{00000000-0005-0000-0000-00004D2B0000}"/>
    <cellStyle name="Neutral 206" xfId="4350" xr:uid="{00000000-0005-0000-0000-00004E2B0000}"/>
    <cellStyle name="Neutral 207" xfId="4351" xr:uid="{00000000-0005-0000-0000-00004F2B0000}"/>
    <cellStyle name="Neutral 208" xfId="4352" xr:uid="{00000000-0005-0000-0000-0000502B0000}"/>
    <cellStyle name="Neutral 209" xfId="4353" xr:uid="{00000000-0005-0000-0000-0000512B0000}"/>
    <cellStyle name="Neutral 21" xfId="4354" xr:uid="{00000000-0005-0000-0000-0000522B0000}"/>
    <cellStyle name="Neutral 210" xfId="4355" xr:uid="{00000000-0005-0000-0000-0000532B0000}"/>
    <cellStyle name="Neutral 211" xfId="4356" xr:uid="{00000000-0005-0000-0000-0000542B0000}"/>
    <cellStyle name="Neutral 212" xfId="4357" xr:uid="{00000000-0005-0000-0000-0000552B0000}"/>
    <cellStyle name="Neutral 213" xfId="4358" xr:uid="{00000000-0005-0000-0000-0000562B0000}"/>
    <cellStyle name="Neutral 214" xfId="4359" xr:uid="{00000000-0005-0000-0000-0000572B0000}"/>
    <cellStyle name="Neutral 215" xfId="4360" xr:uid="{00000000-0005-0000-0000-0000582B0000}"/>
    <cellStyle name="Neutral 216" xfId="4361" xr:uid="{00000000-0005-0000-0000-0000592B0000}"/>
    <cellStyle name="Neutral 217" xfId="4362" xr:uid="{00000000-0005-0000-0000-00005A2B0000}"/>
    <cellStyle name="Neutral 218" xfId="4363" xr:uid="{00000000-0005-0000-0000-00005B2B0000}"/>
    <cellStyle name="Neutral 219" xfId="4364" xr:uid="{00000000-0005-0000-0000-00005C2B0000}"/>
    <cellStyle name="Neutral 22" xfId="4365" xr:uid="{00000000-0005-0000-0000-00005D2B0000}"/>
    <cellStyle name="Neutral 220" xfId="4366" xr:uid="{00000000-0005-0000-0000-00005E2B0000}"/>
    <cellStyle name="Neutral 221" xfId="4367" xr:uid="{00000000-0005-0000-0000-00005F2B0000}"/>
    <cellStyle name="Neutral 222" xfId="4368" xr:uid="{00000000-0005-0000-0000-0000602B0000}"/>
    <cellStyle name="Neutral 223" xfId="4369" xr:uid="{00000000-0005-0000-0000-0000612B0000}"/>
    <cellStyle name="Neutral 224" xfId="4370" xr:uid="{00000000-0005-0000-0000-0000622B0000}"/>
    <cellStyle name="Neutral 225" xfId="4371" xr:uid="{00000000-0005-0000-0000-0000632B0000}"/>
    <cellStyle name="Neutral 226" xfId="4372" xr:uid="{00000000-0005-0000-0000-0000642B0000}"/>
    <cellStyle name="Neutral 227" xfId="4373" xr:uid="{00000000-0005-0000-0000-0000652B0000}"/>
    <cellStyle name="Neutral 228" xfId="4374" xr:uid="{00000000-0005-0000-0000-0000662B0000}"/>
    <cellStyle name="Neutral 229" xfId="4375" xr:uid="{00000000-0005-0000-0000-0000672B0000}"/>
    <cellStyle name="Neutral 23" xfId="4376" xr:uid="{00000000-0005-0000-0000-0000682B0000}"/>
    <cellStyle name="Neutral 230" xfId="4377" xr:uid="{00000000-0005-0000-0000-0000692B0000}"/>
    <cellStyle name="Neutral 231" xfId="4378" xr:uid="{00000000-0005-0000-0000-00006A2B0000}"/>
    <cellStyle name="Neutral 232" xfId="4379" xr:uid="{00000000-0005-0000-0000-00006B2B0000}"/>
    <cellStyle name="Neutral 233" xfId="4380" xr:uid="{00000000-0005-0000-0000-00006C2B0000}"/>
    <cellStyle name="Neutral 234" xfId="4381" xr:uid="{00000000-0005-0000-0000-00006D2B0000}"/>
    <cellStyle name="Neutral 235" xfId="4382" xr:uid="{00000000-0005-0000-0000-00006E2B0000}"/>
    <cellStyle name="Neutral 236" xfId="4383" xr:uid="{00000000-0005-0000-0000-00006F2B0000}"/>
    <cellStyle name="Neutral 237" xfId="4384" xr:uid="{00000000-0005-0000-0000-0000702B0000}"/>
    <cellStyle name="Neutral 238" xfId="4385" xr:uid="{00000000-0005-0000-0000-0000712B0000}"/>
    <cellStyle name="Neutral 239" xfId="4386" xr:uid="{00000000-0005-0000-0000-0000722B0000}"/>
    <cellStyle name="Neutral 24" xfId="4387" xr:uid="{00000000-0005-0000-0000-0000732B0000}"/>
    <cellStyle name="Neutral 240" xfId="4388" xr:uid="{00000000-0005-0000-0000-0000742B0000}"/>
    <cellStyle name="Neutral 241" xfId="4389" xr:uid="{00000000-0005-0000-0000-0000752B0000}"/>
    <cellStyle name="Neutral 242" xfId="4390" xr:uid="{00000000-0005-0000-0000-0000762B0000}"/>
    <cellStyle name="Neutral 243" xfId="4391" xr:uid="{00000000-0005-0000-0000-0000772B0000}"/>
    <cellStyle name="Neutral 244" xfId="4392" xr:uid="{00000000-0005-0000-0000-0000782B0000}"/>
    <cellStyle name="Neutral 245" xfId="4393" xr:uid="{00000000-0005-0000-0000-0000792B0000}"/>
    <cellStyle name="Neutral 25" xfId="4394" xr:uid="{00000000-0005-0000-0000-00007A2B0000}"/>
    <cellStyle name="Neutral 26" xfId="4395" xr:uid="{00000000-0005-0000-0000-00007B2B0000}"/>
    <cellStyle name="Neutral 27" xfId="4396" xr:uid="{00000000-0005-0000-0000-00007C2B0000}"/>
    <cellStyle name="Neutral 28" xfId="4397" xr:uid="{00000000-0005-0000-0000-00007D2B0000}"/>
    <cellStyle name="Neutral 29" xfId="4398" xr:uid="{00000000-0005-0000-0000-00007E2B0000}"/>
    <cellStyle name="Neutral 3" xfId="4399" xr:uid="{00000000-0005-0000-0000-00007F2B0000}"/>
    <cellStyle name="Neutral 30" xfId="4400" xr:uid="{00000000-0005-0000-0000-0000802B0000}"/>
    <cellStyle name="Neutral 31" xfId="4401" xr:uid="{00000000-0005-0000-0000-0000812B0000}"/>
    <cellStyle name="Neutral 32" xfId="4402" xr:uid="{00000000-0005-0000-0000-0000822B0000}"/>
    <cellStyle name="Neutral 33" xfId="4403" xr:uid="{00000000-0005-0000-0000-0000832B0000}"/>
    <cellStyle name="Neutral 34" xfId="4404" xr:uid="{00000000-0005-0000-0000-0000842B0000}"/>
    <cellStyle name="Neutral 35" xfId="4405" xr:uid="{00000000-0005-0000-0000-0000852B0000}"/>
    <cellStyle name="Neutral 36" xfId="4406" xr:uid="{00000000-0005-0000-0000-0000862B0000}"/>
    <cellStyle name="Neutral 37" xfId="4407" xr:uid="{00000000-0005-0000-0000-0000872B0000}"/>
    <cellStyle name="Neutral 38" xfId="4408" xr:uid="{00000000-0005-0000-0000-0000882B0000}"/>
    <cellStyle name="Neutral 39" xfId="4409" xr:uid="{00000000-0005-0000-0000-0000892B0000}"/>
    <cellStyle name="Neutral 4" xfId="4410" xr:uid="{00000000-0005-0000-0000-00008A2B0000}"/>
    <cellStyle name="Neutral 40" xfId="4411" xr:uid="{00000000-0005-0000-0000-00008B2B0000}"/>
    <cellStyle name="Neutral 41" xfId="4412" xr:uid="{00000000-0005-0000-0000-00008C2B0000}"/>
    <cellStyle name="Neutral 42" xfId="4413" xr:uid="{00000000-0005-0000-0000-00008D2B0000}"/>
    <cellStyle name="Neutral 43" xfId="4414" xr:uid="{00000000-0005-0000-0000-00008E2B0000}"/>
    <cellStyle name="Neutral 44" xfId="4415" xr:uid="{00000000-0005-0000-0000-00008F2B0000}"/>
    <cellStyle name="Neutral 45" xfId="4416" xr:uid="{00000000-0005-0000-0000-0000902B0000}"/>
    <cellStyle name="Neutral 46" xfId="4417" xr:uid="{00000000-0005-0000-0000-0000912B0000}"/>
    <cellStyle name="Neutral 47" xfId="4418" xr:uid="{00000000-0005-0000-0000-0000922B0000}"/>
    <cellStyle name="Neutral 48" xfId="4419" xr:uid="{00000000-0005-0000-0000-0000932B0000}"/>
    <cellStyle name="Neutral 49" xfId="4420" xr:uid="{00000000-0005-0000-0000-0000942B0000}"/>
    <cellStyle name="Neutral 5" xfId="4421" xr:uid="{00000000-0005-0000-0000-0000952B0000}"/>
    <cellStyle name="Neutral 50" xfId="4422" xr:uid="{00000000-0005-0000-0000-0000962B0000}"/>
    <cellStyle name="Neutral 51" xfId="4423" xr:uid="{00000000-0005-0000-0000-0000972B0000}"/>
    <cellStyle name="Neutral 52" xfId="4424" xr:uid="{00000000-0005-0000-0000-0000982B0000}"/>
    <cellStyle name="Neutral 53" xfId="4425" xr:uid="{00000000-0005-0000-0000-0000992B0000}"/>
    <cellStyle name="Neutral 54" xfId="4426" xr:uid="{00000000-0005-0000-0000-00009A2B0000}"/>
    <cellStyle name="Neutral 55" xfId="4427" xr:uid="{00000000-0005-0000-0000-00009B2B0000}"/>
    <cellStyle name="Neutral 56" xfId="4428" xr:uid="{00000000-0005-0000-0000-00009C2B0000}"/>
    <cellStyle name="Neutral 57" xfId="4429" xr:uid="{00000000-0005-0000-0000-00009D2B0000}"/>
    <cellStyle name="Neutral 58" xfId="4430" xr:uid="{00000000-0005-0000-0000-00009E2B0000}"/>
    <cellStyle name="Neutral 59" xfId="4431" xr:uid="{00000000-0005-0000-0000-00009F2B0000}"/>
    <cellStyle name="Neutral 6" xfId="4432" xr:uid="{00000000-0005-0000-0000-0000A02B0000}"/>
    <cellStyle name="Neutral 60" xfId="4433" xr:uid="{00000000-0005-0000-0000-0000A12B0000}"/>
    <cellStyle name="Neutral 61" xfId="4434" xr:uid="{00000000-0005-0000-0000-0000A22B0000}"/>
    <cellStyle name="Neutral 62" xfId="4435" xr:uid="{00000000-0005-0000-0000-0000A32B0000}"/>
    <cellStyle name="Neutral 63" xfId="4436" xr:uid="{00000000-0005-0000-0000-0000A42B0000}"/>
    <cellStyle name="Neutral 64" xfId="4437" xr:uid="{00000000-0005-0000-0000-0000A52B0000}"/>
    <cellStyle name="Neutral 65" xfId="4438" xr:uid="{00000000-0005-0000-0000-0000A62B0000}"/>
    <cellStyle name="Neutral 66" xfId="4439" xr:uid="{00000000-0005-0000-0000-0000A72B0000}"/>
    <cellStyle name="Neutral 67" xfId="4440" xr:uid="{00000000-0005-0000-0000-0000A82B0000}"/>
    <cellStyle name="Neutral 68" xfId="4441" xr:uid="{00000000-0005-0000-0000-0000A92B0000}"/>
    <cellStyle name="Neutral 69" xfId="4442" xr:uid="{00000000-0005-0000-0000-0000AA2B0000}"/>
    <cellStyle name="Neutral 7" xfId="4443" xr:uid="{00000000-0005-0000-0000-0000AB2B0000}"/>
    <cellStyle name="Neutral 70" xfId="4444" xr:uid="{00000000-0005-0000-0000-0000AC2B0000}"/>
    <cellStyle name="Neutral 71" xfId="4445" xr:uid="{00000000-0005-0000-0000-0000AD2B0000}"/>
    <cellStyle name="Neutral 72" xfId="4446" xr:uid="{00000000-0005-0000-0000-0000AE2B0000}"/>
    <cellStyle name="Neutral 73" xfId="4447" xr:uid="{00000000-0005-0000-0000-0000AF2B0000}"/>
    <cellStyle name="Neutral 74" xfId="4448" xr:uid="{00000000-0005-0000-0000-0000B02B0000}"/>
    <cellStyle name="Neutral 75" xfId="4449" xr:uid="{00000000-0005-0000-0000-0000B12B0000}"/>
    <cellStyle name="Neutral 76" xfId="4450" xr:uid="{00000000-0005-0000-0000-0000B22B0000}"/>
    <cellStyle name="Neutral 77" xfId="4451" xr:uid="{00000000-0005-0000-0000-0000B32B0000}"/>
    <cellStyle name="Neutral 78" xfId="4452" xr:uid="{00000000-0005-0000-0000-0000B42B0000}"/>
    <cellStyle name="Neutral 79" xfId="4453" xr:uid="{00000000-0005-0000-0000-0000B52B0000}"/>
    <cellStyle name="Neutral 8" xfId="4454" xr:uid="{00000000-0005-0000-0000-0000B62B0000}"/>
    <cellStyle name="Neutral 80" xfId="4455" xr:uid="{00000000-0005-0000-0000-0000B72B0000}"/>
    <cellStyle name="Neutral 81" xfId="4456" xr:uid="{00000000-0005-0000-0000-0000B82B0000}"/>
    <cellStyle name="Neutral 82" xfId="4457" xr:uid="{00000000-0005-0000-0000-0000B92B0000}"/>
    <cellStyle name="Neutral 83" xfId="4458" xr:uid="{00000000-0005-0000-0000-0000BA2B0000}"/>
    <cellStyle name="Neutral 84" xfId="4459" xr:uid="{00000000-0005-0000-0000-0000BB2B0000}"/>
    <cellStyle name="Neutral 85" xfId="4460" xr:uid="{00000000-0005-0000-0000-0000BC2B0000}"/>
    <cellStyle name="Neutral 86" xfId="4461" xr:uid="{00000000-0005-0000-0000-0000BD2B0000}"/>
    <cellStyle name="Neutral 87" xfId="4462" xr:uid="{00000000-0005-0000-0000-0000BE2B0000}"/>
    <cellStyle name="Neutral 88" xfId="4463" xr:uid="{00000000-0005-0000-0000-0000BF2B0000}"/>
    <cellStyle name="Neutral 89" xfId="4464" xr:uid="{00000000-0005-0000-0000-0000C02B0000}"/>
    <cellStyle name="Neutral 9" xfId="4465" xr:uid="{00000000-0005-0000-0000-0000C12B0000}"/>
    <cellStyle name="Neutral 90" xfId="4466" xr:uid="{00000000-0005-0000-0000-0000C22B0000}"/>
    <cellStyle name="Neutral 91" xfId="4467" xr:uid="{00000000-0005-0000-0000-0000C32B0000}"/>
    <cellStyle name="Neutral 92" xfId="4468" xr:uid="{00000000-0005-0000-0000-0000C42B0000}"/>
    <cellStyle name="Neutral 93" xfId="4469" xr:uid="{00000000-0005-0000-0000-0000C52B0000}"/>
    <cellStyle name="Neutral 94" xfId="4470" xr:uid="{00000000-0005-0000-0000-0000C62B0000}"/>
    <cellStyle name="Neutral 95" xfId="4471" xr:uid="{00000000-0005-0000-0000-0000C72B0000}"/>
    <cellStyle name="Neutral 96" xfId="4472" xr:uid="{00000000-0005-0000-0000-0000C82B0000}"/>
    <cellStyle name="Neutral 97" xfId="4473" xr:uid="{00000000-0005-0000-0000-0000C92B0000}"/>
    <cellStyle name="Neutral 98" xfId="4474" xr:uid="{00000000-0005-0000-0000-0000CA2B0000}"/>
    <cellStyle name="Neutral 99" xfId="4475" xr:uid="{00000000-0005-0000-0000-0000CB2B0000}"/>
    <cellStyle name="Neutralne" xfId="114" xr:uid="{00000000-0005-0000-0000-0000CC2B0000}"/>
    <cellStyle name="New Style" xfId="11124" xr:uid="{00000000-0005-0000-0000-0000CD2B0000}"/>
    <cellStyle name="no dec" xfId="11125" xr:uid="{00000000-0005-0000-0000-0000CE2B0000}"/>
    <cellStyle name="Non_definito" xfId="191" xr:uid="{00000000-0005-0000-0000-0000CF2B0000}"/>
    <cellStyle name="Normal" xfId="0" builtinId="0"/>
    <cellStyle name="Normal - Style1" xfId="192" xr:uid="{00000000-0005-0000-0000-0000D02B0000}"/>
    <cellStyle name="Normal - Style1 2" xfId="11127" xr:uid="{00000000-0005-0000-0000-0000D12B0000}"/>
    <cellStyle name="Normal - Style1 3" xfId="11126" xr:uid="{00000000-0005-0000-0000-0000D22B0000}"/>
    <cellStyle name="Normal - Style1 4" xfId="11330" xr:uid="{00000000-0005-0000-0000-0000D32B0000}"/>
    <cellStyle name="Normal 10" xfId="193" xr:uid="{00000000-0005-0000-0000-0000D42B0000}"/>
    <cellStyle name="Normal 10 2" xfId="11128" xr:uid="{00000000-0005-0000-0000-0000D52B0000}"/>
    <cellStyle name="Normal 100" xfId="4476" xr:uid="{00000000-0005-0000-0000-0000D62B0000}"/>
    <cellStyle name="Normal 101" xfId="4477" xr:uid="{00000000-0005-0000-0000-0000D72B0000}"/>
    <cellStyle name="Normal 102" xfId="4478" xr:uid="{00000000-0005-0000-0000-0000D82B0000}"/>
    <cellStyle name="Normal 103" xfId="8373" xr:uid="{00000000-0005-0000-0000-0000D92B0000}"/>
    <cellStyle name="Normal 104" xfId="8374" xr:uid="{00000000-0005-0000-0000-0000DA2B0000}"/>
    <cellStyle name="Normal 105" xfId="4479" xr:uid="{00000000-0005-0000-0000-0000DB2B0000}"/>
    <cellStyle name="Normal 106" xfId="4480" xr:uid="{00000000-0005-0000-0000-0000DC2B0000}"/>
    <cellStyle name="Normal 107" xfId="4481" xr:uid="{00000000-0005-0000-0000-0000DD2B0000}"/>
    <cellStyle name="Normal 108" xfId="8396" xr:uid="{00000000-0005-0000-0000-0000DE2B0000}"/>
    <cellStyle name="Normal 109" xfId="4482" xr:uid="{00000000-0005-0000-0000-0000DF2B0000}"/>
    <cellStyle name="Normal 11" xfId="194" xr:uid="{00000000-0005-0000-0000-0000E02B0000}"/>
    <cellStyle name="Normal 110" xfId="4483" xr:uid="{00000000-0005-0000-0000-0000E12B0000}"/>
    <cellStyle name="Normal 111" xfId="4484" xr:uid="{00000000-0005-0000-0000-0000E22B0000}"/>
    <cellStyle name="Normal 112" xfId="4485" xr:uid="{00000000-0005-0000-0000-0000E32B0000}"/>
    <cellStyle name="Normal 113" xfId="4486" xr:uid="{00000000-0005-0000-0000-0000E42B0000}"/>
    <cellStyle name="Normal 114" xfId="4487" xr:uid="{00000000-0005-0000-0000-0000E52B0000}"/>
    <cellStyle name="Normal 115" xfId="4488" xr:uid="{00000000-0005-0000-0000-0000E62B0000}"/>
    <cellStyle name="Normal 116" xfId="4489" xr:uid="{00000000-0005-0000-0000-0000E72B0000}"/>
    <cellStyle name="Normal 117" xfId="4490" xr:uid="{00000000-0005-0000-0000-0000E82B0000}"/>
    <cellStyle name="Normal 118" xfId="4491" xr:uid="{00000000-0005-0000-0000-0000E92B0000}"/>
    <cellStyle name="Normal 119" xfId="4492" xr:uid="{00000000-0005-0000-0000-0000EA2B0000}"/>
    <cellStyle name="Normal 12" xfId="195" xr:uid="{00000000-0005-0000-0000-0000EB2B0000}"/>
    <cellStyle name="Normal 12 2" xfId="11129" xr:uid="{00000000-0005-0000-0000-0000EC2B0000}"/>
    <cellStyle name="Normal 120" xfId="4493" xr:uid="{00000000-0005-0000-0000-0000ED2B0000}"/>
    <cellStyle name="Normal 121" xfId="4494" xr:uid="{00000000-0005-0000-0000-0000EE2B0000}"/>
    <cellStyle name="Normal 122" xfId="4495" xr:uid="{00000000-0005-0000-0000-0000EF2B0000}"/>
    <cellStyle name="Normal 123" xfId="4496" xr:uid="{00000000-0005-0000-0000-0000F02B0000}"/>
    <cellStyle name="Normal 124" xfId="4497" xr:uid="{00000000-0005-0000-0000-0000F12B0000}"/>
    <cellStyle name="Normal 125" xfId="4498" xr:uid="{00000000-0005-0000-0000-0000F22B0000}"/>
    <cellStyle name="Normal 126" xfId="11317" xr:uid="{00000000-0005-0000-0000-0000F32B0000}"/>
    <cellStyle name="Normal 127" xfId="4499" xr:uid="{00000000-0005-0000-0000-0000F42B0000}"/>
    <cellStyle name="Normal 128" xfId="4500" xr:uid="{00000000-0005-0000-0000-0000F52B0000}"/>
    <cellStyle name="Normal 129" xfId="4501" xr:uid="{00000000-0005-0000-0000-0000F62B0000}"/>
    <cellStyle name="Normal 13" xfId="196" xr:uid="{00000000-0005-0000-0000-0000F72B0000}"/>
    <cellStyle name="Normal 13 2" xfId="11130" xr:uid="{00000000-0005-0000-0000-0000F82B0000}"/>
    <cellStyle name="Normal 130" xfId="4502" xr:uid="{00000000-0005-0000-0000-0000F92B0000}"/>
    <cellStyle name="Normal 131" xfId="4503" xr:uid="{00000000-0005-0000-0000-0000FA2B0000}"/>
    <cellStyle name="Normal 132" xfId="11334" xr:uid="{00000000-0005-0000-0000-0000FB2B0000}"/>
    <cellStyle name="Normal 133" xfId="4504" xr:uid="{00000000-0005-0000-0000-0000FC2B0000}"/>
    <cellStyle name="Normal 134" xfId="4505" xr:uid="{00000000-0005-0000-0000-0000FD2B0000}"/>
    <cellStyle name="Normal 135" xfId="4506" xr:uid="{00000000-0005-0000-0000-0000FE2B0000}"/>
    <cellStyle name="Normal 136" xfId="11331" xr:uid="{00000000-0005-0000-0000-0000FF2B0000}"/>
    <cellStyle name="Normal 137" xfId="4507" xr:uid="{00000000-0005-0000-0000-0000002C0000}"/>
    <cellStyle name="Normal 139" xfId="4508" xr:uid="{00000000-0005-0000-0000-0000012C0000}"/>
    <cellStyle name="Normal 14" xfId="197" xr:uid="{00000000-0005-0000-0000-0000022C0000}"/>
    <cellStyle name="Normal 14 2" xfId="11131" xr:uid="{00000000-0005-0000-0000-0000032C0000}"/>
    <cellStyle name="Normal 14 3" xfId="15580" xr:uid="{00000000-0005-0000-0000-0000F13C0000}"/>
    <cellStyle name="Normal 140" xfId="4509" xr:uid="{00000000-0005-0000-0000-0000042C0000}"/>
    <cellStyle name="Normal 141" xfId="4510" xr:uid="{00000000-0005-0000-0000-0000052C0000}"/>
    <cellStyle name="Normal 142" xfId="4511" xr:uid="{00000000-0005-0000-0000-0000062C0000}"/>
    <cellStyle name="Normal 144" xfId="4512" xr:uid="{00000000-0005-0000-0000-0000072C0000}"/>
    <cellStyle name="Normal 145" xfId="4513" xr:uid="{00000000-0005-0000-0000-0000082C0000}"/>
    <cellStyle name="Normal 147" xfId="4514" xr:uid="{00000000-0005-0000-0000-0000092C0000}"/>
    <cellStyle name="Normal 148" xfId="4515" xr:uid="{00000000-0005-0000-0000-00000A2C0000}"/>
    <cellStyle name="Normal 149" xfId="4516" xr:uid="{00000000-0005-0000-0000-00000B2C0000}"/>
    <cellStyle name="Normal 15" xfId="198" xr:uid="{00000000-0005-0000-0000-00000C2C0000}"/>
    <cellStyle name="Normal 15 2" xfId="11132" xr:uid="{00000000-0005-0000-0000-00000D2C0000}"/>
    <cellStyle name="Normal 150" xfId="4517" xr:uid="{00000000-0005-0000-0000-00000E2C0000}"/>
    <cellStyle name="Normal 151" xfId="4518" xr:uid="{00000000-0005-0000-0000-00000F2C0000}"/>
    <cellStyle name="Normal 154" xfId="4519" xr:uid="{00000000-0005-0000-0000-0000102C0000}"/>
    <cellStyle name="Normal 16" xfId="199" xr:uid="{00000000-0005-0000-0000-0000112C0000}"/>
    <cellStyle name="Normal 16 2" xfId="11133" xr:uid="{00000000-0005-0000-0000-0000122C0000}"/>
    <cellStyle name="Normal 169" xfId="15576" xr:uid="{00000000-0005-0000-0000-0000132C0000}"/>
    <cellStyle name="Normal 17" xfId="143" xr:uid="{00000000-0005-0000-0000-0000142C0000}"/>
    <cellStyle name="Normal 17 2" xfId="11134" xr:uid="{00000000-0005-0000-0000-0000152C0000}"/>
    <cellStyle name="Normal 170" xfId="11397" xr:uid="{00000000-0005-0000-0000-0000162C0000}"/>
    <cellStyle name="Normal 18" xfId="4520" xr:uid="{00000000-0005-0000-0000-0000172C0000}"/>
    <cellStyle name="Normal 18 2" xfId="8397" xr:uid="{00000000-0005-0000-0000-0000182C0000}"/>
    <cellStyle name="Normal 19" xfId="4521" xr:uid="{00000000-0005-0000-0000-0000192C0000}"/>
    <cellStyle name="Normal 19 2" xfId="8398" xr:uid="{00000000-0005-0000-0000-00001A2C0000}"/>
    <cellStyle name="Normal 2" xfId="200" xr:uid="{00000000-0005-0000-0000-00001B2C0000}"/>
    <cellStyle name="Normal 2 10" xfId="201" xr:uid="{00000000-0005-0000-0000-00001C2C0000}"/>
    <cellStyle name="Normal 2 11" xfId="202" xr:uid="{00000000-0005-0000-0000-00001D2C0000}"/>
    <cellStyle name="Normal 2 12" xfId="8375" xr:uid="{00000000-0005-0000-0000-00001E2C0000}"/>
    <cellStyle name="Normal 2 13" xfId="8376" xr:uid="{00000000-0005-0000-0000-00001F2C0000}"/>
    <cellStyle name="Normal 2 14" xfId="8377" xr:uid="{00000000-0005-0000-0000-0000202C0000}"/>
    <cellStyle name="Normal 2 15" xfId="8378" xr:uid="{00000000-0005-0000-0000-0000212C0000}"/>
    <cellStyle name="Normal 2 16" xfId="8379" xr:uid="{00000000-0005-0000-0000-0000222C0000}"/>
    <cellStyle name="Normal 2 17" xfId="8380" xr:uid="{00000000-0005-0000-0000-0000232C0000}"/>
    <cellStyle name="Normal 2 18" xfId="8381" xr:uid="{00000000-0005-0000-0000-0000242C0000}"/>
    <cellStyle name="Normal 2 19" xfId="8382" xr:uid="{00000000-0005-0000-0000-0000252C0000}"/>
    <cellStyle name="Normal 2 2" xfId="203" xr:uid="{00000000-0005-0000-0000-0000262C0000}"/>
    <cellStyle name="Normal 2 2 10" xfId="204" xr:uid="{00000000-0005-0000-0000-0000272C0000}"/>
    <cellStyle name="Normal 2 2 11" xfId="205" xr:uid="{00000000-0005-0000-0000-0000282C0000}"/>
    <cellStyle name="Normal 2 2 12" xfId="11136" xr:uid="{00000000-0005-0000-0000-0000292C0000}"/>
    <cellStyle name="Normal 2 2 13" xfId="15584" xr:uid="{00000000-0005-0000-0000-000002000000}"/>
    <cellStyle name="Normal 2 2 2" xfId="206" xr:uid="{00000000-0005-0000-0000-00002A2C0000}"/>
    <cellStyle name="Normal 2 2 3" xfId="207" xr:uid="{00000000-0005-0000-0000-00002B2C0000}"/>
    <cellStyle name="Normal 2 2 4" xfId="208" xr:uid="{00000000-0005-0000-0000-00002C2C0000}"/>
    <cellStyle name="Normal 2 2 5" xfId="209" xr:uid="{00000000-0005-0000-0000-00002D2C0000}"/>
    <cellStyle name="Normal 2 2 6" xfId="210" xr:uid="{00000000-0005-0000-0000-00002E2C0000}"/>
    <cellStyle name="Normal 2 2 7" xfId="211" xr:uid="{00000000-0005-0000-0000-00002F2C0000}"/>
    <cellStyle name="Normal 2 2 8" xfId="212" xr:uid="{00000000-0005-0000-0000-0000302C0000}"/>
    <cellStyle name="Normal 2 2 9" xfId="213" xr:uid="{00000000-0005-0000-0000-0000312C0000}"/>
    <cellStyle name="Normal 2 20" xfId="8383" xr:uid="{00000000-0005-0000-0000-0000322C0000}"/>
    <cellStyle name="Normal 2 21" xfId="8384" xr:uid="{00000000-0005-0000-0000-0000332C0000}"/>
    <cellStyle name="Normal 2 22" xfId="8385" xr:uid="{00000000-0005-0000-0000-0000342C0000}"/>
    <cellStyle name="Normal 2 23" xfId="8386" xr:uid="{00000000-0005-0000-0000-0000352C0000}"/>
    <cellStyle name="Normal 2 24" xfId="8387" xr:uid="{00000000-0005-0000-0000-0000362C0000}"/>
    <cellStyle name="Normal 2 25" xfId="8388" xr:uid="{00000000-0005-0000-0000-0000372C0000}"/>
    <cellStyle name="Normal 2 26" xfId="8389" xr:uid="{00000000-0005-0000-0000-0000382C0000}"/>
    <cellStyle name="Normal 2 27" xfId="11135" xr:uid="{00000000-0005-0000-0000-0000392C0000}"/>
    <cellStyle name="Normal 2 28" xfId="12036" xr:uid="{00000000-0005-0000-0000-00003A2C0000}"/>
    <cellStyle name="Normal 2 3" xfId="214" xr:uid="{00000000-0005-0000-0000-00003B2C0000}"/>
    <cellStyle name="Normal 2 3 2" xfId="11137" xr:uid="{00000000-0005-0000-0000-00003C2C0000}"/>
    <cellStyle name="Normal 2 3 3" xfId="15573" xr:uid="{00000000-0005-0000-0000-00003D2C0000}"/>
    <cellStyle name="Normal 2 4" xfId="215" xr:uid="{00000000-0005-0000-0000-00003E2C0000}"/>
    <cellStyle name="Normal 2 4 2" xfId="11138" xr:uid="{00000000-0005-0000-0000-00003F2C0000}"/>
    <cellStyle name="Normal 2 5" xfId="216" xr:uid="{00000000-0005-0000-0000-0000402C0000}"/>
    <cellStyle name="Normal 2 5 2" xfId="11139" xr:uid="{00000000-0005-0000-0000-0000412C0000}"/>
    <cellStyle name="Normal 2 6" xfId="217" xr:uid="{00000000-0005-0000-0000-0000422C0000}"/>
    <cellStyle name="Normal 2 6 2" xfId="11140" xr:uid="{00000000-0005-0000-0000-0000432C0000}"/>
    <cellStyle name="Normal 2 7" xfId="218" xr:uid="{00000000-0005-0000-0000-0000442C0000}"/>
    <cellStyle name="Normal 2 7 2" xfId="11141" xr:uid="{00000000-0005-0000-0000-0000452C0000}"/>
    <cellStyle name="Normal 2 8" xfId="219" xr:uid="{00000000-0005-0000-0000-0000462C0000}"/>
    <cellStyle name="Normal 2 8 2" xfId="11142" xr:uid="{00000000-0005-0000-0000-0000472C0000}"/>
    <cellStyle name="Normal 2 9" xfId="220" xr:uid="{00000000-0005-0000-0000-0000482C0000}"/>
    <cellStyle name="Normal 20" xfId="4522" xr:uid="{00000000-0005-0000-0000-0000492C0000}"/>
    <cellStyle name="Normal 21" xfId="4523" xr:uid="{00000000-0005-0000-0000-00004A2C0000}"/>
    <cellStyle name="Normal 22" xfId="4524" xr:uid="{00000000-0005-0000-0000-00004B2C0000}"/>
    <cellStyle name="Normal 23" xfId="4525" xr:uid="{00000000-0005-0000-0000-00004C2C0000}"/>
    <cellStyle name="Normal 24" xfId="4526" xr:uid="{00000000-0005-0000-0000-00004D2C0000}"/>
    <cellStyle name="Normal 25" xfId="4527" xr:uid="{00000000-0005-0000-0000-00004E2C0000}"/>
    <cellStyle name="Normal 26" xfId="4528" xr:uid="{00000000-0005-0000-0000-00004F2C0000}"/>
    <cellStyle name="Normal 27" xfId="4529" xr:uid="{00000000-0005-0000-0000-0000502C0000}"/>
    <cellStyle name="Normal 28" xfId="4530" xr:uid="{00000000-0005-0000-0000-0000512C0000}"/>
    <cellStyle name="Normal 29" xfId="4531" xr:uid="{00000000-0005-0000-0000-0000522C0000}"/>
    <cellStyle name="Normal 3" xfId="221" xr:uid="{00000000-0005-0000-0000-0000532C0000}"/>
    <cellStyle name="Normal 3 10" xfId="12038" xr:uid="{00000000-0005-0000-0000-0000542C0000}"/>
    <cellStyle name="Normal 3 2" xfId="222" xr:uid="{00000000-0005-0000-0000-0000552C0000}"/>
    <cellStyle name="Normal 3 2 2" xfId="11144" xr:uid="{00000000-0005-0000-0000-0000562C0000}"/>
    <cellStyle name="Normal 3 2 3" xfId="15585" xr:uid="{00000000-0005-0000-0000-000003000000}"/>
    <cellStyle name="Normal 3 3" xfId="11145" xr:uid="{00000000-0005-0000-0000-0000572C0000}"/>
    <cellStyle name="Normal 3 4" xfId="11146" xr:uid="{00000000-0005-0000-0000-0000582C0000}"/>
    <cellStyle name="Normal 3 5" xfId="11147" xr:uid="{00000000-0005-0000-0000-0000592C0000}"/>
    <cellStyle name="Normal 3 6" xfId="11148" xr:uid="{00000000-0005-0000-0000-00005A2C0000}"/>
    <cellStyle name="Normal 3 7" xfId="11149" xr:uid="{00000000-0005-0000-0000-00005B2C0000}"/>
    <cellStyle name="Normal 3 8" xfId="11150" xr:uid="{00000000-0005-0000-0000-00005C2C0000}"/>
    <cellStyle name="Normal 3 9" xfId="11143" xr:uid="{00000000-0005-0000-0000-00005D2C0000}"/>
    <cellStyle name="Normal 30" xfId="4532" xr:uid="{00000000-0005-0000-0000-00005E2C0000}"/>
    <cellStyle name="Normal 31" xfId="4533" xr:uid="{00000000-0005-0000-0000-00005F2C0000}"/>
    <cellStyle name="Normal 32" xfId="4534" xr:uid="{00000000-0005-0000-0000-0000602C0000}"/>
    <cellStyle name="Normal 33" xfId="4535" xr:uid="{00000000-0005-0000-0000-0000612C0000}"/>
    <cellStyle name="Normal 34" xfId="4536" xr:uid="{00000000-0005-0000-0000-0000622C0000}"/>
    <cellStyle name="Normal 35" xfId="4537" xr:uid="{00000000-0005-0000-0000-0000632C0000}"/>
    <cellStyle name="Normal 36" xfId="4538" xr:uid="{00000000-0005-0000-0000-0000642C0000}"/>
    <cellStyle name="Normal 37" xfId="4539" xr:uid="{00000000-0005-0000-0000-0000652C0000}"/>
    <cellStyle name="Normal 38" xfId="4540" xr:uid="{00000000-0005-0000-0000-0000662C0000}"/>
    <cellStyle name="Normal 39" xfId="4541" xr:uid="{00000000-0005-0000-0000-0000672C0000}"/>
    <cellStyle name="Normal 4" xfId="223" xr:uid="{00000000-0005-0000-0000-0000682C0000}"/>
    <cellStyle name="Normal 4 10" xfId="224" xr:uid="{00000000-0005-0000-0000-0000692C0000}"/>
    <cellStyle name="Normal 4 11" xfId="225" xr:uid="{00000000-0005-0000-0000-00006A2C0000}"/>
    <cellStyle name="Normal 4 12" xfId="226" xr:uid="{00000000-0005-0000-0000-00006B2C0000}"/>
    <cellStyle name="Normal 4 13" xfId="227" xr:uid="{00000000-0005-0000-0000-00006C2C0000}"/>
    <cellStyle name="Normal 4 14" xfId="228" xr:uid="{00000000-0005-0000-0000-00006D2C0000}"/>
    <cellStyle name="Normal 4 15" xfId="229" xr:uid="{00000000-0005-0000-0000-00006E2C0000}"/>
    <cellStyle name="Normal 4 16" xfId="230" xr:uid="{00000000-0005-0000-0000-00006F2C0000}"/>
    <cellStyle name="Normal 4 17" xfId="231" xr:uid="{00000000-0005-0000-0000-0000702C0000}"/>
    <cellStyle name="Normal 4 18" xfId="232" xr:uid="{00000000-0005-0000-0000-0000712C0000}"/>
    <cellStyle name="Normal 4 19" xfId="233" xr:uid="{00000000-0005-0000-0000-0000722C0000}"/>
    <cellStyle name="Normal 4 2" xfId="234" xr:uid="{00000000-0005-0000-0000-0000732C0000}"/>
    <cellStyle name="Normal 4 2 2" xfId="11152" xr:uid="{00000000-0005-0000-0000-0000742C0000}"/>
    <cellStyle name="Normal 4 20" xfId="235" xr:uid="{00000000-0005-0000-0000-0000752C0000}"/>
    <cellStyle name="Normal 4 21" xfId="236" xr:uid="{00000000-0005-0000-0000-0000762C0000}"/>
    <cellStyle name="Normal 4 22" xfId="237" xr:uid="{00000000-0005-0000-0000-0000772C0000}"/>
    <cellStyle name="Normal 4 23" xfId="238" xr:uid="{00000000-0005-0000-0000-0000782C0000}"/>
    <cellStyle name="Normal 4 24" xfId="239" xr:uid="{00000000-0005-0000-0000-0000792C0000}"/>
    <cellStyle name="Normal 4 25" xfId="240" xr:uid="{00000000-0005-0000-0000-00007A2C0000}"/>
    <cellStyle name="Normal 4 26" xfId="241" xr:uid="{00000000-0005-0000-0000-00007B2C0000}"/>
    <cellStyle name="Normal 4 27" xfId="242" xr:uid="{00000000-0005-0000-0000-00007C2C0000}"/>
    <cellStyle name="Normal 4 28" xfId="243" xr:uid="{00000000-0005-0000-0000-00007D2C0000}"/>
    <cellStyle name="Normal 4 29" xfId="244" xr:uid="{00000000-0005-0000-0000-00007E2C0000}"/>
    <cellStyle name="Normal 4 3" xfId="245" xr:uid="{00000000-0005-0000-0000-00007F2C0000}"/>
    <cellStyle name="Normal 4 3 2" xfId="11153" xr:uid="{00000000-0005-0000-0000-0000802C0000}"/>
    <cellStyle name="Normal 4 30" xfId="246" xr:uid="{00000000-0005-0000-0000-0000812C0000}"/>
    <cellStyle name="Normal 4 31" xfId="247" xr:uid="{00000000-0005-0000-0000-0000822C0000}"/>
    <cellStyle name="Normal 4 32" xfId="248" xr:uid="{00000000-0005-0000-0000-0000832C0000}"/>
    <cellStyle name="Normal 4 33" xfId="249" xr:uid="{00000000-0005-0000-0000-0000842C0000}"/>
    <cellStyle name="Normal 4 34" xfId="250" xr:uid="{00000000-0005-0000-0000-0000852C0000}"/>
    <cellStyle name="Normal 4 35" xfId="251" xr:uid="{00000000-0005-0000-0000-0000862C0000}"/>
    <cellStyle name="Normal 4 36" xfId="252" xr:uid="{00000000-0005-0000-0000-0000872C0000}"/>
    <cellStyle name="Normal 4 37" xfId="253" xr:uid="{00000000-0005-0000-0000-0000882C0000}"/>
    <cellStyle name="Normal 4 38" xfId="254" xr:uid="{00000000-0005-0000-0000-0000892C0000}"/>
    <cellStyle name="Normal 4 39" xfId="255" xr:uid="{00000000-0005-0000-0000-00008A2C0000}"/>
    <cellStyle name="Normal 4 4" xfId="256" xr:uid="{00000000-0005-0000-0000-00008B2C0000}"/>
    <cellStyle name="Normal 4 40" xfId="257" xr:uid="{00000000-0005-0000-0000-00008C2C0000}"/>
    <cellStyle name="Normal 4 41" xfId="11151" xr:uid="{00000000-0005-0000-0000-00008D2C0000}"/>
    <cellStyle name="Normal 4 5" xfId="258" xr:uid="{00000000-0005-0000-0000-00008E2C0000}"/>
    <cellStyle name="Normal 4 6" xfId="259" xr:uid="{00000000-0005-0000-0000-00008F2C0000}"/>
    <cellStyle name="Normal 4 7" xfId="260" xr:uid="{00000000-0005-0000-0000-0000902C0000}"/>
    <cellStyle name="Normal 4 8" xfId="261" xr:uid="{00000000-0005-0000-0000-0000912C0000}"/>
    <cellStyle name="Normal 4 9" xfId="262" xr:uid="{00000000-0005-0000-0000-0000922C0000}"/>
    <cellStyle name="Normal 40" xfId="4542" xr:uid="{00000000-0005-0000-0000-0000932C0000}"/>
    <cellStyle name="Normal 41" xfId="4543" xr:uid="{00000000-0005-0000-0000-0000942C0000}"/>
    <cellStyle name="Normal 42" xfId="4544" xr:uid="{00000000-0005-0000-0000-0000952C0000}"/>
    <cellStyle name="Normal 43" xfId="4545" xr:uid="{00000000-0005-0000-0000-0000962C0000}"/>
    <cellStyle name="Normal 44" xfId="4546" xr:uid="{00000000-0005-0000-0000-0000972C0000}"/>
    <cellStyle name="Normal 45" xfId="4547" xr:uid="{00000000-0005-0000-0000-0000982C0000}"/>
    <cellStyle name="Normal 46" xfId="4548" xr:uid="{00000000-0005-0000-0000-0000992C0000}"/>
    <cellStyle name="Normal 47" xfId="4549" xr:uid="{00000000-0005-0000-0000-00009A2C0000}"/>
    <cellStyle name="Normal 48" xfId="4550" xr:uid="{00000000-0005-0000-0000-00009B2C0000}"/>
    <cellStyle name="Normal 49" xfId="4551" xr:uid="{00000000-0005-0000-0000-00009C2C0000}"/>
    <cellStyle name="Normal 5" xfId="263" xr:uid="{00000000-0005-0000-0000-00009D2C0000}"/>
    <cellStyle name="Normal 5 10" xfId="264" xr:uid="{00000000-0005-0000-0000-00009E2C0000}"/>
    <cellStyle name="Normal 5 11" xfId="265" xr:uid="{00000000-0005-0000-0000-00009F2C0000}"/>
    <cellStyle name="Normal 5 12" xfId="11154" xr:uid="{00000000-0005-0000-0000-0000A02C0000}"/>
    <cellStyle name="Normal 5 13" xfId="15581" xr:uid="{00000000-0005-0000-0000-0000F23C0000}"/>
    <cellStyle name="Normal 5 2" xfId="266" xr:uid="{00000000-0005-0000-0000-0000A12C0000}"/>
    <cellStyle name="Normal 5 2 2" xfId="11155" xr:uid="{00000000-0005-0000-0000-0000A22C0000}"/>
    <cellStyle name="Normal 5 3" xfId="267" xr:uid="{00000000-0005-0000-0000-0000A32C0000}"/>
    <cellStyle name="Normal 5 3 2" xfId="11156" xr:uid="{00000000-0005-0000-0000-0000A42C0000}"/>
    <cellStyle name="Normal 5 4" xfId="268" xr:uid="{00000000-0005-0000-0000-0000A52C0000}"/>
    <cellStyle name="Normal 5 5" xfId="269" xr:uid="{00000000-0005-0000-0000-0000A62C0000}"/>
    <cellStyle name="Normal 5 6" xfId="270" xr:uid="{00000000-0005-0000-0000-0000A72C0000}"/>
    <cellStyle name="Normal 5 7" xfId="271" xr:uid="{00000000-0005-0000-0000-0000A82C0000}"/>
    <cellStyle name="Normal 5 8" xfId="272" xr:uid="{00000000-0005-0000-0000-0000A92C0000}"/>
    <cellStyle name="Normal 5 9" xfId="273" xr:uid="{00000000-0005-0000-0000-0000AA2C0000}"/>
    <cellStyle name="Normal 50" xfId="4552" xr:uid="{00000000-0005-0000-0000-0000AB2C0000}"/>
    <cellStyle name="Normal 51" xfId="4553" xr:uid="{00000000-0005-0000-0000-0000AC2C0000}"/>
    <cellStyle name="Normal 52" xfId="4554" xr:uid="{00000000-0005-0000-0000-0000AD2C0000}"/>
    <cellStyle name="Normal 53" xfId="4555" xr:uid="{00000000-0005-0000-0000-0000AE2C0000}"/>
    <cellStyle name="Normal 54" xfId="4556" xr:uid="{00000000-0005-0000-0000-0000AF2C0000}"/>
    <cellStyle name="Normal 55" xfId="4557" xr:uid="{00000000-0005-0000-0000-0000B02C0000}"/>
    <cellStyle name="Normal 56" xfId="4558" xr:uid="{00000000-0005-0000-0000-0000B12C0000}"/>
    <cellStyle name="Normal 57" xfId="4559" xr:uid="{00000000-0005-0000-0000-0000B22C0000}"/>
    <cellStyle name="Normal 58" xfId="4560" xr:uid="{00000000-0005-0000-0000-0000B32C0000}"/>
    <cellStyle name="Normal 59" xfId="4561" xr:uid="{00000000-0005-0000-0000-0000B42C0000}"/>
    <cellStyle name="Normal 6" xfId="274" xr:uid="{00000000-0005-0000-0000-0000B52C0000}"/>
    <cellStyle name="Normal 6 2" xfId="11158" xr:uid="{00000000-0005-0000-0000-0000B62C0000}"/>
    <cellStyle name="Normal 6 3" xfId="11159" xr:uid="{00000000-0005-0000-0000-0000B72C0000}"/>
    <cellStyle name="Normal 6 4" xfId="11157" xr:uid="{00000000-0005-0000-0000-0000B82C0000}"/>
    <cellStyle name="Normal 60" xfId="4562" xr:uid="{00000000-0005-0000-0000-0000B92C0000}"/>
    <cellStyle name="Normal 61" xfId="4563" xr:uid="{00000000-0005-0000-0000-0000BA2C0000}"/>
    <cellStyle name="Normal 62" xfId="4564" xr:uid="{00000000-0005-0000-0000-0000BB2C0000}"/>
    <cellStyle name="Normal 63" xfId="4565" xr:uid="{00000000-0005-0000-0000-0000BC2C0000}"/>
    <cellStyle name="Normal 64" xfId="4566" xr:uid="{00000000-0005-0000-0000-0000BD2C0000}"/>
    <cellStyle name="Normal 65" xfId="4567" xr:uid="{00000000-0005-0000-0000-0000BE2C0000}"/>
    <cellStyle name="Normal 66" xfId="4568" xr:uid="{00000000-0005-0000-0000-0000BF2C0000}"/>
    <cellStyle name="Normal 67" xfId="4569" xr:uid="{00000000-0005-0000-0000-0000C02C0000}"/>
    <cellStyle name="Normal 68" xfId="4570" xr:uid="{00000000-0005-0000-0000-0000C12C0000}"/>
    <cellStyle name="Normal 69" xfId="4571" xr:uid="{00000000-0005-0000-0000-0000C22C0000}"/>
    <cellStyle name="Normal 7" xfId="275" xr:uid="{00000000-0005-0000-0000-0000C32C0000}"/>
    <cellStyle name="Normal 7 2" xfId="11161" xr:uid="{00000000-0005-0000-0000-0000C42C0000}"/>
    <cellStyle name="Normal 7 3" xfId="11162" xr:uid="{00000000-0005-0000-0000-0000C52C0000}"/>
    <cellStyle name="Normal 7 4" xfId="11160" xr:uid="{00000000-0005-0000-0000-0000C62C0000}"/>
    <cellStyle name="Normal 70" xfId="4572" xr:uid="{00000000-0005-0000-0000-0000C72C0000}"/>
    <cellStyle name="Normal 71" xfId="4573" xr:uid="{00000000-0005-0000-0000-0000C82C0000}"/>
    <cellStyle name="Normal 72" xfId="4574" xr:uid="{00000000-0005-0000-0000-0000C92C0000}"/>
    <cellStyle name="Normal 73" xfId="4575" xr:uid="{00000000-0005-0000-0000-0000CA2C0000}"/>
    <cellStyle name="Normal 74" xfId="4576" xr:uid="{00000000-0005-0000-0000-0000CB2C0000}"/>
    <cellStyle name="Normal 75" xfId="4577" xr:uid="{00000000-0005-0000-0000-0000CC2C0000}"/>
    <cellStyle name="Normal 76" xfId="4578" xr:uid="{00000000-0005-0000-0000-0000CD2C0000}"/>
    <cellStyle name="Normal 77" xfId="4579" xr:uid="{00000000-0005-0000-0000-0000CE2C0000}"/>
    <cellStyle name="Normal 78" xfId="4580" xr:uid="{00000000-0005-0000-0000-0000CF2C0000}"/>
    <cellStyle name="Normal 79" xfId="4581" xr:uid="{00000000-0005-0000-0000-0000D02C0000}"/>
    <cellStyle name="Normal 8" xfId="276" xr:uid="{00000000-0005-0000-0000-0000D12C0000}"/>
    <cellStyle name="Normal 8 2" xfId="11163" xr:uid="{00000000-0005-0000-0000-0000D22C0000}"/>
    <cellStyle name="Normal 80" xfId="4582" xr:uid="{00000000-0005-0000-0000-0000D32C0000}"/>
    <cellStyle name="Normal 81" xfId="4583" xr:uid="{00000000-0005-0000-0000-0000D42C0000}"/>
    <cellStyle name="Normal 82" xfId="4584" xr:uid="{00000000-0005-0000-0000-0000D52C0000}"/>
    <cellStyle name="Normal 83" xfId="4585" xr:uid="{00000000-0005-0000-0000-0000D62C0000}"/>
    <cellStyle name="Normal 84" xfId="4586" xr:uid="{00000000-0005-0000-0000-0000D72C0000}"/>
    <cellStyle name="Normal 85" xfId="4587" xr:uid="{00000000-0005-0000-0000-0000D82C0000}"/>
    <cellStyle name="Normal 86" xfId="4588" xr:uid="{00000000-0005-0000-0000-0000D92C0000}"/>
    <cellStyle name="Normal 87" xfId="4589" xr:uid="{00000000-0005-0000-0000-0000DA2C0000}"/>
    <cellStyle name="Normal 88" xfId="4590" xr:uid="{00000000-0005-0000-0000-0000DB2C0000}"/>
    <cellStyle name="Normal 89" xfId="4591" xr:uid="{00000000-0005-0000-0000-0000DC2C0000}"/>
    <cellStyle name="Normal 9" xfId="277" xr:uid="{00000000-0005-0000-0000-0000DD2C0000}"/>
    <cellStyle name="Normal 9 2" xfId="11164" xr:uid="{00000000-0005-0000-0000-0000DE2C0000}"/>
    <cellStyle name="Normal 90" xfId="4592" xr:uid="{00000000-0005-0000-0000-0000DF2C0000}"/>
    <cellStyle name="Normal 91" xfId="4593" xr:uid="{00000000-0005-0000-0000-0000E02C0000}"/>
    <cellStyle name="Normal 92" xfId="4594" xr:uid="{00000000-0005-0000-0000-0000E12C0000}"/>
    <cellStyle name="Normal 93" xfId="4595" xr:uid="{00000000-0005-0000-0000-0000E22C0000}"/>
    <cellStyle name="Normal 94" xfId="4596" xr:uid="{00000000-0005-0000-0000-0000E32C0000}"/>
    <cellStyle name="Normal 95" xfId="4597" xr:uid="{00000000-0005-0000-0000-0000E42C0000}"/>
    <cellStyle name="Normal 96" xfId="4598" xr:uid="{00000000-0005-0000-0000-0000E52C0000}"/>
    <cellStyle name="Normal 97" xfId="4599" xr:uid="{00000000-0005-0000-0000-0000E62C0000}"/>
    <cellStyle name="Normal 97 2" xfId="8306" xr:uid="{00000000-0005-0000-0000-0000E72C0000}"/>
    <cellStyle name="Normal 98" xfId="4600" xr:uid="{00000000-0005-0000-0000-0000E82C0000}"/>
    <cellStyle name="Normal 99" xfId="4601" xr:uid="{00000000-0005-0000-0000-0000E92C0000}"/>
    <cellStyle name="Normal c" xfId="11165" xr:uid="{00000000-0005-0000-0000-0000EA2C0000}"/>
    <cellStyle name="Normal1" xfId="11166" xr:uid="{00000000-0005-0000-0000-0000EB2C0000}"/>
    <cellStyle name="Normale_grafp-06" xfId="278" xr:uid="{00000000-0005-0000-0000-0000EC2C0000}"/>
    <cellStyle name="Normalny_budget 2006 - ceny" xfId="11572" xr:uid="{00000000-0005-0000-0000-0000ED2C0000}"/>
    <cellStyle name="Nota" xfId="11167" xr:uid="{00000000-0005-0000-0000-0000EE2C0000}"/>
    <cellStyle name="Note" xfId="115" xr:uid="{00000000-0005-0000-0000-0000EF2C0000}"/>
    <cellStyle name="Note 10" xfId="4602" xr:uid="{00000000-0005-0000-0000-0000F02C0000}"/>
    <cellStyle name="Note 100" xfId="4603" xr:uid="{00000000-0005-0000-0000-0000F12C0000}"/>
    <cellStyle name="Note 101" xfId="4604" xr:uid="{00000000-0005-0000-0000-0000F22C0000}"/>
    <cellStyle name="Note 102" xfId="4605" xr:uid="{00000000-0005-0000-0000-0000F32C0000}"/>
    <cellStyle name="Note 103" xfId="4606" xr:uid="{00000000-0005-0000-0000-0000F42C0000}"/>
    <cellStyle name="Note 104" xfId="4607" xr:uid="{00000000-0005-0000-0000-0000F52C0000}"/>
    <cellStyle name="Note 105" xfId="4608" xr:uid="{00000000-0005-0000-0000-0000F62C0000}"/>
    <cellStyle name="Note 106" xfId="4609" xr:uid="{00000000-0005-0000-0000-0000F72C0000}"/>
    <cellStyle name="Note 107" xfId="4610" xr:uid="{00000000-0005-0000-0000-0000F82C0000}"/>
    <cellStyle name="Note 108" xfId="4611" xr:uid="{00000000-0005-0000-0000-0000F92C0000}"/>
    <cellStyle name="Note 109" xfId="4612" xr:uid="{00000000-0005-0000-0000-0000FA2C0000}"/>
    <cellStyle name="Note 11" xfId="4613" xr:uid="{00000000-0005-0000-0000-0000FB2C0000}"/>
    <cellStyle name="Note 110" xfId="4614" xr:uid="{00000000-0005-0000-0000-0000FC2C0000}"/>
    <cellStyle name="Note 111" xfId="4615" xr:uid="{00000000-0005-0000-0000-0000FD2C0000}"/>
    <cellStyle name="Note 112" xfId="4616" xr:uid="{00000000-0005-0000-0000-0000FE2C0000}"/>
    <cellStyle name="Note 113" xfId="4617" xr:uid="{00000000-0005-0000-0000-0000FF2C0000}"/>
    <cellStyle name="Note 114" xfId="4618" xr:uid="{00000000-0005-0000-0000-0000002D0000}"/>
    <cellStyle name="Note 115" xfId="4619" xr:uid="{00000000-0005-0000-0000-0000012D0000}"/>
    <cellStyle name="Note 116" xfId="4620" xr:uid="{00000000-0005-0000-0000-0000022D0000}"/>
    <cellStyle name="Note 117" xfId="4621" xr:uid="{00000000-0005-0000-0000-0000032D0000}"/>
    <cellStyle name="Note 118" xfId="4622" xr:uid="{00000000-0005-0000-0000-0000042D0000}"/>
    <cellStyle name="Note 119" xfId="4623" xr:uid="{00000000-0005-0000-0000-0000052D0000}"/>
    <cellStyle name="Note 12" xfId="4624" xr:uid="{00000000-0005-0000-0000-0000062D0000}"/>
    <cellStyle name="Note 120" xfId="4625" xr:uid="{00000000-0005-0000-0000-0000072D0000}"/>
    <cellStyle name="Note 121" xfId="4626" xr:uid="{00000000-0005-0000-0000-0000082D0000}"/>
    <cellStyle name="Note 122" xfId="4627" xr:uid="{00000000-0005-0000-0000-0000092D0000}"/>
    <cellStyle name="Note 123" xfId="4628" xr:uid="{00000000-0005-0000-0000-00000A2D0000}"/>
    <cellStyle name="Note 124" xfId="4629" xr:uid="{00000000-0005-0000-0000-00000B2D0000}"/>
    <cellStyle name="Note 125" xfId="4630" xr:uid="{00000000-0005-0000-0000-00000C2D0000}"/>
    <cellStyle name="Note 126" xfId="4631" xr:uid="{00000000-0005-0000-0000-00000D2D0000}"/>
    <cellStyle name="Note 127" xfId="4632" xr:uid="{00000000-0005-0000-0000-00000E2D0000}"/>
    <cellStyle name="Note 128" xfId="4633" xr:uid="{00000000-0005-0000-0000-00000F2D0000}"/>
    <cellStyle name="Note 129" xfId="4634" xr:uid="{00000000-0005-0000-0000-0000102D0000}"/>
    <cellStyle name="Note 13" xfId="4635" xr:uid="{00000000-0005-0000-0000-0000112D0000}"/>
    <cellStyle name="Note 130" xfId="4636" xr:uid="{00000000-0005-0000-0000-0000122D0000}"/>
    <cellStyle name="Note 131" xfId="4637" xr:uid="{00000000-0005-0000-0000-0000132D0000}"/>
    <cellStyle name="Note 132" xfId="4638" xr:uid="{00000000-0005-0000-0000-0000142D0000}"/>
    <cellStyle name="Note 133" xfId="4639" xr:uid="{00000000-0005-0000-0000-0000152D0000}"/>
    <cellStyle name="Note 134" xfId="4640" xr:uid="{00000000-0005-0000-0000-0000162D0000}"/>
    <cellStyle name="Note 135" xfId="4641" xr:uid="{00000000-0005-0000-0000-0000172D0000}"/>
    <cellStyle name="Note 136" xfId="4642" xr:uid="{00000000-0005-0000-0000-0000182D0000}"/>
    <cellStyle name="Note 137" xfId="4643" xr:uid="{00000000-0005-0000-0000-0000192D0000}"/>
    <cellStyle name="Note 138" xfId="4644" xr:uid="{00000000-0005-0000-0000-00001A2D0000}"/>
    <cellStyle name="Note 139" xfId="4645" xr:uid="{00000000-0005-0000-0000-00001B2D0000}"/>
    <cellStyle name="Note 14" xfId="4646" xr:uid="{00000000-0005-0000-0000-00001C2D0000}"/>
    <cellStyle name="Note 140" xfId="4647" xr:uid="{00000000-0005-0000-0000-00001D2D0000}"/>
    <cellStyle name="Note 141" xfId="4648" xr:uid="{00000000-0005-0000-0000-00001E2D0000}"/>
    <cellStyle name="Note 142" xfId="4649" xr:uid="{00000000-0005-0000-0000-00001F2D0000}"/>
    <cellStyle name="Note 143" xfId="4650" xr:uid="{00000000-0005-0000-0000-0000202D0000}"/>
    <cellStyle name="Note 144" xfId="4651" xr:uid="{00000000-0005-0000-0000-0000212D0000}"/>
    <cellStyle name="Note 145" xfId="4652" xr:uid="{00000000-0005-0000-0000-0000222D0000}"/>
    <cellStyle name="Note 146" xfId="4653" xr:uid="{00000000-0005-0000-0000-0000232D0000}"/>
    <cellStyle name="Note 147" xfId="4654" xr:uid="{00000000-0005-0000-0000-0000242D0000}"/>
    <cellStyle name="Note 148" xfId="4655" xr:uid="{00000000-0005-0000-0000-0000252D0000}"/>
    <cellStyle name="Note 149" xfId="4656" xr:uid="{00000000-0005-0000-0000-0000262D0000}"/>
    <cellStyle name="Note 15" xfId="4657" xr:uid="{00000000-0005-0000-0000-0000272D0000}"/>
    <cellStyle name="Note 150" xfId="4658" xr:uid="{00000000-0005-0000-0000-0000282D0000}"/>
    <cellStyle name="Note 151" xfId="4659" xr:uid="{00000000-0005-0000-0000-0000292D0000}"/>
    <cellStyle name="Note 152" xfId="4660" xr:uid="{00000000-0005-0000-0000-00002A2D0000}"/>
    <cellStyle name="Note 153" xfId="4661" xr:uid="{00000000-0005-0000-0000-00002B2D0000}"/>
    <cellStyle name="Note 154" xfId="4662" xr:uid="{00000000-0005-0000-0000-00002C2D0000}"/>
    <cellStyle name="Note 155" xfId="4663" xr:uid="{00000000-0005-0000-0000-00002D2D0000}"/>
    <cellStyle name="Note 156" xfId="4664" xr:uid="{00000000-0005-0000-0000-00002E2D0000}"/>
    <cellStyle name="Note 157" xfId="4665" xr:uid="{00000000-0005-0000-0000-00002F2D0000}"/>
    <cellStyle name="Note 158" xfId="4666" xr:uid="{00000000-0005-0000-0000-0000302D0000}"/>
    <cellStyle name="Note 159" xfId="4667" xr:uid="{00000000-0005-0000-0000-0000312D0000}"/>
    <cellStyle name="Note 16" xfId="4668" xr:uid="{00000000-0005-0000-0000-0000322D0000}"/>
    <cellStyle name="Note 160" xfId="4669" xr:uid="{00000000-0005-0000-0000-0000332D0000}"/>
    <cellStyle name="Note 161" xfId="4670" xr:uid="{00000000-0005-0000-0000-0000342D0000}"/>
    <cellStyle name="Note 162" xfId="4671" xr:uid="{00000000-0005-0000-0000-0000352D0000}"/>
    <cellStyle name="Note 163" xfId="4672" xr:uid="{00000000-0005-0000-0000-0000362D0000}"/>
    <cellStyle name="Note 164" xfId="4673" xr:uid="{00000000-0005-0000-0000-0000372D0000}"/>
    <cellStyle name="Note 165" xfId="4674" xr:uid="{00000000-0005-0000-0000-0000382D0000}"/>
    <cellStyle name="Note 166" xfId="4675" xr:uid="{00000000-0005-0000-0000-0000392D0000}"/>
    <cellStyle name="Note 167" xfId="4676" xr:uid="{00000000-0005-0000-0000-00003A2D0000}"/>
    <cellStyle name="Note 168" xfId="4677" xr:uid="{00000000-0005-0000-0000-00003B2D0000}"/>
    <cellStyle name="Note 169" xfId="4678" xr:uid="{00000000-0005-0000-0000-00003C2D0000}"/>
    <cellStyle name="Note 17" xfId="4679" xr:uid="{00000000-0005-0000-0000-00003D2D0000}"/>
    <cellStyle name="Note 170" xfId="4680" xr:uid="{00000000-0005-0000-0000-00003E2D0000}"/>
    <cellStyle name="Note 171" xfId="4681" xr:uid="{00000000-0005-0000-0000-00003F2D0000}"/>
    <cellStyle name="Note 172" xfId="4682" xr:uid="{00000000-0005-0000-0000-0000402D0000}"/>
    <cellStyle name="Note 173" xfId="4683" xr:uid="{00000000-0005-0000-0000-0000412D0000}"/>
    <cellStyle name="Note 174" xfId="4684" xr:uid="{00000000-0005-0000-0000-0000422D0000}"/>
    <cellStyle name="Note 175" xfId="4685" xr:uid="{00000000-0005-0000-0000-0000432D0000}"/>
    <cellStyle name="Note 176" xfId="4686" xr:uid="{00000000-0005-0000-0000-0000442D0000}"/>
    <cellStyle name="Note 177" xfId="4687" xr:uid="{00000000-0005-0000-0000-0000452D0000}"/>
    <cellStyle name="Note 178" xfId="4688" xr:uid="{00000000-0005-0000-0000-0000462D0000}"/>
    <cellStyle name="Note 179" xfId="4689" xr:uid="{00000000-0005-0000-0000-0000472D0000}"/>
    <cellStyle name="Note 18" xfId="4690" xr:uid="{00000000-0005-0000-0000-0000482D0000}"/>
    <cellStyle name="Note 180" xfId="4691" xr:uid="{00000000-0005-0000-0000-0000492D0000}"/>
    <cellStyle name="Note 181" xfId="4692" xr:uid="{00000000-0005-0000-0000-00004A2D0000}"/>
    <cellStyle name="Note 182" xfId="4693" xr:uid="{00000000-0005-0000-0000-00004B2D0000}"/>
    <cellStyle name="Note 183" xfId="4694" xr:uid="{00000000-0005-0000-0000-00004C2D0000}"/>
    <cellStyle name="Note 184" xfId="4695" xr:uid="{00000000-0005-0000-0000-00004D2D0000}"/>
    <cellStyle name="Note 185" xfId="4696" xr:uid="{00000000-0005-0000-0000-00004E2D0000}"/>
    <cellStyle name="Note 186" xfId="4697" xr:uid="{00000000-0005-0000-0000-00004F2D0000}"/>
    <cellStyle name="Note 187" xfId="4698" xr:uid="{00000000-0005-0000-0000-0000502D0000}"/>
    <cellStyle name="Note 188" xfId="4699" xr:uid="{00000000-0005-0000-0000-0000512D0000}"/>
    <cellStyle name="Note 189" xfId="4700" xr:uid="{00000000-0005-0000-0000-0000522D0000}"/>
    <cellStyle name="Note 19" xfId="4701" xr:uid="{00000000-0005-0000-0000-0000532D0000}"/>
    <cellStyle name="Note 190" xfId="4702" xr:uid="{00000000-0005-0000-0000-0000542D0000}"/>
    <cellStyle name="Note 191" xfId="4703" xr:uid="{00000000-0005-0000-0000-0000552D0000}"/>
    <cellStyle name="Note 192" xfId="4704" xr:uid="{00000000-0005-0000-0000-0000562D0000}"/>
    <cellStyle name="Note 193" xfId="4705" xr:uid="{00000000-0005-0000-0000-0000572D0000}"/>
    <cellStyle name="Note 194" xfId="4706" xr:uid="{00000000-0005-0000-0000-0000582D0000}"/>
    <cellStyle name="Note 195" xfId="4707" xr:uid="{00000000-0005-0000-0000-0000592D0000}"/>
    <cellStyle name="Note 196" xfId="4708" xr:uid="{00000000-0005-0000-0000-00005A2D0000}"/>
    <cellStyle name="Note 197" xfId="4709" xr:uid="{00000000-0005-0000-0000-00005B2D0000}"/>
    <cellStyle name="Note 198" xfId="4710" xr:uid="{00000000-0005-0000-0000-00005C2D0000}"/>
    <cellStyle name="Note 199" xfId="4711" xr:uid="{00000000-0005-0000-0000-00005D2D0000}"/>
    <cellStyle name="Note 2" xfId="4712" xr:uid="{00000000-0005-0000-0000-00005E2D0000}"/>
    <cellStyle name="Note 2 2" xfId="11168" xr:uid="{00000000-0005-0000-0000-00005F2D0000}"/>
    <cellStyle name="Note 20" xfId="4713" xr:uid="{00000000-0005-0000-0000-0000602D0000}"/>
    <cellStyle name="Note 200" xfId="4714" xr:uid="{00000000-0005-0000-0000-0000612D0000}"/>
    <cellStyle name="Note 201" xfId="4715" xr:uid="{00000000-0005-0000-0000-0000622D0000}"/>
    <cellStyle name="Note 202" xfId="4716" xr:uid="{00000000-0005-0000-0000-0000632D0000}"/>
    <cellStyle name="Note 203" xfId="4717" xr:uid="{00000000-0005-0000-0000-0000642D0000}"/>
    <cellStyle name="Note 204" xfId="4718" xr:uid="{00000000-0005-0000-0000-0000652D0000}"/>
    <cellStyle name="Note 205" xfId="4719" xr:uid="{00000000-0005-0000-0000-0000662D0000}"/>
    <cellStyle name="Note 206" xfId="4720" xr:uid="{00000000-0005-0000-0000-0000672D0000}"/>
    <cellStyle name="Note 207" xfId="4721" xr:uid="{00000000-0005-0000-0000-0000682D0000}"/>
    <cellStyle name="Note 208" xfId="4722" xr:uid="{00000000-0005-0000-0000-0000692D0000}"/>
    <cellStyle name="Note 209" xfId="4723" xr:uid="{00000000-0005-0000-0000-00006A2D0000}"/>
    <cellStyle name="Note 21" xfId="4724" xr:uid="{00000000-0005-0000-0000-00006B2D0000}"/>
    <cellStyle name="Note 210" xfId="4725" xr:uid="{00000000-0005-0000-0000-00006C2D0000}"/>
    <cellStyle name="Note 211" xfId="4726" xr:uid="{00000000-0005-0000-0000-00006D2D0000}"/>
    <cellStyle name="Note 212" xfId="4727" xr:uid="{00000000-0005-0000-0000-00006E2D0000}"/>
    <cellStyle name="Note 213" xfId="4728" xr:uid="{00000000-0005-0000-0000-00006F2D0000}"/>
    <cellStyle name="Note 214" xfId="4729" xr:uid="{00000000-0005-0000-0000-0000702D0000}"/>
    <cellStyle name="Note 215" xfId="4730" xr:uid="{00000000-0005-0000-0000-0000712D0000}"/>
    <cellStyle name="Note 216" xfId="4731" xr:uid="{00000000-0005-0000-0000-0000722D0000}"/>
    <cellStyle name="Note 217" xfId="4732" xr:uid="{00000000-0005-0000-0000-0000732D0000}"/>
    <cellStyle name="Note 218" xfId="4733" xr:uid="{00000000-0005-0000-0000-0000742D0000}"/>
    <cellStyle name="Note 219" xfId="4734" xr:uid="{00000000-0005-0000-0000-0000752D0000}"/>
    <cellStyle name="Note 22" xfId="4735" xr:uid="{00000000-0005-0000-0000-0000762D0000}"/>
    <cellStyle name="Note 220" xfId="4736" xr:uid="{00000000-0005-0000-0000-0000772D0000}"/>
    <cellStyle name="Note 221" xfId="4737" xr:uid="{00000000-0005-0000-0000-0000782D0000}"/>
    <cellStyle name="Note 222" xfId="4738" xr:uid="{00000000-0005-0000-0000-0000792D0000}"/>
    <cellStyle name="Note 223" xfId="4739" xr:uid="{00000000-0005-0000-0000-00007A2D0000}"/>
    <cellStyle name="Note 224" xfId="4740" xr:uid="{00000000-0005-0000-0000-00007B2D0000}"/>
    <cellStyle name="Note 225" xfId="4741" xr:uid="{00000000-0005-0000-0000-00007C2D0000}"/>
    <cellStyle name="Note 226" xfId="4742" xr:uid="{00000000-0005-0000-0000-00007D2D0000}"/>
    <cellStyle name="Note 227" xfId="4743" xr:uid="{00000000-0005-0000-0000-00007E2D0000}"/>
    <cellStyle name="Note 228" xfId="4744" xr:uid="{00000000-0005-0000-0000-00007F2D0000}"/>
    <cellStyle name="Note 229" xfId="4745" xr:uid="{00000000-0005-0000-0000-0000802D0000}"/>
    <cellStyle name="Note 23" xfId="4746" xr:uid="{00000000-0005-0000-0000-0000812D0000}"/>
    <cellStyle name="Note 230" xfId="4747" xr:uid="{00000000-0005-0000-0000-0000822D0000}"/>
    <cellStyle name="Note 231" xfId="4748" xr:uid="{00000000-0005-0000-0000-0000832D0000}"/>
    <cellStyle name="Note 232" xfId="4749" xr:uid="{00000000-0005-0000-0000-0000842D0000}"/>
    <cellStyle name="Note 233" xfId="4750" xr:uid="{00000000-0005-0000-0000-0000852D0000}"/>
    <cellStyle name="Note 234" xfId="4751" xr:uid="{00000000-0005-0000-0000-0000862D0000}"/>
    <cellStyle name="Note 235" xfId="4752" xr:uid="{00000000-0005-0000-0000-0000872D0000}"/>
    <cellStyle name="Note 236" xfId="4753" xr:uid="{00000000-0005-0000-0000-0000882D0000}"/>
    <cellStyle name="Note 237" xfId="4754" xr:uid="{00000000-0005-0000-0000-0000892D0000}"/>
    <cellStyle name="Note 238" xfId="4755" xr:uid="{00000000-0005-0000-0000-00008A2D0000}"/>
    <cellStyle name="Note 239" xfId="4756" xr:uid="{00000000-0005-0000-0000-00008B2D0000}"/>
    <cellStyle name="Note 24" xfId="4757" xr:uid="{00000000-0005-0000-0000-00008C2D0000}"/>
    <cellStyle name="Note 240" xfId="4758" xr:uid="{00000000-0005-0000-0000-00008D2D0000}"/>
    <cellStyle name="Note 241" xfId="4759" xr:uid="{00000000-0005-0000-0000-00008E2D0000}"/>
    <cellStyle name="Note 242" xfId="4760" xr:uid="{00000000-0005-0000-0000-00008F2D0000}"/>
    <cellStyle name="Note 243" xfId="4761" xr:uid="{00000000-0005-0000-0000-0000902D0000}"/>
    <cellStyle name="Note 244" xfId="4762" xr:uid="{00000000-0005-0000-0000-0000912D0000}"/>
    <cellStyle name="Note 245" xfId="4763" xr:uid="{00000000-0005-0000-0000-0000922D0000}"/>
    <cellStyle name="Note 246" xfId="11295" xr:uid="{00000000-0005-0000-0000-0000932D0000}"/>
    <cellStyle name="Note 247" xfId="11378" xr:uid="{00000000-0005-0000-0000-0000942D0000}"/>
    <cellStyle name="Note 25" xfId="4764" xr:uid="{00000000-0005-0000-0000-0000952D0000}"/>
    <cellStyle name="Note 26" xfId="4765" xr:uid="{00000000-0005-0000-0000-0000962D0000}"/>
    <cellStyle name="Note 27" xfId="4766" xr:uid="{00000000-0005-0000-0000-0000972D0000}"/>
    <cellStyle name="Note 28" xfId="4767" xr:uid="{00000000-0005-0000-0000-0000982D0000}"/>
    <cellStyle name="Note 29" xfId="4768" xr:uid="{00000000-0005-0000-0000-0000992D0000}"/>
    <cellStyle name="Note 3" xfId="4769" xr:uid="{00000000-0005-0000-0000-00009A2D0000}"/>
    <cellStyle name="Note 30" xfId="4770" xr:uid="{00000000-0005-0000-0000-00009B2D0000}"/>
    <cellStyle name="Note 31" xfId="4771" xr:uid="{00000000-0005-0000-0000-00009C2D0000}"/>
    <cellStyle name="Note 32" xfId="4772" xr:uid="{00000000-0005-0000-0000-00009D2D0000}"/>
    <cellStyle name="Note 33" xfId="4773" xr:uid="{00000000-0005-0000-0000-00009E2D0000}"/>
    <cellStyle name="Note 34" xfId="4774" xr:uid="{00000000-0005-0000-0000-00009F2D0000}"/>
    <cellStyle name="Note 35" xfId="4775" xr:uid="{00000000-0005-0000-0000-0000A02D0000}"/>
    <cellStyle name="Note 36" xfId="4776" xr:uid="{00000000-0005-0000-0000-0000A12D0000}"/>
    <cellStyle name="Note 37" xfId="4777" xr:uid="{00000000-0005-0000-0000-0000A22D0000}"/>
    <cellStyle name="Note 38" xfId="4778" xr:uid="{00000000-0005-0000-0000-0000A32D0000}"/>
    <cellStyle name="Note 39" xfId="4779" xr:uid="{00000000-0005-0000-0000-0000A42D0000}"/>
    <cellStyle name="Note 4" xfId="4780" xr:uid="{00000000-0005-0000-0000-0000A52D0000}"/>
    <cellStyle name="Note 40" xfId="4781" xr:uid="{00000000-0005-0000-0000-0000A62D0000}"/>
    <cellStyle name="Note 41" xfId="4782" xr:uid="{00000000-0005-0000-0000-0000A72D0000}"/>
    <cellStyle name="Note 42" xfId="4783" xr:uid="{00000000-0005-0000-0000-0000A82D0000}"/>
    <cellStyle name="Note 43" xfId="4784" xr:uid="{00000000-0005-0000-0000-0000A92D0000}"/>
    <cellStyle name="Note 44" xfId="4785" xr:uid="{00000000-0005-0000-0000-0000AA2D0000}"/>
    <cellStyle name="Note 45" xfId="4786" xr:uid="{00000000-0005-0000-0000-0000AB2D0000}"/>
    <cellStyle name="Note 46" xfId="4787" xr:uid="{00000000-0005-0000-0000-0000AC2D0000}"/>
    <cellStyle name="Note 47" xfId="4788" xr:uid="{00000000-0005-0000-0000-0000AD2D0000}"/>
    <cellStyle name="Note 48" xfId="4789" xr:uid="{00000000-0005-0000-0000-0000AE2D0000}"/>
    <cellStyle name="Note 49" xfId="4790" xr:uid="{00000000-0005-0000-0000-0000AF2D0000}"/>
    <cellStyle name="Note 5" xfId="4791" xr:uid="{00000000-0005-0000-0000-0000B02D0000}"/>
    <cellStyle name="Note 50" xfId="4792" xr:uid="{00000000-0005-0000-0000-0000B12D0000}"/>
    <cellStyle name="Note 51" xfId="4793" xr:uid="{00000000-0005-0000-0000-0000B22D0000}"/>
    <cellStyle name="Note 52" xfId="4794" xr:uid="{00000000-0005-0000-0000-0000B32D0000}"/>
    <cellStyle name="Note 53" xfId="4795" xr:uid="{00000000-0005-0000-0000-0000B42D0000}"/>
    <cellStyle name="Note 54" xfId="4796" xr:uid="{00000000-0005-0000-0000-0000B52D0000}"/>
    <cellStyle name="Note 55" xfId="4797" xr:uid="{00000000-0005-0000-0000-0000B62D0000}"/>
    <cellStyle name="Note 56" xfId="4798" xr:uid="{00000000-0005-0000-0000-0000B72D0000}"/>
    <cellStyle name="Note 57" xfId="4799" xr:uid="{00000000-0005-0000-0000-0000B82D0000}"/>
    <cellStyle name="Note 58" xfId="4800" xr:uid="{00000000-0005-0000-0000-0000B92D0000}"/>
    <cellStyle name="Note 59" xfId="4801" xr:uid="{00000000-0005-0000-0000-0000BA2D0000}"/>
    <cellStyle name="Note 6" xfId="4802" xr:uid="{00000000-0005-0000-0000-0000BB2D0000}"/>
    <cellStyle name="Note 60" xfId="4803" xr:uid="{00000000-0005-0000-0000-0000BC2D0000}"/>
    <cellStyle name="Note 61" xfId="4804" xr:uid="{00000000-0005-0000-0000-0000BD2D0000}"/>
    <cellStyle name="Note 62" xfId="4805" xr:uid="{00000000-0005-0000-0000-0000BE2D0000}"/>
    <cellStyle name="Note 63" xfId="4806" xr:uid="{00000000-0005-0000-0000-0000BF2D0000}"/>
    <cellStyle name="Note 64" xfId="4807" xr:uid="{00000000-0005-0000-0000-0000C02D0000}"/>
    <cellStyle name="Note 65" xfId="4808" xr:uid="{00000000-0005-0000-0000-0000C12D0000}"/>
    <cellStyle name="Note 66" xfId="4809" xr:uid="{00000000-0005-0000-0000-0000C22D0000}"/>
    <cellStyle name="Note 67" xfId="4810" xr:uid="{00000000-0005-0000-0000-0000C32D0000}"/>
    <cellStyle name="Note 68" xfId="4811" xr:uid="{00000000-0005-0000-0000-0000C42D0000}"/>
    <cellStyle name="Note 69" xfId="4812" xr:uid="{00000000-0005-0000-0000-0000C52D0000}"/>
    <cellStyle name="Note 7" xfId="4813" xr:uid="{00000000-0005-0000-0000-0000C62D0000}"/>
    <cellStyle name="Note 70" xfId="4814" xr:uid="{00000000-0005-0000-0000-0000C72D0000}"/>
    <cellStyle name="Note 71" xfId="4815" xr:uid="{00000000-0005-0000-0000-0000C82D0000}"/>
    <cellStyle name="Note 72" xfId="4816" xr:uid="{00000000-0005-0000-0000-0000C92D0000}"/>
    <cellStyle name="Note 73" xfId="4817" xr:uid="{00000000-0005-0000-0000-0000CA2D0000}"/>
    <cellStyle name="Note 74" xfId="4818" xr:uid="{00000000-0005-0000-0000-0000CB2D0000}"/>
    <cellStyle name="Note 75" xfId="4819" xr:uid="{00000000-0005-0000-0000-0000CC2D0000}"/>
    <cellStyle name="Note 76" xfId="4820" xr:uid="{00000000-0005-0000-0000-0000CD2D0000}"/>
    <cellStyle name="Note 77" xfId="4821" xr:uid="{00000000-0005-0000-0000-0000CE2D0000}"/>
    <cellStyle name="Note 78" xfId="4822" xr:uid="{00000000-0005-0000-0000-0000CF2D0000}"/>
    <cellStyle name="Note 79" xfId="4823" xr:uid="{00000000-0005-0000-0000-0000D02D0000}"/>
    <cellStyle name="Note 8" xfId="4824" xr:uid="{00000000-0005-0000-0000-0000D12D0000}"/>
    <cellStyle name="Note 80" xfId="4825" xr:uid="{00000000-0005-0000-0000-0000D22D0000}"/>
    <cellStyle name="Note 81" xfId="4826" xr:uid="{00000000-0005-0000-0000-0000D32D0000}"/>
    <cellStyle name="Note 82" xfId="4827" xr:uid="{00000000-0005-0000-0000-0000D42D0000}"/>
    <cellStyle name="Note 83" xfId="4828" xr:uid="{00000000-0005-0000-0000-0000D52D0000}"/>
    <cellStyle name="Note 84" xfId="4829" xr:uid="{00000000-0005-0000-0000-0000D62D0000}"/>
    <cellStyle name="Note 85" xfId="4830" xr:uid="{00000000-0005-0000-0000-0000D72D0000}"/>
    <cellStyle name="Note 86" xfId="4831" xr:uid="{00000000-0005-0000-0000-0000D82D0000}"/>
    <cellStyle name="Note 87" xfId="4832" xr:uid="{00000000-0005-0000-0000-0000D92D0000}"/>
    <cellStyle name="Note 88" xfId="4833" xr:uid="{00000000-0005-0000-0000-0000DA2D0000}"/>
    <cellStyle name="Note 89" xfId="4834" xr:uid="{00000000-0005-0000-0000-0000DB2D0000}"/>
    <cellStyle name="Note 9" xfId="4835" xr:uid="{00000000-0005-0000-0000-0000DC2D0000}"/>
    <cellStyle name="Note 90" xfId="4836" xr:uid="{00000000-0005-0000-0000-0000DD2D0000}"/>
    <cellStyle name="Note 91" xfId="4837" xr:uid="{00000000-0005-0000-0000-0000DE2D0000}"/>
    <cellStyle name="Note 92" xfId="4838" xr:uid="{00000000-0005-0000-0000-0000DF2D0000}"/>
    <cellStyle name="Note 93" xfId="4839" xr:uid="{00000000-0005-0000-0000-0000E02D0000}"/>
    <cellStyle name="Note 94" xfId="4840" xr:uid="{00000000-0005-0000-0000-0000E12D0000}"/>
    <cellStyle name="Note 95" xfId="4841" xr:uid="{00000000-0005-0000-0000-0000E22D0000}"/>
    <cellStyle name="Note 96" xfId="4842" xr:uid="{00000000-0005-0000-0000-0000E32D0000}"/>
    <cellStyle name="Note 97" xfId="4843" xr:uid="{00000000-0005-0000-0000-0000E42D0000}"/>
    <cellStyle name="Note 98" xfId="4844" xr:uid="{00000000-0005-0000-0000-0000E52D0000}"/>
    <cellStyle name="Note 99" xfId="4845" xr:uid="{00000000-0005-0000-0000-0000E62D0000}"/>
    <cellStyle name="Notiz" xfId="8337" xr:uid="{00000000-0005-0000-0000-0000E72D0000}"/>
    <cellStyle name="Notiz 2" xfId="13681" xr:uid="{00000000-0005-0000-0000-0000E82D0000}"/>
    <cellStyle name="Number0" xfId="11169" xr:uid="{00000000-0005-0000-0000-0000E92D0000}"/>
    <cellStyle name="Number1" xfId="11170" xr:uid="{00000000-0005-0000-0000-0000EA2D0000}"/>
    <cellStyle name="Number2" xfId="11171" xr:uid="{00000000-0005-0000-0000-0000EB2D0000}"/>
    <cellStyle name="Number3" xfId="11172" xr:uid="{00000000-0005-0000-0000-0000EC2D0000}"/>
    <cellStyle name="Obliczenia" xfId="116" xr:uid="{00000000-0005-0000-0000-0000ED2D0000}"/>
    <cellStyle name="Œ…‹æØ‚è [0.00]_!!!GO" xfId="11173" xr:uid="{00000000-0005-0000-0000-0000EE2D0000}"/>
    <cellStyle name="Œ…‹æØ‚è_!!!GO" xfId="11174" xr:uid="{00000000-0005-0000-0000-0000EF2D0000}"/>
    <cellStyle name="one" xfId="11175" xr:uid="{00000000-0005-0000-0000-0000F02D0000}"/>
    <cellStyle name="ÒP" xfId="11176" xr:uid="{00000000-0005-0000-0000-0000F12D0000}"/>
    <cellStyle name="Option_Added_Cont_Desc" xfId="11177" xr:uid="{00000000-0005-0000-0000-0000F22D0000}"/>
    <cellStyle name="Output" xfId="117" xr:uid="{00000000-0005-0000-0000-0000F32D0000}"/>
    <cellStyle name="Output 10" xfId="4846" xr:uid="{00000000-0005-0000-0000-0000F42D0000}"/>
    <cellStyle name="Output 100" xfId="4847" xr:uid="{00000000-0005-0000-0000-0000F52D0000}"/>
    <cellStyle name="Output 101" xfId="4848" xr:uid="{00000000-0005-0000-0000-0000F62D0000}"/>
    <cellStyle name="Output 102" xfId="4849" xr:uid="{00000000-0005-0000-0000-0000F72D0000}"/>
    <cellStyle name="Output 103" xfId="4850" xr:uid="{00000000-0005-0000-0000-0000F82D0000}"/>
    <cellStyle name="Output 104" xfId="4851" xr:uid="{00000000-0005-0000-0000-0000F92D0000}"/>
    <cellStyle name="Output 105" xfId="4852" xr:uid="{00000000-0005-0000-0000-0000FA2D0000}"/>
    <cellStyle name="Output 106" xfId="4853" xr:uid="{00000000-0005-0000-0000-0000FB2D0000}"/>
    <cellStyle name="Output 107" xfId="4854" xr:uid="{00000000-0005-0000-0000-0000FC2D0000}"/>
    <cellStyle name="Output 108" xfId="4855" xr:uid="{00000000-0005-0000-0000-0000FD2D0000}"/>
    <cellStyle name="Output 109" xfId="4856" xr:uid="{00000000-0005-0000-0000-0000FE2D0000}"/>
    <cellStyle name="Output 11" xfId="4857" xr:uid="{00000000-0005-0000-0000-0000FF2D0000}"/>
    <cellStyle name="Output 110" xfId="4858" xr:uid="{00000000-0005-0000-0000-0000002E0000}"/>
    <cellStyle name="Output 111" xfId="4859" xr:uid="{00000000-0005-0000-0000-0000012E0000}"/>
    <cellStyle name="Output 112" xfId="4860" xr:uid="{00000000-0005-0000-0000-0000022E0000}"/>
    <cellStyle name="Output 113" xfId="4861" xr:uid="{00000000-0005-0000-0000-0000032E0000}"/>
    <cellStyle name="Output 114" xfId="4862" xr:uid="{00000000-0005-0000-0000-0000042E0000}"/>
    <cellStyle name="Output 115" xfId="4863" xr:uid="{00000000-0005-0000-0000-0000052E0000}"/>
    <cellStyle name="Output 116" xfId="4864" xr:uid="{00000000-0005-0000-0000-0000062E0000}"/>
    <cellStyle name="Output 117" xfId="4865" xr:uid="{00000000-0005-0000-0000-0000072E0000}"/>
    <cellStyle name="Output 118" xfId="4866" xr:uid="{00000000-0005-0000-0000-0000082E0000}"/>
    <cellStyle name="Output 119" xfId="4867" xr:uid="{00000000-0005-0000-0000-0000092E0000}"/>
    <cellStyle name="Output 12" xfId="4868" xr:uid="{00000000-0005-0000-0000-00000A2E0000}"/>
    <cellStyle name="Output 120" xfId="4869" xr:uid="{00000000-0005-0000-0000-00000B2E0000}"/>
    <cellStyle name="Output 121" xfId="4870" xr:uid="{00000000-0005-0000-0000-00000C2E0000}"/>
    <cellStyle name="Output 122" xfId="4871" xr:uid="{00000000-0005-0000-0000-00000D2E0000}"/>
    <cellStyle name="Output 123" xfId="4872" xr:uid="{00000000-0005-0000-0000-00000E2E0000}"/>
    <cellStyle name="Output 124" xfId="4873" xr:uid="{00000000-0005-0000-0000-00000F2E0000}"/>
    <cellStyle name="Output 125" xfId="4874" xr:uid="{00000000-0005-0000-0000-0000102E0000}"/>
    <cellStyle name="Output 126" xfId="4875" xr:uid="{00000000-0005-0000-0000-0000112E0000}"/>
    <cellStyle name="Output 127" xfId="4876" xr:uid="{00000000-0005-0000-0000-0000122E0000}"/>
    <cellStyle name="Output 128" xfId="4877" xr:uid="{00000000-0005-0000-0000-0000132E0000}"/>
    <cellStyle name="Output 129" xfId="4878" xr:uid="{00000000-0005-0000-0000-0000142E0000}"/>
    <cellStyle name="Output 13" xfId="4879" xr:uid="{00000000-0005-0000-0000-0000152E0000}"/>
    <cellStyle name="Output 130" xfId="4880" xr:uid="{00000000-0005-0000-0000-0000162E0000}"/>
    <cellStyle name="Output 131" xfId="4881" xr:uid="{00000000-0005-0000-0000-0000172E0000}"/>
    <cellStyle name="Output 132" xfId="4882" xr:uid="{00000000-0005-0000-0000-0000182E0000}"/>
    <cellStyle name="Output 133" xfId="4883" xr:uid="{00000000-0005-0000-0000-0000192E0000}"/>
    <cellStyle name="Output 134" xfId="4884" xr:uid="{00000000-0005-0000-0000-00001A2E0000}"/>
    <cellStyle name="Output 135" xfId="4885" xr:uid="{00000000-0005-0000-0000-00001B2E0000}"/>
    <cellStyle name="Output 136" xfId="4886" xr:uid="{00000000-0005-0000-0000-00001C2E0000}"/>
    <cellStyle name="Output 137" xfId="4887" xr:uid="{00000000-0005-0000-0000-00001D2E0000}"/>
    <cellStyle name="Output 138" xfId="4888" xr:uid="{00000000-0005-0000-0000-00001E2E0000}"/>
    <cellStyle name="Output 139" xfId="4889" xr:uid="{00000000-0005-0000-0000-00001F2E0000}"/>
    <cellStyle name="Output 14" xfId="4890" xr:uid="{00000000-0005-0000-0000-0000202E0000}"/>
    <cellStyle name="Output 140" xfId="4891" xr:uid="{00000000-0005-0000-0000-0000212E0000}"/>
    <cellStyle name="Output 141" xfId="4892" xr:uid="{00000000-0005-0000-0000-0000222E0000}"/>
    <cellStyle name="Output 142" xfId="4893" xr:uid="{00000000-0005-0000-0000-0000232E0000}"/>
    <cellStyle name="Output 143" xfId="4894" xr:uid="{00000000-0005-0000-0000-0000242E0000}"/>
    <cellStyle name="Output 144" xfId="4895" xr:uid="{00000000-0005-0000-0000-0000252E0000}"/>
    <cellStyle name="Output 145" xfId="4896" xr:uid="{00000000-0005-0000-0000-0000262E0000}"/>
    <cellStyle name="Output 146" xfId="4897" xr:uid="{00000000-0005-0000-0000-0000272E0000}"/>
    <cellStyle name="Output 147" xfId="4898" xr:uid="{00000000-0005-0000-0000-0000282E0000}"/>
    <cellStyle name="Output 148" xfId="4899" xr:uid="{00000000-0005-0000-0000-0000292E0000}"/>
    <cellStyle name="Output 149" xfId="4900" xr:uid="{00000000-0005-0000-0000-00002A2E0000}"/>
    <cellStyle name="Output 15" xfId="4901" xr:uid="{00000000-0005-0000-0000-00002B2E0000}"/>
    <cellStyle name="Output 150" xfId="4902" xr:uid="{00000000-0005-0000-0000-00002C2E0000}"/>
    <cellStyle name="Output 151" xfId="4903" xr:uid="{00000000-0005-0000-0000-00002D2E0000}"/>
    <cellStyle name="Output 152" xfId="4904" xr:uid="{00000000-0005-0000-0000-00002E2E0000}"/>
    <cellStyle name="Output 153" xfId="4905" xr:uid="{00000000-0005-0000-0000-00002F2E0000}"/>
    <cellStyle name="Output 154" xfId="4906" xr:uid="{00000000-0005-0000-0000-0000302E0000}"/>
    <cellStyle name="Output 155" xfId="4907" xr:uid="{00000000-0005-0000-0000-0000312E0000}"/>
    <cellStyle name="Output 156" xfId="4908" xr:uid="{00000000-0005-0000-0000-0000322E0000}"/>
    <cellStyle name="Output 157" xfId="4909" xr:uid="{00000000-0005-0000-0000-0000332E0000}"/>
    <cellStyle name="Output 158" xfId="4910" xr:uid="{00000000-0005-0000-0000-0000342E0000}"/>
    <cellStyle name="Output 159" xfId="4911" xr:uid="{00000000-0005-0000-0000-0000352E0000}"/>
    <cellStyle name="Output 16" xfId="4912" xr:uid="{00000000-0005-0000-0000-0000362E0000}"/>
    <cellStyle name="Output 160" xfId="4913" xr:uid="{00000000-0005-0000-0000-0000372E0000}"/>
    <cellStyle name="Output 161" xfId="4914" xr:uid="{00000000-0005-0000-0000-0000382E0000}"/>
    <cellStyle name="Output 162" xfId="4915" xr:uid="{00000000-0005-0000-0000-0000392E0000}"/>
    <cellStyle name="Output 163" xfId="4916" xr:uid="{00000000-0005-0000-0000-00003A2E0000}"/>
    <cellStyle name="Output 164" xfId="4917" xr:uid="{00000000-0005-0000-0000-00003B2E0000}"/>
    <cellStyle name="Output 165" xfId="4918" xr:uid="{00000000-0005-0000-0000-00003C2E0000}"/>
    <cellStyle name="Output 166" xfId="4919" xr:uid="{00000000-0005-0000-0000-00003D2E0000}"/>
    <cellStyle name="Output 167" xfId="4920" xr:uid="{00000000-0005-0000-0000-00003E2E0000}"/>
    <cellStyle name="Output 168" xfId="4921" xr:uid="{00000000-0005-0000-0000-00003F2E0000}"/>
    <cellStyle name="Output 169" xfId="4922" xr:uid="{00000000-0005-0000-0000-0000402E0000}"/>
    <cellStyle name="Output 17" xfId="4923" xr:uid="{00000000-0005-0000-0000-0000412E0000}"/>
    <cellStyle name="Output 170" xfId="4924" xr:uid="{00000000-0005-0000-0000-0000422E0000}"/>
    <cellStyle name="Output 171" xfId="4925" xr:uid="{00000000-0005-0000-0000-0000432E0000}"/>
    <cellStyle name="Output 172" xfId="4926" xr:uid="{00000000-0005-0000-0000-0000442E0000}"/>
    <cellStyle name="Output 173" xfId="4927" xr:uid="{00000000-0005-0000-0000-0000452E0000}"/>
    <cellStyle name="Output 174" xfId="4928" xr:uid="{00000000-0005-0000-0000-0000462E0000}"/>
    <cellStyle name="Output 175" xfId="4929" xr:uid="{00000000-0005-0000-0000-0000472E0000}"/>
    <cellStyle name="Output 176" xfId="4930" xr:uid="{00000000-0005-0000-0000-0000482E0000}"/>
    <cellStyle name="Output 177" xfId="4931" xr:uid="{00000000-0005-0000-0000-0000492E0000}"/>
    <cellStyle name="Output 178" xfId="4932" xr:uid="{00000000-0005-0000-0000-00004A2E0000}"/>
    <cellStyle name="Output 179" xfId="4933" xr:uid="{00000000-0005-0000-0000-00004B2E0000}"/>
    <cellStyle name="Output 18" xfId="4934" xr:uid="{00000000-0005-0000-0000-00004C2E0000}"/>
    <cellStyle name="Output 180" xfId="4935" xr:uid="{00000000-0005-0000-0000-00004D2E0000}"/>
    <cellStyle name="Output 181" xfId="4936" xr:uid="{00000000-0005-0000-0000-00004E2E0000}"/>
    <cellStyle name="Output 182" xfId="4937" xr:uid="{00000000-0005-0000-0000-00004F2E0000}"/>
    <cellStyle name="Output 183" xfId="4938" xr:uid="{00000000-0005-0000-0000-0000502E0000}"/>
    <cellStyle name="Output 184" xfId="4939" xr:uid="{00000000-0005-0000-0000-0000512E0000}"/>
    <cellStyle name="Output 185" xfId="4940" xr:uid="{00000000-0005-0000-0000-0000522E0000}"/>
    <cellStyle name="Output 186" xfId="4941" xr:uid="{00000000-0005-0000-0000-0000532E0000}"/>
    <cellStyle name="Output 187" xfId="4942" xr:uid="{00000000-0005-0000-0000-0000542E0000}"/>
    <cellStyle name="Output 188" xfId="4943" xr:uid="{00000000-0005-0000-0000-0000552E0000}"/>
    <cellStyle name="Output 189" xfId="4944" xr:uid="{00000000-0005-0000-0000-0000562E0000}"/>
    <cellStyle name="Output 19" xfId="4945" xr:uid="{00000000-0005-0000-0000-0000572E0000}"/>
    <cellStyle name="Output 190" xfId="4946" xr:uid="{00000000-0005-0000-0000-0000582E0000}"/>
    <cellStyle name="Output 191" xfId="4947" xr:uid="{00000000-0005-0000-0000-0000592E0000}"/>
    <cellStyle name="Output 192" xfId="4948" xr:uid="{00000000-0005-0000-0000-00005A2E0000}"/>
    <cellStyle name="Output 193" xfId="4949" xr:uid="{00000000-0005-0000-0000-00005B2E0000}"/>
    <cellStyle name="Output 194" xfId="4950" xr:uid="{00000000-0005-0000-0000-00005C2E0000}"/>
    <cellStyle name="Output 195" xfId="4951" xr:uid="{00000000-0005-0000-0000-00005D2E0000}"/>
    <cellStyle name="Output 196" xfId="4952" xr:uid="{00000000-0005-0000-0000-00005E2E0000}"/>
    <cellStyle name="Output 197" xfId="4953" xr:uid="{00000000-0005-0000-0000-00005F2E0000}"/>
    <cellStyle name="Output 198" xfId="4954" xr:uid="{00000000-0005-0000-0000-0000602E0000}"/>
    <cellStyle name="Output 199" xfId="4955" xr:uid="{00000000-0005-0000-0000-0000612E0000}"/>
    <cellStyle name="Output 2" xfId="4956" xr:uid="{00000000-0005-0000-0000-0000622E0000}"/>
    <cellStyle name="Output 2 2" xfId="11178" xr:uid="{00000000-0005-0000-0000-0000632E0000}"/>
    <cellStyle name="Output 20" xfId="4957" xr:uid="{00000000-0005-0000-0000-0000642E0000}"/>
    <cellStyle name="Output 200" xfId="4958" xr:uid="{00000000-0005-0000-0000-0000652E0000}"/>
    <cellStyle name="Output 201" xfId="4959" xr:uid="{00000000-0005-0000-0000-0000662E0000}"/>
    <cellStyle name="Output 202" xfId="4960" xr:uid="{00000000-0005-0000-0000-0000672E0000}"/>
    <cellStyle name="Output 203" xfId="4961" xr:uid="{00000000-0005-0000-0000-0000682E0000}"/>
    <cellStyle name="Output 204" xfId="4962" xr:uid="{00000000-0005-0000-0000-0000692E0000}"/>
    <cellStyle name="Output 205" xfId="4963" xr:uid="{00000000-0005-0000-0000-00006A2E0000}"/>
    <cellStyle name="Output 206" xfId="4964" xr:uid="{00000000-0005-0000-0000-00006B2E0000}"/>
    <cellStyle name="Output 207" xfId="4965" xr:uid="{00000000-0005-0000-0000-00006C2E0000}"/>
    <cellStyle name="Output 208" xfId="4966" xr:uid="{00000000-0005-0000-0000-00006D2E0000}"/>
    <cellStyle name="Output 209" xfId="4967" xr:uid="{00000000-0005-0000-0000-00006E2E0000}"/>
    <cellStyle name="Output 21" xfId="4968" xr:uid="{00000000-0005-0000-0000-00006F2E0000}"/>
    <cellStyle name="Output 210" xfId="4969" xr:uid="{00000000-0005-0000-0000-0000702E0000}"/>
    <cellStyle name="Output 211" xfId="4970" xr:uid="{00000000-0005-0000-0000-0000712E0000}"/>
    <cellStyle name="Output 212" xfId="4971" xr:uid="{00000000-0005-0000-0000-0000722E0000}"/>
    <cellStyle name="Output 213" xfId="4972" xr:uid="{00000000-0005-0000-0000-0000732E0000}"/>
    <cellStyle name="Output 214" xfId="4973" xr:uid="{00000000-0005-0000-0000-0000742E0000}"/>
    <cellStyle name="Output 215" xfId="4974" xr:uid="{00000000-0005-0000-0000-0000752E0000}"/>
    <cellStyle name="Output 216" xfId="4975" xr:uid="{00000000-0005-0000-0000-0000762E0000}"/>
    <cellStyle name="Output 217" xfId="4976" xr:uid="{00000000-0005-0000-0000-0000772E0000}"/>
    <cellStyle name="Output 218" xfId="4977" xr:uid="{00000000-0005-0000-0000-0000782E0000}"/>
    <cellStyle name="Output 219" xfId="4978" xr:uid="{00000000-0005-0000-0000-0000792E0000}"/>
    <cellStyle name="Output 22" xfId="4979" xr:uid="{00000000-0005-0000-0000-00007A2E0000}"/>
    <cellStyle name="Output 220" xfId="4980" xr:uid="{00000000-0005-0000-0000-00007B2E0000}"/>
    <cellStyle name="Output 221" xfId="4981" xr:uid="{00000000-0005-0000-0000-00007C2E0000}"/>
    <cellStyle name="Output 222" xfId="4982" xr:uid="{00000000-0005-0000-0000-00007D2E0000}"/>
    <cellStyle name="Output 223" xfId="4983" xr:uid="{00000000-0005-0000-0000-00007E2E0000}"/>
    <cellStyle name="Output 224" xfId="4984" xr:uid="{00000000-0005-0000-0000-00007F2E0000}"/>
    <cellStyle name="Output 225" xfId="4985" xr:uid="{00000000-0005-0000-0000-0000802E0000}"/>
    <cellStyle name="Output 226" xfId="4986" xr:uid="{00000000-0005-0000-0000-0000812E0000}"/>
    <cellStyle name="Output 227" xfId="4987" xr:uid="{00000000-0005-0000-0000-0000822E0000}"/>
    <cellStyle name="Output 228" xfId="4988" xr:uid="{00000000-0005-0000-0000-0000832E0000}"/>
    <cellStyle name="Output 229" xfId="4989" xr:uid="{00000000-0005-0000-0000-0000842E0000}"/>
    <cellStyle name="Output 23" xfId="4990" xr:uid="{00000000-0005-0000-0000-0000852E0000}"/>
    <cellStyle name="Output 230" xfId="4991" xr:uid="{00000000-0005-0000-0000-0000862E0000}"/>
    <cellStyle name="Output 231" xfId="4992" xr:uid="{00000000-0005-0000-0000-0000872E0000}"/>
    <cellStyle name="Output 232" xfId="4993" xr:uid="{00000000-0005-0000-0000-0000882E0000}"/>
    <cellStyle name="Output 233" xfId="4994" xr:uid="{00000000-0005-0000-0000-0000892E0000}"/>
    <cellStyle name="Output 234" xfId="4995" xr:uid="{00000000-0005-0000-0000-00008A2E0000}"/>
    <cellStyle name="Output 235" xfId="4996" xr:uid="{00000000-0005-0000-0000-00008B2E0000}"/>
    <cellStyle name="Output 236" xfId="4997" xr:uid="{00000000-0005-0000-0000-00008C2E0000}"/>
    <cellStyle name="Output 237" xfId="4998" xr:uid="{00000000-0005-0000-0000-00008D2E0000}"/>
    <cellStyle name="Output 238" xfId="4999" xr:uid="{00000000-0005-0000-0000-00008E2E0000}"/>
    <cellStyle name="Output 239" xfId="5000" xr:uid="{00000000-0005-0000-0000-00008F2E0000}"/>
    <cellStyle name="Output 24" xfId="5001" xr:uid="{00000000-0005-0000-0000-0000902E0000}"/>
    <cellStyle name="Output 240" xfId="5002" xr:uid="{00000000-0005-0000-0000-0000912E0000}"/>
    <cellStyle name="Output 241" xfId="5003" xr:uid="{00000000-0005-0000-0000-0000922E0000}"/>
    <cellStyle name="Output 242" xfId="5004" xr:uid="{00000000-0005-0000-0000-0000932E0000}"/>
    <cellStyle name="Output 243" xfId="5005" xr:uid="{00000000-0005-0000-0000-0000942E0000}"/>
    <cellStyle name="Output 244" xfId="5006" xr:uid="{00000000-0005-0000-0000-0000952E0000}"/>
    <cellStyle name="Output 245" xfId="5007" xr:uid="{00000000-0005-0000-0000-0000962E0000}"/>
    <cellStyle name="Output 246" xfId="11296" xr:uid="{00000000-0005-0000-0000-0000972E0000}"/>
    <cellStyle name="Output 247" xfId="11379" xr:uid="{00000000-0005-0000-0000-0000982E0000}"/>
    <cellStyle name="Output 25" xfId="5008" xr:uid="{00000000-0005-0000-0000-0000992E0000}"/>
    <cellStyle name="Output 26" xfId="5009" xr:uid="{00000000-0005-0000-0000-00009A2E0000}"/>
    <cellStyle name="Output 27" xfId="5010" xr:uid="{00000000-0005-0000-0000-00009B2E0000}"/>
    <cellStyle name="Output 28" xfId="5011" xr:uid="{00000000-0005-0000-0000-00009C2E0000}"/>
    <cellStyle name="Output 29" xfId="5012" xr:uid="{00000000-0005-0000-0000-00009D2E0000}"/>
    <cellStyle name="Output 3" xfId="5013" xr:uid="{00000000-0005-0000-0000-00009E2E0000}"/>
    <cellStyle name="Output 30" xfId="5014" xr:uid="{00000000-0005-0000-0000-00009F2E0000}"/>
    <cellStyle name="Output 31" xfId="5015" xr:uid="{00000000-0005-0000-0000-0000A02E0000}"/>
    <cellStyle name="Output 32" xfId="5016" xr:uid="{00000000-0005-0000-0000-0000A12E0000}"/>
    <cellStyle name="Output 33" xfId="5017" xr:uid="{00000000-0005-0000-0000-0000A22E0000}"/>
    <cellStyle name="Output 34" xfId="5018" xr:uid="{00000000-0005-0000-0000-0000A32E0000}"/>
    <cellStyle name="Output 35" xfId="5019" xr:uid="{00000000-0005-0000-0000-0000A42E0000}"/>
    <cellStyle name="Output 36" xfId="5020" xr:uid="{00000000-0005-0000-0000-0000A52E0000}"/>
    <cellStyle name="Output 37" xfId="5021" xr:uid="{00000000-0005-0000-0000-0000A62E0000}"/>
    <cellStyle name="Output 38" xfId="5022" xr:uid="{00000000-0005-0000-0000-0000A72E0000}"/>
    <cellStyle name="Output 39" xfId="5023" xr:uid="{00000000-0005-0000-0000-0000A82E0000}"/>
    <cellStyle name="Output 4" xfId="5024" xr:uid="{00000000-0005-0000-0000-0000A92E0000}"/>
    <cellStyle name="Output 40" xfId="5025" xr:uid="{00000000-0005-0000-0000-0000AA2E0000}"/>
    <cellStyle name="Output 41" xfId="5026" xr:uid="{00000000-0005-0000-0000-0000AB2E0000}"/>
    <cellStyle name="Output 42" xfId="5027" xr:uid="{00000000-0005-0000-0000-0000AC2E0000}"/>
    <cellStyle name="Output 43" xfId="5028" xr:uid="{00000000-0005-0000-0000-0000AD2E0000}"/>
    <cellStyle name="Output 44" xfId="5029" xr:uid="{00000000-0005-0000-0000-0000AE2E0000}"/>
    <cellStyle name="Output 45" xfId="5030" xr:uid="{00000000-0005-0000-0000-0000AF2E0000}"/>
    <cellStyle name="Output 46" xfId="5031" xr:uid="{00000000-0005-0000-0000-0000B02E0000}"/>
    <cellStyle name="Output 47" xfId="5032" xr:uid="{00000000-0005-0000-0000-0000B12E0000}"/>
    <cellStyle name="Output 48" xfId="5033" xr:uid="{00000000-0005-0000-0000-0000B22E0000}"/>
    <cellStyle name="Output 49" xfId="5034" xr:uid="{00000000-0005-0000-0000-0000B32E0000}"/>
    <cellStyle name="Output 5" xfId="5035" xr:uid="{00000000-0005-0000-0000-0000B42E0000}"/>
    <cellStyle name="Output 50" xfId="5036" xr:uid="{00000000-0005-0000-0000-0000B52E0000}"/>
    <cellStyle name="Output 51" xfId="5037" xr:uid="{00000000-0005-0000-0000-0000B62E0000}"/>
    <cellStyle name="Output 52" xfId="5038" xr:uid="{00000000-0005-0000-0000-0000B72E0000}"/>
    <cellStyle name="Output 53" xfId="5039" xr:uid="{00000000-0005-0000-0000-0000B82E0000}"/>
    <cellStyle name="Output 54" xfId="5040" xr:uid="{00000000-0005-0000-0000-0000B92E0000}"/>
    <cellStyle name="Output 55" xfId="5041" xr:uid="{00000000-0005-0000-0000-0000BA2E0000}"/>
    <cellStyle name="Output 56" xfId="5042" xr:uid="{00000000-0005-0000-0000-0000BB2E0000}"/>
    <cellStyle name="Output 57" xfId="5043" xr:uid="{00000000-0005-0000-0000-0000BC2E0000}"/>
    <cellStyle name="Output 58" xfId="5044" xr:uid="{00000000-0005-0000-0000-0000BD2E0000}"/>
    <cellStyle name="Output 59" xfId="5045" xr:uid="{00000000-0005-0000-0000-0000BE2E0000}"/>
    <cellStyle name="Output 6" xfId="5046" xr:uid="{00000000-0005-0000-0000-0000BF2E0000}"/>
    <cellStyle name="Output 60" xfId="5047" xr:uid="{00000000-0005-0000-0000-0000C02E0000}"/>
    <cellStyle name="Output 61" xfId="5048" xr:uid="{00000000-0005-0000-0000-0000C12E0000}"/>
    <cellStyle name="Output 62" xfId="5049" xr:uid="{00000000-0005-0000-0000-0000C22E0000}"/>
    <cellStyle name="Output 63" xfId="5050" xr:uid="{00000000-0005-0000-0000-0000C32E0000}"/>
    <cellStyle name="Output 64" xfId="5051" xr:uid="{00000000-0005-0000-0000-0000C42E0000}"/>
    <cellStyle name="Output 65" xfId="5052" xr:uid="{00000000-0005-0000-0000-0000C52E0000}"/>
    <cellStyle name="Output 66" xfId="5053" xr:uid="{00000000-0005-0000-0000-0000C62E0000}"/>
    <cellStyle name="Output 67" xfId="5054" xr:uid="{00000000-0005-0000-0000-0000C72E0000}"/>
    <cellStyle name="Output 68" xfId="5055" xr:uid="{00000000-0005-0000-0000-0000C82E0000}"/>
    <cellStyle name="Output 69" xfId="5056" xr:uid="{00000000-0005-0000-0000-0000C92E0000}"/>
    <cellStyle name="Output 7" xfId="5057" xr:uid="{00000000-0005-0000-0000-0000CA2E0000}"/>
    <cellStyle name="Output 70" xfId="5058" xr:uid="{00000000-0005-0000-0000-0000CB2E0000}"/>
    <cellStyle name="Output 71" xfId="5059" xr:uid="{00000000-0005-0000-0000-0000CC2E0000}"/>
    <cellStyle name="Output 72" xfId="5060" xr:uid="{00000000-0005-0000-0000-0000CD2E0000}"/>
    <cellStyle name="Output 73" xfId="5061" xr:uid="{00000000-0005-0000-0000-0000CE2E0000}"/>
    <cellStyle name="Output 74" xfId="5062" xr:uid="{00000000-0005-0000-0000-0000CF2E0000}"/>
    <cellStyle name="Output 75" xfId="5063" xr:uid="{00000000-0005-0000-0000-0000D02E0000}"/>
    <cellStyle name="Output 76" xfId="5064" xr:uid="{00000000-0005-0000-0000-0000D12E0000}"/>
    <cellStyle name="Output 77" xfId="5065" xr:uid="{00000000-0005-0000-0000-0000D22E0000}"/>
    <cellStyle name="Output 78" xfId="5066" xr:uid="{00000000-0005-0000-0000-0000D32E0000}"/>
    <cellStyle name="Output 79" xfId="5067" xr:uid="{00000000-0005-0000-0000-0000D42E0000}"/>
    <cellStyle name="Output 8" xfId="5068" xr:uid="{00000000-0005-0000-0000-0000D52E0000}"/>
    <cellStyle name="Output 80" xfId="5069" xr:uid="{00000000-0005-0000-0000-0000D62E0000}"/>
    <cellStyle name="Output 81" xfId="5070" xr:uid="{00000000-0005-0000-0000-0000D72E0000}"/>
    <cellStyle name="Output 82" xfId="5071" xr:uid="{00000000-0005-0000-0000-0000D82E0000}"/>
    <cellStyle name="Output 83" xfId="5072" xr:uid="{00000000-0005-0000-0000-0000D92E0000}"/>
    <cellStyle name="Output 84" xfId="5073" xr:uid="{00000000-0005-0000-0000-0000DA2E0000}"/>
    <cellStyle name="Output 85" xfId="5074" xr:uid="{00000000-0005-0000-0000-0000DB2E0000}"/>
    <cellStyle name="Output 86" xfId="5075" xr:uid="{00000000-0005-0000-0000-0000DC2E0000}"/>
    <cellStyle name="Output 87" xfId="5076" xr:uid="{00000000-0005-0000-0000-0000DD2E0000}"/>
    <cellStyle name="Output 88" xfId="5077" xr:uid="{00000000-0005-0000-0000-0000DE2E0000}"/>
    <cellStyle name="Output 89" xfId="5078" xr:uid="{00000000-0005-0000-0000-0000DF2E0000}"/>
    <cellStyle name="Output 9" xfId="5079" xr:uid="{00000000-0005-0000-0000-0000E02E0000}"/>
    <cellStyle name="Output 90" xfId="5080" xr:uid="{00000000-0005-0000-0000-0000E12E0000}"/>
    <cellStyle name="Output 91" xfId="5081" xr:uid="{00000000-0005-0000-0000-0000E22E0000}"/>
    <cellStyle name="Output 92" xfId="5082" xr:uid="{00000000-0005-0000-0000-0000E32E0000}"/>
    <cellStyle name="Output 93" xfId="5083" xr:uid="{00000000-0005-0000-0000-0000E42E0000}"/>
    <cellStyle name="Output 94" xfId="5084" xr:uid="{00000000-0005-0000-0000-0000E52E0000}"/>
    <cellStyle name="Output 95" xfId="5085" xr:uid="{00000000-0005-0000-0000-0000E62E0000}"/>
    <cellStyle name="Output 96" xfId="5086" xr:uid="{00000000-0005-0000-0000-0000E72E0000}"/>
    <cellStyle name="Output 97" xfId="5087" xr:uid="{00000000-0005-0000-0000-0000E82E0000}"/>
    <cellStyle name="Output 98" xfId="5088" xr:uid="{00000000-0005-0000-0000-0000E92E0000}"/>
    <cellStyle name="Output 99" xfId="5089" xr:uid="{00000000-0005-0000-0000-0000EA2E0000}"/>
    <cellStyle name="Pct w/ Pts" xfId="11179" xr:uid="{00000000-0005-0000-0000-0000EB2E0000}"/>
    <cellStyle name="Pct w/o Pts" xfId="11180" xr:uid="{00000000-0005-0000-0000-0000EC2E0000}"/>
    <cellStyle name="per.style" xfId="11181" xr:uid="{00000000-0005-0000-0000-0000ED2E0000}"/>
    <cellStyle name="Percent" xfId="5" builtinId="5"/>
    <cellStyle name="Percent (0)" xfId="11182" xr:uid="{00000000-0005-0000-0000-0000EE2E0000}"/>
    <cellStyle name="Percent (0,0)" xfId="11183" xr:uid="{00000000-0005-0000-0000-0000EF2E0000}"/>
    <cellStyle name="Percent (0,0) N/A" xfId="11184" xr:uid="{00000000-0005-0000-0000-0000F02E0000}"/>
    <cellStyle name="Percent (0,0) TBD" xfId="11185" xr:uid="{00000000-0005-0000-0000-0000F12E0000}"/>
    <cellStyle name="Percent (0,0)_2003 7+5 Argentina Summary" xfId="11186" xr:uid="{00000000-0005-0000-0000-0000F22E0000}"/>
    <cellStyle name="Percent (0.0)" xfId="11187" xr:uid="{00000000-0005-0000-0000-0000F32E0000}"/>
    <cellStyle name="Percent [0]" xfId="279" xr:uid="{00000000-0005-0000-0000-0000F42E0000}"/>
    <cellStyle name="Percent [0] 2" xfId="11188" xr:uid="{00000000-0005-0000-0000-0000F52E0000}"/>
    <cellStyle name="Percent [00]" xfId="280" xr:uid="{00000000-0005-0000-0000-0000F62E0000}"/>
    <cellStyle name="Percent [00] 2" xfId="11189" xr:uid="{00000000-0005-0000-0000-0000F72E0000}"/>
    <cellStyle name="Percent [2]" xfId="281" xr:uid="{00000000-0005-0000-0000-0000F82E0000}"/>
    <cellStyle name="Percent 10" xfId="11190" xr:uid="{00000000-0005-0000-0000-0000F92E0000}"/>
    <cellStyle name="Percent 2" xfId="282" xr:uid="{00000000-0005-0000-0000-0000FA2E0000}"/>
    <cellStyle name="Percent 2 2" xfId="283" xr:uid="{00000000-0005-0000-0000-0000FB2E0000}"/>
    <cellStyle name="Percent 3" xfId="284" xr:uid="{00000000-0005-0000-0000-0000FC2E0000}"/>
    <cellStyle name="Percent 3 10" xfId="285" xr:uid="{00000000-0005-0000-0000-0000FD2E0000}"/>
    <cellStyle name="Percent 3 11" xfId="286" xr:uid="{00000000-0005-0000-0000-0000FE2E0000}"/>
    <cellStyle name="Percent 3 12" xfId="11191" xr:uid="{00000000-0005-0000-0000-0000FF2E0000}"/>
    <cellStyle name="Percent 3 2" xfId="287" xr:uid="{00000000-0005-0000-0000-0000002F0000}"/>
    <cellStyle name="Percent 3 3" xfId="288" xr:uid="{00000000-0005-0000-0000-0000012F0000}"/>
    <cellStyle name="Percent 3 4" xfId="289" xr:uid="{00000000-0005-0000-0000-0000022F0000}"/>
    <cellStyle name="Percent 3 5" xfId="290" xr:uid="{00000000-0005-0000-0000-0000032F0000}"/>
    <cellStyle name="Percent 3 6" xfId="291" xr:uid="{00000000-0005-0000-0000-0000042F0000}"/>
    <cellStyle name="Percent 3 7" xfId="292" xr:uid="{00000000-0005-0000-0000-0000052F0000}"/>
    <cellStyle name="Percent 3 8" xfId="293" xr:uid="{00000000-0005-0000-0000-0000062F0000}"/>
    <cellStyle name="Percent 3 9" xfId="294" xr:uid="{00000000-0005-0000-0000-0000072F0000}"/>
    <cellStyle name="Percent 4" xfId="295" xr:uid="{00000000-0005-0000-0000-0000082F0000}"/>
    <cellStyle name="Percent 4 2" xfId="11192" xr:uid="{00000000-0005-0000-0000-0000092F0000}"/>
    <cellStyle name="Percent 5" xfId="11193" xr:uid="{00000000-0005-0000-0000-00000A2F0000}"/>
    <cellStyle name="Percent 6" xfId="11194" xr:uid="{00000000-0005-0000-0000-00000B2F0000}"/>
    <cellStyle name="Percent 7" xfId="11195" xr:uid="{00000000-0005-0000-0000-00000C2F0000}"/>
    <cellStyle name="Percent 8" xfId="11196" xr:uid="{00000000-0005-0000-0000-00000D2F0000}"/>
    <cellStyle name="Percent 9" xfId="11197" xr:uid="{00000000-0005-0000-0000-00000E2F0000}"/>
    <cellStyle name="Percent w/o%" xfId="11198" xr:uid="{00000000-0005-0000-0000-00000F2F0000}"/>
    <cellStyle name="Percent%" xfId="11199" xr:uid="{00000000-0005-0000-0000-0000102F0000}"/>
    <cellStyle name="Percent[0]" xfId="11200" xr:uid="{00000000-0005-0000-0000-0000112F0000}"/>
    <cellStyle name="Percent[2]" xfId="11201" xr:uid="{00000000-0005-0000-0000-0000122F0000}"/>
    <cellStyle name="planilhas" xfId="11202" xr:uid="{00000000-0005-0000-0000-0000132F0000}"/>
    <cellStyle name="Porcentual_invest stat" xfId="11203" xr:uid="{00000000-0005-0000-0000-0000142F0000}"/>
    <cellStyle name="Pounds" xfId="11204" xr:uid="{00000000-0005-0000-0000-0000152F0000}"/>
    <cellStyle name="Preliminary_Data" xfId="11205" xr:uid="{00000000-0005-0000-0000-0000162F0000}"/>
    <cellStyle name="PrePop Currency (0)" xfId="296" xr:uid="{00000000-0005-0000-0000-0000172F0000}"/>
    <cellStyle name="PrePop Currency (0) 2" xfId="11206" xr:uid="{00000000-0005-0000-0000-0000182F0000}"/>
    <cellStyle name="PrePop Currency (2)" xfId="297" xr:uid="{00000000-0005-0000-0000-0000192F0000}"/>
    <cellStyle name="PrePop Currency (2) 2" xfId="11207" xr:uid="{00000000-0005-0000-0000-00001A2F0000}"/>
    <cellStyle name="PrePop Units (0)" xfId="298" xr:uid="{00000000-0005-0000-0000-00001B2F0000}"/>
    <cellStyle name="PrePop Units (0) 2" xfId="11208" xr:uid="{00000000-0005-0000-0000-00001C2F0000}"/>
    <cellStyle name="PrePop Units (1)" xfId="299" xr:uid="{00000000-0005-0000-0000-00001D2F0000}"/>
    <cellStyle name="PrePop Units (1) 2" xfId="11209" xr:uid="{00000000-0005-0000-0000-00001E2F0000}"/>
    <cellStyle name="PrePop Units (2)" xfId="300" xr:uid="{00000000-0005-0000-0000-00001F2F0000}"/>
    <cellStyle name="PrePop Units (2) 2" xfId="11210" xr:uid="{00000000-0005-0000-0000-0000202F0000}"/>
    <cellStyle name="Prices_Data" xfId="11211" xr:uid="{00000000-0005-0000-0000-0000212F0000}"/>
    <cellStyle name="procent 2" xfId="118" xr:uid="{00000000-0005-0000-0000-0000222F0000}"/>
    <cellStyle name="procent 4" xfId="119" xr:uid="{00000000-0005-0000-0000-0000232F0000}"/>
    <cellStyle name="procent 4 2" xfId="9" xr:uid="{00000000-0005-0000-0000-0000242F0000}"/>
    <cellStyle name="procent 4 3" xfId="120" xr:uid="{00000000-0005-0000-0000-0000252F0000}"/>
    <cellStyle name="procent 4 3 2" xfId="121" xr:uid="{00000000-0005-0000-0000-0000262F0000}"/>
    <cellStyle name="Prozent 2" xfId="6" xr:uid="{00000000-0005-0000-0000-0000282F0000}"/>
    <cellStyle name="Prozent 2 2" xfId="122" xr:uid="{00000000-0005-0000-0000-0000292F0000}"/>
    <cellStyle name="Prozent 3" xfId="123" xr:uid="{00000000-0005-0000-0000-00002A2F0000}"/>
    <cellStyle name="Prozent 4" xfId="124" xr:uid="{00000000-0005-0000-0000-00002B2F0000}"/>
    <cellStyle name="PSChar" xfId="11212" xr:uid="{00000000-0005-0000-0000-00002C2F0000}"/>
    <cellStyle name="PSDate" xfId="11213" xr:uid="{00000000-0005-0000-0000-00002D2F0000}"/>
    <cellStyle name="PSDec" xfId="11214" xr:uid="{00000000-0005-0000-0000-00002E2F0000}"/>
    <cellStyle name="PSHeading" xfId="11215" xr:uid="{00000000-0005-0000-0000-00002F2F0000}"/>
    <cellStyle name="PSHeading 2" xfId="11308" xr:uid="{00000000-0005-0000-0000-0000302F0000}"/>
    <cellStyle name="PSHeading 2 2" xfId="11388" xr:uid="{00000000-0005-0000-0000-0000312F0000}"/>
    <cellStyle name="PSHeading 2 2 2" xfId="11390" xr:uid="{00000000-0005-0000-0000-0000322F0000}"/>
    <cellStyle name="PSInt" xfId="11216" xr:uid="{00000000-0005-0000-0000-0000332F0000}"/>
    <cellStyle name="PSSpacer" xfId="11217" xr:uid="{00000000-0005-0000-0000-0000342F0000}"/>
    <cellStyle name="reg_no_decimal" xfId="11218" xr:uid="{00000000-0005-0000-0000-0000352F0000}"/>
    <cellStyle name="Rubrik" xfId="125" xr:uid="{00000000-0005-0000-0000-0000362F0000}"/>
    <cellStyle name="Rubrik 1" xfId="126" xr:uid="{00000000-0005-0000-0000-0000372F0000}"/>
    <cellStyle name="Rubrik 2" xfId="127" xr:uid="{00000000-0005-0000-0000-0000382F0000}"/>
    <cellStyle name="Rubrik 3" xfId="128" xr:uid="{00000000-0005-0000-0000-0000392F0000}"/>
    <cellStyle name="Rubrik 4" xfId="129" xr:uid="{00000000-0005-0000-0000-00003A2F0000}"/>
    <cellStyle name="Saída" xfId="11219" xr:uid="{00000000-0005-0000-0000-00003B2F0000}"/>
    <cellStyle name="SAPBEXaggData" xfId="5090" xr:uid="{00000000-0005-0000-0000-00003C2F0000}"/>
    <cellStyle name="SAPBEXaggData 10" xfId="5091" xr:uid="{00000000-0005-0000-0000-00003D2F0000}"/>
    <cellStyle name="SAPBEXaggData 11" xfId="5092" xr:uid="{00000000-0005-0000-0000-00003E2F0000}"/>
    <cellStyle name="SAPBEXaggData 12" xfId="5093" xr:uid="{00000000-0005-0000-0000-00003F2F0000}"/>
    <cellStyle name="SAPBEXaggData 13" xfId="5094" xr:uid="{00000000-0005-0000-0000-0000402F0000}"/>
    <cellStyle name="SAPBEXaggData 14" xfId="5095" xr:uid="{00000000-0005-0000-0000-0000412F0000}"/>
    <cellStyle name="SAPBEXaggData 15" xfId="5096" xr:uid="{00000000-0005-0000-0000-0000422F0000}"/>
    <cellStyle name="SAPBEXaggData 16" xfId="5097" xr:uid="{00000000-0005-0000-0000-0000432F0000}"/>
    <cellStyle name="SAPBEXaggData 17" xfId="5098" xr:uid="{00000000-0005-0000-0000-0000442F0000}"/>
    <cellStyle name="SAPBEXaggData 18" xfId="5099" xr:uid="{00000000-0005-0000-0000-0000452F0000}"/>
    <cellStyle name="SAPBEXaggData 19" xfId="5100" xr:uid="{00000000-0005-0000-0000-0000462F0000}"/>
    <cellStyle name="SAPBEXaggData 2" xfId="5101" xr:uid="{00000000-0005-0000-0000-0000472F0000}"/>
    <cellStyle name="SAPBEXaggData 20" xfId="5102" xr:uid="{00000000-0005-0000-0000-0000482F0000}"/>
    <cellStyle name="SAPBEXaggData 21" xfId="5103" xr:uid="{00000000-0005-0000-0000-0000492F0000}"/>
    <cellStyle name="SAPBEXaggData 22" xfId="5104" xr:uid="{00000000-0005-0000-0000-00004A2F0000}"/>
    <cellStyle name="SAPBEXaggData 23" xfId="5105" xr:uid="{00000000-0005-0000-0000-00004B2F0000}"/>
    <cellStyle name="SAPBEXaggData 24" xfId="5106" xr:uid="{00000000-0005-0000-0000-00004C2F0000}"/>
    <cellStyle name="SAPBEXaggData 25" xfId="5107" xr:uid="{00000000-0005-0000-0000-00004D2F0000}"/>
    <cellStyle name="SAPBEXaggData 26" xfId="5108" xr:uid="{00000000-0005-0000-0000-00004E2F0000}"/>
    <cellStyle name="SAPBEXaggData 27" xfId="5109" xr:uid="{00000000-0005-0000-0000-00004F2F0000}"/>
    <cellStyle name="SAPBEXaggData 28" xfId="5110" xr:uid="{00000000-0005-0000-0000-0000502F0000}"/>
    <cellStyle name="SAPBEXaggData 29" xfId="5111" xr:uid="{00000000-0005-0000-0000-0000512F0000}"/>
    <cellStyle name="SAPBEXaggData 3" xfId="5112" xr:uid="{00000000-0005-0000-0000-0000522F0000}"/>
    <cellStyle name="SAPBEXaggData 30" xfId="5113" xr:uid="{00000000-0005-0000-0000-0000532F0000}"/>
    <cellStyle name="SAPBEXaggData 31" xfId="5114" xr:uid="{00000000-0005-0000-0000-0000542F0000}"/>
    <cellStyle name="SAPBEXaggData 32" xfId="5115" xr:uid="{00000000-0005-0000-0000-0000552F0000}"/>
    <cellStyle name="SAPBEXaggData 33" xfId="5116" xr:uid="{00000000-0005-0000-0000-0000562F0000}"/>
    <cellStyle name="SAPBEXaggData 34" xfId="5117" xr:uid="{00000000-0005-0000-0000-0000572F0000}"/>
    <cellStyle name="SAPBEXaggData 35" xfId="5118" xr:uid="{00000000-0005-0000-0000-0000582F0000}"/>
    <cellStyle name="SAPBEXaggData 36" xfId="5119" xr:uid="{00000000-0005-0000-0000-0000592F0000}"/>
    <cellStyle name="SAPBEXaggData 37" xfId="5120" xr:uid="{00000000-0005-0000-0000-00005A2F0000}"/>
    <cellStyle name="SAPBEXaggData 38" xfId="5121" xr:uid="{00000000-0005-0000-0000-00005B2F0000}"/>
    <cellStyle name="SAPBEXaggData 39" xfId="5122" xr:uid="{00000000-0005-0000-0000-00005C2F0000}"/>
    <cellStyle name="SAPBEXaggData 4" xfId="5123" xr:uid="{00000000-0005-0000-0000-00005D2F0000}"/>
    <cellStyle name="SAPBEXaggData 40" xfId="5124" xr:uid="{00000000-0005-0000-0000-00005E2F0000}"/>
    <cellStyle name="SAPBEXaggData 41" xfId="5125" xr:uid="{00000000-0005-0000-0000-00005F2F0000}"/>
    <cellStyle name="SAPBEXaggData 42" xfId="5126" xr:uid="{00000000-0005-0000-0000-0000602F0000}"/>
    <cellStyle name="SAPBEXaggData 43" xfId="5127" xr:uid="{00000000-0005-0000-0000-0000612F0000}"/>
    <cellStyle name="SAPBEXaggData 44" xfId="5128" xr:uid="{00000000-0005-0000-0000-0000622F0000}"/>
    <cellStyle name="SAPBEXaggData 45" xfId="5129" xr:uid="{00000000-0005-0000-0000-0000632F0000}"/>
    <cellStyle name="SAPBEXaggData 46" xfId="5130" xr:uid="{00000000-0005-0000-0000-0000642F0000}"/>
    <cellStyle name="SAPBEXaggData 47" xfId="5131" xr:uid="{00000000-0005-0000-0000-0000652F0000}"/>
    <cellStyle name="SAPBEXaggData 48" xfId="5132" xr:uid="{00000000-0005-0000-0000-0000662F0000}"/>
    <cellStyle name="SAPBEXaggData 49" xfId="5133" xr:uid="{00000000-0005-0000-0000-0000672F0000}"/>
    <cellStyle name="SAPBEXaggData 5" xfId="5134" xr:uid="{00000000-0005-0000-0000-0000682F0000}"/>
    <cellStyle name="SAPBEXaggData 50" xfId="5135" xr:uid="{00000000-0005-0000-0000-0000692F0000}"/>
    <cellStyle name="SAPBEXaggData 51" xfId="5136" xr:uid="{00000000-0005-0000-0000-00006A2F0000}"/>
    <cellStyle name="SAPBEXaggData 52" xfId="5137" xr:uid="{00000000-0005-0000-0000-00006B2F0000}"/>
    <cellStyle name="SAPBEXaggData 53" xfId="5138" xr:uid="{00000000-0005-0000-0000-00006C2F0000}"/>
    <cellStyle name="SAPBEXaggData 54" xfId="5139" xr:uid="{00000000-0005-0000-0000-00006D2F0000}"/>
    <cellStyle name="SAPBEXaggData 55" xfId="5140" xr:uid="{00000000-0005-0000-0000-00006E2F0000}"/>
    <cellStyle name="SAPBEXaggData 56" xfId="5141" xr:uid="{00000000-0005-0000-0000-00006F2F0000}"/>
    <cellStyle name="SAPBEXaggData 57" xfId="5142" xr:uid="{00000000-0005-0000-0000-0000702F0000}"/>
    <cellStyle name="SAPBEXaggData 58" xfId="5143" xr:uid="{00000000-0005-0000-0000-0000712F0000}"/>
    <cellStyle name="SAPBEXaggData 59" xfId="5144" xr:uid="{00000000-0005-0000-0000-0000722F0000}"/>
    <cellStyle name="SAPBEXaggData 6" xfId="5145" xr:uid="{00000000-0005-0000-0000-0000732F0000}"/>
    <cellStyle name="SAPBEXaggData 60" xfId="5146" xr:uid="{00000000-0005-0000-0000-0000742F0000}"/>
    <cellStyle name="SAPBEXaggData 61" xfId="5147" xr:uid="{00000000-0005-0000-0000-0000752F0000}"/>
    <cellStyle name="SAPBEXaggData 62" xfId="5148" xr:uid="{00000000-0005-0000-0000-0000762F0000}"/>
    <cellStyle name="SAPBEXaggData 63" xfId="5149" xr:uid="{00000000-0005-0000-0000-0000772F0000}"/>
    <cellStyle name="SAPBEXaggData 64" xfId="5150" xr:uid="{00000000-0005-0000-0000-0000782F0000}"/>
    <cellStyle name="SAPBEXaggData 65" xfId="5151" xr:uid="{00000000-0005-0000-0000-0000792F0000}"/>
    <cellStyle name="SAPBEXaggData 66" xfId="5152" xr:uid="{00000000-0005-0000-0000-00007A2F0000}"/>
    <cellStyle name="SAPBEXaggData 67" xfId="5153" xr:uid="{00000000-0005-0000-0000-00007B2F0000}"/>
    <cellStyle name="SAPBEXaggData 68" xfId="5154" xr:uid="{00000000-0005-0000-0000-00007C2F0000}"/>
    <cellStyle name="SAPBEXaggData 69" xfId="5155" xr:uid="{00000000-0005-0000-0000-00007D2F0000}"/>
    <cellStyle name="SAPBEXaggData 7" xfId="5156" xr:uid="{00000000-0005-0000-0000-00007E2F0000}"/>
    <cellStyle name="SAPBEXaggData 70" xfId="5157" xr:uid="{00000000-0005-0000-0000-00007F2F0000}"/>
    <cellStyle name="SAPBEXaggData 71" xfId="5158" xr:uid="{00000000-0005-0000-0000-0000802F0000}"/>
    <cellStyle name="SAPBEXaggData 72" xfId="5159" xr:uid="{00000000-0005-0000-0000-0000812F0000}"/>
    <cellStyle name="SAPBEXaggData 73" xfId="5160" xr:uid="{00000000-0005-0000-0000-0000822F0000}"/>
    <cellStyle name="SAPBEXaggData 74" xfId="5161" xr:uid="{00000000-0005-0000-0000-0000832F0000}"/>
    <cellStyle name="SAPBEXaggData 75" xfId="5162" xr:uid="{00000000-0005-0000-0000-0000842F0000}"/>
    <cellStyle name="SAPBEXaggData 76" xfId="5163" xr:uid="{00000000-0005-0000-0000-0000852F0000}"/>
    <cellStyle name="SAPBEXaggData 77" xfId="5164" xr:uid="{00000000-0005-0000-0000-0000862F0000}"/>
    <cellStyle name="SAPBEXaggData 78" xfId="5165" xr:uid="{00000000-0005-0000-0000-0000872F0000}"/>
    <cellStyle name="SAPBEXaggData 79" xfId="5166" xr:uid="{00000000-0005-0000-0000-0000882F0000}"/>
    <cellStyle name="SAPBEXaggData 8" xfId="5167" xr:uid="{00000000-0005-0000-0000-0000892F0000}"/>
    <cellStyle name="SAPBEXaggData 80" xfId="5168" xr:uid="{00000000-0005-0000-0000-00008A2F0000}"/>
    <cellStyle name="SAPBEXaggData 81" xfId="5169" xr:uid="{00000000-0005-0000-0000-00008B2F0000}"/>
    <cellStyle name="SAPBEXaggData 82" xfId="5170" xr:uid="{00000000-0005-0000-0000-00008C2F0000}"/>
    <cellStyle name="SAPBEXaggData 83" xfId="5171" xr:uid="{00000000-0005-0000-0000-00008D2F0000}"/>
    <cellStyle name="SAPBEXaggData 84" xfId="5172" xr:uid="{00000000-0005-0000-0000-00008E2F0000}"/>
    <cellStyle name="SAPBEXaggData 9" xfId="5173" xr:uid="{00000000-0005-0000-0000-00008F2F0000}"/>
    <cellStyle name="SAPBEXaggDataEmph" xfId="5174" xr:uid="{00000000-0005-0000-0000-0000902F0000}"/>
    <cellStyle name="SAPBEXaggItem" xfId="5175" xr:uid="{00000000-0005-0000-0000-0000912F0000}"/>
    <cellStyle name="SAPBEXaggItem 10" xfId="5176" xr:uid="{00000000-0005-0000-0000-0000922F0000}"/>
    <cellStyle name="SAPBEXaggItem 11" xfId="5177" xr:uid="{00000000-0005-0000-0000-0000932F0000}"/>
    <cellStyle name="SAPBEXaggItem 12" xfId="5178" xr:uid="{00000000-0005-0000-0000-0000942F0000}"/>
    <cellStyle name="SAPBEXaggItem 13" xfId="5179" xr:uid="{00000000-0005-0000-0000-0000952F0000}"/>
    <cellStyle name="SAPBEXaggItem 14" xfId="5180" xr:uid="{00000000-0005-0000-0000-0000962F0000}"/>
    <cellStyle name="SAPBEXaggItem 15" xfId="5181" xr:uid="{00000000-0005-0000-0000-0000972F0000}"/>
    <cellStyle name="SAPBEXaggItem 16" xfId="5182" xr:uid="{00000000-0005-0000-0000-0000982F0000}"/>
    <cellStyle name="SAPBEXaggItem 17" xfId="5183" xr:uid="{00000000-0005-0000-0000-0000992F0000}"/>
    <cellStyle name="SAPBEXaggItem 18" xfId="5184" xr:uid="{00000000-0005-0000-0000-00009A2F0000}"/>
    <cellStyle name="SAPBEXaggItem 19" xfId="5185" xr:uid="{00000000-0005-0000-0000-00009B2F0000}"/>
    <cellStyle name="SAPBEXaggItem 2" xfId="5186" xr:uid="{00000000-0005-0000-0000-00009C2F0000}"/>
    <cellStyle name="SAPBEXaggItem 20" xfId="5187" xr:uid="{00000000-0005-0000-0000-00009D2F0000}"/>
    <cellStyle name="SAPBEXaggItem 21" xfId="5188" xr:uid="{00000000-0005-0000-0000-00009E2F0000}"/>
    <cellStyle name="SAPBEXaggItem 22" xfId="5189" xr:uid="{00000000-0005-0000-0000-00009F2F0000}"/>
    <cellStyle name="SAPBEXaggItem 23" xfId="5190" xr:uid="{00000000-0005-0000-0000-0000A02F0000}"/>
    <cellStyle name="SAPBEXaggItem 24" xfId="5191" xr:uid="{00000000-0005-0000-0000-0000A12F0000}"/>
    <cellStyle name="SAPBEXaggItem 25" xfId="5192" xr:uid="{00000000-0005-0000-0000-0000A22F0000}"/>
    <cellStyle name="SAPBEXaggItem 26" xfId="5193" xr:uid="{00000000-0005-0000-0000-0000A32F0000}"/>
    <cellStyle name="SAPBEXaggItem 27" xfId="5194" xr:uid="{00000000-0005-0000-0000-0000A42F0000}"/>
    <cellStyle name="SAPBEXaggItem 28" xfId="5195" xr:uid="{00000000-0005-0000-0000-0000A52F0000}"/>
    <cellStyle name="SAPBEXaggItem 29" xfId="5196" xr:uid="{00000000-0005-0000-0000-0000A62F0000}"/>
    <cellStyle name="SAPBEXaggItem 3" xfId="5197" xr:uid="{00000000-0005-0000-0000-0000A72F0000}"/>
    <cellStyle name="SAPBEXaggItem 30" xfId="5198" xr:uid="{00000000-0005-0000-0000-0000A82F0000}"/>
    <cellStyle name="SAPBEXaggItem 31" xfId="5199" xr:uid="{00000000-0005-0000-0000-0000A92F0000}"/>
    <cellStyle name="SAPBEXaggItem 32" xfId="5200" xr:uid="{00000000-0005-0000-0000-0000AA2F0000}"/>
    <cellStyle name="SAPBEXaggItem 33" xfId="5201" xr:uid="{00000000-0005-0000-0000-0000AB2F0000}"/>
    <cellStyle name="SAPBEXaggItem 34" xfId="5202" xr:uid="{00000000-0005-0000-0000-0000AC2F0000}"/>
    <cellStyle name="SAPBEXaggItem 35" xfId="5203" xr:uid="{00000000-0005-0000-0000-0000AD2F0000}"/>
    <cellStyle name="SAPBEXaggItem 36" xfId="5204" xr:uid="{00000000-0005-0000-0000-0000AE2F0000}"/>
    <cellStyle name="SAPBEXaggItem 37" xfId="5205" xr:uid="{00000000-0005-0000-0000-0000AF2F0000}"/>
    <cellStyle name="SAPBEXaggItem 38" xfId="5206" xr:uid="{00000000-0005-0000-0000-0000B02F0000}"/>
    <cellStyle name="SAPBEXaggItem 39" xfId="5207" xr:uid="{00000000-0005-0000-0000-0000B12F0000}"/>
    <cellStyle name="SAPBEXaggItem 4" xfId="5208" xr:uid="{00000000-0005-0000-0000-0000B22F0000}"/>
    <cellStyle name="SAPBEXaggItem 40" xfId="5209" xr:uid="{00000000-0005-0000-0000-0000B32F0000}"/>
    <cellStyle name="SAPBEXaggItem 41" xfId="5210" xr:uid="{00000000-0005-0000-0000-0000B42F0000}"/>
    <cellStyle name="SAPBEXaggItem 42" xfId="5211" xr:uid="{00000000-0005-0000-0000-0000B52F0000}"/>
    <cellStyle name="SAPBEXaggItem 43" xfId="5212" xr:uid="{00000000-0005-0000-0000-0000B62F0000}"/>
    <cellStyle name="SAPBEXaggItem 44" xfId="5213" xr:uid="{00000000-0005-0000-0000-0000B72F0000}"/>
    <cellStyle name="SAPBEXaggItem 45" xfId="5214" xr:uid="{00000000-0005-0000-0000-0000B82F0000}"/>
    <cellStyle name="SAPBEXaggItem 46" xfId="5215" xr:uid="{00000000-0005-0000-0000-0000B92F0000}"/>
    <cellStyle name="SAPBEXaggItem 47" xfId="5216" xr:uid="{00000000-0005-0000-0000-0000BA2F0000}"/>
    <cellStyle name="SAPBEXaggItem 48" xfId="5217" xr:uid="{00000000-0005-0000-0000-0000BB2F0000}"/>
    <cellStyle name="SAPBEXaggItem 49" xfId="5218" xr:uid="{00000000-0005-0000-0000-0000BC2F0000}"/>
    <cellStyle name="SAPBEXaggItem 5" xfId="5219" xr:uid="{00000000-0005-0000-0000-0000BD2F0000}"/>
    <cellStyle name="SAPBEXaggItem 50" xfId="5220" xr:uid="{00000000-0005-0000-0000-0000BE2F0000}"/>
    <cellStyle name="SAPBEXaggItem 51" xfId="5221" xr:uid="{00000000-0005-0000-0000-0000BF2F0000}"/>
    <cellStyle name="SAPBEXaggItem 52" xfId="5222" xr:uid="{00000000-0005-0000-0000-0000C02F0000}"/>
    <cellStyle name="SAPBEXaggItem 53" xfId="5223" xr:uid="{00000000-0005-0000-0000-0000C12F0000}"/>
    <cellStyle name="SAPBEXaggItem 54" xfId="5224" xr:uid="{00000000-0005-0000-0000-0000C22F0000}"/>
    <cellStyle name="SAPBEXaggItem 55" xfId="5225" xr:uid="{00000000-0005-0000-0000-0000C32F0000}"/>
    <cellStyle name="SAPBEXaggItem 56" xfId="5226" xr:uid="{00000000-0005-0000-0000-0000C42F0000}"/>
    <cellStyle name="SAPBEXaggItem 57" xfId="5227" xr:uid="{00000000-0005-0000-0000-0000C52F0000}"/>
    <cellStyle name="SAPBEXaggItem 58" xfId="5228" xr:uid="{00000000-0005-0000-0000-0000C62F0000}"/>
    <cellStyle name="SAPBEXaggItem 59" xfId="5229" xr:uid="{00000000-0005-0000-0000-0000C72F0000}"/>
    <cellStyle name="SAPBEXaggItem 6" xfId="5230" xr:uid="{00000000-0005-0000-0000-0000C82F0000}"/>
    <cellStyle name="SAPBEXaggItem 60" xfId="5231" xr:uid="{00000000-0005-0000-0000-0000C92F0000}"/>
    <cellStyle name="SAPBEXaggItem 61" xfId="5232" xr:uid="{00000000-0005-0000-0000-0000CA2F0000}"/>
    <cellStyle name="SAPBEXaggItem 62" xfId="5233" xr:uid="{00000000-0005-0000-0000-0000CB2F0000}"/>
    <cellStyle name="SAPBEXaggItem 63" xfId="5234" xr:uid="{00000000-0005-0000-0000-0000CC2F0000}"/>
    <cellStyle name="SAPBEXaggItem 64" xfId="5235" xr:uid="{00000000-0005-0000-0000-0000CD2F0000}"/>
    <cellStyle name="SAPBEXaggItem 65" xfId="5236" xr:uid="{00000000-0005-0000-0000-0000CE2F0000}"/>
    <cellStyle name="SAPBEXaggItem 66" xfId="5237" xr:uid="{00000000-0005-0000-0000-0000CF2F0000}"/>
    <cellStyle name="SAPBEXaggItem 67" xfId="5238" xr:uid="{00000000-0005-0000-0000-0000D02F0000}"/>
    <cellStyle name="SAPBEXaggItem 68" xfId="5239" xr:uid="{00000000-0005-0000-0000-0000D12F0000}"/>
    <cellStyle name="SAPBEXaggItem 69" xfId="5240" xr:uid="{00000000-0005-0000-0000-0000D22F0000}"/>
    <cellStyle name="SAPBEXaggItem 7" xfId="5241" xr:uid="{00000000-0005-0000-0000-0000D32F0000}"/>
    <cellStyle name="SAPBEXaggItem 70" xfId="5242" xr:uid="{00000000-0005-0000-0000-0000D42F0000}"/>
    <cellStyle name="SAPBEXaggItem 71" xfId="5243" xr:uid="{00000000-0005-0000-0000-0000D52F0000}"/>
    <cellStyle name="SAPBEXaggItem 72" xfId="5244" xr:uid="{00000000-0005-0000-0000-0000D62F0000}"/>
    <cellStyle name="SAPBEXaggItem 73" xfId="5245" xr:uid="{00000000-0005-0000-0000-0000D72F0000}"/>
    <cellStyle name="SAPBEXaggItem 74" xfId="5246" xr:uid="{00000000-0005-0000-0000-0000D82F0000}"/>
    <cellStyle name="SAPBEXaggItem 75" xfId="5247" xr:uid="{00000000-0005-0000-0000-0000D92F0000}"/>
    <cellStyle name="SAPBEXaggItem 76" xfId="5248" xr:uid="{00000000-0005-0000-0000-0000DA2F0000}"/>
    <cellStyle name="SAPBEXaggItem 77" xfId="5249" xr:uid="{00000000-0005-0000-0000-0000DB2F0000}"/>
    <cellStyle name="SAPBEXaggItem 78" xfId="5250" xr:uid="{00000000-0005-0000-0000-0000DC2F0000}"/>
    <cellStyle name="SAPBEXaggItem 79" xfId="5251" xr:uid="{00000000-0005-0000-0000-0000DD2F0000}"/>
    <cellStyle name="SAPBEXaggItem 8" xfId="5252" xr:uid="{00000000-0005-0000-0000-0000DE2F0000}"/>
    <cellStyle name="SAPBEXaggItem 80" xfId="5253" xr:uid="{00000000-0005-0000-0000-0000DF2F0000}"/>
    <cellStyle name="SAPBEXaggItem 81" xfId="5254" xr:uid="{00000000-0005-0000-0000-0000E02F0000}"/>
    <cellStyle name="SAPBEXaggItem 82" xfId="5255" xr:uid="{00000000-0005-0000-0000-0000E12F0000}"/>
    <cellStyle name="SAPBEXaggItem 83" xfId="5256" xr:uid="{00000000-0005-0000-0000-0000E22F0000}"/>
    <cellStyle name="SAPBEXaggItem 84" xfId="5257" xr:uid="{00000000-0005-0000-0000-0000E32F0000}"/>
    <cellStyle name="SAPBEXaggItem 9" xfId="5258" xr:uid="{00000000-0005-0000-0000-0000E42F0000}"/>
    <cellStyle name="SAPBEXaggItemX" xfId="5259" xr:uid="{00000000-0005-0000-0000-0000E52F0000}"/>
    <cellStyle name="SAPBEXchaText" xfId="5260" xr:uid="{00000000-0005-0000-0000-0000E62F0000}"/>
    <cellStyle name="SAPBEXchaText 10" xfId="5261" xr:uid="{00000000-0005-0000-0000-0000E72F0000}"/>
    <cellStyle name="SAPBEXchaText 11" xfId="5262" xr:uid="{00000000-0005-0000-0000-0000E82F0000}"/>
    <cellStyle name="SAPBEXchaText 12" xfId="5263" xr:uid="{00000000-0005-0000-0000-0000E92F0000}"/>
    <cellStyle name="SAPBEXchaText 13" xfId="5264" xr:uid="{00000000-0005-0000-0000-0000EA2F0000}"/>
    <cellStyle name="SAPBEXchaText 14" xfId="5265" xr:uid="{00000000-0005-0000-0000-0000EB2F0000}"/>
    <cellStyle name="SAPBEXchaText 15" xfId="5266" xr:uid="{00000000-0005-0000-0000-0000EC2F0000}"/>
    <cellStyle name="SAPBEXchaText 16" xfId="5267" xr:uid="{00000000-0005-0000-0000-0000ED2F0000}"/>
    <cellStyle name="SAPBEXchaText 17" xfId="5268" xr:uid="{00000000-0005-0000-0000-0000EE2F0000}"/>
    <cellStyle name="SAPBEXchaText 18" xfId="5269" xr:uid="{00000000-0005-0000-0000-0000EF2F0000}"/>
    <cellStyle name="SAPBEXchaText 19" xfId="5270" xr:uid="{00000000-0005-0000-0000-0000F02F0000}"/>
    <cellStyle name="SAPBEXchaText 2" xfId="5271" xr:uid="{00000000-0005-0000-0000-0000F12F0000}"/>
    <cellStyle name="SAPBEXchaText 20" xfId="5272" xr:uid="{00000000-0005-0000-0000-0000F22F0000}"/>
    <cellStyle name="SAPBEXchaText 21" xfId="5273" xr:uid="{00000000-0005-0000-0000-0000F32F0000}"/>
    <cellStyle name="SAPBEXchaText 22" xfId="5274" xr:uid="{00000000-0005-0000-0000-0000F42F0000}"/>
    <cellStyle name="SAPBEXchaText 23" xfId="5275" xr:uid="{00000000-0005-0000-0000-0000F52F0000}"/>
    <cellStyle name="SAPBEXchaText 24" xfId="5276" xr:uid="{00000000-0005-0000-0000-0000F62F0000}"/>
    <cellStyle name="SAPBEXchaText 25" xfId="5277" xr:uid="{00000000-0005-0000-0000-0000F72F0000}"/>
    <cellStyle name="SAPBEXchaText 26" xfId="5278" xr:uid="{00000000-0005-0000-0000-0000F82F0000}"/>
    <cellStyle name="SAPBEXchaText 27" xfId="5279" xr:uid="{00000000-0005-0000-0000-0000F92F0000}"/>
    <cellStyle name="SAPBEXchaText 28" xfId="5280" xr:uid="{00000000-0005-0000-0000-0000FA2F0000}"/>
    <cellStyle name="SAPBEXchaText 29" xfId="5281" xr:uid="{00000000-0005-0000-0000-0000FB2F0000}"/>
    <cellStyle name="SAPBEXchaText 3" xfId="5282" xr:uid="{00000000-0005-0000-0000-0000FC2F0000}"/>
    <cellStyle name="SAPBEXchaText 30" xfId="5283" xr:uid="{00000000-0005-0000-0000-0000FD2F0000}"/>
    <cellStyle name="SAPBEXchaText 31" xfId="5284" xr:uid="{00000000-0005-0000-0000-0000FE2F0000}"/>
    <cellStyle name="SAPBEXchaText 32" xfId="5285" xr:uid="{00000000-0005-0000-0000-0000FF2F0000}"/>
    <cellStyle name="SAPBEXchaText 33" xfId="5286" xr:uid="{00000000-0005-0000-0000-000000300000}"/>
    <cellStyle name="SAPBEXchaText 34" xfId="5287" xr:uid="{00000000-0005-0000-0000-000001300000}"/>
    <cellStyle name="SAPBEXchaText 35" xfId="5288" xr:uid="{00000000-0005-0000-0000-000002300000}"/>
    <cellStyle name="SAPBEXchaText 36" xfId="5289" xr:uid="{00000000-0005-0000-0000-000003300000}"/>
    <cellStyle name="SAPBEXchaText 37" xfId="5290" xr:uid="{00000000-0005-0000-0000-000004300000}"/>
    <cellStyle name="SAPBEXchaText 38" xfId="5291" xr:uid="{00000000-0005-0000-0000-000005300000}"/>
    <cellStyle name="SAPBEXchaText 39" xfId="5292" xr:uid="{00000000-0005-0000-0000-000006300000}"/>
    <cellStyle name="SAPBEXchaText 4" xfId="5293" xr:uid="{00000000-0005-0000-0000-000007300000}"/>
    <cellStyle name="SAPBEXchaText 40" xfId="5294" xr:uid="{00000000-0005-0000-0000-000008300000}"/>
    <cellStyle name="SAPBEXchaText 41" xfId="5295" xr:uid="{00000000-0005-0000-0000-000009300000}"/>
    <cellStyle name="SAPBEXchaText 42" xfId="5296" xr:uid="{00000000-0005-0000-0000-00000A300000}"/>
    <cellStyle name="SAPBEXchaText 43" xfId="5297" xr:uid="{00000000-0005-0000-0000-00000B300000}"/>
    <cellStyle name="SAPBEXchaText 44" xfId="5298" xr:uid="{00000000-0005-0000-0000-00000C300000}"/>
    <cellStyle name="SAPBEXchaText 45" xfId="5299" xr:uid="{00000000-0005-0000-0000-00000D300000}"/>
    <cellStyle name="SAPBEXchaText 46" xfId="5300" xr:uid="{00000000-0005-0000-0000-00000E300000}"/>
    <cellStyle name="SAPBEXchaText 47" xfId="5301" xr:uid="{00000000-0005-0000-0000-00000F300000}"/>
    <cellStyle name="SAPBEXchaText 48" xfId="5302" xr:uid="{00000000-0005-0000-0000-000010300000}"/>
    <cellStyle name="SAPBEXchaText 49" xfId="5303" xr:uid="{00000000-0005-0000-0000-000011300000}"/>
    <cellStyle name="SAPBEXchaText 5" xfId="5304" xr:uid="{00000000-0005-0000-0000-000012300000}"/>
    <cellStyle name="SAPBEXchaText 50" xfId="5305" xr:uid="{00000000-0005-0000-0000-000013300000}"/>
    <cellStyle name="SAPBEXchaText 51" xfId="5306" xr:uid="{00000000-0005-0000-0000-000014300000}"/>
    <cellStyle name="SAPBEXchaText 52" xfId="5307" xr:uid="{00000000-0005-0000-0000-000015300000}"/>
    <cellStyle name="SAPBEXchaText 53" xfId="5308" xr:uid="{00000000-0005-0000-0000-000016300000}"/>
    <cellStyle name="SAPBEXchaText 54" xfId="5309" xr:uid="{00000000-0005-0000-0000-000017300000}"/>
    <cellStyle name="SAPBEXchaText 55" xfId="5310" xr:uid="{00000000-0005-0000-0000-000018300000}"/>
    <cellStyle name="SAPBEXchaText 56" xfId="5311" xr:uid="{00000000-0005-0000-0000-000019300000}"/>
    <cellStyle name="SAPBEXchaText 57" xfId="5312" xr:uid="{00000000-0005-0000-0000-00001A300000}"/>
    <cellStyle name="SAPBEXchaText 58" xfId="5313" xr:uid="{00000000-0005-0000-0000-00001B300000}"/>
    <cellStyle name="SAPBEXchaText 59" xfId="5314" xr:uid="{00000000-0005-0000-0000-00001C300000}"/>
    <cellStyle name="SAPBEXchaText 6" xfId="5315" xr:uid="{00000000-0005-0000-0000-00001D300000}"/>
    <cellStyle name="SAPBEXchaText 60" xfId="5316" xr:uid="{00000000-0005-0000-0000-00001E300000}"/>
    <cellStyle name="SAPBEXchaText 61" xfId="5317" xr:uid="{00000000-0005-0000-0000-00001F300000}"/>
    <cellStyle name="SAPBEXchaText 62" xfId="5318" xr:uid="{00000000-0005-0000-0000-000020300000}"/>
    <cellStyle name="SAPBEXchaText 63" xfId="5319" xr:uid="{00000000-0005-0000-0000-000021300000}"/>
    <cellStyle name="SAPBEXchaText 64" xfId="5320" xr:uid="{00000000-0005-0000-0000-000022300000}"/>
    <cellStyle name="SAPBEXchaText 65" xfId="5321" xr:uid="{00000000-0005-0000-0000-000023300000}"/>
    <cellStyle name="SAPBEXchaText 66" xfId="5322" xr:uid="{00000000-0005-0000-0000-000024300000}"/>
    <cellStyle name="SAPBEXchaText 67" xfId="5323" xr:uid="{00000000-0005-0000-0000-000025300000}"/>
    <cellStyle name="SAPBEXchaText 68" xfId="5324" xr:uid="{00000000-0005-0000-0000-000026300000}"/>
    <cellStyle name="SAPBEXchaText 69" xfId="5325" xr:uid="{00000000-0005-0000-0000-000027300000}"/>
    <cellStyle name="SAPBEXchaText 7" xfId="5326" xr:uid="{00000000-0005-0000-0000-000028300000}"/>
    <cellStyle name="SAPBEXchaText 70" xfId="5327" xr:uid="{00000000-0005-0000-0000-000029300000}"/>
    <cellStyle name="SAPBEXchaText 71" xfId="5328" xr:uid="{00000000-0005-0000-0000-00002A300000}"/>
    <cellStyle name="SAPBEXchaText 72" xfId="5329" xr:uid="{00000000-0005-0000-0000-00002B300000}"/>
    <cellStyle name="SAPBEXchaText 73" xfId="5330" xr:uid="{00000000-0005-0000-0000-00002C300000}"/>
    <cellStyle name="SAPBEXchaText 74" xfId="5331" xr:uid="{00000000-0005-0000-0000-00002D300000}"/>
    <cellStyle name="SAPBEXchaText 75" xfId="5332" xr:uid="{00000000-0005-0000-0000-00002E300000}"/>
    <cellStyle name="SAPBEXchaText 76" xfId="5333" xr:uid="{00000000-0005-0000-0000-00002F300000}"/>
    <cellStyle name="SAPBEXchaText 77" xfId="5334" xr:uid="{00000000-0005-0000-0000-000030300000}"/>
    <cellStyle name="SAPBEXchaText 78" xfId="5335" xr:uid="{00000000-0005-0000-0000-000031300000}"/>
    <cellStyle name="SAPBEXchaText 79" xfId="5336" xr:uid="{00000000-0005-0000-0000-000032300000}"/>
    <cellStyle name="SAPBEXchaText 8" xfId="5337" xr:uid="{00000000-0005-0000-0000-000033300000}"/>
    <cellStyle name="SAPBEXchaText 80" xfId="5338" xr:uid="{00000000-0005-0000-0000-000034300000}"/>
    <cellStyle name="SAPBEXchaText 81" xfId="5339" xr:uid="{00000000-0005-0000-0000-000035300000}"/>
    <cellStyle name="SAPBEXchaText 82" xfId="5340" xr:uid="{00000000-0005-0000-0000-000036300000}"/>
    <cellStyle name="SAPBEXchaText 83" xfId="5341" xr:uid="{00000000-0005-0000-0000-000037300000}"/>
    <cellStyle name="SAPBEXchaText 84" xfId="5342" xr:uid="{00000000-0005-0000-0000-000038300000}"/>
    <cellStyle name="SAPBEXchaText 9" xfId="5343" xr:uid="{00000000-0005-0000-0000-000039300000}"/>
    <cellStyle name="SAPBEXexcBad7" xfId="5344" xr:uid="{00000000-0005-0000-0000-00003A300000}"/>
    <cellStyle name="SAPBEXexcBad7 10" xfId="5345" xr:uid="{00000000-0005-0000-0000-00003B300000}"/>
    <cellStyle name="SAPBEXexcBad7 11" xfId="5346" xr:uid="{00000000-0005-0000-0000-00003C300000}"/>
    <cellStyle name="SAPBEXexcBad7 12" xfId="5347" xr:uid="{00000000-0005-0000-0000-00003D300000}"/>
    <cellStyle name="SAPBEXexcBad7 13" xfId="5348" xr:uid="{00000000-0005-0000-0000-00003E300000}"/>
    <cellStyle name="SAPBEXexcBad7 14" xfId="5349" xr:uid="{00000000-0005-0000-0000-00003F300000}"/>
    <cellStyle name="SAPBEXexcBad7 15" xfId="5350" xr:uid="{00000000-0005-0000-0000-000040300000}"/>
    <cellStyle name="SAPBEXexcBad7 16" xfId="5351" xr:uid="{00000000-0005-0000-0000-000041300000}"/>
    <cellStyle name="SAPBEXexcBad7 17" xfId="5352" xr:uid="{00000000-0005-0000-0000-000042300000}"/>
    <cellStyle name="SAPBEXexcBad7 18" xfId="5353" xr:uid="{00000000-0005-0000-0000-000043300000}"/>
    <cellStyle name="SAPBEXexcBad7 19" xfId="5354" xr:uid="{00000000-0005-0000-0000-000044300000}"/>
    <cellStyle name="SAPBEXexcBad7 2" xfId="5355" xr:uid="{00000000-0005-0000-0000-000045300000}"/>
    <cellStyle name="SAPBEXexcBad7 20" xfId="5356" xr:uid="{00000000-0005-0000-0000-000046300000}"/>
    <cellStyle name="SAPBEXexcBad7 21" xfId="5357" xr:uid="{00000000-0005-0000-0000-000047300000}"/>
    <cellStyle name="SAPBEXexcBad7 22" xfId="5358" xr:uid="{00000000-0005-0000-0000-000048300000}"/>
    <cellStyle name="SAPBEXexcBad7 23" xfId="5359" xr:uid="{00000000-0005-0000-0000-000049300000}"/>
    <cellStyle name="SAPBEXexcBad7 24" xfId="5360" xr:uid="{00000000-0005-0000-0000-00004A300000}"/>
    <cellStyle name="SAPBEXexcBad7 25" xfId="5361" xr:uid="{00000000-0005-0000-0000-00004B300000}"/>
    <cellStyle name="SAPBEXexcBad7 26" xfId="5362" xr:uid="{00000000-0005-0000-0000-00004C300000}"/>
    <cellStyle name="SAPBEXexcBad7 27" xfId="5363" xr:uid="{00000000-0005-0000-0000-00004D300000}"/>
    <cellStyle name="SAPBEXexcBad7 28" xfId="5364" xr:uid="{00000000-0005-0000-0000-00004E300000}"/>
    <cellStyle name="SAPBEXexcBad7 29" xfId="5365" xr:uid="{00000000-0005-0000-0000-00004F300000}"/>
    <cellStyle name="SAPBEXexcBad7 3" xfId="5366" xr:uid="{00000000-0005-0000-0000-000050300000}"/>
    <cellStyle name="SAPBEXexcBad7 30" xfId="5367" xr:uid="{00000000-0005-0000-0000-000051300000}"/>
    <cellStyle name="SAPBEXexcBad7 31" xfId="5368" xr:uid="{00000000-0005-0000-0000-000052300000}"/>
    <cellStyle name="SAPBEXexcBad7 32" xfId="5369" xr:uid="{00000000-0005-0000-0000-000053300000}"/>
    <cellStyle name="SAPBEXexcBad7 33" xfId="5370" xr:uid="{00000000-0005-0000-0000-000054300000}"/>
    <cellStyle name="SAPBEXexcBad7 34" xfId="5371" xr:uid="{00000000-0005-0000-0000-000055300000}"/>
    <cellStyle name="SAPBEXexcBad7 35" xfId="5372" xr:uid="{00000000-0005-0000-0000-000056300000}"/>
    <cellStyle name="SAPBEXexcBad7 36" xfId="5373" xr:uid="{00000000-0005-0000-0000-000057300000}"/>
    <cellStyle name="SAPBEXexcBad7 37" xfId="5374" xr:uid="{00000000-0005-0000-0000-000058300000}"/>
    <cellStyle name="SAPBEXexcBad7 38" xfId="5375" xr:uid="{00000000-0005-0000-0000-000059300000}"/>
    <cellStyle name="SAPBEXexcBad7 39" xfId="5376" xr:uid="{00000000-0005-0000-0000-00005A300000}"/>
    <cellStyle name="SAPBEXexcBad7 4" xfId="5377" xr:uid="{00000000-0005-0000-0000-00005B300000}"/>
    <cellStyle name="SAPBEXexcBad7 40" xfId="5378" xr:uid="{00000000-0005-0000-0000-00005C300000}"/>
    <cellStyle name="SAPBEXexcBad7 41" xfId="5379" xr:uid="{00000000-0005-0000-0000-00005D300000}"/>
    <cellStyle name="SAPBEXexcBad7 42" xfId="5380" xr:uid="{00000000-0005-0000-0000-00005E300000}"/>
    <cellStyle name="SAPBEXexcBad7 43" xfId="5381" xr:uid="{00000000-0005-0000-0000-00005F300000}"/>
    <cellStyle name="SAPBEXexcBad7 44" xfId="5382" xr:uid="{00000000-0005-0000-0000-000060300000}"/>
    <cellStyle name="SAPBEXexcBad7 45" xfId="5383" xr:uid="{00000000-0005-0000-0000-000061300000}"/>
    <cellStyle name="SAPBEXexcBad7 46" xfId="5384" xr:uid="{00000000-0005-0000-0000-000062300000}"/>
    <cellStyle name="SAPBEXexcBad7 47" xfId="5385" xr:uid="{00000000-0005-0000-0000-000063300000}"/>
    <cellStyle name="SAPBEXexcBad7 48" xfId="5386" xr:uid="{00000000-0005-0000-0000-000064300000}"/>
    <cellStyle name="SAPBEXexcBad7 49" xfId="5387" xr:uid="{00000000-0005-0000-0000-000065300000}"/>
    <cellStyle name="SAPBEXexcBad7 5" xfId="5388" xr:uid="{00000000-0005-0000-0000-000066300000}"/>
    <cellStyle name="SAPBEXexcBad7 50" xfId="5389" xr:uid="{00000000-0005-0000-0000-000067300000}"/>
    <cellStyle name="SAPBEXexcBad7 51" xfId="5390" xr:uid="{00000000-0005-0000-0000-000068300000}"/>
    <cellStyle name="SAPBEXexcBad7 52" xfId="5391" xr:uid="{00000000-0005-0000-0000-000069300000}"/>
    <cellStyle name="SAPBEXexcBad7 53" xfId="5392" xr:uid="{00000000-0005-0000-0000-00006A300000}"/>
    <cellStyle name="SAPBEXexcBad7 54" xfId="5393" xr:uid="{00000000-0005-0000-0000-00006B300000}"/>
    <cellStyle name="SAPBEXexcBad7 55" xfId="5394" xr:uid="{00000000-0005-0000-0000-00006C300000}"/>
    <cellStyle name="SAPBEXexcBad7 56" xfId="5395" xr:uid="{00000000-0005-0000-0000-00006D300000}"/>
    <cellStyle name="SAPBEXexcBad7 57" xfId="5396" xr:uid="{00000000-0005-0000-0000-00006E300000}"/>
    <cellStyle name="SAPBEXexcBad7 58" xfId="5397" xr:uid="{00000000-0005-0000-0000-00006F300000}"/>
    <cellStyle name="SAPBEXexcBad7 59" xfId="5398" xr:uid="{00000000-0005-0000-0000-000070300000}"/>
    <cellStyle name="SAPBEXexcBad7 6" xfId="5399" xr:uid="{00000000-0005-0000-0000-000071300000}"/>
    <cellStyle name="SAPBEXexcBad7 60" xfId="5400" xr:uid="{00000000-0005-0000-0000-000072300000}"/>
    <cellStyle name="SAPBEXexcBad7 61" xfId="5401" xr:uid="{00000000-0005-0000-0000-000073300000}"/>
    <cellStyle name="SAPBEXexcBad7 62" xfId="5402" xr:uid="{00000000-0005-0000-0000-000074300000}"/>
    <cellStyle name="SAPBEXexcBad7 63" xfId="5403" xr:uid="{00000000-0005-0000-0000-000075300000}"/>
    <cellStyle name="SAPBEXexcBad7 64" xfId="5404" xr:uid="{00000000-0005-0000-0000-000076300000}"/>
    <cellStyle name="SAPBEXexcBad7 65" xfId="5405" xr:uid="{00000000-0005-0000-0000-000077300000}"/>
    <cellStyle name="SAPBEXexcBad7 66" xfId="5406" xr:uid="{00000000-0005-0000-0000-000078300000}"/>
    <cellStyle name="SAPBEXexcBad7 67" xfId="5407" xr:uid="{00000000-0005-0000-0000-000079300000}"/>
    <cellStyle name="SAPBEXexcBad7 68" xfId="5408" xr:uid="{00000000-0005-0000-0000-00007A300000}"/>
    <cellStyle name="SAPBEXexcBad7 69" xfId="5409" xr:uid="{00000000-0005-0000-0000-00007B300000}"/>
    <cellStyle name="SAPBEXexcBad7 7" xfId="5410" xr:uid="{00000000-0005-0000-0000-00007C300000}"/>
    <cellStyle name="SAPBEXexcBad7 70" xfId="5411" xr:uid="{00000000-0005-0000-0000-00007D300000}"/>
    <cellStyle name="SAPBEXexcBad7 71" xfId="5412" xr:uid="{00000000-0005-0000-0000-00007E300000}"/>
    <cellStyle name="SAPBEXexcBad7 72" xfId="5413" xr:uid="{00000000-0005-0000-0000-00007F300000}"/>
    <cellStyle name="SAPBEXexcBad7 73" xfId="5414" xr:uid="{00000000-0005-0000-0000-000080300000}"/>
    <cellStyle name="SAPBEXexcBad7 74" xfId="5415" xr:uid="{00000000-0005-0000-0000-000081300000}"/>
    <cellStyle name="SAPBEXexcBad7 75" xfId="5416" xr:uid="{00000000-0005-0000-0000-000082300000}"/>
    <cellStyle name="SAPBEXexcBad7 76" xfId="5417" xr:uid="{00000000-0005-0000-0000-000083300000}"/>
    <cellStyle name="SAPBEXexcBad7 77" xfId="5418" xr:uid="{00000000-0005-0000-0000-000084300000}"/>
    <cellStyle name="SAPBEXexcBad7 78" xfId="5419" xr:uid="{00000000-0005-0000-0000-000085300000}"/>
    <cellStyle name="SAPBEXexcBad7 79" xfId="5420" xr:uid="{00000000-0005-0000-0000-000086300000}"/>
    <cellStyle name="SAPBEXexcBad7 8" xfId="5421" xr:uid="{00000000-0005-0000-0000-000087300000}"/>
    <cellStyle name="SAPBEXexcBad7 80" xfId="5422" xr:uid="{00000000-0005-0000-0000-000088300000}"/>
    <cellStyle name="SAPBEXexcBad7 81" xfId="5423" xr:uid="{00000000-0005-0000-0000-000089300000}"/>
    <cellStyle name="SAPBEXexcBad7 82" xfId="5424" xr:uid="{00000000-0005-0000-0000-00008A300000}"/>
    <cellStyle name="SAPBEXexcBad7 83" xfId="5425" xr:uid="{00000000-0005-0000-0000-00008B300000}"/>
    <cellStyle name="SAPBEXexcBad7 84" xfId="5426" xr:uid="{00000000-0005-0000-0000-00008C300000}"/>
    <cellStyle name="SAPBEXexcBad7 9" xfId="5427" xr:uid="{00000000-0005-0000-0000-00008D300000}"/>
    <cellStyle name="SAPBEXexcBad8" xfId="5428" xr:uid="{00000000-0005-0000-0000-00008E300000}"/>
    <cellStyle name="SAPBEXexcBad8 10" xfId="5429" xr:uid="{00000000-0005-0000-0000-00008F300000}"/>
    <cellStyle name="SAPBEXexcBad8 11" xfId="5430" xr:uid="{00000000-0005-0000-0000-000090300000}"/>
    <cellStyle name="SAPBEXexcBad8 12" xfId="5431" xr:uid="{00000000-0005-0000-0000-000091300000}"/>
    <cellStyle name="SAPBEXexcBad8 13" xfId="5432" xr:uid="{00000000-0005-0000-0000-000092300000}"/>
    <cellStyle name="SAPBEXexcBad8 14" xfId="5433" xr:uid="{00000000-0005-0000-0000-000093300000}"/>
    <cellStyle name="SAPBEXexcBad8 15" xfId="5434" xr:uid="{00000000-0005-0000-0000-000094300000}"/>
    <cellStyle name="SAPBEXexcBad8 16" xfId="5435" xr:uid="{00000000-0005-0000-0000-000095300000}"/>
    <cellStyle name="SAPBEXexcBad8 17" xfId="5436" xr:uid="{00000000-0005-0000-0000-000096300000}"/>
    <cellStyle name="SAPBEXexcBad8 18" xfId="5437" xr:uid="{00000000-0005-0000-0000-000097300000}"/>
    <cellStyle name="SAPBEXexcBad8 19" xfId="5438" xr:uid="{00000000-0005-0000-0000-000098300000}"/>
    <cellStyle name="SAPBEXexcBad8 2" xfId="5439" xr:uid="{00000000-0005-0000-0000-000099300000}"/>
    <cellStyle name="SAPBEXexcBad8 20" xfId="5440" xr:uid="{00000000-0005-0000-0000-00009A300000}"/>
    <cellStyle name="SAPBEXexcBad8 21" xfId="5441" xr:uid="{00000000-0005-0000-0000-00009B300000}"/>
    <cellStyle name="SAPBEXexcBad8 22" xfId="5442" xr:uid="{00000000-0005-0000-0000-00009C300000}"/>
    <cellStyle name="SAPBEXexcBad8 23" xfId="5443" xr:uid="{00000000-0005-0000-0000-00009D300000}"/>
    <cellStyle name="SAPBEXexcBad8 24" xfId="5444" xr:uid="{00000000-0005-0000-0000-00009E300000}"/>
    <cellStyle name="SAPBEXexcBad8 25" xfId="5445" xr:uid="{00000000-0005-0000-0000-00009F300000}"/>
    <cellStyle name="SAPBEXexcBad8 26" xfId="5446" xr:uid="{00000000-0005-0000-0000-0000A0300000}"/>
    <cellStyle name="SAPBEXexcBad8 27" xfId="5447" xr:uid="{00000000-0005-0000-0000-0000A1300000}"/>
    <cellStyle name="SAPBEXexcBad8 28" xfId="5448" xr:uid="{00000000-0005-0000-0000-0000A2300000}"/>
    <cellStyle name="SAPBEXexcBad8 29" xfId="5449" xr:uid="{00000000-0005-0000-0000-0000A3300000}"/>
    <cellStyle name="SAPBEXexcBad8 3" xfId="5450" xr:uid="{00000000-0005-0000-0000-0000A4300000}"/>
    <cellStyle name="SAPBEXexcBad8 30" xfId="5451" xr:uid="{00000000-0005-0000-0000-0000A5300000}"/>
    <cellStyle name="SAPBEXexcBad8 31" xfId="5452" xr:uid="{00000000-0005-0000-0000-0000A6300000}"/>
    <cellStyle name="SAPBEXexcBad8 32" xfId="5453" xr:uid="{00000000-0005-0000-0000-0000A7300000}"/>
    <cellStyle name="SAPBEXexcBad8 33" xfId="5454" xr:uid="{00000000-0005-0000-0000-0000A8300000}"/>
    <cellStyle name="SAPBEXexcBad8 34" xfId="5455" xr:uid="{00000000-0005-0000-0000-0000A9300000}"/>
    <cellStyle name="SAPBEXexcBad8 35" xfId="5456" xr:uid="{00000000-0005-0000-0000-0000AA300000}"/>
    <cellStyle name="SAPBEXexcBad8 36" xfId="5457" xr:uid="{00000000-0005-0000-0000-0000AB300000}"/>
    <cellStyle name="SAPBEXexcBad8 37" xfId="5458" xr:uid="{00000000-0005-0000-0000-0000AC300000}"/>
    <cellStyle name="SAPBEXexcBad8 38" xfId="5459" xr:uid="{00000000-0005-0000-0000-0000AD300000}"/>
    <cellStyle name="SAPBEXexcBad8 39" xfId="5460" xr:uid="{00000000-0005-0000-0000-0000AE300000}"/>
    <cellStyle name="SAPBEXexcBad8 4" xfId="5461" xr:uid="{00000000-0005-0000-0000-0000AF300000}"/>
    <cellStyle name="SAPBEXexcBad8 40" xfId="5462" xr:uid="{00000000-0005-0000-0000-0000B0300000}"/>
    <cellStyle name="SAPBEXexcBad8 41" xfId="5463" xr:uid="{00000000-0005-0000-0000-0000B1300000}"/>
    <cellStyle name="SAPBEXexcBad8 42" xfId="5464" xr:uid="{00000000-0005-0000-0000-0000B2300000}"/>
    <cellStyle name="SAPBEXexcBad8 43" xfId="5465" xr:uid="{00000000-0005-0000-0000-0000B3300000}"/>
    <cellStyle name="SAPBEXexcBad8 44" xfId="5466" xr:uid="{00000000-0005-0000-0000-0000B4300000}"/>
    <cellStyle name="SAPBEXexcBad8 45" xfId="5467" xr:uid="{00000000-0005-0000-0000-0000B5300000}"/>
    <cellStyle name="SAPBEXexcBad8 46" xfId="5468" xr:uid="{00000000-0005-0000-0000-0000B6300000}"/>
    <cellStyle name="SAPBEXexcBad8 47" xfId="5469" xr:uid="{00000000-0005-0000-0000-0000B7300000}"/>
    <cellStyle name="SAPBEXexcBad8 48" xfId="5470" xr:uid="{00000000-0005-0000-0000-0000B8300000}"/>
    <cellStyle name="SAPBEXexcBad8 49" xfId="5471" xr:uid="{00000000-0005-0000-0000-0000B9300000}"/>
    <cellStyle name="SAPBEXexcBad8 5" xfId="5472" xr:uid="{00000000-0005-0000-0000-0000BA300000}"/>
    <cellStyle name="SAPBEXexcBad8 50" xfId="5473" xr:uid="{00000000-0005-0000-0000-0000BB300000}"/>
    <cellStyle name="SAPBEXexcBad8 51" xfId="5474" xr:uid="{00000000-0005-0000-0000-0000BC300000}"/>
    <cellStyle name="SAPBEXexcBad8 52" xfId="5475" xr:uid="{00000000-0005-0000-0000-0000BD300000}"/>
    <cellStyle name="SAPBEXexcBad8 53" xfId="5476" xr:uid="{00000000-0005-0000-0000-0000BE300000}"/>
    <cellStyle name="SAPBEXexcBad8 54" xfId="5477" xr:uid="{00000000-0005-0000-0000-0000BF300000}"/>
    <cellStyle name="SAPBEXexcBad8 55" xfId="5478" xr:uid="{00000000-0005-0000-0000-0000C0300000}"/>
    <cellStyle name="SAPBEXexcBad8 56" xfId="5479" xr:uid="{00000000-0005-0000-0000-0000C1300000}"/>
    <cellStyle name="SAPBEXexcBad8 57" xfId="5480" xr:uid="{00000000-0005-0000-0000-0000C2300000}"/>
    <cellStyle name="SAPBEXexcBad8 58" xfId="5481" xr:uid="{00000000-0005-0000-0000-0000C3300000}"/>
    <cellStyle name="SAPBEXexcBad8 59" xfId="5482" xr:uid="{00000000-0005-0000-0000-0000C4300000}"/>
    <cellStyle name="SAPBEXexcBad8 6" xfId="5483" xr:uid="{00000000-0005-0000-0000-0000C5300000}"/>
    <cellStyle name="SAPBEXexcBad8 60" xfId="5484" xr:uid="{00000000-0005-0000-0000-0000C6300000}"/>
    <cellStyle name="SAPBEXexcBad8 61" xfId="5485" xr:uid="{00000000-0005-0000-0000-0000C7300000}"/>
    <cellStyle name="SAPBEXexcBad8 62" xfId="5486" xr:uid="{00000000-0005-0000-0000-0000C8300000}"/>
    <cellStyle name="SAPBEXexcBad8 63" xfId="5487" xr:uid="{00000000-0005-0000-0000-0000C9300000}"/>
    <cellStyle name="SAPBEXexcBad8 64" xfId="5488" xr:uid="{00000000-0005-0000-0000-0000CA300000}"/>
    <cellStyle name="SAPBEXexcBad8 65" xfId="5489" xr:uid="{00000000-0005-0000-0000-0000CB300000}"/>
    <cellStyle name="SAPBEXexcBad8 66" xfId="5490" xr:uid="{00000000-0005-0000-0000-0000CC300000}"/>
    <cellStyle name="SAPBEXexcBad8 67" xfId="5491" xr:uid="{00000000-0005-0000-0000-0000CD300000}"/>
    <cellStyle name="SAPBEXexcBad8 68" xfId="5492" xr:uid="{00000000-0005-0000-0000-0000CE300000}"/>
    <cellStyle name="SAPBEXexcBad8 69" xfId="5493" xr:uid="{00000000-0005-0000-0000-0000CF300000}"/>
    <cellStyle name="SAPBEXexcBad8 7" xfId="5494" xr:uid="{00000000-0005-0000-0000-0000D0300000}"/>
    <cellStyle name="SAPBEXexcBad8 70" xfId="5495" xr:uid="{00000000-0005-0000-0000-0000D1300000}"/>
    <cellStyle name="SAPBEXexcBad8 71" xfId="5496" xr:uid="{00000000-0005-0000-0000-0000D2300000}"/>
    <cellStyle name="SAPBEXexcBad8 72" xfId="5497" xr:uid="{00000000-0005-0000-0000-0000D3300000}"/>
    <cellStyle name="SAPBEXexcBad8 73" xfId="5498" xr:uid="{00000000-0005-0000-0000-0000D4300000}"/>
    <cellStyle name="SAPBEXexcBad8 74" xfId="5499" xr:uid="{00000000-0005-0000-0000-0000D5300000}"/>
    <cellStyle name="SAPBEXexcBad8 75" xfId="5500" xr:uid="{00000000-0005-0000-0000-0000D6300000}"/>
    <cellStyle name="SAPBEXexcBad8 76" xfId="5501" xr:uid="{00000000-0005-0000-0000-0000D7300000}"/>
    <cellStyle name="SAPBEXexcBad8 77" xfId="5502" xr:uid="{00000000-0005-0000-0000-0000D8300000}"/>
    <cellStyle name="SAPBEXexcBad8 78" xfId="5503" xr:uid="{00000000-0005-0000-0000-0000D9300000}"/>
    <cellStyle name="SAPBEXexcBad8 79" xfId="5504" xr:uid="{00000000-0005-0000-0000-0000DA300000}"/>
    <cellStyle name="SAPBEXexcBad8 8" xfId="5505" xr:uid="{00000000-0005-0000-0000-0000DB300000}"/>
    <cellStyle name="SAPBEXexcBad8 80" xfId="5506" xr:uid="{00000000-0005-0000-0000-0000DC300000}"/>
    <cellStyle name="SAPBEXexcBad8 81" xfId="5507" xr:uid="{00000000-0005-0000-0000-0000DD300000}"/>
    <cellStyle name="SAPBEXexcBad8 82" xfId="5508" xr:uid="{00000000-0005-0000-0000-0000DE300000}"/>
    <cellStyle name="SAPBEXexcBad8 83" xfId="5509" xr:uid="{00000000-0005-0000-0000-0000DF300000}"/>
    <cellStyle name="SAPBEXexcBad8 84" xfId="5510" xr:uid="{00000000-0005-0000-0000-0000E0300000}"/>
    <cellStyle name="SAPBEXexcBad8 9" xfId="5511" xr:uid="{00000000-0005-0000-0000-0000E1300000}"/>
    <cellStyle name="SAPBEXexcBad9" xfId="5512" xr:uid="{00000000-0005-0000-0000-0000E2300000}"/>
    <cellStyle name="SAPBEXexcBad9 10" xfId="5513" xr:uid="{00000000-0005-0000-0000-0000E3300000}"/>
    <cellStyle name="SAPBEXexcBad9 11" xfId="5514" xr:uid="{00000000-0005-0000-0000-0000E4300000}"/>
    <cellStyle name="SAPBEXexcBad9 12" xfId="5515" xr:uid="{00000000-0005-0000-0000-0000E5300000}"/>
    <cellStyle name="SAPBEXexcBad9 13" xfId="5516" xr:uid="{00000000-0005-0000-0000-0000E6300000}"/>
    <cellStyle name="SAPBEXexcBad9 14" xfId="5517" xr:uid="{00000000-0005-0000-0000-0000E7300000}"/>
    <cellStyle name="SAPBEXexcBad9 15" xfId="5518" xr:uid="{00000000-0005-0000-0000-0000E8300000}"/>
    <cellStyle name="SAPBEXexcBad9 16" xfId="5519" xr:uid="{00000000-0005-0000-0000-0000E9300000}"/>
    <cellStyle name="SAPBEXexcBad9 17" xfId="5520" xr:uid="{00000000-0005-0000-0000-0000EA300000}"/>
    <cellStyle name="SAPBEXexcBad9 18" xfId="5521" xr:uid="{00000000-0005-0000-0000-0000EB300000}"/>
    <cellStyle name="SAPBEXexcBad9 19" xfId="5522" xr:uid="{00000000-0005-0000-0000-0000EC300000}"/>
    <cellStyle name="SAPBEXexcBad9 2" xfId="5523" xr:uid="{00000000-0005-0000-0000-0000ED300000}"/>
    <cellStyle name="SAPBEXexcBad9 20" xfId="5524" xr:uid="{00000000-0005-0000-0000-0000EE300000}"/>
    <cellStyle name="SAPBEXexcBad9 21" xfId="5525" xr:uid="{00000000-0005-0000-0000-0000EF300000}"/>
    <cellStyle name="SAPBEXexcBad9 22" xfId="5526" xr:uid="{00000000-0005-0000-0000-0000F0300000}"/>
    <cellStyle name="SAPBEXexcBad9 23" xfId="5527" xr:uid="{00000000-0005-0000-0000-0000F1300000}"/>
    <cellStyle name="SAPBEXexcBad9 24" xfId="5528" xr:uid="{00000000-0005-0000-0000-0000F2300000}"/>
    <cellStyle name="SAPBEXexcBad9 25" xfId="5529" xr:uid="{00000000-0005-0000-0000-0000F3300000}"/>
    <cellStyle name="SAPBEXexcBad9 26" xfId="5530" xr:uid="{00000000-0005-0000-0000-0000F4300000}"/>
    <cellStyle name="SAPBEXexcBad9 27" xfId="5531" xr:uid="{00000000-0005-0000-0000-0000F5300000}"/>
    <cellStyle name="SAPBEXexcBad9 28" xfId="5532" xr:uid="{00000000-0005-0000-0000-0000F6300000}"/>
    <cellStyle name="SAPBEXexcBad9 29" xfId="5533" xr:uid="{00000000-0005-0000-0000-0000F7300000}"/>
    <cellStyle name="SAPBEXexcBad9 3" xfId="5534" xr:uid="{00000000-0005-0000-0000-0000F8300000}"/>
    <cellStyle name="SAPBEXexcBad9 30" xfId="5535" xr:uid="{00000000-0005-0000-0000-0000F9300000}"/>
    <cellStyle name="SAPBEXexcBad9 31" xfId="5536" xr:uid="{00000000-0005-0000-0000-0000FA300000}"/>
    <cellStyle name="SAPBEXexcBad9 32" xfId="5537" xr:uid="{00000000-0005-0000-0000-0000FB300000}"/>
    <cellStyle name="SAPBEXexcBad9 33" xfId="5538" xr:uid="{00000000-0005-0000-0000-0000FC300000}"/>
    <cellStyle name="SAPBEXexcBad9 34" xfId="5539" xr:uid="{00000000-0005-0000-0000-0000FD300000}"/>
    <cellStyle name="SAPBEXexcBad9 35" xfId="5540" xr:uid="{00000000-0005-0000-0000-0000FE300000}"/>
    <cellStyle name="SAPBEXexcBad9 36" xfId="5541" xr:uid="{00000000-0005-0000-0000-0000FF300000}"/>
    <cellStyle name="SAPBEXexcBad9 37" xfId="5542" xr:uid="{00000000-0005-0000-0000-000000310000}"/>
    <cellStyle name="SAPBEXexcBad9 38" xfId="5543" xr:uid="{00000000-0005-0000-0000-000001310000}"/>
    <cellStyle name="SAPBEXexcBad9 39" xfId="5544" xr:uid="{00000000-0005-0000-0000-000002310000}"/>
    <cellStyle name="SAPBEXexcBad9 4" xfId="5545" xr:uid="{00000000-0005-0000-0000-000003310000}"/>
    <cellStyle name="SAPBEXexcBad9 40" xfId="5546" xr:uid="{00000000-0005-0000-0000-000004310000}"/>
    <cellStyle name="SAPBEXexcBad9 41" xfId="5547" xr:uid="{00000000-0005-0000-0000-000005310000}"/>
    <cellStyle name="SAPBEXexcBad9 42" xfId="5548" xr:uid="{00000000-0005-0000-0000-000006310000}"/>
    <cellStyle name="SAPBEXexcBad9 43" xfId="5549" xr:uid="{00000000-0005-0000-0000-000007310000}"/>
    <cellStyle name="SAPBEXexcBad9 44" xfId="5550" xr:uid="{00000000-0005-0000-0000-000008310000}"/>
    <cellStyle name="SAPBEXexcBad9 45" xfId="5551" xr:uid="{00000000-0005-0000-0000-000009310000}"/>
    <cellStyle name="SAPBEXexcBad9 46" xfId="5552" xr:uid="{00000000-0005-0000-0000-00000A310000}"/>
    <cellStyle name="SAPBEXexcBad9 47" xfId="5553" xr:uid="{00000000-0005-0000-0000-00000B310000}"/>
    <cellStyle name="SAPBEXexcBad9 48" xfId="5554" xr:uid="{00000000-0005-0000-0000-00000C310000}"/>
    <cellStyle name="SAPBEXexcBad9 49" xfId="5555" xr:uid="{00000000-0005-0000-0000-00000D310000}"/>
    <cellStyle name="SAPBEXexcBad9 5" xfId="5556" xr:uid="{00000000-0005-0000-0000-00000E310000}"/>
    <cellStyle name="SAPBEXexcBad9 50" xfId="5557" xr:uid="{00000000-0005-0000-0000-00000F310000}"/>
    <cellStyle name="SAPBEXexcBad9 51" xfId="5558" xr:uid="{00000000-0005-0000-0000-000010310000}"/>
    <cellStyle name="SAPBEXexcBad9 52" xfId="5559" xr:uid="{00000000-0005-0000-0000-000011310000}"/>
    <cellStyle name="SAPBEXexcBad9 53" xfId="5560" xr:uid="{00000000-0005-0000-0000-000012310000}"/>
    <cellStyle name="SAPBEXexcBad9 54" xfId="5561" xr:uid="{00000000-0005-0000-0000-000013310000}"/>
    <cellStyle name="SAPBEXexcBad9 55" xfId="5562" xr:uid="{00000000-0005-0000-0000-000014310000}"/>
    <cellStyle name="SAPBEXexcBad9 56" xfId="5563" xr:uid="{00000000-0005-0000-0000-000015310000}"/>
    <cellStyle name="SAPBEXexcBad9 57" xfId="5564" xr:uid="{00000000-0005-0000-0000-000016310000}"/>
    <cellStyle name="SAPBEXexcBad9 58" xfId="5565" xr:uid="{00000000-0005-0000-0000-000017310000}"/>
    <cellStyle name="SAPBEXexcBad9 59" xfId="5566" xr:uid="{00000000-0005-0000-0000-000018310000}"/>
    <cellStyle name="SAPBEXexcBad9 6" xfId="5567" xr:uid="{00000000-0005-0000-0000-000019310000}"/>
    <cellStyle name="SAPBEXexcBad9 60" xfId="5568" xr:uid="{00000000-0005-0000-0000-00001A310000}"/>
    <cellStyle name="SAPBEXexcBad9 61" xfId="5569" xr:uid="{00000000-0005-0000-0000-00001B310000}"/>
    <cellStyle name="SAPBEXexcBad9 62" xfId="5570" xr:uid="{00000000-0005-0000-0000-00001C310000}"/>
    <cellStyle name="SAPBEXexcBad9 63" xfId="5571" xr:uid="{00000000-0005-0000-0000-00001D310000}"/>
    <cellStyle name="SAPBEXexcBad9 64" xfId="5572" xr:uid="{00000000-0005-0000-0000-00001E310000}"/>
    <cellStyle name="SAPBEXexcBad9 65" xfId="5573" xr:uid="{00000000-0005-0000-0000-00001F310000}"/>
    <cellStyle name="SAPBEXexcBad9 66" xfId="5574" xr:uid="{00000000-0005-0000-0000-000020310000}"/>
    <cellStyle name="SAPBEXexcBad9 67" xfId="5575" xr:uid="{00000000-0005-0000-0000-000021310000}"/>
    <cellStyle name="SAPBEXexcBad9 68" xfId="5576" xr:uid="{00000000-0005-0000-0000-000022310000}"/>
    <cellStyle name="SAPBEXexcBad9 69" xfId="5577" xr:uid="{00000000-0005-0000-0000-000023310000}"/>
    <cellStyle name="SAPBEXexcBad9 7" xfId="5578" xr:uid="{00000000-0005-0000-0000-000024310000}"/>
    <cellStyle name="SAPBEXexcBad9 70" xfId="5579" xr:uid="{00000000-0005-0000-0000-000025310000}"/>
    <cellStyle name="SAPBEXexcBad9 71" xfId="5580" xr:uid="{00000000-0005-0000-0000-000026310000}"/>
    <cellStyle name="SAPBEXexcBad9 72" xfId="5581" xr:uid="{00000000-0005-0000-0000-000027310000}"/>
    <cellStyle name="SAPBEXexcBad9 73" xfId="5582" xr:uid="{00000000-0005-0000-0000-000028310000}"/>
    <cellStyle name="SAPBEXexcBad9 74" xfId="5583" xr:uid="{00000000-0005-0000-0000-000029310000}"/>
    <cellStyle name="SAPBEXexcBad9 75" xfId="5584" xr:uid="{00000000-0005-0000-0000-00002A310000}"/>
    <cellStyle name="SAPBEXexcBad9 76" xfId="5585" xr:uid="{00000000-0005-0000-0000-00002B310000}"/>
    <cellStyle name="SAPBEXexcBad9 77" xfId="5586" xr:uid="{00000000-0005-0000-0000-00002C310000}"/>
    <cellStyle name="SAPBEXexcBad9 78" xfId="5587" xr:uid="{00000000-0005-0000-0000-00002D310000}"/>
    <cellStyle name="SAPBEXexcBad9 79" xfId="5588" xr:uid="{00000000-0005-0000-0000-00002E310000}"/>
    <cellStyle name="SAPBEXexcBad9 8" xfId="5589" xr:uid="{00000000-0005-0000-0000-00002F310000}"/>
    <cellStyle name="SAPBEXexcBad9 80" xfId="5590" xr:uid="{00000000-0005-0000-0000-000030310000}"/>
    <cellStyle name="SAPBEXexcBad9 81" xfId="5591" xr:uid="{00000000-0005-0000-0000-000031310000}"/>
    <cellStyle name="SAPBEXexcBad9 82" xfId="5592" xr:uid="{00000000-0005-0000-0000-000032310000}"/>
    <cellStyle name="SAPBEXexcBad9 83" xfId="5593" xr:uid="{00000000-0005-0000-0000-000033310000}"/>
    <cellStyle name="SAPBEXexcBad9 84" xfId="5594" xr:uid="{00000000-0005-0000-0000-000034310000}"/>
    <cellStyle name="SAPBEXexcBad9 9" xfId="5595" xr:uid="{00000000-0005-0000-0000-000035310000}"/>
    <cellStyle name="SAPBEXexcCritical4" xfId="5596" xr:uid="{00000000-0005-0000-0000-000036310000}"/>
    <cellStyle name="SAPBEXexcCritical4 10" xfId="5597" xr:uid="{00000000-0005-0000-0000-000037310000}"/>
    <cellStyle name="SAPBEXexcCritical4 11" xfId="5598" xr:uid="{00000000-0005-0000-0000-000038310000}"/>
    <cellStyle name="SAPBEXexcCritical4 12" xfId="5599" xr:uid="{00000000-0005-0000-0000-000039310000}"/>
    <cellStyle name="SAPBEXexcCritical4 13" xfId="5600" xr:uid="{00000000-0005-0000-0000-00003A310000}"/>
    <cellStyle name="SAPBEXexcCritical4 14" xfId="5601" xr:uid="{00000000-0005-0000-0000-00003B310000}"/>
    <cellStyle name="SAPBEXexcCritical4 15" xfId="5602" xr:uid="{00000000-0005-0000-0000-00003C310000}"/>
    <cellStyle name="SAPBEXexcCritical4 16" xfId="5603" xr:uid="{00000000-0005-0000-0000-00003D310000}"/>
    <cellStyle name="SAPBEXexcCritical4 17" xfId="5604" xr:uid="{00000000-0005-0000-0000-00003E310000}"/>
    <cellStyle name="SAPBEXexcCritical4 18" xfId="5605" xr:uid="{00000000-0005-0000-0000-00003F310000}"/>
    <cellStyle name="SAPBEXexcCritical4 19" xfId="5606" xr:uid="{00000000-0005-0000-0000-000040310000}"/>
    <cellStyle name="SAPBEXexcCritical4 2" xfId="5607" xr:uid="{00000000-0005-0000-0000-000041310000}"/>
    <cellStyle name="SAPBEXexcCritical4 20" xfId="5608" xr:uid="{00000000-0005-0000-0000-000042310000}"/>
    <cellStyle name="SAPBEXexcCritical4 21" xfId="5609" xr:uid="{00000000-0005-0000-0000-000043310000}"/>
    <cellStyle name="SAPBEXexcCritical4 22" xfId="5610" xr:uid="{00000000-0005-0000-0000-000044310000}"/>
    <cellStyle name="SAPBEXexcCritical4 23" xfId="5611" xr:uid="{00000000-0005-0000-0000-000045310000}"/>
    <cellStyle name="SAPBEXexcCritical4 24" xfId="5612" xr:uid="{00000000-0005-0000-0000-000046310000}"/>
    <cellStyle name="SAPBEXexcCritical4 25" xfId="5613" xr:uid="{00000000-0005-0000-0000-000047310000}"/>
    <cellStyle name="SAPBEXexcCritical4 26" xfId="5614" xr:uid="{00000000-0005-0000-0000-000048310000}"/>
    <cellStyle name="SAPBEXexcCritical4 27" xfId="5615" xr:uid="{00000000-0005-0000-0000-000049310000}"/>
    <cellStyle name="SAPBEXexcCritical4 28" xfId="5616" xr:uid="{00000000-0005-0000-0000-00004A310000}"/>
    <cellStyle name="SAPBEXexcCritical4 29" xfId="5617" xr:uid="{00000000-0005-0000-0000-00004B310000}"/>
    <cellStyle name="SAPBEXexcCritical4 3" xfId="5618" xr:uid="{00000000-0005-0000-0000-00004C310000}"/>
    <cellStyle name="SAPBEXexcCritical4 30" xfId="5619" xr:uid="{00000000-0005-0000-0000-00004D310000}"/>
    <cellStyle name="SAPBEXexcCritical4 31" xfId="5620" xr:uid="{00000000-0005-0000-0000-00004E310000}"/>
    <cellStyle name="SAPBEXexcCritical4 32" xfId="5621" xr:uid="{00000000-0005-0000-0000-00004F310000}"/>
    <cellStyle name="SAPBEXexcCritical4 33" xfId="5622" xr:uid="{00000000-0005-0000-0000-000050310000}"/>
    <cellStyle name="SAPBEXexcCritical4 34" xfId="5623" xr:uid="{00000000-0005-0000-0000-000051310000}"/>
    <cellStyle name="SAPBEXexcCritical4 35" xfId="5624" xr:uid="{00000000-0005-0000-0000-000052310000}"/>
    <cellStyle name="SAPBEXexcCritical4 36" xfId="5625" xr:uid="{00000000-0005-0000-0000-000053310000}"/>
    <cellStyle name="SAPBEXexcCritical4 37" xfId="5626" xr:uid="{00000000-0005-0000-0000-000054310000}"/>
    <cellStyle name="SAPBEXexcCritical4 38" xfId="5627" xr:uid="{00000000-0005-0000-0000-000055310000}"/>
    <cellStyle name="SAPBEXexcCritical4 39" xfId="5628" xr:uid="{00000000-0005-0000-0000-000056310000}"/>
    <cellStyle name="SAPBEXexcCritical4 4" xfId="5629" xr:uid="{00000000-0005-0000-0000-000057310000}"/>
    <cellStyle name="SAPBEXexcCritical4 40" xfId="5630" xr:uid="{00000000-0005-0000-0000-000058310000}"/>
    <cellStyle name="SAPBEXexcCritical4 41" xfId="5631" xr:uid="{00000000-0005-0000-0000-000059310000}"/>
    <cellStyle name="SAPBEXexcCritical4 42" xfId="5632" xr:uid="{00000000-0005-0000-0000-00005A310000}"/>
    <cellStyle name="SAPBEXexcCritical4 43" xfId="5633" xr:uid="{00000000-0005-0000-0000-00005B310000}"/>
    <cellStyle name="SAPBEXexcCritical4 44" xfId="5634" xr:uid="{00000000-0005-0000-0000-00005C310000}"/>
    <cellStyle name="SAPBEXexcCritical4 45" xfId="5635" xr:uid="{00000000-0005-0000-0000-00005D310000}"/>
    <cellStyle name="SAPBEXexcCritical4 46" xfId="5636" xr:uid="{00000000-0005-0000-0000-00005E310000}"/>
    <cellStyle name="SAPBEXexcCritical4 47" xfId="5637" xr:uid="{00000000-0005-0000-0000-00005F310000}"/>
    <cellStyle name="SAPBEXexcCritical4 48" xfId="5638" xr:uid="{00000000-0005-0000-0000-000060310000}"/>
    <cellStyle name="SAPBEXexcCritical4 49" xfId="5639" xr:uid="{00000000-0005-0000-0000-000061310000}"/>
    <cellStyle name="SAPBEXexcCritical4 5" xfId="5640" xr:uid="{00000000-0005-0000-0000-000062310000}"/>
    <cellStyle name="SAPBEXexcCritical4 50" xfId="5641" xr:uid="{00000000-0005-0000-0000-000063310000}"/>
    <cellStyle name="SAPBEXexcCritical4 51" xfId="5642" xr:uid="{00000000-0005-0000-0000-000064310000}"/>
    <cellStyle name="SAPBEXexcCritical4 52" xfId="5643" xr:uid="{00000000-0005-0000-0000-000065310000}"/>
    <cellStyle name="SAPBEXexcCritical4 53" xfId="5644" xr:uid="{00000000-0005-0000-0000-000066310000}"/>
    <cellStyle name="SAPBEXexcCritical4 54" xfId="5645" xr:uid="{00000000-0005-0000-0000-000067310000}"/>
    <cellStyle name="SAPBEXexcCritical4 55" xfId="5646" xr:uid="{00000000-0005-0000-0000-000068310000}"/>
    <cellStyle name="SAPBEXexcCritical4 56" xfId="5647" xr:uid="{00000000-0005-0000-0000-000069310000}"/>
    <cellStyle name="SAPBEXexcCritical4 57" xfId="5648" xr:uid="{00000000-0005-0000-0000-00006A310000}"/>
    <cellStyle name="SAPBEXexcCritical4 58" xfId="5649" xr:uid="{00000000-0005-0000-0000-00006B310000}"/>
    <cellStyle name="SAPBEXexcCritical4 59" xfId="5650" xr:uid="{00000000-0005-0000-0000-00006C310000}"/>
    <cellStyle name="SAPBEXexcCritical4 6" xfId="5651" xr:uid="{00000000-0005-0000-0000-00006D310000}"/>
    <cellStyle name="SAPBEXexcCritical4 60" xfId="5652" xr:uid="{00000000-0005-0000-0000-00006E310000}"/>
    <cellStyle name="SAPBEXexcCritical4 61" xfId="5653" xr:uid="{00000000-0005-0000-0000-00006F310000}"/>
    <cellStyle name="SAPBEXexcCritical4 62" xfId="5654" xr:uid="{00000000-0005-0000-0000-000070310000}"/>
    <cellStyle name="SAPBEXexcCritical4 63" xfId="5655" xr:uid="{00000000-0005-0000-0000-000071310000}"/>
    <cellStyle name="SAPBEXexcCritical4 64" xfId="5656" xr:uid="{00000000-0005-0000-0000-000072310000}"/>
    <cellStyle name="SAPBEXexcCritical4 65" xfId="5657" xr:uid="{00000000-0005-0000-0000-000073310000}"/>
    <cellStyle name="SAPBEXexcCritical4 66" xfId="5658" xr:uid="{00000000-0005-0000-0000-000074310000}"/>
    <cellStyle name="SAPBEXexcCritical4 67" xfId="5659" xr:uid="{00000000-0005-0000-0000-000075310000}"/>
    <cellStyle name="SAPBEXexcCritical4 68" xfId="5660" xr:uid="{00000000-0005-0000-0000-000076310000}"/>
    <cellStyle name="SAPBEXexcCritical4 69" xfId="5661" xr:uid="{00000000-0005-0000-0000-000077310000}"/>
    <cellStyle name="SAPBEXexcCritical4 7" xfId="5662" xr:uid="{00000000-0005-0000-0000-000078310000}"/>
    <cellStyle name="SAPBEXexcCritical4 70" xfId="5663" xr:uid="{00000000-0005-0000-0000-000079310000}"/>
    <cellStyle name="SAPBEXexcCritical4 71" xfId="5664" xr:uid="{00000000-0005-0000-0000-00007A310000}"/>
    <cellStyle name="SAPBEXexcCritical4 72" xfId="5665" xr:uid="{00000000-0005-0000-0000-00007B310000}"/>
    <cellStyle name="SAPBEXexcCritical4 73" xfId="5666" xr:uid="{00000000-0005-0000-0000-00007C310000}"/>
    <cellStyle name="SAPBEXexcCritical4 74" xfId="5667" xr:uid="{00000000-0005-0000-0000-00007D310000}"/>
    <cellStyle name="SAPBEXexcCritical4 75" xfId="5668" xr:uid="{00000000-0005-0000-0000-00007E310000}"/>
    <cellStyle name="SAPBEXexcCritical4 76" xfId="5669" xr:uid="{00000000-0005-0000-0000-00007F310000}"/>
    <cellStyle name="SAPBEXexcCritical4 77" xfId="5670" xr:uid="{00000000-0005-0000-0000-000080310000}"/>
    <cellStyle name="SAPBEXexcCritical4 78" xfId="5671" xr:uid="{00000000-0005-0000-0000-000081310000}"/>
    <cellStyle name="SAPBEXexcCritical4 79" xfId="5672" xr:uid="{00000000-0005-0000-0000-000082310000}"/>
    <cellStyle name="SAPBEXexcCritical4 8" xfId="5673" xr:uid="{00000000-0005-0000-0000-000083310000}"/>
    <cellStyle name="SAPBEXexcCritical4 80" xfId="5674" xr:uid="{00000000-0005-0000-0000-000084310000}"/>
    <cellStyle name="SAPBEXexcCritical4 81" xfId="5675" xr:uid="{00000000-0005-0000-0000-000085310000}"/>
    <cellStyle name="SAPBEXexcCritical4 82" xfId="5676" xr:uid="{00000000-0005-0000-0000-000086310000}"/>
    <cellStyle name="SAPBEXexcCritical4 83" xfId="5677" xr:uid="{00000000-0005-0000-0000-000087310000}"/>
    <cellStyle name="SAPBEXexcCritical4 84" xfId="5678" xr:uid="{00000000-0005-0000-0000-000088310000}"/>
    <cellStyle name="SAPBEXexcCritical4 9" xfId="5679" xr:uid="{00000000-0005-0000-0000-000089310000}"/>
    <cellStyle name="SAPBEXexcCritical5" xfId="5680" xr:uid="{00000000-0005-0000-0000-00008A310000}"/>
    <cellStyle name="SAPBEXexcCritical5 10" xfId="5681" xr:uid="{00000000-0005-0000-0000-00008B310000}"/>
    <cellStyle name="SAPBEXexcCritical5 11" xfId="5682" xr:uid="{00000000-0005-0000-0000-00008C310000}"/>
    <cellStyle name="SAPBEXexcCritical5 12" xfId="5683" xr:uid="{00000000-0005-0000-0000-00008D310000}"/>
    <cellStyle name="SAPBEXexcCritical5 13" xfId="5684" xr:uid="{00000000-0005-0000-0000-00008E310000}"/>
    <cellStyle name="SAPBEXexcCritical5 14" xfId="5685" xr:uid="{00000000-0005-0000-0000-00008F310000}"/>
    <cellStyle name="SAPBEXexcCritical5 15" xfId="5686" xr:uid="{00000000-0005-0000-0000-000090310000}"/>
    <cellStyle name="SAPBEXexcCritical5 16" xfId="5687" xr:uid="{00000000-0005-0000-0000-000091310000}"/>
    <cellStyle name="SAPBEXexcCritical5 17" xfId="5688" xr:uid="{00000000-0005-0000-0000-000092310000}"/>
    <cellStyle name="SAPBEXexcCritical5 18" xfId="5689" xr:uid="{00000000-0005-0000-0000-000093310000}"/>
    <cellStyle name="SAPBEXexcCritical5 19" xfId="5690" xr:uid="{00000000-0005-0000-0000-000094310000}"/>
    <cellStyle name="SAPBEXexcCritical5 2" xfId="5691" xr:uid="{00000000-0005-0000-0000-000095310000}"/>
    <cellStyle name="SAPBEXexcCritical5 20" xfId="5692" xr:uid="{00000000-0005-0000-0000-000096310000}"/>
    <cellStyle name="SAPBEXexcCritical5 21" xfId="5693" xr:uid="{00000000-0005-0000-0000-000097310000}"/>
    <cellStyle name="SAPBEXexcCritical5 22" xfId="5694" xr:uid="{00000000-0005-0000-0000-000098310000}"/>
    <cellStyle name="SAPBEXexcCritical5 23" xfId="5695" xr:uid="{00000000-0005-0000-0000-000099310000}"/>
    <cellStyle name="SAPBEXexcCritical5 24" xfId="5696" xr:uid="{00000000-0005-0000-0000-00009A310000}"/>
    <cellStyle name="SAPBEXexcCritical5 25" xfId="5697" xr:uid="{00000000-0005-0000-0000-00009B310000}"/>
    <cellStyle name="SAPBEXexcCritical5 26" xfId="5698" xr:uid="{00000000-0005-0000-0000-00009C310000}"/>
    <cellStyle name="SAPBEXexcCritical5 27" xfId="5699" xr:uid="{00000000-0005-0000-0000-00009D310000}"/>
    <cellStyle name="SAPBEXexcCritical5 28" xfId="5700" xr:uid="{00000000-0005-0000-0000-00009E310000}"/>
    <cellStyle name="SAPBEXexcCritical5 29" xfId="5701" xr:uid="{00000000-0005-0000-0000-00009F310000}"/>
    <cellStyle name="SAPBEXexcCritical5 3" xfId="5702" xr:uid="{00000000-0005-0000-0000-0000A0310000}"/>
    <cellStyle name="SAPBEXexcCritical5 30" xfId="5703" xr:uid="{00000000-0005-0000-0000-0000A1310000}"/>
    <cellStyle name="SAPBEXexcCritical5 31" xfId="5704" xr:uid="{00000000-0005-0000-0000-0000A2310000}"/>
    <cellStyle name="SAPBEXexcCritical5 32" xfId="5705" xr:uid="{00000000-0005-0000-0000-0000A3310000}"/>
    <cellStyle name="SAPBEXexcCritical5 33" xfId="5706" xr:uid="{00000000-0005-0000-0000-0000A4310000}"/>
    <cellStyle name="SAPBEXexcCritical5 34" xfId="5707" xr:uid="{00000000-0005-0000-0000-0000A5310000}"/>
    <cellStyle name="SAPBEXexcCritical5 35" xfId="5708" xr:uid="{00000000-0005-0000-0000-0000A6310000}"/>
    <cellStyle name="SAPBEXexcCritical5 36" xfId="5709" xr:uid="{00000000-0005-0000-0000-0000A7310000}"/>
    <cellStyle name="SAPBEXexcCritical5 37" xfId="5710" xr:uid="{00000000-0005-0000-0000-0000A8310000}"/>
    <cellStyle name="SAPBEXexcCritical5 38" xfId="5711" xr:uid="{00000000-0005-0000-0000-0000A9310000}"/>
    <cellStyle name="SAPBEXexcCritical5 39" xfId="5712" xr:uid="{00000000-0005-0000-0000-0000AA310000}"/>
    <cellStyle name="SAPBEXexcCritical5 4" xfId="5713" xr:uid="{00000000-0005-0000-0000-0000AB310000}"/>
    <cellStyle name="SAPBEXexcCritical5 40" xfId="5714" xr:uid="{00000000-0005-0000-0000-0000AC310000}"/>
    <cellStyle name="SAPBEXexcCritical5 41" xfId="5715" xr:uid="{00000000-0005-0000-0000-0000AD310000}"/>
    <cellStyle name="SAPBEXexcCritical5 42" xfId="5716" xr:uid="{00000000-0005-0000-0000-0000AE310000}"/>
    <cellStyle name="SAPBEXexcCritical5 43" xfId="5717" xr:uid="{00000000-0005-0000-0000-0000AF310000}"/>
    <cellStyle name="SAPBEXexcCritical5 44" xfId="5718" xr:uid="{00000000-0005-0000-0000-0000B0310000}"/>
    <cellStyle name="SAPBEXexcCritical5 45" xfId="5719" xr:uid="{00000000-0005-0000-0000-0000B1310000}"/>
    <cellStyle name="SAPBEXexcCritical5 46" xfId="5720" xr:uid="{00000000-0005-0000-0000-0000B2310000}"/>
    <cellStyle name="SAPBEXexcCritical5 47" xfId="5721" xr:uid="{00000000-0005-0000-0000-0000B3310000}"/>
    <cellStyle name="SAPBEXexcCritical5 48" xfId="5722" xr:uid="{00000000-0005-0000-0000-0000B4310000}"/>
    <cellStyle name="SAPBEXexcCritical5 49" xfId="5723" xr:uid="{00000000-0005-0000-0000-0000B5310000}"/>
    <cellStyle name="SAPBEXexcCritical5 5" xfId="5724" xr:uid="{00000000-0005-0000-0000-0000B6310000}"/>
    <cellStyle name="SAPBEXexcCritical5 50" xfId="5725" xr:uid="{00000000-0005-0000-0000-0000B7310000}"/>
    <cellStyle name="SAPBEXexcCritical5 51" xfId="5726" xr:uid="{00000000-0005-0000-0000-0000B8310000}"/>
    <cellStyle name="SAPBEXexcCritical5 52" xfId="5727" xr:uid="{00000000-0005-0000-0000-0000B9310000}"/>
    <cellStyle name="SAPBEXexcCritical5 53" xfId="5728" xr:uid="{00000000-0005-0000-0000-0000BA310000}"/>
    <cellStyle name="SAPBEXexcCritical5 54" xfId="5729" xr:uid="{00000000-0005-0000-0000-0000BB310000}"/>
    <cellStyle name="SAPBEXexcCritical5 55" xfId="5730" xr:uid="{00000000-0005-0000-0000-0000BC310000}"/>
    <cellStyle name="SAPBEXexcCritical5 56" xfId="5731" xr:uid="{00000000-0005-0000-0000-0000BD310000}"/>
    <cellStyle name="SAPBEXexcCritical5 57" xfId="5732" xr:uid="{00000000-0005-0000-0000-0000BE310000}"/>
    <cellStyle name="SAPBEXexcCritical5 58" xfId="5733" xr:uid="{00000000-0005-0000-0000-0000BF310000}"/>
    <cellStyle name="SAPBEXexcCritical5 59" xfId="5734" xr:uid="{00000000-0005-0000-0000-0000C0310000}"/>
    <cellStyle name="SAPBEXexcCritical5 6" xfId="5735" xr:uid="{00000000-0005-0000-0000-0000C1310000}"/>
    <cellStyle name="SAPBEXexcCritical5 60" xfId="5736" xr:uid="{00000000-0005-0000-0000-0000C2310000}"/>
    <cellStyle name="SAPBEXexcCritical5 61" xfId="5737" xr:uid="{00000000-0005-0000-0000-0000C3310000}"/>
    <cellStyle name="SAPBEXexcCritical5 62" xfId="5738" xr:uid="{00000000-0005-0000-0000-0000C4310000}"/>
    <cellStyle name="SAPBEXexcCritical5 63" xfId="5739" xr:uid="{00000000-0005-0000-0000-0000C5310000}"/>
    <cellStyle name="SAPBEXexcCritical5 64" xfId="5740" xr:uid="{00000000-0005-0000-0000-0000C6310000}"/>
    <cellStyle name="SAPBEXexcCritical5 65" xfId="5741" xr:uid="{00000000-0005-0000-0000-0000C7310000}"/>
    <cellStyle name="SAPBEXexcCritical5 66" xfId="5742" xr:uid="{00000000-0005-0000-0000-0000C8310000}"/>
    <cellStyle name="SAPBEXexcCritical5 67" xfId="5743" xr:uid="{00000000-0005-0000-0000-0000C9310000}"/>
    <cellStyle name="SAPBEXexcCritical5 68" xfId="5744" xr:uid="{00000000-0005-0000-0000-0000CA310000}"/>
    <cellStyle name="SAPBEXexcCritical5 69" xfId="5745" xr:uid="{00000000-0005-0000-0000-0000CB310000}"/>
    <cellStyle name="SAPBEXexcCritical5 7" xfId="5746" xr:uid="{00000000-0005-0000-0000-0000CC310000}"/>
    <cellStyle name="SAPBEXexcCritical5 70" xfId="5747" xr:uid="{00000000-0005-0000-0000-0000CD310000}"/>
    <cellStyle name="SAPBEXexcCritical5 71" xfId="5748" xr:uid="{00000000-0005-0000-0000-0000CE310000}"/>
    <cellStyle name="SAPBEXexcCritical5 72" xfId="5749" xr:uid="{00000000-0005-0000-0000-0000CF310000}"/>
    <cellStyle name="SAPBEXexcCritical5 73" xfId="5750" xr:uid="{00000000-0005-0000-0000-0000D0310000}"/>
    <cellStyle name="SAPBEXexcCritical5 74" xfId="5751" xr:uid="{00000000-0005-0000-0000-0000D1310000}"/>
    <cellStyle name="SAPBEXexcCritical5 75" xfId="5752" xr:uid="{00000000-0005-0000-0000-0000D2310000}"/>
    <cellStyle name="SAPBEXexcCritical5 76" xfId="5753" xr:uid="{00000000-0005-0000-0000-0000D3310000}"/>
    <cellStyle name="SAPBEXexcCritical5 77" xfId="5754" xr:uid="{00000000-0005-0000-0000-0000D4310000}"/>
    <cellStyle name="SAPBEXexcCritical5 78" xfId="5755" xr:uid="{00000000-0005-0000-0000-0000D5310000}"/>
    <cellStyle name="SAPBEXexcCritical5 79" xfId="5756" xr:uid="{00000000-0005-0000-0000-0000D6310000}"/>
    <cellStyle name="SAPBEXexcCritical5 8" xfId="5757" xr:uid="{00000000-0005-0000-0000-0000D7310000}"/>
    <cellStyle name="SAPBEXexcCritical5 80" xfId="5758" xr:uid="{00000000-0005-0000-0000-0000D8310000}"/>
    <cellStyle name="SAPBEXexcCritical5 81" xfId="5759" xr:uid="{00000000-0005-0000-0000-0000D9310000}"/>
    <cellStyle name="SAPBEXexcCritical5 82" xfId="5760" xr:uid="{00000000-0005-0000-0000-0000DA310000}"/>
    <cellStyle name="SAPBEXexcCritical5 83" xfId="5761" xr:uid="{00000000-0005-0000-0000-0000DB310000}"/>
    <cellStyle name="SAPBEXexcCritical5 84" xfId="5762" xr:uid="{00000000-0005-0000-0000-0000DC310000}"/>
    <cellStyle name="SAPBEXexcCritical5 9" xfId="5763" xr:uid="{00000000-0005-0000-0000-0000DD310000}"/>
    <cellStyle name="SAPBEXexcCritical6" xfId="5764" xr:uid="{00000000-0005-0000-0000-0000DE310000}"/>
    <cellStyle name="SAPBEXexcCritical6 10" xfId="5765" xr:uid="{00000000-0005-0000-0000-0000DF310000}"/>
    <cellStyle name="SAPBEXexcCritical6 11" xfId="5766" xr:uid="{00000000-0005-0000-0000-0000E0310000}"/>
    <cellStyle name="SAPBEXexcCritical6 12" xfId="5767" xr:uid="{00000000-0005-0000-0000-0000E1310000}"/>
    <cellStyle name="SAPBEXexcCritical6 13" xfId="5768" xr:uid="{00000000-0005-0000-0000-0000E2310000}"/>
    <cellStyle name="SAPBEXexcCritical6 14" xfId="5769" xr:uid="{00000000-0005-0000-0000-0000E3310000}"/>
    <cellStyle name="SAPBEXexcCritical6 15" xfId="5770" xr:uid="{00000000-0005-0000-0000-0000E4310000}"/>
    <cellStyle name="SAPBEXexcCritical6 16" xfId="5771" xr:uid="{00000000-0005-0000-0000-0000E5310000}"/>
    <cellStyle name="SAPBEXexcCritical6 17" xfId="5772" xr:uid="{00000000-0005-0000-0000-0000E6310000}"/>
    <cellStyle name="SAPBEXexcCritical6 18" xfId="5773" xr:uid="{00000000-0005-0000-0000-0000E7310000}"/>
    <cellStyle name="SAPBEXexcCritical6 19" xfId="5774" xr:uid="{00000000-0005-0000-0000-0000E8310000}"/>
    <cellStyle name="SAPBEXexcCritical6 2" xfId="5775" xr:uid="{00000000-0005-0000-0000-0000E9310000}"/>
    <cellStyle name="SAPBEXexcCritical6 20" xfId="5776" xr:uid="{00000000-0005-0000-0000-0000EA310000}"/>
    <cellStyle name="SAPBEXexcCritical6 21" xfId="5777" xr:uid="{00000000-0005-0000-0000-0000EB310000}"/>
    <cellStyle name="SAPBEXexcCritical6 22" xfId="5778" xr:uid="{00000000-0005-0000-0000-0000EC310000}"/>
    <cellStyle name="SAPBEXexcCritical6 23" xfId="5779" xr:uid="{00000000-0005-0000-0000-0000ED310000}"/>
    <cellStyle name="SAPBEXexcCritical6 24" xfId="5780" xr:uid="{00000000-0005-0000-0000-0000EE310000}"/>
    <cellStyle name="SAPBEXexcCritical6 25" xfId="5781" xr:uid="{00000000-0005-0000-0000-0000EF310000}"/>
    <cellStyle name="SAPBEXexcCritical6 26" xfId="5782" xr:uid="{00000000-0005-0000-0000-0000F0310000}"/>
    <cellStyle name="SAPBEXexcCritical6 27" xfId="5783" xr:uid="{00000000-0005-0000-0000-0000F1310000}"/>
    <cellStyle name="SAPBEXexcCritical6 28" xfId="5784" xr:uid="{00000000-0005-0000-0000-0000F2310000}"/>
    <cellStyle name="SAPBEXexcCritical6 29" xfId="5785" xr:uid="{00000000-0005-0000-0000-0000F3310000}"/>
    <cellStyle name="SAPBEXexcCritical6 3" xfId="5786" xr:uid="{00000000-0005-0000-0000-0000F4310000}"/>
    <cellStyle name="SAPBEXexcCritical6 30" xfId="5787" xr:uid="{00000000-0005-0000-0000-0000F5310000}"/>
    <cellStyle name="SAPBEXexcCritical6 31" xfId="5788" xr:uid="{00000000-0005-0000-0000-0000F6310000}"/>
    <cellStyle name="SAPBEXexcCritical6 32" xfId="5789" xr:uid="{00000000-0005-0000-0000-0000F7310000}"/>
    <cellStyle name="SAPBEXexcCritical6 33" xfId="5790" xr:uid="{00000000-0005-0000-0000-0000F8310000}"/>
    <cellStyle name="SAPBEXexcCritical6 34" xfId="5791" xr:uid="{00000000-0005-0000-0000-0000F9310000}"/>
    <cellStyle name="SAPBEXexcCritical6 35" xfId="5792" xr:uid="{00000000-0005-0000-0000-0000FA310000}"/>
    <cellStyle name="SAPBEXexcCritical6 36" xfId="5793" xr:uid="{00000000-0005-0000-0000-0000FB310000}"/>
    <cellStyle name="SAPBEXexcCritical6 37" xfId="5794" xr:uid="{00000000-0005-0000-0000-0000FC310000}"/>
    <cellStyle name="SAPBEXexcCritical6 38" xfId="5795" xr:uid="{00000000-0005-0000-0000-0000FD310000}"/>
    <cellStyle name="SAPBEXexcCritical6 39" xfId="5796" xr:uid="{00000000-0005-0000-0000-0000FE310000}"/>
    <cellStyle name="SAPBEXexcCritical6 4" xfId="5797" xr:uid="{00000000-0005-0000-0000-0000FF310000}"/>
    <cellStyle name="SAPBEXexcCritical6 40" xfId="5798" xr:uid="{00000000-0005-0000-0000-000000320000}"/>
    <cellStyle name="SAPBEXexcCritical6 41" xfId="5799" xr:uid="{00000000-0005-0000-0000-000001320000}"/>
    <cellStyle name="SAPBEXexcCritical6 42" xfId="5800" xr:uid="{00000000-0005-0000-0000-000002320000}"/>
    <cellStyle name="SAPBEXexcCritical6 43" xfId="5801" xr:uid="{00000000-0005-0000-0000-000003320000}"/>
    <cellStyle name="SAPBEXexcCritical6 44" xfId="5802" xr:uid="{00000000-0005-0000-0000-000004320000}"/>
    <cellStyle name="SAPBEXexcCritical6 45" xfId="5803" xr:uid="{00000000-0005-0000-0000-000005320000}"/>
    <cellStyle name="SAPBEXexcCritical6 46" xfId="5804" xr:uid="{00000000-0005-0000-0000-000006320000}"/>
    <cellStyle name="SAPBEXexcCritical6 47" xfId="5805" xr:uid="{00000000-0005-0000-0000-000007320000}"/>
    <cellStyle name="SAPBEXexcCritical6 48" xfId="5806" xr:uid="{00000000-0005-0000-0000-000008320000}"/>
    <cellStyle name="SAPBEXexcCritical6 49" xfId="5807" xr:uid="{00000000-0005-0000-0000-000009320000}"/>
    <cellStyle name="SAPBEXexcCritical6 5" xfId="5808" xr:uid="{00000000-0005-0000-0000-00000A320000}"/>
    <cellStyle name="SAPBEXexcCritical6 50" xfId="5809" xr:uid="{00000000-0005-0000-0000-00000B320000}"/>
    <cellStyle name="SAPBEXexcCritical6 51" xfId="5810" xr:uid="{00000000-0005-0000-0000-00000C320000}"/>
    <cellStyle name="SAPBEXexcCritical6 52" xfId="5811" xr:uid="{00000000-0005-0000-0000-00000D320000}"/>
    <cellStyle name="SAPBEXexcCritical6 53" xfId="5812" xr:uid="{00000000-0005-0000-0000-00000E320000}"/>
    <cellStyle name="SAPBEXexcCritical6 54" xfId="5813" xr:uid="{00000000-0005-0000-0000-00000F320000}"/>
    <cellStyle name="SAPBEXexcCritical6 55" xfId="5814" xr:uid="{00000000-0005-0000-0000-000010320000}"/>
    <cellStyle name="SAPBEXexcCritical6 56" xfId="5815" xr:uid="{00000000-0005-0000-0000-000011320000}"/>
    <cellStyle name="SAPBEXexcCritical6 57" xfId="5816" xr:uid="{00000000-0005-0000-0000-000012320000}"/>
    <cellStyle name="SAPBEXexcCritical6 58" xfId="5817" xr:uid="{00000000-0005-0000-0000-000013320000}"/>
    <cellStyle name="SAPBEXexcCritical6 59" xfId="5818" xr:uid="{00000000-0005-0000-0000-000014320000}"/>
    <cellStyle name="SAPBEXexcCritical6 6" xfId="5819" xr:uid="{00000000-0005-0000-0000-000015320000}"/>
    <cellStyle name="SAPBEXexcCritical6 60" xfId="5820" xr:uid="{00000000-0005-0000-0000-000016320000}"/>
    <cellStyle name="SAPBEXexcCritical6 61" xfId="5821" xr:uid="{00000000-0005-0000-0000-000017320000}"/>
    <cellStyle name="SAPBEXexcCritical6 62" xfId="5822" xr:uid="{00000000-0005-0000-0000-000018320000}"/>
    <cellStyle name="SAPBEXexcCritical6 63" xfId="5823" xr:uid="{00000000-0005-0000-0000-000019320000}"/>
    <cellStyle name="SAPBEXexcCritical6 64" xfId="5824" xr:uid="{00000000-0005-0000-0000-00001A320000}"/>
    <cellStyle name="SAPBEXexcCritical6 65" xfId="5825" xr:uid="{00000000-0005-0000-0000-00001B320000}"/>
    <cellStyle name="SAPBEXexcCritical6 66" xfId="5826" xr:uid="{00000000-0005-0000-0000-00001C320000}"/>
    <cellStyle name="SAPBEXexcCritical6 67" xfId="5827" xr:uid="{00000000-0005-0000-0000-00001D320000}"/>
    <cellStyle name="SAPBEXexcCritical6 68" xfId="5828" xr:uid="{00000000-0005-0000-0000-00001E320000}"/>
    <cellStyle name="SAPBEXexcCritical6 69" xfId="5829" xr:uid="{00000000-0005-0000-0000-00001F320000}"/>
    <cellStyle name="SAPBEXexcCritical6 7" xfId="5830" xr:uid="{00000000-0005-0000-0000-000020320000}"/>
    <cellStyle name="SAPBEXexcCritical6 70" xfId="5831" xr:uid="{00000000-0005-0000-0000-000021320000}"/>
    <cellStyle name="SAPBEXexcCritical6 71" xfId="5832" xr:uid="{00000000-0005-0000-0000-000022320000}"/>
    <cellStyle name="SAPBEXexcCritical6 72" xfId="5833" xr:uid="{00000000-0005-0000-0000-000023320000}"/>
    <cellStyle name="SAPBEXexcCritical6 73" xfId="5834" xr:uid="{00000000-0005-0000-0000-000024320000}"/>
    <cellStyle name="SAPBEXexcCritical6 74" xfId="5835" xr:uid="{00000000-0005-0000-0000-000025320000}"/>
    <cellStyle name="SAPBEXexcCritical6 75" xfId="5836" xr:uid="{00000000-0005-0000-0000-000026320000}"/>
    <cellStyle name="SAPBEXexcCritical6 76" xfId="5837" xr:uid="{00000000-0005-0000-0000-000027320000}"/>
    <cellStyle name="SAPBEXexcCritical6 77" xfId="5838" xr:uid="{00000000-0005-0000-0000-000028320000}"/>
    <cellStyle name="SAPBEXexcCritical6 78" xfId="5839" xr:uid="{00000000-0005-0000-0000-000029320000}"/>
    <cellStyle name="SAPBEXexcCritical6 79" xfId="5840" xr:uid="{00000000-0005-0000-0000-00002A320000}"/>
    <cellStyle name="SAPBEXexcCritical6 8" xfId="5841" xr:uid="{00000000-0005-0000-0000-00002B320000}"/>
    <cellStyle name="SAPBEXexcCritical6 80" xfId="5842" xr:uid="{00000000-0005-0000-0000-00002C320000}"/>
    <cellStyle name="SAPBEXexcCritical6 81" xfId="5843" xr:uid="{00000000-0005-0000-0000-00002D320000}"/>
    <cellStyle name="SAPBEXexcCritical6 82" xfId="5844" xr:uid="{00000000-0005-0000-0000-00002E320000}"/>
    <cellStyle name="SAPBEXexcCritical6 83" xfId="5845" xr:uid="{00000000-0005-0000-0000-00002F320000}"/>
    <cellStyle name="SAPBEXexcCritical6 84" xfId="5846" xr:uid="{00000000-0005-0000-0000-000030320000}"/>
    <cellStyle name="SAPBEXexcCritical6 9" xfId="5847" xr:uid="{00000000-0005-0000-0000-000031320000}"/>
    <cellStyle name="SAPBEXexcGood1" xfId="5848" xr:uid="{00000000-0005-0000-0000-000032320000}"/>
    <cellStyle name="SAPBEXexcGood1 10" xfId="5849" xr:uid="{00000000-0005-0000-0000-000033320000}"/>
    <cellStyle name="SAPBEXexcGood1 11" xfId="5850" xr:uid="{00000000-0005-0000-0000-000034320000}"/>
    <cellStyle name="SAPBEXexcGood1 12" xfId="5851" xr:uid="{00000000-0005-0000-0000-000035320000}"/>
    <cellStyle name="SAPBEXexcGood1 13" xfId="5852" xr:uid="{00000000-0005-0000-0000-000036320000}"/>
    <cellStyle name="SAPBEXexcGood1 14" xfId="5853" xr:uid="{00000000-0005-0000-0000-000037320000}"/>
    <cellStyle name="SAPBEXexcGood1 15" xfId="5854" xr:uid="{00000000-0005-0000-0000-000038320000}"/>
    <cellStyle name="SAPBEXexcGood1 16" xfId="5855" xr:uid="{00000000-0005-0000-0000-000039320000}"/>
    <cellStyle name="SAPBEXexcGood1 17" xfId="5856" xr:uid="{00000000-0005-0000-0000-00003A320000}"/>
    <cellStyle name="SAPBEXexcGood1 18" xfId="5857" xr:uid="{00000000-0005-0000-0000-00003B320000}"/>
    <cellStyle name="SAPBEXexcGood1 19" xfId="5858" xr:uid="{00000000-0005-0000-0000-00003C320000}"/>
    <cellStyle name="SAPBEXexcGood1 2" xfId="5859" xr:uid="{00000000-0005-0000-0000-00003D320000}"/>
    <cellStyle name="SAPBEXexcGood1 20" xfId="5860" xr:uid="{00000000-0005-0000-0000-00003E320000}"/>
    <cellStyle name="SAPBEXexcGood1 21" xfId="5861" xr:uid="{00000000-0005-0000-0000-00003F320000}"/>
    <cellStyle name="SAPBEXexcGood1 22" xfId="5862" xr:uid="{00000000-0005-0000-0000-000040320000}"/>
    <cellStyle name="SAPBEXexcGood1 23" xfId="5863" xr:uid="{00000000-0005-0000-0000-000041320000}"/>
    <cellStyle name="SAPBEXexcGood1 24" xfId="5864" xr:uid="{00000000-0005-0000-0000-000042320000}"/>
    <cellStyle name="SAPBEXexcGood1 25" xfId="5865" xr:uid="{00000000-0005-0000-0000-000043320000}"/>
    <cellStyle name="SAPBEXexcGood1 26" xfId="5866" xr:uid="{00000000-0005-0000-0000-000044320000}"/>
    <cellStyle name="SAPBEXexcGood1 27" xfId="5867" xr:uid="{00000000-0005-0000-0000-000045320000}"/>
    <cellStyle name="SAPBEXexcGood1 28" xfId="5868" xr:uid="{00000000-0005-0000-0000-000046320000}"/>
    <cellStyle name="SAPBEXexcGood1 29" xfId="5869" xr:uid="{00000000-0005-0000-0000-000047320000}"/>
    <cellStyle name="SAPBEXexcGood1 3" xfId="5870" xr:uid="{00000000-0005-0000-0000-000048320000}"/>
    <cellStyle name="SAPBEXexcGood1 30" xfId="5871" xr:uid="{00000000-0005-0000-0000-000049320000}"/>
    <cellStyle name="SAPBEXexcGood1 31" xfId="5872" xr:uid="{00000000-0005-0000-0000-00004A320000}"/>
    <cellStyle name="SAPBEXexcGood1 32" xfId="5873" xr:uid="{00000000-0005-0000-0000-00004B320000}"/>
    <cellStyle name="SAPBEXexcGood1 33" xfId="5874" xr:uid="{00000000-0005-0000-0000-00004C320000}"/>
    <cellStyle name="SAPBEXexcGood1 34" xfId="5875" xr:uid="{00000000-0005-0000-0000-00004D320000}"/>
    <cellStyle name="SAPBEXexcGood1 35" xfId="5876" xr:uid="{00000000-0005-0000-0000-00004E320000}"/>
    <cellStyle name="SAPBEXexcGood1 36" xfId="5877" xr:uid="{00000000-0005-0000-0000-00004F320000}"/>
    <cellStyle name="SAPBEXexcGood1 37" xfId="5878" xr:uid="{00000000-0005-0000-0000-000050320000}"/>
    <cellStyle name="SAPBEXexcGood1 38" xfId="5879" xr:uid="{00000000-0005-0000-0000-000051320000}"/>
    <cellStyle name="SAPBEXexcGood1 39" xfId="5880" xr:uid="{00000000-0005-0000-0000-000052320000}"/>
    <cellStyle name="SAPBEXexcGood1 4" xfId="5881" xr:uid="{00000000-0005-0000-0000-000053320000}"/>
    <cellStyle name="SAPBEXexcGood1 40" xfId="5882" xr:uid="{00000000-0005-0000-0000-000054320000}"/>
    <cellStyle name="SAPBEXexcGood1 41" xfId="5883" xr:uid="{00000000-0005-0000-0000-000055320000}"/>
    <cellStyle name="SAPBEXexcGood1 42" xfId="5884" xr:uid="{00000000-0005-0000-0000-000056320000}"/>
    <cellStyle name="SAPBEXexcGood1 43" xfId="5885" xr:uid="{00000000-0005-0000-0000-000057320000}"/>
    <cellStyle name="SAPBEXexcGood1 44" xfId="5886" xr:uid="{00000000-0005-0000-0000-000058320000}"/>
    <cellStyle name="SAPBEXexcGood1 45" xfId="5887" xr:uid="{00000000-0005-0000-0000-000059320000}"/>
    <cellStyle name="SAPBEXexcGood1 46" xfId="5888" xr:uid="{00000000-0005-0000-0000-00005A320000}"/>
    <cellStyle name="SAPBEXexcGood1 47" xfId="5889" xr:uid="{00000000-0005-0000-0000-00005B320000}"/>
    <cellStyle name="SAPBEXexcGood1 48" xfId="5890" xr:uid="{00000000-0005-0000-0000-00005C320000}"/>
    <cellStyle name="SAPBEXexcGood1 49" xfId="5891" xr:uid="{00000000-0005-0000-0000-00005D320000}"/>
    <cellStyle name="SAPBEXexcGood1 5" xfId="5892" xr:uid="{00000000-0005-0000-0000-00005E320000}"/>
    <cellStyle name="SAPBEXexcGood1 50" xfId="5893" xr:uid="{00000000-0005-0000-0000-00005F320000}"/>
    <cellStyle name="SAPBEXexcGood1 51" xfId="5894" xr:uid="{00000000-0005-0000-0000-000060320000}"/>
    <cellStyle name="SAPBEXexcGood1 52" xfId="5895" xr:uid="{00000000-0005-0000-0000-000061320000}"/>
    <cellStyle name="SAPBEXexcGood1 53" xfId="5896" xr:uid="{00000000-0005-0000-0000-000062320000}"/>
    <cellStyle name="SAPBEXexcGood1 54" xfId="5897" xr:uid="{00000000-0005-0000-0000-000063320000}"/>
    <cellStyle name="SAPBEXexcGood1 55" xfId="5898" xr:uid="{00000000-0005-0000-0000-000064320000}"/>
    <cellStyle name="SAPBEXexcGood1 56" xfId="5899" xr:uid="{00000000-0005-0000-0000-000065320000}"/>
    <cellStyle name="SAPBEXexcGood1 57" xfId="5900" xr:uid="{00000000-0005-0000-0000-000066320000}"/>
    <cellStyle name="SAPBEXexcGood1 58" xfId="5901" xr:uid="{00000000-0005-0000-0000-000067320000}"/>
    <cellStyle name="SAPBEXexcGood1 59" xfId="5902" xr:uid="{00000000-0005-0000-0000-000068320000}"/>
    <cellStyle name="SAPBEXexcGood1 6" xfId="5903" xr:uid="{00000000-0005-0000-0000-000069320000}"/>
    <cellStyle name="SAPBEXexcGood1 60" xfId="5904" xr:uid="{00000000-0005-0000-0000-00006A320000}"/>
    <cellStyle name="SAPBEXexcGood1 61" xfId="5905" xr:uid="{00000000-0005-0000-0000-00006B320000}"/>
    <cellStyle name="SAPBEXexcGood1 62" xfId="5906" xr:uid="{00000000-0005-0000-0000-00006C320000}"/>
    <cellStyle name="SAPBEXexcGood1 63" xfId="5907" xr:uid="{00000000-0005-0000-0000-00006D320000}"/>
    <cellStyle name="SAPBEXexcGood1 64" xfId="5908" xr:uid="{00000000-0005-0000-0000-00006E320000}"/>
    <cellStyle name="SAPBEXexcGood1 65" xfId="5909" xr:uid="{00000000-0005-0000-0000-00006F320000}"/>
    <cellStyle name="SAPBEXexcGood1 66" xfId="5910" xr:uid="{00000000-0005-0000-0000-000070320000}"/>
    <cellStyle name="SAPBEXexcGood1 67" xfId="5911" xr:uid="{00000000-0005-0000-0000-000071320000}"/>
    <cellStyle name="SAPBEXexcGood1 68" xfId="5912" xr:uid="{00000000-0005-0000-0000-000072320000}"/>
    <cellStyle name="SAPBEXexcGood1 69" xfId="5913" xr:uid="{00000000-0005-0000-0000-000073320000}"/>
    <cellStyle name="SAPBEXexcGood1 7" xfId="5914" xr:uid="{00000000-0005-0000-0000-000074320000}"/>
    <cellStyle name="SAPBEXexcGood1 70" xfId="5915" xr:uid="{00000000-0005-0000-0000-000075320000}"/>
    <cellStyle name="SAPBEXexcGood1 71" xfId="5916" xr:uid="{00000000-0005-0000-0000-000076320000}"/>
    <cellStyle name="SAPBEXexcGood1 72" xfId="5917" xr:uid="{00000000-0005-0000-0000-000077320000}"/>
    <cellStyle name="SAPBEXexcGood1 73" xfId="5918" xr:uid="{00000000-0005-0000-0000-000078320000}"/>
    <cellStyle name="SAPBEXexcGood1 74" xfId="5919" xr:uid="{00000000-0005-0000-0000-000079320000}"/>
    <cellStyle name="SAPBEXexcGood1 75" xfId="5920" xr:uid="{00000000-0005-0000-0000-00007A320000}"/>
    <cellStyle name="SAPBEXexcGood1 76" xfId="5921" xr:uid="{00000000-0005-0000-0000-00007B320000}"/>
    <cellStyle name="SAPBEXexcGood1 77" xfId="5922" xr:uid="{00000000-0005-0000-0000-00007C320000}"/>
    <cellStyle name="SAPBEXexcGood1 78" xfId="5923" xr:uid="{00000000-0005-0000-0000-00007D320000}"/>
    <cellStyle name="SAPBEXexcGood1 79" xfId="5924" xr:uid="{00000000-0005-0000-0000-00007E320000}"/>
    <cellStyle name="SAPBEXexcGood1 8" xfId="5925" xr:uid="{00000000-0005-0000-0000-00007F320000}"/>
    <cellStyle name="SAPBEXexcGood1 80" xfId="5926" xr:uid="{00000000-0005-0000-0000-000080320000}"/>
    <cellStyle name="SAPBEXexcGood1 81" xfId="5927" xr:uid="{00000000-0005-0000-0000-000081320000}"/>
    <cellStyle name="SAPBEXexcGood1 82" xfId="5928" xr:uid="{00000000-0005-0000-0000-000082320000}"/>
    <cellStyle name="SAPBEXexcGood1 83" xfId="5929" xr:uid="{00000000-0005-0000-0000-000083320000}"/>
    <cellStyle name="SAPBEXexcGood1 84" xfId="5930" xr:uid="{00000000-0005-0000-0000-000084320000}"/>
    <cellStyle name="SAPBEXexcGood1 9" xfId="5931" xr:uid="{00000000-0005-0000-0000-000085320000}"/>
    <cellStyle name="SAPBEXexcGood2" xfId="5932" xr:uid="{00000000-0005-0000-0000-000086320000}"/>
    <cellStyle name="SAPBEXexcGood2 10" xfId="5933" xr:uid="{00000000-0005-0000-0000-000087320000}"/>
    <cellStyle name="SAPBEXexcGood2 11" xfId="5934" xr:uid="{00000000-0005-0000-0000-000088320000}"/>
    <cellStyle name="SAPBEXexcGood2 12" xfId="5935" xr:uid="{00000000-0005-0000-0000-000089320000}"/>
    <cellStyle name="SAPBEXexcGood2 13" xfId="5936" xr:uid="{00000000-0005-0000-0000-00008A320000}"/>
    <cellStyle name="SAPBEXexcGood2 14" xfId="5937" xr:uid="{00000000-0005-0000-0000-00008B320000}"/>
    <cellStyle name="SAPBEXexcGood2 15" xfId="5938" xr:uid="{00000000-0005-0000-0000-00008C320000}"/>
    <cellStyle name="SAPBEXexcGood2 16" xfId="5939" xr:uid="{00000000-0005-0000-0000-00008D320000}"/>
    <cellStyle name="SAPBEXexcGood2 17" xfId="5940" xr:uid="{00000000-0005-0000-0000-00008E320000}"/>
    <cellStyle name="SAPBEXexcGood2 18" xfId="5941" xr:uid="{00000000-0005-0000-0000-00008F320000}"/>
    <cellStyle name="SAPBEXexcGood2 19" xfId="5942" xr:uid="{00000000-0005-0000-0000-000090320000}"/>
    <cellStyle name="SAPBEXexcGood2 2" xfId="5943" xr:uid="{00000000-0005-0000-0000-000091320000}"/>
    <cellStyle name="SAPBEXexcGood2 20" xfId="5944" xr:uid="{00000000-0005-0000-0000-000092320000}"/>
    <cellStyle name="SAPBEXexcGood2 21" xfId="5945" xr:uid="{00000000-0005-0000-0000-000093320000}"/>
    <cellStyle name="SAPBEXexcGood2 22" xfId="5946" xr:uid="{00000000-0005-0000-0000-000094320000}"/>
    <cellStyle name="SAPBEXexcGood2 23" xfId="5947" xr:uid="{00000000-0005-0000-0000-000095320000}"/>
    <cellStyle name="SAPBEXexcGood2 24" xfId="5948" xr:uid="{00000000-0005-0000-0000-000096320000}"/>
    <cellStyle name="SAPBEXexcGood2 25" xfId="5949" xr:uid="{00000000-0005-0000-0000-000097320000}"/>
    <cellStyle name="SAPBEXexcGood2 26" xfId="5950" xr:uid="{00000000-0005-0000-0000-000098320000}"/>
    <cellStyle name="SAPBEXexcGood2 27" xfId="5951" xr:uid="{00000000-0005-0000-0000-000099320000}"/>
    <cellStyle name="SAPBEXexcGood2 28" xfId="5952" xr:uid="{00000000-0005-0000-0000-00009A320000}"/>
    <cellStyle name="SAPBEXexcGood2 29" xfId="5953" xr:uid="{00000000-0005-0000-0000-00009B320000}"/>
    <cellStyle name="SAPBEXexcGood2 3" xfId="5954" xr:uid="{00000000-0005-0000-0000-00009C320000}"/>
    <cellStyle name="SAPBEXexcGood2 30" xfId="5955" xr:uid="{00000000-0005-0000-0000-00009D320000}"/>
    <cellStyle name="SAPBEXexcGood2 31" xfId="5956" xr:uid="{00000000-0005-0000-0000-00009E320000}"/>
    <cellStyle name="SAPBEXexcGood2 32" xfId="5957" xr:uid="{00000000-0005-0000-0000-00009F320000}"/>
    <cellStyle name="SAPBEXexcGood2 33" xfId="5958" xr:uid="{00000000-0005-0000-0000-0000A0320000}"/>
    <cellStyle name="SAPBEXexcGood2 34" xfId="5959" xr:uid="{00000000-0005-0000-0000-0000A1320000}"/>
    <cellStyle name="SAPBEXexcGood2 35" xfId="5960" xr:uid="{00000000-0005-0000-0000-0000A2320000}"/>
    <cellStyle name="SAPBEXexcGood2 36" xfId="5961" xr:uid="{00000000-0005-0000-0000-0000A3320000}"/>
    <cellStyle name="SAPBEXexcGood2 37" xfId="5962" xr:uid="{00000000-0005-0000-0000-0000A4320000}"/>
    <cellStyle name="SAPBEXexcGood2 38" xfId="5963" xr:uid="{00000000-0005-0000-0000-0000A5320000}"/>
    <cellStyle name="SAPBEXexcGood2 39" xfId="5964" xr:uid="{00000000-0005-0000-0000-0000A6320000}"/>
    <cellStyle name="SAPBEXexcGood2 4" xfId="5965" xr:uid="{00000000-0005-0000-0000-0000A7320000}"/>
    <cellStyle name="SAPBEXexcGood2 40" xfId="5966" xr:uid="{00000000-0005-0000-0000-0000A8320000}"/>
    <cellStyle name="SAPBEXexcGood2 41" xfId="5967" xr:uid="{00000000-0005-0000-0000-0000A9320000}"/>
    <cellStyle name="SAPBEXexcGood2 42" xfId="5968" xr:uid="{00000000-0005-0000-0000-0000AA320000}"/>
    <cellStyle name="SAPBEXexcGood2 43" xfId="5969" xr:uid="{00000000-0005-0000-0000-0000AB320000}"/>
    <cellStyle name="SAPBEXexcGood2 44" xfId="5970" xr:uid="{00000000-0005-0000-0000-0000AC320000}"/>
    <cellStyle name="SAPBEXexcGood2 45" xfId="5971" xr:uid="{00000000-0005-0000-0000-0000AD320000}"/>
    <cellStyle name="SAPBEXexcGood2 46" xfId="5972" xr:uid="{00000000-0005-0000-0000-0000AE320000}"/>
    <cellStyle name="SAPBEXexcGood2 47" xfId="5973" xr:uid="{00000000-0005-0000-0000-0000AF320000}"/>
    <cellStyle name="SAPBEXexcGood2 48" xfId="5974" xr:uid="{00000000-0005-0000-0000-0000B0320000}"/>
    <cellStyle name="SAPBEXexcGood2 49" xfId="5975" xr:uid="{00000000-0005-0000-0000-0000B1320000}"/>
    <cellStyle name="SAPBEXexcGood2 5" xfId="5976" xr:uid="{00000000-0005-0000-0000-0000B2320000}"/>
    <cellStyle name="SAPBEXexcGood2 50" xfId="5977" xr:uid="{00000000-0005-0000-0000-0000B3320000}"/>
    <cellStyle name="SAPBEXexcGood2 51" xfId="5978" xr:uid="{00000000-0005-0000-0000-0000B4320000}"/>
    <cellStyle name="SAPBEXexcGood2 52" xfId="5979" xr:uid="{00000000-0005-0000-0000-0000B5320000}"/>
    <cellStyle name="SAPBEXexcGood2 53" xfId="5980" xr:uid="{00000000-0005-0000-0000-0000B6320000}"/>
    <cellStyle name="SAPBEXexcGood2 54" xfId="5981" xr:uid="{00000000-0005-0000-0000-0000B7320000}"/>
    <cellStyle name="SAPBEXexcGood2 55" xfId="5982" xr:uid="{00000000-0005-0000-0000-0000B8320000}"/>
    <cellStyle name="SAPBEXexcGood2 56" xfId="5983" xr:uid="{00000000-0005-0000-0000-0000B9320000}"/>
    <cellStyle name="SAPBEXexcGood2 57" xfId="5984" xr:uid="{00000000-0005-0000-0000-0000BA320000}"/>
    <cellStyle name="SAPBEXexcGood2 58" xfId="5985" xr:uid="{00000000-0005-0000-0000-0000BB320000}"/>
    <cellStyle name="SAPBEXexcGood2 59" xfId="5986" xr:uid="{00000000-0005-0000-0000-0000BC320000}"/>
    <cellStyle name="SAPBEXexcGood2 6" xfId="5987" xr:uid="{00000000-0005-0000-0000-0000BD320000}"/>
    <cellStyle name="SAPBEXexcGood2 60" xfId="5988" xr:uid="{00000000-0005-0000-0000-0000BE320000}"/>
    <cellStyle name="SAPBEXexcGood2 61" xfId="5989" xr:uid="{00000000-0005-0000-0000-0000BF320000}"/>
    <cellStyle name="SAPBEXexcGood2 62" xfId="5990" xr:uid="{00000000-0005-0000-0000-0000C0320000}"/>
    <cellStyle name="SAPBEXexcGood2 63" xfId="5991" xr:uid="{00000000-0005-0000-0000-0000C1320000}"/>
    <cellStyle name="SAPBEXexcGood2 64" xfId="5992" xr:uid="{00000000-0005-0000-0000-0000C2320000}"/>
    <cellStyle name="SAPBEXexcGood2 65" xfId="5993" xr:uid="{00000000-0005-0000-0000-0000C3320000}"/>
    <cellStyle name="SAPBEXexcGood2 66" xfId="5994" xr:uid="{00000000-0005-0000-0000-0000C4320000}"/>
    <cellStyle name="SAPBEXexcGood2 67" xfId="5995" xr:uid="{00000000-0005-0000-0000-0000C5320000}"/>
    <cellStyle name="SAPBEXexcGood2 68" xfId="5996" xr:uid="{00000000-0005-0000-0000-0000C6320000}"/>
    <cellStyle name="SAPBEXexcGood2 69" xfId="5997" xr:uid="{00000000-0005-0000-0000-0000C7320000}"/>
    <cellStyle name="SAPBEXexcGood2 7" xfId="5998" xr:uid="{00000000-0005-0000-0000-0000C8320000}"/>
    <cellStyle name="SAPBEXexcGood2 70" xfId="5999" xr:uid="{00000000-0005-0000-0000-0000C9320000}"/>
    <cellStyle name="SAPBEXexcGood2 71" xfId="6000" xr:uid="{00000000-0005-0000-0000-0000CA320000}"/>
    <cellStyle name="SAPBEXexcGood2 72" xfId="6001" xr:uid="{00000000-0005-0000-0000-0000CB320000}"/>
    <cellStyle name="SAPBEXexcGood2 73" xfId="6002" xr:uid="{00000000-0005-0000-0000-0000CC320000}"/>
    <cellStyle name="SAPBEXexcGood2 74" xfId="6003" xr:uid="{00000000-0005-0000-0000-0000CD320000}"/>
    <cellStyle name="SAPBEXexcGood2 75" xfId="6004" xr:uid="{00000000-0005-0000-0000-0000CE320000}"/>
    <cellStyle name="SAPBEXexcGood2 76" xfId="6005" xr:uid="{00000000-0005-0000-0000-0000CF320000}"/>
    <cellStyle name="SAPBEXexcGood2 77" xfId="6006" xr:uid="{00000000-0005-0000-0000-0000D0320000}"/>
    <cellStyle name="SAPBEXexcGood2 78" xfId="6007" xr:uid="{00000000-0005-0000-0000-0000D1320000}"/>
    <cellStyle name="SAPBEXexcGood2 79" xfId="6008" xr:uid="{00000000-0005-0000-0000-0000D2320000}"/>
    <cellStyle name="SAPBEXexcGood2 8" xfId="6009" xr:uid="{00000000-0005-0000-0000-0000D3320000}"/>
    <cellStyle name="SAPBEXexcGood2 80" xfId="6010" xr:uid="{00000000-0005-0000-0000-0000D4320000}"/>
    <cellStyle name="SAPBEXexcGood2 81" xfId="6011" xr:uid="{00000000-0005-0000-0000-0000D5320000}"/>
    <cellStyle name="SAPBEXexcGood2 82" xfId="6012" xr:uid="{00000000-0005-0000-0000-0000D6320000}"/>
    <cellStyle name="SAPBEXexcGood2 83" xfId="6013" xr:uid="{00000000-0005-0000-0000-0000D7320000}"/>
    <cellStyle name="SAPBEXexcGood2 84" xfId="6014" xr:uid="{00000000-0005-0000-0000-0000D8320000}"/>
    <cellStyle name="SAPBEXexcGood2 9" xfId="6015" xr:uid="{00000000-0005-0000-0000-0000D9320000}"/>
    <cellStyle name="SAPBEXexcGood3" xfId="6016" xr:uid="{00000000-0005-0000-0000-0000DA320000}"/>
    <cellStyle name="SAPBEXexcGood3 10" xfId="6017" xr:uid="{00000000-0005-0000-0000-0000DB320000}"/>
    <cellStyle name="SAPBEXexcGood3 11" xfId="6018" xr:uid="{00000000-0005-0000-0000-0000DC320000}"/>
    <cellStyle name="SAPBEXexcGood3 12" xfId="6019" xr:uid="{00000000-0005-0000-0000-0000DD320000}"/>
    <cellStyle name="SAPBEXexcGood3 13" xfId="6020" xr:uid="{00000000-0005-0000-0000-0000DE320000}"/>
    <cellStyle name="SAPBEXexcGood3 14" xfId="6021" xr:uid="{00000000-0005-0000-0000-0000DF320000}"/>
    <cellStyle name="SAPBEXexcGood3 15" xfId="6022" xr:uid="{00000000-0005-0000-0000-0000E0320000}"/>
    <cellStyle name="SAPBEXexcGood3 16" xfId="6023" xr:uid="{00000000-0005-0000-0000-0000E1320000}"/>
    <cellStyle name="SAPBEXexcGood3 17" xfId="6024" xr:uid="{00000000-0005-0000-0000-0000E2320000}"/>
    <cellStyle name="SAPBEXexcGood3 18" xfId="6025" xr:uid="{00000000-0005-0000-0000-0000E3320000}"/>
    <cellStyle name="SAPBEXexcGood3 19" xfId="6026" xr:uid="{00000000-0005-0000-0000-0000E4320000}"/>
    <cellStyle name="SAPBEXexcGood3 2" xfId="6027" xr:uid="{00000000-0005-0000-0000-0000E5320000}"/>
    <cellStyle name="SAPBEXexcGood3 20" xfId="6028" xr:uid="{00000000-0005-0000-0000-0000E6320000}"/>
    <cellStyle name="SAPBEXexcGood3 21" xfId="6029" xr:uid="{00000000-0005-0000-0000-0000E7320000}"/>
    <cellStyle name="SAPBEXexcGood3 22" xfId="6030" xr:uid="{00000000-0005-0000-0000-0000E8320000}"/>
    <cellStyle name="SAPBEXexcGood3 23" xfId="6031" xr:uid="{00000000-0005-0000-0000-0000E9320000}"/>
    <cellStyle name="SAPBEXexcGood3 24" xfId="6032" xr:uid="{00000000-0005-0000-0000-0000EA320000}"/>
    <cellStyle name="SAPBEXexcGood3 25" xfId="6033" xr:uid="{00000000-0005-0000-0000-0000EB320000}"/>
    <cellStyle name="SAPBEXexcGood3 26" xfId="6034" xr:uid="{00000000-0005-0000-0000-0000EC320000}"/>
    <cellStyle name="SAPBEXexcGood3 27" xfId="6035" xr:uid="{00000000-0005-0000-0000-0000ED320000}"/>
    <cellStyle name="SAPBEXexcGood3 28" xfId="6036" xr:uid="{00000000-0005-0000-0000-0000EE320000}"/>
    <cellStyle name="SAPBEXexcGood3 29" xfId="6037" xr:uid="{00000000-0005-0000-0000-0000EF320000}"/>
    <cellStyle name="SAPBEXexcGood3 3" xfId="6038" xr:uid="{00000000-0005-0000-0000-0000F0320000}"/>
    <cellStyle name="SAPBEXexcGood3 30" xfId="6039" xr:uid="{00000000-0005-0000-0000-0000F1320000}"/>
    <cellStyle name="SAPBEXexcGood3 31" xfId="6040" xr:uid="{00000000-0005-0000-0000-0000F2320000}"/>
    <cellStyle name="SAPBEXexcGood3 32" xfId="6041" xr:uid="{00000000-0005-0000-0000-0000F3320000}"/>
    <cellStyle name="SAPBEXexcGood3 33" xfId="6042" xr:uid="{00000000-0005-0000-0000-0000F4320000}"/>
    <cellStyle name="SAPBEXexcGood3 34" xfId="6043" xr:uid="{00000000-0005-0000-0000-0000F5320000}"/>
    <cellStyle name="SAPBEXexcGood3 35" xfId="6044" xr:uid="{00000000-0005-0000-0000-0000F6320000}"/>
    <cellStyle name="SAPBEXexcGood3 36" xfId="6045" xr:uid="{00000000-0005-0000-0000-0000F7320000}"/>
    <cellStyle name="SAPBEXexcGood3 37" xfId="6046" xr:uid="{00000000-0005-0000-0000-0000F8320000}"/>
    <cellStyle name="SAPBEXexcGood3 38" xfId="6047" xr:uid="{00000000-0005-0000-0000-0000F9320000}"/>
    <cellStyle name="SAPBEXexcGood3 39" xfId="6048" xr:uid="{00000000-0005-0000-0000-0000FA320000}"/>
    <cellStyle name="SAPBEXexcGood3 4" xfId="6049" xr:uid="{00000000-0005-0000-0000-0000FB320000}"/>
    <cellStyle name="SAPBEXexcGood3 40" xfId="6050" xr:uid="{00000000-0005-0000-0000-0000FC320000}"/>
    <cellStyle name="SAPBEXexcGood3 41" xfId="6051" xr:uid="{00000000-0005-0000-0000-0000FD320000}"/>
    <cellStyle name="SAPBEXexcGood3 42" xfId="6052" xr:uid="{00000000-0005-0000-0000-0000FE320000}"/>
    <cellStyle name="SAPBEXexcGood3 43" xfId="6053" xr:uid="{00000000-0005-0000-0000-0000FF320000}"/>
    <cellStyle name="SAPBEXexcGood3 44" xfId="6054" xr:uid="{00000000-0005-0000-0000-000000330000}"/>
    <cellStyle name="SAPBEXexcGood3 45" xfId="6055" xr:uid="{00000000-0005-0000-0000-000001330000}"/>
    <cellStyle name="SAPBEXexcGood3 46" xfId="6056" xr:uid="{00000000-0005-0000-0000-000002330000}"/>
    <cellStyle name="SAPBEXexcGood3 47" xfId="6057" xr:uid="{00000000-0005-0000-0000-000003330000}"/>
    <cellStyle name="SAPBEXexcGood3 48" xfId="6058" xr:uid="{00000000-0005-0000-0000-000004330000}"/>
    <cellStyle name="SAPBEXexcGood3 49" xfId="6059" xr:uid="{00000000-0005-0000-0000-000005330000}"/>
    <cellStyle name="SAPBEXexcGood3 5" xfId="6060" xr:uid="{00000000-0005-0000-0000-000006330000}"/>
    <cellStyle name="SAPBEXexcGood3 50" xfId="6061" xr:uid="{00000000-0005-0000-0000-000007330000}"/>
    <cellStyle name="SAPBEXexcGood3 51" xfId="6062" xr:uid="{00000000-0005-0000-0000-000008330000}"/>
    <cellStyle name="SAPBEXexcGood3 52" xfId="6063" xr:uid="{00000000-0005-0000-0000-000009330000}"/>
    <cellStyle name="SAPBEXexcGood3 53" xfId="6064" xr:uid="{00000000-0005-0000-0000-00000A330000}"/>
    <cellStyle name="SAPBEXexcGood3 54" xfId="6065" xr:uid="{00000000-0005-0000-0000-00000B330000}"/>
    <cellStyle name="SAPBEXexcGood3 55" xfId="6066" xr:uid="{00000000-0005-0000-0000-00000C330000}"/>
    <cellStyle name="SAPBEXexcGood3 56" xfId="6067" xr:uid="{00000000-0005-0000-0000-00000D330000}"/>
    <cellStyle name="SAPBEXexcGood3 57" xfId="6068" xr:uid="{00000000-0005-0000-0000-00000E330000}"/>
    <cellStyle name="SAPBEXexcGood3 58" xfId="6069" xr:uid="{00000000-0005-0000-0000-00000F330000}"/>
    <cellStyle name="SAPBEXexcGood3 59" xfId="6070" xr:uid="{00000000-0005-0000-0000-000010330000}"/>
    <cellStyle name="SAPBEXexcGood3 6" xfId="6071" xr:uid="{00000000-0005-0000-0000-000011330000}"/>
    <cellStyle name="SAPBEXexcGood3 60" xfId="6072" xr:uid="{00000000-0005-0000-0000-000012330000}"/>
    <cellStyle name="SAPBEXexcGood3 61" xfId="6073" xr:uid="{00000000-0005-0000-0000-000013330000}"/>
    <cellStyle name="SAPBEXexcGood3 62" xfId="6074" xr:uid="{00000000-0005-0000-0000-000014330000}"/>
    <cellStyle name="SAPBEXexcGood3 63" xfId="6075" xr:uid="{00000000-0005-0000-0000-000015330000}"/>
    <cellStyle name="SAPBEXexcGood3 64" xfId="6076" xr:uid="{00000000-0005-0000-0000-000016330000}"/>
    <cellStyle name="SAPBEXexcGood3 65" xfId="6077" xr:uid="{00000000-0005-0000-0000-000017330000}"/>
    <cellStyle name="SAPBEXexcGood3 66" xfId="6078" xr:uid="{00000000-0005-0000-0000-000018330000}"/>
    <cellStyle name="SAPBEXexcGood3 67" xfId="6079" xr:uid="{00000000-0005-0000-0000-000019330000}"/>
    <cellStyle name="SAPBEXexcGood3 68" xfId="6080" xr:uid="{00000000-0005-0000-0000-00001A330000}"/>
    <cellStyle name="SAPBEXexcGood3 69" xfId="6081" xr:uid="{00000000-0005-0000-0000-00001B330000}"/>
    <cellStyle name="SAPBEXexcGood3 7" xfId="6082" xr:uid="{00000000-0005-0000-0000-00001C330000}"/>
    <cellStyle name="SAPBEXexcGood3 70" xfId="6083" xr:uid="{00000000-0005-0000-0000-00001D330000}"/>
    <cellStyle name="SAPBEXexcGood3 71" xfId="6084" xr:uid="{00000000-0005-0000-0000-00001E330000}"/>
    <cellStyle name="SAPBEXexcGood3 72" xfId="6085" xr:uid="{00000000-0005-0000-0000-00001F330000}"/>
    <cellStyle name="SAPBEXexcGood3 73" xfId="6086" xr:uid="{00000000-0005-0000-0000-000020330000}"/>
    <cellStyle name="SAPBEXexcGood3 74" xfId="6087" xr:uid="{00000000-0005-0000-0000-000021330000}"/>
    <cellStyle name="SAPBEXexcGood3 75" xfId="6088" xr:uid="{00000000-0005-0000-0000-000022330000}"/>
    <cellStyle name="SAPBEXexcGood3 76" xfId="6089" xr:uid="{00000000-0005-0000-0000-000023330000}"/>
    <cellStyle name="SAPBEXexcGood3 77" xfId="6090" xr:uid="{00000000-0005-0000-0000-000024330000}"/>
    <cellStyle name="SAPBEXexcGood3 78" xfId="6091" xr:uid="{00000000-0005-0000-0000-000025330000}"/>
    <cellStyle name="SAPBEXexcGood3 79" xfId="6092" xr:uid="{00000000-0005-0000-0000-000026330000}"/>
    <cellStyle name="SAPBEXexcGood3 8" xfId="6093" xr:uid="{00000000-0005-0000-0000-000027330000}"/>
    <cellStyle name="SAPBEXexcGood3 80" xfId="6094" xr:uid="{00000000-0005-0000-0000-000028330000}"/>
    <cellStyle name="SAPBEXexcGood3 81" xfId="6095" xr:uid="{00000000-0005-0000-0000-000029330000}"/>
    <cellStyle name="SAPBEXexcGood3 82" xfId="6096" xr:uid="{00000000-0005-0000-0000-00002A330000}"/>
    <cellStyle name="SAPBEXexcGood3 83" xfId="6097" xr:uid="{00000000-0005-0000-0000-00002B330000}"/>
    <cellStyle name="SAPBEXexcGood3 84" xfId="6098" xr:uid="{00000000-0005-0000-0000-00002C330000}"/>
    <cellStyle name="SAPBEXexcGood3 9" xfId="6099" xr:uid="{00000000-0005-0000-0000-00002D330000}"/>
    <cellStyle name="SAPBEXfilterDrill" xfId="6100" xr:uid="{00000000-0005-0000-0000-00002E330000}"/>
    <cellStyle name="SAPBEXfilterDrill 10" xfId="6101" xr:uid="{00000000-0005-0000-0000-00002F330000}"/>
    <cellStyle name="SAPBEXfilterDrill 11" xfId="6102" xr:uid="{00000000-0005-0000-0000-000030330000}"/>
    <cellStyle name="SAPBEXfilterDrill 12" xfId="6103" xr:uid="{00000000-0005-0000-0000-000031330000}"/>
    <cellStyle name="SAPBEXfilterDrill 13" xfId="6104" xr:uid="{00000000-0005-0000-0000-000032330000}"/>
    <cellStyle name="SAPBEXfilterDrill 14" xfId="6105" xr:uid="{00000000-0005-0000-0000-000033330000}"/>
    <cellStyle name="SAPBEXfilterDrill 15" xfId="6106" xr:uid="{00000000-0005-0000-0000-000034330000}"/>
    <cellStyle name="SAPBEXfilterDrill 16" xfId="6107" xr:uid="{00000000-0005-0000-0000-000035330000}"/>
    <cellStyle name="SAPBEXfilterDrill 17" xfId="6108" xr:uid="{00000000-0005-0000-0000-000036330000}"/>
    <cellStyle name="SAPBEXfilterDrill 18" xfId="6109" xr:uid="{00000000-0005-0000-0000-000037330000}"/>
    <cellStyle name="SAPBEXfilterDrill 19" xfId="6110" xr:uid="{00000000-0005-0000-0000-000038330000}"/>
    <cellStyle name="SAPBEXfilterDrill 2" xfId="6111" xr:uid="{00000000-0005-0000-0000-000039330000}"/>
    <cellStyle name="SAPBEXfilterDrill 20" xfId="6112" xr:uid="{00000000-0005-0000-0000-00003A330000}"/>
    <cellStyle name="SAPBEXfilterDrill 21" xfId="6113" xr:uid="{00000000-0005-0000-0000-00003B330000}"/>
    <cellStyle name="SAPBEXfilterDrill 22" xfId="6114" xr:uid="{00000000-0005-0000-0000-00003C330000}"/>
    <cellStyle name="SAPBEXfilterDrill 23" xfId="6115" xr:uid="{00000000-0005-0000-0000-00003D330000}"/>
    <cellStyle name="SAPBEXfilterDrill 24" xfId="6116" xr:uid="{00000000-0005-0000-0000-00003E330000}"/>
    <cellStyle name="SAPBEXfilterDrill 25" xfId="6117" xr:uid="{00000000-0005-0000-0000-00003F330000}"/>
    <cellStyle name="SAPBEXfilterDrill 26" xfId="6118" xr:uid="{00000000-0005-0000-0000-000040330000}"/>
    <cellStyle name="SAPBEXfilterDrill 27" xfId="6119" xr:uid="{00000000-0005-0000-0000-000041330000}"/>
    <cellStyle name="SAPBEXfilterDrill 28" xfId="6120" xr:uid="{00000000-0005-0000-0000-000042330000}"/>
    <cellStyle name="SAPBEXfilterDrill 29" xfId="6121" xr:uid="{00000000-0005-0000-0000-000043330000}"/>
    <cellStyle name="SAPBEXfilterDrill 3" xfId="6122" xr:uid="{00000000-0005-0000-0000-000044330000}"/>
    <cellStyle name="SAPBEXfilterDrill 30" xfId="6123" xr:uid="{00000000-0005-0000-0000-000045330000}"/>
    <cellStyle name="SAPBEXfilterDrill 31" xfId="6124" xr:uid="{00000000-0005-0000-0000-000046330000}"/>
    <cellStyle name="SAPBEXfilterDrill 32" xfId="6125" xr:uid="{00000000-0005-0000-0000-000047330000}"/>
    <cellStyle name="SAPBEXfilterDrill 33" xfId="6126" xr:uid="{00000000-0005-0000-0000-000048330000}"/>
    <cellStyle name="SAPBEXfilterDrill 34" xfId="6127" xr:uid="{00000000-0005-0000-0000-000049330000}"/>
    <cellStyle name="SAPBEXfilterDrill 35" xfId="6128" xr:uid="{00000000-0005-0000-0000-00004A330000}"/>
    <cellStyle name="SAPBEXfilterDrill 36" xfId="6129" xr:uid="{00000000-0005-0000-0000-00004B330000}"/>
    <cellStyle name="SAPBEXfilterDrill 37" xfId="6130" xr:uid="{00000000-0005-0000-0000-00004C330000}"/>
    <cellStyle name="SAPBEXfilterDrill 38" xfId="6131" xr:uid="{00000000-0005-0000-0000-00004D330000}"/>
    <cellStyle name="SAPBEXfilterDrill 39" xfId="6132" xr:uid="{00000000-0005-0000-0000-00004E330000}"/>
    <cellStyle name="SAPBEXfilterDrill 4" xfId="6133" xr:uid="{00000000-0005-0000-0000-00004F330000}"/>
    <cellStyle name="SAPBEXfilterDrill 40" xfId="6134" xr:uid="{00000000-0005-0000-0000-000050330000}"/>
    <cellStyle name="SAPBEXfilterDrill 41" xfId="6135" xr:uid="{00000000-0005-0000-0000-000051330000}"/>
    <cellStyle name="SAPBEXfilterDrill 42" xfId="6136" xr:uid="{00000000-0005-0000-0000-000052330000}"/>
    <cellStyle name="SAPBEXfilterDrill 43" xfId="6137" xr:uid="{00000000-0005-0000-0000-000053330000}"/>
    <cellStyle name="SAPBEXfilterDrill 44" xfId="6138" xr:uid="{00000000-0005-0000-0000-000054330000}"/>
    <cellStyle name="SAPBEXfilterDrill 45" xfId="6139" xr:uid="{00000000-0005-0000-0000-000055330000}"/>
    <cellStyle name="SAPBEXfilterDrill 46" xfId="6140" xr:uid="{00000000-0005-0000-0000-000056330000}"/>
    <cellStyle name="SAPBEXfilterDrill 47" xfId="6141" xr:uid="{00000000-0005-0000-0000-000057330000}"/>
    <cellStyle name="SAPBEXfilterDrill 48" xfId="6142" xr:uid="{00000000-0005-0000-0000-000058330000}"/>
    <cellStyle name="SAPBEXfilterDrill 49" xfId="6143" xr:uid="{00000000-0005-0000-0000-000059330000}"/>
    <cellStyle name="SAPBEXfilterDrill 5" xfId="6144" xr:uid="{00000000-0005-0000-0000-00005A330000}"/>
    <cellStyle name="SAPBEXfilterDrill 50" xfId="6145" xr:uid="{00000000-0005-0000-0000-00005B330000}"/>
    <cellStyle name="SAPBEXfilterDrill 51" xfId="6146" xr:uid="{00000000-0005-0000-0000-00005C330000}"/>
    <cellStyle name="SAPBEXfilterDrill 52" xfId="6147" xr:uid="{00000000-0005-0000-0000-00005D330000}"/>
    <cellStyle name="SAPBEXfilterDrill 53" xfId="6148" xr:uid="{00000000-0005-0000-0000-00005E330000}"/>
    <cellStyle name="SAPBEXfilterDrill 54" xfId="6149" xr:uid="{00000000-0005-0000-0000-00005F330000}"/>
    <cellStyle name="SAPBEXfilterDrill 55" xfId="6150" xr:uid="{00000000-0005-0000-0000-000060330000}"/>
    <cellStyle name="SAPBEXfilterDrill 56" xfId="6151" xr:uid="{00000000-0005-0000-0000-000061330000}"/>
    <cellStyle name="SAPBEXfilterDrill 57" xfId="6152" xr:uid="{00000000-0005-0000-0000-000062330000}"/>
    <cellStyle name="SAPBEXfilterDrill 58" xfId="6153" xr:uid="{00000000-0005-0000-0000-000063330000}"/>
    <cellStyle name="SAPBEXfilterDrill 59" xfId="6154" xr:uid="{00000000-0005-0000-0000-000064330000}"/>
    <cellStyle name="SAPBEXfilterDrill 6" xfId="6155" xr:uid="{00000000-0005-0000-0000-000065330000}"/>
    <cellStyle name="SAPBEXfilterDrill 60" xfId="6156" xr:uid="{00000000-0005-0000-0000-000066330000}"/>
    <cellStyle name="SAPBEXfilterDrill 61" xfId="6157" xr:uid="{00000000-0005-0000-0000-000067330000}"/>
    <cellStyle name="SAPBEXfilterDrill 62" xfId="6158" xr:uid="{00000000-0005-0000-0000-000068330000}"/>
    <cellStyle name="SAPBEXfilterDrill 63" xfId="6159" xr:uid="{00000000-0005-0000-0000-000069330000}"/>
    <cellStyle name="SAPBEXfilterDrill 64" xfId="6160" xr:uid="{00000000-0005-0000-0000-00006A330000}"/>
    <cellStyle name="SAPBEXfilterDrill 65" xfId="6161" xr:uid="{00000000-0005-0000-0000-00006B330000}"/>
    <cellStyle name="SAPBEXfilterDrill 66" xfId="6162" xr:uid="{00000000-0005-0000-0000-00006C330000}"/>
    <cellStyle name="SAPBEXfilterDrill 67" xfId="6163" xr:uid="{00000000-0005-0000-0000-00006D330000}"/>
    <cellStyle name="SAPBEXfilterDrill 68" xfId="6164" xr:uid="{00000000-0005-0000-0000-00006E330000}"/>
    <cellStyle name="SAPBEXfilterDrill 69" xfId="6165" xr:uid="{00000000-0005-0000-0000-00006F330000}"/>
    <cellStyle name="SAPBEXfilterDrill 7" xfId="6166" xr:uid="{00000000-0005-0000-0000-000070330000}"/>
    <cellStyle name="SAPBEXfilterDrill 70" xfId="6167" xr:uid="{00000000-0005-0000-0000-000071330000}"/>
    <cellStyle name="SAPBEXfilterDrill 71" xfId="6168" xr:uid="{00000000-0005-0000-0000-000072330000}"/>
    <cellStyle name="SAPBEXfilterDrill 72" xfId="6169" xr:uid="{00000000-0005-0000-0000-000073330000}"/>
    <cellStyle name="SAPBEXfilterDrill 73" xfId="6170" xr:uid="{00000000-0005-0000-0000-000074330000}"/>
    <cellStyle name="SAPBEXfilterDrill 74" xfId="6171" xr:uid="{00000000-0005-0000-0000-000075330000}"/>
    <cellStyle name="SAPBEXfilterDrill 75" xfId="6172" xr:uid="{00000000-0005-0000-0000-000076330000}"/>
    <cellStyle name="SAPBEXfilterDrill 76" xfId="6173" xr:uid="{00000000-0005-0000-0000-000077330000}"/>
    <cellStyle name="SAPBEXfilterDrill 77" xfId="6174" xr:uid="{00000000-0005-0000-0000-000078330000}"/>
    <cellStyle name="SAPBEXfilterDrill 78" xfId="6175" xr:uid="{00000000-0005-0000-0000-000079330000}"/>
    <cellStyle name="SAPBEXfilterDrill 79" xfId="6176" xr:uid="{00000000-0005-0000-0000-00007A330000}"/>
    <cellStyle name="SAPBEXfilterDrill 8" xfId="6177" xr:uid="{00000000-0005-0000-0000-00007B330000}"/>
    <cellStyle name="SAPBEXfilterDrill 80" xfId="6178" xr:uid="{00000000-0005-0000-0000-00007C330000}"/>
    <cellStyle name="SAPBEXfilterDrill 81" xfId="6179" xr:uid="{00000000-0005-0000-0000-00007D330000}"/>
    <cellStyle name="SAPBEXfilterDrill 82" xfId="6180" xr:uid="{00000000-0005-0000-0000-00007E330000}"/>
    <cellStyle name="SAPBEXfilterDrill 83" xfId="6181" xr:uid="{00000000-0005-0000-0000-00007F330000}"/>
    <cellStyle name="SAPBEXfilterDrill 84" xfId="6182" xr:uid="{00000000-0005-0000-0000-000080330000}"/>
    <cellStyle name="SAPBEXfilterDrill 9" xfId="6183" xr:uid="{00000000-0005-0000-0000-000081330000}"/>
    <cellStyle name="SAPBEXfilterItem" xfId="6184" xr:uid="{00000000-0005-0000-0000-000082330000}"/>
    <cellStyle name="SAPBEXfilterText" xfId="6185" xr:uid="{00000000-0005-0000-0000-000083330000}"/>
    <cellStyle name="SAPBEXformats" xfId="6186" xr:uid="{00000000-0005-0000-0000-000084330000}"/>
    <cellStyle name="SAPBEXformats 10" xfId="6187" xr:uid="{00000000-0005-0000-0000-000085330000}"/>
    <cellStyle name="SAPBEXformats 11" xfId="6188" xr:uid="{00000000-0005-0000-0000-000086330000}"/>
    <cellStyle name="SAPBEXformats 12" xfId="6189" xr:uid="{00000000-0005-0000-0000-000087330000}"/>
    <cellStyle name="SAPBEXformats 13" xfId="6190" xr:uid="{00000000-0005-0000-0000-000088330000}"/>
    <cellStyle name="SAPBEXformats 14" xfId="6191" xr:uid="{00000000-0005-0000-0000-000089330000}"/>
    <cellStyle name="SAPBEXformats 15" xfId="6192" xr:uid="{00000000-0005-0000-0000-00008A330000}"/>
    <cellStyle name="SAPBEXformats 16" xfId="6193" xr:uid="{00000000-0005-0000-0000-00008B330000}"/>
    <cellStyle name="SAPBEXformats 17" xfId="6194" xr:uid="{00000000-0005-0000-0000-00008C330000}"/>
    <cellStyle name="SAPBEXformats 18" xfId="6195" xr:uid="{00000000-0005-0000-0000-00008D330000}"/>
    <cellStyle name="SAPBEXformats 19" xfId="6196" xr:uid="{00000000-0005-0000-0000-00008E330000}"/>
    <cellStyle name="SAPBEXformats 2" xfId="6197" xr:uid="{00000000-0005-0000-0000-00008F330000}"/>
    <cellStyle name="SAPBEXformats 20" xfId="6198" xr:uid="{00000000-0005-0000-0000-000090330000}"/>
    <cellStyle name="SAPBEXformats 21" xfId="6199" xr:uid="{00000000-0005-0000-0000-000091330000}"/>
    <cellStyle name="SAPBEXformats 22" xfId="6200" xr:uid="{00000000-0005-0000-0000-000092330000}"/>
    <cellStyle name="SAPBEXformats 23" xfId="6201" xr:uid="{00000000-0005-0000-0000-000093330000}"/>
    <cellStyle name="SAPBEXformats 24" xfId="6202" xr:uid="{00000000-0005-0000-0000-000094330000}"/>
    <cellStyle name="SAPBEXformats 25" xfId="6203" xr:uid="{00000000-0005-0000-0000-000095330000}"/>
    <cellStyle name="SAPBEXformats 26" xfId="6204" xr:uid="{00000000-0005-0000-0000-000096330000}"/>
    <cellStyle name="SAPBEXformats 27" xfId="6205" xr:uid="{00000000-0005-0000-0000-000097330000}"/>
    <cellStyle name="SAPBEXformats 28" xfId="6206" xr:uid="{00000000-0005-0000-0000-000098330000}"/>
    <cellStyle name="SAPBEXformats 29" xfId="6207" xr:uid="{00000000-0005-0000-0000-000099330000}"/>
    <cellStyle name="SAPBEXformats 3" xfId="6208" xr:uid="{00000000-0005-0000-0000-00009A330000}"/>
    <cellStyle name="SAPBEXformats 30" xfId="6209" xr:uid="{00000000-0005-0000-0000-00009B330000}"/>
    <cellStyle name="SAPBEXformats 31" xfId="6210" xr:uid="{00000000-0005-0000-0000-00009C330000}"/>
    <cellStyle name="SAPBEXformats 32" xfId="6211" xr:uid="{00000000-0005-0000-0000-00009D330000}"/>
    <cellStyle name="SAPBEXformats 33" xfId="6212" xr:uid="{00000000-0005-0000-0000-00009E330000}"/>
    <cellStyle name="SAPBEXformats 34" xfId="6213" xr:uid="{00000000-0005-0000-0000-00009F330000}"/>
    <cellStyle name="SAPBEXformats 35" xfId="6214" xr:uid="{00000000-0005-0000-0000-0000A0330000}"/>
    <cellStyle name="SAPBEXformats 36" xfId="6215" xr:uid="{00000000-0005-0000-0000-0000A1330000}"/>
    <cellStyle name="SAPBEXformats 37" xfId="6216" xr:uid="{00000000-0005-0000-0000-0000A2330000}"/>
    <cellStyle name="SAPBEXformats 38" xfId="6217" xr:uid="{00000000-0005-0000-0000-0000A3330000}"/>
    <cellStyle name="SAPBEXformats 39" xfId="6218" xr:uid="{00000000-0005-0000-0000-0000A4330000}"/>
    <cellStyle name="SAPBEXformats 4" xfId="6219" xr:uid="{00000000-0005-0000-0000-0000A5330000}"/>
    <cellStyle name="SAPBEXformats 40" xfId="6220" xr:uid="{00000000-0005-0000-0000-0000A6330000}"/>
    <cellStyle name="SAPBEXformats 41" xfId="6221" xr:uid="{00000000-0005-0000-0000-0000A7330000}"/>
    <cellStyle name="SAPBEXformats 42" xfId="6222" xr:uid="{00000000-0005-0000-0000-0000A8330000}"/>
    <cellStyle name="SAPBEXformats 43" xfId="6223" xr:uid="{00000000-0005-0000-0000-0000A9330000}"/>
    <cellStyle name="SAPBEXformats 44" xfId="6224" xr:uid="{00000000-0005-0000-0000-0000AA330000}"/>
    <cellStyle name="SAPBEXformats 45" xfId="6225" xr:uid="{00000000-0005-0000-0000-0000AB330000}"/>
    <cellStyle name="SAPBEXformats 46" xfId="6226" xr:uid="{00000000-0005-0000-0000-0000AC330000}"/>
    <cellStyle name="SAPBEXformats 47" xfId="6227" xr:uid="{00000000-0005-0000-0000-0000AD330000}"/>
    <cellStyle name="SAPBEXformats 48" xfId="6228" xr:uid="{00000000-0005-0000-0000-0000AE330000}"/>
    <cellStyle name="SAPBEXformats 49" xfId="6229" xr:uid="{00000000-0005-0000-0000-0000AF330000}"/>
    <cellStyle name="SAPBEXformats 5" xfId="6230" xr:uid="{00000000-0005-0000-0000-0000B0330000}"/>
    <cellStyle name="SAPBEXformats 50" xfId="6231" xr:uid="{00000000-0005-0000-0000-0000B1330000}"/>
    <cellStyle name="SAPBEXformats 51" xfId="6232" xr:uid="{00000000-0005-0000-0000-0000B2330000}"/>
    <cellStyle name="SAPBEXformats 52" xfId="6233" xr:uid="{00000000-0005-0000-0000-0000B3330000}"/>
    <cellStyle name="SAPBEXformats 53" xfId="6234" xr:uid="{00000000-0005-0000-0000-0000B4330000}"/>
    <cellStyle name="SAPBEXformats 54" xfId="6235" xr:uid="{00000000-0005-0000-0000-0000B5330000}"/>
    <cellStyle name="SAPBEXformats 55" xfId="6236" xr:uid="{00000000-0005-0000-0000-0000B6330000}"/>
    <cellStyle name="SAPBEXformats 56" xfId="6237" xr:uid="{00000000-0005-0000-0000-0000B7330000}"/>
    <cellStyle name="SAPBEXformats 57" xfId="6238" xr:uid="{00000000-0005-0000-0000-0000B8330000}"/>
    <cellStyle name="SAPBEXformats 58" xfId="6239" xr:uid="{00000000-0005-0000-0000-0000B9330000}"/>
    <cellStyle name="SAPBEXformats 59" xfId="6240" xr:uid="{00000000-0005-0000-0000-0000BA330000}"/>
    <cellStyle name="SAPBEXformats 6" xfId="6241" xr:uid="{00000000-0005-0000-0000-0000BB330000}"/>
    <cellStyle name="SAPBEXformats 60" xfId="6242" xr:uid="{00000000-0005-0000-0000-0000BC330000}"/>
    <cellStyle name="SAPBEXformats 61" xfId="6243" xr:uid="{00000000-0005-0000-0000-0000BD330000}"/>
    <cellStyle name="SAPBEXformats 62" xfId="6244" xr:uid="{00000000-0005-0000-0000-0000BE330000}"/>
    <cellStyle name="SAPBEXformats 63" xfId="6245" xr:uid="{00000000-0005-0000-0000-0000BF330000}"/>
    <cellStyle name="SAPBEXformats 64" xfId="6246" xr:uid="{00000000-0005-0000-0000-0000C0330000}"/>
    <cellStyle name="SAPBEXformats 65" xfId="6247" xr:uid="{00000000-0005-0000-0000-0000C1330000}"/>
    <cellStyle name="SAPBEXformats 66" xfId="6248" xr:uid="{00000000-0005-0000-0000-0000C2330000}"/>
    <cellStyle name="SAPBEXformats 67" xfId="6249" xr:uid="{00000000-0005-0000-0000-0000C3330000}"/>
    <cellStyle name="SAPBEXformats 68" xfId="6250" xr:uid="{00000000-0005-0000-0000-0000C4330000}"/>
    <cellStyle name="SAPBEXformats 69" xfId="6251" xr:uid="{00000000-0005-0000-0000-0000C5330000}"/>
    <cellStyle name="SAPBEXformats 7" xfId="6252" xr:uid="{00000000-0005-0000-0000-0000C6330000}"/>
    <cellStyle name="SAPBEXformats 70" xfId="6253" xr:uid="{00000000-0005-0000-0000-0000C7330000}"/>
    <cellStyle name="SAPBEXformats 71" xfId="6254" xr:uid="{00000000-0005-0000-0000-0000C8330000}"/>
    <cellStyle name="SAPBEXformats 72" xfId="6255" xr:uid="{00000000-0005-0000-0000-0000C9330000}"/>
    <cellStyle name="SAPBEXformats 73" xfId="6256" xr:uid="{00000000-0005-0000-0000-0000CA330000}"/>
    <cellStyle name="SAPBEXformats 74" xfId="6257" xr:uid="{00000000-0005-0000-0000-0000CB330000}"/>
    <cellStyle name="SAPBEXformats 75" xfId="6258" xr:uid="{00000000-0005-0000-0000-0000CC330000}"/>
    <cellStyle name="SAPBEXformats 76" xfId="6259" xr:uid="{00000000-0005-0000-0000-0000CD330000}"/>
    <cellStyle name="SAPBEXformats 77" xfId="6260" xr:uid="{00000000-0005-0000-0000-0000CE330000}"/>
    <cellStyle name="SAPBEXformats 78" xfId="6261" xr:uid="{00000000-0005-0000-0000-0000CF330000}"/>
    <cellStyle name="SAPBEXformats 79" xfId="6262" xr:uid="{00000000-0005-0000-0000-0000D0330000}"/>
    <cellStyle name="SAPBEXformats 8" xfId="6263" xr:uid="{00000000-0005-0000-0000-0000D1330000}"/>
    <cellStyle name="SAPBEXformats 80" xfId="6264" xr:uid="{00000000-0005-0000-0000-0000D2330000}"/>
    <cellStyle name="SAPBEXformats 81" xfId="6265" xr:uid="{00000000-0005-0000-0000-0000D3330000}"/>
    <cellStyle name="SAPBEXformats 82" xfId="6266" xr:uid="{00000000-0005-0000-0000-0000D4330000}"/>
    <cellStyle name="SAPBEXformats 83" xfId="6267" xr:uid="{00000000-0005-0000-0000-0000D5330000}"/>
    <cellStyle name="SAPBEXformats 84" xfId="6268" xr:uid="{00000000-0005-0000-0000-0000D6330000}"/>
    <cellStyle name="SAPBEXformats 9" xfId="6269" xr:uid="{00000000-0005-0000-0000-0000D7330000}"/>
    <cellStyle name="SAPBEXheaderItem" xfId="6270" xr:uid="{00000000-0005-0000-0000-0000D8330000}"/>
    <cellStyle name="SAPBEXheaderItem 10" xfId="6271" xr:uid="{00000000-0005-0000-0000-0000D9330000}"/>
    <cellStyle name="SAPBEXheaderItem 11" xfId="6272" xr:uid="{00000000-0005-0000-0000-0000DA330000}"/>
    <cellStyle name="SAPBEXheaderItem 12" xfId="6273" xr:uid="{00000000-0005-0000-0000-0000DB330000}"/>
    <cellStyle name="SAPBEXheaderItem 13" xfId="6274" xr:uid="{00000000-0005-0000-0000-0000DC330000}"/>
    <cellStyle name="SAPBEXheaderItem 14" xfId="6275" xr:uid="{00000000-0005-0000-0000-0000DD330000}"/>
    <cellStyle name="SAPBEXheaderItem 15" xfId="6276" xr:uid="{00000000-0005-0000-0000-0000DE330000}"/>
    <cellStyle name="SAPBEXheaderItem 16" xfId="6277" xr:uid="{00000000-0005-0000-0000-0000DF330000}"/>
    <cellStyle name="SAPBEXheaderItem 17" xfId="6278" xr:uid="{00000000-0005-0000-0000-0000E0330000}"/>
    <cellStyle name="SAPBEXheaderItem 18" xfId="6279" xr:uid="{00000000-0005-0000-0000-0000E1330000}"/>
    <cellStyle name="SAPBEXheaderItem 19" xfId="6280" xr:uid="{00000000-0005-0000-0000-0000E2330000}"/>
    <cellStyle name="SAPBEXheaderItem 2" xfId="6281" xr:uid="{00000000-0005-0000-0000-0000E3330000}"/>
    <cellStyle name="SAPBEXheaderItem 20" xfId="6282" xr:uid="{00000000-0005-0000-0000-0000E4330000}"/>
    <cellStyle name="SAPBEXheaderItem 21" xfId="6283" xr:uid="{00000000-0005-0000-0000-0000E5330000}"/>
    <cellStyle name="SAPBEXheaderItem 22" xfId="6284" xr:uid="{00000000-0005-0000-0000-0000E6330000}"/>
    <cellStyle name="SAPBEXheaderItem 23" xfId="6285" xr:uid="{00000000-0005-0000-0000-0000E7330000}"/>
    <cellStyle name="SAPBEXheaderItem 24" xfId="6286" xr:uid="{00000000-0005-0000-0000-0000E8330000}"/>
    <cellStyle name="SAPBEXheaderItem 25" xfId="6287" xr:uid="{00000000-0005-0000-0000-0000E9330000}"/>
    <cellStyle name="SAPBEXheaderItem 26" xfId="6288" xr:uid="{00000000-0005-0000-0000-0000EA330000}"/>
    <cellStyle name="SAPBEXheaderItem 27" xfId="6289" xr:uid="{00000000-0005-0000-0000-0000EB330000}"/>
    <cellStyle name="SAPBEXheaderItem 28" xfId="6290" xr:uid="{00000000-0005-0000-0000-0000EC330000}"/>
    <cellStyle name="SAPBEXheaderItem 29" xfId="6291" xr:uid="{00000000-0005-0000-0000-0000ED330000}"/>
    <cellStyle name="SAPBEXheaderItem 3" xfId="6292" xr:uid="{00000000-0005-0000-0000-0000EE330000}"/>
    <cellStyle name="SAPBEXheaderItem 30" xfId="6293" xr:uid="{00000000-0005-0000-0000-0000EF330000}"/>
    <cellStyle name="SAPBEXheaderItem 31" xfId="6294" xr:uid="{00000000-0005-0000-0000-0000F0330000}"/>
    <cellStyle name="SAPBEXheaderItem 32" xfId="6295" xr:uid="{00000000-0005-0000-0000-0000F1330000}"/>
    <cellStyle name="SAPBEXheaderItem 33" xfId="6296" xr:uid="{00000000-0005-0000-0000-0000F2330000}"/>
    <cellStyle name="SAPBEXheaderItem 34" xfId="6297" xr:uid="{00000000-0005-0000-0000-0000F3330000}"/>
    <cellStyle name="SAPBEXheaderItem 35" xfId="6298" xr:uid="{00000000-0005-0000-0000-0000F4330000}"/>
    <cellStyle name="SAPBEXheaderItem 36" xfId="6299" xr:uid="{00000000-0005-0000-0000-0000F5330000}"/>
    <cellStyle name="SAPBEXheaderItem 37" xfId="6300" xr:uid="{00000000-0005-0000-0000-0000F6330000}"/>
    <cellStyle name="SAPBEXheaderItem 38" xfId="6301" xr:uid="{00000000-0005-0000-0000-0000F7330000}"/>
    <cellStyle name="SAPBEXheaderItem 39" xfId="6302" xr:uid="{00000000-0005-0000-0000-0000F8330000}"/>
    <cellStyle name="SAPBEXheaderItem 4" xfId="6303" xr:uid="{00000000-0005-0000-0000-0000F9330000}"/>
    <cellStyle name="SAPBEXheaderItem 40" xfId="6304" xr:uid="{00000000-0005-0000-0000-0000FA330000}"/>
    <cellStyle name="SAPBEXheaderItem 41" xfId="6305" xr:uid="{00000000-0005-0000-0000-0000FB330000}"/>
    <cellStyle name="SAPBEXheaderItem 42" xfId="6306" xr:uid="{00000000-0005-0000-0000-0000FC330000}"/>
    <cellStyle name="SAPBEXheaderItem 43" xfId="6307" xr:uid="{00000000-0005-0000-0000-0000FD330000}"/>
    <cellStyle name="SAPBEXheaderItem 44" xfId="6308" xr:uid="{00000000-0005-0000-0000-0000FE330000}"/>
    <cellStyle name="SAPBEXheaderItem 45" xfId="6309" xr:uid="{00000000-0005-0000-0000-0000FF330000}"/>
    <cellStyle name="SAPBEXheaderItem 46" xfId="6310" xr:uid="{00000000-0005-0000-0000-000000340000}"/>
    <cellStyle name="SAPBEXheaderItem 47" xfId="6311" xr:uid="{00000000-0005-0000-0000-000001340000}"/>
    <cellStyle name="SAPBEXheaderItem 48" xfId="6312" xr:uid="{00000000-0005-0000-0000-000002340000}"/>
    <cellStyle name="SAPBEXheaderItem 49" xfId="6313" xr:uid="{00000000-0005-0000-0000-000003340000}"/>
    <cellStyle name="SAPBEXheaderItem 5" xfId="6314" xr:uid="{00000000-0005-0000-0000-000004340000}"/>
    <cellStyle name="SAPBEXheaderItem 50" xfId="6315" xr:uid="{00000000-0005-0000-0000-000005340000}"/>
    <cellStyle name="SAPBEXheaderItem 51" xfId="6316" xr:uid="{00000000-0005-0000-0000-000006340000}"/>
    <cellStyle name="SAPBEXheaderItem 52" xfId="6317" xr:uid="{00000000-0005-0000-0000-000007340000}"/>
    <cellStyle name="SAPBEXheaderItem 53" xfId="6318" xr:uid="{00000000-0005-0000-0000-000008340000}"/>
    <cellStyle name="SAPBEXheaderItem 54" xfId="6319" xr:uid="{00000000-0005-0000-0000-000009340000}"/>
    <cellStyle name="SAPBEXheaderItem 55" xfId="6320" xr:uid="{00000000-0005-0000-0000-00000A340000}"/>
    <cellStyle name="SAPBEXheaderItem 56" xfId="6321" xr:uid="{00000000-0005-0000-0000-00000B340000}"/>
    <cellStyle name="SAPBEXheaderItem 57" xfId="6322" xr:uid="{00000000-0005-0000-0000-00000C340000}"/>
    <cellStyle name="SAPBEXheaderItem 58" xfId="6323" xr:uid="{00000000-0005-0000-0000-00000D340000}"/>
    <cellStyle name="SAPBEXheaderItem 59" xfId="6324" xr:uid="{00000000-0005-0000-0000-00000E340000}"/>
    <cellStyle name="SAPBEXheaderItem 6" xfId="6325" xr:uid="{00000000-0005-0000-0000-00000F340000}"/>
    <cellStyle name="SAPBEXheaderItem 60" xfId="6326" xr:uid="{00000000-0005-0000-0000-000010340000}"/>
    <cellStyle name="SAPBEXheaderItem 61" xfId="6327" xr:uid="{00000000-0005-0000-0000-000011340000}"/>
    <cellStyle name="SAPBEXheaderItem 62" xfId="6328" xr:uid="{00000000-0005-0000-0000-000012340000}"/>
    <cellStyle name="SAPBEXheaderItem 63" xfId="6329" xr:uid="{00000000-0005-0000-0000-000013340000}"/>
    <cellStyle name="SAPBEXheaderItem 64" xfId="6330" xr:uid="{00000000-0005-0000-0000-000014340000}"/>
    <cellStyle name="SAPBEXheaderItem 65" xfId="6331" xr:uid="{00000000-0005-0000-0000-000015340000}"/>
    <cellStyle name="SAPBEXheaderItem 66" xfId="6332" xr:uid="{00000000-0005-0000-0000-000016340000}"/>
    <cellStyle name="SAPBEXheaderItem 67" xfId="6333" xr:uid="{00000000-0005-0000-0000-000017340000}"/>
    <cellStyle name="SAPBEXheaderItem 68" xfId="6334" xr:uid="{00000000-0005-0000-0000-000018340000}"/>
    <cellStyle name="SAPBEXheaderItem 69" xfId="6335" xr:uid="{00000000-0005-0000-0000-000019340000}"/>
    <cellStyle name="SAPBEXheaderItem 7" xfId="6336" xr:uid="{00000000-0005-0000-0000-00001A340000}"/>
    <cellStyle name="SAPBEXheaderItem 70" xfId="6337" xr:uid="{00000000-0005-0000-0000-00001B340000}"/>
    <cellStyle name="SAPBEXheaderItem 71" xfId="6338" xr:uid="{00000000-0005-0000-0000-00001C340000}"/>
    <cellStyle name="SAPBEXheaderItem 72" xfId="6339" xr:uid="{00000000-0005-0000-0000-00001D340000}"/>
    <cellStyle name="SAPBEXheaderItem 73" xfId="6340" xr:uid="{00000000-0005-0000-0000-00001E340000}"/>
    <cellStyle name="SAPBEXheaderItem 74" xfId="6341" xr:uid="{00000000-0005-0000-0000-00001F340000}"/>
    <cellStyle name="SAPBEXheaderItem 75" xfId="6342" xr:uid="{00000000-0005-0000-0000-000020340000}"/>
    <cellStyle name="SAPBEXheaderItem 76" xfId="6343" xr:uid="{00000000-0005-0000-0000-000021340000}"/>
    <cellStyle name="SAPBEXheaderItem 77" xfId="6344" xr:uid="{00000000-0005-0000-0000-000022340000}"/>
    <cellStyle name="SAPBEXheaderItem 78" xfId="6345" xr:uid="{00000000-0005-0000-0000-000023340000}"/>
    <cellStyle name="SAPBEXheaderItem 79" xfId="6346" xr:uid="{00000000-0005-0000-0000-000024340000}"/>
    <cellStyle name="SAPBEXheaderItem 8" xfId="6347" xr:uid="{00000000-0005-0000-0000-000025340000}"/>
    <cellStyle name="SAPBEXheaderItem 80" xfId="6348" xr:uid="{00000000-0005-0000-0000-000026340000}"/>
    <cellStyle name="SAPBEXheaderItem 81" xfId="6349" xr:uid="{00000000-0005-0000-0000-000027340000}"/>
    <cellStyle name="SAPBEXheaderItem 82" xfId="6350" xr:uid="{00000000-0005-0000-0000-000028340000}"/>
    <cellStyle name="SAPBEXheaderItem 83" xfId="6351" xr:uid="{00000000-0005-0000-0000-000029340000}"/>
    <cellStyle name="SAPBEXheaderItem 84" xfId="6352" xr:uid="{00000000-0005-0000-0000-00002A340000}"/>
    <cellStyle name="SAPBEXheaderItem 9" xfId="6353" xr:uid="{00000000-0005-0000-0000-00002B340000}"/>
    <cellStyle name="SAPBEXheaderText" xfId="6354" xr:uid="{00000000-0005-0000-0000-00002C340000}"/>
    <cellStyle name="SAPBEXheaderText 10" xfId="6355" xr:uid="{00000000-0005-0000-0000-00002D340000}"/>
    <cellStyle name="SAPBEXheaderText 11" xfId="6356" xr:uid="{00000000-0005-0000-0000-00002E340000}"/>
    <cellStyle name="SAPBEXheaderText 12" xfId="6357" xr:uid="{00000000-0005-0000-0000-00002F340000}"/>
    <cellStyle name="SAPBEXheaderText 13" xfId="6358" xr:uid="{00000000-0005-0000-0000-000030340000}"/>
    <cellStyle name="SAPBEXheaderText 14" xfId="6359" xr:uid="{00000000-0005-0000-0000-000031340000}"/>
    <cellStyle name="SAPBEXheaderText 15" xfId="6360" xr:uid="{00000000-0005-0000-0000-000032340000}"/>
    <cellStyle name="SAPBEXheaderText 16" xfId="6361" xr:uid="{00000000-0005-0000-0000-000033340000}"/>
    <cellStyle name="SAPBEXheaderText 17" xfId="6362" xr:uid="{00000000-0005-0000-0000-000034340000}"/>
    <cellStyle name="SAPBEXheaderText 18" xfId="6363" xr:uid="{00000000-0005-0000-0000-000035340000}"/>
    <cellStyle name="SAPBEXheaderText 19" xfId="6364" xr:uid="{00000000-0005-0000-0000-000036340000}"/>
    <cellStyle name="SAPBEXheaderText 2" xfId="6365" xr:uid="{00000000-0005-0000-0000-000037340000}"/>
    <cellStyle name="SAPBEXheaderText 20" xfId="6366" xr:uid="{00000000-0005-0000-0000-000038340000}"/>
    <cellStyle name="SAPBEXheaderText 21" xfId="6367" xr:uid="{00000000-0005-0000-0000-000039340000}"/>
    <cellStyle name="SAPBEXheaderText 22" xfId="6368" xr:uid="{00000000-0005-0000-0000-00003A340000}"/>
    <cellStyle name="SAPBEXheaderText 23" xfId="6369" xr:uid="{00000000-0005-0000-0000-00003B340000}"/>
    <cellStyle name="SAPBEXheaderText 24" xfId="6370" xr:uid="{00000000-0005-0000-0000-00003C340000}"/>
    <cellStyle name="SAPBEXheaderText 25" xfId="6371" xr:uid="{00000000-0005-0000-0000-00003D340000}"/>
    <cellStyle name="SAPBEXheaderText 26" xfId="6372" xr:uid="{00000000-0005-0000-0000-00003E340000}"/>
    <cellStyle name="SAPBEXheaderText 27" xfId="6373" xr:uid="{00000000-0005-0000-0000-00003F340000}"/>
    <cellStyle name="SAPBEXheaderText 28" xfId="6374" xr:uid="{00000000-0005-0000-0000-000040340000}"/>
    <cellStyle name="SAPBEXheaderText 29" xfId="6375" xr:uid="{00000000-0005-0000-0000-000041340000}"/>
    <cellStyle name="SAPBEXheaderText 3" xfId="6376" xr:uid="{00000000-0005-0000-0000-000042340000}"/>
    <cellStyle name="SAPBEXheaderText 30" xfId="6377" xr:uid="{00000000-0005-0000-0000-000043340000}"/>
    <cellStyle name="SAPBEXheaderText 31" xfId="6378" xr:uid="{00000000-0005-0000-0000-000044340000}"/>
    <cellStyle name="SAPBEXheaderText 32" xfId="6379" xr:uid="{00000000-0005-0000-0000-000045340000}"/>
    <cellStyle name="SAPBEXheaderText 33" xfId="6380" xr:uid="{00000000-0005-0000-0000-000046340000}"/>
    <cellStyle name="SAPBEXheaderText 34" xfId="6381" xr:uid="{00000000-0005-0000-0000-000047340000}"/>
    <cellStyle name="SAPBEXheaderText 35" xfId="6382" xr:uid="{00000000-0005-0000-0000-000048340000}"/>
    <cellStyle name="SAPBEXheaderText 36" xfId="6383" xr:uid="{00000000-0005-0000-0000-000049340000}"/>
    <cellStyle name="SAPBEXheaderText 37" xfId="6384" xr:uid="{00000000-0005-0000-0000-00004A340000}"/>
    <cellStyle name="SAPBEXheaderText 38" xfId="6385" xr:uid="{00000000-0005-0000-0000-00004B340000}"/>
    <cellStyle name="SAPBEXheaderText 39" xfId="6386" xr:uid="{00000000-0005-0000-0000-00004C340000}"/>
    <cellStyle name="SAPBEXheaderText 4" xfId="6387" xr:uid="{00000000-0005-0000-0000-00004D340000}"/>
    <cellStyle name="SAPBEXheaderText 40" xfId="6388" xr:uid="{00000000-0005-0000-0000-00004E340000}"/>
    <cellStyle name="SAPBEXheaderText 41" xfId="6389" xr:uid="{00000000-0005-0000-0000-00004F340000}"/>
    <cellStyle name="SAPBEXheaderText 42" xfId="6390" xr:uid="{00000000-0005-0000-0000-000050340000}"/>
    <cellStyle name="SAPBEXheaderText 43" xfId="6391" xr:uid="{00000000-0005-0000-0000-000051340000}"/>
    <cellStyle name="SAPBEXheaderText 44" xfId="6392" xr:uid="{00000000-0005-0000-0000-000052340000}"/>
    <cellStyle name="SAPBEXheaderText 45" xfId="6393" xr:uid="{00000000-0005-0000-0000-000053340000}"/>
    <cellStyle name="SAPBEXheaderText 46" xfId="6394" xr:uid="{00000000-0005-0000-0000-000054340000}"/>
    <cellStyle name="SAPBEXheaderText 47" xfId="6395" xr:uid="{00000000-0005-0000-0000-000055340000}"/>
    <cellStyle name="SAPBEXheaderText 48" xfId="6396" xr:uid="{00000000-0005-0000-0000-000056340000}"/>
    <cellStyle name="SAPBEXheaderText 49" xfId="6397" xr:uid="{00000000-0005-0000-0000-000057340000}"/>
    <cellStyle name="SAPBEXheaderText 5" xfId="6398" xr:uid="{00000000-0005-0000-0000-000058340000}"/>
    <cellStyle name="SAPBEXheaderText 50" xfId="6399" xr:uid="{00000000-0005-0000-0000-000059340000}"/>
    <cellStyle name="SAPBEXheaderText 51" xfId="6400" xr:uid="{00000000-0005-0000-0000-00005A340000}"/>
    <cellStyle name="SAPBEXheaderText 52" xfId="6401" xr:uid="{00000000-0005-0000-0000-00005B340000}"/>
    <cellStyle name="SAPBEXheaderText 53" xfId="6402" xr:uid="{00000000-0005-0000-0000-00005C340000}"/>
    <cellStyle name="SAPBEXheaderText 54" xfId="6403" xr:uid="{00000000-0005-0000-0000-00005D340000}"/>
    <cellStyle name="SAPBEXheaderText 55" xfId="6404" xr:uid="{00000000-0005-0000-0000-00005E340000}"/>
    <cellStyle name="SAPBEXheaderText 56" xfId="6405" xr:uid="{00000000-0005-0000-0000-00005F340000}"/>
    <cellStyle name="SAPBEXheaderText 57" xfId="6406" xr:uid="{00000000-0005-0000-0000-000060340000}"/>
    <cellStyle name="SAPBEXheaderText 58" xfId="6407" xr:uid="{00000000-0005-0000-0000-000061340000}"/>
    <cellStyle name="SAPBEXheaderText 59" xfId="6408" xr:uid="{00000000-0005-0000-0000-000062340000}"/>
    <cellStyle name="SAPBEXheaderText 6" xfId="6409" xr:uid="{00000000-0005-0000-0000-000063340000}"/>
    <cellStyle name="SAPBEXheaderText 60" xfId="6410" xr:uid="{00000000-0005-0000-0000-000064340000}"/>
    <cellStyle name="SAPBEXheaderText 61" xfId="6411" xr:uid="{00000000-0005-0000-0000-000065340000}"/>
    <cellStyle name="SAPBEXheaderText 62" xfId="6412" xr:uid="{00000000-0005-0000-0000-000066340000}"/>
    <cellStyle name="SAPBEXheaderText 63" xfId="6413" xr:uid="{00000000-0005-0000-0000-000067340000}"/>
    <cellStyle name="SAPBEXheaderText 64" xfId="6414" xr:uid="{00000000-0005-0000-0000-000068340000}"/>
    <cellStyle name="SAPBEXheaderText 65" xfId="6415" xr:uid="{00000000-0005-0000-0000-000069340000}"/>
    <cellStyle name="SAPBEXheaderText 66" xfId="6416" xr:uid="{00000000-0005-0000-0000-00006A340000}"/>
    <cellStyle name="SAPBEXheaderText 67" xfId="6417" xr:uid="{00000000-0005-0000-0000-00006B340000}"/>
    <cellStyle name="SAPBEXheaderText 68" xfId="6418" xr:uid="{00000000-0005-0000-0000-00006C340000}"/>
    <cellStyle name="SAPBEXheaderText 69" xfId="6419" xr:uid="{00000000-0005-0000-0000-00006D340000}"/>
    <cellStyle name="SAPBEXheaderText 7" xfId="6420" xr:uid="{00000000-0005-0000-0000-00006E340000}"/>
    <cellStyle name="SAPBEXheaderText 70" xfId="6421" xr:uid="{00000000-0005-0000-0000-00006F340000}"/>
    <cellStyle name="SAPBEXheaderText 71" xfId="6422" xr:uid="{00000000-0005-0000-0000-000070340000}"/>
    <cellStyle name="SAPBEXheaderText 72" xfId="6423" xr:uid="{00000000-0005-0000-0000-000071340000}"/>
    <cellStyle name="SAPBEXheaderText 73" xfId="6424" xr:uid="{00000000-0005-0000-0000-000072340000}"/>
    <cellStyle name="SAPBEXheaderText 74" xfId="6425" xr:uid="{00000000-0005-0000-0000-000073340000}"/>
    <cellStyle name="SAPBEXheaderText 75" xfId="6426" xr:uid="{00000000-0005-0000-0000-000074340000}"/>
    <cellStyle name="SAPBEXheaderText 76" xfId="6427" xr:uid="{00000000-0005-0000-0000-000075340000}"/>
    <cellStyle name="SAPBEXheaderText 77" xfId="6428" xr:uid="{00000000-0005-0000-0000-000076340000}"/>
    <cellStyle name="SAPBEXheaderText 78" xfId="6429" xr:uid="{00000000-0005-0000-0000-000077340000}"/>
    <cellStyle name="SAPBEXheaderText 79" xfId="6430" xr:uid="{00000000-0005-0000-0000-000078340000}"/>
    <cellStyle name="SAPBEXheaderText 8" xfId="6431" xr:uid="{00000000-0005-0000-0000-000079340000}"/>
    <cellStyle name="SAPBEXheaderText 80" xfId="6432" xr:uid="{00000000-0005-0000-0000-00007A340000}"/>
    <cellStyle name="SAPBEXheaderText 81" xfId="6433" xr:uid="{00000000-0005-0000-0000-00007B340000}"/>
    <cellStyle name="SAPBEXheaderText 82" xfId="6434" xr:uid="{00000000-0005-0000-0000-00007C340000}"/>
    <cellStyle name="SAPBEXheaderText 83" xfId="6435" xr:uid="{00000000-0005-0000-0000-00007D340000}"/>
    <cellStyle name="SAPBEXheaderText 84" xfId="6436" xr:uid="{00000000-0005-0000-0000-00007E340000}"/>
    <cellStyle name="SAPBEXheaderText 9" xfId="6437" xr:uid="{00000000-0005-0000-0000-00007F340000}"/>
    <cellStyle name="SAPBEXHLevel0" xfId="6438" xr:uid="{00000000-0005-0000-0000-000080340000}"/>
    <cellStyle name="SAPBEXHLevel0 10" xfId="6439" xr:uid="{00000000-0005-0000-0000-000081340000}"/>
    <cellStyle name="SAPBEXHLevel0 11" xfId="6440" xr:uid="{00000000-0005-0000-0000-000082340000}"/>
    <cellStyle name="SAPBEXHLevel0 12" xfId="6441" xr:uid="{00000000-0005-0000-0000-000083340000}"/>
    <cellStyle name="SAPBEXHLevel0 13" xfId="6442" xr:uid="{00000000-0005-0000-0000-000084340000}"/>
    <cellStyle name="SAPBEXHLevel0 14" xfId="6443" xr:uid="{00000000-0005-0000-0000-000085340000}"/>
    <cellStyle name="SAPBEXHLevel0 15" xfId="6444" xr:uid="{00000000-0005-0000-0000-000086340000}"/>
    <cellStyle name="SAPBEXHLevel0 16" xfId="6445" xr:uid="{00000000-0005-0000-0000-000087340000}"/>
    <cellStyle name="SAPBEXHLevel0 17" xfId="6446" xr:uid="{00000000-0005-0000-0000-000088340000}"/>
    <cellStyle name="SAPBEXHLevel0 18" xfId="6447" xr:uid="{00000000-0005-0000-0000-000089340000}"/>
    <cellStyle name="SAPBEXHLevel0 19" xfId="6448" xr:uid="{00000000-0005-0000-0000-00008A340000}"/>
    <cellStyle name="SAPBEXHLevel0 2" xfId="6449" xr:uid="{00000000-0005-0000-0000-00008B340000}"/>
    <cellStyle name="SAPBEXHLevel0 20" xfId="6450" xr:uid="{00000000-0005-0000-0000-00008C340000}"/>
    <cellStyle name="SAPBEXHLevel0 21" xfId="6451" xr:uid="{00000000-0005-0000-0000-00008D340000}"/>
    <cellStyle name="SAPBEXHLevel0 22" xfId="6452" xr:uid="{00000000-0005-0000-0000-00008E340000}"/>
    <cellStyle name="SAPBEXHLevel0 23" xfId="6453" xr:uid="{00000000-0005-0000-0000-00008F340000}"/>
    <cellStyle name="SAPBEXHLevel0 24" xfId="6454" xr:uid="{00000000-0005-0000-0000-000090340000}"/>
    <cellStyle name="SAPBEXHLevel0 25" xfId="6455" xr:uid="{00000000-0005-0000-0000-000091340000}"/>
    <cellStyle name="SAPBEXHLevel0 26" xfId="6456" xr:uid="{00000000-0005-0000-0000-000092340000}"/>
    <cellStyle name="SAPBEXHLevel0 27" xfId="6457" xr:uid="{00000000-0005-0000-0000-000093340000}"/>
    <cellStyle name="SAPBEXHLevel0 28" xfId="6458" xr:uid="{00000000-0005-0000-0000-000094340000}"/>
    <cellStyle name="SAPBEXHLevel0 29" xfId="6459" xr:uid="{00000000-0005-0000-0000-000095340000}"/>
    <cellStyle name="SAPBEXHLevel0 3" xfId="6460" xr:uid="{00000000-0005-0000-0000-000096340000}"/>
    <cellStyle name="SAPBEXHLevel0 30" xfId="6461" xr:uid="{00000000-0005-0000-0000-000097340000}"/>
    <cellStyle name="SAPBEXHLevel0 31" xfId="6462" xr:uid="{00000000-0005-0000-0000-000098340000}"/>
    <cellStyle name="SAPBEXHLevel0 32" xfId="6463" xr:uid="{00000000-0005-0000-0000-000099340000}"/>
    <cellStyle name="SAPBEXHLevel0 33" xfId="6464" xr:uid="{00000000-0005-0000-0000-00009A340000}"/>
    <cellStyle name="SAPBEXHLevel0 34" xfId="6465" xr:uid="{00000000-0005-0000-0000-00009B340000}"/>
    <cellStyle name="SAPBEXHLevel0 35" xfId="6466" xr:uid="{00000000-0005-0000-0000-00009C340000}"/>
    <cellStyle name="SAPBEXHLevel0 36" xfId="6467" xr:uid="{00000000-0005-0000-0000-00009D340000}"/>
    <cellStyle name="SAPBEXHLevel0 37" xfId="6468" xr:uid="{00000000-0005-0000-0000-00009E340000}"/>
    <cellStyle name="SAPBEXHLevel0 38" xfId="6469" xr:uid="{00000000-0005-0000-0000-00009F340000}"/>
    <cellStyle name="SAPBEXHLevel0 39" xfId="6470" xr:uid="{00000000-0005-0000-0000-0000A0340000}"/>
    <cellStyle name="SAPBEXHLevel0 4" xfId="6471" xr:uid="{00000000-0005-0000-0000-0000A1340000}"/>
    <cellStyle name="SAPBEXHLevel0 40" xfId="6472" xr:uid="{00000000-0005-0000-0000-0000A2340000}"/>
    <cellStyle name="SAPBEXHLevel0 41" xfId="6473" xr:uid="{00000000-0005-0000-0000-0000A3340000}"/>
    <cellStyle name="SAPBEXHLevel0 42" xfId="6474" xr:uid="{00000000-0005-0000-0000-0000A4340000}"/>
    <cellStyle name="SAPBEXHLevel0 43" xfId="6475" xr:uid="{00000000-0005-0000-0000-0000A5340000}"/>
    <cellStyle name="SAPBEXHLevel0 44" xfId="6476" xr:uid="{00000000-0005-0000-0000-0000A6340000}"/>
    <cellStyle name="SAPBEXHLevel0 45" xfId="6477" xr:uid="{00000000-0005-0000-0000-0000A7340000}"/>
    <cellStyle name="SAPBEXHLevel0 46" xfId="6478" xr:uid="{00000000-0005-0000-0000-0000A8340000}"/>
    <cellStyle name="SAPBEXHLevel0 47" xfId="6479" xr:uid="{00000000-0005-0000-0000-0000A9340000}"/>
    <cellStyle name="SAPBEXHLevel0 48" xfId="6480" xr:uid="{00000000-0005-0000-0000-0000AA340000}"/>
    <cellStyle name="SAPBEXHLevel0 49" xfId="6481" xr:uid="{00000000-0005-0000-0000-0000AB340000}"/>
    <cellStyle name="SAPBEXHLevel0 5" xfId="6482" xr:uid="{00000000-0005-0000-0000-0000AC340000}"/>
    <cellStyle name="SAPBEXHLevel0 50" xfId="6483" xr:uid="{00000000-0005-0000-0000-0000AD340000}"/>
    <cellStyle name="SAPBEXHLevel0 51" xfId="6484" xr:uid="{00000000-0005-0000-0000-0000AE340000}"/>
    <cellStyle name="SAPBEXHLevel0 52" xfId="6485" xr:uid="{00000000-0005-0000-0000-0000AF340000}"/>
    <cellStyle name="SAPBEXHLevel0 53" xfId="6486" xr:uid="{00000000-0005-0000-0000-0000B0340000}"/>
    <cellStyle name="SAPBEXHLevel0 54" xfId="6487" xr:uid="{00000000-0005-0000-0000-0000B1340000}"/>
    <cellStyle name="SAPBEXHLevel0 55" xfId="6488" xr:uid="{00000000-0005-0000-0000-0000B2340000}"/>
    <cellStyle name="SAPBEXHLevel0 56" xfId="6489" xr:uid="{00000000-0005-0000-0000-0000B3340000}"/>
    <cellStyle name="SAPBEXHLevel0 57" xfId="6490" xr:uid="{00000000-0005-0000-0000-0000B4340000}"/>
    <cellStyle name="SAPBEXHLevel0 58" xfId="6491" xr:uid="{00000000-0005-0000-0000-0000B5340000}"/>
    <cellStyle name="SAPBEXHLevel0 59" xfId="6492" xr:uid="{00000000-0005-0000-0000-0000B6340000}"/>
    <cellStyle name="SAPBEXHLevel0 6" xfId="6493" xr:uid="{00000000-0005-0000-0000-0000B7340000}"/>
    <cellStyle name="SAPBEXHLevel0 60" xfId="6494" xr:uid="{00000000-0005-0000-0000-0000B8340000}"/>
    <cellStyle name="SAPBEXHLevel0 61" xfId="6495" xr:uid="{00000000-0005-0000-0000-0000B9340000}"/>
    <cellStyle name="SAPBEXHLevel0 62" xfId="6496" xr:uid="{00000000-0005-0000-0000-0000BA340000}"/>
    <cellStyle name="SAPBEXHLevel0 63" xfId="6497" xr:uid="{00000000-0005-0000-0000-0000BB340000}"/>
    <cellStyle name="SAPBEXHLevel0 64" xfId="6498" xr:uid="{00000000-0005-0000-0000-0000BC340000}"/>
    <cellStyle name="SAPBEXHLevel0 65" xfId="6499" xr:uid="{00000000-0005-0000-0000-0000BD340000}"/>
    <cellStyle name="SAPBEXHLevel0 66" xfId="6500" xr:uid="{00000000-0005-0000-0000-0000BE340000}"/>
    <cellStyle name="SAPBEXHLevel0 67" xfId="6501" xr:uid="{00000000-0005-0000-0000-0000BF340000}"/>
    <cellStyle name="SAPBEXHLevel0 68" xfId="6502" xr:uid="{00000000-0005-0000-0000-0000C0340000}"/>
    <cellStyle name="SAPBEXHLevel0 69" xfId="6503" xr:uid="{00000000-0005-0000-0000-0000C1340000}"/>
    <cellStyle name="SAPBEXHLevel0 7" xfId="6504" xr:uid="{00000000-0005-0000-0000-0000C2340000}"/>
    <cellStyle name="SAPBEXHLevel0 70" xfId="6505" xr:uid="{00000000-0005-0000-0000-0000C3340000}"/>
    <cellStyle name="SAPBEXHLevel0 71" xfId="6506" xr:uid="{00000000-0005-0000-0000-0000C4340000}"/>
    <cellStyle name="SAPBEXHLevel0 72" xfId="6507" xr:uid="{00000000-0005-0000-0000-0000C5340000}"/>
    <cellStyle name="SAPBEXHLevel0 73" xfId="6508" xr:uid="{00000000-0005-0000-0000-0000C6340000}"/>
    <cellStyle name="SAPBEXHLevel0 74" xfId="6509" xr:uid="{00000000-0005-0000-0000-0000C7340000}"/>
    <cellStyle name="SAPBEXHLevel0 75" xfId="6510" xr:uid="{00000000-0005-0000-0000-0000C8340000}"/>
    <cellStyle name="SAPBEXHLevel0 76" xfId="6511" xr:uid="{00000000-0005-0000-0000-0000C9340000}"/>
    <cellStyle name="SAPBEXHLevel0 77" xfId="6512" xr:uid="{00000000-0005-0000-0000-0000CA340000}"/>
    <cellStyle name="SAPBEXHLevel0 78" xfId="6513" xr:uid="{00000000-0005-0000-0000-0000CB340000}"/>
    <cellStyle name="SAPBEXHLevel0 79" xfId="6514" xr:uid="{00000000-0005-0000-0000-0000CC340000}"/>
    <cellStyle name="SAPBEXHLevel0 8" xfId="6515" xr:uid="{00000000-0005-0000-0000-0000CD340000}"/>
    <cellStyle name="SAPBEXHLevel0 80" xfId="6516" xr:uid="{00000000-0005-0000-0000-0000CE340000}"/>
    <cellStyle name="SAPBEXHLevel0 81" xfId="6517" xr:uid="{00000000-0005-0000-0000-0000CF340000}"/>
    <cellStyle name="SAPBEXHLevel0 82" xfId="6518" xr:uid="{00000000-0005-0000-0000-0000D0340000}"/>
    <cellStyle name="SAPBEXHLevel0 83" xfId="6519" xr:uid="{00000000-0005-0000-0000-0000D1340000}"/>
    <cellStyle name="SAPBEXHLevel0 84" xfId="6520" xr:uid="{00000000-0005-0000-0000-0000D2340000}"/>
    <cellStyle name="SAPBEXHLevel0 9" xfId="6521" xr:uid="{00000000-0005-0000-0000-0000D3340000}"/>
    <cellStyle name="SAPBEXHLevel0X" xfId="6522" xr:uid="{00000000-0005-0000-0000-0000D4340000}"/>
    <cellStyle name="SAPBEXHLevel0X 10" xfId="6523" xr:uid="{00000000-0005-0000-0000-0000D5340000}"/>
    <cellStyle name="SAPBEXHLevel0X 100" xfId="6524" xr:uid="{00000000-0005-0000-0000-0000D6340000}"/>
    <cellStyle name="SAPBEXHLevel0X 101" xfId="6525" xr:uid="{00000000-0005-0000-0000-0000D7340000}"/>
    <cellStyle name="SAPBEXHLevel0X 102" xfId="6526" xr:uid="{00000000-0005-0000-0000-0000D8340000}"/>
    <cellStyle name="SAPBEXHLevel0X 103" xfId="6527" xr:uid="{00000000-0005-0000-0000-0000D9340000}"/>
    <cellStyle name="SAPBEXHLevel0X 104" xfId="6528" xr:uid="{00000000-0005-0000-0000-0000DA340000}"/>
    <cellStyle name="SAPBEXHLevel0X 105" xfId="6529" xr:uid="{00000000-0005-0000-0000-0000DB340000}"/>
    <cellStyle name="SAPBEXHLevel0X 106" xfId="6530" xr:uid="{00000000-0005-0000-0000-0000DC340000}"/>
    <cellStyle name="SAPBEXHLevel0X 107" xfId="6531" xr:uid="{00000000-0005-0000-0000-0000DD340000}"/>
    <cellStyle name="SAPBEXHLevel0X 108" xfId="6532" xr:uid="{00000000-0005-0000-0000-0000DE340000}"/>
    <cellStyle name="SAPBEXHLevel0X 109" xfId="6533" xr:uid="{00000000-0005-0000-0000-0000DF340000}"/>
    <cellStyle name="SAPBEXHLevel0X 11" xfId="6534" xr:uid="{00000000-0005-0000-0000-0000E0340000}"/>
    <cellStyle name="SAPBEXHLevel0X 110" xfId="6535" xr:uid="{00000000-0005-0000-0000-0000E1340000}"/>
    <cellStyle name="SAPBEXHLevel0X 111" xfId="6536" xr:uid="{00000000-0005-0000-0000-0000E2340000}"/>
    <cellStyle name="SAPBEXHLevel0X 112" xfId="6537" xr:uid="{00000000-0005-0000-0000-0000E3340000}"/>
    <cellStyle name="SAPBEXHLevel0X 113" xfId="6538" xr:uid="{00000000-0005-0000-0000-0000E4340000}"/>
    <cellStyle name="SAPBEXHLevel0X 114" xfId="6539" xr:uid="{00000000-0005-0000-0000-0000E5340000}"/>
    <cellStyle name="SAPBEXHLevel0X 115" xfId="6540" xr:uid="{00000000-0005-0000-0000-0000E6340000}"/>
    <cellStyle name="SAPBEXHLevel0X 116" xfId="6541" xr:uid="{00000000-0005-0000-0000-0000E7340000}"/>
    <cellStyle name="SAPBEXHLevel0X 117" xfId="6542" xr:uid="{00000000-0005-0000-0000-0000E8340000}"/>
    <cellStyle name="SAPBEXHLevel0X 118" xfId="6543" xr:uid="{00000000-0005-0000-0000-0000E9340000}"/>
    <cellStyle name="SAPBEXHLevel0X 119" xfId="6544" xr:uid="{00000000-0005-0000-0000-0000EA340000}"/>
    <cellStyle name="SAPBEXHLevel0X 12" xfId="6545" xr:uid="{00000000-0005-0000-0000-0000EB340000}"/>
    <cellStyle name="SAPBEXHLevel0X 120" xfId="6546" xr:uid="{00000000-0005-0000-0000-0000EC340000}"/>
    <cellStyle name="SAPBEXHLevel0X 121" xfId="6547" xr:uid="{00000000-0005-0000-0000-0000ED340000}"/>
    <cellStyle name="SAPBEXHLevel0X 122" xfId="6548" xr:uid="{00000000-0005-0000-0000-0000EE340000}"/>
    <cellStyle name="SAPBEXHLevel0X 123" xfId="6549" xr:uid="{00000000-0005-0000-0000-0000EF340000}"/>
    <cellStyle name="SAPBEXHLevel0X 124" xfId="6550" xr:uid="{00000000-0005-0000-0000-0000F0340000}"/>
    <cellStyle name="SAPBEXHLevel0X 125" xfId="6551" xr:uid="{00000000-0005-0000-0000-0000F1340000}"/>
    <cellStyle name="SAPBEXHLevel0X 126" xfId="6552" xr:uid="{00000000-0005-0000-0000-0000F2340000}"/>
    <cellStyle name="SAPBEXHLevel0X 127" xfId="6553" xr:uid="{00000000-0005-0000-0000-0000F3340000}"/>
    <cellStyle name="SAPBEXHLevel0X 128" xfId="6554" xr:uid="{00000000-0005-0000-0000-0000F4340000}"/>
    <cellStyle name="SAPBEXHLevel0X 129" xfId="6555" xr:uid="{00000000-0005-0000-0000-0000F5340000}"/>
    <cellStyle name="SAPBEXHLevel0X 13" xfId="6556" xr:uid="{00000000-0005-0000-0000-0000F6340000}"/>
    <cellStyle name="SAPBEXHLevel0X 130" xfId="6557" xr:uid="{00000000-0005-0000-0000-0000F7340000}"/>
    <cellStyle name="SAPBEXHLevel0X 131" xfId="6558" xr:uid="{00000000-0005-0000-0000-0000F8340000}"/>
    <cellStyle name="SAPBEXHLevel0X 132" xfId="6559" xr:uid="{00000000-0005-0000-0000-0000F9340000}"/>
    <cellStyle name="SAPBEXHLevel0X 133" xfId="6560" xr:uid="{00000000-0005-0000-0000-0000FA340000}"/>
    <cellStyle name="SAPBEXHLevel0X 134" xfId="6561" xr:uid="{00000000-0005-0000-0000-0000FB340000}"/>
    <cellStyle name="SAPBEXHLevel0X 135" xfId="6562" xr:uid="{00000000-0005-0000-0000-0000FC340000}"/>
    <cellStyle name="SAPBEXHLevel0X 136" xfId="6563" xr:uid="{00000000-0005-0000-0000-0000FD340000}"/>
    <cellStyle name="SAPBEXHLevel0X 137" xfId="6564" xr:uid="{00000000-0005-0000-0000-0000FE340000}"/>
    <cellStyle name="SAPBEXHLevel0X 138" xfId="6565" xr:uid="{00000000-0005-0000-0000-0000FF340000}"/>
    <cellStyle name="SAPBEXHLevel0X 139" xfId="6566" xr:uid="{00000000-0005-0000-0000-000000350000}"/>
    <cellStyle name="SAPBEXHLevel0X 14" xfId="6567" xr:uid="{00000000-0005-0000-0000-000001350000}"/>
    <cellStyle name="SAPBEXHLevel0X 140" xfId="6568" xr:uid="{00000000-0005-0000-0000-000002350000}"/>
    <cellStyle name="SAPBEXHLevel0X 141" xfId="6569" xr:uid="{00000000-0005-0000-0000-000003350000}"/>
    <cellStyle name="SAPBEXHLevel0X 142" xfId="6570" xr:uid="{00000000-0005-0000-0000-000004350000}"/>
    <cellStyle name="SAPBEXHLevel0X 143" xfId="6571" xr:uid="{00000000-0005-0000-0000-000005350000}"/>
    <cellStyle name="SAPBEXHLevel0X 144" xfId="6572" xr:uid="{00000000-0005-0000-0000-000006350000}"/>
    <cellStyle name="SAPBEXHLevel0X 145" xfId="6573" xr:uid="{00000000-0005-0000-0000-000007350000}"/>
    <cellStyle name="SAPBEXHLevel0X 146" xfId="6574" xr:uid="{00000000-0005-0000-0000-000008350000}"/>
    <cellStyle name="SAPBEXHLevel0X 147" xfId="6575" xr:uid="{00000000-0005-0000-0000-000009350000}"/>
    <cellStyle name="SAPBEXHLevel0X 148" xfId="6576" xr:uid="{00000000-0005-0000-0000-00000A350000}"/>
    <cellStyle name="SAPBEXHLevel0X 149" xfId="6577" xr:uid="{00000000-0005-0000-0000-00000B350000}"/>
    <cellStyle name="SAPBEXHLevel0X 15" xfId="6578" xr:uid="{00000000-0005-0000-0000-00000C350000}"/>
    <cellStyle name="SAPBEXHLevel0X 150" xfId="6579" xr:uid="{00000000-0005-0000-0000-00000D350000}"/>
    <cellStyle name="SAPBEXHLevel0X 151" xfId="6580" xr:uid="{00000000-0005-0000-0000-00000E350000}"/>
    <cellStyle name="SAPBEXHLevel0X 152" xfId="6581" xr:uid="{00000000-0005-0000-0000-00000F350000}"/>
    <cellStyle name="SAPBEXHLevel0X 153" xfId="6582" xr:uid="{00000000-0005-0000-0000-000010350000}"/>
    <cellStyle name="SAPBEXHLevel0X 154" xfId="6583" xr:uid="{00000000-0005-0000-0000-000011350000}"/>
    <cellStyle name="SAPBEXHLevel0X 155" xfId="6584" xr:uid="{00000000-0005-0000-0000-000012350000}"/>
    <cellStyle name="SAPBEXHLevel0X 156" xfId="6585" xr:uid="{00000000-0005-0000-0000-000013350000}"/>
    <cellStyle name="SAPBEXHLevel0X 16" xfId="6586" xr:uid="{00000000-0005-0000-0000-000014350000}"/>
    <cellStyle name="SAPBEXHLevel0X 17" xfId="6587" xr:uid="{00000000-0005-0000-0000-000015350000}"/>
    <cellStyle name="SAPBEXHLevel0X 18" xfId="6588" xr:uid="{00000000-0005-0000-0000-000016350000}"/>
    <cellStyle name="SAPBEXHLevel0X 19" xfId="6589" xr:uid="{00000000-0005-0000-0000-000017350000}"/>
    <cellStyle name="SAPBEXHLevel0X 2" xfId="6590" xr:uid="{00000000-0005-0000-0000-000018350000}"/>
    <cellStyle name="SAPBEXHLevel0X 20" xfId="6591" xr:uid="{00000000-0005-0000-0000-000019350000}"/>
    <cellStyle name="SAPBEXHLevel0X 21" xfId="6592" xr:uid="{00000000-0005-0000-0000-00001A350000}"/>
    <cellStyle name="SAPBEXHLevel0X 22" xfId="6593" xr:uid="{00000000-0005-0000-0000-00001B350000}"/>
    <cellStyle name="SAPBEXHLevel0X 23" xfId="6594" xr:uid="{00000000-0005-0000-0000-00001C350000}"/>
    <cellStyle name="SAPBEXHLevel0X 24" xfId="6595" xr:uid="{00000000-0005-0000-0000-00001D350000}"/>
    <cellStyle name="SAPBEXHLevel0X 25" xfId="6596" xr:uid="{00000000-0005-0000-0000-00001E350000}"/>
    <cellStyle name="SAPBEXHLevel0X 26" xfId="6597" xr:uid="{00000000-0005-0000-0000-00001F350000}"/>
    <cellStyle name="SAPBEXHLevel0X 27" xfId="6598" xr:uid="{00000000-0005-0000-0000-000020350000}"/>
    <cellStyle name="SAPBEXHLevel0X 28" xfId="6599" xr:uid="{00000000-0005-0000-0000-000021350000}"/>
    <cellStyle name="SAPBEXHLevel0X 29" xfId="6600" xr:uid="{00000000-0005-0000-0000-000022350000}"/>
    <cellStyle name="SAPBEXHLevel0X 3" xfId="6601" xr:uid="{00000000-0005-0000-0000-000023350000}"/>
    <cellStyle name="SAPBEXHLevel0X 30" xfId="6602" xr:uid="{00000000-0005-0000-0000-000024350000}"/>
    <cellStyle name="SAPBEXHLevel0X 31" xfId="6603" xr:uid="{00000000-0005-0000-0000-000025350000}"/>
    <cellStyle name="SAPBEXHLevel0X 32" xfId="6604" xr:uid="{00000000-0005-0000-0000-000026350000}"/>
    <cellStyle name="SAPBEXHLevel0X 33" xfId="6605" xr:uid="{00000000-0005-0000-0000-000027350000}"/>
    <cellStyle name="SAPBEXHLevel0X 34" xfId="6606" xr:uid="{00000000-0005-0000-0000-000028350000}"/>
    <cellStyle name="SAPBEXHLevel0X 35" xfId="6607" xr:uid="{00000000-0005-0000-0000-000029350000}"/>
    <cellStyle name="SAPBEXHLevel0X 36" xfId="6608" xr:uid="{00000000-0005-0000-0000-00002A350000}"/>
    <cellStyle name="SAPBEXHLevel0X 37" xfId="6609" xr:uid="{00000000-0005-0000-0000-00002B350000}"/>
    <cellStyle name="SAPBEXHLevel0X 38" xfId="6610" xr:uid="{00000000-0005-0000-0000-00002C350000}"/>
    <cellStyle name="SAPBEXHLevel0X 39" xfId="6611" xr:uid="{00000000-0005-0000-0000-00002D350000}"/>
    <cellStyle name="SAPBEXHLevel0X 4" xfId="6612" xr:uid="{00000000-0005-0000-0000-00002E350000}"/>
    <cellStyle name="SAPBEXHLevel0X 40" xfId="6613" xr:uid="{00000000-0005-0000-0000-00002F350000}"/>
    <cellStyle name="SAPBEXHLevel0X 41" xfId="6614" xr:uid="{00000000-0005-0000-0000-000030350000}"/>
    <cellStyle name="SAPBEXHLevel0X 42" xfId="6615" xr:uid="{00000000-0005-0000-0000-000031350000}"/>
    <cellStyle name="SAPBEXHLevel0X 43" xfId="6616" xr:uid="{00000000-0005-0000-0000-000032350000}"/>
    <cellStyle name="SAPBEXHLevel0X 44" xfId="6617" xr:uid="{00000000-0005-0000-0000-000033350000}"/>
    <cellStyle name="SAPBEXHLevel0X 45" xfId="6618" xr:uid="{00000000-0005-0000-0000-000034350000}"/>
    <cellStyle name="SAPBEXHLevel0X 46" xfId="6619" xr:uid="{00000000-0005-0000-0000-000035350000}"/>
    <cellStyle name="SAPBEXHLevel0X 47" xfId="6620" xr:uid="{00000000-0005-0000-0000-000036350000}"/>
    <cellStyle name="SAPBEXHLevel0X 48" xfId="6621" xr:uid="{00000000-0005-0000-0000-000037350000}"/>
    <cellStyle name="SAPBEXHLevel0X 49" xfId="6622" xr:uid="{00000000-0005-0000-0000-000038350000}"/>
    <cellStyle name="SAPBEXHLevel0X 5" xfId="6623" xr:uid="{00000000-0005-0000-0000-000039350000}"/>
    <cellStyle name="SAPBEXHLevel0X 50" xfId="6624" xr:uid="{00000000-0005-0000-0000-00003A350000}"/>
    <cellStyle name="SAPBEXHLevel0X 51" xfId="6625" xr:uid="{00000000-0005-0000-0000-00003B350000}"/>
    <cellStyle name="SAPBEXHLevel0X 52" xfId="6626" xr:uid="{00000000-0005-0000-0000-00003C350000}"/>
    <cellStyle name="SAPBEXHLevel0X 53" xfId="6627" xr:uid="{00000000-0005-0000-0000-00003D350000}"/>
    <cellStyle name="SAPBEXHLevel0X 54" xfId="6628" xr:uid="{00000000-0005-0000-0000-00003E350000}"/>
    <cellStyle name="SAPBEXHLevel0X 55" xfId="6629" xr:uid="{00000000-0005-0000-0000-00003F350000}"/>
    <cellStyle name="SAPBEXHLevel0X 56" xfId="6630" xr:uid="{00000000-0005-0000-0000-000040350000}"/>
    <cellStyle name="SAPBEXHLevel0X 57" xfId="6631" xr:uid="{00000000-0005-0000-0000-000041350000}"/>
    <cellStyle name="SAPBEXHLevel0X 58" xfId="6632" xr:uid="{00000000-0005-0000-0000-000042350000}"/>
    <cellStyle name="SAPBEXHLevel0X 59" xfId="6633" xr:uid="{00000000-0005-0000-0000-000043350000}"/>
    <cellStyle name="SAPBEXHLevel0X 6" xfId="6634" xr:uid="{00000000-0005-0000-0000-000044350000}"/>
    <cellStyle name="SAPBEXHLevel0X 60" xfId="6635" xr:uid="{00000000-0005-0000-0000-000045350000}"/>
    <cellStyle name="SAPBEXHLevel0X 61" xfId="6636" xr:uid="{00000000-0005-0000-0000-000046350000}"/>
    <cellStyle name="SAPBEXHLevel0X 62" xfId="6637" xr:uid="{00000000-0005-0000-0000-000047350000}"/>
    <cellStyle name="SAPBEXHLevel0X 63" xfId="6638" xr:uid="{00000000-0005-0000-0000-000048350000}"/>
    <cellStyle name="SAPBEXHLevel0X 64" xfId="6639" xr:uid="{00000000-0005-0000-0000-000049350000}"/>
    <cellStyle name="SAPBEXHLevel0X 65" xfId="6640" xr:uid="{00000000-0005-0000-0000-00004A350000}"/>
    <cellStyle name="SAPBEXHLevel0X 66" xfId="6641" xr:uid="{00000000-0005-0000-0000-00004B350000}"/>
    <cellStyle name="SAPBEXHLevel0X 67" xfId="6642" xr:uid="{00000000-0005-0000-0000-00004C350000}"/>
    <cellStyle name="SAPBEXHLevel0X 68" xfId="6643" xr:uid="{00000000-0005-0000-0000-00004D350000}"/>
    <cellStyle name="SAPBEXHLevel0X 69" xfId="6644" xr:uid="{00000000-0005-0000-0000-00004E350000}"/>
    <cellStyle name="SAPBEXHLevel0X 7" xfId="6645" xr:uid="{00000000-0005-0000-0000-00004F350000}"/>
    <cellStyle name="SAPBEXHLevel0X 70" xfId="6646" xr:uid="{00000000-0005-0000-0000-000050350000}"/>
    <cellStyle name="SAPBEXHLevel0X 71" xfId="6647" xr:uid="{00000000-0005-0000-0000-000051350000}"/>
    <cellStyle name="SAPBEXHLevel0X 72" xfId="6648" xr:uid="{00000000-0005-0000-0000-000052350000}"/>
    <cellStyle name="SAPBEXHLevel0X 73" xfId="6649" xr:uid="{00000000-0005-0000-0000-000053350000}"/>
    <cellStyle name="SAPBEXHLevel0X 74" xfId="6650" xr:uid="{00000000-0005-0000-0000-000054350000}"/>
    <cellStyle name="SAPBEXHLevel0X 75" xfId="6651" xr:uid="{00000000-0005-0000-0000-000055350000}"/>
    <cellStyle name="SAPBEXHLevel0X 76" xfId="6652" xr:uid="{00000000-0005-0000-0000-000056350000}"/>
    <cellStyle name="SAPBEXHLevel0X 77" xfId="6653" xr:uid="{00000000-0005-0000-0000-000057350000}"/>
    <cellStyle name="SAPBEXHLevel0X 78" xfId="6654" xr:uid="{00000000-0005-0000-0000-000058350000}"/>
    <cellStyle name="SAPBEXHLevel0X 79" xfId="6655" xr:uid="{00000000-0005-0000-0000-000059350000}"/>
    <cellStyle name="SAPBEXHLevel0X 8" xfId="6656" xr:uid="{00000000-0005-0000-0000-00005A350000}"/>
    <cellStyle name="SAPBEXHLevel0X 80" xfId="6657" xr:uid="{00000000-0005-0000-0000-00005B350000}"/>
    <cellStyle name="SAPBEXHLevel0X 81" xfId="6658" xr:uid="{00000000-0005-0000-0000-00005C350000}"/>
    <cellStyle name="SAPBEXHLevel0X 82" xfId="6659" xr:uid="{00000000-0005-0000-0000-00005D350000}"/>
    <cellStyle name="SAPBEXHLevel0X 83" xfId="6660" xr:uid="{00000000-0005-0000-0000-00005E350000}"/>
    <cellStyle name="SAPBEXHLevel0X 84" xfId="6661" xr:uid="{00000000-0005-0000-0000-00005F350000}"/>
    <cellStyle name="SAPBEXHLevel0X 85" xfId="6662" xr:uid="{00000000-0005-0000-0000-000060350000}"/>
    <cellStyle name="SAPBEXHLevel0X 86" xfId="6663" xr:uid="{00000000-0005-0000-0000-000061350000}"/>
    <cellStyle name="SAPBEXHLevel0X 87" xfId="6664" xr:uid="{00000000-0005-0000-0000-000062350000}"/>
    <cellStyle name="SAPBEXHLevel0X 88" xfId="6665" xr:uid="{00000000-0005-0000-0000-000063350000}"/>
    <cellStyle name="SAPBEXHLevel0X 89" xfId="6666" xr:uid="{00000000-0005-0000-0000-000064350000}"/>
    <cellStyle name="SAPBEXHLevel0X 9" xfId="6667" xr:uid="{00000000-0005-0000-0000-000065350000}"/>
    <cellStyle name="SAPBEXHLevel0X 90" xfId="6668" xr:uid="{00000000-0005-0000-0000-000066350000}"/>
    <cellStyle name="SAPBEXHLevel0X 91" xfId="6669" xr:uid="{00000000-0005-0000-0000-000067350000}"/>
    <cellStyle name="SAPBEXHLevel0X 92" xfId="6670" xr:uid="{00000000-0005-0000-0000-000068350000}"/>
    <cellStyle name="SAPBEXHLevel0X 93" xfId="6671" xr:uid="{00000000-0005-0000-0000-000069350000}"/>
    <cellStyle name="SAPBEXHLevel0X 94" xfId="6672" xr:uid="{00000000-0005-0000-0000-00006A350000}"/>
    <cellStyle name="SAPBEXHLevel0X 95" xfId="6673" xr:uid="{00000000-0005-0000-0000-00006B350000}"/>
    <cellStyle name="SAPBEXHLevel0X 96" xfId="6674" xr:uid="{00000000-0005-0000-0000-00006C350000}"/>
    <cellStyle name="SAPBEXHLevel0X 97" xfId="6675" xr:uid="{00000000-0005-0000-0000-00006D350000}"/>
    <cellStyle name="SAPBEXHLevel0X 98" xfId="6676" xr:uid="{00000000-0005-0000-0000-00006E350000}"/>
    <cellStyle name="SAPBEXHLevel0X 99" xfId="6677" xr:uid="{00000000-0005-0000-0000-00006F350000}"/>
    <cellStyle name="SAPBEXHLevel1" xfId="6678" xr:uid="{00000000-0005-0000-0000-000070350000}"/>
    <cellStyle name="SAPBEXHLevel1 10" xfId="6679" xr:uid="{00000000-0005-0000-0000-000071350000}"/>
    <cellStyle name="SAPBEXHLevel1 11" xfId="6680" xr:uid="{00000000-0005-0000-0000-000072350000}"/>
    <cellStyle name="SAPBEXHLevel1 12" xfId="6681" xr:uid="{00000000-0005-0000-0000-000073350000}"/>
    <cellStyle name="SAPBEXHLevel1 13" xfId="6682" xr:uid="{00000000-0005-0000-0000-000074350000}"/>
    <cellStyle name="SAPBEXHLevel1 14" xfId="6683" xr:uid="{00000000-0005-0000-0000-000075350000}"/>
    <cellStyle name="SAPBEXHLevel1 15" xfId="6684" xr:uid="{00000000-0005-0000-0000-000076350000}"/>
    <cellStyle name="SAPBEXHLevel1 16" xfId="6685" xr:uid="{00000000-0005-0000-0000-000077350000}"/>
    <cellStyle name="SAPBEXHLevel1 17" xfId="6686" xr:uid="{00000000-0005-0000-0000-000078350000}"/>
    <cellStyle name="SAPBEXHLevel1 18" xfId="6687" xr:uid="{00000000-0005-0000-0000-000079350000}"/>
    <cellStyle name="SAPBEXHLevel1 19" xfId="6688" xr:uid="{00000000-0005-0000-0000-00007A350000}"/>
    <cellStyle name="SAPBEXHLevel1 2" xfId="6689" xr:uid="{00000000-0005-0000-0000-00007B350000}"/>
    <cellStyle name="SAPBEXHLevel1 20" xfId="6690" xr:uid="{00000000-0005-0000-0000-00007C350000}"/>
    <cellStyle name="SAPBEXHLevel1 21" xfId="6691" xr:uid="{00000000-0005-0000-0000-00007D350000}"/>
    <cellStyle name="SAPBEXHLevel1 22" xfId="6692" xr:uid="{00000000-0005-0000-0000-00007E350000}"/>
    <cellStyle name="SAPBEXHLevel1 23" xfId="6693" xr:uid="{00000000-0005-0000-0000-00007F350000}"/>
    <cellStyle name="SAPBEXHLevel1 24" xfId="6694" xr:uid="{00000000-0005-0000-0000-000080350000}"/>
    <cellStyle name="SAPBEXHLevel1 25" xfId="6695" xr:uid="{00000000-0005-0000-0000-000081350000}"/>
    <cellStyle name="SAPBEXHLevel1 26" xfId="6696" xr:uid="{00000000-0005-0000-0000-000082350000}"/>
    <cellStyle name="SAPBEXHLevel1 27" xfId="6697" xr:uid="{00000000-0005-0000-0000-000083350000}"/>
    <cellStyle name="SAPBEXHLevel1 28" xfId="6698" xr:uid="{00000000-0005-0000-0000-000084350000}"/>
    <cellStyle name="SAPBEXHLevel1 29" xfId="6699" xr:uid="{00000000-0005-0000-0000-000085350000}"/>
    <cellStyle name="SAPBEXHLevel1 3" xfId="6700" xr:uid="{00000000-0005-0000-0000-000086350000}"/>
    <cellStyle name="SAPBEXHLevel1 30" xfId="6701" xr:uid="{00000000-0005-0000-0000-000087350000}"/>
    <cellStyle name="SAPBEXHLevel1 31" xfId="6702" xr:uid="{00000000-0005-0000-0000-000088350000}"/>
    <cellStyle name="SAPBEXHLevel1 32" xfId="6703" xr:uid="{00000000-0005-0000-0000-000089350000}"/>
    <cellStyle name="SAPBEXHLevel1 33" xfId="6704" xr:uid="{00000000-0005-0000-0000-00008A350000}"/>
    <cellStyle name="SAPBEXHLevel1 34" xfId="6705" xr:uid="{00000000-0005-0000-0000-00008B350000}"/>
    <cellStyle name="SAPBEXHLevel1 35" xfId="6706" xr:uid="{00000000-0005-0000-0000-00008C350000}"/>
    <cellStyle name="SAPBEXHLevel1 36" xfId="6707" xr:uid="{00000000-0005-0000-0000-00008D350000}"/>
    <cellStyle name="SAPBEXHLevel1 37" xfId="6708" xr:uid="{00000000-0005-0000-0000-00008E350000}"/>
    <cellStyle name="SAPBEXHLevel1 38" xfId="6709" xr:uid="{00000000-0005-0000-0000-00008F350000}"/>
    <cellStyle name="SAPBEXHLevel1 39" xfId="6710" xr:uid="{00000000-0005-0000-0000-000090350000}"/>
    <cellStyle name="SAPBEXHLevel1 4" xfId="6711" xr:uid="{00000000-0005-0000-0000-000091350000}"/>
    <cellStyle name="SAPBEXHLevel1 40" xfId="6712" xr:uid="{00000000-0005-0000-0000-000092350000}"/>
    <cellStyle name="SAPBEXHLevel1 41" xfId="6713" xr:uid="{00000000-0005-0000-0000-000093350000}"/>
    <cellStyle name="SAPBEXHLevel1 42" xfId="6714" xr:uid="{00000000-0005-0000-0000-000094350000}"/>
    <cellStyle name="SAPBEXHLevel1 43" xfId="6715" xr:uid="{00000000-0005-0000-0000-000095350000}"/>
    <cellStyle name="SAPBEXHLevel1 44" xfId="6716" xr:uid="{00000000-0005-0000-0000-000096350000}"/>
    <cellStyle name="SAPBEXHLevel1 45" xfId="6717" xr:uid="{00000000-0005-0000-0000-000097350000}"/>
    <cellStyle name="SAPBEXHLevel1 46" xfId="6718" xr:uid="{00000000-0005-0000-0000-000098350000}"/>
    <cellStyle name="SAPBEXHLevel1 47" xfId="6719" xr:uid="{00000000-0005-0000-0000-000099350000}"/>
    <cellStyle name="SAPBEXHLevel1 48" xfId="6720" xr:uid="{00000000-0005-0000-0000-00009A350000}"/>
    <cellStyle name="SAPBEXHLevel1 49" xfId="6721" xr:uid="{00000000-0005-0000-0000-00009B350000}"/>
    <cellStyle name="SAPBEXHLevel1 5" xfId="6722" xr:uid="{00000000-0005-0000-0000-00009C350000}"/>
    <cellStyle name="SAPBEXHLevel1 50" xfId="6723" xr:uid="{00000000-0005-0000-0000-00009D350000}"/>
    <cellStyle name="SAPBEXHLevel1 51" xfId="6724" xr:uid="{00000000-0005-0000-0000-00009E350000}"/>
    <cellStyle name="SAPBEXHLevel1 52" xfId="6725" xr:uid="{00000000-0005-0000-0000-00009F350000}"/>
    <cellStyle name="SAPBEXHLevel1 53" xfId="6726" xr:uid="{00000000-0005-0000-0000-0000A0350000}"/>
    <cellStyle name="SAPBEXHLevel1 54" xfId="6727" xr:uid="{00000000-0005-0000-0000-0000A1350000}"/>
    <cellStyle name="SAPBEXHLevel1 55" xfId="6728" xr:uid="{00000000-0005-0000-0000-0000A2350000}"/>
    <cellStyle name="SAPBEXHLevel1 56" xfId="6729" xr:uid="{00000000-0005-0000-0000-0000A3350000}"/>
    <cellStyle name="SAPBEXHLevel1 57" xfId="6730" xr:uid="{00000000-0005-0000-0000-0000A4350000}"/>
    <cellStyle name="SAPBEXHLevel1 58" xfId="6731" xr:uid="{00000000-0005-0000-0000-0000A5350000}"/>
    <cellStyle name="SAPBEXHLevel1 59" xfId="6732" xr:uid="{00000000-0005-0000-0000-0000A6350000}"/>
    <cellStyle name="SAPBEXHLevel1 6" xfId="6733" xr:uid="{00000000-0005-0000-0000-0000A7350000}"/>
    <cellStyle name="SAPBEXHLevel1 60" xfId="6734" xr:uid="{00000000-0005-0000-0000-0000A8350000}"/>
    <cellStyle name="SAPBEXHLevel1 61" xfId="6735" xr:uid="{00000000-0005-0000-0000-0000A9350000}"/>
    <cellStyle name="SAPBEXHLevel1 62" xfId="6736" xr:uid="{00000000-0005-0000-0000-0000AA350000}"/>
    <cellStyle name="SAPBEXHLevel1 63" xfId="6737" xr:uid="{00000000-0005-0000-0000-0000AB350000}"/>
    <cellStyle name="SAPBEXHLevel1 64" xfId="6738" xr:uid="{00000000-0005-0000-0000-0000AC350000}"/>
    <cellStyle name="SAPBEXHLevel1 65" xfId="6739" xr:uid="{00000000-0005-0000-0000-0000AD350000}"/>
    <cellStyle name="SAPBEXHLevel1 66" xfId="6740" xr:uid="{00000000-0005-0000-0000-0000AE350000}"/>
    <cellStyle name="SAPBEXHLevel1 67" xfId="6741" xr:uid="{00000000-0005-0000-0000-0000AF350000}"/>
    <cellStyle name="SAPBEXHLevel1 68" xfId="6742" xr:uid="{00000000-0005-0000-0000-0000B0350000}"/>
    <cellStyle name="SAPBEXHLevel1 69" xfId="6743" xr:uid="{00000000-0005-0000-0000-0000B1350000}"/>
    <cellStyle name="SAPBEXHLevel1 7" xfId="6744" xr:uid="{00000000-0005-0000-0000-0000B2350000}"/>
    <cellStyle name="SAPBEXHLevel1 70" xfId="6745" xr:uid="{00000000-0005-0000-0000-0000B3350000}"/>
    <cellStyle name="SAPBEXHLevel1 71" xfId="6746" xr:uid="{00000000-0005-0000-0000-0000B4350000}"/>
    <cellStyle name="SAPBEXHLevel1 72" xfId="6747" xr:uid="{00000000-0005-0000-0000-0000B5350000}"/>
    <cellStyle name="SAPBEXHLevel1 73" xfId="6748" xr:uid="{00000000-0005-0000-0000-0000B6350000}"/>
    <cellStyle name="SAPBEXHLevel1 74" xfId="6749" xr:uid="{00000000-0005-0000-0000-0000B7350000}"/>
    <cellStyle name="SAPBEXHLevel1 75" xfId="6750" xr:uid="{00000000-0005-0000-0000-0000B8350000}"/>
    <cellStyle name="SAPBEXHLevel1 76" xfId="6751" xr:uid="{00000000-0005-0000-0000-0000B9350000}"/>
    <cellStyle name="SAPBEXHLevel1 77" xfId="6752" xr:uid="{00000000-0005-0000-0000-0000BA350000}"/>
    <cellStyle name="SAPBEXHLevel1 78" xfId="6753" xr:uid="{00000000-0005-0000-0000-0000BB350000}"/>
    <cellStyle name="SAPBEXHLevel1 79" xfId="6754" xr:uid="{00000000-0005-0000-0000-0000BC350000}"/>
    <cellStyle name="SAPBEXHLevel1 8" xfId="6755" xr:uid="{00000000-0005-0000-0000-0000BD350000}"/>
    <cellStyle name="SAPBEXHLevel1 80" xfId="6756" xr:uid="{00000000-0005-0000-0000-0000BE350000}"/>
    <cellStyle name="SAPBEXHLevel1 81" xfId="6757" xr:uid="{00000000-0005-0000-0000-0000BF350000}"/>
    <cellStyle name="SAPBEXHLevel1 82" xfId="6758" xr:uid="{00000000-0005-0000-0000-0000C0350000}"/>
    <cellStyle name="SAPBEXHLevel1 83" xfId="6759" xr:uid="{00000000-0005-0000-0000-0000C1350000}"/>
    <cellStyle name="SAPBEXHLevel1 84" xfId="6760" xr:uid="{00000000-0005-0000-0000-0000C2350000}"/>
    <cellStyle name="SAPBEXHLevel1 9" xfId="6761" xr:uid="{00000000-0005-0000-0000-0000C3350000}"/>
    <cellStyle name="SAPBEXHLevel1X" xfId="6762" xr:uid="{00000000-0005-0000-0000-0000C4350000}"/>
    <cellStyle name="SAPBEXHLevel1X 10" xfId="6763" xr:uid="{00000000-0005-0000-0000-0000C5350000}"/>
    <cellStyle name="SAPBEXHLevel1X 100" xfId="6764" xr:uid="{00000000-0005-0000-0000-0000C6350000}"/>
    <cellStyle name="SAPBEXHLevel1X 101" xfId="6765" xr:uid="{00000000-0005-0000-0000-0000C7350000}"/>
    <cellStyle name="SAPBEXHLevel1X 102" xfId="6766" xr:uid="{00000000-0005-0000-0000-0000C8350000}"/>
    <cellStyle name="SAPBEXHLevel1X 103" xfId="6767" xr:uid="{00000000-0005-0000-0000-0000C9350000}"/>
    <cellStyle name="SAPBEXHLevel1X 104" xfId="6768" xr:uid="{00000000-0005-0000-0000-0000CA350000}"/>
    <cellStyle name="SAPBEXHLevel1X 105" xfId="6769" xr:uid="{00000000-0005-0000-0000-0000CB350000}"/>
    <cellStyle name="SAPBEXHLevel1X 106" xfId="6770" xr:uid="{00000000-0005-0000-0000-0000CC350000}"/>
    <cellStyle name="SAPBEXHLevel1X 107" xfId="6771" xr:uid="{00000000-0005-0000-0000-0000CD350000}"/>
    <cellStyle name="SAPBEXHLevel1X 108" xfId="6772" xr:uid="{00000000-0005-0000-0000-0000CE350000}"/>
    <cellStyle name="SAPBEXHLevel1X 109" xfId="6773" xr:uid="{00000000-0005-0000-0000-0000CF350000}"/>
    <cellStyle name="SAPBEXHLevel1X 11" xfId="6774" xr:uid="{00000000-0005-0000-0000-0000D0350000}"/>
    <cellStyle name="SAPBEXHLevel1X 110" xfId="6775" xr:uid="{00000000-0005-0000-0000-0000D1350000}"/>
    <cellStyle name="SAPBEXHLevel1X 111" xfId="6776" xr:uid="{00000000-0005-0000-0000-0000D2350000}"/>
    <cellStyle name="SAPBEXHLevel1X 112" xfId="6777" xr:uid="{00000000-0005-0000-0000-0000D3350000}"/>
    <cellStyle name="SAPBEXHLevel1X 113" xfId="6778" xr:uid="{00000000-0005-0000-0000-0000D4350000}"/>
    <cellStyle name="SAPBEXHLevel1X 114" xfId="6779" xr:uid="{00000000-0005-0000-0000-0000D5350000}"/>
    <cellStyle name="SAPBEXHLevel1X 115" xfId="6780" xr:uid="{00000000-0005-0000-0000-0000D6350000}"/>
    <cellStyle name="SAPBEXHLevel1X 116" xfId="6781" xr:uid="{00000000-0005-0000-0000-0000D7350000}"/>
    <cellStyle name="SAPBEXHLevel1X 117" xfId="6782" xr:uid="{00000000-0005-0000-0000-0000D8350000}"/>
    <cellStyle name="SAPBEXHLevel1X 118" xfId="6783" xr:uid="{00000000-0005-0000-0000-0000D9350000}"/>
    <cellStyle name="SAPBEXHLevel1X 119" xfId="6784" xr:uid="{00000000-0005-0000-0000-0000DA350000}"/>
    <cellStyle name="SAPBEXHLevel1X 12" xfId="6785" xr:uid="{00000000-0005-0000-0000-0000DB350000}"/>
    <cellStyle name="SAPBEXHLevel1X 120" xfId="6786" xr:uid="{00000000-0005-0000-0000-0000DC350000}"/>
    <cellStyle name="SAPBEXHLevel1X 121" xfId="6787" xr:uid="{00000000-0005-0000-0000-0000DD350000}"/>
    <cellStyle name="SAPBEXHLevel1X 122" xfId="6788" xr:uid="{00000000-0005-0000-0000-0000DE350000}"/>
    <cellStyle name="SAPBEXHLevel1X 123" xfId="6789" xr:uid="{00000000-0005-0000-0000-0000DF350000}"/>
    <cellStyle name="SAPBEXHLevel1X 124" xfId="6790" xr:uid="{00000000-0005-0000-0000-0000E0350000}"/>
    <cellStyle name="SAPBEXHLevel1X 125" xfId="6791" xr:uid="{00000000-0005-0000-0000-0000E1350000}"/>
    <cellStyle name="SAPBEXHLevel1X 126" xfId="6792" xr:uid="{00000000-0005-0000-0000-0000E2350000}"/>
    <cellStyle name="SAPBEXHLevel1X 127" xfId="6793" xr:uid="{00000000-0005-0000-0000-0000E3350000}"/>
    <cellStyle name="SAPBEXHLevel1X 128" xfId="6794" xr:uid="{00000000-0005-0000-0000-0000E4350000}"/>
    <cellStyle name="SAPBEXHLevel1X 129" xfId="6795" xr:uid="{00000000-0005-0000-0000-0000E5350000}"/>
    <cellStyle name="SAPBEXHLevel1X 13" xfId="6796" xr:uid="{00000000-0005-0000-0000-0000E6350000}"/>
    <cellStyle name="SAPBEXHLevel1X 130" xfId="6797" xr:uid="{00000000-0005-0000-0000-0000E7350000}"/>
    <cellStyle name="SAPBEXHLevel1X 131" xfId="6798" xr:uid="{00000000-0005-0000-0000-0000E8350000}"/>
    <cellStyle name="SAPBEXHLevel1X 132" xfId="6799" xr:uid="{00000000-0005-0000-0000-0000E9350000}"/>
    <cellStyle name="SAPBEXHLevel1X 133" xfId="6800" xr:uid="{00000000-0005-0000-0000-0000EA350000}"/>
    <cellStyle name="SAPBEXHLevel1X 134" xfId="6801" xr:uid="{00000000-0005-0000-0000-0000EB350000}"/>
    <cellStyle name="SAPBEXHLevel1X 135" xfId="6802" xr:uid="{00000000-0005-0000-0000-0000EC350000}"/>
    <cellStyle name="SAPBEXHLevel1X 136" xfId="6803" xr:uid="{00000000-0005-0000-0000-0000ED350000}"/>
    <cellStyle name="SAPBEXHLevel1X 137" xfId="6804" xr:uid="{00000000-0005-0000-0000-0000EE350000}"/>
    <cellStyle name="SAPBEXHLevel1X 138" xfId="6805" xr:uid="{00000000-0005-0000-0000-0000EF350000}"/>
    <cellStyle name="SAPBEXHLevel1X 139" xfId="6806" xr:uid="{00000000-0005-0000-0000-0000F0350000}"/>
    <cellStyle name="SAPBEXHLevel1X 14" xfId="6807" xr:uid="{00000000-0005-0000-0000-0000F1350000}"/>
    <cellStyle name="SAPBEXHLevel1X 140" xfId="6808" xr:uid="{00000000-0005-0000-0000-0000F2350000}"/>
    <cellStyle name="SAPBEXHLevel1X 141" xfId="6809" xr:uid="{00000000-0005-0000-0000-0000F3350000}"/>
    <cellStyle name="SAPBEXHLevel1X 142" xfId="6810" xr:uid="{00000000-0005-0000-0000-0000F4350000}"/>
    <cellStyle name="SAPBEXHLevel1X 143" xfId="6811" xr:uid="{00000000-0005-0000-0000-0000F5350000}"/>
    <cellStyle name="SAPBEXHLevel1X 144" xfId="6812" xr:uid="{00000000-0005-0000-0000-0000F6350000}"/>
    <cellStyle name="SAPBEXHLevel1X 145" xfId="6813" xr:uid="{00000000-0005-0000-0000-0000F7350000}"/>
    <cellStyle name="SAPBEXHLevel1X 146" xfId="6814" xr:uid="{00000000-0005-0000-0000-0000F8350000}"/>
    <cellStyle name="SAPBEXHLevel1X 147" xfId="6815" xr:uid="{00000000-0005-0000-0000-0000F9350000}"/>
    <cellStyle name="SAPBEXHLevel1X 148" xfId="6816" xr:uid="{00000000-0005-0000-0000-0000FA350000}"/>
    <cellStyle name="SAPBEXHLevel1X 149" xfId="6817" xr:uid="{00000000-0005-0000-0000-0000FB350000}"/>
    <cellStyle name="SAPBEXHLevel1X 15" xfId="6818" xr:uid="{00000000-0005-0000-0000-0000FC350000}"/>
    <cellStyle name="SAPBEXHLevel1X 150" xfId="6819" xr:uid="{00000000-0005-0000-0000-0000FD350000}"/>
    <cellStyle name="SAPBEXHLevel1X 151" xfId="6820" xr:uid="{00000000-0005-0000-0000-0000FE350000}"/>
    <cellStyle name="SAPBEXHLevel1X 152" xfId="6821" xr:uid="{00000000-0005-0000-0000-0000FF350000}"/>
    <cellStyle name="SAPBEXHLevel1X 153" xfId="6822" xr:uid="{00000000-0005-0000-0000-000000360000}"/>
    <cellStyle name="SAPBEXHLevel1X 154" xfId="6823" xr:uid="{00000000-0005-0000-0000-000001360000}"/>
    <cellStyle name="SAPBEXHLevel1X 155" xfId="6824" xr:uid="{00000000-0005-0000-0000-000002360000}"/>
    <cellStyle name="SAPBEXHLevel1X 156" xfId="6825" xr:uid="{00000000-0005-0000-0000-000003360000}"/>
    <cellStyle name="SAPBEXHLevel1X 16" xfId="6826" xr:uid="{00000000-0005-0000-0000-000004360000}"/>
    <cellStyle name="SAPBEXHLevel1X 17" xfId="6827" xr:uid="{00000000-0005-0000-0000-000005360000}"/>
    <cellStyle name="SAPBEXHLevel1X 18" xfId="6828" xr:uid="{00000000-0005-0000-0000-000006360000}"/>
    <cellStyle name="SAPBEXHLevel1X 19" xfId="6829" xr:uid="{00000000-0005-0000-0000-000007360000}"/>
    <cellStyle name="SAPBEXHLevel1X 2" xfId="6830" xr:uid="{00000000-0005-0000-0000-000008360000}"/>
    <cellStyle name="SAPBEXHLevel1X 20" xfId="6831" xr:uid="{00000000-0005-0000-0000-000009360000}"/>
    <cellStyle name="SAPBEXHLevel1X 21" xfId="6832" xr:uid="{00000000-0005-0000-0000-00000A360000}"/>
    <cellStyle name="SAPBEXHLevel1X 22" xfId="6833" xr:uid="{00000000-0005-0000-0000-00000B360000}"/>
    <cellStyle name="SAPBEXHLevel1X 23" xfId="6834" xr:uid="{00000000-0005-0000-0000-00000C360000}"/>
    <cellStyle name="SAPBEXHLevel1X 24" xfId="6835" xr:uid="{00000000-0005-0000-0000-00000D360000}"/>
    <cellStyle name="SAPBEXHLevel1X 25" xfId="6836" xr:uid="{00000000-0005-0000-0000-00000E360000}"/>
    <cellStyle name="SAPBEXHLevel1X 26" xfId="6837" xr:uid="{00000000-0005-0000-0000-00000F360000}"/>
    <cellStyle name="SAPBEXHLevel1X 27" xfId="6838" xr:uid="{00000000-0005-0000-0000-000010360000}"/>
    <cellStyle name="SAPBEXHLevel1X 28" xfId="6839" xr:uid="{00000000-0005-0000-0000-000011360000}"/>
    <cellStyle name="SAPBEXHLevel1X 29" xfId="6840" xr:uid="{00000000-0005-0000-0000-000012360000}"/>
    <cellStyle name="SAPBEXHLevel1X 3" xfId="6841" xr:uid="{00000000-0005-0000-0000-000013360000}"/>
    <cellStyle name="SAPBEXHLevel1X 30" xfId="6842" xr:uid="{00000000-0005-0000-0000-000014360000}"/>
    <cellStyle name="SAPBEXHLevel1X 31" xfId="6843" xr:uid="{00000000-0005-0000-0000-000015360000}"/>
    <cellStyle name="SAPBEXHLevel1X 32" xfId="6844" xr:uid="{00000000-0005-0000-0000-000016360000}"/>
    <cellStyle name="SAPBEXHLevel1X 33" xfId="6845" xr:uid="{00000000-0005-0000-0000-000017360000}"/>
    <cellStyle name="SAPBEXHLevel1X 34" xfId="6846" xr:uid="{00000000-0005-0000-0000-000018360000}"/>
    <cellStyle name="SAPBEXHLevel1X 35" xfId="6847" xr:uid="{00000000-0005-0000-0000-000019360000}"/>
    <cellStyle name="SAPBEXHLevel1X 36" xfId="6848" xr:uid="{00000000-0005-0000-0000-00001A360000}"/>
    <cellStyle name="SAPBEXHLevel1X 37" xfId="6849" xr:uid="{00000000-0005-0000-0000-00001B360000}"/>
    <cellStyle name="SAPBEXHLevel1X 38" xfId="6850" xr:uid="{00000000-0005-0000-0000-00001C360000}"/>
    <cellStyle name="SAPBEXHLevel1X 39" xfId="6851" xr:uid="{00000000-0005-0000-0000-00001D360000}"/>
    <cellStyle name="SAPBEXHLevel1X 4" xfId="6852" xr:uid="{00000000-0005-0000-0000-00001E360000}"/>
    <cellStyle name="SAPBEXHLevel1X 40" xfId="6853" xr:uid="{00000000-0005-0000-0000-00001F360000}"/>
    <cellStyle name="SAPBEXHLevel1X 41" xfId="6854" xr:uid="{00000000-0005-0000-0000-000020360000}"/>
    <cellStyle name="SAPBEXHLevel1X 42" xfId="6855" xr:uid="{00000000-0005-0000-0000-000021360000}"/>
    <cellStyle name="SAPBEXHLevel1X 43" xfId="6856" xr:uid="{00000000-0005-0000-0000-000022360000}"/>
    <cellStyle name="SAPBEXHLevel1X 44" xfId="6857" xr:uid="{00000000-0005-0000-0000-000023360000}"/>
    <cellStyle name="SAPBEXHLevel1X 45" xfId="6858" xr:uid="{00000000-0005-0000-0000-000024360000}"/>
    <cellStyle name="SAPBEXHLevel1X 46" xfId="6859" xr:uid="{00000000-0005-0000-0000-000025360000}"/>
    <cellStyle name="SAPBEXHLevel1X 47" xfId="6860" xr:uid="{00000000-0005-0000-0000-000026360000}"/>
    <cellStyle name="SAPBEXHLevel1X 48" xfId="6861" xr:uid="{00000000-0005-0000-0000-000027360000}"/>
    <cellStyle name="SAPBEXHLevel1X 49" xfId="6862" xr:uid="{00000000-0005-0000-0000-000028360000}"/>
    <cellStyle name="SAPBEXHLevel1X 5" xfId="6863" xr:uid="{00000000-0005-0000-0000-000029360000}"/>
    <cellStyle name="SAPBEXHLevel1X 50" xfId="6864" xr:uid="{00000000-0005-0000-0000-00002A360000}"/>
    <cellStyle name="SAPBEXHLevel1X 51" xfId="6865" xr:uid="{00000000-0005-0000-0000-00002B360000}"/>
    <cellStyle name="SAPBEXHLevel1X 52" xfId="6866" xr:uid="{00000000-0005-0000-0000-00002C360000}"/>
    <cellStyle name="SAPBEXHLevel1X 53" xfId="6867" xr:uid="{00000000-0005-0000-0000-00002D360000}"/>
    <cellStyle name="SAPBEXHLevel1X 54" xfId="6868" xr:uid="{00000000-0005-0000-0000-00002E360000}"/>
    <cellStyle name="SAPBEXHLevel1X 55" xfId="6869" xr:uid="{00000000-0005-0000-0000-00002F360000}"/>
    <cellStyle name="SAPBEXHLevel1X 56" xfId="6870" xr:uid="{00000000-0005-0000-0000-000030360000}"/>
    <cellStyle name="SAPBEXHLevel1X 57" xfId="6871" xr:uid="{00000000-0005-0000-0000-000031360000}"/>
    <cellStyle name="SAPBEXHLevel1X 58" xfId="6872" xr:uid="{00000000-0005-0000-0000-000032360000}"/>
    <cellStyle name="SAPBEXHLevel1X 59" xfId="6873" xr:uid="{00000000-0005-0000-0000-000033360000}"/>
    <cellStyle name="SAPBEXHLevel1X 6" xfId="6874" xr:uid="{00000000-0005-0000-0000-000034360000}"/>
    <cellStyle name="SAPBEXHLevel1X 60" xfId="6875" xr:uid="{00000000-0005-0000-0000-000035360000}"/>
    <cellStyle name="SAPBEXHLevel1X 61" xfId="6876" xr:uid="{00000000-0005-0000-0000-000036360000}"/>
    <cellStyle name="SAPBEXHLevel1X 62" xfId="6877" xr:uid="{00000000-0005-0000-0000-000037360000}"/>
    <cellStyle name="SAPBEXHLevel1X 63" xfId="6878" xr:uid="{00000000-0005-0000-0000-000038360000}"/>
    <cellStyle name="SAPBEXHLevel1X 64" xfId="6879" xr:uid="{00000000-0005-0000-0000-000039360000}"/>
    <cellStyle name="SAPBEXHLevel1X 65" xfId="6880" xr:uid="{00000000-0005-0000-0000-00003A360000}"/>
    <cellStyle name="SAPBEXHLevel1X 66" xfId="6881" xr:uid="{00000000-0005-0000-0000-00003B360000}"/>
    <cellStyle name="SAPBEXHLevel1X 67" xfId="6882" xr:uid="{00000000-0005-0000-0000-00003C360000}"/>
    <cellStyle name="SAPBEXHLevel1X 68" xfId="6883" xr:uid="{00000000-0005-0000-0000-00003D360000}"/>
    <cellStyle name="SAPBEXHLevel1X 69" xfId="6884" xr:uid="{00000000-0005-0000-0000-00003E360000}"/>
    <cellStyle name="SAPBEXHLevel1X 7" xfId="6885" xr:uid="{00000000-0005-0000-0000-00003F360000}"/>
    <cellStyle name="SAPBEXHLevel1X 70" xfId="6886" xr:uid="{00000000-0005-0000-0000-000040360000}"/>
    <cellStyle name="SAPBEXHLevel1X 71" xfId="6887" xr:uid="{00000000-0005-0000-0000-000041360000}"/>
    <cellStyle name="SAPBEXHLevel1X 72" xfId="6888" xr:uid="{00000000-0005-0000-0000-000042360000}"/>
    <cellStyle name="SAPBEXHLevel1X 73" xfId="6889" xr:uid="{00000000-0005-0000-0000-000043360000}"/>
    <cellStyle name="SAPBEXHLevel1X 74" xfId="6890" xr:uid="{00000000-0005-0000-0000-000044360000}"/>
    <cellStyle name="SAPBEXHLevel1X 75" xfId="6891" xr:uid="{00000000-0005-0000-0000-000045360000}"/>
    <cellStyle name="SAPBEXHLevel1X 76" xfId="6892" xr:uid="{00000000-0005-0000-0000-000046360000}"/>
    <cellStyle name="SAPBEXHLevel1X 77" xfId="6893" xr:uid="{00000000-0005-0000-0000-000047360000}"/>
    <cellStyle name="SAPBEXHLevel1X 78" xfId="6894" xr:uid="{00000000-0005-0000-0000-000048360000}"/>
    <cellStyle name="SAPBEXHLevel1X 79" xfId="6895" xr:uid="{00000000-0005-0000-0000-000049360000}"/>
    <cellStyle name="SAPBEXHLevel1X 8" xfId="6896" xr:uid="{00000000-0005-0000-0000-00004A360000}"/>
    <cellStyle name="SAPBEXHLevel1X 80" xfId="6897" xr:uid="{00000000-0005-0000-0000-00004B360000}"/>
    <cellStyle name="SAPBEXHLevel1X 81" xfId="6898" xr:uid="{00000000-0005-0000-0000-00004C360000}"/>
    <cellStyle name="SAPBEXHLevel1X 82" xfId="6899" xr:uid="{00000000-0005-0000-0000-00004D360000}"/>
    <cellStyle name="SAPBEXHLevel1X 83" xfId="6900" xr:uid="{00000000-0005-0000-0000-00004E360000}"/>
    <cellStyle name="SAPBEXHLevel1X 84" xfId="6901" xr:uid="{00000000-0005-0000-0000-00004F360000}"/>
    <cellStyle name="SAPBEXHLevel1X 85" xfId="6902" xr:uid="{00000000-0005-0000-0000-000050360000}"/>
    <cellStyle name="SAPBEXHLevel1X 86" xfId="6903" xr:uid="{00000000-0005-0000-0000-000051360000}"/>
    <cellStyle name="SAPBEXHLevel1X 87" xfId="6904" xr:uid="{00000000-0005-0000-0000-000052360000}"/>
    <cellStyle name="SAPBEXHLevel1X 88" xfId="6905" xr:uid="{00000000-0005-0000-0000-000053360000}"/>
    <cellStyle name="SAPBEXHLevel1X 89" xfId="6906" xr:uid="{00000000-0005-0000-0000-000054360000}"/>
    <cellStyle name="SAPBEXHLevel1X 9" xfId="6907" xr:uid="{00000000-0005-0000-0000-000055360000}"/>
    <cellStyle name="SAPBEXHLevel1X 90" xfId="6908" xr:uid="{00000000-0005-0000-0000-000056360000}"/>
    <cellStyle name="SAPBEXHLevel1X 91" xfId="6909" xr:uid="{00000000-0005-0000-0000-000057360000}"/>
    <cellStyle name="SAPBEXHLevel1X 92" xfId="6910" xr:uid="{00000000-0005-0000-0000-000058360000}"/>
    <cellStyle name="SAPBEXHLevel1X 93" xfId="6911" xr:uid="{00000000-0005-0000-0000-000059360000}"/>
    <cellStyle name="SAPBEXHLevel1X 94" xfId="6912" xr:uid="{00000000-0005-0000-0000-00005A360000}"/>
    <cellStyle name="SAPBEXHLevel1X 95" xfId="6913" xr:uid="{00000000-0005-0000-0000-00005B360000}"/>
    <cellStyle name="SAPBEXHLevel1X 96" xfId="6914" xr:uid="{00000000-0005-0000-0000-00005C360000}"/>
    <cellStyle name="SAPBEXHLevel1X 97" xfId="6915" xr:uid="{00000000-0005-0000-0000-00005D360000}"/>
    <cellStyle name="SAPBEXHLevel1X 98" xfId="6916" xr:uid="{00000000-0005-0000-0000-00005E360000}"/>
    <cellStyle name="SAPBEXHLevel1X 99" xfId="6917" xr:uid="{00000000-0005-0000-0000-00005F360000}"/>
    <cellStyle name="SAPBEXHLevel2" xfId="6918" xr:uid="{00000000-0005-0000-0000-000060360000}"/>
    <cellStyle name="SAPBEXHLevel2 10" xfId="6919" xr:uid="{00000000-0005-0000-0000-000061360000}"/>
    <cellStyle name="SAPBEXHLevel2 11" xfId="6920" xr:uid="{00000000-0005-0000-0000-000062360000}"/>
    <cellStyle name="SAPBEXHLevel2 12" xfId="6921" xr:uid="{00000000-0005-0000-0000-000063360000}"/>
    <cellStyle name="SAPBEXHLevel2 13" xfId="6922" xr:uid="{00000000-0005-0000-0000-000064360000}"/>
    <cellStyle name="SAPBEXHLevel2 14" xfId="6923" xr:uid="{00000000-0005-0000-0000-000065360000}"/>
    <cellStyle name="SAPBEXHLevel2 15" xfId="6924" xr:uid="{00000000-0005-0000-0000-000066360000}"/>
    <cellStyle name="SAPBEXHLevel2 16" xfId="6925" xr:uid="{00000000-0005-0000-0000-000067360000}"/>
    <cellStyle name="SAPBEXHLevel2 17" xfId="6926" xr:uid="{00000000-0005-0000-0000-000068360000}"/>
    <cellStyle name="SAPBEXHLevel2 18" xfId="6927" xr:uid="{00000000-0005-0000-0000-000069360000}"/>
    <cellStyle name="SAPBEXHLevel2 19" xfId="6928" xr:uid="{00000000-0005-0000-0000-00006A360000}"/>
    <cellStyle name="SAPBEXHLevel2 2" xfId="6929" xr:uid="{00000000-0005-0000-0000-00006B360000}"/>
    <cellStyle name="SAPBEXHLevel2 20" xfId="6930" xr:uid="{00000000-0005-0000-0000-00006C360000}"/>
    <cellStyle name="SAPBEXHLevel2 21" xfId="6931" xr:uid="{00000000-0005-0000-0000-00006D360000}"/>
    <cellStyle name="SAPBEXHLevel2 22" xfId="6932" xr:uid="{00000000-0005-0000-0000-00006E360000}"/>
    <cellStyle name="SAPBEXHLevel2 23" xfId="6933" xr:uid="{00000000-0005-0000-0000-00006F360000}"/>
    <cellStyle name="SAPBEXHLevel2 24" xfId="6934" xr:uid="{00000000-0005-0000-0000-000070360000}"/>
    <cellStyle name="SAPBEXHLevel2 25" xfId="6935" xr:uid="{00000000-0005-0000-0000-000071360000}"/>
    <cellStyle name="SAPBEXHLevel2 26" xfId="6936" xr:uid="{00000000-0005-0000-0000-000072360000}"/>
    <cellStyle name="SAPBEXHLevel2 27" xfId="6937" xr:uid="{00000000-0005-0000-0000-000073360000}"/>
    <cellStyle name="SAPBEXHLevel2 28" xfId="6938" xr:uid="{00000000-0005-0000-0000-000074360000}"/>
    <cellStyle name="SAPBEXHLevel2 29" xfId="6939" xr:uid="{00000000-0005-0000-0000-000075360000}"/>
    <cellStyle name="SAPBEXHLevel2 3" xfId="6940" xr:uid="{00000000-0005-0000-0000-000076360000}"/>
    <cellStyle name="SAPBEXHLevel2 30" xfId="6941" xr:uid="{00000000-0005-0000-0000-000077360000}"/>
    <cellStyle name="SAPBEXHLevel2 31" xfId="6942" xr:uid="{00000000-0005-0000-0000-000078360000}"/>
    <cellStyle name="SAPBEXHLevel2 32" xfId="6943" xr:uid="{00000000-0005-0000-0000-000079360000}"/>
    <cellStyle name="SAPBEXHLevel2 33" xfId="6944" xr:uid="{00000000-0005-0000-0000-00007A360000}"/>
    <cellStyle name="SAPBEXHLevel2 34" xfId="6945" xr:uid="{00000000-0005-0000-0000-00007B360000}"/>
    <cellStyle name="SAPBEXHLevel2 35" xfId="6946" xr:uid="{00000000-0005-0000-0000-00007C360000}"/>
    <cellStyle name="SAPBEXHLevel2 36" xfId="6947" xr:uid="{00000000-0005-0000-0000-00007D360000}"/>
    <cellStyle name="SAPBEXHLevel2 37" xfId="6948" xr:uid="{00000000-0005-0000-0000-00007E360000}"/>
    <cellStyle name="SAPBEXHLevel2 38" xfId="6949" xr:uid="{00000000-0005-0000-0000-00007F360000}"/>
    <cellStyle name="SAPBEXHLevel2 39" xfId="6950" xr:uid="{00000000-0005-0000-0000-000080360000}"/>
    <cellStyle name="SAPBEXHLevel2 4" xfId="6951" xr:uid="{00000000-0005-0000-0000-000081360000}"/>
    <cellStyle name="SAPBEXHLevel2 40" xfId="6952" xr:uid="{00000000-0005-0000-0000-000082360000}"/>
    <cellStyle name="SAPBEXHLevel2 41" xfId="6953" xr:uid="{00000000-0005-0000-0000-000083360000}"/>
    <cellStyle name="SAPBEXHLevel2 42" xfId="6954" xr:uid="{00000000-0005-0000-0000-000084360000}"/>
    <cellStyle name="SAPBEXHLevel2 43" xfId="6955" xr:uid="{00000000-0005-0000-0000-000085360000}"/>
    <cellStyle name="SAPBEXHLevel2 44" xfId="6956" xr:uid="{00000000-0005-0000-0000-000086360000}"/>
    <cellStyle name="SAPBEXHLevel2 45" xfId="6957" xr:uid="{00000000-0005-0000-0000-000087360000}"/>
    <cellStyle name="SAPBEXHLevel2 46" xfId="6958" xr:uid="{00000000-0005-0000-0000-000088360000}"/>
    <cellStyle name="SAPBEXHLevel2 47" xfId="6959" xr:uid="{00000000-0005-0000-0000-000089360000}"/>
    <cellStyle name="SAPBEXHLevel2 48" xfId="6960" xr:uid="{00000000-0005-0000-0000-00008A360000}"/>
    <cellStyle name="SAPBEXHLevel2 49" xfId="6961" xr:uid="{00000000-0005-0000-0000-00008B360000}"/>
    <cellStyle name="SAPBEXHLevel2 5" xfId="6962" xr:uid="{00000000-0005-0000-0000-00008C360000}"/>
    <cellStyle name="SAPBEXHLevel2 50" xfId="6963" xr:uid="{00000000-0005-0000-0000-00008D360000}"/>
    <cellStyle name="SAPBEXHLevel2 51" xfId="6964" xr:uid="{00000000-0005-0000-0000-00008E360000}"/>
    <cellStyle name="SAPBEXHLevel2 52" xfId="6965" xr:uid="{00000000-0005-0000-0000-00008F360000}"/>
    <cellStyle name="SAPBEXHLevel2 53" xfId="6966" xr:uid="{00000000-0005-0000-0000-000090360000}"/>
    <cellStyle name="SAPBEXHLevel2 54" xfId="6967" xr:uid="{00000000-0005-0000-0000-000091360000}"/>
    <cellStyle name="SAPBEXHLevel2 55" xfId="6968" xr:uid="{00000000-0005-0000-0000-000092360000}"/>
    <cellStyle name="SAPBEXHLevel2 56" xfId="6969" xr:uid="{00000000-0005-0000-0000-000093360000}"/>
    <cellStyle name="SAPBEXHLevel2 57" xfId="6970" xr:uid="{00000000-0005-0000-0000-000094360000}"/>
    <cellStyle name="SAPBEXHLevel2 58" xfId="6971" xr:uid="{00000000-0005-0000-0000-000095360000}"/>
    <cellStyle name="SAPBEXHLevel2 59" xfId="6972" xr:uid="{00000000-0005-0000-0000-000096360000}"/>
    <cellStyle name="SAPBEXHLevel2 6" xfId="6973" xr:uid="{00000000-0005-0000-0000-000097360000}"/>
    <cellStyle name="SAPBEXHLevel2 60" xfId="6974" xr:uid="{00000000-0005-0000-0000-000098360000}"/>
    <cellStyle name="SAPBEXHLevel2 61" xfId="6975" xr:uid="{00000000-0005-0000-0000-000099360000}"/>
    <cellStyle name="SAPBEXHLevel2 62" xfId="6976" xr:uid="{00000000-0005-0000-0000-00009A360000}"/>
    <cellStyle name="SAPBEXHLevel2 63" xfId="6977" xr:uid="{00000000-0005-0000-0000-00009B360000}"/>
    <cellStyle name="SAPBEXHLevel2 64" xfId="6978" xr:uid="{00000000-0005-0000-0000-00009C360000}"/>
    <cellStyle name="SAPBEXHLevel2 65" xfId="6979" xr:uid="{00000000-0005-0000-0000-00009D360000}"/>
    <cellStyle name="SAPBEXHLevel2 66" xfId="6980" xr:uid="{00000000-0005-0000-0000-00009E360000}"/>
    <cellStyle name="SAPBEXHLevel2 67" xfId="6981" xr:uid="{00000000-0005-0000-0000-00009F360000}"/>
    <cellStyle name="SAPBEXHLevel2 68" xfId="6982" xr:uid="{00000000-0005-0000-0000-0000A0360000}"/>
    <cellStyle name="SAPBEXHLevel2 69" xfId="6983" xr:uid="{00000000-0005-0000-0000-0000A1360000}"/>
    <cellStyle name="SAPBEXHLevel2 7" xfId="6984" xr:uid="{00000000-0005-0000-0000-0000A2360000}"/>
    <cellStyle name="SAPBEXHLevel2 70" xfId="6985" xr:uid="{00000000-0005-0000-0000-0000A3360000}"/>
    <cellStyle name="SAPBEXHLevel2 71" xfId="6986" xr:uid="{00000000-0005-0000-0000-0000A4360000}"/>
    <cellStyle name="SAPBEXHLevel2 72" xfId="6987" xr:uid="{00000000-0005-0000-0000-0000A5360000}"/>
    <cellStyle name="SAPBEXHLevel2 73" xfId="6988" xr:uid="{00000000-0005-0000-0000-0000A6360000}"/>
    <cellStyle name="SAPBEXHLevel2 74" xfId="6989" xr:uid="{00000000-0005-0000-0000-0000A7360000}"/>
    <cellStyle name="SAPBEXHLevel2 75" xfId="6990" xr:uid="{00000000-0005-0000-0000-0000A8360000}"/>
    <cellStyle name="SAPBEXHLevel2 76" xfId="6991" xr:uid="{00000000-0005-0000-0000-0000A9360000}"/>
    <cellStyle name="SAPBEXHLevel2 77" xfId="6992" xr:uid="{00000000-0005-0000-0000-0000AA360000}"/>
    <cellStyle name="SAPBEXHLevel2 78" xfId="6993" xr:uid="{00000000-0005-0000-0000-0000AB360000}"/>
    <cellStyle name="SAPBEXHLevel2 79" xfId="6994" xr:uid="{00000000-0005-0000-0000-0000AC360000}"/>
    <cellStyle name="SAPBEXHLevel2 8" xfId="6995" xr:uid="{00000000-0005-0000-0000-0000AD360000}"/>
    <cellStyle name="SAPBEXHLevel2 80" xfId="6996" xr:uid="{00000000-0005-0000-0000-0000AE360000}"/>
    <cellStyle name="SAPBEXHLevel2 81" xfId="6997" xr:uid="{00000000-0005-0000-0000-0000AF360000}"/>
    <cellStyle name="SAPBEXHLevel2 82" xfId="6998" xr:uid="{00000000-0005-0000-0000-0000B0360000}"/>
    <cellStyle name="SAPBEXHLevel2 83" xfId="6999" xr:uid="{00000000-0005-0000-0000-0000B1360000}"/>
    <cellStyle name="SAPBEXHLevel2 84" xfId="7000" xr:uid="{00000000-0005-0000-0000-0000B2360000}"/>
    <cellStyle name="SAPBEXHLevel2 9" xfId="7001" xr:uid="{00000000-0005-0000-0000-0000B3360000}"/>
    <cellStyle name="SAPBEXHLevel2X" xfId="7002" xr:uid="{00000000-0005-0000-0000-0000B4360000}"/>
    <cellStyle name="SAPBEXHLevel2X 10" xfId="7003" xr:uid="{00000000-0005-0000-0000-0000B5360000}"/>
    <cellStyle name="SAPBEXHLevel2X 100" xfId="7004" xr:uid="{00000000-0005-0000-0000-0000B6360000}"/>
    <cellStyle name="SAPBEXHLevel2X 101" xfId="7005" xr:uid="{00000000-0005-0000-0000-0000B7360000}"/>
    <cellStyle name="SAPBEXHLevel2X 102" xfId="7006" xr:uid="{00000000-0005-0000-0000-0000B8360000}"/>
    <cellStyle name="SAPBEXHLevel2X 103" xfId="7007" xr:uid="{00000000-0005-0000-0000-0000B9360000}"/>
    <cellStyle name="SAPBEXHLevel2X 104" xfId="7008" xr:uid="{00000000-0005-0000-0000-0000BA360000}"/>
    <cellStyle name="SAPBEXHLevel2X 105" xfId="7009" xr:uid="{00000000-0005-0000-0000-0000BB360000}"/>
    <cellStyle name="SAPBEXHLevel2X 106" xfId="7010" xr:uid="{00000000-0005-0000-0000-0000BC360000}"/>
    <cellStyle name="SAPBEXHLevel2X 107" xfId="7011" xr:uid="{00000000-0005-0000-0000-0000BD360000}"/>
    <cellStyle name="SAPBEXHLevel2X 108" xfId="7012" xr:uid="{00000000-0005-0000-0000-0000BE360000}"/>
    <cellStyle name="SAPBEXHLevel2X 109" xfId="7013" xr:uid="{00000000-0005-0000-0000-0000BF360000}"/>
    <cellStyle name="SAPBEXHLevel2X 11" xfId="7014" xr:uid="{00000000-0005-0000-0000-0000C0360000}"/>
    <cellStyle name="SAPBEXHLevel2X 110" xfId="7015" xr:uid="{00000000-0005-0000-0000-0000C1360000}"/>
    <cellStyle name="SAPBEXHLevel2X 111" xfId="7016" xr:uid="{00000000-0005-0000-0000-0000C2360000}"/>
    <cellStyle name="SAPBEXHLevel2X 112" xfId="7017" xr:uid="{00000000-0005-0000-0000-0000C3360000}"/>
    <cellStyle name="SAPBEXHLevel2X 113" xfId="7018" xr:uid="{00000000-0005-0000-0000-0000C4360000}"/>
    <cellStyle name="SAPBEXHLevel2X 114" xfId="7019" xr:uid="{00000000-0005-0000-0000-0000C5360000}"/>
    <cellStyle name="SAPBEXHLevel2X 115" xfId="7020" xr:uid="{00000000-0005-0000-0000-0000C6360000}"/>
    <cellStyle name="SAPBEXHLevel2X 116" xfId="7021" xr:uid="{00000000-0005-0000-0000-0000C7360000}"/>
    <cellStyle name="SAPBEXHLevel2X 117" xfId="7022" xr:uid="{00000000-0005-0000-0000-0000C8360000}"/>
    <cellStyle name="SAPBEXHLevel2X 118" xfId="7023" xr:uid="{00000000-0005-0000-0000-0000C9360000}"/>
    <cellStyle name="SAPBEXHLevel2X 119" xfId="7024" xr:uid="{00000000-0005-0000-0000-0000CA360000}"/>
    <cellStyle name="SAPBEXHLevel2X 12" xfId="7025" xr:uid="{00000000-0005-0000-0000-0000CB360000}"/>
    <cellStyle name="SAPBEXHLevel2X 120" xfId="7026" xr:uid="{00000000-0005-0000-0000-0000CC360000}"/>
    <cellStyle name="SAPBEXHLevel2X 121" xfId="7027" xr:uid="{00000000-0005-0000-0000-0000CD360000}"/>
    <cellStyle name="SAPBEXHLevel2X 122" xfId="7028" xr:uid="{00000000-0005-0000-0000-0000CE360000}"/>
    <cellStyle name="SAPBEXHLevel2X 123" xfId="7029" xr:uid="{00000000-0005-0000-0000-0000CF360000}"/>
    <cellStyle name="SAPBEXHLevel2X 124" xfId="7030" xr:uid="{00000000-0005-0000-0000-0000D0360000}"/>
    <cellStyle name="SAPBEXHLevel2X 125" xfId="7031" xr:uid="{00000000-0005-0000-0000-0000D1360000}"/>
    <cellStyle name="SAPBEXHLevel2X 126" xfId="7032" xr:uid="{00000000-0005-0000-0000-0000D2360000}"/>
    <cellStyle name="SAPBEXHLevel2X 127" xfId="7033" xr:uid="{00000000-0005-0000-0000-0000D3360000}"/>
    <cellStyle name="SAPBEXHLevel2X 128" xfId="7034" xr:uid="{00000000-0005-0000-0000-0000D4360000}"/>
    <cellStyle name="SAPBEXHLevel2X 129" xfId="7035" xr:uid="{00000000-0005-0000-0000-0000D5360000}"/>
    <cellStyle name="SAPBEXHLevel2X 13" xfId="7036" xr:uid="{00000000-0005-0000-0000-0000D6360000}"/>
    <cellStyle name="SAPBEXHLevel2X 130" xfId="7037" xr:uid="{00000000-0005-0000-0000-0000D7360000}"/>
    <cellStyle name="SAPBEXHLevel2X 131" xfId="7038" xr:uid="{00000000-0005-0000-0000-0000D8360000}"/>
    <cellStyle name="SAPBEXHLevel2X 132" xfId="7039" xr:uid="{00000000-0005-0000-0000-0000D9360000}"/>
    <cellStyle name="SAPBEXHLevel2X 133" xfId="7040" xr:uid="{00000000-0005-0000-0000-0000DA360000}"/>
    <cellStyle name="SAPBEXHLevel2X 134" xfId="7041" xr:uid="{00000000-0005-0000-0000-0000DB360000}"/>
    <cellStyle name="SAPBEXHLevel2X 135" xfId="7042" xr:uid="{00000000-0005-0000-0000-0000DC360000}"/>
    <cellStyle name="SAPBEXHLevel2X 136" xfId="7043" xr:uid="{00000000-0005-0000-0000-0000DD360000}"/>
    <cellStyle name="SAPBEXHLevel2X 137" xfId="7044" xr:uid="{00000000-0005-0000-0000-0000DE360000}"/>
    <cellStyle name="SAPBEXHLevel2X 138" xfId="7045" xr:uid="{00000000-0005-0000-0000-0000DF360000}"/>
    <cellStyle name="SAPBEXHLevel2X 139" xfId="7046" xr:uid="{00000000-0005-0000-0000-0000E0360000}"/>
    <cellStyle name="SAPBEXHLevel2X 14" xfId="7047" xr:uid="{00000000-0005-0000-0000-0000E1360000}"/>
    <cellStyle name="SAPBEXHLevel2X 140" xfId="7048" xr:uid="{00000000-0005-0000-0000-0000E2360000}"/>
    <cellStyle name="SAPBEXHLevel2X 141" xfId="7049" xr:uid="{00000000-0005-0000-0000-0000E3360000}"/>
    <cellStyle name="SAPBEXHLevel2X 142" xfId="7050" xr:uid="{00000000-0005-0000-0000-0000E4360000}"/>
    <cellStyle name="SAPBEXHLevel2X 143" xfId="7051" xr:uid="{00000000-0005-0000-0000-0000E5360000}"/>
    <cellStyle name="SAPBEXHLevel2X 144" xfId="7052" xr:uid="{00000000-0005-0000-0000-0000E6360000}"/>
    <cellStyle name="SAPBEXHLevel2X 145" xfId="7053" xr:uid="{00000000-0005-0000-0000-0000E7360000}"/>
    <cellStyle name="SAPBEXHLevel2X 146" xfId="7054" xr:uid="{00000000-0005-0000-0000-0000E8360000}"/>
    <cellStyle name="SAPBEXHLevel2X 147" xfId="7055" xr:uid="{00000000-0005-0000-0000-0000E9360000}"/>
    <cellStyle name="SAPBEXHLevel2X 148" xfId="7056" xr:uid="{00000000-0005-0000-0000-0000EA360000}"/>
    <cellStyle name="SAPBEXHLevel2X 149" xfId="7057" xr:uid="{00000000-0005-0000-0000-0000EB360000}"/>
    <cellStyle name="SAPBEXHLevel2X 15" xfId="7058" xr:uid="{00000000-0005-0000-0000-0000EC360000}"/>
    <cellStyle name="SAPBEXHLevel2X 150" xfId="7059" xr:uid="{00000000-0005-0000-0000-0000ED360000}"/>
    <cellStyle name="SAPBEXHLevel2X 151" xfId="7060" xr:uid="{00000000-0005-0000-0000-0000EE360000}"/>
    <cellStyle name="SAPBEXHLevel2X 152" xfId="7061" xr:uid="{00000000-0005-0000-0000-0000EF360000}"/>
    <cellStyle name="SAPBEXHLevel2X 153" xfId="7062" xr:uid="{00000000-0005-0000-0000-0000F0360000}"/>
    <cellStyle name="SAPBEXHLevel2X 154" xfId="7063" xr:uid="{00000000-0005-0000-0000-0000F1360000}"/>
    <cellStyle name="SAPBEXHLevel2X 155" xfId="7064" xr:uid="{00000000-0005-0000-0000-0000F2360000}"/>
    <cellStyle name="SAPBEXHLevel2X 156" xfId="7065" xr:uid="{00000000-0005-0000-0000-0000F3360000}"/>
    <cellStyle name="SAPBEXHLevel2X 16" xfId="7066" xr:uid="{00000000-0005-0000-0000-0000F4360000}"/>
    <cellStyle name="SAPBEXHLevel2X 17" xfId="7067" xr:uid="{00000000-0005-0000-0000-0000F5360000}"/>
    <cellStyle name="SAPBEXHLevel2X 18" xfId="7068" xr:uid="{00000000-0005-0000-0000-0000F6360000}"/>
    <cellStyle name="SAPBEXHLevel2X 19" xfId="7069" xr:uid="{00000000-0005-0000-0000-0000F7360000}"/>
    <cellStyle name="SAPBEXHLevel2X 2" xfId="7070" xr:uid="{00000000-0005-0000-0000-0000F8360000}"/>
    <cellStyle name="SAPBEXHLevel2X 20" xfId="7071" xr:uid="{00000000-0005-0000-0000-0000F9360000}"/>
    <cellStyle name="SAPBEXHLevel2X 21" xfId="7072" xr:uid="{00000000-0005-0000-0000-0000FA360000}"/>
    <cellStyle name="SAPBEXHLevel2X 22" xfId="7073" xr:uid="{00000000-0005-0000-0000-0000FB360000}"/>
    <cellStyle name="SAPBEXHLevel2X 23" xfId="7074" xr:uid="{00000000-0005-0000-0000-0000FC360000}"/>
    <cellStyle name="SAPBEXHLevel2X 24" xfId="7075" xr:uid="{00000000-0005-0000-0000-0000FD360000}"/>
    <cellStyle name="SAPBEXHLevel2X 25" xfId="7076" xr:uid="{00000000-0005-0000-0000-0000FE360000}"/>
    <cellStyle name="SAPBEXHLevel2X 26" xfId="7077" xr:uid="{00000000-0005-0000-0000-0000FF360000}"/>
    <cellStyle name="SAPBEXHLevel2X 27" xfId="7078" xr:uid="{00000000-0005-0000-0000-000000370000}"/>
    <cellStyle name="SAPBEXHLevel2X 28" xfId="7079" xr:uid="{00000000-0005-0000-0000-000001370000}"/>
    <cellStyle name="SAPBEXHLevel2X 29" xfId="7080" xr:uid="{00000000-0005-0000-0000-000002370000}"/>
    <cellStyle name="SAPBEXHLevel2X 3" xfId="7081" xr:uid="{00000000-0005-0000-0000-000003370000}"/>
    <cellStyle name="SAPBEXHLevel2X 30" xfId="7082" xr:uid="{00000000-0005-0000-0000-000004370000}"/>
    <cellStyle name="SAPBEXHLevel2X 31" xfId="7083" xr:uid="{00000000-0005-0000-0000-000005370000}"/>
    <cellStyle name="SAPBEXHLevel2X 32" xfId="7084" xr:uid="{00000000-0005-0000-0000-000006370000}"/>
    <cellStyle name="SAPBEXHLevel2X 33" xfId="7085" xr:uid="{00000000-0005-0000-0000-000007370000}"/>
    <cellStyle name="SAPBEXHLevel2X 34" xfId="7086" xr:uid="{00000000-0005-0000-0000-000008370000}"/>
    <cellStyle name="SAPBEXHLevel2X 35" xfId="7087" xr:uid="{00000000-0005-0000-0000-000009370000}"/>
    <cellStyle name="SAPBEXHLevel2X 36" xfId="7088" xr:uid="{00000000-0005-0000-0000-00000A370000}"/>
    <cellStyle name="SAPBEXHLevel2X 37" xfId="7089" xr:uid="{00000000-0005-0000-0000-00000B370000}"/>
    <cellStyle name="SAPBEXHLevel2X 38" xfId="7090" xr:uid="{00000000-0005-0000-0000-00000C370000}"/>
    <cellStyle name="SAPBEXHLevel2X 39" xfId="7091" xr:uid="{00000000-0005-0000-0000-00000D370000}"/>
    <cellStyle name="SAPBEXHLevel2X 4" xfId="7092" xr:uid="{00000000-0005-0000-0000-00000E370000}"/>
    <cellStyle name="SAPBEXHLevel2X 40" xfId="7093" xr:uid="{00000000-0005-0000-0000-00000F370000}"/>
    <cellStyle name="SAPBEXHLevel2X 41" xfId="7094" xr:uid="{00000000-0005-0000-0000-000010370000}"/>
    <cellStyle name="SAPBEXHLevel2X 42" xfId="7095" xr:uid="{00000000-0005-0000-0000-000011370000}"/>
    <cellStyle name="SAPBEXHLevel2X 43" xfId="7096" xr:uid="{00000000-0005-0000-0000-000012370000}"/>
    <cellStyle name="SAPBEXHLevel2X 44" xfId="7097" xr:uid="{00000000-0005-0000-0000-000013370000}"/>
    <cellStyle name="SAPBEXHLevel2X 45" xfId="7098" xr:uid="{00000000-0005-0000-0000-000014370000}"/>
    <cellStyle name="SAPBEXHLevel2X 46" xfId="7099" xr:uid="{00000000-0005-0000-0000-000015370000}"/>
    <cellStyle name="SAPBEXHLevel2X 47" xfId="7100" xr:uid="{00000000-0005-0000-0000-000016370000}"/>
    <cellStyle name="SAPBEXHLevel2X 48" xfId="7101" xr:uid="{00000000-0005-0000-0000-000017370000}"/>
    <cellStyle name="SAPBEXHLevel2X 49" xfId="7102" xr:uid="{00000000-0005-0000-0000-000018370000}"/>
    <cellStyle name="SAPBEXHLevel2X 5" xfId="7103" xr:uid="{00000000-0005-0000-0000-000019370000}"/>
    <cellStyle name="SAPBEXHLevel2X 50" xfId="7104" xr:uid="{00000000-0005-0000-0000-00001A370000}"/>
    <cellStyle name="SAPBEXHLevel2X 51" xfId="7105" xr:uid="{00000000-0005-0000-0000-00001B370000}"/>
    <cellStyle name="SAPBEXHLevel2X 52" xfId="7106" xr:uid="{00000000-0005-0000-0000-00001C370000}"/>
    <cellStyle name="SAPBEXHLevel2X 53" xfId="7107" xr:uid="{00000000-0005-0000-0000-00001D370000}"/>
    <cellStyle name="SAPBEXHLevel2X 54" xfId="7108" xr:uid="{00000000-0005-0000-0000-00001E370000}"/>
    <cellStyle name="SAPBEXHLevel2X 55" xfId="7109" xr:uid="{00000000-0005-0000-0000-00001F370000}"/>
    <cellStyle name="SAPBEXHLevel2X 56" xfId="7110" xr:uid="{00000000-0005-0000-0000-000020370000}"/>
    <cellStyle name="SAPBEXHLevel2X 57" xfId="7111" xr:uid="{00000000-0005-0000-0000-000021370000}"/>
    <cellStyle name="SAPBEXHLevel2X 58" xfId="7112" xr:uid="{00000000-0005-0000-0000-000022370000}"/>
    <cellStyle name="SAPBEXHLevel2X 59" xfId="7113" xr:uid="{00000000-0005-0000-0000-000023370000}"/>
    <cellStyle name="SAPBEXHLevel2X 6" xfId="7114" xr:uid="{00000000-0005-0000-0000-000024370000}"/>
    <cellStyle name="SAPBEXHLevel2X 60" xfId="7115" xr:uid="{00000000-0005-0000-0000-000025370000}"/>
    <cellStyle name="SAPBEXHLevel2X 61" xfId="7116" xr:uid="{00000000-0005-0000-0000-000026370000}"/>
    <cellStyle name="SAPBEXHLevel2X 62" xfId="7117" xr:uid="{00000000-0005-0000-0000-000027370000}"/>
    <cellStyle name="SAPBEXHLevel2X 63" xfId="7118" xr:uid="{00000000-0005-0000-0000-000028370000}"/>
    <cellStyle name="SAPBEXHLevel2X 64" xfId="7119" xr:uid="{00000000-0005-0000-0000-000029370000}"/>
    <cellStyle name="SAPBEXHLevel2X 65" xfId="7120" xr:uid="{00000000-0005-0000-0000-00002A370000}"/>
    <cellStyle name="SAPBEXHLevel2X 66" xfId="7121" xr:uid="{00000000-0005-0000-0000-00002B370000}"/>
    <cellStyle name="SAPBEXHLevel2X 67" xfId="7122" xr:uid="{00000000-0005-0000-0000-00002C370000}"/>
    <cellStyle name="SAPBEXHLevel2X 68" xfId="7123" xr:uid="{00000000-0005-0000-0000-00002D370000}"/>
    <cellStyle name="SAPBEXHLevel2X 69" xfId="7124" xr:uid="{00000000-0005-0000-0000-00002E370000}"/>
    <cellStyle name="SAPBEXHLevel2X 7" xfId="7125" xr:uid="{00000000-0005-0000-0000-00002F370000}"/>
    <cellStyle name="SAPBEXHLevel2X 70" xfId="7126" xr:uid="{00000000-0005-0000-0000-000030370000}"/>
    <cellStyle name="SAPBEXHLevel2X 71" xfId="7127" xr:uid="{00000000-0005-0000-0000-000031370000}"/>
    <cellStyle name="SAPBEXHLevel2X 72" xfId="7128" xr:uid="{00000000-0005-0000-0000-000032370000}"/>
    <cellStyle name="SAPBEXHLevel2X 73" xfId="7129" xr:uid="{00000000-0005-0000-0000-000033370000}"/>
    <cellStyle name="SAPBEXHLevel2X 74" xfId="7130" xr:uid="{00000000-0005-0000-0000-000034370000}"/>
    <cellStyle name="SAPBEXHLevel2X 75" xfId="7131" xr:uid="{00000000-0005-0000-0000-000035370000}"/>
    <cellStyle name="SAPBEXHLevel2X 76" xfId="7132" xr:uid="{00000000-0005-0000-0000-000036370000}"/>
    <cellStyle name="SAPBEXHLevel2X 77" xfId="7133" xr:uid="{00000000-0005-0000-0000-000037370000}"/>
    <cellStyle name="SAPBEXHLevel2X 78" xfId="7134" xr:uid="{00000000-0005-0000-0000-000038370000}"/>
    <cellStyle name="SAPBEXHLevel2X 79" xfId="7135" xr:uid="{00000000-0005-0000-0000-000039370000}"/>
    <cellStyle name="SAPBEXHLevel2X 8" xfId="7136" xr:uid="{00000000-0005-0000-0000-00003A370000}"/>
    <cellStyle name="SAPBEXHLevel2X 80" xfId="7137" xr:uid="{00000000-0005-0000-0000-00003B370000}"/>
    <cellStyle name="SAPBEXHLevel2X 81" xfId="7138" xr:uid="{00000000-0005-0000-0000-00003C370000}"/>
    <cellStyle name="SAPBEXHLevel2X 82" xfId="7139" xr:uid="{00000000-0005-0000-0000-00003D370000}"/>
    <cellStyle name="SAPBEXHLevel2X 83" xfId="7140" xr:uid="{00000000-0005-0000-0000-00003E370000}"/>
    <cellStyle name="SAPBEXHLevel2X 84" xfId="7141" xr:uid="{00000000-0005-0000-0000-00003F370000}"/>
    <cellStyle name="SAPBEXHLevel2X 85" xfId="7142" xr:uid="{00000000-0005-0000-0000-000040370000}"/>
    <cellStyle name="SAPBEXHLevel2X 86" xfId="7143" xr:uid="{00000000-0005-0000-0000-000041370000}"/>
    <cellStyle name="SAPBEXHLevel2X 87" xfId="7144" xr:uid="{00000000-0005-0000-0000-000042370000}"/>
    <cellStyle name="SAPBEXHLevel2X 88" xfId="7145" xr:uid="{00000000-0005-0000-0000-000043370000}"/>
    <cellStyle name="SAPBEXHLevel2X 89" xfId="7146" xr:uid="{00000000-0005-0000-0000-000044370000}"/>
    <cellStyle name="SAPBEXHLevel2X 9" xfId="7147" xr:uid="{00000000-0005-0000-0000-000045370000}"/>
    <cellStyle name="SAPBEXHLevel2X 90" xfId="7148" xr:uid="{00000000-0005-0000-0000-000046370000}"/>
    <cellStyle name="SAPBEXHLevel2X 91" xfId="7149" xr:uid="{00000000-0005-0000-0000-000047370000}"/>
    <cellStyle name="SAPBEXHLevel2X 92" xfId="7150" xr:uid="{00000000-0005-0000-0000-000048370000}"/>
    <cellStyle name="SAPBEXHLevel2X 93" xfId="7151" xr:uid="{00000000-0005-0000-0000-000049370000}"/>
    <cellStyle name="SAPBEXHLevel2X 94" xfId="7152" xr:uid="{00000000-0005-0000-0000-00004A370000}"/>
    <cellStyle name="SAPBEXHLevel2X 95" xfId="7153" xr:uid="{00000000-0005-0000-0000-00004B370000}"/>
    <cellStyle name="SAPBEXHLevel2X 96" xfId="7154" xr:uid="{00000000-0005-0000-0000-00004C370000}"/>
    <cellStyle name="SAPBEXHLevel2X 97" xfId="7155" xr:uid="{00000000-0005-0000-0000-00004D370000}"/>
    <cellStyle name="SAPBEXHLevel2X 98" xfId="7156" xr:uid="{00000000-0005-0000-0000-00004E370000}"/>
    <cellStyle name="SAPBEXHLevel2X 99" xfId="7157" xr:uid="{00000000-0005-0000-0000-00004F370000}"/>
    <cellStyle name="SAPBEXHLevel3" xfId="7158" xr:uid="{00000000-0005-0000-0000-000050370000}"/>
    <cellStyle name="SAPBEXHLevel3 10" xfId="7159" xr:uid="{00000000-0005-0000-0000-000051370000}"/>
    <cellStyle name="SAPBEXHLevel3 11" xfId="7160" xr:uid="{00000000-0005-0000-0000-000052370000}"/>
    <cellStyle name="SAPBEXHLevel3 12" xfId="7161" xr:uid="{00000000-0005-0000-0000-000053370000}"/>
    <cellStyle name="SAPBEXHLevel3 13" xfId="7162" xr:uid="{00000000-0005-0000-0000-000054370000}"/>
    <cellStyle name="SAPBEXHLevel3 14" xfId="7163" xr:uid="{00000000-0005-0000-0000-000055370000}"/>
    <cellStyle name="SAPBEXHLevel3 15" xfId="7164" xr:uid="{00000000-0005-0000-0000-000056370000}"/>
    <cellStyle name="SAPBEXHLevel3 16" xfId="7165" xr:uid="{00000000-0005-0000-0000-000057370000}"/>
    <cellStyle name="SAPBEXHLevel3 17" xfId="7166" xr:uid="{00000000-0005-0000-0000-000058370000}"/>
    <cellStyle name="SAPBEXHLevel3 18" xfId="7167" xr:uid="{00000000-0005-0000-0000-000059370000}"/>
    <cellStyle name="SAPBEXHLevel3 19" xfId="7168" xr:uid="{00000000-0005-0000-0000-00005A370000}"/>
    <cellStyle name="SAPBEXHLevel3 2" xfId="7169" xr:uid="{00000000-0005-0000-0000-00005B370000}"/>
    <cellStyle name="SAPBEXHLevel3 20" xfId="7170" xr:uid="{00000000-0005-0000-0000-00005C370000}"/>
    <cellStyle name="SAPBEXHLevel3 21" xfId="7171" xr:uid="{00000000-0005-0000-0000-00005D370000}"/>
    <cellStyle name="SAPBEXHLevel3 22" xfId="7172" xr:uid="{00000000-0005-0000-0000-00005E370000}"/>
    <cellStyle name="SAPBEXHLevel3 23" xfId="7173" xr:uid="{00000000-0005-0000-0000-00005F370000}"/>
    <cellStyle name="SAPBEXHLevel3 24" xfId="7174" xr:uid="{00000000-0005-0000-0000-000060370000}"/>
    <cellStyle name="SAPBEXHLevel3 25" xfId="7175" xr:uid="{00000000-0005-0000-0000-000061370000}"/>
    <cellStyle name="SAPBEXHLevel3 26" xfId="7176" xr:uid="{00000000-0005-0000-0000-000062370000}"/>
    <cellStyle name="SAPBEXHLevel3 27" xfId="7177" xr:uid="{00000000-0005-0000-0000-000063370000}"/>
    <cellStyle name="SAPBEXHLevel3 28" xfId="7178" xr:uid="{00000000-0005-0000-0000-000064370000}"/>
    <cellStyle name="SAPBEXHLevel3 29" xfId="7179" xr:uid="{00000000-0005-0000-0000-000065370000}"/>
    <cellStyle name="SAPBEXHLevel3 3" xfId="7180" xr:uid="{00000000-0005-0000-0000-000066370000}"/>
    <cellStyle name="SAPBEXHLevel3 30" xfId="7181" xr:uid="{00000000-0005-0000-0000-000067370000}"/>
    <cellStyle name="SAPBEXHLevel3 31" xfId="7182" xr:uid="{00000000-0005-0000-0000-000068370000}"/>
    <cellStyle name="SAPBEXHLevel3 32" xfId="7183" xr:uid="{00000000-0005-0000-0000-000069370000}"/>
    <cellStyle name="SAPBEXHLevel3 33" xfId="7184" xr:uid="{00000000-0005-0000-0000-00006A370000}"/>
    <cellStyle name="SAPBEXHLevel3 34" xfId="7185" xr:uid="{00000000-0005-0000-0000-00006B370000}"/>
    <cellStyle name="SAPBEXHLevel3 35" xfId="7186" xr:uid="{00000000-0005-0000-0000-00006C370000}"/>
    <cellStyle name="SAPBEXHLevel3 36" xfId="7187" xr:uid="{00000000-0005-0000-0000-00006D370000}"/>
    <cellStyle name="SAPBEXHLevel3 37" xfId="7188" xr:uid="{00000000-0005-0000-0000-00006E370000}"/>
    <cellStyle name="SAPBEXHLevel3 38" xfId="7189" xr:uid="{00000000-0005-0000-0000-00006F370000}"/>
    <cellStyle name="SAPBEXHLevel3 39" xfId="7190" xr:uid="{00000000-0005-0000-0000-000070370000}"/>
    <cellStyle name="SAPBEXHLevel3 4" xfId="7191" xr:uid="{00000000-0005-0000-0000-000071370000}"/>
    <cellStyle name="SAPBEXHLevel3 40" xfId="7192" xr:uid="{00000000-0005-0000-0000-000072370000}"/>
    <cellStyle name="SAPBEXHLevel3 41" xfId="7193" xr:uid="{00000000-0005-0000-0000-000073370000}"/>
    <cellStyle name="SAPBEXHLevel3 42" xfId="7194" xr:uid="{00000000-0005-0000-0000-000074370000}"/>
    <cellStyle name="SAPBEXHLevel3 43" xfId="7195" xr:uid="{00000000-0005-0000-0000-000075370000}"/>
    <cellStyle name="SAPBEXHLevel3 44" xfId="7196" xr:uid="{00000000-0005-0000-0000-000076370000}"/>
    <cellStyle name="SAPBEXHLevel3 45" xfId="7197" xr:uid="{00000000-0005-0000-0000-000077370000}"/>
    <cellStyle name="SAPBEXHLevel3 46" xfId="7198" xr:uid="{00000000-0005-0000-0000-000078370000}"/>
    <cellStyle name="SAPBEXHLevel3 47" xfId="7199" xr:uid="{00000000-0005-0000-0000-000079370000}"/>
    <cellStyle name="SAPBEXHLevel3 48" xfId="7200" xr:uid="{00000000-0005-0000-0000-00007A370000}"/>
    <cellStyle name="SAPBEXHLevel3 49" xfId="7201" xr:uid="{00000000-0005-0000-0000-00007B370000}"/>
    <cellStyle name="SAPBEXHLevel3 5" xfId="7202" xr:uid="{00000000-0005-0000-0000-00007C370000}"/>
    <cellStyle name="SAPBEXHLevel3 50" xfId="7203" xr:uid="{00000000-0005-0000-0000-00007D370000}"/>
    <cellStyle name="SAPBEXHLevel3 51" xfId="7204" xr:uid="{00000000-0005-0000-0000-00007E370000}"/>
    <cellStyle name="SAPBEXHLevel3 52" xfId="7205" xr:uid="{00000000-0005-0000-0000-00007F370000}"/>
    <cellStyle name="SAPBEXHLevel3 53" xfId="7206" xr:uid="{00000000-0005-0000-0000-000080370000}"/>
    <cellStyle name="SAPBEXHLevel3 54" xfId="7207" xr:uid="{00000000-0005-0000-0000-000081370000}"/>
    <cellStyle name="SAPBEXHLevel3 55" xfId="7208" xr:uid="{00000000-0005-0000-0000-000082370000}"/>
    <cellStyle name="SAPBEXHLevel3 56" xfId="7209" xr:uid="{00000000-0005-0000-0000-000083370000}"/>
    <cellStyle name="SAPBEXHLevel3 57" xfId="7210" xr:uid="{00000000-0005-0000-0000-000084370000}"/>
    <cellStyle name="SAPBEXHLevel3 58" xfId="7211" xr:uid="{00000000-0005-0000-0000-000085370000}"/>
    <cellStyle name="SAPBEXHLevel3 59" xfId="7212" xr:uid="{00000000-0005-0000-0000-000086370000}"/>
    <cellStyle name="SAPBEXHLevel3 6" xfId="7213" xr:uid="{00000000-0005-0000-0000-000087370000}"/>
    <cellStyle name="SAPBEXHLevel3 60" xfId="7214" xr:uid="{00000000-0005-0000-0000-000088370000}"/>
    <cellStyle name="SAPBEXHLevel3 61" xfId="7215" xr:uid="{00000000-0005-0000-0000-000089370000}"/>
    <cellStyle name="SAPBEXHLevel3 62" xfId="7216" xr:uid="{00000000-0005-0000-0000-00008A370000}"/>
    <cellStyle name="SAPBEXHLevel3 63" xfId="7217" xr:uid="{00000000-0005-0000-0000-00008B370000}"/>
    <cellStyle name="SAPBEXHLevel3 64" xfId="7218" xr:uid="{00000000-0005-0000-0000-00008C370000}"/>
    <cellStyle name="SAPBEXHLevel3 65" xfId="7219" xr:uid="{00000000-0005-0000-0000-00008D370000}"/>
    <cellStyle name="SAPBEXHLevel3 66" xfId="7220" xr:uid="{00000000-0005-0000-0000-00008E370000}"/>
    <cellStyle name="SAPBEXHLevel3 67" xfId="7221" xr:uid="{00000000-0005-0000-0000-00008F370000}"/>
    <cellStyle name="SAPBEXHLevel3 68" xfId="7222" xr:uid="{00000000-0005-0000-0000-000090370000}"/>
    <cellStyle name="SAPBEXHLevel3 69" xfId="7223" xr:uid="{00000000-0005-0000-0000-000091370000}"/>
    <cellStyle name="SAPBEXHLevel3 7" xfId="7224" xr:uid="{00000000-0005-0000-0000-000092370000}"/>
    <cellStyle name="SAPBEXHLevel3 70" xfId="7225" xr:uid="{00000000-0005-0000-0000-000093370000}"/>
    <cellStyle name="SAPBEXHLevel3 71" xfId="7226" xr:uid="{00000000-0005-0000-0000-000094370000}"/>
    <cellStyle name="SAPBEXHLevel3 72" xfId="7227" xr:uid="{00000000-0005-0000-0000-000095370000}"/>
    <cellStyle name="SAPBEXHLevel3 73" xfId="7228" xr:uid="{00000000-0005-0000-0000-000096370000}"/>
    <cellStyle name="SAPBEXHLevel3 74" xfId="7229" xr:uid="{00000000-0005-0000-0000-000097370000}"/>
    <cellStyle name="SAPBEXHLevel3 75" xfId="7230" xr:uid="{00000000-0005-0000-0000-000098370000}"/>
    <cellStyle name="SAPBEXHLevel3 76" xfId="7231" xr:uid="{00000000-0005-0000-0000-000099370000}"/>
    <cellStyle name="SAPBEXHLevel3 77" xfId="7232" xr:uid="{00000000-0005-0000-0000-00009A370000}"/>
    <cellStyle name="SAPBEXHLevel3 78" xfId="7233" xr:uid="{00000000-0005-0000-0000-00009B370000}"/>
    <cellStyle name="SAPBEXHLevel3 79" xfId="7234" xr:uid="{00000000-0005-0000-0000-00009C370000}"/>
    <cellStyle name="SAPBEXHLevel3 8" xfId="7235" xr:uid="{00000000-0005-0000-0000-00009D370000}"/>
    <cellStyle name="SAPBEXHLevel3 80" xfId="7236" xr:uid="{00000000-0005-0000-0000-00009E370000}"/>
    <cellStyle name="SAPBEXHLevel3 81" xfId="7237" xr:uid="{00000000-0005-0000-0000-00009F370000}"/>
    <cellStyle name="SAPBEXHLevel3 82" xfId="7238" xr:uid="{00000000-0005-0000-0000-0000A0370000}"/>
    <cellStyle name="SAPBEXHLevel3 83" xfId="7239" xr:uid="{00000000-0005-0000-0000-0000A1370000}"/>
    <cellStyle name="SAPBEXHLevel3 84" xfId="7240" xr:uid="{00000000-0005-0000-0000-0000A2370000}"/>
    <cellStyle name="SAPBEXHLevel3 9" xfId="7241" xr:uid="{00000000-0005-0000-0000-0000A3370000}"/>
    <cellStyle name="SAPBEXHLevel3X" xfId="7242" xr:uid="{00000000-0005-0000-0000-0000A4370000}"/>
    <cellStyle name="SAPBEXHLevel3X 10" xfId="7243" xr:uid="{00000000-0005-0000-0000-0000A5370000}"/>
    <cellStyle name="SAPBEXHLevel3X 100" xfId="7244" xr:uid="{00000000-0005-0000-0000-0000A6370000}"/>
    <cellStyle name="SAPBEXHLevel3X 101" xfId="7245" xr:uid="{00000000-0005-0000-0000-0000A7370000}"/>
    <cellStyle name="SAPBEXHLevel3X 102" xfId="7246" xr:uid="{00000000-0005-0000-0000-0000A8370000}"/>
    <cellStyle name="SAPBEXHLevel3X 103" xfId="7247" xr:uid="{00000000-0005-0000-0000-0000A9370000}"/>
    <cellStyle name="SAPBEXHLevel3X 104" xfId="7248" xr:uid="{00000000-0005-0000-0000-0000AA370000}"/>
    <cellStyle name="SAPBEXHLevel3X 105" xfId="7249" xr:uid="{00000000-0005-0000-0000-0000AB370000}"/>
    <cellStyle name="SAPBEXHLevel3X 106" xfId="7250" xr:uid="{00000000-0005-0000-0000-0000AC370000}"/>
    <cellStyle name="SAPBEXHLevel3X 107" xfId="7251" xr:uid="{00000000-0005-0000-0000-0000AD370000}"/>
    <cellStyle name="SAPBEXHLevel3X 108" xfId="7252" xr:uid="{00000000-0005-0000-0000-0000AE370000}"/>
    <cellStyle name="SAPBEXHLevel3X 109" xfId="7253" xr:uid="{00000000-0005-0000-0000-0000AF370000}"/>
    <cellStyle name="SAPBEXHLevel3X 11" xfId="7254" xr:uid="{00000000-0005-0000-0000-0000B0370000}"/>
    <cellStyle name="SAPBEXHLevel3X 110" xfId="7255" xr:uid="{00000000-0005-0000-0000-0000B1370000}"/>
    <cellStyle name="SAPBEXHLevel3X 111" xfId="7256" xr:uid="{00000000-0005-0000-0000-0000B2370000}"/>
    <cellStyle name="SAPBEXHLevel3X 112" xfId="7257" xr:uid="{00000000-0005-0000-0000-0000B3370000}"/>
    <cellStyle name="SAPBEXHLevel3X 113" xfId="7258" xr:uid="{00000000-0005-0000-0000-0000B4370000}"/>
    <cellStyle name="SAPBEXHLevel3X 114" xfId="7259" xr:uid="{00000000-0005-0000-0000-0000B5370000}"/>
    <cellStyle name="SAPBEXHLevel3X 115" xfId="7260" xr:uid="{00000000-0005-0000-0000-0000B6370000}"/>
    <cellStyle name="SAPBEXHLevel3X 116" xfId="7261" xr:uid="{00000000-0005-0000-0000-0000B7370000}"/>
    <cellStyle name="SAPBEXHLevel3X 117" xfId="7262" xr:uid="{00000000-0005-0000-0000-0000B8370000}"/>
    <cellStyle name="SAPBEXHLevel3X 118" xfId="7263" xr:uid="{00000000-0005-0000-0000-0000B9370000}"/>
    <cellStyle name="SAPBEXHLevel3X 119" xfId="7264" xr:uid="{00000000-0005-0000-0000-0000BA370000}"/>
    <cellStyle name="SAPBEXHLevel3X 12" xfId="7265" xr:uid="{00000000-0005-0000-0000-0000BB370000}"/>
    <cellStyle name="SAPBEXHLevel3X 120" xfId="7266" xr:uid="{00000000-0005-0000-0000-0000BC370000}"/>
    <cellStyle name="SAPBEXHLevel3X 121" xfId="7267" xr:uid="{00000000-0005-0000-0000-0000BD370000}"/>
    <cellStyle name="SAPBEXHLevel3X 122" xfId="7268" xr:uid="{00000000-0005-0000-0000-0000BE370000}"/>
    <cellStyle name="SAPBEXHLevel3X 123" xfId="7269" xr:uid="{00000000-0005-0000-0000-0000BF370000}"/>
    <cellStyle name="SAPBEXHLevel3X 124" xfId="7270" xr:uid="{00000000-0005-0000-0000-0000C0370000}"/>
    <cellStyle name="SAPBEXHLevel3X 125" xfId="7271" xr:uid="{00000000-0005-0000-0000-0000C1370000}"/>
    <cellStyle name="SAPBEXHLevel3X 126" xfId="7272" xr:uid="{00000000-0005-0000-0000-0000C2370000}"/>
    <cellStyle name="SAPBEXHLevel3X 127" xfId="7273" xr:uid="{00000000-0005-0000-0000-0000C3370000}"/>
    <cellStyle name="SAPBEXHLevel3X 128" xfId="7274" xr:uid="{00000000-0005-0000-0000-0000C4370000}"/>
    <cellStyle name="SAPBEXHLevel3X 129" xfId="7275" xr:uid="{00000000-0005-0000-0000-0000C5370000}"/>
    <cellStyle name="SAPBEXHLevel3X 13" xfId="7276" xr:uid="{00000000-0005-0000-0000-0000C6370000}"/>
    <cellStyle name="SAPBEXHLevel3X 130" xfId="7277" xr:uid="{00000000-0005-0000-0000-0000C7370000}"/>
    <cellStyle name="SAPBEXHLevel3X 131" xfId="7278" xr:uid="{00000000-0005-0000-0000-0000C8370000}"/>
    <cellStyle name="SAPBEXHLevel3X 132" xfId="7279" xr:uid="{00000000-0005-0000-0000-0000C9370000}"/>
    <cellStyle name="SAPBEXHLevel3X 133" xfId="7280" xr:uid="{00000000-0005-0000-0000-0000CA370000}"/>
    <cellStyle name="SAPBEXHLevel3X 134" xfId="7281" xr:uid="{00000000-0005-0000-0000-0000CB370000}"/>
    <cellStyle name="SAPBEXHLevel3X 135" xfId="7282" xr:uid="{00000000-0005-0000-0000-0000CC370000}"/>
    <cellStyle name="SAPBEXHLevel3X 136" xfId="7283" xr:uid="{00000000-0005-0000-0000-0000CD370000}"/>
    <cellStyle name="SAPBEXHLevel3X 137" xfId="7284" xr:uid="{00000000-0005-0000-0000-0000CE370000}"/>
    <cellStyle name="SAPBEXHLevel3X 138" xfId="7285" xr:uid="{00000000-0005-0000-0000-0000CF370000}"/>
    <cellStyle name="SAPBEXHLevel3X 139" xfId="7286" xr:uid="{00000000-0005-0000-0000-0000D0370000}"/>
    <cellStyle name="SAPBEXHLevel3X 14" xfId="7287" xr:uid="{00000000-0005-0000-0000-0000D1370000}"/>
    <cellStyle name="SAPBEXHLevel3X 140" xfId="7288" xr:uid="{00000000-0005-0000-0000-0000D2370000}"/>
    <cellStyle name="SAPBEXHLevel3X 141" xfId="7289" xr:uid="{00000000-0005-0000-0000-0000D3370000}"/>
    <cellStyle name="SAPBEXHLevel3X 142" xfId="7290" xr:uid="{00000000-0005-0000-0000-0000D4370000}"/>
    <cellStyle name="SAPBEXHLevel3X 143" xfId="7291" xr:uid="{00000000-0005-0000-0000-0000D5370000}"/>
    <cellStyle name="SAPBEXHLevel3X 144" xfId="7292" xr:uid="{00000000-0005-0000-0000-0000D6370000}"/>
    <cellStyle name="SAPBEXHLevel3X 145" xfId="7293" xr:uid="{00000000-0005-0000-0000-0000D7370000}"/>
    <cellStyle name="SAPBEXHLevel3X 146" xfId="7294" xr:uid="{00000000-0005-0000-0000-0000D8370000}"/>
    <cellStyle name="SAPBEXHLevel3X 147" xfId="7295" xr:uid="{00000000-0005-0000-0000-0000D9370000}"/>
    <cellStyle name="SAPBEXHLevel3X 148" xfId="7296" xr:uid="{00000000-0005-0000-0000-0000DA370000}"/>
    <cellStyle name="SAPBEXHLevel3X 149" xfId="7297" xr:uid="{00000000-0005-0000-0000-0000DB370000}"/>
    <cellStyle name="SAPBEXHLevel3X 15" xfId="7298" xr:uid="{00000000-0005-0000-0000-0000DC370000}"/>
    <cellStyle name="SAPBEXHLevel3X 150" xfId="7299" xr:uid="{00000000-0005-0000-0000-0000DD370000}"/>
    <cellStyle name="SAPBEXHLevel3X 151" xfId="7300" xr:uid="{00000000-0005-0000-0000-0000DE370000}"/>
    <cellStyle name="SAPBEXHLevel3X 152" xfId="7301" xr:uid="{00000000-0005-0000-0000-0000DF370000}"/>
    <cellStyle name="SAPBEXHLevel3X 153" xfId="7302" xr:uid="{00000000-0005-0000-0000-0000E0370000}"/>
    <cellStyle name="SAPBEXHLevel3X 154" xfId="7303" xr:uid="{00000000-0005-0000-0000-0000E1370000}"/>
    <cellStyle name="SAPBEXHLevel3X 155" xfId="7304" xr:uid="{00000000-0005-0000-0000-0000E2370000}"/>
    <cellStyle name="SAPBEXHLevel3X 156" xfId="7305" xr:uid="{00000000-0005-0000-0000-0000E3370000}"/>
    <cellStyle name="SAPBEXHLevel3X 16" xfId="7306" xr:uid="{00000000-0005-0000-0000-0000E4370000}"/>
    <cellStyle name="SAPBEXHLevel3X 17" xfId="7307" xr:uid="{00000000-0005-0000-0000-0000E5370000}"/>
    <cellStyle name="SAPBEXHLevel3X 18" xfId="7308" xr:uid="{00000000-0005-0000-0000-0000E6370000}"/>
    <cellStyle name="SAPBEXHLevel3X 19" xfId="7309" xr:uid="{00000000-0005-0000-0000-0000E7370000}"/>
    <cellStyle name="SAPBEXHLevel3X 2" xfId="7310" xr:uid="{00000000-0005-0000-0000-0000E8370000}"/>
    <cellStyle name="SAPBEXHLevel3X 20" xfId="7311" xr:uid="{00000000-0005-0000-0000-0000E9370000}"/>
    <cellStyle name="SAPBEXHLevel3X 21" xfId="7312" xr:uid="{00000000-0005-0000-0000-0000EA370000}"/>
    <cellStyle name="SAPBEXHLevel3X 22" xfId="7313" xr:uid="{00000000-0005-0000-0000-0000EB370000}"/>
    <cellStyle name="SAPBEXHLevel3X 23" xfId="7314" xr:uid="{00000000-0005-0000-0000-0000EC370000}"/>
    <cellStyle name="SAPBEXHLevel3X 24" xfId="7315" xr:uid="{00000000-0005-0000-0000-0000ED370000}"/>
    <cellStyle name="SAPBEXHLevel3X 25" xfId="7316" xr:uid="{00000000-0005-0000-0000-0000EE370000}"/>
    <cellStyle name="SAPBEXHLevel3X 26" xfId="7317" xr:uid="{00000000-0005-0000-0000-0000EF370000}"/>
    <cellStyle name="SAPBEXHLevel3X 27" xfId="7318" xr:uid="{00000000-0005-0000-0000-0000F0370000}"/>
    <cellStyle name="SAPBEXHLevel3X 28" xfId="7319" xr:uid="{00000000-0005-0000-0000-0000F1370000}"/>
    <cellStyle name="SAPBEXHLevel3X 29" xfId="7320" xr:uid="{00000000-0005-0000-0000-0000F2370000}"/>
    <cellStyle name="SAPBEXHLevel3X 3" xfId="7321" xr:uid="{00000000-0005-0000-0000-0000F3370000}"/>
    <cellStyle name="SAPBEXHLevel3X 30" xfId="7322" xr:uid="{00000000-0005-0000-0000-0000F4370000}"/>
    <cellStyle name="SAPBEXHLevel3X 31" xfId="7323" xr:uid="{00000000-0005-0000-0000-0000F5370000}"/>
    <cellStyle name="SAPBEXHLevel3X 32" xfId="7324" xr:uid="{00000000-0005-0000-0000-0000F6370000}"/>
    <cellStyle name="SAPBEXHLevel3X 33" xfId="7325" xr:uid="{00000000-0005-0000-0000-0000F7370000}"/>
    <cellStyle name="SAPBEXHLevel3X 34" xfId="7326" xr:uid="{00000000-0005-0000-0000-0000F8370000}"/>
    <cellStyle name="SAPBEXHLevel3X 35" xfId="7327" xr:uid="{00000000-0005-0000-0000-0000F9370000}"/>
    <cellStyle name="SAPBEXHLevel3X 36" xfId="7328" xr:uid="{00000000-0005-0000-0000-0000FA370000}"/>
    <cellStyle name="SAPBEXHLevel3X 37" xfId="7329" xr:uid="{00000000-0005-0000-0000-0000FB370000}"/>
    <cellStyle name="SAPBEXHLevel3X 38" xfId="7330" xr:uid="{00000000-0005-0000-0000-0000FC370000}"/>
    <cellStyle name="SAPBEXHLevel3X 39" xfId="7331" xr:uid="{00000000-0005-0000-0000-0000FD370000}"/>
    <cellStyle name="SAPBEXHLevel3X 4" xfId="7332" xr:uid="{00000000-0005-0000-0000-0000FE370000}"/>
    <cellStyle name="SAPBEXHLevel3X 40" xfId="7333" xr:uid="{00000000-0005-0000-0000-0000FF370000}"/>
    <cellStyle name="SAPBEXHLevel3X 41" xfId="7334" xr:uid="{00000000-0005-0000-0000-000000380000}"/>
    <cellStyle name="SAPBEXHLevel3X 42" xfId="7335" xr:uid="{00000000-0005-0000-0000-000001380000}"/>
    <cellStyle name="SAPBEXHLevel3X 43" xfId="7336" xr:uid="{00000000-0005-0000-0000-000002380000}"/>
    <cellStyle name="SAPBEXHLevel3X 44" xfId="7337" xr:uid="{00000000-0005-0000-0000-000003380000}"/>
    <cellStyle name="SAPBEXHLevel3X 45" xfId="7338" xr:uid="{00000000-0005-0000-0000-000004380000}"/>
    <cellStyle name="SAPBEXHLevel3X 46" xfId="7339" xr:uid="{00000000-0005-0000-0000-000005380000}"/>
    <cellStyle name="SAPBEXHLevel3X 47" xfId="7340" xr:uid="{00000000-0005-0000-0000-000006380000}"/>
    <cellStyle name="SAPBEXHLevel3X 48" xfId="7341" xr:uid="{00000000-0005-0000-0000-000007380000}"/>
    <cellStyle name="SAPBEXHLevel3X 49" xfId="7342" xr:uid="{00000000-0005-0000-0000-000008380000}"/>
    <cellStyle name="SAPBEXHLevel3X 5" xfId="7343" xr:uid="{00000000-0005-0000-0000-000009380000}"/>
    <cellStyle name="SAPBEXHLevel3X 50" xfId="7344" xr:uid="{00000000-0005-0000-0000-00000A380000}"/>
    <cellStyle name="SAPBEXHLevel3X 51" xfId="7345" xr:uid="{00000000-0005-0000-0000-00000B380000}"/>
    <cellStyle name="SAPBEXHLevel3X 52" xfId="7346" xr:uid="{00000000-0005-0000-0000-00000C380000}"/>
    <cellStyle name="SAPBEXHLevel3X 53" xfId="7347" xr:uid="{00000000-0005-0000-0000-00000D380000}"/>
    <cellStyle name="SAPBEXHLevel3X 54" xfId="7348" xr:uid="{00000000-0005-0000-0000-00000E380000}"/>
    <cellStyle name="SAPBEXHLevel3X 55" xfId="7349" xr:uid="{00000000-0005-0000-0000-00000F380000}"/>
    <cellStyle name="SAPBEXHLevel3X 56" xfId="7350" xr:uid="{00000000-0005-0000-0000-000010380000}"/>
    <cellStyle name="SAPBEXHLevel3X 57" xfId="7351" xr:uid="{00000000-0005-0000-0000-000011380000}"/>
    <cellStyle name="SAPBEXHLevel3X 58" xfId="7352" xr:uid="{00000000-0005-0000-0000-000012380000}"/>
    <cellStyle name="SAPBEXHLevel3X 59" xfId="7353" xr:uid="{00000000-0005-0000-0000-000013380000}"/>
    <cellStyle name="SAPBEXHLevel3X 6" xfId="7354" xr:uid="{00000000-0005-0000-0000-000014380000}"/>
    <cellStyle name="SAPBEXHLevel3X 60" xfId="7355" xr:uid="{00000000-0005-0000-0000-000015380000}"/>
    <cellStyle name="SAPBEXHLevel3X 61" xfId="7356" xr:uid="{00000000-0005-0000-0000-000016380000}"/>
    <cellStyle name="SAPBEXHLevel3X 62" xfId="7357" xr:uid="{00000000-0005-0000-0000-000017380000}"/>
    <cellStyle name="SAPBEXHLevel3X 63" xfId="7358" xr:uid="{00000000-0005-0000-0000-000018380000}"/>
    <cellStyle name="SAPBEXHLevel3X 64" xfId="7359" xr:uid="{00000000-0005-0000-0000-000019380000}"/>
    <cellStyle name="SAPBEXHLevel3X 65" xfId="7360" xr:uid="{00000000-0005-0000-0000-00001A380000}"/>
    <cellStyle name="SAPBEXHLevel3X 66" xfId="7361" xr:uid="{00000000-0005-0000-0000-00001B380000}"/>
    <cellStyle name="SAPBEXHLevel3X 67" xfId="7362" xr:uid="{00000000-0005-0000-0000-00001C380000}"/>
    <cellStyle name="SAPBEXHLevel3X 68" xfId="7363" xr:uid="{00000000-0005-0000-0000-00001D380000}"/>
    <cellStyle name="SAPBEXHLevel3X 69" xfId="7364" xr:uid="{00000000-0005-0000-0000-00001E380000}"/>
    <cellStyle name="SAPBEXHLevel3X 7" xfId="7365" xr:uid="{00000000-0005-0000-0000-00001F380000}"/>
    <cellStyle name="SAPBEXHLevel3X 70" xfId="7366" xr:uid="{00000000-0005-0000-0000-000020380000}"/>
    <cellStyle name="SAPBEXHLevel3X 71" xfId="7367" xr:uid="{00000000-0005-0000-0000-000021380000}"/>
    <cellStyle name="SAPBEXHLevel3X 72" xfId="7368" xr:uid="{00000000-0005-0000-0000-000022380000}"/>
    <cellStyle name="SAPBEXHLevel3X 73" xfId="7369" xr:uid="{00000000-0005-0000-0000-000023380000}"/>
    <cellStyle name="SAPBEXHLevel3X 74" xfId="7370" xr:uid="{00000000-0005-0000-0000-000024380000}"/>
    <cellStyle name="SAPBEXHLevel3X 75" xfId="7371" xr:uid="{00000000-0005-0000-0000-000025380000}"/>
    <cellStyle name="SAPBEXHLevel3X 76" xfId="7372" xr:uid="{00000000-0005-0000-0000-000026380000}"/>
    <cellStyle name="SAPBEXHLevel3X 77" xfId="7373" xr:uid="{00000000-0005-0000-0000-000027380000}"/>
    <cellStyle name="SAPBEXHLevel3X 78" xfId="7374" xr:uid="{00000000-0005-0000-0000-000028380000}"/>
    <cellStyle name="SAPBEXHLevel3X 79" xfId="7375" xr:uid="{00000000-0005-0000-0000-000029380000}"/>
    <cellStyle name="SAPBEXHLevel3X 8" xfId="7376" xr:uid="{00000000-0005-0000-0000-00002A380000}"/>
    <cellStyle name="SAPBEXHLevel3X 80" xfId="7377" xr:uid="{00000000-0005-0000-0000-00002B380000}"/>
    <cellStyle name="SAPBEXHLevel3X 81" xfId="7378" xr:uid="{00000000-0005-0000-0000-00002C380000}"/>
    <cellStyle name="SAPBEXHLevel3X 82" xfId="7379" xr:uid="{00000000-0005-0000-0000-00002D380000}"/>
    <cellStyle name="SAPBEXHLevel3X 83" xfId="7380" xr:uid="{00000000-0005-0000-0000-00002E380000}"/>
    <cellStyle name="SAPBEXHLevel3X 84" xfId="7381" xr:uid="{00000000-0005-0000-0000-00002F380000}"/>
    <cellStyle name="SAPBEXHLevel3X 85" xfId="7382" xr:uid="{00000000-0005-0000-0000-000030380000}"/>
    <cellStyle name="SAPBEXHLevel3X 86" xfId="7383" xr:uid="{00000000-0005-0000-0000-000031380000}"/>
    <cellStyle name="SAPBEXHLevel3X 87" xfId="7384" xr:uid="{00000000-0005-0000-0000-000032380000}"/>
    <cellStyle name="SAPBEXHLevel3X 88" xfId="7385" xr:uid="{00000000-0005-0000-0000-000033380000}"/>
    <cellStyle name="SAPBEXHLevel3X 89" xfId="7386" xr:uid="{00000000-0005-0000-0000-000034380000}"/>
    <cellStyle name="SAPBEXHLevel3X 9" xfId="7387" xr:uid="{00000000-0005-0000-0000-000035380000}"/>
    <cellStyle name="SAPBEXHLevel3X 90" xfId="7388" xr:uid="{00000000-0005-0000-0000-000036380000}"/>
    <cellStyle name="SAPBEXHLevel3X 91" xfId="7389" xr:uid="{00000000-0005-0000-0000-000037380000}"/>
    <cellStyle name="SAPBEXHLevel3X 92" xfId="7390" xr:uid="{00000000-0005-0000-0000-000038380000}"/>
    <cellStyle name="SAPBEXHLevel3X 93" xfId="7391" xr:uid="{00000000-0005-0000-0000-000039380000}"/>
    <cellStyle name="SAPBEXHLevel3X 94" xfId="7392" xr:uid="{00000000-0005-0000-0000-00003A380000}"/>
    <cellStyle name="SAPBEXHLevel3X 95" xfId="7393" xr:uid="{00000000-0005-0000-0000-00003B380000}"/>
    <cellStyle name="SAPBEXHLevel3X 96" xfId="7394" xr:uid="{00000000-0005-0000-0000-00003C380000}"/>
    <cellStyle name="SAPBEXHLevel3X 97" xfId="7395" xr:uid="{00000000-0005-0000-0000-00003D380000}"/>
    <cellStyle name="SAPBEXHLevel3X 98" xfId="7396" xr:uid="{00000000-0005-0000-0000-00003E380000}"/>
    <cellStyle name="SAPBEXHLevel3X 99" xfId="7397" xr:uid="{00000000-0005-0000-0000-00003F380000}"/>
    <cellStyle name="SAPBEXItemHeader" xfId="7554" xr:uid="{00000000-0005-0000-0000-000078390000}"/>
    <cellStyle name="SAPBEXinputData" xfId="7398" xr:uid="{00000000-0005-0000-0000-000040380000}"/>
    <cellStyle name="SAPBEXinputData 10" xfId="7399" xr:uid="{00000000-0005-0000-0000-000041380000}"/>
    <cellStyle name="SAPBEXinputData 10 2" xfId="11399" xr:uid="{00000000-0005-0000-0000-000042380000}"/>
    <cellStyle name="SAPBEXinputData 100" xfId="7400" xr:uid="{00000000-0005-0000-0000-000043380000}"/>
    <cellStyle name="SAPBEXinputData 100 2" xfId="11400" xr:uid="{00000000-0005-0000-0000-000044380000}"/>
    <cellStyle name="SAPBEXinputData 101" xfId="7401" xr:uid="{00000000-0005-0000-0000-000045380000}"/>
    <cellStyle name="SAPBEXinputData 101 2" xfId="11401" xr:uid="{00000000-0005-0000-0000-000046380000}"/>
    <cellStyle name="SAPBEXinputData 102" xfId="7402" xr:uid="{00000000-0005-0000-0000-000047380000}"/>
    <cellStyle name="SAPBEXinputData 102 2" xfId="11402" xr:uid="{00000000-0005-0000-0000-000048380000}"/>
    <cellStyle name="SAPBEXinputData 103" xfId="7403" xr:uid="{00000000-0005-0000-0000-000049380000}"/>
    <cellStyle name="SAPBEXinputData 103 2" xfId="11403" xr:uid="{00000000-0005-0000-0000-00004A380000}"/>
    <cellStyle name="SAPBEXinputData 104" xfId="7404" xr:uid="{00000000-0005-0000-0000-00004B380000}"/>
    <cellStyle name="SAPBEXinputData 104 2" xfId="11404" xr:uid="{00000000-0005-0000-0000-00004C380000}"/>
    <cellStyle name="SAPBEXinputData 105" xfId="7405" xr:uid="{00000000-0005-0000-0000-00004D380000}"/>
    <cellStyle name="SAPBEXinputData 105 2" xfId="11405" xr:uid="{00000000-0005-0000-0000-00004E380000}"/>
    <cellStyle name="SAPBEXinputData 106" xfId="7406" xr:uid="{00000000-0005-0000-0000-00004F380000}"/>
    <cellStyle name="SAPBEXinputData 106 2" xfId="11406" xr:uid="{00000000-0005-0000-0000-000050380000}"/>
    <cellStyle name="SAPBEXinputData 107" xfId="7407" xr:uid="{00000000-0005-0000-0000-000051380000}"/>
    <cellStyle name="SAPBEXinputData 107 2" xfId="11407" xr:uid="{00000000-0005-0000-0000-000052380000}"/>
    <cellStyle name="SAPBEXinputData 108" xfId="7408" xr:uid="{00000000-0005-0000-0000-000053380000}"/>
    <cellStyle name="SAPBEXinputData 108 2" xfId="11408" xr:uid="{00000000-0005-0000-0000-000054380000}"/>
    <cellStyle name="SAPBEXinputData 109" xfId="7409" xr:uid="{00000000-0005-0000-0000-000055380000}"/>
    <cellStyle name="SAPBEXinputData 109 2" xfId="11409" xr:uid="{00000000-0005-0000-0000-000056380000}"/>
    <cellStyle name="SAPBEXinputData 11" xfId="7410" xr:uid="{00000000-0005-0000-0000-000057380000}"/>
    <cellStyle name="SAPBEXinputData 11 2" xfId="11410" xr:uid="{00000000-0005-0000-0000-000058380000}"/>
    <cellStyle name="SAPBEXinputData 110" xfId="7411" xr:uid="{00000000-0005-0000-0000-000059380000}"/>
    <cellStyle name="SAPBEXinputData 110 2" xfId="11411" xr:uid="{00000000-0005-0000-0000-00005A380000}"/>
    <cellStyle name="SAPBEXinputData 111" xfId="7412" xr:uid="{00000000-0005-0000-0000-00005B380000}"/>
    <cellStyle name="SAPBEXinputData 111 2" xfId="11412" xr:uid="{00000000-0005-0000-0000-00005C380000}"/>
    <cellStyle name="SAPBEXinputData 112" xfId="7413" xr:uid="{00000000-0005-0000-0000-00005D380000}"/>
    <cellStyle name="SAPBEXinputData 112 2" xfId="11413" xr:uid="{00000000-0005-0000-0000-00005E380000}"/>
    <cellStyle name="SAPBEXinputData 113" xfId="7414" xr:uid="{00000000-0005-0000-0000-00005F380000}"/>
    <cellStyle name="SAPBEXinputData 113 2" xfId="11414" xr:uid="{00000000-0005-0000-0000-000060380000}"/>
    <cellStyle name="SAPBEXinputData 114" xfId="7415" xr:uid="{00000000-0005-0000-0000-000061380000}"/>
    <cellStyle name="SAPBEXinputData 114 2" xfId="11415" xr:uid="{00000000-0005-0000-0000-000062380000}"/>
    <cellStyle name="SAPBEXinputData 115" xfId="7416" xr:uid="{00000000-0005-0000-0000-000063380000}"/>
    <cellStyle name="SAPBEXinputData 115 2" xfId="11416" xr:uid="{00000000-0005-0000-0000-000064380000}"/>
    <cellStyle name="SAPBEXinputData 116" xfId="7417" xr:uid="{00000000-0005-0000-0000-000065380000}"/>
    <cellStyle name="SAPBEXinputData 116 2" xfId="11417" xr:uid="{00000000-0005-0000-0000-000066380000}"/>
    <cellStyle name="SAPBEXinputData 117" xfId="7418" xr:uid="{00000000-0005-0000-0000-000067380000}"/>
    <cellStyle name="SAPBEXinputData 117 2" xfId="11418" xr:uid="{00000000-0005-0000-0000-000068380000}"/>
    <cellStyle name="SAPBEXinputData 118" xfId="7419" xr:uid="{00000000-0005-0000-0000-000069380000}"/>
    <cellStyle name="SAPBEXinputData 118 2" xfId="11419" xr:uid="{00000000-0005-0000-0000-00006A380000}"/>
    <cellStyle name="SAPBEXinputData 119" xfId="7420" xr:uid="{00000000-0005-0000-0000-00006B380000}"/>
    <cellStyle name="SAPBEXinputData 119 2" xfId="11420" xr:uid="{00000000-0005-0000-0000-00006C380000}"/>
    <cellStyle name="SAPBEXinputData 12" xfId="7421" xr:uid="{00000000-0005-0000-0000-00006D380000}"/>
    <cellStyle name="SAPBEXinputData 12 2" xfId="11421" xr:uid="{00000000-0005-0000-0000-00006E380000}"/>
    <cellStyle name="SAPBEXinputData 120" xfId="7422" xr:uid="{00000000-0005-0000-0000-00006F380000}"/>
    <cellStyle name="SAPBEXinputData 120 2" xfId="11422" xr:uid="{00000000-0005-0000-0000-000070380000}"/>
    <cellStyle name="SAPBEXinputData 121" xfId="7423" xr:uid="{00000000-0005-0000-0000-000071380000}"/>
    <cellStyle name="SAPBEXinputData 121 2" xfId="11423" xr:uid="{00000000-0005-0000-0000-000072380000}"/>
    <cellStyle name="SAPBEXinputData 122" xfId="7424" xr:uid="{00000000-0005-0000-0000-000073380000}"/>
    <cellStyle name="SAPBEXinputData 122 2" xfId="11424" xr:uid="{00000000-0005-0000-0000-000074380000}"/>
    <cellStyle name="SAPBEXinputData 123" xfId="7425" xr:uid="{00000000-0005-0000-0000-000075380000}"/>
    <cellStyle name="SAPBEXinputData 123 2" xfId="11425" xr:uid="{00000000-0005-0000-0000-000076380000}"/>
    <cellStyle name="SAPBEXinputData 124" xfId="7426" xr:uid="{00000000-0005-0000-0000-000077380000}"/>
    <cellStyle name="SAPBEXinputData 124 2" xfId="11426" xr:uid="{00000000-0005-0000-0000-000078380000}"/>
    <cellStyle name="SAPBEXinputData 125" xfId="7427" xr:uid="{00000000-0005-0000-0000-000079380000}"/>
    <cellStyle name="SAPBEXinputData 125 2" xfId="11427" xr:uid="{00000000-0005-0000-0000-00007A380000}"/>
    <cellStyle name="SAPBEXinputData 126" xfId="7428" xr:uid="{00000000-0005-0000-0000-00007B380000}"/>
    <cellStyle name="SAPBEXinputData 126 2" xfId="11428" xr:uid="{00000000-0005-0000-0000-00007C380000}"/>
    <cellStyle name="SAPBEXinputData 127" xfId="7429" xr:uid="{00000000-0005-0000-0000-00007D380000}"/>
    <cellStyle name="SAPBEXinputData 127 2" xfId="11429" xr:uid="{00000000-0005-0000-0000-00007E380000}"/>
    <cellStyle name="SAPBEXinputData 128" xfId="7430" xr:uid="{00000000-0005-0000-0000-00007F380000}"/>
    <cellStyle name="SAPBEXinputData 128 2" xfId="11430" xr:uid="{00000000-0005-0000-0000-000080380000}"/>
    <cellStyle name="SAPBEXinputData 129" xfId="7431" xr:uid="{00000000-0005-0000-0000-000081380000}"/>
    <cellStyle name="SAPBEXinputData 129 2" xfId="11431" xr:uid="{00000000-0005-0000-0000-000082380000}"/>
    <cellStyle name="SAPBEXinputData 13" xfId="7432" xr:uid="{00000000-0005-0000-0000-000083380000}"/>
    <cellStyle name="SAPBEXinputData 13 2" xfId="11432" xr:uid="{00000000-0005-0000-0000-000084380000}"/>
    <cellStyle name="SAPBEXinputData 130" xfId="7433" xr:uid="{00000000-0005-0000-0000-000085380000}"/>
    <cellStyle name="SAPBEXinputData 130 2" xfId="11433" xr:uid="{00000000-0005-0000-0000-000086380000}"/>
    <cellStyle name="SAPBEXinputData 131" xfId="7434" xr:uid="{00000000-0005-0000-0000-000087380000}"/>
    <cellStyle name="SAPBEXinputData 131 2" xfId="11434" xr:uid="{00000000-0005-0000-0000-000088380000}"/>
    <cellStyle name="SAPBEXinputData 132" xfId="7435" xr:uid="{00000000-0005-0000-0000-000089380000}"/>
    <cellStyle name="SAPBEXinputData 132 2" xfId="11435" xr:uid="{00000000-0005-0000-0000-00008A380000}"/>
    <cellStyle name="SAPBEXinputData 133" xfId="7436" xr:uid="{00000000-0005-0000-0000-00008B380000}"/>
    <cellStyle name="SAPBEXinputData 133 2" xfId="11436" xr:uid="{00000000-0005-0000-0000-00008C380000}"/>
    <cellStyle name="SAPBEXinputData 134" xfId="7437" xr:uid="{00000000-0005-0000-0000-00008D380000}"/>
    <cellStyle name="SAPBEXinputData 134 2" xfId="11437" xr:uid="{00000000-0005-0000-0000-00008E380000}"/>
    <cellStyle name="SAPBEXinputData 135" xfId="7438" xr:uid="{00000000-0005-0000-0000-00008F380000}"/>
    <cellStyle name="SAPBEXinputData 135 2" xfId="11438" xr:uid="{00000000-0005-0000-0000-000090380000}"/>
    <cellStyle name="SAPBEXinputData 136" xfId="7439" xr:uid="{00000000-0005-0000-0000-000091380000}"/>
    <cellStyle name="SAPBEXinputData 136 2" xfId="11439" xr:uid="{00000000-0005-0000-0000-000092380000}"/>
    <cellStyle name="SAPBEXinputData 137" xfId="7440" xr:uid="{00000000-0005-0000-0000-000093380000}"/>
    <cellStyle name="SAPBEXinputData 137 2" xfId="11440" xr:uid="{00000000-0005-0000-0000-000094380000}"/>
    <cellStyle name="SAPBEXinputData 138" xfId="7441" xr:uid="{00000000-0005-0000-0000-000095380000}"/>
    <cellStyle name="SAPBEXinputData 138 2" xfId="11441" xr:uid="{00000000-0005-0000-0000-000096380000}"/>
    <cellStyle name="SAPBEXinputData 139" xfId="7442" xr:uid="{00000000-0005-0000-0000-000097380000}"/>
    <cellStyle name="SAPBEXinputData 139 2" xfId="11442" xr:uid="{00000000-0005-0000-0000-000098380000}"/>
    <cellStyle name="SAPBEXinputData 14" xfId="7443" xr:uid="{00000000-0005-0000-0000-000099380000}"/>
    <cellStyle name="SAPBEXinputData 14 2" xfId="11443" xr:uid="{00000000-0005-0000-0000-00009A380000}"/>
    <cellStyle name="SAPBEXinputData 140" xfId="7444" xr:uid="{00000000-0005-0000-0000-00009B380000}"/>
    <cellStyle name="SAPBEXinputData 140 2" xfId="11444" xr:uid="{00000000-0005-0000-0000-00009C380000}"/>
    <cellStyle name="SAPBEXinputData 141" xfId="7445" xr:uid="{00000000-0005-0000-0000-00009D380000}"/>
    <cellStyle name="SAPBEXinputData 141 2" xfId="11445" xr:uid="{00000000-0005-0000-0000-00009E380000}"/>
    <cellStyle name="SAPBEXinputData 142" xfId="7446" xr:uid="{00000000-0005-0000-0000-00009F380000}"/>
    <cellStyle name="SAPBEXinputData 142 2" xfId="11446" xr:uid="{00000000-0005-0000-0000-0000A0380000}"/>
    <cellStyle name="SAPBEXinputData 143" xfId="7447" xr:uid="{00000000-0005-0000-0000-0000A1380000}"/>
    <cellStyle name="SAPBEXinputData 143 2" xfId="11447" xr:uid="{00000000-0005-0000-0000-0000A2380000}"/>
    <cellStyle name="SAPBEXinputData 144" xfId="7448" xr:uid="{00000000-0005-0000-0000-0000A3380000}"/>
    <cellStyle name="SAPBEXinputData 144 2" xfId="11448" xr:uid="{00000000-0005-0000-0000-0000A4380000}"/>
    <cellStyle name="SAPBEXinputData 145" xfId="7449" xr:uid="{00000000-0005-0000-0000-0000A5380000}"/>
    <cellStyle name="SAPBEXinputData 145 2" xfId="11449" xr:uid="{00000000-0005-0000-0000-0000A6380000}"/>
    <cellStyle name="SAPBEXinputData 146" xfId="7450" xr:uid="{00000000-0005-0000-0000-0000A7380000}"/>
    <cellStyle name="SAPBEXinputData 146 2" xfId="11450" xr:uid="{00000000-0005-0000-0000-0000A8380000}"/>
    <cellStyle name="SAPBEXinputData 147" xfId="7451" xr:uid="{00000000-0005-0000-0000-0000A9380000}"/>
    <cellStyle name="SAPBEXinputData 147 2" xfId="11451" xr:uid="{00000000-0005-0000-0000-0000AA380000}"/>
    <cellStyle name="SAPBEXinputData 148" xfId="7452" xr:uid="{00000000-0005-0000-0000-0000AB380000}"/>
    <cellStyle name="SAPBEXinputData 148 2" xfId="11452" xr:uid="{00000000-0005-0000-0000-0000AC380000}"/>
    <cellStyle name="SAPBEXinputData 149" xfId="7453" xr:uid="{00000000-0005-0000-0000-0000AD380000}"/>
    <cellStyle name="SAPBEXinputData 149 2" xfId="11453" xr:uid="{00000000-0005-0000-0000-0000AE380000}"/>
    <cellStyle name="SAPBEXinputData 15" xfId="7454" xr:uid="{00000000-0005-0000-0000-0000AF380000}"/>
    <cellStyle name="SAPBEXinputData 15 2" xfId="11454" xr:uid="{00000000-0005-0000-0000-0000B0380000}"/>
    <cellStyle name="SAPBEXinputData 150" xfId="7455" xr:uid="{00000000-0005-0000-0000-0000B1380000}"/>
    <cellStyle name="SAPBEXinputData 150 2" xfId="11455" xr:uid="{00000000-0005-0000-0000-0000B2380000}"/>
    <cellStyle name="SAPBEXinputData 151" xfId="7456" xr:uid="{00000000-0005-0000-0000-0000B3380000}"/>
    <cellStyle name="SAPBEXinputData 151 2" xfId="11456" xr:uid="{00000000-0005-0000-0000-0000B4380000}"/>
    <cellStyle name="SAPBEXinputData 152" xfId="7457" xr:uid="{00000000-0005-0000-0000-0000B5380000}"/>
    <cellStyle name="SAPBEXinputData 152 2" xfId="11457" xr:uid="{00000000-0005-0000-0000-0000B6380000}"/>
    <cellStyle name="SAPBEXinputData 153" xfId="7458" xr:uid="{00000000-0005-0000-0000-0000B7380000}"/>
    <cellStyle name="SAPBEXinputData 153 2" xfId="11458" xr:uid="{00000000-0005-0000-0000-0000B8380000}"/>
    <cellStyle name="SAPBEXinputData 154" xfId="7459" xr:uid="{00000000-0005-0000-0000-0000B9380000}"/>
    <cellStyle name="SAPBEXinputData 154 2" xfId="11459" xr:uid="{00000000-0005-0000-0000-0000BA380000}"/>
    <cellStyle name="SAPBEXinputData 155" xfId="7460" xr:uid="{00000000-0005-0000-0000-0000BB380000}"/>
    <cellStyle name="SAPBEXinputData 155 2" xfId="11460" xr:uid="{00000000-0005-0000-0000-0000BC380000}"/>
    <cellStyle name="SAPBEXinputData 156" xfId="7461" xr:uid="{00000000-0005-0000-0000-0000BD380000}"/>
    <cellStyle name="SAPBEXinputData 156 2" xfId="11461" xr:uid="{00000000-0005-0000-0000-0000BE380000}"/>
    <cellStyle name="SAPBEXinputData 157" xfId="11398" xr:uid="{00000000-0005-0000-0000-0000BF380000}"/>
    <cellStyle name="SAPBEXinputData 16" xfId="7462" xr:uid="{00000000-0005-0000-0000-0000C0380000}"/>
    <cellStyle name="SAPBEXinputData 16 2" xfId="11462" xr:uid="{00000000-0005-0000-0000-0000C1380000}"/>
    <cellStyle name="SAPBEXinputData 17" xfId="7463" xr:uid="{00000000-0005-0000-0000-0000C2380000}"/>
    <cellStyle name="SAPBEXinputData 17 2" xfId="11463" xr:uid="{00000000-0005-0000-0000-0000C3380000}"/>
    <cellStyle name="SAPBEXinputData 18" xfId="7464" xr:uid="{00000000-0005-0000-0000-0000C4380000}"/>
    <cellStyle name="SAPBEXinputData 18 2" xfId="11464" xr:uid="{00000000-0005-0000-0000-0000C5380000}"/>
    <cellStyle name="SAPBEXinputData 19" xfId="7465" xr:uid="{00000000-0005-0000-0000-0000C6380000}"/>
    <cellStyle name="SAPBEXinputData 19 2" xfId="11465" xr:uid="{00000000-0005-0000-0000-0000C7380000}"/>
    <cellStyle name="SAPBEXinputData 2" xfId="7466" xr:uid="{00000000-0005-0000-0000-0000C8380000}"/>
    <cellStyle name="SAPBEXinputData 2 2" xfId="11466" xr:uid="{00000000-0005-0000-0000-0000C9380000}"/>
    <cellStyle name="SAPBEXinputData 20" xfId="7467" xr:uid="{00000000-0005-0000-0000-0000CA380000}"/>
    <cellStyle name="SAPBEXinputData 20 2" xfId="11467" xr:uid="{00000000-0005-0000-0000-0000CB380000}"/>
    <cellStyle name="SAPBEXinputData 21" xfId="7468" xr:uid="{00000000-0005-0000-0000-0000CC380000}"/>
    <cellStyle name="SAPBEXinputData 21 2" xfId="11468" xr:uid="{00000000-0005-0000-0000-0000CD380000}"/>
    <cellStyle name="SAPBEXinputData 22" xfId="7469" xr:uid="{00000000-0005-0000-0000-0000CE380000}"/>
    <cellStyle name="SAPBEXinputData 22 2" xfId="11469" xr:uid="{00000000-0005-0000-0000-0000CF380000}"/>
    <cellStyle name="SAPBEXinputData 23" xfId="7470" xr:uid="{00000000-0005-0000-0000-0000D0380000}"/>
    <cellStyle name="SAPBEXinputData 23 2" xfId="11470" xr:uid="{00000000-0005-0000-0000-0000D1380000}"/>
    <cellStyle name="SAPBEXinputData 24" xfId="7471" xr:uid="{00000000-0005-0000-0000-0000D2380000}"/>
    <cellStyle name="SAPBEXinputData 24 2" xfId="11471" xr:uid="{00000000-0005-0000-0000-0000D3380000}"/>
    <cellStyle name="SAPBEXinputData 25" xfId="7472" xr:uid="{00000000-0005-0000-0000-0000D4380000}"/>
    <cellStyle name="SAPBEXinputData 25 2" xfId="11472" xr:uid="{00000000-0005-0000-0000-0000D5380000}"/>
    <cellStyle name="SAPBEXinputData 26" xfId="7473" xr:uid="{00000000-0005-0000-0000-0000D6380000}"/>
    <cellStyle name="SAPBEXinputData 26 2" xfId="11473" xr:uid="{00000000-0005-0000-0000-0000D7380000}"/>
    <cellStyle name="SAPBEXinputData 27" xfId="7474" xr:uid="{00000000-0005-0000-0000-0000D8380000}"/>
    <cellStyle name="SAPBEXinputData 27 2" xfId="11474" xr:uid="{00000000-0005-0000-0000-0000D9380000}"/>
    <cellStyle name="SAPBEXinputData 28" xfId="7475" xr:uid="{00000000-0005-0000-0000-0000DA380000}"/>
    <cellStyle name="SAPBEXinputData 28 2" xfId="11475" xr:uid="{00000000-0005-0000-0000-0000DB380000}"/>
    <cellStyle name="SAPBEXinputData 29" xfId="7476" xr:uid="{00000000-0005-0000-0000-0000DC380000}"/>
    <cellStyle name="SAPBEXinputData 29 2" xfId="11476" xr:uid="{00000000-0005-0000-0000-0000DD380000}"/>
    <cellStyle name="SAPBEXinputData 3" xfId="7477" xr:uid="{00000000-0005-0000-0000-0000DE380000}"/>
    <cellStyle name="SAPBEXinputData 3 2" xfId="11477" xr:uid="{00000000-0005-0000-0000-0000DF380000}"/>
    <cellStyle name="SAPBEXinputData 30" xfId="7478" xr:uid="{00000000-0005-0000-0000-0000E0380000}"/>
    <cellStyle name="SAPBEXinputData 30 2" xfId="11478" xr:uid="{00000000-0005-0000-0000-0000E1380000}"/>
    <cellStyle name="SAPBEXinputData 31" xfId="7479" xr:uid="{00000000-0005-0000-0000-0000E2380000}"/>
    <cellStyle name="SAPBEXinputData 31 2" xfId="11479" xr:uid="{00000000-0005-0000-0000-0000E3380000}"/>
    <cellStyle name="SAPBEXinputData 32" xfId="7480" xr:uid="{00000000-0005-0000-0000-0000E4380000}"/>
    <cellStyle name="SAPBEXinputData 32 2" xfId="11480" xr:uid="{00000000-0005-0000-0000-0000E5380000}"/>
    <cellStyle name="SAPBEXinputData 33" xfId="7481" xr:uid="{00000000-0005-0000-0000-0000E6380000}"/>
    <cellStyle name="SAPBEXinputData 33 2" xfId="11481" xr:uid="{00000000-0005-0000-0000-0000E7380000}"/>
    <cellStyle name="SAPBEXinputData 34" xfId="7482" xr:uid="{00000000-0005-0000-0000-0000E8380000}"/>
    <cellStyle name="SAPBEXinputData 34 2" xfId="11482" xr:uid="{00000000-0005-0000-0000-0000E9380000}"/>
    <cellStyle name="SAPBEXinputData 35" xfId="7483" xr:uid="{00000000-0005-0000-0000-0000EA380000}"/>
    <cellStyle name="SAPBEXinputData 35 2" xfId="11483" xr:uid="{00000000-0005-0000-0000-0000EB380000}"/>
    <cellStyle name="SAPBEXinputData 36" xfId="7484" xr:uid="{00000000-0005-0000-0000-0000EC380000}"/>
    <cellStyle name="SAPBEXinputData 36 2" xfId="11484" xr:uid="{00000000-0005-0000-0000-0000ED380000}"/>
    <cellStyle name="SAPBEXinputData 37" xfId="7485" xr:uid="{00000000-0005-0000-0000-0000EE380000}"/>
    <cellStyle name="SAPBEXinputData 37 2" xfId="11485" xr:uid="{00000000-0005-0000-0000-0000EF380000}"/>
    <cellStyle name="SAPBEXinputData 38" xfId="7486" xr:uid="{00000000-0005-0000-0000-0000F0380000}"/>
    <cellStyle name="SAPBEXinputData 38 2" xfId="11486" xr:uid="{00000000-0005-0000-0000-0000F1380000}"/>
    <cellStyle name="SAPBEXinputData 39" xfId="7487" xr:uid="{00000000-0005-0000-0000-0000F2380000}"/>
    <cellStyle name="SAPBEXinputData 39 2" xfId="11487" xr:uid="{00000000-0005-0000-0000-0000F3380000}"/>
    <cellStyle name="SAPBEXinputData 4" xfId="7488" xr:uid="{00000000-0005-0000-0000-0000F4380000}"/>
    <cellStyle name="SAPBEXinputData 4 2" xfId="11488" xr:uid="{00000000-0005-0000-0000-0000F5380000}"/>
    <cellStyle name="SAPBEXinputData 40" xfId="7489" xr:uid="{00000000-0005-0000-0000-0000F6380000}"/>
    <cellStyle name="SAPBEXinputData 40 2" xfId="11489" xr:uid="{00000000-0005-0000-0000-0000F7380000}"/>
    <cellStyle name="SAPBEXinputData 41" xfId="7490" xr:uid="{00000000-0005-0000-0000-0000F8380000}"/>
    <cellStyle name="SAPBEXinputData 41 2" xfId="11490" xr:uid="{00000000-0005-0000-0000-0000F9380000}"/>
    <cellStyle name="SAPBEXinputData 42" xfId="7491" xr:uid="{00000000-0005-0000-0000-0000FA380000}"/>
    <cellStyle name="SAPBEXinputData 42 2" xfId="11491" xr:uid="{00000000-0005-0000-0000-0000FB380000}"/>
    <cellStyle name="SAPBEXinputData 43" xfId="7492" xr:uid="{00000000-0005-0000-0000-0000FC380000}"/>
    <cellStyle name="SAPBEXinputData 43 2" xfId="11492" xr:uid="{00000000-0005-0000-0000-0000FD380000}"/>
    <cellStyle name="SAPBEXinputData 44" xfId="7493" xr:uid="{00000000-0005-0000-0000-0000FE380000}"/>
    <cellStyle name="SAPBEXinputData 44 2" xfId="11493" xr:uid="{00000000-0005-0000-0000-0000FF380000}"/>
    <cellStyle name="SAPBEXinputData 45" xfId="7494" xr:uid="{00000000-0005-0000-0000-000000390000}"/>
    <cellStyle name="SAPBEXinputData 45 2" xfId="11494" xr:uid="{00000000-0005-0000-0000-000001390000}"/>
    <cellStyle name="SAPBEXinputData 46" xfId="7495" xr:uid="{00000000-0005-0000-0000-000002390000}"/>
    <cellStyle name="SAPBEXinputData 46 2" xfId="11495" xr:uid="{00000000-0005-0000-0000-000003390000}"/>
    <cellStyle name="SAPBEXinputData 47" xfId="7496" xr:uid="{00000000-0005-0000-0000-000004390000}"/>
    <cellStyle name="SAPBEXinputData 47 2" xfId="11496" xr:uid="{00000000-0005-0000-0000-000005390000}"/>
    <cellStyle name="SAPBEXinputData 48" xfId="7497" xr:uid="{00000000-0005-0000-0000-000006390000}"/>
    <cellStyle name="SAPBEXinputData 48 2" xfId="11497" xr:uid="{00000000-0005-0000-0000-000007390000}"/>
    <cellStyle name="SAPBEXinputData 49" xfId="7498" xr:uid="{00000000-0005-0000-0000-000008390000}"/>
    <cellStyle name="SAPBEXinputData 49 2" xfId="11498" xr:uid="{00000000-0005-0000-0000-000009390000}"/>
    <cellStyle name="SAPBEXinputData 5" xfId="7499" xr:uid="{00000000-0005-0000-0000-00000A390000}"/>
    <cellStyle name="SAPBEXinputData 5 2" xfId="11499" xr:uid="{00000000-0005-0000-0000-00000B390000}"/>
    <cellStyle name="SAPBEXinputData 50" xfId="7500" xr:uid="{00000000-0005-0000-0000-00000C390000}"/>
    <cellStyle name="SAPBEXinputData 50 2" xfId="11500" xr:uid="{00000000-0005-0000-0000-00000D390000}"/>
    <cellStyle name="SAPBEXinputData 51" xfId="7501" xr:uid="{00000000-0005-0000-0000-00000E390000}"/>
    <cellStyle name="SAPBEXinputData 51 2" xfId="11501" xr:uid="{00000000-0005-0000-0000-00000F390000}"/>
    <cellStyle name="SAPBEXinputData 52" xfId="7502" xr:uid="{00000000-0005-0000-0000-000010390000}"/>
    <cellStyle name="SAPBEXinputData 52 2" xfId="11502" xr:uid="{00000000-0005-0000-0000-000011390000}"/>
    <cellStyle name="SAPBEXinputData 53" xfId="7503" xr:uid="{00000000-0005-0000-0000-000012390000}"/>
    <cellStyle name="SAPBEXinputData 53 2" xfId="11503" xr:uid="{00000000-0005-0000-0000-000013390000}"/>
    <cellStyle name="SAPBEXinputData 54" xfId="7504" xr:uid="{00000000-0005-0000-0000-000014390000}"/>
    <cellStyle name="SAPBEXinputData 54 2" xfId="11504" xr:uid="{00000000-0005-0000-0000-000015390000}"/>
    <cellStyle name="SAPBEXinputData 55" xfId="7505" xr:uid="{00000000-0005-0000-0000-000016390000}"/>
    <cellStyle name="SAPBEXinputData 55 2" xfId="11505" xr:uid="{00000000-0005-0000-0000-000017390000}"/>
    <cellStyle name="SAPBEXinputData 56" xfId="7506" xr:uid="{00000000-0005-0000-0000-000018390000}"/>
    <cellStyle name="SAPBEXinputData 56 2" xfId="11506" xr:uid="{00000000-0005-0000-0000-000019390000}"/>
    <cellStyle name="SAPBEXinputData 57" xfId="7507" xr:uid="{00000000-0005-0000-0000-00001A390000}"/>
    <cellStyle name="SAPBEXinputData 57 2" xfId="11507" xr:uid="{00000000-0005-0000-0000-00001B390000}"/>
    <cellStyle name="SAPBEXinputData 58" xfId="7508" xr:uid="{00000000-0005-0000-0000-00001C390000}"/>
    <cellStyle name="SAPBEXinputData 58 2" xfId="11508" xr:uid="{00000000-0005-0000-0000-00001D390000}"/>
    <cellStyle name="SAPBEXinputData 59" xfId="7509" xr:uid="{00000000-0005-0000-0000-00001E390000}"/>
    <cellStyle name="SAPBEXinputData 59 2" xfId="11509" xr:uid="{00000000-0005-0000-0000-00001F390000}"/>
    <cellStyle name="SAPBEXinputData 6" xfId="7510" xr:uid="{00000000-0005-0000-0000-000020390000}"/>
    <cellStyle name="SAPBEXinputData 6 2" xfId="11510" xr:uid="{00000000-0005-0000-0000-000021390000}"/>
    <cellStyle name="SAPBEXinputData 60" xfId="7511" xr:uid="{00000000-0005-0000-0000-000022390000}"/>
    <cellStyle name="SAPBEXinputData 60 2" xfId="11511" xr:uid="{00000000-0005-0000-0000-000023390000}"/>
    <cellStyle name="SAPBEXinputData 61" xfId="7512" xr:uid="{00000000-0005-0000-0000-000024390000}"/>
    <cellStyle name="SAPBEXinputData 61 2" xfId="11512" xr:uid="{00000000-0005-0000-0000-000025390000}"/>
    <cellStyle name="SAPBEXinputData 62" xfId="7513" xr:uid="{00000000-0005-0000-0000-000026390000}"/>
    <cellStyle name="SAPBEXinputData 62 2" xfId="11513" xr:uid="{00000000-0005-0000-0000-000027390000}"/>
    <cellStyle name="SAPBEXinputData 63" xfId="7514" xr:uid="{00000000-0005-0000-0000-000028390000}"/>
    <cellStyle name="SAPBEXinputData 63 2" xfId="11514" xr:uid="{00000000-0005-0000-0000-000029390000}"/>
    <cellStyle name="SAPBEXinputData 64" xfId="7515" xr:uid="{00000000-0005-0000-0000-00002A390000}"/>
    <cellStyle name="SAPBEXinputData 64 2" xfId="11515" xr:uid="{00000000-0005-0000-0000-00002B390000}"/>
    <cellStyle name="SAPBEXinputData 65" xfId="7516" xr:uid="{00000000-0005-0000-0000-00002C390000}"/>
    <cellStyle name="SAPBEXinputData 65 2" xfId="11516" xr:uid="{00000000-0005-0000-0000-00002D390000}"/>
    <cellStyle name="SAPBEXinputData 66" xfId="7517" xr:uid="{00000000-0005-0000-0000-00002E390000}"/>
    <cellStyle name="SAPBEXinputData 66 2" xfId="11517" xr:uid="{00000000-0005-0000-0000-00002F390000}"/>
    <cellStyle name="SAPBEXinputData 67" xfId="7518" xr:uid="{00000000-0005-0000-0000-000030390000}"/>
    <cellStyle name="SAPBEXinputData 67 2" xfId="11518" xr:uid="{00000000-0005-0000-0000-000031390000}"/>
    <cellStyle name="SAPBEXinputData 68" xfId="7519" xr:uid="{00000000-0005-0000-0000-000032390000}"/>
    <cellStyle name="SAPBEXinputData 68 2" xfId="11519" xr:uid="{00000000-0005-0000-0000-000033390000}"/>
    <cellStyle name="SAPBEXinputData 69" xfId="7520" xr:uid="{00000000-0005-0000-0000-000034390000}"/>
    <cellStyle name="SAPBEXinputData 69 2" xfId="11520" xr:uid="{00000000-0005-0000-0000-000035390000}"/>
    <cellStyle name="SAPBEXinputData 7" xfId="7521" xr:uid="{00000000-0005-0000-0000-000036390000}"/>
    <cellStyle name="SAPBEXinputData 7 2" xfId="11521" xr:uid="{00000000-0005-0000-0000-000037390000}"/>
    <cellStyle name="SAPBEXinputData 70" xfId="7522" xr:uid="{00000000-0005-0000-0000-000038390000}"/>
    <cellStyle name="SAPBEXinputData 70 2" xfId="11522" xr:uid="{00000000-0005-0000-0000-000039390000}"/>
    <cellStyle name="SAPBEXinputData 71" xfId="7523" xr:uid="{00000000-0005-0000-0000-00003A390000}"/>
    <cellStyle name="SAPBEXinputData 71 2" xfId="11523" xr:uid="{00000000-0005-0000-0000-00003B390000}"/>
    <cellStyle name="SAPBEXinputData 72" xfId="7524" xr:uid="{00000000-0005-0000-0000-00003C390000}"/>
    <cellStyle name="SAPBEXinputData 72 2" xfId="11524" xr:uid="{00000000-0005-0000-0000-00003D390000}"/>
    <cellStyle name="SAPBEXinputData 73" xfId="7525" xr:uid="{00000000-0005-0000-0000-00003E390000}"/>
    <cellStyle name="SAPBEXinputData 73 2" xfId="11525" xr:uid="{00000000-0005-0000-0000-00003F390000}"/>
    <cellStyle name="SAPBEXinputData 74" xfId="7526" xr:uid="{00000000-0005-0000-0000-000040390000}"/>
    <cellStyle name="SAPBEXinputData 74 2" xfId="11526" xr:uid="{00000000-0005-0000-0000-000041390000}"/>
    <cellStyle name="SAPBEXinputData 75" xfId="7527" xr:uid="{00000000-0005-0000-0000-000042390000}"/>
    <cellStyle name="SAPBEXinputData 75 2" xfId="11527" xr:uid="{00000000-0005-0000-0000-000043390000}"/>
    <cellStyle name="SAPBEXinputData 76" xfId="7528" xr:uid="{00000000-0005-0000-0000-000044390000}"/>
    <cellStyle name="SAPBEXinputData 76 2" xfId="11528" xr:uid="{00000000-0005-0000-0000-000045390000}"/>
    <cellStyle name="SAPBEXinputData 77" xfId="7529" xr:uid="{00000000-0005-0000-0000-000046390000}"/>
    <cellStyle name="SAPBEXinputData 77 2" xfId="11529" xr:uid="{00000000-0005-0000-0000-000047390000}"/>
    <cellStyle name="SAPBEXinputData 78" xfId="7530" xr:uid="{00000000-0005-0000-0000-000048390000}"/>
    <cellStyle name="SAPBEXinputData 78 2" xfId="11530" xr:uid="{00000000-0005-0000-0000-000049390000}"/>
    <cellStyle name="SAPBEXinputData 79" xfId="7531" xr:uid="{00000000-0005-0000-0000-00004A390000}"/>
    <cellStyle name="SAPBEXinputData 79 2" xfId="11531" xr:uid="{00000000-0005-0000-0000-00004B390000}"/>
    <cellStyle name="SAPBEXinputData 8" xfId="7532" xr:uid="{00000000-0005-0000-0000-00004C390000}"/>
    <cellStyle name="SAPBEXinputData 8 2" xfId="11532" xr:uid="{00000000-0005-0000-0000-00004D390000}"/>
    <cellStyle name="SAPBEXinputData 80" xfId="7533" xr:uid="{00000000-0005-0000-0000-00004E390000}"/>
    <cellStyle name="SAPBEXinputData 80 2" xfId="11533" xr:uid="{00000000-0005-0000-0000-00004F390000}"/>
    <cellStyle name="SAPBEXinputData 81" xfId="7534" xr:uid="{00000000-0005-0000-0000-000050390000}"/>
    <cellStyle name="SAPBEXinputData 81 2" xfId="11534" xr:uid="{00000000-0005-0000-0000-000051390000}"/>
    <cellStyle name="SAPBEXinputData 82" xfId="7535" xr:uid="{00000000-0005-0000-0000-000052390000}"/>
    <cellStyle name="SAPBEXinputData 82 2" xfId="11535" xr:uid="{00000000-0005-0000-0000-000053390000}"/>
    <cellStyle name="SAPBEXinputData 83" xfId="7536" xr:uid="{00000000-0005-0000-0000-000054390000}"/>
    <cellStyle name="SAPBEXinputData 83 2" xfId="11536" xr:uid="{00000000-0005-0000-0000-000055390000}"/>
    <cellStyle name="SAPBEXinputData 84" xfId="7537" xr:uid="{00000000-0005-0000-0000-000056390000}"/>
    <cellStyle name="SAPBEXinputData 84 2" xfId="11537" xr:uid="{00000000-0005-0000-0000-000057390000}"/>
    <cellStyle name="SAPBEXinputData 85" xfId="7538" xr:uid="{00000000-0005-0000-0000-000058390000}"/>
    <cellStyle name="SAPBEXinputData 85 2" xfId="11538" xr:uid="{00000000-0005-0000-0000-000059390000}"/>
    <cellStyle name="SAPBEXinputData 86" xfId="7539" xr:uid="{00000000-0005-0000-0000-00005A390000}"/>
    <cellStyle name="SAPBEXinputData 86 2" xfId="11539" xr:uid="{00000000-0005-0000-0000-00005B390000}"/>
    <cellStyle name="SAPBEXinputData 87" xfId="7540" xr:uid="{00000000-0005-0000-0000-00005C390000}"/>
    <cellStyle name="SAPBEXinputData 87 2" xfId="11540" xr:uid="{00000000-0005-0000-0000-00005D390000}"/>
    <cellStyle name="SAPBEXinputData 88" xfId="7541" xr:uid="{00000000-0005-0000-0000-00005E390000}"/>
    <cellStyle name="SAPBEXinputData 88 2" xfId="11541" xr:uid="{00000000-0005-0000-0000-00005F390000}"/>
    <cellStyle name="SAPBEXinputData 89" xfId="7542" xr:uid="{00000000-0005-0000-0000-000060390000}"/>
    <cellStyle name="SAPBEXinputData 89 2" xfId="11542" xr:uid="{00000000-0005-0000-0000-000061390000}"/>
    <cellStyle name="SAPBEXinputData 9" xfId="7543" xr:uid="{00000000-0005-0000-0000-000062390000}"/>
    <cellStyle name="SAPBEXinputData 9 2" xfId="11543" xr:uid="{00000000-0005-0000-0000-000063390000}"/>
    <cellStyle name="SAPBEXinputData 90" xfId="7544" xr:uid="{00000000-0005-0000-0000-000064390000}"/>
    <cellStyle name="SAPBEXinputData 90 2" xfId="11544" xr:uid="{00000000-0005-0000-0000-000065390000}"/>
    <cellStyle name="SAPBEXinputData 91" xfId="7545" xr:uid="{00000000-0005-0000-0000-000066390000}"/>
    <cellStyle name="SAPBEXinputData 91 2" xfId="11545" xr:uid="{00000000-0005-0000-0000-000067390000}"/>
    <cellStyle name="SAPBEXinputData 92" xfId="7546" xr:uid="{00000000-0005-0000-0000-000068390000}"/>
    <cellStyle name="SAPBEXinputData 92 2" xfId="11546" xr:uid="{00000000-0005-0000-0000-000069390000}"/>
    <cellStyle name="SAPBEXinputData 93" xfId="7547" xr:uid="{00000000-0005-0000-0000-00006A390000}"/>
    <cellStyle name="SAPBEXinputData 93 2" xfId="11547" xr:uid="{00000000-0005-0000-0000-00006B390000}"/>
    <cellStyle name="SAPBEXinputData 94" xfId="7548" xr:uid="{00000000-0005-0000-0000-00006C390000}"/>
    <cellStyle name="SAPBEXinputData 94 2" xfId="11548" xr:uid="{00000000-0005-0000-0000-00006D390000}"/>
    <cellStyle name="SAPBEXinputData 95" xfId="7549" xr:uid="{00000000-0005-0000-0000-00006E390000}"/>
    <cellStyle name="SAPBEXinputData 95 2" xfId="11549" xr:uid="{00000000-0005-0000-0000-00006F390000}"/>
    <cellStyle name="SAPBEXinputData 96" xfId="7550" xr:uid="{00000000-0005-0000-0000-000070390000}"/>
    <cellStyle name="SAPBEXinputData 96 2" xfId="11550" xr:uid="{00000000-0005-0000-0000-000071390000}"/>
    <cellStyle name="SAPBEXinputData 97" xfId="7551" xr:uid="{00000000-0005-0000-0000-000072390000}"/>
    <cellStyle name="SAPBEXinputData 97 2" xfId="11551" xr:uid="{00000000-0005-0000-0000-000073390000}"/>
    <cellStyle name="SAPBEXinputData 98" xfId="7552" xr:uid="{00000000-0005-0000-0000-000074390000}"/>
    <cellStyle name="SAPBEXinputData 98 2" xfId="11552" xr:uid="{00000000-0005-0000-0000-000075390000}"/>
    <cellStyle name="SAPBEXinputData 99" xfId="7553" xr:uid="{00000000-0005-0000-0000-000076390000}"/>
    <cellStyle name="SAPBEXinputData 99 2" xfId="11553" xr:uid="{00000000-0005-0000-0000-000077390000}"/>
    <cellStyle name="SAPBEXresData" xfId="7555" xr:uid="{00000000-0005-0000-0000-000079390000}"/>
    <cellStyle name="SAPBEXresDataEmph" xfId="7556" xr:uid="{00000000-0005-0000-0000-00007A390000}"/>
    <cellStyle name="SAPBEXresItem" xfId="7557" xr:uid="{00000000-0005-0000-0000-00007B390000}"/>
    <cellStyle name="SAPBEXresItemX" xfId="7558" xr:uid="{00000000-0005-0000-0000-00007C390000}"/>
    <cellStyle name="SAPBEXstdData" xfId="7559" xr:uid="{00000000-0005-0000-0000-00007D390000}"/>
    <cellStyle name="SAPBEXstdData 10" xfId="7560" xr:uid="{00000000-0005-0000-0000-00007E390000}"/>
    <cellStyle name="SAPBEXstdData 11" xfId="7561" xr:uid="{00000000-0005-0000-0000-00007F390000}"/>
    <cellStyle name="SAPBEXstdData 12" xfId="7562" xr:uid="{00000000-0005-0000-0000-000080390000}"/>
    <cellStyle name="SAPBEXstdData 13" xfId="7563" xr:uid="{00000000-0005-0000-0000-000081390000}"/>
    <cellStyle name="SAPBEXstdData 14" xfId="7564" xr:uid="{00000000-0005-0000-0000-000082390000}"/>
    <cellStyle name="SAPBEXstdData 15" xfId="7565" xr:uid="{00000000-0005-0000-0000-000083390000}"/>
    <cellStyle name="SAPBEXstdData 16" xfId="7566" xr:uid="{00000000-0005-0000-0000-000084390000}"/>
    <cellStyle name="SAPBEXstdData 17" xfId="7567" xr:uid="{00000000-0005-0000-0000-000085390000}"/>
    <cellStyle name="SAPBEXstdData 18" xfId="7568" xr:uid="{00000000-0005-0000-0000-000086390000}"/>
    <cellStyle name="SAPBEXstdData 19" xfId="7569" xr:uid="{00000000-0005-0000-0000-000087390000}"/>
    <cellStyle name="SAPBEXstdData 2" xfId="7570" xr:uid="{00000000-0005-0000-0000-000088390000}"/>
    <cellStyle name="SAPBEXstdData 20" xfId="7571" xr:uid="{00000000-0005-0000-0000-000089390000}"/>
    <cellStyle name="SAPBEXstdData 21" xfId="7572" xr:uid="{00000000-0005-0000-0000-00008A390000}"/>
    <cellStyle name="SAPBEXstdData 22" xfId="7573" xr:uid="{00000000-0005-0000-0000-00008B390000}"/>
    <cellStyle name="SAPBEXstdData 23" xfId="7574" xr:uid="{00000000-0005-0000-0000-00008C390000}"/>
    <cellStyle name="SAPBEXstdData 24" xfId="7575" xr:uid="{00000000-0005-0000-0000-00008D390000}"/>
    <cellStyle name="SAPBEXstdData 25" xfId="7576" xr:uid="{00000000-0005-0000-0000-00008E390000}"/>
    <cellStyle name="SAPBEXstdData 26" xfId="7577" xr:uid="{00000000-0005-0000-0000-00008F390000}"/>
    <cellStyle name="SAPBEXstdData 27" xfId="7578" xr:uid="{00000000-0005-0000-0000-000090390000}"/>
    <cellStyle name="SAPBEXstdData 28" xfId="7579" xr:uid="{00000000-0005-0000-0000-000091390000}"/>
    <cellStyle name="SAPBEXstdData 29" xfId="7580" xr:uid="{00000000-0005-0000-0000-000092390000}"/>
    <cellStyle name="SAPBEXstdData 3" xfId="7581" xr:uid="{00000000-0005-0000-0000-000093390000}"/>
    <cellStyle name="SAPBEXstdData 30" xfId="7582" xr:uid="{00000000-0005-0000-0000-000094390000}"/>
    <cellStyle name="SAPBEXstdData 31" xfId="7583" xr:uid="{00000000-0005-0000-0000-000095390000}"/>
    <cellStyle name="SAPBEXstdData 32" xfId="7584" xr:uid="{00000000-0005-0000-0000-000096390000}"/>
    <cellStyle name="SAPBEXstdData 33" xfId="7585" xr:uid="{00000000-0005-0000-0000-000097390000}"/>
    <cellStyle name="SAPBEXstdData 34" xfId="7586" xr:uid="{00000000-0005-0000-0000-000098390000}"/>
    <cellStyle name="SAPBEXstdData 35" xfId="7587" xr:uid="{00000000-0005-0000-0000-000099390000}"/>
    <cellStyle name="SAPBEXstdData 36" xfId="7588" xr:uid="{00000000-0005-0000-0000-00009A390000}"/>
    <cellStyle name="SAPBEXstdData 37" xfId="7589" xr:uid="{00000000-0005-0000-0000-00009B390000}"/>
    <cellStyle name="SAPBEXstdData 38" xfId="7590" xr:uid="{00000000-0005-0000-0000-00009C390000}"/>
    <cellStyle name="SAPBEXstdData 39" xfId="7591" xr:uid="{00000000-0005-0000-0000-00009D390000}"/>
    <cellStyle name="SAPBEXstdData 4" xfId="7592" xr:uid="{00000000-0005-0000-0000-00009E390000}"/>
    <cellStyle name="SAPBEXstdData 40" xfId="7593" xr:uid="{00000000-0005-0000-0000-00009F390000}"/>
    <cellStyle name="SAPBEXstdData 41" xfId="7594" xr:uid="{00000000-0005-0000-0000-0000A0390000}"/>
    <cellStyle name="SAPBEXstdData 42" xfId="7595" xr:uid="{00000000-0005-0000-0000-0000A1390000}"/>
    <cellStyle name="SAPBEXstdData 43" xfId="7596" xr:uid="{00000000-0005-0000-0000-0000A2390000}"/>
    <cellStyle name="SAPBEXstdData 44" xfId="7597" xr:uid="{00000000-0005-0000-0000-0000A3390000}"/>
    <cellStyle name="SAPBEXstdData 45" xfId="7598" xr:uid="{00000000-0005-0000-0000-0000A4390000}"/>
    <cellStyle name="SAPBEXstdData 46" xfId="7599" xr:uid="{00000000-0005-0000-0000-0000A5390000}"/>
    <cellStyle name="SAPBEXstdData 47" xfId="7600" xr:uid="{00000000-0005-0000-0000-0000A6390000}"/>
    <cellStyle name="SAPBEXstdData 48" xfId="7601" xr:uid="{00000000-0005-0000-0000-0000A7390000}"/>
    <cellStyle name="SAPBEXstdData 49" xfId="7602" xr:uid="{00000000-0005-0000-0000-0000A8390000}"/>
    <cellStyle name="SAPBEXstdData 5" xfId="7603" xr:uid="{00000000-0005-0000-0000-0000A9390000}"/>
    <cellStyle name="SAPBEXstdData 50" xfId="7604" xr:uid="{00000000-0005-0000-0000-0000AA390000}"/>
    <cellStyle name="SAPBEXstdData 51" xfId="7605" xr:uid="{00000000-0005-0000-0000-0000AB390000}"/>
    <cellStyle name="SAPBEXstdData 52" xfId="7606" xr:uid="{00000000-0005-0000-0000-0000AC390000}"/>
    <cellStyle name="SAPBEXstdData 53" xfId="7607" xr:uid="{00000000-0005-0000-0000-0000AD390000}"/>
    <cellStyle name="SAPBEXstdData 54" xfId="7608" xr:uid="{00000000-0005-0000-0000-0000AE390000}"/>
    <cellStyle name="SAPBEXstdData 55" xfId="7609" xr:uid="{00000000-0005-0000-0000-0000AF390000}"/>
    <cellStyle name="SAPBEXstdData 56" xfId="7610" xr:uid="{00000000-0005-0000-0000-0000B0390000}"/>
    <cellStyle name="SAPBEXstdData 57" xfId="7611" xr:uid="{00000000-0005-0000-0000-0000B1390000}"/>
    <cellStyle name="SAPBEXstdData 58" xfId="7612" xr:uid="{00000000-0005-0000-0000-0000B2390000}"/>
    <cellStyle name="SAPBEXstdData 59" xfId="7613" xr:uid="{00000000-0005-0000-0000-0000B3390000}"/>
    <cellStyle name="SAPBEXstdData 6" xfId="7614" xr:uid="{00000000-0005-0000-0000-0000B4390000}"/>
    <cellStyle name="SAPBEXstdData 60" xfId="7615" xr:uid="{00000000-0005-0000-0000-0000B5390000}"/>
    <cellStyle name="SAPBEXstdData 61" xfId="7616" xr:uid="{00000000-0005-0000-0000-0000B6390000}"/>
    <cellStyle name="SAPBEXstdData 62" xfId="7617" xr:uid="{00000000-0005-0000-0000-0000B7390000}"/>
    <cellStyle name="SAPBEXstdData 63" xfId="7618" xr:uid="{00000000-0005-0000-0000-0000B8390000}"/>
    <cellStyle name="SAPBEXstdData 64" xfId="7619" xr:uid="{00000000-0005-0000-0000-0000B9390000}"/>
    <cellStyle name="SAPBEXstdData 65" xfId="7620" xr:uid="{00000000-0005-0000-0000-0000BA390000}"/>
    <cellStyle name="SAPBEXstdData 66" xfId="7621" xr:uid="{00000000-0005-0000-0000-0000BB390000}"/>
    <cellStyle name="SAPBEXstdData 67" xfId="7622" xr:uid="{00000000-0005-0000-0000-0000BC390000}"/>
    <cellStyle name="SAPBEXstdData 68" xfId="7623" xr:uid="{00000000-0005-0000-0000-0000BD390000}"/>
    <cellStyle name="SAPBEXstdData 69" xfId="7624" xr:uid="{00000000-0005-0000-0000-0000BE390000}"/>
    <cellStyle name="SAPBEXstdData 7" xfId="7625" xr:uid="{00000000-0005-0000-0000-0000BF390000}"/>
    <cellStyle name="SAPBEXstdData 70" xfId="7626" xr:uid="{00000000-0005-0000-0000-0000C0390000}"/>
    <cellStyle name="SAPBEXstdData 71" xfId="7627" xr:uid="{00000000-0005-0000-0000-0000C1390000}"/>
    <cellStyle name="SAPBEXstdData 72" xfId="7628" xr:uid="{00000000-0005-0000-0000-0000C2390000}"/>
    <cellStyle name="SAPBEXstdData 73" xfId="7629" xr:uid="{00000000-0005-0000-0000-0000C3390000}"/>
    <cellStyle name="SAPBEXstdData 74" xfId="7630" xr:uid="{00000000-0005-0000-0000-0000C4390000}"/>
    <cellStyle name="SAPBEXstdData 75" xfId="7631" xr:uid="{00000000-0005-0000-0000-0000C5390000}"/>
    <cellStyle name="SAPBEXstdData 76" xfId="7632" xr:uid="{00000000-0005-0000-0000-0000C6390000}"/>
    <cellStyle name="SAPBEXstdData 77" xfId="7633" xr:uid="{00000000-0005-0000-0000-0000C7390000}"/>
    <cellStyle name="SAPBEXstdData 78" xfId="7634" xr:uid="{00000000-0005-0000-0000-0000C8390000}"/>
    <cellStyle name="SAPBEXstdData 79" xfId="7635" xr:uid="{00000000-0005-0000-0000-0000C9390000}"/>
    <cellStyle name="SAPBEXstdData 8" xfId="7636" xr:uid="{00000000-0005-0000-0000-0000CA390000}"/>
    <cellStyle name="SAPBEXstdData 80" xfId="7637" xr:uid="{00000000-0005-0000-0000-0000CB390000}"/>
    <cellStyle name="SAPBEXstdData 81" xfId="7638" xr:uid="{00000000-0005-0000-0000-0000CC390000}"/>
    <cellStyle name="SAPBEXstdData 82" xfId="7639" xr:uid="{00000000-0005-0000-0000-0000CD390000}"/>
    <cellStyle name="SAPBEXstdData 83" xfId="7640" xr:uid="{00000000-0005-0000-0000-0000CE390000}"/>
    <cellStyle name="SAPBEXstdData 84" xfId="7641" xr:uid="{00000000-0005-0000-0000-0000CF390000}"/>
    <cellStyle name="SAPBEXstdData 9" xfId="7642" xr:uid="{00000000-0005-0000-0000-0000D0390000}"/>
    <cellStyle name="SAPBEXstdDataEmph" xfId="7643" xr:uid="{00000000-0005-0000-0000-0000D1390000}"/>
    <cellStyle name="SAPBEXstdItem" xfId="7644" xr:uid="{00000000-0005-0000-0000-0000D2390000}"/>
    <cellStyle name="SAPBEXstdItem 10" xfId="7645" xr:uid="{00000000-0005-0000-0000-0000D3390000}"/>
    <cellStyle name="SAPBEXstdItem 11" xfId="7646" xr:uid="{00000000-0005-0000-0000-0000D4390000}"/>
    <cellStyle name="SAPBEXstdItem 12" xfId="7647" xr:uid="{00000000-0005-0000-0000-0000D5390000}"/>
    <cellStyle name="SAPBEXstdItem 13" xfId="7648" xr:uid="{00000000-0005-0000-0000-0000D6390000}"/>
    <cellStyle name="SAPBEXstdItem 14" xfId="7649" xr:uid="{00000000-0005-0000-0000-0000D7390000}"/>
    <cellStyle name="SAPBEXstdItem 15" xfId="7650" xr:uid="{00000000-0005-0000-0000-0000D8390000}"/>
    <cellStyle name="SAPBEXstdItem 16" xfId="7651" xr:uid="{00000000-0005-0000-0000-0000D9390000}"/>
    <cellStyle name="SAPBEXstdItem 17" xfId="7652" xr:uid="{00000000-0005-0000-0000-0000DA390000}"/>
    <cellStyle name="SAPBEXstdItem 18" xfId="7653" xr:uid="{00000000-0005-0000-0000-0000DB390000}"/>
    <cellStyle name="SAPBEXstdItem 19" xfId="7654" xr:uid="{00000000-0005-0000-0000-0000DC390000}"/>
    <cellStyle name="SAPBEXstdItem 2" xfId="7655" xr:uid="{00000000-0005-0000-0000-0000DD390000}"/>
    <cellStyle name="SAPBEXstdItem 20" xfId="7656" xr:uid="{00000000-0005-0000-0000-0000DE390000}"/>
    <cellStyle name="SAPBEXstdItem 21" xfId="7657" xr:uid="{00000000-0005-0000-0000-0000DF390000}"/>
    <cellStyle name="SAPBEXstdItem 22" xfId="7658" xr:uid="{00000000-0005-0000-0000-0000E0390000}"/>
    <cellStyle name="SAPBEXstdItem 23" xfId="7659" xr:uid="{00000000-0005-0000-0000-0000E1390000}"/>
    <cellStyle name="SAPBEXstdItem 24" xfId="7660" xr:uid="{00000000-0005-0000-0000-0000E2390000}"/>
    <cellStyle name="SAPBEXstdItem 25" xfId="7661" xr:uid="{00000000-0005-0000-0000-0000E3390000}"/>
    <cellStyle name="SAPBEXstdItem 26" xfId="7662" xr:uid="{00000000-0005-0000-0000-0000E4390000}"/>
    <cellStyle name="SAPBEXstdItem 27" xfId="7663" xr:uid="{00000000-0005-0000-0000-0000E5390000}"/>
    <cellStyle name="SAPBEXstdItem 28" xfId="7664" xr:uid="{00000000-0005-0000-0000-0000E6390000}"/>
    <cellStyle name="SAPBEXstdItem 29" xfId="7665" xr:uid="{00000000-0005-0000-0000-0000E7390000}"/>
    <cellStyle name="SAPBEXstdItem 3" xfId="7666" xr:uid="{00000000-0005-0000-0000-0000E8390000}"/>
    <cellStyle name="SAPBEXstdItem 30" xfId="7667" xr:uid="{00000000-0005-0000-0000-0000E9390000}"/>
    <cellStyle name="SAPBEXstdItem 31" xfId="7668" xr:uid="{00000000-0005-0000-0000-0000EA390000}"/>
    <cellStyle name="SAPBEXstdItem 32" xfId="7669" xr:uid="{00000000-0005-0000-0000-0000EB390000}"/>
    <cellStyle name="SAPBEXstdItem 33" xfId="7670" xr:uid="{00000000-0005-0000-0000-0000EC390000}"/>
    <cellStyle name="SAPBEXstdItem 34" xfId="7671" xr:uid="{00000000-0005-0000-0000-0000ED390000}"/>
    <cellStyle name="SAPBEXstdItem 35" xfId="7672" xr:uid="{00000000-0005-0000-0000-0000EE390000}"/>
    <cellStyle name="SAPBEXstdItem 36" xfId="7673" xr:uid="{00000000-0005-0000-0000-0000EF390000}"/>
    <cellStyle name="SAPBEXstdItem 37" xfId="7674" xr:uid="{00000000-0005-0000-0000-0000F0390000}"/>
    <cellStyle name="SAPBEXstdItem 38" xfId="7675" xr:uid="{00000000-0005-0000-0000-0000F1390000}"/>
    <cellStyle name="SAPBEXstdItem 39" xfId="7676" xr:uid="{00000000-0005-0000-0000-0000F2390000}"/>
    <cellStyle name="SAPBEXstdItem 4" xfId="7677" xr:uid="{00000000-0005-0000-0000-0000F3390000}"/>
    <cellStyle name="SAPBEXstdItem 40" xfId="7678" xr:uid="{00000000-0005-0000-0000-0000F4390000}"/>
    <cellStyle name="SAPBEXstdItem 41" xfId="7679" xr:uid="{00000000-0005-0000-0000-0000F5390000}"/>
    <cellStyle name="SAPBEXstdItem 42" xfId="7680" xr:uid="{00000000-0005-0000-0000-0000F6390000}"/>
    <cellStyle name="SAPBEXstdItem 43" xfId="7681" xr:uid="{00000000-0005-0000-0000-0000F7390000}"/>
    <cellStyle name="SAPBEXstdItem 44" xfId="7682" xr:uid="{00000000-0005-0000-0000-0000F8390000}"/>
    <cellStyle name="SAPBEXstdItem 45" xfId="7683" xr:uid="{00000000-0005-0000-0000-0000F9390000}"/>
    <cellStyle name="SAPBEXstdItem 46" xfId="7684" xr:uid="{00000000-0005-0000-0000-0000FA390000}"/>
    <cellStyle name="SAPBEXstdItem 47" xfId="7685" xr:uid="{00000000-0005-0000-0000-0000FB390000}"/>
    <cellStyle name="SAPBEXstdItem 48" xfId="7686" xr:uid="{00000000-0005-0000-0000-0000FC390000}"/>
    <cellStyle name="SAPBEXstdItem 49" xfId="7687" xr:uid="{00000000-0005-0000-0000-0000FD390000}"/>
    <cellStyle name="SAPBEXstdItem 5" xfId="7688" xr:uid="{00000000-0005-0000-0000-0000FE390000}"/>
    <cellStyle name="SAPBEXstdItem 50" xfId="7689" xr:uid="{00000000-0005-0000-0000-0000FF390000}"/>
    <cellStyle name="SAPBEXstdItem 51" xfId="7690" xr:uid="{00000000-0005-0000-0000-0000003A0000}"/>
    <cellStyle name="SAPBEXstdItem 52" xfId="7691" xr:uid="{00000000-0005-0000-0000-0000013A0000}"/>
    <cellStyle name="SAPBEXstdItem 53" xfId="7692" xr:uid="{00000000-0005-0000-0000-0000023A0000}"/>
    <cellStyle name="SAPBEXstdItem 54" xfId="7693" xr:uid="{00000000-0005-0000-0000-0000033A0000}"/>
    <cellStyle name="SAPBEXstdItem 55" xfId="7694" xr:uid="{00000000-0005-0000-0000-0000043A0000}"/>
    <cellStyle name="SAPBEXstdItem 56" xfId="7695" xr:uid="{00000000-0005-0000-0000-0000053A0000}"/>
    <cellStyle name="SAPBEXstdItem 57" xfId="7696" xr:uid="{00000000-0005-0000-0000-0000063A0000}"/>
    <cellStyle name="SAPBEXstdItem 58" xfId="7697" xr:uid="{00000000-0005-0000-0000-0000073A0000}"/>
    <cellStyle name="SAPBEXstdItem 59" xfId="7698" xr:uid="{00000000-0005-0000-0000-0000083A0000}"/>
    <cellStyle name="SAPBEXstdItem 6" xfId="7699" xr:uid="{00000000-0005-0000-0000-0000093A0000}"/>
    <cellStyle name="SAPBEXstdItem 60" xfId="7700" xr:uid="{00000000-0005-0000-0000-00000A3A0000}"/>
    <cellStyle name="SAPBEXstdItem 61" xfId="7701" xr:uid="{00000000-0005-0000-0000-00000B3A0000}"/>
    <cellStyle name="SAPBEXstdItem 62" xfId="7702" xr:uid="{00000000-0005-0000-0000-00000C3A0000}"/>
    <cellStyle name="SAPBEXstdItem 63" xfId="7703" xr:uid="{00000000-0005-0000-0000-00000D3A0000}"/>
    <cellStyle name="SAPBEXstdItem 64" xfId="7704" xr:uid="{00000000-0005-0000-0000-00000E3A0000}"/>
    <cellStyle name="SAPBEXstdItem 65" xfId="7705" xr:uid="{00000000-0005-0000-0000-00000F3A0000}"/>
    <cellStyle name="SAPBEXstdItem 66" xfId="7706" xr:uid="{00000000-0005-0000-0000-0000103A0000}"/>
    <cellStyle name="SAPBEXstdItem 67" xfId="7707" xr:uid="{00000000-0005-0000-0000-0000113A0000}"/>
    <cellStyle name="SAPBEXstdItem 68" xfId="7708" xr:uid="{00000000-0005-0000-0000-0000123A0000}"/>
    <cellStyle name="SAPBEXstdItem 69" xfId="7709" xr:uid="{00000000-0005-0000-0000-0000133A0000}"/>
    <cellStyle name="SAPBEXstdItem 7" xfId="7710" xr:uid="{00000000-0005-0000-0000-0000143A0000}"/>
    <cellStyle name="SAPBEXstdItem 70" xfId="7711" xr:uid="{00000000-0005-0000-0000-0000153A0000}"/>
    <cellStyle name="SAPBEXstdItem 71" xfId="7712" xr:uid="{00000000-0005-0000-0000-0000163A0000}"/>
    <cellStyle name="SAPBEXstdItem 72" xfId="7713" xr:uid="{00000000-0005-0000-0000-0000173A0000}"/>
    <cellStyle name="SAPBEXstdItem 73" xfId="7714" xr:uid="{00000000-0005-0000-0000-0000183A0000}"/>
    <cellStyle name="SAPBEXstdItem 74" xfId="7715" xr:uid="{00000000-0005-0000-0000-0000193A0000}"/>
    <cellStyle name="SAPBEXstdItem 75" xfId="7716" xr:uid="{00000000-0005-0000-0000-00001A3A0000}"/>
    <cellStyle name="SAPBEXstdItem 76" xfId="7717" xr:uid="{00000000-0005-0000-0000-00001B3A0000}"/>
    <cellStyle name="SAPBEXstdItem 77" xfId="7718" xr:uid="{00000000-0005-0000-0000-00001C3A0000}"/>
    <cellStyle name="SAPBEXstdItem 78" xfId="7719" xr:uid="{00000000-0005-0000-0000-00001D3A0000}"/>
    <cellStyle name="SAPBEXstdItem 79" xfId="7720" xr:uid="{00000000-0005-0000-0000-00001E3A0000}"/>
    <cellStyle name="SAPBEXstdItem 8" xfId="7721" xr:uid="{00000000-0005-0000-0000-00001F3A0000}"/>
    <cellStyle name="SAPBEXstdItem 80" xfId="7722" xr:uid="{00000000-0005-0000-0000-0000203A0000}"/>
    <cellStyle name="SAPBEXstdItem 81" xfId="7723" xr:uid="{00000000-0005-0000-0000-0000213A0000}"/>
    <cellStyle name="SAPBEXstdItem 82" xfId="7724" xr:uid="{00000000-0005-0000-0000-0000223A0000}"/>
    <cellStyle name="SAPBEXstdItem 83" xfId="7725" xr:uid="{00000000-0005-0000-0000-0000233A0000}"/>
    <cellStyle name="SAPBEXstdItem 84" xfId="7726" xr:uid="{00000000-0005-0000-0000-0000243A0000}"/>
    <cellStyle name="SAPBEXstdItem 9" xfId="7727" xr:uid="{00000000-0005-0000-0000-0000253A0000}"/>
    <cellStyle name="SAPBEXstdItemX" xfId="7728" xr:uid="{00000000-0005-0000-0000-0000263A0000}"/>
    <cellStyle name="SAPBEXtitle" xfId="7729" xr:uid="{00000000-0005-0000-0000-0000273A0000}"/>
    <cellStyle name="SAPBEXunassignedItem" xfId="7730" xr:uid="{00000000-0005-0000-0000-0000283A0000}"/>
    <cellStyle name="SAPBEXunassignedItem 10" xfId="7731" xr:uid="{00000000-0005-0000-0000-0000293A0000}"/>
    <cellStyle name="SAPBEXunassignedItem 11" xfId="7732" xr:uid="{00000000-0005-0000-0000-00002A3A0000}"/>
    <cellStyle name="SAPBEXunassignedItem 12" xfId="7733" xr:uid="{00000000-0005-0000-0000-00002B3A0000}"/>
    <cellStyle name="SAPBEXunassignedItem 13" xfId="7734" xr:uid="{00000000-0005-0000-0000-00002C3A0000}"/>
    <cellStyle name="SAPBEXunassignedItem 14" xfId="7735" xr:uid="{00000000-0005-0000-0000-00002D3A0000}"/>
    <cellStyle name="SAPBEXunassignedItem 15" xfId="7736" xr:uid="{00000000-0005-0000-0000-00002E3A0000}"/>
    <cellStyle name="SAPBEXunassignedItem 16" xfId="7737" xr:uid="{00000000-0005-0000-0000-00002F3A0000}"/>
    <cellStyle name="SAPBEXunassignedItem 17" xfId="7738" xr:uid="{00000000-0005-0000-0000-0000303A0000}"/>
    <cellStyle name="SAPBEXunassignedItem 18" xfId="7739" xr:uid="{00000000-0005-0000-0000-0000313A0000}"/>
    <cellStyle name="SAPBEXunassignedItem 19" xfId="7740" xr:uid="{00000000-0005-0000-0000-0000323A0000}"/>
    <cellStyle name="SAPBEXunassignedItem 2" xfId="7741" xr:uid="{00000000-0005-0000-0000-0000333A0000}"/>
    <cellStyle name="SAPBEXunassignedItem 20" xfId="7742" xr:uid="{00000000-0005-0000-0000-0000343A0000}"/>
    <cellStyle name="SAPBEXunassignedItem 21" xfId="7743" xr:uid="{00000000-0005-0000-0000-0000353A0000}"/>
    <cellStyle name="SAPBEXunassignedItem 22" xfId="7744" xr:uid="{00000000-0005-0000-0000-0000363A0000}"/>
    <cellStyle name="SAPBEXunassignedItem 23" xfId="7745" xr:uid="{00000000-0005-0000-0000-0000373A0000}"/>
    <cellStyle name="SAPBEXunassignedItem 24" xfId="7746" xr:uid="{00000000-0005-0000-0000-0000383A0000}"/>
    <cellStyle name="SAPBEXunassignedItem 25" xfId="7747" xr:uid="{00000000-0005-0000-0000-0000393A0000}"/>
    <cellStyle name="SAPBEXunassignedItem 26" xfId="7748" xr:uid="{00000000-0005-0000-0000-00003A3A0000}"/>
    <cellStyle name="SAPBEXunassignedItem 27" xfId="7749" xr:uid="{00000000-0005-0000-0000-00003B3A0000}"/>
    <cellStyle name="SAPBEXunassignedItem 28" xfId="7750" xr:uid="{00000000-0005-0000-0000-00003C3A0000}"/>
    <cellStyle name="SAPBEXunassignedItem 29" xfId="7751" xr:uid="{00000000-0005-0000-0000-00003D3A0000}"/>
    <cellStyle name="SAPBEXunassignedItem 3" xfId="7752" xr:uid="{00000000-0005-0000-0000-00003E3A0000}"/>
    <cellStyle name="SAPBEXunassignedItem 30" xfId="7753" xr:uid="{00000000-0005-0000-0000-00003F3A0000}"/>
    <cellStyle name="SAPBEXunassignedItem 31" xfId="7754" xr:uid="{00000000-0005-0000-0000-0000403A0000}"/>
    <cellStyle name="SAPBEXunassignedItem 32" xfId="7755" xr:uid="{00000000-0005-0000-0000-0000413A0000}"/>
    <cellStyle name="SAPBEXunassignedItem 33" xfId="7756" xr:uid="{00000000-0005-0000-0000-0000423A0000}"/>
    <cellStyle name="SAPBEXunassignedItem 34" xfId="7757" xr:uid="{00000000-0005-0000-0000-0000433A0000}"/>
    <cellStyle name="SAPBEXunassignedItem 35" xfId="7758" xr:uid="{00000000-0005-0000-0000-0000443A0000}"/>
    <cellStyle name="SAPBEXunassignedItem 36" xfId="7759" xr:uid="{00000000-0005-0000-0000-0000453A0000}"/>
    <cellStyle name="SAPBEXunassignedItem 37" xfId="7760" xr:uid="{00000000-0005-0000-0000-0000463A0000}"/>
    <cellStyle name="SAPBEXunassignedItem 38" xfId="7761" xr:uid="{00000000-0005-0000-0000-0000473A0000}"/>
    <cellStyle name="SAPBEXunassignedItem 39" xfId="7762" xr:uid="{00000000-0005-0000-0000-0000483A0000}"/>
    <cellStyle name="SAPBEXunassignedItem 4" xfId="7763" xr:uid="{00000000-0005-0000-0000-0000493A0000}"/>
    <cellStyle name="SAPBEXunassignedItem 40" xfId="7764" xr:uid="{00000000-0005-0000-0000-00004A3A0000}"/>
    <cellStyle name="SAPBEXunassignedItem 41" xfId="7765" xr:uid="{00000000-0005-0000-0000-00004B3A0000}"/>
    <cellStyle name="SAPBEXunassignedItem 42" xfId="7766" xr:uid="{00000000-0005-0000-0000-00004C3A0000}"/>
    <cellStyle name="SAPBEXunassignedItem 43" xfId="7767" xr:uid="{00000000-0005-0000-0000-00004D3A0000}"/>
    <cellStyle name="SAPBEXunassignedItem 44" xfId="7768" xr:uid="{00000000-0005-0000-0000-00004E3A0000}"/>
    <cellStyle name="SAPBEXunassignedItem 45" xfId="7769" xr:uid="{00000000-0005-0000-0000-00004F3A0000}"/>
    <cellStyle name="SAPBEXunassignedItem 46" xfId="7770" xr:uid="{00000000-0005-0000-0000-0000503A0000}"/>
    <cellStyle name="SAPBEXunassignedItem 47" xfId="7771" xr:uid="{00000000-0005-0000-0000-0000513A0000}"/>
    <cellStyle name="SAPBEXunassignedItem 48" xfId="7772" xr:uid="{00000000-0005-0000-0000-0000523A0000}"/>
    <cellStyle name="SAPBEXunassignedItem 49" xfId="7773" xr:uid="{00000000-0005-0000-0000-0000533A0000}"/>
    <cellStyle name="SAPBEXunassignedItem 5" xfId="7774" xr:uid="{00000000-0005-0000-0000-0000543A0000}"/>
    <cellStyle name="SAPBEXunassignedItem 50" xfId="7775" xr:uid="{00000000-0005-0000-0000-0000553A0000}"/>
    <cellStyle name="SAPBEXunassignedItem 51" xfId="7776" xr:uid="{00000000-0005-0000-0000-0000563A0000}"/>
    <cellStyle name="SAPBEXunassignedItem 52" xfId="7777" xr:uid="{00000000-0005-0000-0000-0000573A0000}"/>
    <cellStyle name="SAPBEXunassignedItem 53" xfId="7778" xr:uid="{00000000-0005-0000-0000-0000583A0000}"/>
    <cellStyle name="SAPBEXunassignedItem 54" xfId="7779" xr:uid="{00000000-0005-0000-0000-0000593A0000}"/>
    <cellStyle name="SAPBEXunassignedItem 55" xfId="7780" xr:uid="{00000000-0005-0000-0000-00005A3A0000}"/>
    <cellStyle name="SAPBEXunassignedItem 56" xfId="7781" xr:uid="{00000000-0005-0000-0000-00005B3A0000}"/>
    <cellStyle name="SAPBEXunassignedItem 57" xfId="7782" xr:uid="{00000000-0005-0000-0000-00005C3A0000}"/>
    <cellStyle name="SAPBEXunassignedItem 58" xfId="7783" xr:uid="{00000000-0005-0000-0000-00005D3A0000}"/>
    <cellStyle name="SAPBEXunassignedItem 59" xfId="7784" xr:uid="{00000000-0005-0000-0000-00005E3A0000}"/>
    <cellStyle name="SAPBEXunassignedItem 6" xfId="7785" xr:uid="{00000000-0005-0000-0000-00005F3A0000}"/>
    <cellStyle name="SAPBEXunassignedItem 60" xfId="7786" xr:uid="{00000000-0005-0000-0000-0000603A0000}"/>
    <cellStyle name="SAPBEXunassignedItem 61" xfId="7787" xr:uid="{00000000-0005-0000-0000-0000613A0000}"/>
    <cellStyle name="SAPBEXunassignedItem 62" xfId="7788" xr:uid="{00000000-0005-0000-0000-0000623A0000}"/>
    <cellStyle name="SAPBEXunassignedItem 63" xfId="7789" xr:uid="{00000000-0005-0000-0000-0000633A0000}"/>
    <cellStyle name="SAPBEXunassignedItem 64" xfId="7790" xr:uid="{00000000-0005-0000-0000-0000643A0000}"/>
    <cellStyle name="SAPBEXunassignedItem 65" xfId="7791" xr:uid="{00000000-0005-0000-0000-0000653A0000}"/>
    <cellStyle name="SAPBEXunassignedItem 66" xfId="7792" xr:uid="{00000000-0005-0000-0000-0000663A0000}"/>
    <cellStyle name="SAPBEXunassignedItem 67" xfId="7793" xr:uid="{00000000-0005-0000-0000-0000673A0000}"/>
    <cellStyle name="SAPBEXunassignedItem 68" xfId="7794" xr:uid="{00000000-0005-0000-0000-0000683A0000}"/>
    <cellStyle name="SAPBEXunassignedItem 69" xfId="7795" xr:uid="{00000000-0005-0000-0000-0000693A0000}"/>
    <cellStyle name="SAPBEXunassignedItem 7" xfId="7796" xr:uid="{00000000-0005-0000-0000-00006A3A0000}"/>
    <cellStyle name="SAPBEXunassignedItem 70" xfId="7797" xr:uid="{00000000-0005-0000-0000-00006B3A0000}"/>
    <cellStyle name="SAPBEXunassignedItem 71" xfId="7798" xr:uid="{00000000-0005-0000-0000-00006C3A0000}"/>
    <cellStyle name="SAPBEXunassignedItem 72" xfId="7799" xr:uid="{00000000-0005-0000-0000-00006D3A0000}"/>
    <cellStyle name="SAPBEXunassignedItem 73" xfId="7800" xr:uid="{00000000-0005-0000-0000-00006E3A0000}"/>
    <cellStyle name="SAPBEXunassignedItem 74" xfId="7801" xr:uid="{00000000-0005-0000-0000-00006F3A0000}"/>
    <cellStyle name="SAPBEXunassignedItem 75" xfId="7802" xr:uid="{00000000-0005-0000-0000-0000703A0000}"/>
    <cellStyle name="SAPBEXunassignedItem 76" xfId="7803" xr:uid="{00000000-0005-0000-0000-0000713A0000}"/>
    <cellStyle name="SAPBEXunassignedItem 77" xfId="7804" xr:uid="{00000000-0005-0000-0000-0000723A0000}"/>
    <cellStyle name="SAPBEXunassignedItem 78" xfId="7805" xr:uid="{00000000-0005-0000-0000-0000733A0000}"/>
    <cellStyle name="SAPBEXunassignedItem 79" xfId="7806" xr:uid="{00000000-0005-0000-0000-0000743A0000}"/>
    <cellStyle name="SAPBEXunassignedItem 8" xfId="7807" xr:uid="{00000000-0005-0000-0000-0000753A0000}"/>
    <cellStyle name="SAPBEXunassignedItem 80" xfId="7808" xr:uid="{00000000-0005-0000-0000-0000763A0000}"/>
    <cellStyle name="SAPBEXunassignedItem 81" xfId="7809" xr:uid="{00000000-0005-0000-0000-0000773A0000}"/>
    <cellStyle name="SAPBEXunassignedItem 82" xfId="7810" xr:uid="{00000000-0005-0000-0000-0000783A0000}"/>
    <cellStyle name="SAPBEXunassignedItem 83" xfId="7811" xr:uid="{00000000-0005-0000-0000-0000793A0000}"/>
    <cellStyle name="SAPBEXunassignedItem 84" xfId="7812" xr:uid="{00000000-0005-0000-0000-00007A3A0000}"/>
    <cellStyle name="SAPBEXunassignedItem 9" xfId="7813" xr:uid="{00000000-0005-0000-0000-00007B3A0000}"/>
    <cellStyle name="SAPBEXundefined" xfId="7814" xr:uid="{00000000-0005-0000-0000-00007C3A0000}"/>
    <cellStyle name="Schlecht" xfId="8338" xr:uid="{00000000-0005-0000-0000-00007D3A0000}"/>
    <cellStyle name="Schlecht 2" xfId="13682" xr:uid="{00000000-0005-0000-0000-00007E3A0000}"/>
    <cellStyle name="Section Border" xfId="11220" xr:uid="{00000000-0005-0000-0000-00007F3A0000}"/>
    <cellStyle name="Separador de milhares [0]_210XBUD" xfId="11221" xr:uid="{00000000-0005-0000-0000-0000803A0000}"/>
    <cellStyle name="Separador de milhares_210XBUD" xfId="11222" xr:uid="{00000000-0005-0000-0000-0000813A0000}"/>
    <cellStyle name="shade" xfId="11223" xr:uid="{00000000-0005-0000-0000-0000823A0000}"/>
    <cellStyle name="Sheet Title" xfId="7815" xr:uid="{00000000-0005-0000-0000-0000833A0000}"/>
    <cellStyle name="spider data" xfId="11224" xr:uid="{00000000-0005-0000-0000-0000843A0000}"/>
    <cellStyle name="spider_calc" xfId="11225" xr:uid="{00000000-0005-0000-0000-0000853A0000}"/>
    <cellStyle name="Standard 10" xfId="13646" xr:uid="{00000000-0005-0000-0000-0000873A0000}"/>
    <cellStyle name="Standard 11" xfId="13650" xr:uid="{00000000-0005-0000-0000-0000883A0000}"/>
    <cellStyle name="Standard 12" xfId="13648" xr:uid="{00000000-0005-0000-0000-0000893A0000}"/>
    <cellStyle name="Standard 13" xfId="15570" xr:uid="{00000000-0005-0000-0000-00008A3A0000}"/>
    <cellStyle name="Standard 14" xfId="15574" xr:uid="{00000000-0005-0000-0000-00008B3A0000}"/>
    <cellStyle name="Standard 15" xfId="15577" xr:uid="{00000000-0005-0000-0000-00008C3A0000}"/>
    <cellStyle name="Standard 16" xfId="15579" xr:uid="{00000000-0005-0000-0000-0000F33C0000}"/>
    <cellStyle name="Standard 17" xfId="15582" xr:uid="{00000000-0005-0000-0000-0000F73C0000}"/>
    <cellStyle name="Standard 18" xfId="15586" xr:uid="{00000000-0005-0000-0000-0000F83C0000}"/>
    <cellStyle name="Standard 19" xfId="15587" xr:uid="{00000000-0005-0000-0000-0000F93C0000}"/>
    <cellStyle name="Standard 2" xfId="7" xr:uid="{00000000-0005-0000-0000-00008D3A0000}"/>
    <cellStyle name="STANDARD 2 2" xfId="11226" xr:uid="{00000000-0005-0000-0000-00008E3A0000}"/>
    <cellStyle name="Standard 2 3" xfId="11862" xr:uid="{00000000-0005-0000-0000-00008F3A0000}"/>
    <cellStyle name="Standard 2 4" xfId="12729" xr:uid="{00000000-0005-0000-0000-0000903A0000}"/>
    <cellStyle name="Standard 2 5" xfId="15571" xr:uid="{00000000-0005-0000-0000-0000913A0000}"/>
    <cellStyle name="Standard 20" xfId="15588" xr:uid="{00000000-0005-0000-0000-0000FA3C0000}"/>
    <cellStyle name="Standard 21" xfId="15589" xr:uid="{00000000-0005-0000-0000-0000FC3C0000}"/>
    <cellStyle name="Standard 22" xfId="15590" xr:uid="{00000000-0005-0000-0000-0000FD3C0000}"/>
    <cellStyle name="Standard 23" xfId="15591" xr:uid="{00000000-0005-0000-0000-0000FE3C0000}"/>
    <cellStyle name="Standard 3" xfId="306" xr:uid="{00000000-0005-0000-0000-0000923A0000}"/>
    <cellStyle name="Standard 3 2" xfId="15572" xr:uid="{00000000-0005-0000-0000-0000933A0000}"/>
    <cellStyle name="Standard 4" xfId="8304" xr:uid="{00000000-0005-0000-0000-0000943A0000}"/>
    <cellStyle name="Standard 5" xfId="11391" xr:uid="{00000000-0005-0000-0000-0000953A0000}"/>
    <cellStyle name="Standard 6" xfId="8390" xr:uid="{00000000-0005-0000-0000-0000963A0000}"/>
    <cellStyle name="Standard 7" xfId="11860" xr:uid="{00000000-0005-0000-0000-0000973A0000}"/>
    <cellStyle name="Standard 8" xfId="12035" xr:uid="{00000000-0005-0000-0000-0000983A0000}"/>
    <cellStyle name="Standard 8 2" xfId="12268" xr:uid="{00000000-0005-0000-0000-0000993A0000}"/>
    <cellStyle name="Standard 8 3" xfId="12498" xr:uid="{00000000-0005-0000-0000-00009A3A0000}"/>
    <cellStyle name="Standard 9" xfId="12037" xr:uid="{00000000-0005-0000-0000-00009B3A0000}"/>
    <cellStyle name="Standard 9 2" xfId="12499" xr:uid="{00000000-0005-0000-0000-00009C3A0000}"/>
    <cellStyle name="Stil 1" xfId="142" xr:uid="{00000000-0005-0000-0000-00009D3A0000}"/>
    <cellStyle name="Style 1" xfId="11227" xr:uid="{00000000-0005-0000-0000-00009E3A0000}"/>
    <cellStyle name="Style 1 2" xfId="11228" xr:uid="{00000000-0005-0000-0000-00009F3A0000}"/>
    <cellStyle name="Style 23" xfId="8391" xr:uid="{00000000-0005-0000-0000-0000A03A0000}"/>
    <cellStyle name="Style 27" xfId="8392" xr:uid="{00000000-0005-0000-0000-0000A13A0000}"/>
    <cellStyle name="Style 29" xfId="8393" xr:uid="{00000000-0005-0000-0000-0000A23A0000}"/>
    <cellStyle name="Style 59" xfId="8394" xr:uid="{00000000-0005-0000-0000-0000A33A0000}"/>
    <cellStyle name="Style 67" xfId="8395" xr:uid="{00000000-0005-0000-0000-0000A43A0000}"/>
    <cellStyle name="subhead" xfId="11229" xr:uid="{00000000-0005-0000-0000-0000A53A0000}"/>
    <cellStyle name="Suma" xfId="130" xr:uid="{00000000-0005-0000-0000-0000A63A0000}"/>
    <cellStyle name="Summa" xfId="131" xr:uid="{00000000-0005-0000-0000-0000A73A0000}"/>
    <cellStyle name="Table Definition" xfId="11230" xr:uid="{00000000-0005-0000-0000-0000A83A0000}"/>
    <cellStyle name="Tekst objaśnienia" xfId="132" xr:uid="{00000000-0005-0000-0000-0000A93A0000}"/>
    <cellStyle name="Tekst ostrzeżenia" xfId="133" xr:uid="{00000000-0005-0000-0000-0000AA3A0000}"/>
    <cellStyle name="Template" xfId="11231" xr:uid="{00000000-0005-0000-0000-0000AB3A0000}"/>
    <cellStyle name="Template 10" xfId="11232" xr:uid="{00000000-0005-0000-0000-0000AC3A0000}"/>
    <cellStyle name="Template 10 2" xfId="11395" xr:uid="{00000000-0005-0000-0000-0000AD3A0000}"/>
    <cellStyle name="Template 2" xfId="11394" xr:uid="{00000000-0005-0000-0000-0000AE3A0000}"/>
    <cellStyle name="Template 8" xfId="11233" xr:uid="{00000000-0005-0000-0000-0000AF3A0000}"/>
    <cellStyle name="Template 8 2" xfId="11396" xr:uid="{00000000-0005-0000-0000-0000B03A0000}"/>
    <cellStyle name="Text Indent A" xfId="301" xr:uid="{00000000-0005-0000-0000-0000B13A0000}"/>
    <cellStyle name="Text Indent B" xfId="302" xr:uid="{00000000-0005-0000-0000-0000B23A0000}"/>
    <cellStyle name="Text Indent B 2" xfId="11234" xr:uid="{00000000-0005-0000-0000-0000B33A0000}"/>
    <cellStyle name="Text Indent C" xfId="303" xr:uid="{00000000-0005-0000-0000-0000B43A0000}"/>
    <cellStyle name="Text Indent C 2" xfId="11235" xr:uid="{00000000-0005-0000-0000-0000B53A0000}"/>
    <cellStyle name="Texto de Aviso" xfId="11236" xr:uid="{00000000-0005-0000-0000-0000B63A0000}"/>
    <cellStyle name="Texto Explicativo" xfId="11237" xr:uid="{00000000-0005-0000-0000-0000B73A0000}"/>
    <cellStyle name="Title" xfId="134" xr:uid="{00000000-0005-0000-0000-0000B83A0000}"/>
    <cellStyle name="Title 2" xfId="11238" xr:uid="{00000000-0005-0000-0000-0000B93A0000}"/>
    <cellStyle name="Title 3" xfId="11297" xr:uid="{00000000-0005-0000-0000-0000BA3A0000}"/>
    <cellStyle name="Title 4" xfId="11380" xr:uid="{00000000-0005-0000-0000-0000BB3A0000}"/>
    <cellStyle name="Título" xfId="11239" xr:uid="{00000000-0005-0000-0000-0000BC3A0000}"/>
    <cellStyle name="Título 1" xfId="11240" xr:uid="{00000000-0005-0000-0000-0000BD3A0000}"/>
    <cellStyle name="Título 2" xfId="11241" xr:uid="{00000000-0005-0000-0000-0000BE3A0000}"/>
    <cellStyle name="Título 3" xfId="11242" xr:uid="{00000000-0005-0000-0000-0000BF3A0000}"/>
    <cellStyle name="Título 4" xfId="11243" xr:uid="{00000000-0005-0000-0000-0000C03A0000}"/>
    <cellStyle name="Top Row" xfId="11244" xr:uid="{00000000-0005-0000-0000-0000C13A0000}"/>
    <cellStyle name="Total" xfId="135" xr:uid="{00000000-0005-0000-0000-0000C23A0000}"/>
    <cellStyle name="Total 10" xfId="7816" xr:uid="{00000000-0005-0000-0000-0000C33A0000}"/>
    <cellStyle name="Total 100" xfId="7817" xr:uid="{00000000-0005-0000-0000-0000C43A0000}"/>
    <cellStyle name="Total 101" xfId="7818" xr:uid="{00000000-0005-0000-0000-0000C53A0000}"/>
    <cellStyle name="Total 102" xfId="7819" xr:uid="{00000000-0005-0000-0000-0000C63A0000}"/>
    <cellStyle name="Total 103" xfId="7820" xr:uid="{00000000-0005-0000-0000-0000C73A0000}"/>
    <cellStyle name="Total 104" xfId="7821" xr:uid="{00000000-0005-0000-0000-0000C83A0000}"/>
    <cellStyle name="Total 105" xfId="7822" xr:uid="{00000000-0005-0000-0000-0000C93A0000}"/>
    <cellStyle name="Total 106" xfId="7823" xr:uid="{00000000-0005-0000-0000-0000CA3A0000}"/>
    <cellStyle name="Total 107" xfId="7824" xr:uid="{00000000-0005-0000-0000-0000CB3A0000}"/>
    <cellStyle name="Total 108" xfId="7825" xr:uid="{00000000-0005-0000-0000-0000CC3A0000}"/>
    <cellStyle name="Total 109" xfId="7826" xr:uid="{00000000-0005-0000-0000-0000CD3A0000}"/>
    <cellStyle name="Total 11" xfId="7827" xr:uid="{00000000-0005-0000-0000-0000CE3A0000}"/>
    <cellStyle name="Total 110" xfId="7828" xr:uid="{00000000-0005-0000-0000-0000CF3A0000}"/>
    <cellStyle name="Total 111" xfId="7829" xr:uid="{00000000-0005-0000-0000-0000D03A0000}"/>
    <cellStyle name="Total 112" xfId="7830" xr:uid="{00000000-0005-0000-0000-0000D13A0000}"/>
    <cellStyle name="Total 113" xfId="7831" xr:uid="{00000000-0005-0000-0000-0000D23A0000}"/>
    <cellStyle name="Total 114" xfId="7832" xr:uid="{00000000-0005-0000-0000-0000D33A0000}"/>
    <cellStyle name="Total 115" xfId="7833" xr:uid="{00000000-0005-0000-0000-0000D43A0000}"/>
    <cellStyle name="Total 116" xfId="7834" xr:uid="{00000000-0005-0000-0000-0000D53A0000}"/>
    <cellStyle name="Total 117" xfId="7835" xr:uid="{00000000-0005-0000-0000-0000D63A0000}"/>
    <cellStyle name="Total 118" xfId="7836" xr:uid="{00000000-0005-0000-0000-0000D73A0000}"/>
    <cellStyle name="Total 119" xfId="7837" xr:uid="{00000000-0005-0000-0000-0000D83A0000}"/>
    <cellStyle name="Total 12" xfId="7838" xr:uid="{00000000-0005-0000-0000-0000D93A0000}"/>
    <cellStyle name="Total 120" xfId="7839" xr:uid="{00000000-0005-0000-0000-0000DA3A0000}"/>
    <cellStyle name="Total 121" xfId="7840" xr:uid="{00000000-0005-0000-0000-0000DB3A0000}"/>
    <cellStyle name="Total 122" xfId="7841" xr:uid="{00000000-0005-0000-0000-0000DC3A0000}"/>
    <cellStyle name="Total 123" xfId="7842" xr:uid="{00000000-0005-0000-0000-0000DD3A0000}"/>
    <cellStyle name="Total 124" xfId="7843" xr:uid="{00000000-0005-0000-0000-0000DE3A0000}"/>
    <cellStyle name="Total 125" xfId="7844" xr:uid="{00000000-0005-0000-0000-0000DF3A0000}"/>
    <cellStyle name="Total 126" xfId="7845" xr:uid="{00000000-0005-0000-0000-0000E03A0000}"/>
    <cellStyle name="Total 127" xfId="7846" xr:uid="{00000000-0005-0000-0000-0000E13A0000}"/>
    <cellStyle name="Total 128" xfId="7847" xr:uid="{00000000-0005-0000-0000-0000E23A0000}"/>
    <cellStyle name="Total 129" xfId="7848" xr:uid="{00000000-0005-0000-0000-0000E33A0000}"/>
    <cellStyle name="Total 13" xfId="7849" xr:uid="{00000000-0005-0000-0000-0000E43A0000}"/>
    <cellStyle name="Total 130" xfId="7850" xr:uid="{00000000-0005-0000-0000-0000E53A0000}"/>
    <cellStyle name="Total 131" xfId="7851" xr:uid="{00000000-0005-0000-0000-0000E63A0000}"/>
    <cellStyle name="Total 132" xfId="7852" xr:uid="{00000000-0005-0000-0000-0000E73A0000}"/>
    <cellStyle name="Total 133" xfId="7853" xr:uid="{00000000-0005-0000-0000-0000E83A0000}"/>
    <cellStyle name="Total 134" xfId="7854" xr:uid="{00000000-0005-0000-0000-0000E93A0000}"/>
    <cellStyle name="Total 135" xfId="7855" xr:uid="{00000000-0005-0000-0000-0000EA3A0000}"/>
    <cellStyle name="Total 136" xfId="7856" xr:uid="{00000000-0005-0000-0000-0000EB3A0000}"/>
    <cellStyle name="Total 137" xfId="7857" xr:uid="{00000000-0005-0000-0000-0000EC3A0000}"/>
    <cellStyle name="Total 138" xfId="7858" xr:uid="{00000000-0005-0000-0000-0000ED3A0000}"/>
    <cellStyle name="Total 139" xfId="7859" xr:uid="{00000000-0005-0000-0000-0000EE3A0000}"/>
    <cellStyle name="Total 14" xfId="7860" xr:uid="{00000000-0005-0000-0000-0000EF3A0000}"/>
    <cellStyle name="Total 140" xfId="7861" xr:uid="{00000000-0005-0000-0000-0000F03A0000}"/>
    <cellStyle name="Total 141" xfId="7862" xr:uid="{00000000-0005-0000-0000-0000F13A0000}"/>
    <cellStyle name="Total 142" xfId="7863" xr:uid="{00000000-0005-0000-0000-0000F23A0000}"/>
    <cellStyle name="Total 143" xfId="7864" xr:uid="{00000000-0005-0000-0000-0000F33A0000}"/>
    <cellStyle name="Total 144" xfId="7865" xr:uid="{00000000-0005-0000-0000-0000F43A0000}"/>
    <cellStyle name="Total 145" xfId="7866" xr:uid="{00000000-0005-0000-0000-0000F53A0000}"/>
    <cellStyle name="Total 146" xfId="7867" xr:uid="{00000000-0005-0000-0000-0000F63A0000}"/>
    <cellStyle name="Total 147" xfId="7868" xr:uid="{00000000-0005-0000-0000-0000F73A0000}"/>
    <cellStyle name="Total 148" xfId="7869" xr:uid="{00000000-0005-0000-0000-0000F83A0000}"/>
    <cellStyle name="Total 149" xfId="7870" xr:uid="{00000000-0005-0000-0000-0000F93A0000}"/>
    <cellStyle name="Total 15" xfId="7871" xr:uid="{00000000-0005-0000-0000-0000FA3A0000}"/>
    <cellStyle name="Total 150" xfId="7872" xr:uid="{00000000-0005-0000-0000-0000FB3A0000}"/>
    <cellStyle name="Total 151" xfId="7873" xr:uid="{00000000-0005-0000-0000-0000FC3A0000}"/>
    <cellStyle name="Total 152" xfId="7874" xr:uid="{00000000-0005-0000-0000-0000FD3A0000}"/>
    <cellStyle name="Total 153" xfId="7875" xr:uid="{00000000-0005-0000-0000-0000FE3A0000}"/>
    <cellStyle name="Total 154" xfId="7876" xr:uid="{00000000-0005-0000-0000-0000FF3A0000}"/>
    <cellStyle name="Total 155" xfId="7877" xr:uid="{00000000-0005-0000-0000-0000003B0000}"/>
    <cellStyle name="Total 156" xfId="7878" xr:uid="{00000000-0005-0000-0000-0000013B0000}"/>
    <cellStyle name="Total 157" xfId="7879" xr:uid="{00000000-0005-0000-0000-0000023B0000}"/>
    <cellStyle name="Total 158" xfId="7880" xr:uid="{00000000-0005-0000-0000-0000033B0000}"/>
    <cellStyle name="Total 159" xfId="7881" xr:uid="{00000000-0005-0000-0000-0000043B0000}"/>
    <cellStyle name="Total 16" xfId="7882" xr:uid="{00000000-0005-0000-0000-0000053B0000}"/>
    <cellStyle name="Total 160" xfId="7883" xr:uid="{00000000-0005-0000-0000-0000063B0000}"/>
    <cellStyle name="Total 161" xfId="7884" xr:uid="{00000000-0005-0000-0000-0000073B0000}"/>
    <cellStyle name="Total 162" xfId="7885" xr:uid="{00000000-0005-0000-0000-0000083B0000}"/>
    <cellStyle name="Total 163" xfId="7886" xr:uid="{00000000-0005-0000-0000-0000093B0000}"/>
    <cellStyle name="Total 164" xfId="7887" xr:uid="{00000000-0005-0000-0000-00000A3B0000}"/>
    <cellStyle name="Total 165" xfId="7888" xr:uid="{00000000-0005-0000-0000-00000B3B0000}"/>
    <cellStyle name="Total 166" xfId="7889" xr:uid="{00000000-0005-0000-0000-00000C3B0000}"/>
    <cellStyle name="Total 167" xfId="7890" xr:uid="{00000000-0005-0000-0000-00000D3B0000}"/>
    <cellStyle name="Total 168" xfId="7891" xr:uid="{00000000-0005-0000-0000-00000E3B0000}"/>
    <cellStyle name="Total 169" xfId="7892" xr:uid="{00000000-0005-0000-0000-00000F3B0000}"/>
    <cellStyle name="Total 17" xfId="7893" xr:uid="{00000000-0005-0000-0000-0000103B0000}"/>
    <cellStyle name="Total 170" xfId="7894" xr:uid="{00000000-0005-0000-0000-0000113B0000}"/>
    <cellStyle name="Total 171" xfId="7895" xr:uid="{00000000-0005-0000-0000-0000123B0000}"/>
    <cellStyle name="Total 172" xfId="7896" xr:uid="{00000000-0005-0000-0000-0000133B0000}"/>
    <cellStyle name="Total 173" xfId="7897" xr:uid="{00000000-0005-0000-0000-0000143B0000}"/>
    <cellStyle name="Total 174" xfId="7898" xr:uid="{00000000-0005-0000-0000-0000153B0000}"/>
    <cellStyle name="Total 175" xfId="7899" xr:uid="{00000000-0005-0000-0000-0000163B0000}"/>
    <cellStyle name="Total 176" xfId="7900" xr:uid="{00000000-0005-0000-0000-0000173B0000}"/>
    <cellStyle name="Total 177" xfId="7901" xr:uid="{00000000-0005-0000-0000-0000183B0000}"/>
    <cellStyle name="Total 178" xfId="7902" xr:uid="{00000000-0005-0000-0000-0000193B0000}"/>
    <cellStyle name="Total 179" xfId="7903" xr:uid="{00000000-0005-0000-0000-00001A3B0000}"/>
    <cellStyle name="Total 18" xfId="7904" xr:uid="{00000000-0005-0000-0000-00001B3B0000}"/>
    <cellStyle name="Total 180" xfId="7905" xr:uid="{00000000-0005-0000-0000-00001C3B0000}"/>
    <cellStyle name="Total 181" xfId="7906" xr:uid="{00000000-0005-0000-0000-00001D3B0000}"/>
    <cellStyle name="Total 182" xfId="7907" xr:uid="{00000000-0005-0000-0000-00001E3B0000}"/>
    <cellStyle name="Total 183" xfId="7908" xr:uid="{00000000-0005-0000-0000-00001F3B0000}"/>
    <cellStyle name="Total 184" xfId="7909" xr:uid="{00000000-0005-0000-0000-0000203B0000}"/>
    <cellStyle name="Total 185" xfId="7910" xr:uid="{00000000-0005-0000-0000-0000213B0000}"/>
    <cellStyle name="Total 186" xfId="7911" xr:uid="{00000000-0005-0000-0000-0000223B0000}"/>
    <cellStyle name="Total 187" xfId="7912" xr:uid="{00000000-0005-0000-0000-0000233B0000}"/>
    <cellStyle name="Total 188" xfId="7913" xr:uid="{00000000-0005-0000-0000-0000243B0000}"/>
    <cellStyle name="Total 189" xfId="7914" xr:uid="{00000000-0005-0000-0000-0000253B0000}"/>
    <cellStyle name="Total 19" xfId="7915" xr:uid="{00000000-0005-0000-0000-0000263B0000}"/>
    <cellStyle name="Total 190" xfId="7916" xr:uid="{00000000-0005-0000-0000-0000273B0000}"/>
    <cellStyle name="Total 191" xfId="7917" xr:uid="{00000000-0005-0000-0000-0000283B0000}"/>
    <cellStyle name="Total 192" xfId="7918" xr:uid="{00000000-0005-0000-0000-0000293B0000}"/>
    <cellStyle name="Total 193" xfId="7919" xr:uid="{00000000-0005-0000-0000-00002A3B0000}"/>
    <cellStyle name="Total 194" xfId="7920" xr:uid="{00000000-0005-0000-0000-00002B3B0000}"/>
    <cellStyle name="Total 195" xfId="7921" xr:uid="{00000000-0005-0000-0000-00002C3B0000}"/>
    <cellStyle name="Total 196" xfId="7922" xr:uid="{00000000-0005-0000-0000-00002D3B0000}"/>
    <cellStyle name="Total 197" xfId="7923" xr:uid="{00000000-0005-0000-0000-00002E3B0000}"/>
    <cellStyle name="Total 198" xfId="7924" xr:uid="{00000000-0005-0000-0000-00002F3B0000}"/>
    <cellStyle name="Total 199" xfId="7925" xr:uid="{00000000-0005-0000-0000-0000303B0000}"/>
    <cellStyle name="Total 2" xfId="7926" xr:uid="{00000000-0005-0000-0000-0000313B0000}"/>
    <cellStyle name="Total 2 2" xfId="11245" xr:uid="{00000000-0005-0000-0000-0000323B0000}"/>
    <cellStyle name="Total 20" xfId="7927" xr:uid="{00000000-0005-0000-0000-0000333B0000}"/>
    <cellStyle name="Total 200" xfId="7928" xr:uid="{00000000-0005-0000-0000-0000343B0000}"/>
    <cellStyle name="Total 201" xfId="7929" xr:uid="{00000000-0005-0000-0000-0000353B0000}"/>
    <cellStyle name="Total 202" xfId="7930" xr:uid="{00000000-0005-0000-0000-0000363B0000}"/>
    <cellStyle name="Total 203" xfId="7931" xr:uid="{00000000-0005-0000-0000-0000373B0000}"/>
    <cellStyle name="Total 204" xfId="7932" xr:uid="{00000000-0005-0000-0000-0000383B0000}"/>
    <cellStyle name="Total 205" xfId="7933" xr:uid="{00000000-0005-0000-0000-0000393B0000}"/>
    <cellStyle name="Total 206" xfId="7934" xr:uid="{00000000-0005-0000-0000-00003A3B0000}"/>
    <cellStyle name="Total 207" xfId="7935" xr:uid="{00000000-0005-0000-0000-00003B3B0000}"/>
    <cellStyle name="Total 208" xfId="7936" xr:uid="{00000000-0005-0000-0000-00003C3B0000}"/>
    <cellStyle name="Total 209" xfId="7937" xr:uid="{00000000-0005-0000-0000-00003D3B0000}"/>
    <cellStyle name="Total 21" xfId="7938" xr:uid="{00000000-0005-0000-0000-00003E3B0000}"/>
    <cellStyle name="Total 210" xfId="7939" xr:uid="{00000000-0005-0000-0000-00003F3B0000}"/>
    <cellStyle name="Total 211" xfId="7940" xr:uid="{00000000-0005-0000-0000-0000403B0000}"/>
    <cellStyle name="Total 212" xfId="7941" xr:uid="{00000000-0005-0000-0000-0000413B0000}"/>
    <cellStyle name="Total 213" xfId="7942" xr:uid="{00000000-0005-0000-0000-0000423B0000}"/>
    <cellStyle name="Total 214" xfId="7943" xr:uid="{00000000-0005-0000-0000-0000433B0000}"/>
    <cellStyle name="Total 215" xfId="7944" xr:uid="{00000000-0005-0000-0000-0000443B0000}"/>
    <cellStyle name="Total 216" xfId="7945" xr:uid="{00000000-0005-0000-0000-0000453B0000}"/>
    <cellStyle name="Total 217" xfId="7946" xr:uid="{00000000-0005-0000-0000-0000463B0000}"/>
    <cellStyle name="Total 218" xfId="7947" xr:uid="{00000000-0005-0000-0000-0000473B0000}"/>
    <cellStyle name="Total 219" xfId="7948" xr:uid="{00000000-0005-0000-0000-0000483B0000}"/>
    <cellStyle name="Total 22" xfId="7949" xr:uid="{00000000-0005-0000-0000-0000493B0000}"/>
    <cellStyle name="Total 220" xfId="7950" xr:uid="{00000000-0005-0000-0000-00004A3B0000}"/>
    <cellStyle name="Total 221" xfId="7951" xr:uid="{00000000-0005-0000-0000-00004B3B0000}"/>
    <cellStyle name="Total 222" xfId="7952" xr:uid="{00000000-0005-0000-0000-00004C3B0000}"/>
    <cellStyle name="Total 223" xfId="7953" xr:uid="{00000000-0005-0000-0000-00004D3B0000}"/>
    <cellStyle name="Total 224" xfId="7954" xr:uid="{00000000-0005-0000-0000-00004E3B0000}"/>
    <cellStyle name="Total 225" xfId="7955" xr:uid="{00000000-0005-0000-0000-00004F3B0000}"/>
    <cellStyle name="Total 226" xfId="7956" xr:uid="{00000000-0005-0000-0000-0000503B0000}"/>
    <cellStyle name="Total 227" xfId="7957" xr:uid="{00000000-0005-0000-0000-0000513B0000}"/>
    <cellStyle name="Total 228" xfId="7958" xr:uid="{00000000-0005-0000-0000-0000523B0000}"/>
    <cellStyle name="Total 229" xfId="7959" xr:uid="{00000000-0005-0000-0000-0000533B0000}"/>
    <cellStyle name="Total 23" xfId="7960" xr:uid="{00000000-0005-0000-0000-0000543B0000}"/>
    <cellStyle name="Total 230" xfId="7961" xr:uid="{00000000-0005-0000-0000-0000553B0000}"/>
    <cellStyle name="Total 231" xfId="7962" xr:uid="{00000000-0005-0000-0000-0000563B0000}"/>
    <cellStyle name="Total 232" xfId="7963" xr:uid="{00000000-0005-0000-0000-0000573B0000}"/>
    <cellStyle name="Total 233" xfId="7964" xr:uid="{00000000-0005-0000-0000-0000583B0000}"/>
    <cellStyle name="Total 234" xfId="7965" xr:uid="{00000000-0005-0000-0000-0000593B0000}"/>
    <cellStyle name="Total 235" xfId="7966" xr:uid="{00000000-0005-0000-0000-00005A3B0000}"/>
    <cellStyle name="Total 236" xfId="7967" xr:uid="{00000000-0005-0000-0000-00005B3B0000}"/>
    <cellStyle name="Total 237" xfId="7968" xr:uid="{00000000-0005-0000-0000-00005C3B0000}"/>
    <cellStyle name="Total 238" xfId="7969" xr:uid="{00000000-0005-0000-0000-00005D3B0000}"/>
    <cellStyle name="Total 239" xfId="7970" xr:uid="{00000000-0005-0000-0000-00005E3B0000}"/>
    <cellStyle name="Total 24" xfId="7971" xr:uid="{00000000-0005-0000-0000-00005F3B0000}"/>
    <cellStyle name="Total 240" xfId="7972" xr:uid="{00000000-0005-0000-0000-0000603B0000}"/>
    <cellStyle name="Total 241" xfId="7973" xr:uid="{00000000-0005-0000-0000-0000613B0000}"/>
    <cellStyle name="Total 242" xfId="7974" xr:uid="{00000000-0005-0000-0000-0000623B0000}"/>
    <cellStyle name="Total 243" xfId="7975" xr:uid="{00000000-0005-0000-0000-0000633B0000}"/>
    <cellStyle name="Total 244" xfId="7976" xr:uid="{00000000-0005-0000-0000-0000643B0000}"/>
    <cellStyle name="Total 245" xfId="7977" xr:uid="{00000000-0005-0000-0000-0000653B0000}"/>
    <cellStyle name="Total 246" xfId="11298" xr:uid="{00000000-0005-0000-0000-0000663B0000}"/>
    <cellStyle name="Total 247" xfId="11381" xr:uid="{00000000-0005-0000-0000-0000673B0000}"/>
    <cellStyle name="Total 25" xfId="7978" xr:uid="{00000000-0005-0000-0000-0000683B0000}"/>
    <cellStyle name="Total 26" xfId="7979" xr:uid="{00000000-0005-0000-0000-0000693B0000}"/>
    <cellStyle name="Total 27" xfId="7980" xr:uid="{00000000-0005-0000-0000-00006A3B0000}"/>
    <cellStyle name="Total 28" xfId="7981" xr:uid="{00000000-0005-0000-0000-00006B3B0000}"/>
    <cellStyle name="Total 29" xfId="7982" xr:uid="{00000000-0005-0000-0000-00006C3B0000}"/>
    <cellStyle name="Total 3" xfId="7983" xr:uid="{00000000-0005-0000-0000-00006D3B0000}"/>
    <cellStyle name="Total 30" xfId="7984" xr:uid="{00000000-0005-0000-0000-00006E3B0000}"/>
    <cellStyle name="Total 31" xfId="7985" xr:uid="{00000000-0005-0000-0000-00006F3B0000}"/>
    <cellStyle name="Total 32" xfId="7986" xr:uid="{00000000-0005-0000-0000-0000703B0000}"/>
    <cellStyle name="Total 33" xfId="7987" xr:uid="{00000000-0005-0000-0000-0000713B0000}"/>
    <cellStyle name="Total 34" xfId="7988" xr:uid="{00000000-0005-0000-0000-0000723B0000}"/>
    <cellStyle name="Total 35" xfId="7989" xr:uid="{00000000-0005-0000-0000-0000733B0000}"/>
    <cellStyle name="Total 36" xfId="7990" xr:uid="{00000000-0005-0000-0000-0000743B0000}"/>
    <cellStyle name="Total 37" xfId="7991" xr:uid="{00000000-0005-0000-0000-0000753B0000}"/>
    <cellStyle name="Total 38" xfId="7992" xr:uid="{00000000-0005-0000-0000-0000763B0000}"/>
    <cellStyle name="Total 39" xfId="7993" xr:uid="{00000000-0005-0000-0000-0000773B0000}"/>
    <cellStyle name="Total 4" xfId="7994" xr:uid="{00000000-0005-0000-0000-0000783B0000}"/>
    <cellStyle name="Total 40" xfId="7995" xr:uid="{00000000-0005-0000-0000-0000793B0000}"/>
    <cellStyle name="Total 41" xfId="7996" xr:uid="{00000000-0005-0000-0000-00007A3B0000}"/>
    <cellStyle name="Total 42" xfId="7997" xr:uid="{00000000-0005-0000-0000-00007B3B0000}"/>
    <cellStyle name="Total 43" xfId="7998" xr:uid="{00000000-0005-0000-0000-00007C3B0000}"/>
    <cellStyle name="Total 44" xfId="7999" xr:uid="{00000000-0005-0000-0000-00007D3B0000}"/>
    <cellStyle name="Total 45" xfId="8000" xr:uid="{00000000-0005-0000-0000-00007E3B0000}"/>
    <cellStyle name="Total 46" xfId="8001" xr:uid="{00000000-0005-0000-0000-00007F3B0000}"/>
    <cellStyle name="Total 47" xfId="8002" xr:uid="{00000000-0005-0000-0000-0000803B0000}"/>
    <cellStyle name="Total 48" xfId="8003" xr:uid="{00000000-0005-0000-0000-0000813B0000}"/>
    <cellStyle name="Total 49" xfId="8004" xr:uid="{00000000-0005-0000-0000-0000823B0000}"/>
    <cellStyle name="Total 5" xfId="8005" xr:uid="{00000000-0005-0000-0000-0000833B0000}"/>
    <cellStyle name="Total 50" xfId="8006" xr:uid="{00000000-0005-0000-0000-0000843B0000}"/>
    <cellStyle name="Total 51" xfId="8007" xr:uid="{00000000-0005-0000-0000-0000853B0000}"/>
    <cellStyle name="Total 52" xfId="8008" xr:uid="{00000000-0005-0000-0000-0000863B0000}"/>
    <cellStyle name="Total 53" xfId="8009" xr:uid="{00000000-0005-0000-0000-0000873B0000}"/>
    <cellStyle name="Total 54" xfId="8010" xr:uid="{00000000-0005-0000-0000-0000883B0000}"/>
    <cellStyle name="Total 55" xfId="8011" xr:uid="{00000000-0005-0000-0000-0000893B0000}"/>
    <cellStyle name="Total 56" xfId="8012" xr:uid="{00000000-0005-0000-0000-00008A3B0000}"/>
    <cellStyle name="Total 57" xfId="8013" xr:uid="{00000000-0005-0000-0000-00008B3B0000}"/>
    <cellStyle name="Total 58" xfId="8014" xr:uid="{00000000-0005-0000-0000-00008C3B0000}"/>
    <cellStyle name="Total 59" xfId="8015" xr:uid="{00000000-0005-0000-0000-00008D3B0000}"/>
    <cellStyle name="Total 6" xfId="8016" xr:uid="{00000000-0005-0000-0000-00008E3B0000}"/>
    <cellStyle name="Total 60" xfId="8017" xr:uid="{00000000-0005-0000-0000-00008F3B0000}"/>
    <cellStyle name="Total 61" xfId="8018" xr:uid="{00000000-0005-0000-0000-0000903B0000}"/>
    <cellStyle name="Total 62" xfId="8019" xr:uid="{00000000-0005-0000-0000-0000913B0000}"/>
    <cellStyle name="Total 63" xfId="8020" xr:uid="{00000000-0005-0000-0000-0000923B0000}"/>
    <cellStyle name="Total 64" xfId="8021" xr:uid="{00000000-0005-0000-0000-0000933B0000}"/>
    <cellStyle name="Total 65" xfId="8022" xr:uid="{00000000-0005-0000-0000-0000943B0000}"/>
    <cellStyle name="Total 66" xfId="8023" xr:uid="{00000000-0005-0000-0000-0000953B0000}"/>
    <cellStyle name="Total 67" xfId="8024" xr:uid="{00000000-0005-0000-0000-0000963B0000}"/>
    <cellStyle name="Total 68" xfId="8025" xr:uid="{00000000-0005-0000-0000-0000973B0000}"/>
    <cellStyle name="Total 69" xfId="8026" xr:uid="{00000000-0005-0000-0000-0000983B0000}"/>
    <cellStyle name="Total 7" xfId="8027" xr:uid="{00000000-0005-0000-0000-0000993B0000}"/>
    <cellStyle name="Total 70" xfId="8028" xr:uid="{00000000-0005-0000-0000-00009A3B0000}"/>
    <cellStyle name="Total 71" xfId="8029" xr:uid="{00000000-0005-0000-0000-00009B3B0000}"/>
    <cellStyle name="Total 72" xfId="8030" xr:uid="{00000000-0005-0000-0000-00009C3B0000}"/>
    <cellStyle name="Total 73" xfId="8031" xr:uid="{00000000-0005-0000-0000-00009D3B0000}"/>
    <cellStyle name="Total 74" xfId="8032" xr:uid="{00000000-0005-0000-0000-00009E3B0000}"/>
    <cellStyle name="Total 75" xfId="8033" xr:uid="{00000000-0005-0000-0000-00009F3B0000}"/>
    <cellStyle name="Total 76" xfId="8034" xr:uid="{00000000-0005-0000-0000-0000A03B0000}"/>
    <cellStyle name="Total 77" xfId="8035" xr:uid="{00000000-0005-0000-0000-0000A13B0000}"/>
    <cellStyle name="Total 78" xfId="8036" xr:uid="{00000000-0005-0000-0000-0000A23B0000}"/>
    <cellStyle name="Total 79" xfId="8037" xr:uid="{00000000-0005-0000-0000-0000A33B0000}"/>
    <cellStyle name="Total 8" xfId="8038" xr:uid="{00000000-0005-0000-0000-0000A43B0000}"/>
    <cellStyle name="Total 80" xfId="8039" xr:uid="{00000000-0005-0000-0000-0000A53B0000}"/>
    <cellStyle name="Total 81" xfId="8040" xr:uid="{00000000-0005-0000-0000-0000A63B0000}"/>
    <cellStyle name="Total 82" xfId="8041" xr:uid="{00000000-0005-0000-0000-0000A73B0000}"/>
    <cellStyle name="Total 83" xfId="8042" xr:uid="{00000000-0005-0000-0000-0000A83B0000}"/>
    <cellStyle name="Total 84" xfId="8043" xr:uid="{00000000-0005-0000-0000-0000A93B0000}"/>
    <cellStyle name="Total 85" xfId="8044" xr:uid="{00000000-0005-0000-0000-0000AA3B0000}"/>
    <cellStyle name="Total 86" xfId="8045" xr:uid="{00000000-0005-0000-0000-0000AB3B0000}"/>
    <cellStyle name="Total 87" xfId="8046" xr:uid="{00000000-0005-0000-0000-0000AC3B0000}"/>
    <cellStyle name="Total 88" xfId="8047" xr:uid="{00000000-0005-0000-0000-0000AD3B0000}"/>
    <cellStyle name="Total 89" xfId="8048" xr:uid="{00000000-0005-0000-0000-0000AE3B0000}"/>
    <cellStyle name="Total 9" xfId="8049" xr:uid="{00000000-0005-0000-0000-0000AF3B0000}"/>
    <cellStyle name="Total 90" xfId="8050" xr:uid="{00000000-0005-0000-0000-0000B03B0000}"/>
    <cellStyle name="Total 91" xfId="8051" xr:uid="{00000000-0005-0000-0000-0000B13B0000}"/>
    <cellStyle name="Total 92" xfId="8052" xr:uid="{00000000-0005-0000-0000-0000B23B0000}"/>
    <cellStyle name="Total 93" xfId="8053" xr:uid="{00000000-0005-0000-0000-0000B33B0000}"/>
    <cellStyle name="Total 94" xfId="8054" xr:uid="{00000000-0005-0000-0000-0000B43B0000}"/>
    <cellStyle name="Total 95" xfId="8055" xr:uid="{00000000-0005-0000-0000-0000B53B0000}"/>
    <cellStyle name="Total 96" xfId="8056" xr:uid="{00000000-0005-0000-0000-0000B63B0000}"/>
    <cellStyle name="Total 97" xfId="8057" xr:uid="{00000000-0005-0000-0000-0000B73B0000}"/>
    <cellStyle name="Total 98" xfId="8058" xr:uid="{00000000-0005-0000-0000-0000B83B0000}"/>
    <cellStyle name="Total 99" xfId="8059" xr:uid="{00000000-0005-0000-0000-0000B93B0000}"/>
    <cellStyle name="Total Format" xfId="11246" xr:uid="{00000000-0005-0000-0000-0000BA3B0000}"/>
    <cellStyle name="tttttt" xfId="11247" xr:uid="{00000000-0005-0000-0000-0000BB3B0000}"/>
    <cellStyle name="two" xfId="11248" xr:uid="{00000000-0005-0000-0000-0000BC3B0000}"/>
    <cellStyle name="Tytuł" xfId="136" xr:uid="{00000000-0005-0000-0000-0000BD3B0000}"/>
    <cellStyle name="Underline" xfId="11249" xr:uid="{00000000-0005-0000-0000-0000C93B0000}"/>
    <cellStyle name="Underline 2" xfId="11250" xr:uid="{00000000-0005-0000-0000-0000CA3B0000}"/>
    <cellStyle name="Underline 3" xfId="11333" xr:uid="{00000000-0005-0000-0000-0000CB3B0000}"/>
    <cellStyle name="Utdata" xfId="137" xr:uid="{00000000-0005-0000-0000-0000CC3B0000}"/>
    <cellStyle name="Uwaga" xfId="138" xr:uid="{00000000-0005-0000-0000-0000CD3B0000}"/>
    <cellStyle name="Überschrift" xfId="8339" xr:uid="{00000000-0005-0000-0000-0000BE3B0000}"/>
    <cellStyle name="Überschrift 1" xfId="8340" xr:uid="{00000000-0005-0000-0000-0000BF3B0000}"/>
    <cellStyle name="Überschrift 1 2" xfId="13684" xr:uid="{00000000-0005-0000-0000-0000C03B0000}"/>
    <cellStyle name="Überschrift 2" xfId="8341" xr:uid="{00000000-0005-0000-0000-0000C13B0000}"/>
    <cellStyle name="Überschrift 2 2" xfId="13685" xr:uid="{00000000-0005-0000-0000-0000C23B0000}"/>
    <cellStyle name="Überschrift 3" xfId="8342" xr:uid="{00000000-0005-0000-0000-0000C33B0000}"/>
    <cellStyle name="Überschrift 3 2" xfId="13686" xr:uid="{00000000-0005-0000-0000-0000C43B0000}"/>
    <cellStyle name="Überschrift 4" xfId="8343" xr:uid="{00000000-0005-0000-0000-0000C53B0000}"/>
    <cellStyle name="Überschrift 4 2" xfId="13687" xr:uid="{00000000-0005-0000-0000-0000C63B0000}"/>
    <cellStyle name="Überschrift 5" xfId="13683" xr:uid="{00000000-0005-0000-0000-0000C73B0000}"/>
    <cellStyle name="Überschrift_Nanjing - Budget 2009 V51 - 2008 09 02 final20080901" xfId="8344" xr:uid="{00000000-0005-0000-0000-0000C83B0000}"/>
    <cellStyle name="Valuta (0)_Cina" xfId="304" xr:uid="{00000000-0005-0000-0000-0000CE3B0000}"/>
    <cellStyle name="Valuta_Qualità.xls Grafico 1" xfId="305" xr:uid="{00000000-0005-0000-0000-0000CF3B0000}"/>
    <cellStyle name="Varningstext" xfId="139" xr:uid="{00000000-0005-0000-0000-0000D03B0000}"/>
    <cellStyle name="Vehicle_Benchmark" xfId="11251" xr:uid="{00000000-0005-0000-0000-0000D13B0000}"/>
    <cellStyle name="Verknüpfte Zelle" xfId="8345" xr:uid="{00000000-0005-0000-0000-0000D23B0000}"/>
    <cellStyle name="Verknüpfte Zelle 2" xfId="13688" xr:uid="{00000000-0005-0000-0000-0000D33B0000}"/>
    <cellStyle name="Version_Header" xfId="11252" xr:uid="{00000000-0005-0000-0000-0000D43B0000}"/>
    <cellStyle name="Volumes_Data" xfId="11253" xr:uid="{00000000-0005-0000-0000-0000D53B0000}"/>
    <cellStyle name="Warnender Text" xfId="8346" xr:uid="{00000000-0005-0000-0000-0000D63B0000}"/>
    <cellStyle name="Warnender Text 2" xfId="13689" xr:uid="{00000000-0005-0000-0000-0000D73B0000}"/>
    <cellStyle name="Warning Text" xfId="140" xr:uid="{00000000-0005-0000-0000-0000D83B0000}"/>
    <cellStyle name="Warning Text 10" xfId="8060" xr:uid="{00000000-0005-0000-0000-0000D93B0000}"/>
    <cellStyle name="Warning Text 100" xfId="8061" xr:uid="{00000000-0005-0000-0000-0000DA3B0000}"/>
    <cellStyle name="Warning Text 101" xfId="8062" xr:uid="{00000000-0005-0000-0000-0000DB3B0000}"/>
    <cellStyle name="Warning Text 102" xfId="8063" xr:uid="{00000000-0005-0000-0000-0000DC3B0000}"/>
    <cellStyle name="Warning Text 103" xfId="8064" xr:uid="{00000000-0005-0000-0000-0000DD3B0000}"/>
    <cellStyle name="Warning Text 104" xfId="8065" xr:uid="{00000000-0005-0000-0000-0000DE3B0000}"/>
    <cellStyle name="Warning Text 105" xfId="8066" xr:uid="{00000000-0005-0000-0000-0000DF3B0000}"/>
    <cellStyle name="Warning Text 106" xfId="8067" xr:uid="{00000000-0005-0000-0000-0000E03B0000}"/>
    <cellStyle name="Warning Text 107" xfId="8068" xr:uid="{00000000-0005-0000-0000-0000E13B0000}"/>
    <cellStyle name="Warning Text 108" xfId="8069" xr:uid="{00000000-0005-0000-0000-0000E23B0000}"/>
    <cellStyle name="Warning Text 109" xfId="8070" xr:uid="{00000000-0005-0000-0000-0000E33B0000}"/>
    <cellStyle name="Warning Text 11" xfId="8071" xr:uid="{00000000-0005-0000-0000-0000E43B0000}"/>
    <cellStyle name="Warning Text 110" xfId="8072" xr:uid="{00000000-0005-0000-0000-0000E53B0000}"/>
    <cellStyle name="Warning Text 111" xfId="8073" xr:uid="{00000000-0005-0000-0000-0000E63B0000}"/>
    <cellStyle name="Warning Text 112" xfId="8074" xr:uid="{00000000-0005-0000-0000-0000E73B0000}"/>
    <cellStyle name="Warning Text 113" xfId="8075" xr:uid="{00000000-0005-0000-0000-0000E83B0000}"/>
    <cellStyle name="Warning Text 114" xfId="8076" xr:uid="{00000000-0005-0000-0000-0000E93B0000}"/>
    <cellStyle name="Warning Text 115" xfId="8077" xr:uid="{00000000-0005-0000-0000-0000EA3B0000}"/>
    <cellStyle name="Warning Text 116" xfId="8078" xr:uid="{00000000-0005-0000-0000-0000EB3B0000}"/>
    <cellStyle name="Warning Text 117" xfId="8079" xr:uid="{00000000-0005-0000-0000-0000EC3B0000}"/>
    <cellStyle name="Warning Text 118" xfId="8080" xr:uid="{00000000-0005-0000-0000-0000ED3B0000}"/>
    <cellStyle name="Warning Text 119" xfId="8081" xr:uid="{00000000-0005-0000-0000-0000EE3B0000}"/>
    <cellStyle name="Warning Text 12" xfId="8082" xr:uid="{00000000-0005-0000-0000-0000EF3B0000}"/>
    <cellStyle name="Warning Text 120" xfId="8083" xr:uid="{00000000-0005-0000-0000-0000F03B0000}"/>
    <cellStyle name="Warning Text 121" xfId="8084" xr:uid="{00000000-0005-0000-0000-0000F13B0000}"/>
    <cellStyle name="Warning Text 122" xfId="8085" xr:uid="{00000000-0005-0000-0000-0000F23B0000}"/>
    <cellStyle name="Warning Text 123" xfId="8086" xr:uid="{00000000-0005-0000-0000-0000F33B0000}"/>
    <cellStyle name="Warning Text 124" xfId="8087" xr:uid="{00000000-0005-0000-0000-0000F43B0000}"/>
    <cellStyle name="Warning Text 125" xfId="8088" xr:uid="{00000000-0005-0000-0000-0000F53B0000}"/>
    <cellStyle name="Warning Text 126" xfId="8089" xr:uid="{00000000-0005-0000-0000-0000F63B0000}"/>
    <cellStyle name="Warning Text 127" xfId="8090" xr:uid="{00000000-0005-0000-0000-0000F73B0000}"/>
    <cellStyle name="Warning Text 128" xfId="8091" xr:uid="{00000000-0005-0000-0000-0000F83B0000}"/>
    <cellStyle name="Warning Text 129" xfId="8092" xr:uid="{00000000-0005-0000-0000-0000F93B0000}"/>
    <cellStyle name="Warning Text 13" xfId="8093" xr:uid="{00000000-0005-0000-0000-0000FA3B0000}"/>
    <cellStyle name="Warning Text 130" xfId="8094" xr:uid="{00000000-0005-0000-0000-0000FB3B0000}"/>
    <cellStyle name="Warning Text 131" xfId="8095" xr:uid="{00000000-0005-0000-0000-0000FC3B0000}"/>
    <cellStyle name="Warning Text 132" xfId="8096" xr:uid="{00000000-0005-0000-0000-0000FD3B0000}"/>
    <cellStyle name="Warning Text 133" xfId="8097" xr:uid="{00000000-0005-0000-0000-0000FE3B0000}"/>
    <cellStyle name="Warning Text 134" xfId="8098" xr:uid="{00000000-0005-0000-0000-0000FF3B0000}"/>
    <cellStyle name="Warning Text 135" xfId="8099" xr:uid="{00000000-0005-0000-0000-0000003C0000}"/>
    <cellStyle name="Warning Text 136" xfId="8100" xr:uid="{00000000-0005-0000-0000-0000013C0000}"/>
    <cellStyle name="Warning Text 137" xfId="8101" xr:uid="{00000000-0005-0000-0000-0000023C0000}"/>
    <cellStyle name="Warning Text 138" xfId="8102" xr:uid="{00000000-0005-0000-0000-0000033C0000}"/>
    <cellStyle name="Warning Text 139" xfId="8103" xr:uid="{00000000-0005-0000-0000-0000043C0000}"/>
    <cellStyle name="Warning Text 14" xfId="8104" xr:uid="{00000000-0005-0000-0000-0000053C0000}"/>
    <cellStyle name="Warning Text 140" xfId="8105" xr:uid="{00000000-0005-0000-0000-0000063C0000}"/>
    <cellStyle name="Warning Text 141" xfId="8106" xr:uid="{00000000-0005-0000-0000-0000073C0000}"/>
    <cellStyle name="Warning Text 142" xfId="8107" xr:uid="{00000000-0005-0000-0000-0000083C0000}"/>
    <cellStyle name="Warning Text 143" xfId="8108" xr:uid="{00000000-0005-0000-0000-0000093C0000}"/>
    <cellStyle name="Warning Text 144" xfId="8109" xr:uid="{00000000-0005-0000-0000-00000A3C0000}"/>
    <cellStyle name="Warning Text 145" xfId="8110" xr:uid="{00000000-0005-0000-0000-00000B3C0000}"/>
    <cellStyle name="Warning Text 146" xfId="8111" xr:uid="{00000000-0005-0000-0000-00000C3C0000}"/>
    <cellStyle name="Warning Text 147" xfId="8112" xr:uid="{00000000-0005-0000-0000-00000D3C0000}"/>
    <cellStyle name="Warning Text 148" xfId="8113" xr:uid="{00000000-0005-0000-0000-00000E3C0000}"/>
    <cellStyle name="Warning Text 149" xfId="8114" xr:uid="{00000000-0005-0000-0000-00000F3C0000}"/>
    <cellStyle name="Warning Text 15" xfId="8115" xr:uid="{00000000-0005-0000-0000-0000103C0000}"/>
    <cellStyle name="Warning Text 150" xfId="8116" xr:uid="{00000000-0005-0000-0000-0000113C0000}"/>
    <cellStyle name="Warning Text 151" xfId="8117" xr:uid="{00000000-0005-0000-0000-0000123C0000}"/>
    <cellStyle name="Warning Text 152" xfId="8118" xr:uid="{00000000-0005-0000-0000-0000133C0000}"/>
    <cellStyle name="Warning Text 153" xfId="8119" xr:uid="{00000000-0005-0000-0000-0000143C0000}"/>
    <cellStyle name="Warning Text 154" xfId="8120" xr:uid="{00000000-0005-0000-0000-0000153C0000}"/>
    <cellStyle name="Warning Text 155" xfId="8121" xr:uid="{00000000-0005-0000-0000-0000163C0000}"/>
    <cellStyle name="Warning Text 156" xfId="8122" xr:uid="{00000000-0005-0000-0000-0000173C0000}"/>
    <cellStyle name="Warning Text 157" xfId="8123" xr:uid="{00000000-0005-0000-0000-0000183C0000}"/>
    <cellStyle name="Warning Text 158" xfId="8124" xr:uid="{00000000-0005-0000-0000-0000193C0000}"/>
    <cellStyle name="Warning Text 159" xfId="8125" xr:uid="{00000000-0005-0000-0000-00001A3C0000}"/>
    <cellStyle name="Warning Text 16" xfId="8126" xr:uid="{00000000-0005-0000-0000-00001B3C0000}"/>
    <cellStyle name="Warning Text 160" xfId="8127" xr:uid="{00000000-0005-0000-0000-00001C3C0000}"/>
    <cellStyle name="Warning Text 161" xfId="8128" xr:uid="{00000000-0005-0000-0000-00001D3C0000}"/>
    <cellStyle name="Warning Text 162" xfId="8129" xr:uid="{00000000-0005-0000-0000-00001E3C0000}"/>
    <cellStyle name="Warning Text 163" xfId="8130" xr:uid="{00000000-0005-0000-0000-00001F3C0000}"/>
    <cellStyle name="Warning Text 164" xfId="8131" xr:uid="{00000000-0005-0000-0000-0000203C0000}"/>
    <cellStyle name="Warning Text 165" xfId="8132" xr:uid="{00000000-0005-0000-0000-0000213C0000}"/>
    <cellStyle name="Warning Text 166" xfId="8133" xr:uid="{00000000-0005-0000-0000-0000223C0000}"/>
    <cellStyle name="Warning Text 167" xfId="8134" xr:uid="{00000000-0005-0000-0000-0000233C0000}"/>
    <cellStyle name="Warning Text 168" xfId="8135" xr:uid="{00000000-0005-0000-0000-0000243C0000}"/>
    <cellStyle name="Warning Text 169" xfId="8136" xr:uid="{00000000-0005-0000-0000-0000253C0000}"/>
    <cellStyle name="Warning Text 17" xfId="8137" xr:uid="{00000000-0005-0000-0000-0000263C0000}"/>
    <cellStyle name="Warning Text 170" xfId="8138" xr:uid="{00000000-0005-0000-0000-0000273C0000}"/>
    <cellStyle name="Warning Text 171" xfId="8139" xr:uid="{00000000-0005-0000-0000-0000283C0000}"/>
    <cellStyle name="Warning Text 172" xfId="8140" xr:uid="{00000000-0005-0000-0000-0000293C0000}"/>
    <cellStyle name="Warning Text 173" xfId="8141" xr:uid="{00000000-0005-0000-0000-00002A3C0000}"/>
    <cellStyle name="Warning Text 174" xfId="8142" xr:uid="{00000000-0005-0000-0000-00002B3C0000}"/>
    <cellStyle name="Warning Text 175" xfId="8143" xr:uid="{00000000-0005-0000-0000-00002C3C0000}"/>
    <cellStyle name="Warning Text 176" xfId="8144" xr:uid="{00000000-0005-0000-0000-00002D3C0000}"/>
    <cellStyle name="Warning Text 177" xfId="8145" xr:uid="{00000000-0005-0000-0000-00002E3C0000}"/>
    <cellStyle name="Warning Text 178" xfId="8146" xr:uid="{00000000-0005-0000-0000-00002F3C0000}"/>
    <cellStyle name="Warning Text 179" xfId="8147" xr:uid="{00000000-0005-0000-0000-0000303C0000}"/>
    <cellStyle name="Warning Text 18" xfId="8148" xr:uid="{00000000-0005-0000-0000-0000313C0000}"/>
    <cellStyle name="Warning Text 180" xfId="8149" xr:uid="{00000000-0005-0000-0000-0000323C0000}"/>
    <cellStyle name="Warning Text 181" xfId="8150" xr:uid="{00000000-0005-0000-0000-0000333C0000}"/>
    <cellStyle name="Warning Text 182" xfId="8151" xr:uid="{00000000-0005-0000-0000-0000343C0000}"/>
    <cellStyle name="Warning Text 183" xfId="8152" xr:uid="{00000000-0005-0000-0000-0000353C0000}"/>
    <cellStyle name="Warning Text 184" xfId="8153" xr:uid="{00000000-0005-0000-0000-0000363C0000}"/>
    <cellStyle name="Warning Text 185" xfId="8154" xr:uid="{00000000-0005-0000-0000-0000373C0000}"/>
    <cellStyle name="Warning Text 186" xfId="8155" xr:uid="{00000000-0005-0000-0000-0000383C0000}"/>
    <cellStyle name="Warning Text 187" xfId="8156" xr:uid="{00000000-0005-0000-0000-0000393C0000}"/>
    <cellStyle name="Warning Text 188" xfId="8157" xr:uid="{00000000-0005-0000-0000-00003A3C0000}"/>
    <cellStyle name="Warning Text 189" xfId="8158" xr:uid="{00000000-0005-0000-0000-00003B3C0000}"/>
    <cellStyle name="Warning Text 19" xfId="8159" xr:uid="{00000000-0005-0000-0000-00003C3C0000}"/>
    <cellStyle name="Warning Text 190" xfId="8160" xr:uid="{00000000-0005-0000-0000-00003D3C0000}"/>
    <cellStyle name="Warning Text 191" xfId="8161" xr:uid="{00000000-0005-0000-0000-00003E3C0000}"/>
    <cellStyle name="Warning Text 192" xfId="8162" xr:uid="{00000000-0005-0000-0000-00003F3C0000}"/>
    <cellStyle name="Warning Text 193" xfId="8163" xr:uid="{00000000-0005-0000-0000-0000403C0000}"/>
    <cellStyle name="Warning Text 194" xfId="8164" xr:uid="{00000000-0005-0000-0000-0000413C0000}"/>
    <cellStyle name="Warning Text 195" xfId="8165" xr:uid="{00000000-0005-0000-0000-0000423C0000}"/>
    <cellStyle name="Warning Text 196" xfId="8166" xr:uid="{00000000-0005-0000-0000-0000433C0000}"/>
    <cellStyle name="Warning Text 197" xfId="8167" xr:uid="{00000000-0005-0000-0000-0000443C0000}"/>
    <cellStyle name="Warning Text 198" xfId="8168" xr:uid="{00000000-0005-0000-0000-0000453C0000}"/>
    <cellStyle name="Warning Text 199" xfId="8169" xr:uid="{00000000-0005-0000-0000-0000463C0000}"/>
    <cellStyle name="Warning Text 2" xfId="8170" xr:uid="{00000000-0005-0000-0000-0000473C0000}"/>
    <cellStyle name="Warning Text 2 2" xfId="11254" xr:uid="{00000000-0005-0000-0000-0000483C0000}"/>
    <cellStyle name="Warning Text 20" xfId="8171" xr:uid="{00000000-0005-0000-0000-0000493C0000}"/>
    <cellStyle name="Warning Text 200" xfId="8172" xr:uid="{00000000-0005-0000-0000-00004A3C0000}"/>
    <cellStyle name="Warning Text 201" xfId="8173" xr:uid="{00000000-0005-0000-0000-00004B3C0000}"/>
    <cellStyle name="Warning Text 202" xfId="8174" xr:uid="{00000000-0005-0000-0000-00004C3C0000}"/>
    <cellStyle name="Warning Text 203" xfId="8175" xr:uid="{00000000-0005-0000-0000-00004D3C0000}"/>
    <cellStyle name="Warning Text 204" xfId="8176" xr:uid="{00000000-0005-0000-0000-00004E3C0000}"/>
    <cellStyle name="Warning Text 205" xfId="8177" xr:uid="{00000000-0005-0000-0000-00004F3C0000}"/>
    <cellStyle name="Warning Text 206" xfId="8178" xr:uid="{00000000-0005-0000-0000-0000503C0000}"/>
    <cellStyle name="Warning Text 207" xfId="8179" xr:uid="{00000000-0005-0000-0000-0000513C0000}"/>
    <cellStyle name="Warning Text 208" xfId="8180" xr:uid="{00000000-0005-0000-0000-0000523C0000}"/>
    <cellStyle name="Warning Text 209" xfId="8181" xr:uid="{00000000-0005-0000-0000-0000533C0000}"/>
    <cellStyle name="Warning Text 21" xfId="8182" xr:uid="{00000000-0005-0000-0000-0000543C0000}"/>
    <cellStyle name="Warning Text 210" xfId="8183" xr:uid="{00000000-0005-0000-0000-0000553C0000}"/>
    <cellStyle name="Warning Text 211" xfId="8184" xr:uid="{00000000-0005-0000-0000-0000563C0000}"/>
    <cellStyle name="Warning Text 212" xfId="8185" xr:uid="{00000000-0005-0000-0000-0000573C0000}"/>
    <cellStyle name="Warning Text 213" xfId="8186" xr:uid="{00000000-0005-0000-0000-0000583C0000}"/>
    <cellStyle name="Warning Text 214" xfId="8187" xr:uid="{00000000-0005-0000-0000-0000593C0000}"/>
    <cellStyle name="Warning Text 215" xfId="8188" xr:uid="{00000000-0005-0000-0000-00005A3C0000}"/>
    <cellStyle name="Warning Text 216" xfId="8189" xr:uid="{00000000-0005-0000-0000-00005B3C0000}"/>
    <cellStyle name="Warning Text 217" xfId="8190" xr:uid="{00000000-0005-0000-0000-00005C3C0000}"/>
    <cellStyle name="Warning Text 218" xfId="8191" xr:uid="{00000000-0005-0000-0000-00005D3C0000}"/>
    <cellStyle name="Warning Text 219" xfId="8192" xr:uid="{00000000-0005-0000-0000-00005E3C0000}"/>
    <cellStyle name="Warning Text 22" xfId="8193" xr:uid="{00000000-0005-0000-0000-00005F3C0000}"/>
    <cellStyle name="Warning Text 220" xfId="8194" xr:uid="{00000000-0005-0000-0000-0000603C0000}"/>
    <cellStyle name="Warning Text 221" xfId="8195" xr:uid="{00000000-0005-0000-0000-0000613C0000}"/>
    <cellStyle name="Warning Text 222" xfId="8196" xr:uid="{00000000-0005-0000-0000-0000623C0000}"/>
    <cellStyle name="Warning Text 223" xfId="8197" xr:uid="{00000000-0005-0000-0000-0000633C0000}"/>
    <cellStyle name="Warning Text 224" xfId="8198" xr:uid="{00000000-0005-0000-0000-0000643C0000}"/>
    <cellStyle name="Warning Text 225" xfId="8199" xr:uid="{00000000-0005-0000-0000-0000653C0000}"/>
    <cellStyle name="Warning Text 226" xfId="8200" xr:uid="{00000000-0005-0000-0000-0000663C0000}"/>
    <cellStyle name="Warning Text 227" xfId="8201" xr:uid="{00000000-0005-0000-0000-0000673C0000}"/>
    <cellStyle name="Warning Text 228" xfId="8202" xr:uid="{00000000-0005-0000-0000-0000683C0000}"/>
    <cellStyle name="Warning Text 229" xfId="8203" xr:uid="{00000000-0005-0000-0000-0000693C0000}"/>
    <cellStyle name="Warning Text 23" xfId="8204" xr:uid="{00000000-0005-0000-0000-00006A3C0000}"/>
    <cellStyle name="Warning Text 230" xfId="8205" xr:uid="{00000000-0005-0000-0000-00006B3C0000}"/>
    <cellStyle name="Warning Text 231" xfId="8206" xr:uid="{00000000-0005-0000-0000-00006C3C0000}"/>
    <cellStyle name="Warning Text 232" xfId="8207" xr:uid="{00000000-0005-0000-0000-00006D3C0000}"/>
    <cellStyle name="Warning Text 233" xfId="8208" xr:uid="{00000000-0005-0000-0000-00006E3C0000}"/>
    <cellStyle name="Warning Text 234" xfId="8209" xr:uid="{00000000-0005-0000-0000-00006F3C0000}"/>
    <cellStyle name="Warning Text 235" xfId="8210" xr:uid="{00000000-0005-0000-0000-0000703C0000}"/>
    <cellStyle name="Warning Text 236" xfId="8211" xr:uid="{00000000-0005-0000-0000-0000713C0000}"/>
    <cellStyle name="Warning Text 237" xfId="8212" xr:uid="{00000000-0005-0000-0000-0000723C0000}"/>
    <cellStyle name="Warning Text 238" xfId="8213" xr:uid="{00000000-0005-0000-0000-0000733C0000}"/>
    <cellStyle name="Warning Text 239" xfId="8214" xr:uid="{00000000-0005-0000-0000-0000743C0000}"/>
    <cellStyle name="Warning Text 24" xfId="8215" xr:uid="{00000000-0005-0000-0000-0000753C0000}"/>
    <cellStyle name="Warning Text 240" xfId="8216" xr:uid="{00000000-0005-0000-0000-0000763C0000}"/>
    <cellStyle name="Warning Text 241" xfId="8217" xr:uid="{00000000-0005-0000-0000-0000773C0000}"/>
    <cellStyle name="Warning Text 242" xfId="8218" xr:uid="{00000000-0005-0000-0000-0000783C0000}"/>
    <cellStyle name="Warning Text 243" xfId="8219" xr:uid="{00000000-0005-0000-0000-0000793C0000}"/>
    <cellStyle name="Warning Text 244" xfId="8220" xr:uid="{00000000-0005-0000-0000-00007A3C0000}"/>
    <cellStyle name="Warning Text 245" xfId="8221" xr:uid="{00000000-0005-0000-0000-00007B3C0000}"/>
    <cellStyle name="Warning Text 246" xfId="11299" xr:uid="{00000000-0005-0000-0000-00007C3C0000}"/>
    <cellStyle name="Warning Text 247" xfId="11382" xr:uid="{00000000-0005-0000-0000-00007D3C0000}"/>
    <cellStyle name="Warning Text 25" xfId="8222" xr:uid="{00000000-0005-0000-0000-00007E3C0000}"/>
    <cellStyle name="Warning Text 26" xfId="8223" xr:uid="{00000000-0005-0000-0000-00007F3C0000}"/>
    <cellStyle name="Warning Text 27" xfId="8224" xr:uid="{00000000-0005-0000-0000-0000803C0000}"/>
    <cellStyle name="Warning Text 28" xfId="8225" xr:uid="{00000000-0005-0000-0000-0000813C0000}"/>
    <cellStyle name="Warning Text 29" xfId="8226" xr:uid="{00000000-0005-0000-0000-0000823C0000}"/>
    <cellStyle name="Warning Text 3" xfId="8227" xr:uid="{00000000-0005-0000-0000-0000833C0000}"/>
    <cellStyle name="Warning Text 30" xfId="8228" xr:uid="{00000000-0005-0000-0000-0000843C0000}"/>
    <cellStyle name="Warning Text 31" xfId="8229" xr:uid="{00000000-0005-0000-0000-0000853C0000}"/>
    <cellStyle name="Warning Text 32" xfId="8230" xr:uid="{00000000-0005-0000-0000-0000863C0000}"/>
    <cellStyle name="Warning Text 33" xfId="8231" xr:uid="{00000000-0005-0000-0000-0000873C0000}"/>
    <cellStyle name="Warning Text 34" xfId="8232" xr:uid="{00000000-0005-0000-0000-0000883C0000}"/>
    <cellStyle name="Warning Text 35" xfId="8233" xr:uid="{00000000-0005-0000-0000-0000893C0000}"/>
    <cellStyle name="Warning Text 36" xfId="8234" xr:uid="{00000000-0005-0000-0000-00008A3C0000}"/>
    <cellStyle name="Warning Text 37" xfId="8235" xr:uid="{00000000-0005-0000-0000-00008B3C0000}"/>
    <cellStyle name="Warning Text 38" xfId="8236" xr:uid="{00000000-0005-0000-0000-00008C3C0000}"/>
    <cellStyle name="Warning Text 39" xfId="8237" xr:uid="{00000000-0005-0000-0000-00008D3C0000}"/>
    <cellStyle name="Warning Text 4" xfId="8238" xr:uid="{00000000-0005-0000-0000-00008E3C0000}"/>
    <cellStyle name="Warning Text 40" xfId="8239" xr:uid="{00000000-0005-0000-0000-00008F3C0000}"/>
    <cellStyle name="Warning Text 41" xfId="8240" xr:uid="{00000000-0005-0000-0000-0000903C0000}"/>
    <cellStyle name="Warning Text 42" xfId="8241" xr:uid="{00000000-0005-0000-0000-0000913C0000}"/>
    <cellStyle name="Warning Text 43" xfId="8242" xr:uid="{00000000-0005-0000-0000-0000923C0000}"/>
    <cellStyle name="Warning Text 44" xfId="8243" xr:uid="{00000000-0005-0000-0000-0000933C0000}"/>
    <cellStyle name="Warning Text 45" xfId="8244" xr:uid="{00000000-0005-0000-0000-0000943C0000}"/>
    <cellStyle name="Warning Text 46" xfId="8245" xr:uid="{00000000-0005-0000-0000-0000953C0000}"/>
    <cellStyle name="Warning Text 47" xfId="8246" xr:uid="{00000000-0005-0000-0000-0000963C0000}"/>
    <cellStyle name="Warning Text 48" xfId="8247" xr:uid="{00000000-0005-0000-0000-0000973C0000}"/>
    <cellStyle name="Warning Text 49" xfId="8248" xr:uid="{00000000-0005-0000-0000-0000983C0000}"/>
    <cellStyle name="Warning Text 5" xfId="8249" xr:uid="{00000000-0005-0000-0000-0000993C0000}"/>
    <cellStyle name="Warning Text 50" xfId="8250" xr:uid="{00000000-0005-0000-0000-00009A3C0000}"/>
    <cellStyle name="Warning Text 51" xfId="8251" xr:uid="{00000000-0005-0000-0000-00009B3C0000}"/>
    <cellStyle name="Warning Text 52" xfId="8252" xr:uid="{00000000-0005-0000-0000-00009C3C0000}"/>
    <cellStyle name="Warning Text 53" xfId="8253" xr:uid="{00000000-0005-0000-0000-00009D3C0000}"/>
    <cellStyle name="Warning Text 54" xfId="8254" xr:uid="{00000000-0005-0000-0000-00009E3C0000}"/>
    <cellStyle name="Warning Text 55" xfId="8255" xr:uid="{00000000-0005-0000-0000-00009F3C0000}"/>
    <cellStyle name="Warning Text 56" xfId="8256" xr:uid="{00000000-0005-0000-0000-0000A03C0000}"/>
    <cellStyle name="Warning Text 57" xfId="8257" xr:uid="{00000000-0005-0000-0000-0000A13C0000}"/>
    <cellStyle name="Warning Text 58" xfId="8258" xr:uid="{00000000-0005-0000-0000-0000A23C0000}"/>
    <cellStyle name="Warning Text 59" xfId="8259" xr:uid="{00000000-0005-0000-0000-0000A33C0000}"/>
    <cellStyle name="Warning Text 6" xfId="8260" xr:uid="{00000000-0005-0000-0000-0000A43C0000}"/>
    <cellStyle name="Warning Text 60" xfId="8261" xr:uid="{00000000-0005-0000-0000-0000A53C0000}"/>
    <cellStyle name="Warning Text 61" xfId="8262" xr:uid="{00000000-0005-0000-0000-0000A63C0000}"/>
    <cellStyle name="Warning Text 62" xfId="8263" xr:uid="{00000000-0005-0000-0000-0000A73C0000}"/>
    <cellStyle name="Warning Text 63" xfId="8264" xr:uid="{00000000-0005-0000-0000-0000A83C0000}"/>
    <cellStyle name="Warning Text 64" xfId="8265" xr:uid="{00000000-0005-0000-0000-0000A93C0000}"/>
    <cellStyle name="Warning Text 65" xfId="8266" xr:uid="{00000000-0005-0000-0000-0000AA3C0000}"/>
    <cellStyle name="Warning Text 66" xfId="8267" xr:uid="{00000000-0005-0000-0000-0000AB3C0000}"/>
    <cellStyle name="Warning Text 67" xfId="8268" xr:uid="{00000000-0005-0000-0000-0000AC3C0000}"/>
    <cellStyle name="Warning Text 68" xfId="8269" xr:uid="{00000000-0005-0000-0000-0000AD3C0000}"/>
    <cellStyle name="Warning Text 69" xfId="8270" xr:uid="{00000000-0005-0000-0000-0000AE3C0000}"/>
    <cellStyle name="Warning Text 7" xfId="8271" xr:uid="{00000000-0005-0000-0000-0000AF3C0000}"/>
    <cellStyle name="Warning Text 70" xfId="8272" xr:uid="{00000000-0005-0000-0000-0000B03C0000}"/>
    <cellStyle name="Warning Text 71" xfId="8273" xr:uid="{00000000-0005-0000-0000-0000B13C0000}"/>
    <cellStyle name="Warning Text 72" xfId="8274" xr:uid="{00000000-0005-0000-0000-0000B23C0000}"/>
    <cellStyle name="Warning Text 73" xfId="8275" xr:uid="{00000000-0005-0000-0000-0000B33C0000}"/>
    <cellStyle name="Warning Text 74" xfId="8276" xr:uid="{00000000-0005-0000-0000-0000B43C0000}"/>
    <cellStyle name="Warning Text 75" xfId="8277" xr:uid="{00000000-0005-0000-0000-0000B53C0000}"/>
    <cellStyle name="Warning Text 76" xfId="8278" xr:uid="{00000000-0005-0000-0000-0000B63C0000}"/>
    <cellStyle name="Warning Text 77" xfId="8279" xr:uid="{00000000-0005-0000-0000-0000B73C0000}"/>
    <cellStyle name="Warning Text 78" xfId="8280" xr:uid="{00000000-0005-0000-0000-0000B83C0000}"/>
    <cellStyle name="Warning Text 79" xfId="8281" xr:uid="{00000000-0005-0000-0000-0000B93C0000}"/>
    <cellStyle name="Warning Text 8" xfId="8282" xr:uid="{00000000-0005-0000-0000-0000BA3C0000}"/>
    <cellStyle name="Warning Text 80" xfId="8283" xr:uid="{00000000-0005-0000-0000-0000BB3C0000}"/>
    <cellStyle name="Warning Text 81" xfId="8284" xr:uid="{00000000-0005-0000-0000-0000BC3C0000}"/>
    <cellStyle name="Warning Text 82" xfId="8285" xr:uid="{00000000-0005-0000-0000-0000BD3C0000}"/>
    <cellStyle name="Warning Text 83" xfId="8286" xr:uid="{00000000-0005-0000-0000-0000BE3C0000}"/>
    <cellStyle name="Warning Text 84" xfId="8287" xr:uid="{00000000-0005-0000-0000-0000BF3C0000}"/>
    <cellStyle name="Warning Text 85" xfId="8288" xr:uid="{00000000-0005-0000-0000-0000C03C0000}"/>
    <cellStyle name="Warning Text 86" xfId="8289" xr:uid="{00000000-0005-0000-0000-0000C13C0000}"/>
    <cellStyle name="Warning Text 87" xfId="8290" xr:uid="{00000000-0005-0000-0000-0000C23C0000}"/>
    <cellStyle name="Warning Text 88" xfId="8291" xr:uid="{00000000-0005-0000-0000-0000C33C0000}"/>
    <cellStyle name="Warning Text 89" xfId="8292" xr:uid="{00000000-0005-0000-0000-0000C43C0000}"/>
    <cellStyle name="Warning Text 9" xfId="8293" xr:uid="{00000000-0005-0000-0000-0000C53C0000}"/>
    <cellStyle name="Warning Text 90" xfId="8294" xr:uid="{00000000-0005-0000-0000-0000C63C0000}"/>
    <cellStyle name="Warning Text 91" xfId="8295" xr:uid="{00000000-0005-0000-0000-0000C73C0000}"/>
    <cellStyle name="Warning Text 92" xfId="8296" xr:uid="{00000000-0005-0000-0000-0000C83C0000}"/>
    <cellStyle name="Warning Text 93" xfId="8297" xr:uid="{00000000-0005-0000-0000-0000C93C0000}"/>
    <cellStyle name="Warning Text 94" xfId="8298" xr:uid="{00000000-0005-0000-0000-0000CA3C0000}"/>
    <cellStyle name="Warning Text 95" xfId="8299" xr:uid="{00000000-0005-0000-0000-0000CB3C0000}"/>
    <cellStyle name="Warning Text 96" xfId="8300" xr:uid="{00000000-0005-0000-0000-0000CC3C0000}"/>
    <cellStyle name="Warning Text 97" xfId="8301" xr:uid="{00000000-0005-0000-0000-0000CD3C0000}"/>
    <cellStyle name="Warning Text 98" xfId="8302" xr:uid="{00000000-0005-0000-0000-0000CE3C0000}"/>
    <cellStyle name="Warning Text 99" xfId="8303" xr:uid="{00000000-0005-0000-0000-0000CF3C0000}"/>
    <cellStyle name="weekly" xfId="11255" xr:uid="{00000000-0005-0000-0000-0000D03C0000}"/>
    <cellStyle name="Wingding" xfId="11256" xr:uid="{00000000-0005-0000-0000-0000D13C0000}"/>
    <cellStyle name="W臧rung [0]_pldt" xfId="11257" xr:uid="{00000000-0005-0000-0000-0000D23C0000}"/>
    <cellStyle name="W臧rung_pldt" xfId="11258" xr:uid="{00000000-0005-0000-0000-0000D33C0000}"/>
    <cellStyle name="yyyy-MM" xfId="11319" xr:uid="{00000000-0005-0000-0000-0000D43C0000}"/>
    <cellStyle name="Zelle überprüfen" xfId="8347" xr:uid="{00000000-0005-0000-0000-0000D53C0000}"/>
    <cellStyle name="Zelle überprüfen 2" xfId="13690" xr:uid="{00000000-0005-0000-0000-0000D63C0000}"/>
    <cellStyle name="Złe" xfId="141" xr:uid="{00000000-0005-0000-0000-0000D73C0000}"/>
    <cellStyle name="一般_FAP Prog.Template Taiwan 689 _ALL_2012 PRODUCTION REQUIREMENT Free Demand Template_REV1_ May11" xfId="11259" xr:uid="{00000000-0005-0000-0000-0000D83C0000}"/>
    <cellStyle name="千位分隔_Sheet1" xfId="3" xr:uid="{00000000-0005-0000-0000-0000D93C0000}"/>
    <cellStyle name="常规_Sheet1" xfId="4" xr:uid="{00000000-0005-0000-0000-0000DA3C0000}"/>
  </cellStyles>
  <dxfs count="959">
    <dxf>
      <font>
        <color rgb="FF9C0006"/>
      </font>
      <fill>
        <patternFill>
          <bgColor rgb="FFFFC7CE"/>
        </patternFill>
      </fill>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indexed="65"/>
        </patternFill>
      </fill>
      <alignment horizontal="center" vertical="center" textRotation="0" wrapText="0" indent="0" justifyLastLine="0" shrinkToFit="0" readingOrder="0"/>
    </dxf>
    <dxf>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center" vertical="center" textRotation="0" wrapText="0" indent="0" justifyLastLine="0" shrinkToFit="0" readingOrder="0"/>
    </dxf>
    <dxf>
      <fill>
        <patternFill patternType="none">
          <fgColor indexed="64"/>
          <bgColor indexed="65"/>
        </patternFill>
      </fill>
      <border diagonalUp="0" diagonalDown="0" outline="0">
        <left/>
        <right/>
        <top/>
        <bottom/>
      </border>
    </dxf>
    <dxf>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indexed="65"/>
        </patternFill>
      </fill>
      <border diagonalUp="0" diagonalDown="0" outline="0">
        <left/>
        <right/>
        <top/>
        <bottom/>
      </border>
    </dxf>
    <dxf>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general" vertical="center" textRotation="0" wrapText="0" indent="0" justifyLastLine="0" shrinkToFit="0" readingOrder="0"/>
      <border diagonalUp="0" diagonalDown="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3" formatCode="0%"/>
      <fill>
        <patternFill patternType="none">
          <fgColor indexed="64"/>
          <bgColor auto="1"/>
        </patternFill>
      </fill>
      <alignment horizontal="center" vertical="bottom" textRotation="0" wrapText="1" indent="0" justifyLastLine="0" shrinkToFit="0" readingOrder="0"/>
      <border diagonalUp="0" diagonalDown="0" outline="0">
        <left/>
        <right/>
        <top/>
        <bottom style="thin">
          <color theme="4"/>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border diagonalUp="0" diagonalDown="0">
        <left/>
        <right/>
        <top/>
        <bottom style="thin">
          <color theme="4"/>
        </bottom>
        <vertical/>
        <horizontal/>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border diagonalUp="0" diagonalDown="0">
        <left/>
        <right/>
        <top/>
        <bottom style="thin">
          <color theme="4"/>
        </bottom>
        <vertical/>
        <horizontal/>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3" formatCode="0%"/>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78" formatCode="#,##0\ [$€-407]"/>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bottom" textRotation="0" wrapText="0" indent="0" justifyLastLine="0" shrinkToFit="0" readingOrder="0"/>
      <border diagonalUp="0" diagonalDown="0" outline="0">
        <left style="thin">
          <color theme="4" tint="0.39994506668294322"/>
        </left>
        <right style="thin">
          <color theme="4" tint="0.39994506668294322"/>
        </right>
        <top style="thin">
          <color theme="4" tint="0.39994506668294322"/>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strike val="0"/>
        <outline val="0"/>
        <shadow val="0"/>
        <u val="none"/>
        <vertAlign val="baseline"/>
        <sz val="8"/>
        <color auto="1"/>
        <name val="Arial"/>
        <family val="2"/>
        <scheme val="none"/>
      </font>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strike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solid">
          <fgColor indexed="64"/>
          <bgColor rgb="FF92D050"/>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FF0000"/>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0000"/>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0000"/>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3" formatCode="0%"/>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 formatCode="#,##0"/>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186"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52" formatCode="0.0%;\-0.0%;\-;@"/>
      <fill>
        <patternFill patternType="none">
          <fgColor indexed="64"/>
          <bgColor indexed="65"/>
        </patternFill>
      </fill>
      <alignment horizontal="righ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52" formatCode="0.0%;\-0.0%;\-;@"/>
      <fill>
        <patternFill patternType="none">
          <fgColor indexed="64"/>
          <bgColor indexed="65"/>
        </patternFill>
      </fill>
      <alignment horizontal="righ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352" formatCode="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4" formatCode="#,##0.00"/>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4" formatCode="#,##0.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1" formatCode="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1" formatCode="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1"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1" formatCode="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1"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1" formatCode="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181" formatCode="0.0"/>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186" formatCode="_(* #,##0_);_(* \(#,##0\);_(* &quot;-&quot;??_);_(@_)"/>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351" formatCode="[$-407]mmm/\ yy;@"/>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351" formatCode="[$-407]mmm/\ yy;@"/>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border diagonalUp="0" diagonalDown="0" outline="0">
        <left/>
        <right/>
        <top/>
        <bottom/>
      </border>
    </dxf>
    <dxf>
      <fill>
        <patternFill patternType="none">
          <fgColor indexed="64"/>
          <bgColor auto="1"/>
        </patternFill>
      </fill>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8"/>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ont>
        <b val="0"/>
        <i val="0"/>
        <strike val="0"/>
        <condense val="0"/>
        <extend val="0"/>
        <outline val="0"/>
        <shadow val="0"/>
        <u val="none"/>
        <vertAlign val="baseline"/>
        <sz val="8"/>
        <color theme="0"/>
        <name val="Arial"/>
        <scheme val="none"/>
      </font>
      <numFmt numFmtId="179" formatCode="#,##0.00\ [$€-407]"/>
      <fill>
        <patternFill patternType="none">
          <fgColor indexed="64"/>
          <bgColor indexed="65"/>
        </patternFill>
      </fill>
      <alignment horizontal="center" vertical="center" textRotation="0" wrapText="1" indent="0" justifyLastLine="0" shrinkToFit="0" readingOrder="0"/>
      <protection locked="0" hidden="0"/>
    </dxf>
    <dxf>
      <font>
        <b/>
        <color theme="1"/>
      </font>
      <border>
        <bottom style="thin">
          <color rgb="FF4F81BD"/>
        </bottom>
        <vertical/>
        <horizontal/>
      </border>
    </dxf>
    <dxf>
      <font>
        <color theme="1"/>
        <name val="Arial"/>
        <scheme val="none"/>
      </font>
      <border>
        <left style="thin">
          <color rgb="FF4F81BD"/>
        </left>
        <right style="thin">
          <color rgb="FF4F81BD"/>
        </right>
        <top style="thin">
          <color rgb="FF4F81BD"/>
        </top>
        <bottom style="thin">
          <color rgb="FF4F81BD"/>
        </bottom>
        <vertical/>
        <horizontal/>
      </border>
    </dxf>
    <dxf>
      <font>
        <b/>
        <color theme="1"/>
      </font>
      <border>
        <bottom style="thin">
          <color theme="9"/>
        </bottom>
        <vertical/>
        <horizontal/>
      </border>
    </dxf>
    <dxf>
      <font>
        <color theme="1"/>
        <name val="Arial"/>
        <scheme val="none"/>
      </font>
      <border>
        <left style="thin">
          <color theme="9"/>
        </left>
        <right style="thin">
          <color theme="9"/>
        </right>
        <top style="thin">
          <color theme="9"/>
        </top>
        <bottom style="thin">
          <color theme="9"/>
        </bottom>
        <vertical/>
        <horizontal/>
      </border>
    </dxf>
    <dxf>
      <font>
        <b/>
        <color theme="1"/>
      </font>
      <border>
        <bottom style="thin">
          <color theme="8"/>
        </bottom>
        <vertical/>
        <horizontal/>
      </border>
    </dxf>
    <dxf>
      <font>
        <color theme="1"/>
        <name val="Arial"/>
        <scheme val="none"/>
      </font>
      <border>
        <left style="thin">
          <color theme="8"/>
        </left>
        <right style="thin">
          <color theme="8"/>
        </right>
        <top style="thin">
          <color theme="8"/>
        </top>
        <bottom style="thin">
          <color theme="8"/>
        </bottom>
        <vertical/>
        <horizontal/>
      </border>
    </dxf>
    <dxf>
      <font>
        <b/>
        <color theme="1"/>
      </font>
      <border>
        <bottom style="thin">
          <color theme="6"/>
        </bottom>
        <vertical/>
        <horizontal/>
      </border>
    </dxf>
    <dxf>
      <font>
        <color theme="1"/>
        <name val="Arial"/>
        <scheme val="none"/>
      </font>
      <border>
        <left style="thin">
          <color theme="6"/>
        </left>
        <right style="thin">
          <color theme="6"/>
        </right>
        <top style="thin">
          <color theme="6"/>
        </top>
        <bottom style="thin">
          <color theme="6"/>
        </bottom>
        <vertical/>
        <horizontal/>
      </border>
    </dxf>
    <dxf>
      <font>
        <b/>
        <color theme="1"/>
      </font>
      <border>
        <bottom style="thin">
          <color theme="5"/>
        </bottom>
        <vertical/>
        <horizontal/>
      </border>
    </dxf>
    <dxf>
      <font>
        <color theme="1"/>
        <name val="Arial"/>
        <scheme val="none"/>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theme="1"/>
        <name val="Arial"/>
        <scheme val="none"/>
      </font>
      <border>
        <left style="thin">
          <color theme="4"/>
        </left>
        <right style="thin">
          <color theme="4"/>
        </right>
        <top style="thin">
          <color theme="4"/>
        </top>
        <bottom style="thin">
          <color theme="4"/>
        </bottom>
        <vertical/>
        <horizontal/>
      </border>
    </dxf>
    <dxf>
      <font>
        <b/>
        <color theme="1"/>
      </font>
      <border>
        <bottom style="thin">
          <color theme="9"/>
        </bottom>
        <vertical/>
        <horizontal/>
      </border>
    </dxf>
    <dxf>
      <font>
        <color theme="1"/>
        <name val="Arial"/>
        <scheme val="none"/>
      </font>
      <border>
        <left style="thin">
          <color theme="9"/>
        </left>
        <right style="thin">
          <color theme="9"/>
        </right>
        <top style="thin">
          <color theme="9"/>
        </top>
        <bottom style="thin">
          <color theme="9"/>
        </bottom>
        <vertical/>
        <horizontal/>
      </border>
    </dxf>
    <dxf>
      <font>
        <b/>
        <color theme="1"/>
      </font>
      <border>
        <bottom style="thin">
          <color theme="8"/>
        </bottom>
        <vertical/>
        <horizontal/>
      </border>
    </dxf>
    <dxf>
      <font>
        <color theme="1"/>
        <name val="Arial"/>
        <scheme val="none"/>
      </font>
      <border>
        <left style="thin">
          <color theme="8"/>
        </left>
        <right style="thin">
          <color theme="8"/>
        </right>
        <top style="thin">
          <color theme="8"/>
        </top>
        <bottom style="thin">
          <color theme="8"/>
        </bottom>
        <vertical/>
        <horizontal/>
      </border>
    </dxf>
    <dxf>
      <font>
        <b/>
        <color theme="1"/>
      </font>
      <border>
        <bottom style="thin">
          <color theme="6"/>
        </bottom>
        <vertical/>
        <horizontal/>
      </border>
    </dxf>
    <dxf>
      <font>
        <color theme="1"/>
        <name val="Arial"/>
        <scheme val="none"/>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name val="Arial"/>
        <scheme val="none"/>
      </font>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color theme="1"/>
        <name val="Arial"/>
        <scheme val="none"/>
      </font>
      <border>
        <left style="thin">
          <color theme="4"/>
        </left>
        <right style="thin">
          <color theme="4"/>
        </right>
        <top style="thin">
          <color theme="4"/>
        </top>
        <bottom style="thin">
          <color theme="4"/>
        </bottom>
        <vertical/>
        <horizontal/>
      </border>
    </dxf>
    <dxf>
      <font>
        <name val="Arial"/>
        <scheme val="none"/>
      </font>
    </dxf>
    <dxf>
      <fill>
        <patternFill patternType="solid">
          <fgColor theme="4" tint="0.79998168889431442"/>
          <bgColor theme="4" tint="0.79998168889431442"/>
        </patternFill>
      </fill>
    </dxf>
    <dxf>
      <fill>
        <patternFill>
          <fgColor auto="1"/>
          <bgColor rgb="FF99CCFF"/>
        </patternFill>
      </fill>
    </dxf>
    <dxf>
      <font>
        <b/>
        <color theme="4" tint="-0.249977111117893"/>
      </font>
    </dxf>
    <dxf>
      <font>
        <b/>
        <color theme="4" tint="-0.249977111117893"/>
      </font>
    </dxf>
    <dxf>
      <font>
        <b/>
        <color theme="4" tint="-0.249977111117893"/>
      </font>
      <border>
        <top style="thin">
          <color theme="4"/>
        </top>
      </border>
    </dxf>
    <dxf>
      <font>
        <b/>
        <color theme="4" tint="-0.249977111117893"/>
      </font>
      <border>
        <bottom style="thin">
          <color theme="4"/>
        </bottom>
      </border>
    </dxf>
    <dxf>
      <font>
        <color theme="4" tint="-0.249977111117893"/>
      </font>
      <border>
        <top style="thin">
          <color theme="4"/>
        </top>
        <bottom style="thin">
          <color theme="4"/>
        </bottom>
      </border>
    </dxf>
    <dxf>
      <fill>
        <patternFill>
          <bgColor rgb="FF92D050"/>
        </patternFill>
      </fill>
    </dxf>
    <dxf>
      <fill>
        <patternFill>
          <bgColor rgb="FF92D050"/>
        </patternFill>
      </fill>
    </dxf>
    <dxf>
      <fill>
        <patternFill patternType="solid">
          <fgColor theme="4" tint="0.79998168889431442"/>
          <bgColor theme="4" tint="0.79998168889431442"/>
        </patternFill>
      </fill>
    </dxf>
    <dxf>
      <fill>
        <patternFill patternType="none">
          <bgColor auto="1"/>
        </patternFill>
      </fill>
    </dxf>
    <dxf>
      <fill>
        <patternFill patternType="solid">
          <fgColor indexed="64"/>
          <bgColor rgb="FF99CCFF"/>
        </patternFill>
      </fill>
    </dxf>
    <dxf>
      <font>
        <b/>
        <color theme="4" tint="-0.249977111117893"/>
      </font>
    </dxf>
    <dxf>
      <font>
        <b/>
        <color theme="4" tint="-0.249977111117893"/>
      </font>
    </dxf>
    <dxf>
      <font>
        <b/>
        <color theme="4" tint="-0.249977111117893"/>
      </font>
      <border>
        <top style="thin">
          <color theme="4"/>
        </top>
      </border>
    </dxf>
    <dxf>
      <font>
        <b/>
        <color theme="4" tint="-0.249977111117893"/>
      </font>
      <fill>
        <patternFill patternType="none">
          <bgColor auto="1"/>
        </patternFill>
      </fill>
      <border>
        <bottom style="thin">
          <color theme="4"/>
        </bottom>
      </border>
    </dxf>
    <dxf>
      <font>
        <color auto="1"/>
      </font>
      <fill>
        <patternFill>
          <bgColor rgb="FF99CCFF"/>
        </patternFill>
      </fill>
      <border>
        <top style="thin">
          <color theme="4"/>
        </top>
        <bottom style="thin">
          <color theme="4"/>
        </bottom>
      </border>
    </dxf>
  </dxfs>
  <tableStyles count="15" defaultTableStyle="TableStyleMedium2" defaultPivotStyle="PivotStyleLight16">
    <tableStyle name="Nemak Rolling Forecast" pivot="0" count="8" xr9:uid="{00000000-0011-0000-FFFF-FFFF00000000}">
      <tableStyleElement type="wholeTable" dxfId="958"/>
      <tableStyleElement type="headerRow" dxfId="957"/>
      <tableStyleElement type="totalRow" dxfId="956"/>
      <tableStyleElement type="firstColumn" dxfId="955"/>
      <tableStyleElement type="lastColumn" dxfId="954"/>
      <tableStyleElement type="firstRowStripe" dxfId="953"/>
      <tableStyleElement type="secondRowStripe" dxfId="952"/>
      <tableStyleElement type="firstColumnStripe" dxfId="951"/>
    </tableStyle>
    <tableStyle name="PivotTable-Format neu" table="0" count="2" xr9:uid="{00000000-0011-0000-FFFF-FFFF01000000}">
      <tableStyleElement type="headerRow" dxfId="950"/>
      <tableStyleElement type="firstSubtotalColumn" dxfId="949"/>
    </tableStyle>
    <tableStyle name="TableStyleLight2 2" pivot="0" count="7" xr9:uid="{00000000-0011-0000-FFFF-FFFF02000000}">
      <tableStyleElement type="wholeTable" dxfId="948"/>
      <tableStyleElement type="headerRow" dxfId="947"/>
      <tableStyleElement type="totalRow" dxfId="946"/>
      <tableStyleElement type="firstColumn" dxfId="945"/>
      <tableStyleElement type="lastColumn" dxfId="944"/>
      <tableStyleElement type="firstRowStripe" dxfId="943"/>
      <tableStyleElement type="firstColumnStripe" dxfId="942"/>
    </tableStyle>
    <tableStyle name="Slicer Style 1" pivot="0" table="0" count="1" xr9:uid="{00000000-0011-0000-FFFF-FFFF03000000}">
      <tableStyleElement type="wholeTable" dxfId="941"/>
    </tableStyle>
    <tableStyle name="SlicerStyleDark1 2" pivot="0" table="0" count="2" xr9:uid="{00000000-0011-0000-FFFF-FFFF04000000}">
      <tableStyleElement type="wholeTable" dxfId="940"/>
      <tableStyleElement type="headerRow" dxfId="939"/>
    </tableStyle>
    <tableStyle name="SlicerStyleDark3 2" pivot="0" table="0" count="2" xr9:uid="{00000000-0011-0000-FFFF-FFFF05000000}">
      <tableStyleElement type="wholeTable" dxfId="938"/>
      <tableStyleElement type="headerRow" dxfId="937"/>
    </tableStyle>
    <tableStyle name="SlicerStyleDark3 3" pivot="0" table="0" count="2" xr9:uid="{00000000-0011-0000-FFFF-FFFF06000000}">
      <tableStyleElement type="wholeTable" dxfId="936"/>
      <tableStyleElement type="headerRow" dxfId="935"/>
    </tableStyle>
    <tableStyle name="SlicerStyleDark5 2" pivot="0" table="0" count="2" xr9:uid="{00000000-0011-0000-FFFF-FFFF07000000}">
      <tableStyleElement type="wholeTable" dxfId="934"/>
      <tableStyleElement type="headerRow" dxfId="933"/>
    </tableStyle>
    <tableStyle name="SlicerStyleDark6 2" pivot="0" table="0" count="2" xr9:uid="{00000000-0011-0000-FFFF-FFFF08000000}">
      <tableStyleElement type="wholeTable" dxfId="932"/>
      <tableStyleElement type="headerRow" dxfId="931"/>
    </tableStyle>
    <tableStyle name="SlicerStyleLight1 2" pivot="0" table="0" count="2" xr9:uid="{00000000-0011-0000-FFFF-FFFF09000000}">
      <tableStyleElement type="wholeTable" dxfId="930"/>
      <tableStyleElement type="headerRow" dxfId="929"/>
    </tableStyle>
    <tableStyle name="SlicerStyleLight2 2" pivot="0" table="0" count="2" xr9:uid="{00000000-0011-0000-FFFF-FFFF0A000000}">
      <tableStyleElement type="wholeTable" dxfId="928"/>
      <tableStyleElement type="headerRow" dxfId="927"/>
    </tableStyle>
    <tableStyle name="SlicerStyleLight3 2" pivot="0" table="0" count="2" xr9:uid="{00000000-0011-0000-FFFF-FFFF0B000000}">
      <tableStyleElement type="wholeTable" dxfId="926"/>
      <tableStyleElement type="headerRow" dxfId="925"/>
    </tableStyle>
    <tableStyle name="SlicerStyleLight5 2" pivot="0" table="0" count="2" xr9:uid="{00000000-0011-0000-FFFF-FFFF0C000000}">
      <tableStyleElement type="wholeTable" dxfId="924"/>
      <tableStyleElement type="headerRow" dxfId="923"/>
    </tableStyle>
    <tableStyle name="SlicerStyleLight6 2" pivot="0" table="0" count="2" xr9:uid="{00000000-0011-0000-FFFF-FFFF0D000000}">
      <tableStyleElement type="wholeTable" dxfId="922"/>
      <tableStyleElement type="headerRow" dxfId="921"/>
    </tableStyle>
    <tableStyle name="SlicerStyleOther2 2" pivot="0" table="0" count="2" xr9:uid="{00000000-0011-0000-FFFF-FFFF0E000000}">
      <tableStyleElement type="wholeTable" dxfId="920"/>
      <tableStyleElement type="headerRow" dxfId="919"/>
    </tableStyle>
  </tableStyles>
  <colors>
    <mruColors>
      <color rgb="FFF1A78A"/>
      <color rgb="FF3B6449"/>
      <color rgb="FFC00000"/>
      <color rgb="FFFFC000"/>
      <color rgb="FF4F81BD"/>
      <color rgb="FFCCECFF"/>
      <color rgb="FFFFCCFF"/>
      <color rgb="FFA9D08E"/>
      <color rgb="FF9900FF"/>
      <color rgb="FF3B64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externalLink" Target="externalLinks/externalLink1.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customXml" Target="../customXml/item1.xml"/><Relationship Id="rId5" Type="http://schemas.openxmlformats.org/officeDocument/2006/relationships/externalLink" Target="externalLinks/externalLink3.xml"/><Relationship Id="rId10" Type="http://schemas.openxmlformats.org/officeDocument/2006/relationships/calcChain" Target="calcChain.xml"/><Relationship Id="rId4" Type="http://schemas.openxmlformats.org/officeDocument/2006/relationships/externalLink" Target="externalLinks/externalLink2.xml"/><Relationship Id="rId9" Type="http://schemas.openxmlformats.org/officeDocument/2006/relationships/sharedStrings" Target="sharedStrings.xml"/><Relationship Id="rId14" Type="http://schemas.openxmlformats.org/officeDocument/2006/relationships/customXml" Target="../customXml/item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Vengusa1\public\1USUARIO\LUCIANO\CRONOGR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kumente%20und%20Einstellungen/de585751/Anwendungsdaten/Microsoft/Excel/Template%20Variance%20Analysis%20v5%2008-04-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emako365.sharepoint.com/Users/adelgado01/OneDrive%20Nemak/OneDrive%20-%20Nemak/04.%20Budget%20-%20BP/2021/Aluminum%20Assumptions/201013%20-%20Aluminum%20Assumptions%20v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emplate%20Budget%202024v2%20sha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GRAMA"/>
      <sheetName val="Macro1 Cronograma - ctrl t"/>
      <sheetName val="Macro2 Quantidade - ctrl m"/>
      <sheetName val="Fax-CI"/>
      <sheetName val="Macro4 Atual. CI (ctrl e)"/>
      <sheetName val="Formação Carteiras"/>
      <sheetName val="Macro1_Cronograma_-_ctrl_t"/>
      <sheetName val="Macro2_Quantidade_-_ctrl_m"/>
      <sheetName val="Macro4_Atual__CI_(ctrl_e)"/>
      <sheetName val="Formação_Carteiras"/>
      <sheetName val="Formula &amp; data"/>
      <sheetName val="Data table"/>
      <sheetName val="DV Catalog"/>
      <sheetName val="Hoja3"/>
      <sheetName val="Log Book"/>
      <sheetName val="Revision"/>
      <sheetName val="CRONOGRA"/>
      <sheetName val="DETALLE POR ÁREA"/>
      <sheetName val="Evolución Releases 20 J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
      <sheetName val="Definitions"/>
      <sheetName val="Overview"/>
      <sheetName val="Summary EBITDA-Walk"/>
      <sheetName val="GOR_AV"/>
      <sheetName val="Volume &amp; Price"/>
      <sheetName val="Material Costs"/>
      <sheetName val="Metal result"/>
      <sheetName val="Normalized AV"/>
      <sheetName val="Act"/>
      <sheetName val="Volume"/>
      <sheetName val="Prod"/>
      <sheetName val="Gross prod"/>
      <sheetName val="AV"/>
      <sheetName val="AV revenue"/>
      <sheetName val="Met consumption"/>
      <sheetName val="Metal cost"/>
      <sheetName val="Sales Price"/>
      <sheetName val="Sales"/>
      <sheetName val="Op"/>
      <sheetName val="PDC"/>
      <sheetName val="NE"/>
      <sheetName val="Total"/>
      <sheetName val="FX"/>
      <sheetName val="Index"/>
      <sheetName val="Pivot + "/>
      <sheetName val="BasisVerlauf Fehler"/>
      <sheetName val="Überleitung"/>
      <sheetName val="Überleitung MTD"/>
      <sheetName val="Template Variance Analysis v5 0"/>
    </sheetNames>
    <sheetDataSet>
      <sheetData sheetId="0" refreshError="1"/>
      <sheetData sheetId="1" refreshError="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ow r="1">
          <cell r="A1" t="str">
            <v>Jan</v>
          </cell>
        </row>
        <row r="2">
          <cell r="A2" t="str">
            <v>Feb</v>
          </cell>
        </row>
        <row r="3">
          <cell r="A3" t="str">
            <v>Mar</v>
          </cell>
        </row>
        <row r="4">
          <cell r="A4" t="str">
            <v>Apr</v>
          </cell>
        </row>
        <row r="5">
          <cell r="A5" t="str">
            <v>May</v>
          </cell>
        </row>
        <row r="6">
          <cell r="A6" t="str">
            <v>Jun</v>
          </cell>
        </row>
        <row r="7">
          <cell r="A7" t="str">
            <v>Jul</v>
          </cell>
        </row>
        <row r="8">
          <cell r="A8" t="str">
            <v>Aug</v>
          </cell>
        </row>
        <row r="9">
          <cell r="A9" t="str">
            <v>Sep</v>
          </cell>
        </row>
        <row r="10">
          <cell r="A10" t="str">
            <v>Oct</v>
          </cell>
        </row>
        <row r="11">
          <cell r="A11" t="str">
            <v>Nov</v>
          </cell>
        </row>
        <row r="12">
          <cell r="A12" t="str">
            <v>Dec</v>
          </cell>
        </row>
      </sheetData>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ort 1"/>
      <sheetName val="Support 2"/>
      <sheetName val="Support 3"/>
      <sheetName val="Support 4"/>
      <sheetName val="Support 5"/>
      <sheetName val="Support 6"/>
      <sheetName val="Support 7"/>
      <sheetName val="Bloomberg"/>
      <sheetName val="Metal Indexes 2021 v5"/>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6">
          <cell r="F6">
            <v>6.3452250989032999</v>
          </cell>
          <cell r="G6">
            <v>6.3037570052317013</v>
          </cell>
        </row>
        <row r="7">
          <cell r="F7">
            <v>63.185405585106395</v>
          </cell>
          <cell r="G7">
            <v>64.359343128781319</v>
          </cell>
        </row>
        <row r="8">
          <cell r="D8"/>
          <cell r="E8"/>
          <cell r="F8"/>
          <cell r="G8"/>
        </row>
        <row r="9">
          <cell r="F9" t="str">
            <v>USD</v>
          </cell>
        </row>
        <row r="10">
          <cell r="F10" t="str">
            <v>USD</v>
          </cell>
          <cell r="G10" t="str">
            <v>USD</v>
          </cell>
        </row>
        <row r="11">
          <cell r="F11" t="str">
            <v>Months</v>
          </cell>
        </row>
        <row r="12">
          <cell r="F12" t="str">
            <v>(USD/ton)</v>
          </cell>
        </row>
      </sheetData>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Metal Indexes 2023"/>
      <sheetName val="Other Productivities"/>
      <sheetName val="CZR"/>
      <sheetName val="DIL"/>
      <sheetName val="GYR"/>
      <sheetName val="LNZ"/>
      <sheetName val="PIL"/>
      <sheetName val="POL"/>
      <sheetName val="SLS"/>
      <sheetName val="SPA"/>
      <sheetName val="SVK"/>
      <sheetName val="TUR"/>
      <sheetName val="W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2" displayName="Tabelle2" ref="A1:QP281" totalsRowCount="1" headerRowDxfId="918" dataDxfId="917">
  <autoFilter ref="A1:QP280" xr:uid="{00000000-000C-0000-FFFF-FFFF00000000}"/>
  <tableColumns count="458">
    <tableColumn id="670" xr3:uid="{00000000-0010-0000-0000-00009E020000}" name="Nemak Code" dataDxfId="916" totalsRowDxfId="915"/>
    <tableColumn id="1" xr3:uid="{00000000-0010-0000-0000-000001000000}" name="Region" dataDxfId="914" totalsRowDxfId="913">
      <calculatedColumnFormula>VLOOKUP(Tabelle2[[#This Row],[Nemak Code]],[4]Consolidated!$B:$I,1,0)</calculatedColumnFormula>
    </tableColumn>
    <tableColumn id="2" xr3:uid="{00000000-0010-0000-0000-000002000000}" name="Business Segment" dataDxfId="912" totalsRowDxfId="911"/>
    <tableColumn id="3" xr3:uid="{00000000-0010-0000-0000-000003000000}" name="Casting BU" dataDxfId="910" totalsRowDxfId="909"/>
    <tableColumn id="4" xr3:uid="{00000000-0010-0000-0000-000004000000}" name="Casting Site" dataDxfId="908" totalsRowDxfId="907"/>
    <tableColumn id="5" xr3:uid="{00000000-0010-0000-0000-000005000000}" name="Invoice Site" dataDxfId="906" totalsRowDxfId="905"/>
    <tableColumn id="6" xr3:uid="{00000000-0010-0000-0000-000006000000}" name="Manufacturing Site" dataDxfId="904" totalsRowDxfId="903"/>
    <tableColumn id="7" xr3:uid="{00000000-0010-0000-0000-000007000000}" name="Product Category" dataDxfId="902" totalsRowDxfId="901"/>
    <tableColumn id="8" xr3:uid="{00000000-0010-0000-0000-000008000000}" name="Product Sub-Category" dataDxfId="900" totalsRowDxfId="899"/>
    <tableColumn id="9" xr3:uid="{00000000-0010-0000-0000-000009000000}" name="Customer" dataDxfId="898" totalsRowDxfId="897"/>
    <tableColumn id="10" xr3:uid="{00000000-0010-0000-0000-00000A000000}" name="Customer Parent" dataDxfId="896" totalsRowDxfId="895"/>
    <tableColumn id="11" xr3:uid="{00000000-0010-0000-0000-00000B000000}" name="Customer Parent Group" dataDxfId="894" totalsRowDxfId="893"/>
    <tableColumn id="12" xr3:uid="{00000000-0010-0000-0000-00000C000000}" name="Program" dataDxfId="892" totalsRowDxfId="891"/>
    <tableColumn id="13" xr3:uid="{00000000-0010-0000-0000-00000D000000}" name="Family" dataDxfId="890" totalsRowDxfId="889"/>
    <tableColumn id="14" xr3:uid="{00000000-0010-0000-0000-00000E000000}" name="Family Detail" dataDxfId="888" totalsRowDxfId="887"/>
    <tableColumn id="15" xr3:uid="{00000000-0010-0000-0000-00000F000000}" name="Config" dataDxfId="886" totalsRowDxfId="885"/>
    <tableColumn id="16" xr3:uid="{00000000-0010-0000-0000-000010000000}" name="Fuel" dataDxfId="884" totalsRowDxfId="883"/>
    <tableColumn id="17" xr3:uid="{00000000-0010-0000-0000-000011000000}" name="Displacement" dataDxfId="882" totalsRowDxfId="881"/>
    <tableColumn id="18" xr3:uid="{00000000-0010-0000-0000-000012000000}" name="Aspiration" dataDxfId="880" totalsRowDxfId="879"/>
    <tableColumn id="19" xr3:uid="{00000000-0010-0000-0000-000013000000}" name="Electrification" dataDxfId="878" totalsRowDxfId="877"/>
    <tableColumn id="20" xr3:uid="{00000000-0010-0000-0000-000014000000}" name="Casting Process" dataDxfId="876" totalsRowDxfId="875"/>
    <tableColumn id="21" xr3:uid="{00000000-0010-0000-0000-000015000000}" name="Casting Sourcing" dataDxfId="874" totalsRowDxfId="873"/>
    <tableColumn id="22" xr3:uid="{00000000-0010-0000-0000-000016000000}" name="Machining Sourcing" dataDxfId="872" totalsRowDxfId="871"/>
    <tableColumn id="23" xr3:uid="{00000000-0010-0000-0000-000017000000}" name="Program Status simplified" dataDxfId="870" totalsRowDxfId="869"/>
    <tableColumn id="24" xr3:uid="{00000000-0010-0000-0000-000018000000}" name="Program Status" dataDxfId="868" totalsRowDxfId="867"/>
    <tableColumn id="25" xr3:uid="{00000000-0010-0000-0000-000019000000}" name="Class" dataDxfId="866" totalsRowDxfId="865"/>
    <tableColumn id="26" xr3:uid="{00000000-0010-0000-0000-00001A000000}" name="Customer code" dataDxfId="864" totalsRowDxfId="863"/>
    <tableColumn id="27" xr3:uid="{00000000-0010-0000-0000-00001B000000}" name="Nemak Part Number" dataDxfId="862" totalsRowDxfId="861"/>
    <tableColumn id="28" xr3:uid="{00000000-0010-0000-0000-00001C000000}" name="New Material number" dataDxfId="860" totalsRowDxfId="859"/>
    <tableColumn id="29" xr3:uid="{00000000-0010-0000-0000-00001D000000}" name="Other Suppliers" dataDxfId="858" totalsRowDxfId="857"/>
    <tableColumn id="30" xr3:uid="{00000000-0010-0000-0000-00001E000000}" name="Tier Status" dataDxfId="856" totalsRowDxfId="855"/>
    <tableColumn id="31" xr3:uid="{00000000-0010-0000-0000-00001F000000}" name="Destination" dataDxfId="854" totalsRowDxfId="853"/>
    <tableColumn id="32" xr3:uid="{00000000-0010-0000-0000-000020000000}" name="Customer Plant" dataDxfId="852" totalsRowDxfId="851"/>
    <tableColumn id="33" xr3:uid="{00000000-0010-0000-0000-000021000000}" name="Customer Plant Country" dataDxfId="850" totalsRowDxfId="849"/>
    <tableColumn id="34" xr3:uid="{00000000-0010-0000-0000-000022000000}" name="Customer Plant  Region" dataDxfId="848" totalsRowDxfId="847"/>
    <tableColumn id="35" xr3:uid="{00000000-0010-0000-0000-000023000000}" name="Sale type" dataDxfId="846" totalsRowDxfId="845"/>
    <tableColumn id="36" xr3:uid="{00000000-0010-0000-0000-000024000000}" name="Nomination date" dataDxfId="844" totalsRowDxfId="843"/>
    <tableColumn id="260" xr3:uid="{00000000-0010-0000-0000-000004010000}" name="SOP" dataDxfId="842" totalsRowDxfId="841"/>
    <tableColumn id="272" xr3:uid="{00000000-0010-0000-0000-000010010000}" name="Program Manager" dataDxfId="840" totalsRowDxfId="839"/>
    <tableColumn id="273" xr3:uid="{00000000-0010-0000-0000-000011010000}" name="Invoice weight (kg)2" dataDxfId="838" totalsRowDxfId="837"/>
    <tableColumn id="274" xr3:uid="{00000000-0010-0000-0000-000012010000}" name="Dross Loss (%)3" dataDxfId="836" totalsRowDxfId="835"/>
    <tableColumn id="275" xr3:uid="{00000000-0010-0000-0000-000013010000}" name="EV Factor" dataDxfId="834" totalsRowDxfId="833"/>
    <tableColumn id="276" xr3:uid="{00000000-0010-0000-0000-000014010000}" name="Invoice weight (kg) 2015" dataDxfId="832" totalsRowDxfId="831"/>
    <tableColumn id="277" xr3:uid="{00000000-0010-0000-0000-000015010000}" name="Invoice weight (kg) 2016" dataDxfId="830" totalsRowDxfId="829"/>
    <tableColumn id="278" xr3:uid="{00000000-0010-0000-0000-000016010000}" name="Invoice weight (kg) 2017" dataDxfId="828" totalsRowDxfId="827"/>
    <tableColumn id="279" xr3:uid="{00000000-0010-0000-0000-000017010000}" name="Invoice weight (kg) 2018" dataDxfId="826" totalsRowDxfId="825"/>
    <tableColumn id="280" xr3:uid="{00000000-0010-0000-0000-000018010000}" name="Invoice weight (kg) 2019" dataDxfId="824" totalsRowDxfId="823"/>
    <tableColumn id="281" xr3:uid="{00000000-0010-0000-0000-000019010000}" name="Invoice weight (kg) 2023" dataDxfId="822" totalsRowDxfId="821"/>
    <tableColumn id="282" xr3:uid="{00000000-0010-0000-0000-00001A010000}" name="Casting Weight (kg) 23" dataDxfId="820" totalsRowDxfId="819"/>
    <tableColumn id="283" xr3:uid="{00000000-0010-0000-0000-00001B010000}" name="Invoice weight (kg) 20232" dataDxfId="818" totalsRowDxfId="817"/>
    <tableColumn id="261" xr3:uid="{00000000-0010-0000-0000-000005010000}" name="Dross Loss (%) 2022" dataDxfId="816" totalsRowDxfId="815"/>
    <tableColumn id="262" xr3:uid="{00000000-0010-0000-0000-000006010000}" name="Dross Loss (%) 2023" dataDxfId="814" totalsRowDxfId="813"/>
    <tableColumn id="263" xr3:uid="{00000000-0010-0000-0000-000007010000}" name="Jan 22 CF" dataDxfId="812" totalsRowDxfId="811"/>
    <tableColumn id="264" xr3:uid="{00000000-0010-0000-0000-000008010000}" name="Feb 22 CF" dataDxfId="810" totalsRowDxfId="809"/>
    <tableColumn id="265" xr3:uid="{00000000-0010-0000-0000-000009010000}" name="Mar 22 CF" dataDxfId="808" totalsRowDxfId="807"/>
    <tableColumn id="266" xr3:uid="{00000000-0010-0000-0000-00000A010000}" name="Apr 22 CF" dataDxfId="806" totalsRowDxfId="805"/>
    <tableColumn id="267" xr3:uid="{00000000-0010-0000-0000-00000B010000}" name="May 22 CF" dataDxfId="804" totalsRowDxfId="803"/>
    <tableColumn id="268" xr3:uid="{00000000-0010-0000-0000-00000C010000}" name="Jun 22 CF" dataDxfId="802" totalsRowDxfId="801"/>
    <tableColumn id="269" xr3:uid="{00000000-0010-0000-0000-00000D010000}" name="Jul 22 CF" dataDxfId="800" totalsRowDxfId="799"/>
    <tableColumn id="270" xr3:uid="{00000000-0010-0000-0000-00000E010000}" name="Aug 22 CF" dataDxfId="798" totalsRowDxfId="797"/>
    <tableColumn id="271" xr3:uid="{00000000-0010-0000-0000-00000F010000}" name="Sep 22 CF" dataDxfId="796" totalsRowDxfId="795"/>
    <tableColumn id="37" xr3:uid="{00000000-0010-0000-0000-000025000000}" name="Oct 22 CF" dataDxfId="794" totalsRowDxfId="793"/>
    <tableColumn id="38" xr3:uid="{00000000-0010-0000-0000-000026000000}" name="Nov 22 CF" dataDxfId="792" totalsRowDxfId="791"/>
    <tableColumn id="39" xr3:uid="{00000000-0010-0000-0000-000027000000}" name="Dec 22 CF" dataDxfId="790" totalsRowDxfId="789"/>
    <tableColumn id="76" xr3:uid="{00000000-0010-0000-0000-00004C000000}" name="Jan 23 CF" dataDxfId="788" totalsRowDxfId="787"/>
    <tableColumn id="77" xr3:uid="{00000000-0010-0000-0000-00004D000000}" name="Feb 23 CF" dataDxfId="786" totalsRowDxfId="785"/>
    <tableColumn id="78" xr3:uid="{00000000-0010-0000-0000-00004E000000}" name="Mar 23 CF" dataDxfId="784" totalsRowDxfId="783"/>
    <tableColumn id="79" xr3:uid="{00000000-0010-0000-0000-00004F000000}" name="Apr 23 CF" dataDxfId="782" totalsRowDxfId="781"/>
    <tableColumn id="80" xr3:uid="{00000000-0010-0000-0000-000050000000}" name="May 23 CF" dataDxfId="780" totalsRowDxfId="779"/>
    <tableColumn id="81" xr3:uid="{00000000-0010-0000-0000-000051000000}" name="Jun 23 CF" dataDxfId="778" totalsRowDxfId="777"/>
    <tableColumn id="82" xr3:uid="{00000000-0010-0000-0000-000052000000}" name="Jul 23 CF" dataDxfId="776" totalsRowDxfId="775"/>
    <tableColumn id="83" xr3:uid="{00000000-0010-0000-0000-000053000000}" name="Aug 23 CF" dataDxfId="774" totalsRowDxfId="773"/>
    <tableColumn id="84" xr3:uid="{00000000-0010-0000-0000-000054000000}" name="Sep 23 CF" dataDxfId="772" totalsRowDxfId="771"/>
    <tableColumn id="85" xr3:uid="{00000000-0010-0000-0000-000055000000}" name="Oct 23 CF" dataDxfId="770" totalsRowDxfId="769"/>
    <tableColumn id="86" xr3:uid="{00000000-0010-0000-0000-000056000000}" name="Nov 23 CF" dataDxfId="768" totalsRowDxfId="767"/>
    <tableColumn id="87" xr3:uid="{00000000-0010-0000-0000-000057000000}" name="Dec 23 CF" dataDxfId="766" totalsRowDxfId="765"/>
    <tableColumn id="526" xr3:uid="{00000000-0010-0000-0000-00000E020000}" name="Jan 24 CF" dataDxfId="764" totalsRowDxfId="763"/>
    <tableColumn id="527" xr3:uid="{00000000-0010-0000-0000-00000F020000}" name="Feb 24 CF" dataDxfId="762" totalsRowDxfId="761"/>
    <tableColumn id="528" xr3:uid="{00000000-0010-0000-0000-000010020000}" name="Mar 24 CF" dataDxfId="760" totalsRowDxfId="759"/>
    <tableColumn id="529" xr3:uid="{00000000-0010-0000-0000-000011020000}" name="Apr 24 CF" dataDxfId="758" totalsRowDxfId="757"/>
    <tableColumn id="516" xr3:uid="{00000000-0010-0000-0000-000004020000}" name="May 24 CF" dataDxfId="756" totalsRowDxfId="755"/>
    <tableColumn id="519" xr3:uid="{00000000-0010-0000-0000-000007020000}" name="Jun 24 CF" dataDxfId="754" totalsRowDxfId="753"/>
    <tableColumn id="522" xr3:uid="{00000000-0010-0000-0000-00000A020000}" name="Jul 24 CF" dataDxfId="752" totalsRowDxfId="751"/>
    <tableColumn id="525" xr3:uid="{00000000-0010-0000-0000-00000D020000}" name="Aug 24 CF" dataDxfId="750" totalsRowDxfId="749"/>
    <tableColumn id="510" xr3:uid="{00000000-0010-0000-0000-0000FE010000}" name="Sep 24 CF" dataDxfId="748" totalsRowDxfId="747"/>
    <tableColumn id="513" xr3:uid="{00000000-0010-0000-0000-000001020000}" name="Oct 24 CF" dataDxfId="746" totalsRowDxfId="745"/>
    <tableColumn id="507" xr3:uid="{00000000-0010-0000-0000-0000FB010000}" name="Nov 24 CF" dataDxfId="744" totalsRowDxfId="743"/>
    <tableColumn id="504" xr3:uid="{00000000-0010-0000-0000-0000F8010000}" name="Dec 24 CF" dataDxfId="742" totalsRowDxfId="741"/>
    <tableColumn id="40" xr3:uid="{80AD42FD-0FA4-4D2E-9CD1-C3B6E30C460F}" name="1Q22 CF" dataDxfId="740" totalsRowDxfId="739">
      <calculatedColumnFormula>SUM(Tabelle2[[#This Row],[Jan 22 CF]:[Mar 22 CF]])</calculatedColumnFormula>
    </tableColumn>
    <tableColumn id="41" xr3:uid="{84805E27-0276-4A3D-B9DB-60C8F74CC41D}" name="2Q22 CF" dataDxfId="738" totalsRowDxfId="737">
      <calculatedColumnFormula>SUM(Tabelle2[[#This Row],[Apr 22 CF]:[Jun 22 CF]])</calculatedColumnFormula>
    </tableColumn>
    <tableColumn id="42" xr3:uid="{0FE3D0A6-CFAB-47DC-9A54-738D9DA62F0A}" name="3Q22 CF" dataDxfId="736" totalsRowDxfId="735">
      <calculatedColumnFormula>SUM(Tabelle2[[#This Row],[Jul 22 CF]:[Sep 22 CF]])</calculatedColumnFormula>
    </tableColumn>
    <tableColumn id="43" xr3:uid="{AEB0E2BE-B131-48B5-9D5F-8FDFA40B2CE8}" name="4Q22 CF" dataDxfId="734" totalsRowDxfId="733">
      <calculatedColumnFormula>SUM(Tabelle2[[#This Row],[Oct 22 CF]:[Dec 22 CF]])</calculatedColumnFormula>
    </tableColumn>
    <tableColumn id="44" xr3:uid="{0BD42338-5884-4AB5-A385-1A13D41D250B}" name="1Q23 CF" dataDxfId="732" totalsRowDxfId="731">
      <calculatedColumnFormula>SUM(Tabelle2[[#This Row],[Jan 23 CF]:[Mar 23 CF]])</calculatedColumnFormula>
    </tableColumn>
    <tableColumn id="45" xr3:uid="{2B44001C-796E-4EC3-B7EC-0A36F867A4B5}" name="2Q23 CF" dataDxfId="730" totalsRowDxfId="729">
      <calculatedColumnFormula>SUM(Tabelle2[[#This Row],[Apr 23 CF]:[Jun 23 CF]])</calculatedColumnFormula>
    </tableColumn>
    <tableColumn id="46" xr3:uid="{57A6D6F6-1548-4135-9BFD-A5D33337802A}" name="3Q23 CF" dataDxfId="728" totalsRowDxfId="727">
      <calculatedColumnFormula>SUM(Tabelle2[[#This Row],[Jul 23 CF]:[Sep 23 CF]])</calculatedColumnFormula>
    </tableColumn>
    <tableColumn id="47" xr3:uid="{235A1FA7-D4A0-4FC5-A3E0-827D0371AB48}" name="4Q23 CF" dataDxfId="726" totalsRowDxfId="725">
      <calculatedColumnFormula>SUM(Tabelle2[[#This Row],[Oct 23 CF]:[Dec 23 CF]])</calculatedColumnFormula>
    </tableColumn>
    <tableColumn id="48" xr3:uid="{9BC7E91A-41A9-49EA-B2BA-8DEF0705EDD5}" name="1Q24 CF" dataDxfId="724" totalsRowDxfId="723">
      <calculatedColumnFormula>SUM(Tabelle2[[#This Row],[Jan 24 CF]:[Mar 24 CF]])</calculatedColumnFormula>
    </tableColumn>
    <tableColumn id="49" xr3:uid="{C80167EE-982B-4DAB-AF71-A9B2CC084EF8}" name="2Q24 CF" dataDxfId="722" totalsRowDxfId="721">
      <calculatedColumnFormula>SUM(Tabelle2[[#This Row],[Apr 24 CF]:[Jun 24 CF]])</calculatedColumnFormula>
    </tableColumn>
    <tableColumn id="50" xr3:uid="{E7EB6329-339E-4C27-9D16-99990B68B7BF}" name="3Q24 CF" dataDxfId="720" totalsRowDxfId="719">
      <calculatedColumnFormula>SUM(Tabelle2[[#This Row],[Jul 24 CF]:[Sep 24 CF]])</calculatedColumnFormula>
    </tableColumn>
    <tableColumn id="51" xr3:uid="{CE8B02D1-3063-4306-A4F3-7DE7CD8695C2}" name="4Q24 CF" dataDxfId="718" totalsRowDxfId="717">
      <calculatedColumnFormula>SUM(Tabelle2[[#This Row],[Oct 24 CF]:[Dec 24 CF]])</calculatedColumnFormula>
    </tableColumn>
    <tableColumn id="226" xr3:uid="{00000000-0010-0000-0000-0000E2000000}" name="2018 CF" dataDxfId="716" totalsRowDxfId="715">
      <calculatedColumnFormula>SUM(#REF!)</calculatedColumnFormula>
    </tableColumn>
    <tableColumn id="227" xr3:uid="{00000000-0010-0000-0000-0000E3000000}" name="2019 CF" dataDxfId="714" totalsRowDxfId="713">
      <calculatedColumnFormula>SUM(#REF!)</calculatedColumnFormula>
    </tableColumn>
    <tableColumn id="225" xr3:uid="{00000000-0010-0000-0000-0000E1000000}" name="2020 CF" dataDxfId="712" totalsRowDxfId="711"/>
    <tableColumn id="224" xr3:uid="{00000000-0010-0000-0000-0000E0000000}" name="2021 CF" dataDxfId="710" totalsRowDxfId="709"/>
    <tableColumn id="588" xr3:uid="{00000000-0010-0000-0000-00004C020000}" name="2022 CF" dataDxfId="708" totalsRowDxfId="707">
      <calculatedColumnFormula>SUM(Tabelle2[[#This Row],[Jan 23 CF]:[Dec 23 CF]])</calculatedColumnFormula>
    </tableColumn>
    <tableColumn id="589" xr3:uid="{00000000-0010-0000-0000-00004D020000}" name="2023 CF" dataDxfId="706" totalsRowDxfId="705"/>
    <tableColumn id="590" xr3:uid="{00000000-0010-0000-0000-00004E020000}" name="2024 CF" dataDxfId="704" totalsRowDxfId="703">
      <calculatedColumnFormula>SUM(Tabelle2[[#This Row],[Jan 24 CF]:[Dec 24 CF]])</calculatedColumnFormula>
    </tableColumn>
    <tableColumn id="591" xr3:uid="{00000000-0010-0000-0000-00004F020000}" name="2025 CF" dataDxfId="702" totalsRowDxfId="701"/>
    <tableColumn id="56" xr3:uid="{E09D1166-2DE3-4005-8476-F9753A0AC405}" name="2026 CF" dataDxfId="700" totalsRowDxfId="699"/>
    <tableColumn id="91" xr3:uid="{C2AEFFB0-363E-437A-AB43-E831E3AA7346}" name="2027 CF" dataDxfId="698" totalsRowDxfId="697"/>
    <tableColumn id="92" xr3:uid="{B61BAE32-38D3-481D-BDF0-E69E7A7CA971}" name="2028 CF" dataDxfId="696" totalsRowDxfId="695"/>
    <tableColumn id="94" xr3:uid="{2D99FE94-63E4-4F20-AEF9-139326E6FFBE}" name="2029 CF" dataDxfId="694" totalsRowDxfId="693"/>
    <tableColumn id="592" xr3:uid="{00000000-0010-0000-0000-000050020000}" name="2030 CF" dataDxfId="692" totalsRowDxfId="691"/>
    <tableColumn id="593" xr3:uid="{00000000-0010-0000-0000-000051020000}" name="2031 CF" dataDxfId="690" totalsRowDxfId="689"/>
    <tableColumn id="687" xr3:uid="{00000000-0010-0000-0000-0000AF020000}" name="2032 CF" dataDxfId="688" totalsRowDxfId="687"/>
    <tableColumn id="594" xr3:uid="{00000000-0010-0000-0000-000052020000}" name="2033 CF" dataDxfId="686" totalsRowDxfId="685"/>
    <tableColumn id="532" xr3:uid="{00000000-0010-0000-0000-000014020000}" name="2034 CF" dataDxfId="684" totalsRowDxfId="683"/>
    <tableColumn id="66" xr3:uid="{9AFF93F3-894B-4E1C-8D4C-B11A926727AC}" name="2035 CF" dataDxfId="682" totalsRowDxfId="681"/>
    <tableColumn id="292" xr3:uid="{7644B905-7AC6-4611-827D-751768B66003}" name="2036 CF" dataDxfId="680" totalsRowDxfId="679"/>
    <tableColumn id="533" xr3:uid="{00000000-0010-0000-0000-000015020000}" name="Jan 2022 AF" dataDxfId="678" totalsRowDxfId="677"/>
    <tableColumn id="531" xr3:uid="{00000000-0010-0000-0000-000013020000}" name="Feb 2022 AF" dataDxfId="676" totalsRowDxfId="675"/>
    <tableColumn id="530" xr3:uid="{00000000-0010-0000-0000-000012020000}" name="Mar 2022 AF" dataDxfId="674" totalsRowDxfId="673"/>
    <tableColumn id="61" xr3:uid="{00000000-0010-0000-0000-00003D000000}" name="Apr 2022 AF" dataDxfId="672" totalsRowDxfId="671"/>
    <tableColumn id="60" xr3:uid="{00000000-0010-0000-0000-00003C000000}" name="May 2022 AF" dataDxfId="670" totalsRowDxfId="669"/>
    <tableColumn id="57" xr3:uid="{00000000-0010-0000-0000-000039000000}" name="Jun 2022 AF" dataDxfId="668" totalsRowDxfId="667"/>
    <tableColumn id="247" xr3:uid="{00000000-0010-0000-0000-0000F7000000}" name="Jul 2022 AF" dataDxfId="666" totalsRowDxfId="665"/>
    <tableColumn id="182" xr3:uid="{00000000-0010-0000-0000-0000B6000000}" name="Aug 2022 AF" dataDxfId="664" totalsRowDxfId="663"/>
    <tableColumn id="286" xr3:uid="{6AF256A5-7B6F-4671-9A94-D7BFA9ADF524}" name="Sep 2022 AF" dataDxfId="662" totalsRowDxfId="661"/>
    <tableColumn id="289" xr3:uid="{14C5254B-C665-4BC8-A208-36D3044A3481}" name="Oct 2022 AF" dataDxfId="660" totalsRowDxfId="659"/>
    <tableColumn id="291" xr3:uid="{E7CD7A82-2D94-4815-B82E-BF6E77650410}" name="Nov 2022 AF" dataDxfId="658" totalsRowDxfId="657"/>
    <tableColumn id="315" xr3:uid="{4DE1F2E4-57D2-40DD-9359-8CE915D47A58}" name="Dec 2022 AF" dataDxfId="656" totalsRowDxfId="655"/>
    <tableColumn id="125" xr3:uid="{00000000-0010-0000-0000-00007D000000}" name="Jan 2023 AF" dataDxfId="654" totalsRowDxfId="653"/>
    <tableColumn id="126" xr3:uid="{00000000-0010-0000-0000-00007E000000}" name="Feb 2023 AF" dataDxfId="652" totalsRowDxfId="651"/>
    <tableColumn id="127" xr3:uid="{00000000-0010-0000-0000-00007F000000}" name="Mar 2023 AF" dataDxfId="650" totalsRowDxfId="649"/>
    <tableColumn id="128" xr3:uid="{00000000-0010-0000-0000-000080000000}" name="Apr 2023 AF" dataDxfId="648" totalsRowDxfId="647"/>
    <tableColumn id="129" xr3:uid="{00000000-0010-0000-0000-000081000000}" name="May 2023 AF" dataDxfId="646" totalsRowDxfId="645"/>
    <tableColumn id="130" xr3:uid="{00000000-0010-0000-0000-000082000000}" name="Jun 2023 AF" dataDxfId="644" totalsRowDxfId="643"/>
    <tableColumn id="131" xr3:uid="{00000000-0010-0000-0000-000083000000}" name="Jul 2023 AF" dataDxfId="642" totalsRowDxfId="641"/>
    <tableColumn id="132" xr3:uid="{00000000-0010-0000-0000-000084000000}" name="Aug 2023 AF" dataDxfId="640" totalsRowDxfId="639"/>
    <tableColumn id="133" xr3:uid="{00000000-0010-0000-0000-000085000000}" name="Sep 2023 AF" dataDxfId="638" totalsRowDxfId="637"/>
    <tableColumn id="134" xr3:uid="{00000000-0010-0000-0000-000086000000}" name="Oct 2023 AF" dataDxfId="636" totalsRowDxfId="635"/>
    <tableColumn id="135" xr3:uid="{00000000-0010-0000-0000-000087000000}" name="Nov 2023 AF" dataDxfId="634" totalsRowDxfId="633"/>
    <tableColumn id="136" xr3:uid="{00000000-0010-0000-0000-000088000000}" name="Dec 2023 AF" dataDxfId="632" totalsRowDxfId="631"/>
    <tableColumn id="138" xr3:uid="{00000000-0010-0000-0000-00008A000000}" name="Jan 2024 AF" dataDxfId="630" totalsRowDxfId="629"/>
    <tableColumn id="568" xr3:uid="{00000000-0010-0000-0000-000038020000}" name="Feb 2024 AF" dataDxfId="628" totalsRowDxfId="627"/>
    <tableColumn id="566" xr3:uid="{00000000-0010-0000-0000-000036020000}" name="Mar 2024 AF" dataDxfId="626" totalsRowDxfId="625"/>
    <tableColumn id="564" xr3:uid="{00000000-0010-0000-0000-000034020000}" name="Apr 2024 AF" dataDxfId="624" totalsRowDxfId="623"/>
    <tableColumn id="559" xr3:uid="{00000000-0010-0000-0000-00002F020000}" name="May 2024 AF" dataDxfId="622" totalsRowDxfId="621"/>
    <tableColumn id="560" xr3:uid="{00000000-0010-0000-0000-000030020000}" name="Jun 2024 AF" dataDxfId="620" totalsRowDxfId="619"/>
    <tableColumn id="561" xr3:uid="{00000000-0010-0000-0000-000031020000}" name="Jul 2024 AF" dataDxfId="618" totalsRowDxfId="617"/>
    <tableColumn id="562" xr3:uid="{00000000-0010-0000-0000-000032020000}" name="Aug 2024 AF" dataDxfId="616" totalsRowDxfId="615"/>
    <tableColumn id="538" xr3:uid="{00000000-0010-0000-0000-00001A020000}" name="Sep 2024 AF" dataDxfId="614" totalsRowDxfId="613"/>
    <tableColumn id="537" xr3:uid="{00000000-0010-0000-0000-000019020000}" name="Oct 2024 AF" dataDxfId="612" totalsRowDxfId="611"/>
    <tableColumn id="536" xr3:uid="{00000000-0010-0000-0000-000018020000}" name="Nov 2024 AF" dataDxfId="610" totalsRowDxfId="609"/>
    <tableColumn id="535" xr3:uid="{00000000-0010-0000-0000-000017020000}" name="Dec 2024 AF" dataDxfId="608" totalsRowDxfId="607"/>
    <tableColumn id="140" xr3:uid="{00000000-0010-0000-0000-00008C000000}" name="2023 AF" dataDxfId="606" totalsRowDxfId="605"/>
    <tableColumn id="95" xr3:uid="{0E5BB750-9EC3-42B8-A6D8-FEBABDB44159}" name="2024 AF" dataDxfId="604" totalsRowDxfId="603"/>
    <tableColumn id="96" xr3:uid="{0B4A878D-3081-4DCD-81BA-189F632EC0B1}" name="2025 AF" dataDxfId="602" totalsRowDxfId="601"/>
    <tableColumn id="97" xr3:uid="{5F532C9D-5E48-42B9-8259-0475A3C0B804}" name="2026 AF" dataDxfId="600" totalsRowDxfId="599"/>
    <tableColumn id="98" xr3:uid="{AF1621E8-BB6F-43D6-9043-CE1AEBC1B474}" name="2027 AF" dataDxfId="598" totalsRowDxfId="597"/>
    <tableColumn id="99" xr3:uid="{E5DE3021-D323-4168-BCB3-4EDB15086541}" name="2028 AF" dataDxfId="596" totalsRowDxfId="595"/>
    <tableColumn id="100" xr3:uid="{F9BCCE82-0AF7-424F-A05E-C83F3A4ACCF6}" name="2029 AF" dataDxfId="594" totalsRowDxfId="593"/>
    <tableColumn id="108" xr3:uid="{899D54A1-5CC0-4D67-AF90-8A4FF849E610}" name="2030 AF" dataDxfId="592" totalsRowDxfId="591"/>
    <tableColumn id="109" xr3:uid="{C3C9AA1C-DB85-465B-A373-2B19C6406999}" name="2031 AF" dataDxfId="590" totalsRowDxfId="589"/>
    <tableColumn id="113" xr3:uid="{00C8F044-7088-4FDE-B45D-1B2FD0917156}" name="2032 AF" dataDxfId="588" totalsRowDxfId="587"/>
    <tableColumn id="114" xr3:uid="{EBAF0B3A-55FB-47A4-B469-EB59C1328F9A}" name="2033 AF" dataDxfId="586" totalsRowDxfId="585"/>
    <tableColumn id="115" xr3:uid="{E47B50F3-EC26-441C-82F6-55BE75449364}" name="2034 AF" dataDxfId="584" totalsRowDxfId="583"/>
    <tableColumn id="68" xr3:uid="{F067065A-73EB-41E4-B21B-2FF3468477C3}" name="2035 AF" dataDxfId="582" totalsRowDxfId="581"/>
    <tableColumn id="71" xr3:uid="{00000000-0010-0000-0000-000047000000}" name="Jan 22 NF" dataDxfId="580" totalsRowDxfId="579">
      <calculatedColumnFormula>BA2</calculatedColumnFormula>
    </tableColumn>
    <tableColumn id="72" xr3:uid="{00000000-0010-0000-0000-000048000000}" name="Feb 22 NF" dataDxfId="578" totalsRowDxfId="577">
      <calculatedColumnFormula>BB2</calculatedColumnFormula>
    </tableColumn>
    <tableColumn id="73" xr3:uid="{00000000-0010-0000-0000-000049000000}" name="Mar 22 NF" dataDxfId="576" totalsRowDxfId="575">
      <calculatedColumnFormula>BC2</calculatedColumnFormula>
    </tableColumn>
    <tableColumn id="74" xr3:uid="{00000000-0010-0000-0000-00004A000000}" name="Apr 22 NF" dataDxfId="574" totalsRowDxfId="573">
      <calculatedColumnFormula>BD2</calculatedColumnFormula>
    </tableColumn>
    <tableColumn id="75" xr3:uid="{00000000-0010-0000-0000-00004B000000}" name="May 22 NF" dataDxfId="572" totalsRowDxfId="571">
      <calculatedColumnFormula>BE2</calculatedColumnFormula>
    </tableColumn>
    <tableColumn id="88" xr3:uid="{00000000-0010-0000-0000-000058000000}" name="Jun 22 NF" dataDxfId="570" totalsRowDxfId="569">
      <calculatedColumnFormula>BF2</calculatedColumnFormula>
    </tableColumn>
    <tableColumn id="253" xr3:uid="{00000000-0010-0000-0000-0000FD000000}" name="Jul 22 NF" dataDxfId="568" totalsRowDxfId="567">
      <calculatedColumnFormula>BG2</calculatedColumnFormula>
    </tableColumn>
    <tableColumn id="252" xr3:uid="{00000000-0010-0000-0000-0000FC000000}" name="Aug 22 NF" dataDxfId="566" totalsRowDxfId="565">
      <calculatedColumnFormula>BH2</calculatedColumnFormula>
    </tableColumn>
    <tableColumn id="330" xr3:uid="{C4D52E23-D6F6-44F4-8052-DDEA9485472D}" name="Sep 22 NF" dataDxfId="564" totalsRowDxfId="563">
      <calculatedColumnFormula>BI2</calculatedColumnFormula>
    </tableColumn>
    <tableColumn id="331" xr3:uid="{9B567175-3E7E-4309-A780-207CC6376223}" name="Oct 22 NF" dataDxfId="562" totalsRowDxfId="561">
      <calculatedColumnFormula>BJ2</calculatedColumnFormula>
    </tableColumn>
    <tableColumn id="454" xr3:uid="{56F7C893-A7FA-487A-ACDA-3A09B39426FE}" name="Nov 22 NF" dataDxfId="560" totalsRowDxfId="559">
      <calculatedColumnFormula>BK2</calculatedColumnFormula>
    </tableColumn>
    <tableColumn id="458" xr3:uid="{5F64D4F3-2CE6-47B3-AD3C-FA2DB3C5FAFF}" name="Dec 22 NF" dataDxfId="558" totalsRowDxfId="557">
      <calculatedColumnFormula>BL2</calculatedColumnFormula>
    </tableColumn>
    <tableColumn id="169" xr3:uid="{00000000-0010-0000-0000-0000A9000000}" name="Jan 23 NF" dataDxfId="556" totalsRowDxfId="555">
      <calculatedColumnFormula>BM2</calculatedColumnFormula>
    </tableColumn>
    <tableColumn id="170" xr3:uid="{00000000-0010-0000-0000-0000AA000000}" name="Feb 23 NF" dataDxfId="554" totalsRowDxfId="553">
      <calculatedColumnFormula>BN2</calculatedColumnFormula>
    </tableColumn>
    <tableColumn id="171" xr3:uid="{00000000-0010-0000-0000-0000AB000000}" name="Mar 23 NF" dataDxfId="552" totalsRowDxfId="551">
      <calculatedColumnFormula>BO2</calculatedColumnFormula>
    </tableColumn>
    <tableColumn id="172" xr3:uid="{00000000-0010-0000-0000-0000AC000000}" name="Apr 23 NF" dataDxfId="550" totalsRowDxfId="549">
      <calculatedColumnFormula>BP2</calculatedColumnFormula>
    </tableColumn>
    <tableColumn id="173" xr3:uid="{00000000-0010-0000-0000-0000AD000000}" name="May 23 NF" dataDxfId="548" totalsRowDxfId="547">
      <calculatedColumnFormula>BQ2</calculatedColumnFormula>
    </tableColumn>
    <tableColumn id="174" xr3:uid="{00000000-0010-0000-0000-0000AE000000}" name="Jun 23 NF" dataDxfId="546" totalsRowDxfId="545">
      <calculatedColumnFormula>BR2</calculatedColumnFormula>
    </tableColumn>
    <tableColumn id="175" xr3:uid="{00000000-0010-0000-0000-0000AF000000}" name="Jul 23 NF" dataDxfId="544" totalsRowDxfId="543">
      <calculatedColumnFormula>BS2</calculatedColumnFormula>
    </tableColumn>
    <tableColumn id="176" xr3:uid="{00000000-0010-0000-0000-0000B0000000}" name="Aug 23 NF" dataDxfId="542" totalsRowDxfId="541">
      <calculatedColumnFormula>BT2</calculatedColumnFormula>
    </tableColumn>
    <tableColumn id="177" xr3:uid="{00000000-0010-0000-0000-0000B1000000}" name="Sep 23 NF" dataDxfId="540" totalsRowDxfId="539">
      <calculatedColumnFormula>BU2</calculatedColumnFormula>
    </tableColumn>
    <tableColumn id="178" xr3:uid="{00000000-0010-0000-0000-0000B2000000}" name="Oct 23 NF" dataDxfId="538" totalsRowDxfId="537">
      <calculatedColumnFormula>BV2</calculatedColumnFormula>
    </tableColumn>
    <tableColumn id="179" xr3:uid="{00000000-0010-0000-0000-0000B3000000}" name="Nov 23 NF" dataDxfId="536" totalsRowDxfId="535"/>
    <tableColumn id="180" xr3:uid="{00000000-0010-0000-0000-0000B4000000}" name="Dec 23 NF" dataDxfId="534" totalsRowDxfId="533"/>
    <tableColumn id="587" xr3:uid="{00000000-0010-0000-0000-00004B020000}" name="Jan 24 NF" dataDxfId="532" totalsRowDxfId="531"/>
    <tableColumn id="771" xr3:uid="{00000000-0010-0000-0000-000003030000}" name="Feb 24 NF" dataDxfId="530" totalsRowDxfId="529"/>
    <tableColumn id="772" xr3:uid="{00000000-0010-0000-0000-000004030000}" name="Mar 24 NF" dataDxfId="528" totalsRowDxfId="527"/>
    <tableColumn id="773" xr3:uid="{00000000-0010-0000-0000-000005030000}" name="Apr 24 NF" dataDxfId="526" totalsRowDxfId="525"/>
    <tableColumn id="774" xr3:uid="{00000000-0010-0000-0000-000006030000}" name="May 24 NF" dataDxfId="524" totalsRowDxfId="523"/>
    <tableColumn id="775" xr3:uid="{00000000-0010-0000-0000-000007030000}" name="Jun 24 NF" dataDxfId="522" totalsRowDxfId="521">
      <calculatedColumnFormula>CD2*Tabelle2[[#This Row],[Jun 2024 AF]]</calculatedColumnFormula>
    </tableColumn>
    <tableColumn id="586" xr3:uid="{00000000-0010-0000-0000-00004A020000}" name="Jul 24 NF" dataDxfId="520" totalsRowDxfId="519">
      <calculatedColumnFormula>CE2*Tabelle2[[#This Row],[Jul 2024 AF]]</calculatedColumnFormula>
    </tableColumn>
    <tableColumn id="578" xr3:uid="{00000000-0010-0000-0000-000042020000}" name="Aug 24 NF" dataDxfId="518" totalsRowDxfId="517">
      <calculatedColumnFormula>CF2*Tabelle2[[#This Row],[Aug 2024 AF]]</calculatedColumnFormula>
    </tableColumn>
    <tableColumn id="576" xr3:uid="{00000000-0010-0000-0000-000040020000}" name="Sep 24 NF" dataDxfId="516" totalsRowDxfId="515">
      <calculatedColumnFormula>CG2*Tabelle2[[#This Row],[Sep 2024 AF]]</calculatedColumnFormula>
    </tableColumn>
    <tableColumn id="574" xr3:uid="{00000000-0010-0000-0000-00003E020000}" name="Oct 24 NF" dataDxfId="514" totalsRowDxfId="513">
      <calculatedColumnFormula>CH2*Tabelle2[[#This Row],[Oct 2024 AF]]</calculatedColumnFormula>
    </tableColumn>
    <tableColumn id="572" xr3:uid="{00000000-0010-0000-0000-00003C020000}" name="Nov 24 NF" dataDxfId="512" totalsRowDxfId="511">
      <calculatedColumnFormula>CI2*Tabelle2[[#This Row],[Nov 2024 AF]]</calculatedColumnFormula>
    </tableColumn>
    <tableColumn id="570" xr3:uid="{00000000-0010-0000-0000-00003A020000}" name="Dec 24 NF" dataDxfId="510" totalsRowDxfId="509">
      <calculatedColumnFormula>CJ2*Tabelle2[[#This Row],[Dec 2024 AF]]</calculatedColumnFormula>
    </tableColumn>
    <tableColumn id="117" xr3:uid="{AE3AD710-042C-4C3E-88A8-74EC494C076A}" name="1Q22 NF" dataDxfId="508" totalsRowDxfId="507">
      <calculatedColumnFormula>SUM(Tabelle2[[#This Row],[Jan 22 NF]:[Mar 22 NF]])</calculatedColumnFormula>
    </tableColumn>
    <tableColumn id="118" xr3:uid="{B8672B62-2867-4B90-B383-BB2367DADFC4}" name="2Q22 NF" dataDxfId="506" totalsRowDxfId="505">
      <calculatedColumnFormula>SUM(Tabelle2[[#This Row],[Apr 22 NF]:[Jun 22 NF]])</calculatedColumnFormula>
    </tableColumn>
    <tableColumn id="119" xr3:uid="{61851129-D8C4-4853-8149-7D04165581F8}" name="3Q22 NF" dataDxfId="504" totalsRowDxfId="503">
      <calculatedColumnFormula>SUM(Tabelle2[[#This Row],[Jul 22 NF]:[Sep 22 NF]])</calculatedColumnFormula>
    </tableColumn>
    <tableColumn id="120" xr3:uid="{DB2B71A3-0C9C-4009-BCE5-039EC00F92AE}" name="4Q22 NF" dataDxfId="502" totalsRowDxfId="501">
      <calculatedColumnFormula>SUM(Tabelle2[[#This Row],[Oct 22 NF]:[Dec 22 NF]])</calculatedColumnFormula>
    </tableColumn>
    <tableColumn id="121" xr3:uid="{71670811-C061-4D28-97B7-46C2E1AC848E}" name="1Q23 NF" dataDxfId="500" totalsRowDxfId="499">
      <calculatedColumnFormula>SUM(Tabelle2[[#This Row],[Jan 23 NF]:[Mar 23 NF]])</calculatedColumnFormula>
    </tableColumn>
    <tableColumn id="122" xr3:uid="{F94A1E89-5221-411D-8615-94A49A6C21EF}" name="2Q23 NF" dataDxfId="498" totalsRowDxfId="497">
      <calculatedColumnFormula>SUM(Tabelle2[[#This Row],[Apr 23 NF]:[Jun 23 NF]])</calculatedColumnFormula>
    </tableColumn>
    <tableColumn id="123" xr3:uid="{AE8D69BB-B915-498E-A39D-F0118455D123}" name="3Q23 NF" dataDxfId="496" totalsRowDxfId="495">
      <calculatedColumnFormula>SUM(Tabelle2[[#This Row],[Jul 23 NF]:[Sep 23 NF]])</calculatedColumnFormula>
    </tableColumn>
    <tableColumn id="124" xr3:uid="{07FC9C2B-7C69-409F-8AC4-7F87FF4BEDCA}" name="4Q23 NF" dataDxfId="494" totalsRowDxfId="493">
      <calculatedColumnFormula>SUM(Tabelle2[[#This Row],[Oct 23 NF]:[Dec 23 NF]])</calculatedColumnFormula>
    </tableColumn>
    <tableColumn id="141" xr3:uid="{7C8733B0-AB62-42C5-804D-50C46CC09CDF}" name="1Q24 NF" dataDxfId="492" totalsRowDxfId="491">
      <calculatedColumnFormula>SUM(Tabelle2[[#This Row],[Jan 24 NF]:[Mar 24 NF]])</calculatedColumnFormula>
    </tableColumn>
    <tableColumn id="142" xr3:uid="{22B355F7-0ECC-439C-8BEF-3F771B071361}" name="2Q24 NF" dataDxfId="490" totalsRowDxfId="489">
      <calculatedColumnFormula>SUM(Tabelle2[[#This Row],[Apr 24 NF]:[Jun 24 NF]])</calculatedColumnFormula>
    </tableColumn>
    <tableColumn id="143" xr3:uid="{ABD9651F-8E98-4476-9B86-CCDD8BBC245B}" name="3Q24 NF" dataDxfId="488" totalsRowDxfId="487">
      <calculatedColumnFormula>SUM(Tabelle2[[#This Row],[Jul 24 NF]:[Sep 24 NF]])</calculatedColumnFormula>
    </tableColumn>
    <tableColumn id="144" xr3:uid="{94C924A3-2F24-4D7C-AEE7-2773837AC30C}" name="4Q24 NF" dataDxfId="486" totalsRowDxfId="485">
      <calculatedColumnFormula>SUM(Tabelle2[[#This Row],[Oct 24 NF]:[Dec 24 NF]])</calculatedColumnFormula>
    </tableColumn>
    <tableColumn id="284" xr3:uid="{00000000-0010-0000-0000-00001C010000}" name="2005 NF" dataDxfId="484" totalsRowDxfId="483">
      <calculatedColumnFormula>SUM(#REF!)</calculatedColumnFormula>
    </tableColumn>
    <tableColumn id="285" xr3:uid="{00000000-0010-0000-0000-00001D010000}" name="2006 NF" dataDxfId="482" totalsRowDxfId="481">
      <calculatedColumnFormula>SUM(#REF!)</calculatedColumnFormula>
    </tableColumn>
    <tableColumn id="187" xr3:uid="{00000000-0010-0000-0000-0000BB000000}" name="2007 NF" dataDxfId="480" totalsRowDxfId="479">
      <calculatedColumnFormula>SUM(#REF!)</calculatedColumnFormula>
    </tableColumn>
    <tableColumn id="188" xr3:uid="{00000000-0010-0000-0000-0000BC000000}" name="2008 NF" dataDxfId="478" totalsRowDxfId="477">
      <calculatedColumnFormula>SUM(#REF!)</calculatedColumnFormula>
    </tableColumn>
    <tableColumn id="250" xr3:uid="{00000000-0010-0000-0000-0000FA000000}" name="2009 NF" dataDxfId="476" totalsRowDxfId="475">
      <calculatedColumnFormula>SUM(#REF!)</calculatedColumnFormula>
    </tableColumn>
    <tableColumn id="251" xr3:uid="{00000000-0010-0000-0000-0000FB000000}" name="2010 NF" dataDxfId="474" totalsRowDxfId="473">
      <calculatedColumnFormula>SUM(#REF!)</calculatedColumnFormula>
    </tableColumn>
    <tableColumn id="185" xr3:uid="{00000000-0010-0000-0000-0000B9000000}" name="2011 NF" dataDxfId="472" totalsRowDxfId="471">
      <calculatedColumnFormula>SUM(#REF!)</calculatedColumnFormula>
    </tableColumn>
    <tableColumn id="186" xr3:uid="{00000000-0010-0000-0000-0000BA000000}" name="2012 NF" dataDxfId="470" totalsRowDxfId="469">
      <calculatedColumnFormula>SUM(#REF!)</calculatedColumnFormula>
    </tableColumn>
    <tableColumn id="228" xr3:uid="{CC4BF8DA-856C-4346-9730-D4513DAE7CFA}" name="2013 NF" dataDxfId="468" totalsRowDxfId="467">
      <calculatedColumnFormula>SUM(#REF!)</calculatedColumnFormula>
    </tableColumn>
    <tableColumn id="229" xr3:uid="{31898165-46A8-4A0D-B89F-8E15B9B88EC7}" name="2014 NF" dataDxfId="466" totalsRowDxfId="465">
      <calculatedColumnFormula>SUM(#REF!)</calculatedColumnFormula>
    </tableColumn>
    <tableColumn id="248" xr3:uid="{E011D03A-2C3E-4571-86F0-069E4221BA01}" name="2015 NF" dataDxfId="464" totalsRowDxfId="463">
      <calculatedColumnFormula>SUM(Tabelle2[[#This Row],[Jul 22 NF]:[Sep 22 NF]])</calculatedColumnFormula>
    </tableColumn>
    <tableColumn id="249" xr3:uid="{882E2060-4A94-48CE-8889-E729525C2955}" name="2016 NF" dataDxfId="462" totalsRowDxfId="461">
      <calculatedColumnFormula>SUM(Tabelle2[[#This Row],[Oct 22 NF]:[Dec 22 NF]])</calculatedColumnFormula>
    </tableColumn>
    <tableColumn id="189" xr3:uid="{00000000-0010-0000-0000-0000BD000000}" name="2017 NF" dataDxfId="460" totalsRowDxfId="459">
      <calculatedColumnFormula>SUM(#REF!)</calculatedColumnFormula>
    </tableColumn>
    <tableColumn id="190" xr3:uid="{00000000-0010-0000-0000-0000BE000000}" name="2018 NF" dataDxfId="458" totalsRowDxfId="457">
      <calculatedColumnFormula>SUM(#REF!)</calculatedColumnFormula>
    </tableColumn>
    <tableColumn id="191" xr3:uid="{00000000-0010-0000-0000-0000BF000000}" name="2019 NF" dataDxfId="456" totalsRowDxfId="455">
      <calculatedColumnFormula>SUM(#REF!)</calculatedColumnFormula>
    </tableColumn>
    <tableColumn id="192" xr3:uid="{00000000-0010-0000-0000-0000C0000000}" name="2020 NF" dataDxfId="454" totalsRowDxfId="453"/>
    <tableColumn id="778" xr3:uid="{00000000-0010-0000-0000-00000A030000}" name="2021 NF" dataDxfId="452" totalsRowDxfId="451"/>
    <tableColumn id="779" xr3:uid="{00000000-0010-0000-0000-00000B030000}" name="2022 NF" dataDxfId="450" totalsRowDxfId="449">
      <calculatedColumnFormula>SUM(Tabelle2[[#This Row],[Jan 22 NF]:[Dec 22 NF]])</calculatedColumnFormula>
    </tableColumn>
    <tableColumn id="777" xr3:uid="{00000000-0010-0000-0000-000009030000}" name="2023 NF" dataDxfId="448" totalsRowDxfId="447">
      <calculatedColumnFormula>SUM(Tabelle2[[#This Row],[Jan 23 NF]:[Dec 23 NF]])</calculatedColumnFormula>
    </tableColumn>
    <tableColumn id="776" xr3:uid="{00000000-0010-0000-0000-000008030000}" name="2024 NF" dataDxfId="446" totalsRowDxfId="445">
      <calculatedColumnFormula>SUM(Tabelle2[[#This Row],[Jan 24 NF]:[Dec 24 NF]])</calculatedColumnFormula>
    </tableColumn>
    <tableColumn id="139" xr3:uid="{00000000-0010-0000-0000-00008B000000}" name="2025 NF" dataDxfId="444" totalsRowDxfId="443">
      <calculatedColumnFormula>IFERROR(Tabelle2[[#This Row],[2025 CF]]*Tabelle2[[#This Row],[2025 AF]],0)</calculatedColumnFormula>
    </tableColumn>
    <tableColumn id="103" xr3:uid="{00000000-0010-0000-0000-000067000000}" name="2026 NF" dataDxfId="442" totalsRowDxfId="441">
      <calculatedColumnFormula>IFERROR(Tabelle2[[#This Row],[2026 CF]]*Tabelle2[[#This Row],[2026 AF]],0)</calculatedColumnFormula>
    </tableColumn>
    <tableColumn id="102" xr3:uid="{00000000-0010-0000-0000-000066000000}" name="2027 NF" dataDxfId="440" totalsRowDxfId="439">
      <calculatedColumnFormula>IFERROR(Tabelle2[[#This Row],[2027 CF]]*Tabelle2[[#This Row],[2027 AF]],0)</calculatedColumnFormula>
    </tableColumn>
    <tableColumn id="89" xr3:uid="{00000000-0010-0000-0000-000059000000}" name="2028 NF" dataDxfId="438" totalsRowDxfId="437">
      <calculatedColumnFormula>IFERROR(Tabelle2[[#This Row],[2028 CF]]*Tabelle2[[#This Row],[2028 AF]],0)</calculatedColumnFormula>
    </tableColumn>
    <tableColumn id="193" xr3:uid="{00000000-0010-0000-0000-0000C1000000}" name="2029 NF" dataDxfId="436" totalsRowDxfId="435">
      <calculatedColumnFormula>IFERROR(Tabelle2[[#This Row],[2029 CF]]*Tabelle2[[#This Row],[2029 AF]],0)</calculatedColumnFormula>
    </tableColumn>
    <tableColumn id="194" xr3:uid="{00000000-0010-0000-0000-0000C2000000}" name="2030 NF" dataDxfId="434" totalsRowDxfId="433">
      <calculatedColumnFormula>IFERROR(Tabelle2[[#This Row],[2030 CF]]*Tabelle2[[#This Row],[2030 AF]],0)</calculatedColumnFormula>
    </tableColumn>
    <tableColumn id="195" xr3:uid="{00000000-0010-0000-0000-0000C3000000}" name="2031 NF" dataDxfId="432" totalsRowDxfId="431">
      <calculatedColumnFormula>IFERROR(Tabelle2[[#This Row],[2031 CF]]*Tabelle2[[#This Row],[2031 AF]],0)</calculatedColumnFormula>
    </tableColumn>
    <tableColumn id="196" xr3:uid="{00000000-0010-0000-0000-0000C4000000}" name="2032 NF" dataDxfId="430" totalsRowDxfId="429">
      <calculatedColumnFormula>IFERROR(Tabelle2[[#This Row],[2032 CF]]*Tabelle2[[#This Row],[2032 AF]],0)</calculatedColumnFormula>
    </tableColumn>
    <tableColumn id="197" xr3:uid="{00000000-0010-0000-0000-0000C5000000}" name="2033 NF" dataDxfId="428" totalsRowDxfId="427">
      <calculatedColumnFormula>IFERROR(Tabelle2[[#This Row],[2033 CF]]*Tabelle2[[#This Row],[2033 AF]],0)</calculatedColumnFormula>
    </tableColumn>
    <tableColumn id="198" xr3:uid="{00000000-0010-0000-0000-0000C6000000}" name="2034 NF" dataDxfId="426" totalsRowDxfId="425">
      <calculatedColumnFormula>IFERROR(Tabelle2[[#This Row],[2034 CF]]*Tabelle2[[#This Row],[2034 AF]],0)</calculatedColumnFormula>
    </tableColumn>
    <tableColumn id="67" xr3:uid="{1E45B422-8A8C-4888-84DA-840E221E90C3}" name="2035 NF" dataDxfId="424" totalsRowDxfId="423">
      <calculatedColumnFormula>IFERROR(Tabelle2[[#This Row],[2035 CF]]*Tabelle2[[#This Row],[2035 AF]],0)</calculatedColumnFormula>
    </tableColumn>
    <tableColumn id="199" xr3:uid="{00000000-0010-0000-0000-0000C7000000}" name="Jan-22B" dataDxfId="422" totalsRowDxfId="421"/>
    <tableColumn id="200" xr3:uid="{00000000-0010-0000-0000-0000C8000000}" name="Feb-22B" dataDxfId="420" totalsRowDxfId="419"/>
    <tableColumn id="201" xr3:uid="{00000000-0010-0000-0000-0000C9000000}" name="Mar-22B" dataDxfId="418" totalsRowDxfId="417"/>
    <tableColumn id="202" xr3:uid="{00000000-0010-0000-0000-0000CA000000}" name="Apr-22B" dataDxfId="416" totalsRowDxfId="415"/>
    <tableColumn id="203" xr3:uid="{00000000-0010-0000-0000-0000CB000000}" name="May-22B" dataDxfId="414" totalsRowDxfId="413"/>
    <tableColumn id="204" xr3:uid="{00000000-0010-0000-0000-0000CC000000}" name="Jun-22B" dataDxfId="412" totalsRowDxfId="411"/>
    <tableColumn id="254" xr3:uid="{00000000-0010-0000-0000-0000FE000000}" name="Jul-22B" dataDxfId="410" totalsRowDxfId="409"/>
    <tableColumn id="255" xr3:uid="{00000000-0010-0000-0000-0000FF000000}" name="Aug-22B" dataDxfId="408" totalsRowDxfId="407"/>
    <tableColumn id="455" xr3:uid="{5375DE79-7537-44CB-B42F-2F73DEB753C6}" name="Sep-22B" dataDxfId="406" totalsRowDxfId="405"/>
    <tableColumn id="456" xr3:uid="{D9287CD7-CB14-4303-93D2-6C6631EC7180}" name="Oct-22B" dataDxfId="404" totalsRowDxfId="403"/>
    <tableColumn id="457" xr3:uid="{E61F0408-5842-45F5-97D2-6D6CD10933D9}" name="Nov-22B" dataDxfId="402" totalsRowDxfId="401"/>
    <tableColumn id="459" xr3:uid="{38EC51DE-3F2C-472F-878F-D662BBB0C39F}" name="Dec-22B" dataDxfId="400" totalsRowDxfId="399"/>
    <tableColumn id="205" xr3:uid="{00000000-0010-0000-0000-0000CD000000}" name="1Q22 B" dataDxfId="398" totalsRowDxfId="397"/>
    <tableColumn id="206" xr3:uid="{00000000-0010-0000-0000-0000CE000000}" name="2Q22 B" dataDxfId="396" totalsRowDxfId="395"/>
    <tableColumn id="207" xr3:uid="{00000000-0010-0000-0000-0000CF000000}" name="3Q22 B" dataDxfId="394" totalsRowDxfId="393"/>
    <tableColumn id="208" xr3:uid="{00000000-0010-0000-0000-0000D0000000}" name="4Q22 B" dataDxfId="392" totalsRowDxfId="391"/>
    <tableColumn id="209" xr3:uid="{00000000-0010-0000-0000-0000D1000000}" name="2022 B" dataDxfId="390" totalsRowDxfId="389"/>
    <tableColumn id="210" xr3:uid="{00000000-0010-0000-0000-0000D2000000}" name="Jan-23B" dataDxfId="388" totalsRowDxfId="387"/>
    <tableColumn id="211" xr3:uid="{00000000-0010-0000-0000-0000D3000000}" name="Feb-23B" dataDxfId="386" totalsRowDxfId="385"/>
    <tableColumn id="212" xr3:uid="{00000000-0010-0000-0000-0000D4000000}" name="Mar-23B" dataDxfId="384" totalsRowDxfId="383"/>
    <tableColumn id="770" xr3:uid="{00000000-0010-0000-0000-000002030000}" name="Apr-23B" dataDxfId="382" totalsRowDxfId="381"/>
    <tableColumn id="147" xr3:uid="{00000000-0010-0000-0000-000093000000}" name="May-23B" dataDxfId="380" totalsRowDxfId="379"/>
    <tableColumn id="146" xr3:uid="{00000000-0010-0000-0000-000092000000}" name="Jun-23B" dataDxfId="378" totalsRowDxfId="377"/>
    <tableColumn id="145" xr3:uid="{00000000-0010-0000-0000-000091000000}" name="Jul-23B" dataDxfId="376" totalsRowDxfId="375"/>
    <tableColumn id="230" xr3:uid="{00000000-0010-0000-0000-0000E6000000}" name="Aug-23B" dataDxfId="374" totalsRowDxfId="373"/>
    <tableColumn id="231" xr3:uid="{00000000-0010-0000-0000-0000E7000000}" name="Sep-23B" dataDxfId="372" totalsRowDxfId="371"/>
    <tableColumn id="232" xr3:uid="{00000000-0010-0000-0000-0000E8000000}" name="Oct-23B" dataDxfId="370" totalsRowDxfId="369"/>
    <tableColumn id="233" xr3:uid="{00000000-0010-0000-0000-0000E9000000}" name="Nov-23B" dataDxfId="368" totalsRowDxfId="367"/>
    <tableColumn id="234" xr3:uid="{00000000-0010-0000-0000-0000EA000000}" name="Dec-23B" dataDxfId="366" totalsRowDxfId="365"/>
    <tableColumn id="235" xr3:uid="{00000000-0010-0000-0000-0000EB000000}" name="1Q23 B1" dataDxfId="364" totalsRowDxfId="363">
      <calculatedColumnFormula>SUM(Tabelle2[[#This Row],[Jan-23B]:[Mar-23B]])</calculatedColumnFormula>
    </tableColumn>
    <tableColumn id="236" xr3:uid="{00000000-0010-0000-0000-0000EC000000}" name="2Q23 B" dataDxfId="362" totalsRowDxfId="361">
      <calculatedColumnFormula>SUM(Tabelle2[[#This Row],[Apr-23B]:[Jun-23B]])</calculatedColumnFormula>
    </tableColumn>
    <tableColumn id="237" xr3:uid="{00000000-0010-0000-0000-0000ED000000}" name="3Q23 B" dataDxfId="360" totalsRowDxfId="359">
      <calculatedColumnFormula>SUM(Tabelle2[[#This Row],[Jul-23B]:[Sep-23B]])</calculatedColumnFormula>
    </tableColumn>
    <tableColumn id="238" xr3:uid="{00000000-0010-0000-0000-0000EE000000}" name="4Q23 B" dataDxfId="358" totalsRowDxfId="357">
      <calculatedColumnFormula>SUM(Tabelle2[[#This Row],[Oct-23B]:[Dec-23B]])</calculatedColumnFormula>
    </tableColumn>
    <tableColumn id="239" xr3:uid="{00000000-0010-0000-0000-0000EF000000}" name="2023 B" dataDxfId="356" totalsRowDxfId="355">
      <calculatedColumnFormula>SUM(Tabelle2[[#This Row],[1Q23 B1]:[4Q23 B]])</calculatedColumnFormula>
    </tableColumn>
    <tableColumn id="242" xr3:uid="{00000000-0010-0000-0000-0000F2000000}" name="2023BP" dataDxfId="354" totalsRowDxfId="353"/>
    <tableColumn id="243" xr3:uid="{00000000-0010-0000-0000-0000F3000000}" name="2024BP" dataDxfId="352" totalsRowDxfId="351"/>
    <tableColumn id="244" xr3:uid="{00000000-0010-0000-0000-0000F4000000}" name="2025BP" dataDxfId="350" totalsRowDxfId="349"/>
    <tableColumn id="245" xr3:uid="{00000000-0010-0000-0000-0000F5000000}" name="2026BP" dataDxfId="348" totalsRowDxfId="347"/>
    <tableColumn id="246" xr3:uid="{00000000-0010-0000-0000-0000F6000000}" name="2027BP" dataDxfId="346" totalsRowDxfId="345"/>
    <tableColumn id="788" xr3:uid="{00000000-0010-0000-0000-000014030000}" name="2023BP EV" dataDxfId="344" totalsRowDxfId="343"/>
    <tableColumn id="789" xr3:uid="{00000000-0010-0000-0000-000015030000}" name="2024BP EV" dataDxfId="342" totalsRowDxfId="341"/>
    <tableColumn id="790" xr3:uid="{00000000-0010-0000-0000-000016030000}" name="2025BP EV" dataDxfId="340" totalsRowDxfId="339"/>
    <tableColumn id="791" xr3:uid="{00000000-0010-0000-0000-000017030000}" name="2026BP EV" dataDxfId="338" totalsRowDxfId="337"/>
    <tableColumn id="792" xr3:uid="{00000000-0010-0000-0000-000018030000}" name="2027BP EV" dataDxfId="336" totalsRowDxfId="335"/>
    <tableColumn id="793" xr3:uid="{00000000-0010-0000-0000-000019030000}" name="Peak Volume" dataDxfId="334" totalsRowDxfId="333">
      <calculatedColumnFormula>IF(SUM(Tabelle2[[#This Row],[2018 NF]:[2028 NF]],Tabelle2[[#This Row],[2023 B]])&gt;0,"yes","no")</calculatedColumnFormula>
    </tableColumn>
    <tableColumn id="794" xr3:uid="{00000000-0010-0000-0000-00001A030000}" name="SOP " dataDxfId="332" totalsRowDxfId="331"/>
    <tableColumn id="795" xr3:uid="{00000000-0010-0000-0000-00001B030000}" name="EOP" dataDxfId="330" totalsRowDxfId="329">
      <calculatedColumnFormula>IFERROR(LOOKUP(2,1/(Tabelle2[[#This Row],[2005 NF]:[2035 NF]]&gt;1000),Tabelle2[[#Headers],[2005 NF]:[2035 NF]]),0)</calculatedColumnFormula>
    </tableColumn>
    <tableColumn id="784" xr3:uid="{00000000-0010-0000-0000-000010030000}" name="YTD CF" dataDxfId="328" totalsRowDxfId="327">
      <calculatedColumnFormula>SUM(Tabelle2[[#This Row],[Jan 23 NF]:[Mar 23 NF]])</calculatedColumnFormula>
    </tableColumn>
    <tableColumn id="241" xr3:uid="{97F27D41-3CD2-4A43-B2FC-552368BEBA06}" name="YTD BDG" dataDxfId="326" totalsRowDxfId="325">
      <calculatedColumnFormula>SUM(Tabelle2[[#This Row],[Jan-23B]:[Mar-23B]])</calculatedColumnFormula>
    </tableColumn>
    <tableColumn id="805" xr3:uid="{00000000-0010-0000-0000-000025030000}" name="Jan 22 EV" dataDxfId="324" totalsRowDxfId="323"/>
    <tableColumn id="806" xr3:uid="{00000000-0010-0000-0000-000026030000}" name="Feb 22 EV" dataDxfId="322" totalsRowDxfId="321"/>
    <tableColumn id="807" xr3:uid="{00000000-0010-0000-0000-000027030000}" name="Mar 22 EV" dataDxfId="320" totalsRowDxfId="319"/>
    <tableColumn id="808" xr3:uid="{00000000-0010-0000-0000-000028030000}" name="Apr 22 EV" dataDxfId="318" totalsRowDxfId="317"/>
    <tableColumn id="801" xr3:uid="{00000000-0010-0000-0000-000021030000}" name="May 22 EV" dataDxfId="316" totalsRowDxfId="315"/>
    <tableColumn id="802" xr3:uid="{00000000-0010-0000-0000-000022030000}" name="Jun 22 EV" dataDxfId="314" totalsRowDxfId="313"/>
    <tableColumn id="803" xr3:uid="{00000000-0010-0000-0000-000023030000}" name="Jul 22 EV" dataDxfId="312" totalsRowDxfId="311"/>
    <tableColumn id="804" xr3:uid="{00000000-0010-0000-0000-000024030000}" name="Aug 22 EV" dataDxfId="310" totalsRowDxfId="309"/>
    <tableColumn id="799" xr3:uid="{00000000-0010-0000-0000-00001F030000}" name="Sep 22 EV" dataDxfId="308" totalsRowDxfId="307"/>
    <tableColumn id="800" xr3:uid="{00000000-0010-0000-0000-000020030000}" name="Oct 22 EV" dataDxfId="306" totalsRowDxfId="305"/>
    <tableColumn id="798" xr3:uid="{00000000-0010-0000-0000-00001E030000}" name="Nov 22 EV" dataDxfId="304" totalsRowDxfId="303"/>
    <tableColumn id="797" xr3:uid="{00000000-0010-0000-0000-00001D030000}" name="Dec 22 EV" dataDxfId="302" totalsRowDxfId="301"/>
    <tableColumn id="161" xr3:uid="{00000000-0010-0000-0000-0000A1000000}" name="Jan 23 EV" dataDxfId="300" totalsRowDxfId="299"/>
    <tableColumn id="162" xr3:uid="{00000000-0010-0000-0000-0000A2000000}" name="Feb 23 EV" dataDxfId="298" totalsRowDxfId="297"/>
    <tableColumn id="163" xr3:uid="{00000000-0010-0000-0000-0000A3000000}" name="Mar 23 EV" dataDxfId="296" totalsRowDxfId="295"/>
    <tableColumn id="164" xr3:uid="{00000000-0010-0000-0000-0000A4000000}" name="Apr 23 EV" dataDxfId="294" totalsRowDxfId="293"/>
    <tableColumn id="157" xr3:uid="{00000000-0010-0000-0000-00009D000000}" name="May 23 EV" dataDxfId="292" totalsRowDxfId="291"/>
    <tableColumn id="158" xr3:uid="{00000000-0010-0000-0000-00009E000000}" name="Jun 23 EV" dataDxfId="290" totalsRowDxfId="289"/>
    <tableColumn id="159" xr3:uid="{00000000-0010-0000-0000-00009F000000}" name="Jul 23 EV" dataDxfId="288" totalsRowDxfId="287"/>
    <tableColumn id="160" xr3:uid="{00000000-0010-0000-0000-0000A0000000}" name="Aug 23 EV" dataDxfId="286" totalsRowDxfId="285"/>
    <tableColumn id="137" xr3:uid="{00000000-0010-0000-0000-000089000000}" name="Sep 23 EV" dataDxfId="284" totalsRowDxfId="283"/>
    <tableColumn id="155" xr3:uid="{00000000-0010-0000-0000-00009B000000}" name="Oct 23 EV" dataDxfId="282" totalsRowDxfId="281"/>
    <tableColumn id="65" xr3:uid="{00000000-0010-0000-0000-000041000000}" name="Nov 23 EV" dataDxfId="280" totalsRowDxfId="279"/>
    <tableColumn id="64" xr3:uid="{00000000-0010-0000-0000-000040000000}" name="Dec 23 EV" dataDxfId="278" totalsRowDxfId="277"/>
    <tableColumn id="256" xr3:uid="{5EA36776-BA1A-4CF7-AD52-DD57F952F603}" name="Jan 24 EV" dataDxfId="276" totalsRowDxfId="275"/>
    <tableColumn id="257" xr3:uid="{3C3C2B74-0D57-40D9-8E75-2F3FAE0706F7}" name="Feb 24 EV" dataDxfId="274" totalsRowDxfId="273"/>
    <tableColumn id="258" xr3:uid="{FD4EEF1A-9941-47C8-9194-E5AF86423260}" name="Mar 24 EV" dataDxfId="272" totalsRowDxfId="271"/>
    <tableColumn id="259" xr3:uid="{0764861F-5862-4A23-9789-55571891E3E5}" name="Apr 24 EV" dataDxfId="270" totalsRowDxfId="269"/>
    <tableColumn id="290" xr3:uid="{5F7DA4E0-3C30-4870-9C59-3D5F6CB58D39}" name="May 24 EV" dataDxfId="268" totalsRowDxfId="267">
      <calculatedColumnFormula>$AV2*2.204623/#REF!*$AP2*Tabelle2[[#This Row],[May 24 NF]]</calculatedColumnFormula>
    </tableColumn>
    <tableColumn id="318" xr3:uid="{EC7C306A-4C0F-4ACC-977E-76A2F8D16CCC}" name="Jun 24 EV" dataDxfId="266" totalsRowDxfId="265">
      <calculatedColumnFormula>$AV2*2.204623/#REF!*$AP2*Tabelle2[[#This Row],[Jun 24 NF]]</calculatedColumnFormula>
    </tableColumn>
    <tableColumn id="379" xr3:uid="{B98CB587-58E7-4AA2-AC14-2209C919DF7A}" name="Jul 24 EV" dataDxfId="264" totalsRowDxfId="263">
      <calculatedColumnFormula>$AV2*2.204623/#REF!*$AP2*Tabelle2[[#This Row],[Jul 24 NF]]</calculatedColumnFormula>
    </tableColumn>
    <tableColumn id="460" xr3:uid="{90B1B9DB-DD72-4477-9E0F-EF504684A299}" name="Aug 24 EV" dataDxfId="262" totalsRowDxfId="261">
      <calculatedColumnFormula>$AV2*2.204623/#REF!*$AP2*Tabelle2[[#This Row],[Aug 24 NF]]</calculatedColumnFormula>
    </tableColumn>
    <tableColumn id="461" xr3:uid="{30E147B0-47B1-40ED-B041-525AC2BDEC9E}" name="Sep 24 EV" dataDxfId="260" totalsRowDxfId="259">
      <calculatedColumnFormula>$AV2*2.204623/#REF!*$AP2*Tabelle2[[#This Row],[Sep 24 NF]]</calculatedColumnFormula>
    </tableColumn>
    <tableColumn id="462" xr3:uid="{975F8592-9950-437D-BA01-7B815B8E76D2}" name="Oct 24 EV" dataDxfId="258" totalsRowDxfId="257">
      <calculatedColumnFormula>$AV2*2.204623/#REF!*$AP2*Tabelle2[[#This Row],[Oct 24 NF]]</calculatedColumnFormula>
    </tableColumn>
    <tableColumn id="463" xr3:uid="{041C59FB-770D-4D78-A9E2-D939D6418FB9}" name="Nov 24 EV" dataDxfId="256" totalsRowDxfId="255">
      <calculatedColumnFormula>$AV2*2.204623/#REF!*$AP2*Tabelle2[[#This Row],[Nov 24 NF]]</calculatedColumnFormula>
    </tableColumn>
    <tableColumn id="464" xr3:uid="{6840446D-93BB-4149-A2A5-4EF1F05E2BD7}" name="Dec 24 EV" dataDxfId="254" totalsRowDxfId="253">
      <calculatedColumnFormula>$AV2*2.204623/#REF!*$AP2*Tabelle2[[#This Row],[Dec 24 NF]]</calculatedColumnFormula>
    </tableColumn>
    <tableColumn id="812" xr3:uid="{00000000-0010-0000-0000-00002C030000}" name="1Q22 EV" dataDxfId="252" totalsRowDxfId="251">
      <calculatedColumnFormula>SUM(Tabelle2[[#This Row],[Jan 22 EV]:[Mar 22 EV]])</calculatedColumnFormula>
    </tableColumn>
    <tableColumn id="811" xr3:uid="{00000000-0010-0000-0000-00002B030000}" name="2Q22 EV" dataDxfId="250" totalsRowDxfId="249">
      <calculatedColumnFormula>SUM(Tabelle2[[#This Row],[Apr 22 EV]:[Jun 22 EV]])</calculatedColumnFormula>
    </tableColumn>
    <tableColumn id="810" xr3:uid="{00000000-0010-0000-0000-00002A030000}" name="3Q22 EV" dataDxfId="248" totalsRowDxfId="247">
      <calculatedColumnFormula>SUM(Tabelle2[[#This Row],[Jul 22 EV]:[Sep 22 EV]])</calculatedColumnFormula>
    </tableColumn>
    <tableColumn id="809" xr3:uid="{00000000-0010-0000-0000-000029030000}" name="4Q22 EV" dataDxfId="246" totalsRowDxfId="245">
      <calculatedColumnFormula>SUM(Tabelle2[[#This Row],[Oct 22 EV]:[Dec 22 EV]])</calculatedColumnFormula>
    </tableColumn>
    <tableColumn id="167" xr3:uid="{00000000-0010-0000-0000-0000A7000000}" name="1Q23 EV" dataDxfId="244" totalsRowDxfId="243">
      <calculatedColumnFormula>SUM(Tabelle2[[#This Row],[Jan 23 EV]:[Mar 23 EV]])</calculatedColumnFormula>
    </tableColumn>
    <tableColumn id="168" xr3:uid="{00000000-0010-0000-0000-0000A8000000}" name="2Q23 EV" dataDxfId="242" totalsRowDxfId="241">
      <calculatedColumnFormula>SUM(Tabelle2[[#This Row],[Apr 23 EV]:[Jun 23 EV]])</calculatedColumnFormula>
    </tableColumn>
    <tableColumn id="166" xr3:uid="{00000000-0010-0000-0000-0000A6000000}" name="3Q23 EV" dataDxfId="240" totalsRowDxfId="239">
      <calculatedColumnFormula>SUM(Tabelle2[[#This Row],[Jul 23 EV]:[Sep 23 EV]])</calculatedColumnFormula>
    </tableColumn>
    <tableColumn id="165" xr3:uid="{00000000-0010-0000-0000-0000A5000000}" name="4Q23 EV" dataDxfId="238" totalsRowDxfId="237">
      <calculatedColumnFormula>SUM(Tabelle2[[#This Row],[Oct 23 EV]:[Dec 23 EV]])</calculatedColumnFormula>
    </tableColumn>
    <tableColumn id="465" xr3:uid="{379D79B5-7FAA-490C-92D6-22052F42BC74}" name="1Q24 EV" dataDxfId="236" totalsRowDxfId="235">
      <calculatedColumnFormula>SUM(Tabelle2[[#This Row],[Jan 24 EV]:[Mar 24 EV]])</calculatedColumnFormula>
    </tableColumn>
    <tableColumn id="490" xr3:uid="{26558164-9933-4701-97D5-3F0BEC961829}" name="2Q24 EV" dataDxfId="234" totalsRowDxfId="233">
      <calculatedColumnFormula>SUM(Tabelle2[[#This Row],[Apr 24 EV]:[Jun 24 EV]])</calculatedColumnFormula>
    </tableColumn>
    <tableColumn id="491" xr3:uid="{3B44A93E-CE71-4F51-BE3F-DB781618189E}" name="3Q24 EV" dataDxfId="232" totalsRowDxfId="231">
      <calculatedColumnFormula>SUM(Tabelle2[[#This Row],[Jul 24 EV]:[Sep 24 EV]])</calculatedColumnFormula>
    </tableColumn>
    <tableColumn id="492" xr3:uid="{69FB4B5D-2524-44F1-A026-5E39928AB2C6}" name="4Q24 EV" dataDxfId="230" totalsRowDxfId="229">
      <calculatedColumnFormula>SUM(Tabelle2[[#This Row],[Oct 24 EV]:[Dec 24 EV]])</calculatedColumnFormula>
    </tableColumn>
    <tableColumn id="296" xr3:uid="{00000000-0010-0000-0000-000028010000}" name="2007 EV" dataDxfId="228" totalsRowDxfId="227">
      <calculatedColumnFormula>SUM(#REF!)</calculatedColumnFormula>
    </tableColumn>
    <tableColumn id="297" xr3:uid="{00000000-0010-0000-0000-000029010000}" name="2008 EV" dataDxfId="226" totalsRowDxfId="225">
      <calculatedColumnFormula>SUM(#REF!)</calculatedColumnFormula>
    </tableColumn>
    <tableColumn id="298" xr3:uid="{00000000-0010-0000-0000-00002A010000}" name="2009 EV" dataDxfId="224" totalsRowDxfId="223">
      <calculatedColumnFormula>SUM(#REF!)</calculatedColumnFormula>
    </tableColumn>
    <tableColumn id="299" xr3:uid="{00000000-0010-0000-0000-00002B010000}" name="2010 EV" dataDxfId="222" totalsRowDxfId="221">
      <calculatedColumnFormula>SUM(#REF!)</calculatedColumnFormula>
    </tableColumn>
    <tableColumn id="300" xr3:uid="{00000000-0010-0000-0000-00002C010000}" name="2011 EV" dataDxfId="220" totalsRowDxfId="219">
      <calculatedColumnFormula>SUM(#REF!)</calculatedColumnFormula>
    </tableColumn>
    <tableColumn id="301" xr3:uid="{00000000-0010-0000-0000-00002D010000}" name="2012 EV" dataDxfId="218" totalsRowDxfId="217">
      <calculatedColumnFormula>SUM(#REF!)</calculatedColumnFormula>
    </tableColumn>
    <tableColumn id="302" xr3:uid="{00000000-0010-0000-0000-00002E010000}" name="2013 EV" dataDxfId="216" totalsRowDxfId="215">
      <calculatedColumnFormula>SUM(#REF!)</calculatedColumnFormula>
    </tableColumn>
    <tableColumn id="303" xr3:uid="{00000000-0010-0000-0000-00002F010000}" name="2014 EV" dataDxfId="214" totalsRowDxfId="213">
      <calculatedColumnFormula>SUM(#REF!)</calculatedColumnFormula>
    </tableColumn>
    <tableColumn id="304" xr3:uid="{00000000-0010-0000-0000-000030010000}" name="2015 EV" dataDxfId="212" totalsRowDxfId="211"/>
    <tableColumn id="305" xr3:uid="{00000000-0010-0000-0000-000031010000}" name="2016 EV" dataDxfId="210" totalsRowDxfId="209"/>
    <tableColumn id="306" xr3:uid="{00000000-0010-0000-0000-000032010000}" name="2017 EV" dataDxfId="208" totalsRowDxfId="207">
      <calculatedColumnFormula>$AS2*2.204623/#REF!*$AP2*HU2</calculatedColumnFormula>
    </tableColumn>
    <tableColumn id="307" xr3:uid="{00000000-0010-0000-0000-000033010000}" name="2018 EV" dataDxfId="206" totalsRowDxfId="205">
      <calculatedColumnFormula>$AT2*2.204623/#REF!*$AP2*HV2</calculatedColumnFormula>
    </tableColumn>
    <tableColumn id="308" xr3:uid="{00000000-0010-0000-0000-000034010000}" name="2019 EV" dataDxfId="204" totalsRowDxfId="203"/>
    <tableColumn id="309" xr3:uid="{00000000-0010-0000-0000-000035010000}" name="2020 EV" dataDxfId="202" totalsRowDxfId="201"/>
    <tableColumn id="310" xr3:uid="{00000000-0010-0000-0000-000036010000}" name="2021 EV" dataDxfId="200" totalsRowDxfId="199"/>
    <tableColumn id="311" xr3:uid="{00000000-0010-0000-0000-000037010000}" name="2022 EV" dataDxfId="198" totalsRowDxfId="197">
      <calculatedColumnFormula>SUM(Tabelle2[[#This Row],[Jan 22 EV]:[Dec 22 EV]])</calculatedColumnFormula>
    </tableColumn>
    <tableColumn id="312" xr3:uid="{00000000-0010-0000-0000-000038010000}" name="2023 EV" dataDxfId="196" totalsRowDxfId="195">
      <calculatedColumnFormula>SUM(Tabelle2[[#This Row],[Jan 23 EV]:[Dec 23 EV]])</calculatedColumnFormula>
    </tableColumn>
    <tableColumn id="313" xr3:uid="{00000000-0010-0000-0000-000039010000}" name="2024 EV" dataDxfId="194" totalsRowDxfId="193">
      <calculatedColumnFormula>SUM(Tabelle2[[#This Row],[Jan 24 EV]:[Dec 24 EV]])</calculatedColumnFormula>
    </tableColumn>
    <tableColumn id="150" xr3:uid="{00000000-0010-0000-0000-000096000000}" name="2025 EV" dataDxfId="192" totalsRowDxfId="191">
      <calculatedColumnFormula>$AV2*2.204623/30*$AP2*IC2</calculatedColumnFormula>
    </tableColumn>
    <tableColumn id="149" xr3:uid="{00000000-0010-0000-0000-000095000000}" name="2026 EV" dataDxfId="190" totalsRowDxfId="189">
      <calculatedColumnFormula>$AV2*2.204623/30*$AP2*ID2</calculatedColumnFormula>
    </tableColumn>
    <tableColumn id="148" xr3:uid="{00000000-0010-0000-0000-000094000000}" name="2027 EV" dataDxfId="188" totalsRowDxfId="187">
      <calculatedColumnFormula>$AV2*2.204623/30*$AP2*IE2</calculatedColumnFormula>
    </tableColumn>
    <tableColumn id="368" xr3:uid="{00000000-0010-0000-0000-000070010000}" name="2028 EV" dataDxfId="186" totalsRowDxfId="185">
      <calculatedColumnFormula>$AV2*2.204623/30*$AP2*IF2</calculatedColumnFormula>
    </tableColumn>
    <tableColumn id="332" xr3:uid="{00000000-0010-0000-0000-00004C010000}" name="Jan 22 B EV" dataDxfId="184" totalsRowDxfId="183"/>
    <tableColumn id="333" xr3:uid="{00000000-0010-0000-0000-00004D010000}" name="Feb 22 B EV" dataDxfId="182" totalsRowDxfId="181"/>
    <tableColumn id="334" xr3:uid="{00000000-0010-0000-0000-00004E010000}" name="Mar 22 B EV" dataDxfId="180" totalsRowDxfId="179"/>
    <tableColumn id="335" xr3:uid="{00000000-0010-0000-0000-00004F010000}" name="Apr 22 B EV" dataDxfId="178" totalsRowDxfId="177"/>
    <tableColumn id="336" xr3:uid="{00000000-0010-0000-0000-000050010000}" name="May 22 B EV" dataDxfId="176" totalsRowDxfId="175"/>
    <tableColumn id="337" xr3:uid="{00000000-0010-0000-0000-000051010000}" name="Jun 22 B EV" dataDxfId="174" totalsRowDxfId="173"/>
    <tableColumn id="338" xr3:uid="{00000000-0010-0000-0000-000052010000}" name="Jul 22 B EV" dataDxfId="172" totalsRowDxfId="171"/>
    <tableColumn id="339" xr3:uid="{00000000-0010-0000-0000-000053010000}" name="Aug 22 B EV" dataDxfId="170" totalsRowDxfId="169"/>
    <tableColumn id="340" xr3:uid="{00000000-0010-0000-0000-000054010000}" name="Sep 22 B EV" dataDxfId="168" totalsRowDxfId="167"/>
    <tableColumn id="341" xr3:uid="{00000000-0010-0000-0000-000055010000}" name="Oct 22 B EV" dataDxfId="166" totalsRowDxfId="165"/>
    <tableColumn id="342" xr3:uid="{00000000-0010-0000-0000-000056010000}" name="Nov 22 B EV" dataDxfId="164" totalsRowDxfId="163"/>
    <tableColumn id="343" xr3:uid="{00000000-0010-0000-0000-000057010000}" name="Dec 22 B EV" dataDxfId="162" totalsRowDxfId="161"/>
    <tableColumn id="344" xr3:uid="{00000000-0010-0000-0000-000058010000}" name="1Q22 B EV" dataDxfId="160" totalsRowDxfId="159">
      <calculatedColumnFormula>SUM(NC2:NE2)</calculatedColumnFormula>
    </tableColumn>
    <tableColumn id="345" xr3:uid="{00000000-0010-0000-0000-000059010000}" name="2Q22 B EV" dataDxfId="158" totalsRowDxfId="157">
      <calculatedColumnFormula>SUM(NF2:NH2)</calculatedColumnFormula>
    </tableColumn>
    <tableColumn id="346" xr3:uid="{00000000-0010-0000-0000-00005A010000}" name="3Q22 B EV" dataDxfId="156" totalsRowDxfId="155">
      <calculatedColumnFormula>SUM(NI2:NK2)</calculatedColumnFormula>
    </tableColumn>
    <tableColumn id="347" xr3:uid="{00000000-0010-0000-0000-00005B010000}" name="4Q22 B EV" dataDxfId="154" totalsRowDxfId="153">
      <calculatedColumnFormula>SUM(NL2:NN2)</calculatedColumnFormula>
    </tableColumn>
    <tableColumn id="348" xr3:uid="{00000000-0010-0000-0000-00005C010000}" name="2022 B EV" dataDxfId="152" totalsRowDxfId="151">
      <calculatedColumnFormula>SUM(NC2:NN2)</calculatedColumnFormula>
    </tableColumn>
    <tableColumn id="821" xr3:uid="{00000000-0010-0000-0000-000035030000}" name="Jan 23 B EV" dataDxfId="150" totalsRowDxfId="149"/>
    <tableColumn id="822" xr3:uid="{00000000-0010-0000-0000-000036030000}" name="Feb 23 B EV" dataDxfId="148" totalsRowDxfId="147"/>
    <tableColumn id="823" xr3:uid="{00000000-0010-0000-0000-000037030000}" name="Mar 23 B EV" dataDxfId="146" totalsRowDxfId="145"/>
    <tableColumn id="824" xr3:uid="{00000000-0010-0000-0000-000038030000}" name="Apr 23 B EV" dataDxfId="144" totalsRowDxfId="143"/>
    <tableColumn id="825" xr3:uid="{00000000-0010-0000-0000-000039030000}" name="May 23 B EV" dataDxfId="142" totalsRowDxfId="141"/>
    <tableColumn id="826" xr3:uid="{00000000-0010-0000-0000-00003A030000}" name="Jun 23 B EV" dataDxfId="140" totalsRowDxfId="139"/>
    <tableColumn id="827" xr3:uid="{00000000-0010-0000-0000-00003B030000}" name="Jul 23 B EV" dataDxfId="138" totalsRowDxfId="137"/>
    <tableColumn id="828" xr3:uid="{00000000-0010-0000-0000-00003C030000}" name="Aug 23 B EV" dataDxfId="136" totalsRowDxfId="135"/>
    <tableColumn id="817" xr3:uid="{00000000-0010-0000-0000-000031030000}" name="Sep 23 B EV" dataDxfId="134" totalsRowDxfId="133"/>
    <tableColumn id="818" xr3:uid="{00000000-0010-0000-0000-000032030000}" name="Oct 23 B EV" dataDxfId="132" totalsRowDxfId="131"/>
    <tableColumn id="819" xr3:uid="{00000000-0010-0000-0000-000033030000}" name="Nov 23 B EV" dataDxfId="130" totalsRowDxfId="129"/>
    <tableColumn id="820" xr3:uid="{00000000-0010-0000-0000-000034030000}" name="Dec 23 B EV" dataDxfId="128" totalsRowDxfId="127"/>
    <tableColumn id="815" xr3:uid="{00000000-0010-0000-0000-00002F030000}" name="1Q23 B EV" dataDxfId="126" totalsRowDxfId="125">
      <calculatedColumnFormula>SUM(Tabelle2[[#This Row],[Jan 23 B EV]:[Mar 23 B EV]])</calculatedColumnFormula>
    </tableColumn>
    <tableColumn id="816" xr3:uid="{00000000-0010-0000-0000-000030030000}" name="2Q23 B EV" dataDxfId="124" totalsRowDxfId="123">
      <calculatedColumnFormula>SUM(Tabelle2[[#This Row],[Apr 23 B EV]:[Jun 23 B EV]])</calculatedColumnFormula>
    </tableColumn>
    <tableColumn id="814" xr3:uid="{00000000-0010-0000-0000-00002E030000}" name="3Q23 B EV" dataDxfId="122" totalsRowDxfId="121">
      <calculatedColumnFormula>SUM(Tabelle2[[#This Row],[Jul 23 B EV]:[Sep 23 B EV]])</calculatedColumnFormula>
    </tableColumn>
    <tableColumn id="829" xr3:uid="{00000000-0010-0000-0000-00003D030000}" name="4Q23 B EV" dataDxfId="120" totalsRowDxfId="119">
      <calculatedColumnFormula>SUM(Tabelle2[[#This Row],[Oct 23 B EV]:[Dec 23 B EV]])</calculatedColumnFormula>
    </tableColumn>
    <tableColumn id="813" xr3:uid="{00000000-0010-0000-0000-00002D030000}" name="2023 B EV" dataDxfId="118" totalsRowDxfId="117">
      <calculatedColumnFormula>SUM(Tabelle2[[#This Row],[Jan 23 B EV]:[Dec 23 B EV]])</calculatedColumnFormula>
    </tableColumn>
    <tableColumn id="349" xr3:uid="{00000000-0010-0000-0000-00005D010000}" name="Heat Treatment" dataDxfId="116" totalsRowDxfId="115"/>
    <tableColumn id="350" xr3:uid="{00000000-0010-0000-0000-00005E010000}" name="Heat Treatment Supplier" dataDxfId="114" totalsRowDxfId="113"/>
    <tableColumn id="351" xr3:uid="{00000000-0010-0000-0000-00005F010000}" name="Machining content" dataDxfId="112" totalsRowDxfId="111"/>
    <tableColumn id="352" xr3:uid="{00000000-0010-0000-0000-000060010000}" name="Machining: In-house / Outsource" dataDxfId="110" totalsRowDxfId="109"/>
    <tableColumn id="353" xr3:uid="{00000000-0010-0000-0000-000061010000}" name="Machining Supplier Parent Co." dataDxfId="108" totalsRowDxfId="107"/>
    <tableColumn id="354" xr3:uid="{00000000-0010-0000-0000-000062010000}" name="Machining supplier" dataDxfId="106" totalsRowDxfId="105"/>
    <tableColumn id="355" xr3:uid="{00000000-0010-0000-0000-000063010000}" name="Dual Sourced" dataDxfId="104" totalsRowDxfId="103"/>
    <tableColumn id="356" xr3:uid="{00000000-0010-0000-0000-000064010000}" name="Machining Sourcing2" dataDxfId="102" totalsRowDxfId="101"/>
    <tableColumn id="357" xr3:uid="{00000000-0010-0000-0000-000065010000}" name="Annual Quoted Volume" dataDxfId="100" totalsRowDxfId="99"/>
    <tableColumn id="358" xr3:uid="{00000000-0010-0000-0000-000066010000}" name="Contracted Capacity" dataDxfId="98" totalsRowDxfId="97"/>
    <tableColumn id="359" xr3:uid="{00000000-0010-0000-0000-000067010000}" name="SOP Supplier" dataDxfId="96" totalsRowDxfId="95"/>
    <tableColumn id="360" xr3:uid="{00000000-0010-0000-0000-000068010000}" name="Delivery Condition" dataDxfId="94" totalsRowDxfId="93"/>
    <tableColumn id="361" xr3:uid="{00000000-0010-0000-0000-000069010000}" name="Payment Condition" dataDxfId="92" totalsRowDxfId="91"/>
    <tableColumn id="671" xr3:uid="{00000000-0010-0000-0000-00009F020000}" name="CO2 kg per kg of Al: " dataDxfId="90" totalsRowDxfId="89"/>
    <tableColumn id="494" xr3:uid="{14CD6649-187D-495F-869F-EDD4A0543AA1}" name="Certification" dataDxfId="88" totalsRowDxfId="87"/>
    <tableColumn id="493" xr3:uid="{B29FB47D-BE57-46B3-A66F-A0663BA20CFD}" name="Recycling Quota Post-Consumer" dataDxfId="86" totalsRowDxfId="85"/>
    <tableColumn id="496" xr3:uid="{F98BF4F8-BF5E-4C28-A0A7-E79668EC1BCC}" name="Recycling Quota Pre-Consumer" dataDxfId="84" totalsRowDxfId="83"/>
    <tableColumn id="495" xr3:uid="{9448D55F-98BB-44ED-9120-289395A9C983}" name="Implementation date                             " dataDxfId="82" totalsRowDxfId="81"/>
    <tableColumn id="673" xr3:uid="{00000000-0010-0000-0000-0000A1020000}" name="Currency" dataDxfId="80" totalsRowDxfId="79"/>
    <tableColumn id="362" xr3:uid="{00000000-0010-0000-0000-00006A010000}" name="Casting Alloy" dataDxfId="78" totalsRowDxfId="77"/>
    <tableColumn id="675" xr3:uid="{00000000-0010-0000-0000-0000A3020000}" name="PFA/ SFA" dataDxfId="76" totalsRowDxfId="75"/>
    <tableColumn id="674" xr3:uid="{00000000-0010-0000-0000-0000A2020000}" name="Metal Index" dataDxfId="74" totalsRowDxfId="73"/>
    <tableColumn id="363" xr3:uid="{00000000-0010-0000-0000-00006B010000}" name="Adjustment factor to Metal Index" dataDxfId="72" totalsRowDxfId="71"/>
    <tableColumn id="364" xr3:uid="{00000000-0010-0000-0000-00006C010000}" name="Premium _x000a_(€/ ton)" dataDxfId="70" totalsRowDxfId="69"/>
    <tableColumn id="112" xr3:uid="{6BECA368-2B45-438A-BCB6-0987281B7FDB}" name="Index and Premium Usage" dataDxfId="68" totalsRowDxfId="67"/>
    <tableColumn id="111" xr3:uid="{3DD73B72-0F26-4B96-BB75-2DFFE8FBC52F}" name="Metal Index New" dataDxfId="66" totalsRowDxfId="65"/>
    <tableColumn id="110" xr3:uid="{00BB9A58-0A13-4448-AE4B-17684C31C04E}" name="Premium _x000a_(€/ ton)New" dataDxfId="64" totalsRowDxfId="63"/>
    <tableColumn id="498" xr3:uid="{98B1D6C8-1E50-4DDD-908B-58440C64B017}" name="Premium VW 2023" dataDxfId="62" totalsRowDxfId="61"/>
    <tableColumn id="365" xr3:uid="{00000000-0010-0000-0000-00006D010000}" name="Comment Premium" dataDxfId="60" totalsRowDxfId="59"/>
    <tableColumn id="366" xr3:uid="{00000000-0010-0000-0000-00006E010000}" name="Reference for Metal Adjustment " dataDxfId="58" totalsRowDxfId="57"/>
    <tableColumn id="367" xr3:uid="{00000000-0010-0000-0000-00006F010000}" name="Metal Adjust-ment frequence" dataDxfId="56" totalsRowDxfId="55"/>
    <tableColumn id="183" xr3:uid="{00000000-0010-0000-0000-0000B7000000}" name="Metal Base 2015" dataDxfId="54" totalsRowDxfId="53"/>
    <tableColumn id="369" xr3:uid="{00000000-0010-0000-0000-000071010000}" name="Metal Base 2016" dataDxfId="52" totalsRowDxfId="51"/>
    <tableColumn id="370" xr3:uid="{00000000-0010-0000-0000-000072010000}" name="Metal Base 2017" dataDxfId="50" totalsRowDxfId="49"/>
    <tableColumn id="371" xr3:uid="{00000000-0010-0000-0000-000073010000}" name="Metal Base 2018" dataDxfId="48" totalsRowDxfId="47"/>
    <tableColumn id="372" xr3:uid="{00000000-0010-0000-0000-000074010000}" name="Metal Base 2019" dataDxfId="46" totalsRowDxfId="45"/>
    <tableColumn id="373" xr3:uid="{00000000-0010-0000-0000-000075010000}" name="Metal Base 2020" dataDxfId="44" totalsRowDxfId="43"/>
    <tableColumn id="374" xr3:uid="{00000000-0010-0000-0000-000076010000}" name="Metal Base 2021" dataDxfId="42" totalsRowDxfId="41"/>
    <tableColumn id="375" xr3:uid="{00000000-0010-0000-0000-000077010000}" name="Metal Base 2022" dataDxfId="40" totalsRowDxfId="39"/>
    <tableColumn id="376" xr3:uid="{00000000-0010-0000-0000-000078010000}" name="Metal Base 2023" dataDxfId="38" totalsRowDxfId="37">
      <calculatedColumnFormula>IF($PI2=1,SUMIF(#REF!,$PF2,#REF!),SUMIF(#REF!,$PJ2,#REF!))</calculatedColumnFormula>
    </tableColumn>
    <tableColumn id="377" xr3:uid="{00000000-0010-0000-0000-000079010000}" name="Metal Base 2024" dataDxfId="36" totalsRowDxfId="35">
      <calculatedColumnFormula>IF($PI2=1,SUMIF(#REF!,$PF2,#REF!),SUMIF(#REF!,$PJ2,#REF!))</calculatedColumnFormula>
    </tableColumn>
    <tableColumn id="378" xr3:uid="{00000000-0010-0000-0000-00007A010000}" name="Metal Base 2025" dataDxfId="34" totalsRowDxfId="33">
      <calculatedColumnFormula>IF($PI2=1,SUMIF(#REF!,$PF2,#REF!),SUMIF(#REF!,$PJ2,#REF!))</calculatedColumnFormula>
    </tableColumn>
    <tableColumn id="69" xr3:uid="{6F4AD038-D633-4C86-9740-832D22FB2A24}" name="Metal Base 2026" dataDxfId="32" totalsRowDxfId="31">
      <calculatedColumnFormula>IF($PI2=1,SUMIF(#REF!,$PF2,#REF!),SUMIF(#REF!,$PJ2,#REF!))</calculatedColumnFormula>
    </tableColumn>
    <tableColumn id="184" xr3:uid="{00000000-0010-0000-0000-0000B8000000}" name="Metal Base 2027" dataDxfId="30" totalsRowDxfId="29">
      <calculatedColumnFormula>IF($PI2=1,SUMIF(#REF!,$PF2,#REF!),SUMIF(#REF!,$PJ2,#REF!))</calculatedColumnFormula>
    </tableColumn>
    <tableColumn id="293" xr3:uid="{62E51E76-88A1-479A-B87B-61CF59C6695A}" name="Metal Base 2028" dataDxfId="28" totalsRowDxfId="27">
      <calculatedColumnFormula>IF($PI2=1,SUMIF(#REF!,$PF2,#REF!),SUMIF(#REF!,$PJ2,#REF!))</calculatedColumnFormula>
    </tableColumn>
    <tableColumn id="380" xr3:uid="{00000000-0010-0000-0000-00007C010000}" name="Metal Part Price 2016" dataDxfId="26" totalsRowDxfId="25">
      <calculatedColumnFormula>($AR2*(1+$AZ2))*(PQ2*(1+$PG2)+$PH2)/1000</calculatedColumnFormula>
    </tableColumn>
    <tableColumn id="381" xr3:uid="{00000000-0010-0000-0000-00007D010000}" name="Metal Part Price 2017" dataDxfId="24" totalsRowDxfId="23">
      <calculatedColumnFormula>($AS2*(1+$AZ2))*(PR2*(1+$PG2)+$PH2)/1000</calculatedColumnFormula>
    </tableColumn>
    <tableColumn id="382" xr3:uid="{00000000-0010-0000-0000-00007E010000}" name="Metal Part Price 2018" dataDxfId="22" totalsRowDxfId="21">
      <calculatedColumnFormula>($AT2*(1+$AZ2))*(PS2*(1+$PG2)+$PH2)/1000</calculatedColumnFormula>
    </tableColumn>
    <tableColumn id="383" xr3:uid="{00000000-0010-0000-0000-00007F010000}" name="Metal Part Price 2019" dataDxfId="20" totalsRowDxfId="19">
      <calculatedColumnFormula>($AU2*(1+$AZ2))*(PT2*(1+$PG2)+$PH2)/1000</calculatedColumnFormula>
    </tableColumn>
    <tableColumn id="384" xr3:uid="{00000000-0010-0000-0000-000080010000}" name="Metal Part Price 2020" dataDxfId="18" totalsRowDxfId="17">
      <calculatedColumnFormula>($AT2*(1+$AZ2))*(PU2*(1+$PG2)+$PH2)/1000</calculatedColumnFormula>
    </tableColumn>
    <tableColumn id="385" xr3:uid="{00000000-0010-0000-0000-000081010000}" name="Metal Part Price 2021" dataDxfId="16" totalsRowDxfId="15">
      <calculatedColumnFormula>($AT2*(1+$AZ2))*(PV2*(1+$PG2)+$PH2)/1000</calculatedColumnFormula>
    </tableColumn>
    <tableColumn id="386" xr3:uid="{00000000-0010-0000-0000-000082010000}" name="Metal Part Price 2022" dataDxfId="14" totalsRowDxfId="13">
      <calculatedColumnFormula>IF(Tabelle2[[#This Row],[Index and Premium Usage]]=1,($AW2*(1+$AZ2))*(PW2*(1+$PG2)+$PH2)/1000,($AW2*(1+$AZ2))*(PW2*(1+$PG2)+$PK2)/1000)</calculatedColumnFormula>
    </tableColumn>
    <tableColumn id="387" xr3:uid="{00000000-0010-0000-0000-000083010000}" name="Metal Part Price 2023" dataDxfId="12" totalsRowDxfId="11">
      <calculatedColumnFormula>IF(Tabelle2[[#This Row],[Metal Index New]]=1,($AW2*(1+$AZ2))*(PX2*(1+$PG2)+$PH2)/1000,($AW2*(1+$AZ2))*(PX2*(1+$PG2)+$PK2)/1000)</calculatedColumnFormula>
    </tableColumn>
    <tableColumn id="388" xr3:uid="{00000000-0010-0000-0000-000084010000}" name="Metal Part Price 2024" dataDxfId="10" totalsRowDxfId="9">
      <calculatedColumnFormula>IF(Tabelle2[[#This Row],[Premium 
(€/ ton)New]]=1,($AW2*(1+$AZ2))*(PY2*(1+$PG2)+$PH2)/1000,($AW2*(1+$AZ2))*(PY2*(1+$PG2)+$PK2)/1000)</calculatedColumnFormula>
    </tableColumn>
    <tableColumn id="151" xr3:uid="{00000000-0010-0000-0000-000097000000}" name="Metal Part Price 2025" dataDxfId="8" totalsRowDxfId="7">
      <calculatedColumnFormula>IF(Tabelle2[[#This Row],[Comment Premium]]=1,($AW2*(1+$AZ2))*(PZ2*(1+$PG2)+$PH2)/1000,($AW2*(1+$AZ2))*(PZ2*(1+$PG2)+$PK2)/1000)</calculatedColumnFormula>
    </tableColumn>
    <tableColumn id="389" xr3:uid="{00000000-0010-0000-0000-000085010000}" name="Metal Part Price 2026" dataDxfId="6" totalsRowDxfId="5">
      <calculatedColumnFormula>IF(Tabelle2[[#This Row],[Reference for Metal Adjustment ]]=1,($AW2*(1+$AZ2))*(QA2*(1+$PG2)+$PH2)/1000,($AW2*(1+$AZ2))*(QA2*(1+$PG2)+$PK2)/1000)</calculatedColumnFormula>
    </tableColumn>
    <tableColumn id="697" xr3:uid="{00000000-0010-0000-0000-0000B9020000}" name="Metal Part Price 2027" dataDxfId="4" totalsRowDxfId="3">
      <calculatedColumnFormula>IF(Tabelle2[[#This Row],[Metal Adjust-ment frequence]]=1,($AW2*(1+$AZ2))*(QB2*(1+$PG2)+$PH2)/1000,($AW2*(1+$AZ2))*(QB2*(1+$PG2)+$PK2)/1000)</calculatedColumnFormula>
    </tableColumn>
    <tableColumn id="694" xr3:uid="{00000000-0010-0000-0000-0000B6020000}" name="Metal Part Price 2028" dataDxfId="2" totalsRowDxfId="1">
      <calculatedColumnFormula>Tabelle2[[#This Row],[Metal Part Price 2027]]</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lt1"/>
        </a:solidFill>
        <a:ln w="9525" cmpd="sng">
          <a:noFill/>
        </a:ln>
      </a:spPr>
      <a:bodyPr vertOverflow="clip" wrap="square" rtlCol="0" anchor="t"/>
      <a:lstStyle>
        <a:defPPr algn="ctr">
          <a:defRPr sz="12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
  <dimension ref="A1:QP1046834"/>
  <sheetViews>
    <sheetView showGridLines="0" tabSelected="1" zoomScale="90" zoomScaleNormal="90" zoomScaleSheetLayoutView="85" workbookViewId="0">
      <pane xSplit="13" ySplit="1" topLeftCell="N24" activePane="bottomRight" state="frozen"/>
      <selection pane="topRight" activeCell="O1" sqref="O1"/>
      <selection pane="bottomLeft" activeCell="A12" sqref="A12"/>
      <selection pane="bottomRight" sqref="A1:A1048576"/>
    </sheetView>
  </sheetViews>
  <sheetFormatPr defaultColWidth="11.44140625" defaultRowHeight="15" customHeight="1" outlineLevelCol="2"/>
  <cols>
    <col min="1" max="1" width="13.6640625" style="23" customWidth="1"/>
    <col min="2" max="2" width="9.109375" style="171" hidden="1" customWidth="1" outlineLevel="1"/>
    <col min="3" max="3" width="14.33203125" style="171" hidden="1" customWidth="1" outlineLevel="1"/>
    <col min="4" max="4" width="9.109375" style="171" hidden="1" customWidth="1" outlineLevel="1"/>
    <col min="5" max="5" width="8.33203125" style="170" hidden="1" customWidth="1" outlineLevel="1"/>
    <col min="6" max="6" width="5.5546875" style="23" hidden="1" customWidth="1" outlineLevel="1"/>
    <col min="7" max="7" width="8.109375" style="23" customWidth="1" collapsed="1"/>
    <col min="8" max="8" width="18.44140625" style="23" customWidth="1"/>
    <col min="9" max="9" width="21.5546875" style="23" hidden="1" customWidth="1" outlineLevel="1"/>
    <col min="10" max="10" width="21.44140625" style="23" customWidth="1" collapsed="1"/>
    <col min="11" max="11" width="16.33203125" style="23" hidden="1" customWidth="1" outlineLevel="1"/>
    <col min="12" max="12" width="7.33203125" style="23" hidden="1" customWidth="1" outlineLevel="1"/>
    <col min="13" max="13" width="48.33203125" style="19" customWidth="1" collapsed="1"/>
    <col min="14" max="14" width="20.109375" style="19" customWidth="1"/>
    <col min="15" max="15" width="15.33203125" style="23" hidden="1" customWidth="1" outlineLevel="1"/>
    <col min="16" max="16" width="13.5546875" style="23" hidden="1" customWidth="1" outlineLevel="1"/>
    <col min="17" max="17" width="13.33203125" style="23" customWidth="1" collapsed="1"/>
    <col min="18" max="18" width="6.88671875" style="23" hidden="1" customWidth="1" outlineLevel="1"/>
    <col min="19" max="19" width="7.44140625" style="23" hidden="1" customWidth="1" outlineLevel="1"/>
    <col min="20" max="20" width="12.44140625" style="23" hidden="1" customWidth="1" outlineLevel="1"/>
    <col min="21" max="21" width="14.109375" style="23" customWidth="1" collapsed="1"/>
    <col min="22" max="22" width="15.5546875" style="23" hidden="1" customWidth="1" outlineLevel="1"/>
    <col min="23" max="23" width="6.33203125" style="23" hidden="1" customWidth="1" outlineLevel="1" collapsed="1"/>
    <col min="24" max="24" width="13.88671875" style="23" hidden="1" customWidth="1" outlineLevel="1"/>
    <col min="25" max="25" width="12.44140625" style="23" customWidth="1" collapsed="1"/>
    <col min="26" max="26" width="19.5546875" style="23" hidden="1" customWidth="1" outlineLevel="1"/>
    <col min="27" max="27" width="23.6640625" style="23" hidden="1" customWidth="1" outlineLevel="1"/>
    <col min="28" max="28" width="11.109375" style="23" hidden="1" customWidth="1" outlineLevel="1"/>
    <col min="29" max="29" width="15.33203125" style="23" customWidth="1" collapsed="1"/>
    <col min="30" max="30" width="8.44140625" style="23" hidden="1" customWidth="1" outlineLevel="1"/>
    <col min="31" max="31" width="10.44140625" style="23" hidden="1" customWidth="1" outlineLevel="1"/>
    <col min="32" max="33" width="17.5546875" style="23" hidden="1" customWidth="1" outlineLevel="1"/>
    <col min="34" max="35" width="15.88671875" style="23" hidden="1" customWidth="1" outlineLevel="1"/>
    <col min="36" max="36" width="20.88671875" style="91" customWidth="1" collapsed="1"/>
    <col min="37" max="37" width="9" style="23" hidden="1" customWidth="1" outlineLevel="1"/>
    <col min="38" max="38" width="8.5546875" style="23" hidden="1" customWidth="1" outlineLevel="1"/>
    <col min="39" max="39" width="10.44140625" style="23" hidden="1" customWidth="1" outlineLevel="1"/>
    <col min="40" max="40" width="8.88671875" style="23" hidden="1" customWidth="1" outlineLevel="1"/>
    <col min="41" max="41" width="6.88671875" style="23" hidden="1" customWidth="1" outlineLevel="1"/>
    <col min="42" max="42" width="4.6640625" style="23" customWidth="1" collapsed="1"/>
    <col min="43" max="43" width="14.5546875" style="23" hidden="1" customWidth="1" outlineLevel="1"/>
    <col min="44" max="44" width="15.6640625" style="23" hidden="1" customWidth="1" outlineLevel="1"/>
    <col min="45" max="45" width="5.109375" style="23" hidden="1" customWidth="1" outlineLevel="1"/>
    <col min="46" max="46" width="10.109375" style="23" hidden="1" customWidth="1" outlineLevel="1"/>
    <col min="47" max="47" width="17.33203125" style="23" hidden="1" customWidth="1" outlineLevel="1"/>
    <col min="48" max="48" width="16.109375" style="23" customWidth="1" collapsed="1"/>
    <col min="49" max="49" width="10.109375" style="23" hidden="1" customWidth="1" outlineLevel="1"/>
    <col min="50" max="50" width="9.33203125" style="23" hidden="1" customWidth="1" outlineLevel="1"/>
    <col min="51" max="51" width="8.88671875" style="23" hidden="1" customWidth="1" outlineLevel="1"/>
    <col min="52" max="52" width="10" style="23" customWidth="1" collapsed="1"/>
    <col min="53" max="63" width="12.6640625" style="23" hidden="1" customWidth="1" outlineLevel="2"/>
    <col min="64" max="64" width="15.6640625" style="23" hidden="1" customWidth="1" outlineLevel="2"/>
    <col min="65" max="65" width="12.44140625" style="93" customWidth="1" outlineLevel="1" collapsed="1"/>
    <col min="66" max="66" width="12.33203125" style="93" customWidth="1" outlineLevel="1"/>
    <col min="67" max="67" width="12.109375" style="93" customWidth="1" outlineLevel="1"/>
    <col min="68" max="68" width="12.5546875" style="93" customWidth="1" outlineLevel="1"/>
    <col min="69" max="69" width="12.33203125" style="93" customWidth="1" outlineLevel="1"/>
    <col min="70" max="70" width="15.109375" style="93" customWidth="1" outlineLevel="1"/>
    <col min="71" max="71" width="14.5546875" style="93" customWidth="1" outlineLevel="1"/>
    <col min="72" max="72" width="12.5546875" style="23" customWidth="1" outlineLevel="1"/>
    <col min="73" max="73" width="12.33203125" style="23" customWidth="1" outlineLevel="1"/>
    <col min="74" max="74" width="12.44140625" style="23" customWidth="1" outlineLevel="1"/>
    <col min="75" max="75" width="12.5546875" style="23" customWidth="1" outlineLevel="1"/>
    <col min="76" max="76" width="12.33203125" style="23" customWidth="1" outlineLevel="1"/>
    <col min="77" max="88" width="12.33203125" style="23" customWidth="1"/>
    <col min="89" max="92" width="10.109375" style="23" hidden="1" customWidth="1" outlineLevel="1"/>
    <col min="93" max="93" width="10.109375" style="23" customWidth="1" collapsed="1"/>
    <col min="94" max="100" width="10.109375" style="23" customWidth="1"/>
    <col min="101" max="101" width="9.44140625" style="23" customWidth="1"/>
    <col min="102" max="102" width="13.33203125" style="23" customWidth="1"/>
    <col min="103" max="103" width="10.6640625" style="23" customWidth="1"/>
    <col min="104" max="104" width="12" style="23" customWidth="1"/>
    <col min="105" max="105" width="17.5546875" style="23" customWidth="1"/>
    <col min="106" max="110" width="14.109375" style="23" customWidth="1"/>
    <col min="111" max="119" width="14.109375" style="23" customWidth="1" outlineLevel="1"/>
    <col min="120" max="120" width="12.6640625" style="93" customWidth="1"/>
    <col min="121" max="131" width="10.6640625" style="93" hidden="1" customWidth="1" outlineLevel="2"/>
    <col min="132" max="132" width="5.6640625" style="93" hidden="1" customWidth="1" outlineLevel="1" collapsed="1"/>
    <col min="133" max="143" width="5.6640625" style="93" hidden="1" customWidth="1" outlineLevel="1"/>
    <col min="144" max="144" width="5.33203125" style="93" customWidth="1" collapsed="1"/>
    <col min="145" max="155" width="5.33203125" style="93" customWidth="1"/>
    <col min="156" max="156" width="6.33203125" style="93" customWidth="1"/>
    <col min="157" max="157" width="6.109375" style="93" customWidth="1"/>
    <col min="158" max="158" width="7.44140625" style="23" customWidth="1"/>
    <col min="159" max="159" width="10" style="23" customWidth="1"/>
    <col min="160" max="160" width="8.5546875" style="23" customWidth="1"/>
    <col min="161" max="168" width="7.44140625" style="23" hidden="1" customWidth="1" outlineLevel="2"/>
    <col min="169" max="169" width="10.6640625" style="23" hidden="1" customWidth="1" outlineLevel="2" collapsed="1"/>
    <col min="170" max="179" width="10.6640625" style="23" hidden="1" customWidth="1" outlineLevel="2"/>
    <col min="180" max="180" width="8.6640625" style="23" hidden="1" customWidth="1" outlineLevel="2"/>
    <col min="181" max="181" width="8.6640625" style="23" customWidth="1" outlineLevel="1" collapsed="1"/>
    <col min="182" max="192" width="8.6640625" style="23" customWidth="1" outlineLevel="1"/>
    <col min="193" max="204" width="11.109375" style="23" customWidth="1"/>
    <col min="205" max="208" width="11.109375" style="23" hidden="1" customWidth="1" outlineLevel="1"/>
    <col min="209" max="209" width="11.109375" style="23" customWidth="1" collapsed="1"/>
    <col min="210" max="216" width="11.109375" style="23" customWidth="1"/>
    <col min="217" max="225" width="9.109375" style="23" hidden="1" customWidth="1" outlineLevel="1"/>
    <col min="226" max="226" width="9.33203125" style="23" hidden="1" customWidth="1" outlineLevel="1"/>
    <col min="227" max="227" width="9.109375" style="23" hidden="1" customWidth="1" outlineLevel="1"/>
    <col min="228" max="228" width="9.33203125" style="23" hidden="1" customWidth="1" outlineLevel="1" collapsed="1"/>
    <col min="229" max="229" width="9.88671875" style="23" hidden="1" customWidth="1" outlineLevel="1"/>
    <col min="230" max="230" width="10.109375" style="23" hidden="1" customWidth="1" outlineLevel="1"/>
    <col min="231" max="231" width="14.88671875" style="23" hidden="1" customWidth="1" outlineLevel="1"/>
    <col min="232" max="232" width="11.5546875" style="23" hidden="1" customWidth="1" outlineLevel="1"/>
    <col min="233" max="233" width="12.44140625" style="23" hidden="1" customWidth="1" outlineLevel="1"/>
    <col min="234" max="234" width="12.44140625" style="23" customWidth="1" collapsed="1"/>
    <col min="235" max="235" width="12.44140625" style="23" customWidth="1"/>
    <col min="236" max="236" width="13.33203125" style="23" customWidth="1"/>
    <col min="237" max="237" width="12" style="23" customWidth="1"/>
    <col min="238" max="247" width="10" style="23" customWidth="1"/>
    <col min="248" max="248" width="9.33203125" style="23" hidden="1" customWidth="1" outlineLevel="1"/>
    <col min="249" max="249" width="11.6640625" style="23" hidden="1" customWidth="1" outlineLevel="1"/>
    <col min="250" max="250" width="10.5546875" style="23" hidden="1" customWidth="1" outlineLevel="1"/>
    <col min="251" max="251" width="11.109375" style="23" hidden="1" customWidth="1" outlineLevel="1"/>
    <col min="252" max="252" width="10.5546875" style="23" hidden="1" customWidth="1" outlineLevel="1"/>
    <col min="253" max="253" width="10.109375" style="23" hidden="1" customWidth="1" outlineLevel="1"/>
    <col min="254" max="254" width="10.88671875" style="23" hidden="1" customWidth="1" outlineLevel="1"/>
    <col min="255" max="255" width="11.6640625" style="23" hidden="1" customWidth="1" outlineLevel="1" collapsed="1"/>
    <col min="256" max="264" width="11.6640625" style="23" hidden="1" customWidth="1" outlineLevel="1"/>
    <col min="265" max="265" width="11.6640625" style="23" customWidth="1" collapsed="1"/>
    <col min="266" max="290" width="11.6640625" style="23" customWidth="1"/>
    <col min="291" max="291" width="11.6640625" style="23" customWidth="1" outlineLevel="1"/>
    <col min="292" max="294" width="11.6640625" style="23" hidden="1" customWidth="1" outlineLevel="2"/>
    <col min="295" max="296" width="12.33203125" style="23" hidden="1" customWidth="1" outlineLevel="2"/>
    <col min="297" max="308" width="10.6640625" style="23" hidden="1" customWidth="1" outlineLevel="2"/>
    <col min="309" max="309" width="10.6640625" style="23" customWidth="1" outlineLevel="1" collapsed="1"/>
    <col min="310" max="320" width="10.6640625" style="23" customWidth="1" outlineLevel="1"/>
    <col min="321" max="332" width="10.6640625" style="23" customWidth="1"/>
    <col min="333" max="336" width="11.109375" style="23" hidden="1" customWidth="1" outlineLevel="2"/>
    <col min="337" max="337" width="11.109375" style="23" customWidth="1" outlineLevel="1" collapsed="1"/>
    <col min="338" max="340" width="11.109375" style="23" customWidth="1" outlineLevel="1"/>
    <col min="341" max="344" width="11.109375" style="23" customWidth="1"/>
    <col min="345" max="346" width="11.109375" style="23" hidden="1" customWidth="1" outlineLevel="1"/>
    <col min="347" max="347" width="10.6640625" style="23" hidden="1" customWidth="1" outlineLevel="1"/>
    <col min="348" max="348" width="10.44140625" style="23" hidden="1" customWidth="1" outlineLevel="1"/>
    <col min="349" max="355" width="10.6640625" style="23" hidden="1" customWidth="1" outlineLevel="1"/>
    <col min="356" max="356" width="10.6640625" style="23" customWidth="1" collapsed="1"/>
    <col min="357" max="357" width="11.109375" style="23" customWidth="1"/>
    <col min="358" max="358" width="10.6640625" style="23" customWidth="1"/>
    <col min="359" max="365" width="11.109375" style="23" customWidth="1"/>
    <col min="366" max="366" width="10.33203125" style="23" customWidth="1"/>
    <col min="367" max="367" width="13.6640625" style="23" hidden="1" customWidth="1" outlineLevel="1"/>
    <col min="368" max="368" width="13.5546875" style="23" hidden="1" customWidth="1" outlineLevel="1"/>
    <col min="369" max="369" width="13.33203125" style="23" hidden="1" customWidth="1" outlineLevel="1"/>
    <col min="370" max="370" width="13.6640625" style="23" hidden="1" customWidth="1" outlineLevel="1"/>
    <col min="371" max="371" width="13.33203125" style="23" hidden="1" customWidth="1" outlineLevel="1"/>
    <col min="372" max="372" width="12.6640625" style="23" hidden="1" customWidth="1" outlineLevel="1"/>
    <col min="373" max="373" width="13.5546875" style="23" hidden="1" customWidth="1" outlineLevel="1"/>
    <col min="374" max="375" width="13.44140625" style="23" hidden="1" customWidth="1" outlineLevel="1"/>
    <col min="376" max="376" width="13.6640625" style="23" hidden="1" customWidth="1" outlineLevel="1"/>
    <col min="377" max="377" width="13.5546875" style="23" hidden="1" customWidth="1" outlineLevel="1"/>
    <col min="378" max="378" width="13.6640625" style="23" hidden="1" customWidth="1" outlineLevel="1"/>
    <col min="379" max="379" width="13.33203125" style="23" hidden="1" customWidth="1" outlineLevel="1"/>
    <col min="380" max="380" width="12.6640625" style="23" hidden="1" customWidth="1" outlineLevel="1"/>
    <col min="381" max="381" width="13.5546875" style="23" hidden="1" customWidth="1" outlineLevel="1"/>
    <col min="382" max="382" width="13.44140625" style="23" hidden="1" customWidth="1" outlineLevel="1"/>
    <col min="383" max="383" width="16.5546875" style="23" hidden="1" customWidth="1" outlineLevel="1"/>
    <col min="384" max="384" width="11.6640625" style="23" customWidth="1" collapsed="1"/>
    <col min="385" max="385" width="11.6640625" style="23" customWidth="1"/>
    <col min="386" max="386" width="13.33203125" style="23" customWidth="1"/>
    <col min="387" max="387" width="11.6640625" style="23" customWidth="1"/>
    <col min="388" max="388" width="13.6640625" style="23" customWidth="1"/>
    <col min="389" max="390" width="11.6640625" style="23" customWidth="1"/>
    <col min="391" max="391" width="13.5546875" style="23" customWidth="1"/>
    <col min="392" max="393" width="11.6640625" style="23" customWidth="1"/>
    <col min="394" max="394" width="12.5546875" style="23" customWidth="1"/>
    <col min="395" max="395" width="14" style="23" customWidth="1"/>
    <col min="396" max="400" width="11.6640625" style="23" customWidth="1"/>
    <col min="401" max="401" width="24" style="23" hidden="1" customWidth="1" outlineLevel="1"/>
    <col min="402" max="402" width="13.5546875" style="23" hidden="1" customWidth="1" outlineLevel="1"/>
    <col min="403" max="403" width="17.5546875" style="23" hidden="1" customWidth="1" outlineLevel="1"/>
    <col min="404" max="404" width="18.6640625" style="23" hidden="1" customWidth="1" outlineLevel="1"/>
    <col min="405" max="407" width="19.33203125" style="23" hidden="1" customWidth="1" outlineLevel="1"/>
    <col min="408" max="408" width="22.88671875" style="23" hidden="1" customWidth="1" outlineLevel="1"/>
    <col min="409" max="409" width="20.88671875" style="23" hidden="1" customWidth="1" outlineLevel="1"/>
    <col min="410" max="410" width="14.5546875" style="23" hidden="1" customWidth="1" outlineLevel="1"/>
    <col min="411" max="411" width="19.109375" style="23" hidden="1" customWidth="1" outlineLevel="1"/>
    <col min="412" max="412" width="19.6640625" style="23" hidden="1" customWidth="1" outlineLevel="1"/>
    <col min="413" max="413" width="14.5546875" style="23" hidden="1" customWidth="1" outlineLevel="1"/>
    <col min="414" max="414" width="30.109375" style="23" customWidth="1" collapsed="1"/>
    <col min="415" max="417" width="14.109375" style="23" customWidth="1"/>
    <col min="418" max="418" width="14.109375" style="351" customWidth="1"/>
    <col min="419" max="419" width="6.33203125" style="19" customWidth="1"/>
    <col min="420" max="420" width="19.6640625" style="121" customWidth="1"/>
    <col min="421" max="421" width="10.33203125" style="23" customWidth="1"/>
    <col min="422" max="422" width="22.88671875" style="23" customWidth="1"/>
    <col min="423" max="423" width="7.88671875" style="121" customWidth="1"/>
    <col min="424" max="428" width="11.88671875" style="121" customWidth="1"/>
    <col min="429" max="429" width="21.44140625" style="19" hidden="1" customWidth="1"/>
    <col min="430" max="430" width="23.5546875" style="19" customWidth="1"/>
    <col min="431" max="431" width="18" style="19" customWidth="1"/>
    <col min="432" max="432" width="11.88671875" style="23" customWidth="1" outlineLevel="1"/>
    <col min="433" max="437" width="6.44140625" style="23" customWidth="1" outlineLevel="1"/>
    <col min="438" max="443" width="10.5546875" style="23" customWidth="1" outlineLevel="1"/>
    <col min="444" max="445" width="11" style="121" customWidth="1" outlineLevel="1"/>
    <col min="446" max="446" width="11.6640625" style="121" customWidth="1" outlineLevel="1"/>
    <col min="447" max="447" width="7.5546875" style="121" customWidth="1" outlineLevel="1" collapsed="1"/>
    <col min="448" max="448" width="7" style="121" customWidth="1"/>
    <col min="449" max="451" width="7" style="121" hidden="1" customWidth="1" outlineLevel="1"/>
    <col min="452" max="452" width="13" style="121" hidden="1" customWidth="1" outlineLevel="1"/>
    <col min="453" max="453" width="9.88671875" style="121" hidden="1" customWidth="1" outlineLevel="1"/>
    <col min="454" max="454" width="7.88671875" style="23" customWidth="1" collapsed="1"/>
    <col min="455" max="455" width="12" style="121" customWidth="1"/>
    <col min="456" max="458" width="12" style="122" customWidth="1"/>
    <col min="459" max="16384" width="11.44140625" style="23"/>
  </cols>
  <sheetData>
    <row r="1" spans="1:458" s="119" customFormat="1" ht="65.25" customHeight="1">
      <c r="A1" s="110" t="s">
        <v>85</v>
      </c>
      <c r="B1" s="182" t="s">
        <v>86</v>
      </c>
      <c r="C1" s="183" t="s">
        <v>1552</v>
      </c>
      <c r="D1" s="184" t="s">
        <v>116</v>
      </c>
      <c r="E1" s="111" t="s">
        <v>117</v>
      </c>
      <c r="F1" s="111" t="s">
        <v>118</v>
      </c>
      <c r="G1" s="111" t="s">
        <v>238</v>
      </c>
      <c r="H1" s="111" t="s">
        <v>239</v>
      </c>
      <c r="I1" s="111" t="s">
        <v>240</v>
      </c>
      <c r="J1" s="111" t="s">
        <v>0</v>
      </c>
      <c r="K1" s="111" t="s">
        <v>241</v>
      </c>
      <c r="L1" s="111" t="s">
        <v>242</v>
      </c>
      <c r="M1" s="111" t="s">
        <v>203</v>
      </c>
      <c r="N1" s="111" t="s">
        <v>250</v>
      </c>
      <c r="O1" s="111" t="s">
        <v>251</v>
      </c>
      <c r="P1" s="112" t="s">
        <v>256</v>
      </c>
      <c r="Q1" s="111" t="s">
        <v>252</v>
      </c>
      <c r="R1" s="111" t="s">
        <v>113</v>
      </c>
      <c r="S1" s="111" t="s">
        <v>114</v>
      </c>
      <c r="T1" s="111" t="s">
        <v>1269</v>
      </c>
      <c r="U1" s="111" t="s">
        <v>1</v>
      </c>
      <c r="V1" s="111" t="s">
        <v>254</v>
      </c>
      <c r="W1" s="111" t="s">
        <v>253</v>
      </c>
      <c r="X1" s="111" t="s">
        <v>217</v>
      </c>
      <c r="Y1" s="111" t="s">
        <v>3</v>
      </c>
      <c r="Z1" s="111" t="s">
        <v>255</v>
      </c>
      <c r="AA1" s="111" t="s">
        <v>115</v>
      </c>
      <c r="AB1" s="111" t="s">
        <v>2</v>
      </c>
      <c r="AC1" s="111" t="s">
        <v>181</v>
      </c>
      <c r="AD1" s="111" t="s">
        <v>129</v>
      </c>
      <c r="AE1" s="111" t="s">
        <v>5</v>
      </c>
      <c r="AF1" s="111" t="s">
        <v>130</v>
      </c>
      <c r="AG1" s="111" t="s">
        <v>4</v>
      </c>
      <c r="AH1" s="111" t="s">
        <v>145</v>
      </c>
      <c r="AI1" s="111" t="s">
        <v>146</v>
      </c>
      <c r="AJ1" s="111" t="s">
        <v>131</v>
      </c>
      <c r="AK1" s="113" t="s">
        <v>265</v>
      </c>
      <c r="AL1" s="111" t="s">
        <v>231</v>
      </c>
      <c r="AM1" s="111" t="s">
        <v>264</v>
      </c>
      <c r="AN1" s="114" t="s">
        <v>262</v>
      </c>
      <c r="AO1" s="112" t="s">
        <v>263</v>
      </c>
      <c r="AP1" s="111" t="s">
        <v>220</v>
      </c>
      <c r="AQ1" s="111" t="s">
        <v>293</v>
      </c>
      <c r="AR1" s="111" t="s">
        <v>292</v>
      </c>
      <c r="AS1" s="111" t="s">
        <v>294</v>
      </c>
      <c r="AT1" s="111" t="s">
        <v>295</v>
      </c>
      <c r="AU1" s="111" t="s">
        <v>296</v>
      </c>
      <c r="AV1" s="111" t="s">
        <v>297</v>
      </c>
      <c r="AW1" s="111" t="s">
        <v>1601</v>
      </c>
      <c r="AX1" s="111" t="s">
        <v>1600</v>
      </c>
      <c r="AY1" s="112" t="s">
        <v>1700</v>
      </c>
      <c r="AZ1" s="112" t="s">
        <v>1701</v>
      </c>
      <c r="BA1" s="44" t="s">
        <v>1336</v>
      </c>
      <c r="BB1" s="44" t="s">
        <v>1337</v>
      </c>
      <c r="BC1" s="44" t="s">
        <v>1338</v>
      </c>
      <c r="BD1" s="44" t="s">
        <v>1339</v>
      </c>
      <c r="BE1" s="44" t="s">
        <v>1340</v>
      </c>
      <c r="BF1" s="44" t="s">
        <v>1341</v>
      </c>
      <c r="BG1" s="44" t="s">
        <v>1342</v>
      </c>
      <c r="BH1" s="44" t="s">
        <v>1343</v>
      </c>
      <c r="BI1" s="44" t="s">
        <v>1344</v>
      </c>
      <c r="BJ1" s="44" t="s">
        <v>1345</v>
      </c>
      <c r="BK1" s="44" t="s">
        <v>1346</v>
      </c>
      <c r="BL1" s="44" t="s">
        <v>1347</v>
      </c>
      <c r="BM1" s="224" t="s">
        <v>1476</v>
      </c>
      <c r="BN1" s="224" t="s">
        <v>1477</v>
      </c>
      <c r="BO1" s="224" t="s">
        <v>1478</v>
      </c>
      <c r="BP1" s="60" t="s">
        <v>1479</v>
      </c>
      <c r="BQ1" s="224" t="s">
        <v>1480</v>
      </c>
      <c r="BR1" s="224" t="s">
        <v>1481</v>
      </c>
      <c r="BS1" s="224" t="s">
        <v>1482</v>
      </c>
      <c r="BT1" s="224" t="s">
        <v>1483</v>
      </c>
      <c r="BU1" s="224" t="s">
        <v>1484</v>
      </c>
      <c r="BV1" s="224" t="s">
        <v>1485</v>
      </c>
      <c r="BW1" s="224" t="s">
        <v>1486</v>
      </c>
      <c r="BX1" s="224" t="s">
        <v>1487</v>
      </c>
      <c r="BY1" s="224" t="s">
        <v>1625</v>
      </c>
      <c r="BZ1" s="224" t="s">
        <v>1626</v>
      </c>
      <c r="CA1" s="224" t="s">
        <v>1627</v>
      </c>
      <c r="CB1" s="224" t="s">
        <v>1628</v>
      </c>
      <c r="CC1" s="224" t="s">
        <v>1629</v>
      </c>
      <c r="CD1" s="224" t="s">
        <v>1630</v>
      </c>
      <c r="CE1" s="224" t="s">
        <v>1631</v>
      </c>
      <c r="CF1" s="224" t="s">
        <v>1632</v>
      </c>
      <c r="CG1" s="224" t="s">
        <v>1633</v>
      </c>
      <c r="CH1" s="224" t="s">
        <v>1634</v>
      </c>
      <c r="CI1" s="224" t="s">
        <v>1635</v>
      </c>
      <c r="CJ1" s="224" t="s">
        <v>1636</v>
      </c>
      <c r="CK1" s="45" t="s">
        <v>1348</v>
      </c>
      <c r="CL1" s="45" t="s">
        <v>1349</v>
      </c>
      <c r="CM1" s="45" t="s">
        <v>1350</v>
      </c>
      <c r="CN1" s="45" t="s">
        <v>1351</v>
      </c>
      <c r="CO1" s="45" t="s">
        <v>1488</v>
      </c>
      <c r="CP1" s="45" t="s">
        <v>1489</v>
      </c>
      <c r="CQ1" s="45" t="s">
        <v>1490</v>
      </c>
      <c r="CR1" s="45" t="s">
        <v>1491</v>
      </c>
      <c r="CS1" s="45" t="s">
        <v>1637</v>
      </c>
      <c r="CT1" s="45" t="s">
        <v>1638</v>
      </c>
      <c r="CU1" s="45" t="s">
        <v>1639</v>
      </c>
      <c r="CV1" s="45" t="s">
        <v>1640</v>
      </c>
      <c r="CW1" s="46" t="s">
        <v>132</v>
      </c>
      <c r="CX1" s="46" t="s">
        <v>205</v>
      </c>
      <c r="CY1" s="46" t="s">
        <v>206</v>
      </c>
      <c r="CZ1" s="46" t="s">
        <v>207</v>
      </c>
      <c r="DA1" s="46" t="s">
        <v>214</v>
      </c>
      <c r="DB1" s="46" t="s">
        <v>236</v>
      </c>
      <c r="DC1" s="46" t="s">
        <v>291</v>
      </c>
      <c r="DD1" s="46" t="s">
        <v>961</v>
      </c>
      <c r="DE1" s="46" t="s">
        <v>1197</v>
      </c>
      <c r="DF1" s="46" t="s">
        <v>1214</v>
      </c>
      <c r="DG1" s="46" t="s">
        <v>1215</v>
      </c>
      <c r="DH1" s="46" t="s">
        <v>1286</v>
      </c>
      <c r="DI1" s="46" t="s">
        <v>1287</v>
      </c>
      <c r="DJ1" s="46" t="s">
        <v>1293</v>
      </c>
      <c r="DK1" s="46" t="s">
        <v>1294</v>
      </c>
      <c r="DL1" s="46" t="s">
        <v>1295</v>
      </c>
      <c r="DM1" s="46" t="s">
        <v>1296</v>
      </c>
      <c r="DN1" s="46" t="s">
        <v>1403</v>
      </c>
      <c r="DO1" s="46" t="s">
        <v>1620</v>
      </c>
      <c r="DP1" s="124" t="s">
        <v>1352</v>
      </c>
      <c r="DQ1" s="124" t="s">
        <v>1353</v>
      </c>
      <c r="DR1" s="124" t="s">
        <v>1354</v>
      </c>
      <c r="DS1" s="124" t="s">
        <v>1355</v>
      </c>
      <c r="DT1" s="124" t="s">
        <v>1356</v>
      </c>
      <c r="DU1" s="124" t="s">
        <v>1357</v>
      </c>
      <c r="DV1" s="124" t="s">
        <v>1358</v>
      </c>
      <c r="DW1" s="124" t="s">
        <v>1359</v>
      </c>
      <c r="DX1" s="124" t="s">
        <v>1360</v>
      </c>
      <c r="DY1" s="124" t="s">
        <v>1361</v>
      </c>
      <c r="DZ1" s="124" t="s">
        <v>1362</v>
      </c>
      <c r="EA1" s="124" t="s">
        <v>1363</v>
      </c>
      <c r="EB1" s="124" t="s">
        <v>1492</v>
      </c>
      <c r="EC1" s="124" t="s">
        <v>1493</v>
      </c>
      <c r="ED1" s="124" t="s">
        <v>1494</v>
      </c>
      <c r="EE1" s="124" t="s">
        <v>1495</v>
      </c>
      <c r="EF1" s="124" t="s">
        <v>1496</v>
      </c>
      <c r="EG1" s="124" t="s">
        <v>1497</v>
      </c>
      <c r="EH1" s="124" t="s">
        <v>1498</v>
      </c>
      <c r="EI1" s="124" t="s">
        <v>1499</v>
      </c>
      <c r="EJ1" s="124" t="s">
        <v>1500</v>
      </c>
      <c r="EK1" s="124" t="s">
        <v>1501</v>
      </c>
      <c r="EL1" s="124" t="s">
        <v>1502</v>
      </c>
      <c r="EM1" s="124" t="s">
        <v>1503</v>
      </c>
      <c r="EN1" s="124" t="s">
        <v>1641</v>
      </c>
      <c r="EO1" s="124" t="s">
        <v>1642</v>
      </c>
      <c r="EP1" s="124" t="s">
        <v>1643</v>
      </c>
      <c r="EQ1" s="124" t="s">
        <v>1644</v>
      </c>
      <c r="ER1" s="124" t="s">
        <v>1645</v>
      </c>
      <c r="ES1" s="124" t="s">
        <v>1646</v>
      </c>
      <c r="ET1" s="124" t="s">
        <v>1647</v>
      </c>
      <c r="EU1" s="124" t="s">
        <v>1648</v>
      </c>
      <c r="EV1" s="124" t="s">
        <v>1649</v>
      </c>
      <c r="EW1" s="124" t="s">
        <v>1650</v>
      </c>
      <c r="EX1" s="124" t="s">
        <v>1651</v>
      </c>
      <c r="EY1" s="124" t="s">
        <v>1652</v>
      </c>
      <c r="EZ1" s="124" t="s">
        <v>962</v>
      </c>
      <c r="FA1" s="124" t="s">
        <v>963</v>
      </c>
      <c r="FB1" s="124" t="s">
        <v>964</v>
      </c>
      <c r="FC1" s="124" t="s">
        <v>1216</v>
      </c>
      <c r="FD1" s="124" t="s">
        <v>1218</v>
      </c>
      <c r="FE1" s="124" t="s">
        <v>1217</v>
      </c>
      <c r="FF1" s="124" t="s">
        <v>1288</v>
      </c>
      <c r="FG1" s="124" t="s">
        <v>1289</v>
      </c>
      <c r="FH1" s="124" t="s">
        <v>1297</v>
      </c>
      <c r="FI1" s="124" t="s">
        <v>1298</v>
      </c>
      <c r="FJ1" s="124" t="s">
        <v>1299</v>
      </c>
      <c r="FK1" s="124" t="s">
        <v>1303</v>
      </c>
      <c r="FL1" s="124" t="s">
        <v>1405</v>
      </c>
      <c r="FM1" s="60" t="s">
        <v>1364</v>
      </c>
      <c r="FN1" s="60" t="s">
        <v>1365</v>
      </c>
      <c r="FO1" s="60" t="s">
        <v>1366</v>
      </c>
      <c r="FP1" s="60" t="s">
        <v>1367</v>
      </c>
      <c r="FQ1" s="60" t="s">
        <v>1368</v>
      </c>
      <c r="FR1" s="60" t="s">
        <v>1369</v>
      </c>
      <c r="FS1" s="60" t="s">
        <v>1370</v>
      </c>
      <c r="FT1" s="60" t="s">
        <v>1371</v>
      </c>
      <c r="FU1" s="60" t="s">
        <v>1372</v>
      </c>
      <c r="FV1" s="60" t="s">
        <v>1373</v>
      </c>
      <c r="FW1" s="60" t="s">
        <v>1374</v>
      </c>
      <c r="FX1" s="60" t="s">
        <v>1375</v>
      </c>
      <c r="FY1" s="44" t="s">
        <v>1504</v>
      </c>
      <c r="FZ1" s="44" t="s">
        <v>1505</v>
      </c>
      <c r="GA1" s="44" t="s">
        <v>1506</v>
      </c>
      <c r="GB1" s="44" t="s">
        <v>1507</v>
      </c>
      <c r="GC1" s="44" t="s">
        <v>1508</v>
      </c>
      <c r="GD1" s="44" t="s">
        <v>1509</v>
      </c>
      <c r="GE1" s="44" t="s">
        <v>1510</v>
      </c>
      <c r="GF1" s="44" t="s">
        <v>1511</v>
      </c>
      <c r="GG1" s="44" t="s">
        <v>1512</v>
      </c>
      <c r="GH1" s="44" t="s">
        <v>1513</v>
      </c>
      <c r="GI1" s="44" t="s">
        <v>1514</v>
      </c>
      <c r="GJ1" s="44" t="s">
        <v>1515</v>
      </c>
      <c r="GK1" s="60" t="s">
        <v>1653</v>
      </c>
      <c r="GL1" s="60" t="s">
        <v>1654</v>
      </c>
      <c r="GM1" s="60" t="s">
        <v>1655</v>
      </c>
      <c r="GN1" s="60" t="s">
        <v>1656</v>
      </c>
      <c r="GO1" s="60" t="s">
        <v>1657</v>
      </c>
      <c r="GP1" s="60" t="s">
        <v>1658</v>
      </c>
      <c r="GQ1" s="60" t="s">
        <v>1659</v>
      </c>
      <c r="GR1" s="60" t="s">
        <v>1660</v>
      </c>
      <c r="GS1" s="60" t="s">
        <v>1661</v>
      </c>
      <c r="GT1" s="60" t="s">
        <v>1662</v>
      </c>
      <c r="GU1" s="60" t="s">
        <v>1663</v>
      </c>
      <c r="GV1" s="60" t="s">
        <v>1664</v>
      </c>
      <c r="GW1" s="45" t="s">
        <v>1376</v>
      </c>
      <c r="GX1" s="45" t="s">
        <v>1377</v>
      </c>
      <c r="GY1" s="45" t="s">
        <v>1378</v>
      </c>
      <c r="GZ1" s="45" t="s">
        <v>1379</v>
      </c>
      <c r="HA1" s="45" t="s">
        <v>1516</v>
      </c>
      <c r="HB1" s="45" t="s">
        <v>1517</v>
      </c>
      <c r="HC1" s="45" t="s">
        <v>1518</v>
      </c>
      <c r="HD1" s="45" t="s">
        <v>1519</v>
      </c>
      <c r="HE1" s="45" t="s">
        <v>1665</v>
      </c>
      <c r="HF1" s="45" t="s">
        <v>1666</v>
      </c>
      <c r="HG1" s="45" t="s">
        <v>1667</v>
      </c>
      <c r="HH1" s="45" t="s">
        <v>1668</v>
      </c>
      <c r="HI1" s="124" t="s">
        <v>194</v>
      </c>
      <c r="HJ1" s="124" t="s">
        <v>195</v>
      </c>
      <c r="HK1" s="124" t="s">
        <v>196</v>
      </c>
      <c r="HL1" s="124" t="s">
        <v>197</v>
      </c>
      <c r="HM1" s="124" t="s">
        <v>198</v>
      </c>
      <c r="HN1" s="124" t="s">
        <v>199</v>
      </c>
      <c r="HO1" s="124" t="s">
        <v>200</v>
      </c>
      <c r="HP1" s="124" t="s">
        <v>201</v>
      </c>
      <c r="HQ1" s="124" t="s">
        <v>202</v>
      </c>
      <c r="HR1" s="124" t="s">
        <v>172</v>
      </c>
      <c r="HS1" s="124" t="s">
        <v>173</v>
      </c>
      <c r="HT1" s="124" t="s">
        <v>174</v>
      </c>
      <c r="HU1" s="124" t="s">
        <v>175</v>
      </c>
      <c r="HV1" s="124" t="s">
        <v>176</v>
      </c>
      <c r="HW1" s="124" t="s">
        <v>211</v>
      </c>
      <c r="HX1" s="124" t="s">
        <v>212</v>
      </c>
      <c r="HY1" s="124" t="s">
        <v>213</v>
      </c>
      <c r="HZ1" s="124" t="s">
        <v>215</v>
      </c>
      <c r="IA1" s="124" t="s">
        <v>237</v>
      </c>
      <c r="IB1" s="124" t="s">
        <v>289</v>
      </c>
      <c r="IC1" s="125" t="s">
        <v>984</v>
      </c>
      <c r="ID1" s="125" t="s">
        <v>1219</v>
      </c>
      <c r="IE1" s="125" t="s">
        <v>1220</v>
      </c>
      <c r="IF1" s="125" t="s">
        <v>1221</v>
      </c>
      <c r="IG1" s="125" t="s">
        <v>1290</v>
      </c>
      <c r="IH1" s="125" t="s">
        <v>1291</v>
      </c>
      <c r="II1" s="125" t="s">
        <v>1300</v>
      </c>
      <c r="IJ1" s="125" t="s">
        <v>1301</v>
      </c>
      <c r="IK1" s="125" t="s">
        <v>1302</v>
      </c>
      <c r="IL1" s="125" t="s">
        <v>1304</v>
      </c>
      <c r="IM1" s="125" t="s">
        <v>1404</v>
      </c>
      <c r="IN1" s="111" t="s">
        <v>1407</v>
      </c>
      <c r="IO1" s="111" t="s">
        <v>1408</v>
      </c>
      <c r="IP1" s="111" t="s">
        <v>1409</v>
      </c>
      <c r="IQ1" s="111" t="s">
        <v>1410</v>
      </c>
      <c r="IR1" s="111" t="s">
        <v>1411</v>
      </c>
      <c r="IS1" s="111" t="s">
        <v>1412</v>
      </c>
      <c r="IT1" s="111" t="s">
        <v>1413</v>
      </c>
      <c r="IU1" s="111" t="s">
        <v>1414</v>
      </c>
      <c r="IV1" s="111" t="s">
        <v>1415</v>
      </c>
      <c r="IW1" s="111" t="s">
        <v>1416</v>
      </c>
      <c r="IX1" s="111" t="s">
        <v>1417</v>
      </c>
      <c r="IY1" s="111" t="s">
        <v>1418</v>
      </c>
      <c r="IZ1" s="111" t="s">
        <v>1594</v>
      </c>
      <c r="JA1" s="111" t="s">
        <v>1419</v>
      </c>
      <c r="JB1" s="111" t="s">
        <v>1420</v>
      </c>
      <c r="JC1" s="111" t="s">
        <v>1421</v>
      </c>
      <c r="JD1" s="111" t="s">
        <v>1406</v>
      </c>
      <c r="JE1" s="111" t="s">
        <v>1577</v>
      </c>
      <c r="JF1" s="111" t="s">
        <v>1578</v>
      </c>
      <c r="JG1" s="111" t="s">
        <v>1579</v>
      </c>
      <c r="JH1" s="111" t="s">
        <v>1580</v>
      </c>
      <c r="JI1" s="111" t="s">
        <v>1581</v>
      </c>
      <c r="JJ1" s="111" t="s">
        <v>1582</v>
      </c>
      <c r="JK1" s="111" t="s">
        <v>1583</v>
      </c>
      <c r="JL1" s="111" t="s">
        <v>1584</v>
      </c>
      <c r="JM1" s="111" t="s">
        <v>1585</v>
      </c>
      <c r="JN1" s="111" t="s">
        <v>1586</v>
      </c>
      <c r="JO1" s="111" t="s">
        <v>1587</v>
      </c>
      <c r="JP1" s="111" t="s">
        <v>1588</v>
      </c>
      <c r="JQ1" s="111" t="s">
        <v>1589</v>
      </c>
      <c r="JR1" s="111" t="s">
        <v>1590</v>
      </c>
      <c r="JS1" s="111" t="s">
        <v>1591</v>
      </c>
      <c r="JT1" s="111" t="s">
        <v>1592</v>
      </c>
      <c r="JU1" s="111" t="s">
        <v>1593</v>
      </c>
      <c r="JV1" s="126" t="s">
        <v>1174</v>
      </c>
      <c r="JW1" s="126" t="s">
        <v>1232</v>
      </c>
      <c r="JX1" s="126" t="s">
        <v>1233</v>
      </c>
      <c r="JY1" s="126" t="s">
        <v>1439</v>
      </c>
      <c r="JZ1" s="126" t="s">
        <v>1536</v>
      </c>
      <c r="KA1" s="126" t="s">
        <v>1175</v>
      </c>
      <c r="KB1" s="126" t="s">
        <v>1234</v>
      </c>
      <c r="KC1" s="126" t="s">
        <v>1235</v>
      </c>
      <c r="KD1" s="126" t="s">
        <v>1440</v>
      </c>
      <c r="KE1" s="126" t="s">
        <v>1537</v>
      </c>
      <c r="KF1" s="112" t="s">
        <v>1160</v>
      </c>
      <c r="KG1" s="315" t="s">
        <v>1551</v>
      </c>
      <c r="KH1" s="315" t="s">
        <v>1550</v>
      </c>
      <c r="KI1" s="115" t="s">
        <v>1595</v>
      </c>
      <c r="KJ1" s="128" t="s">
        <v>1596</v>
      </c>
      <c r="KK1" s="225" t="s">
        <v>1380</v>
      </c>
      <c r="KL1" s="225" t="s">
        <v>1381</v>
      </c>
      <c r="KM1" s="225" t="s">
        <v>1382</v>
      </c>
      <c r="KN1" s="225" t="s">
        <v>1383</v>
      </c>
      <c r="KO1" s="225" t="s">
        <v>1384</v>
      </c>
      <c r="KP1" s="225" t="s">
        <v>1385</v>
      </c>
      <c r="KQ1" s="225" t="s">
        <v>1386</v>
      </c>
      <c r="KR1" s="225" t="s">
        <v>1387</v>
      </c>
      <c r="KS1" s="225" t="s">
        <v>1388</v>
      </c>
      <c r="KT1" s="225" t="s">
        <v>1389</v>
      </c>
      <c r="KU1" s="225" t="s">
        <v>1390</v>
      </c>
      <c r="KV1" s="225" t="s">
        <v>1391</v>
      </c>
      <c r="KW1" s="60" t="s">
        <v>1520</v>
      </c>
      <c r="KX1" s="60" t="s">
        <v>1521</v>
      </c>
      <c r="KY1" s="60" t="s">
        <v>1522</v>
      </c>
      <c r="KZ1" s="60" t="s">
        <v>1523</v>
      </c>
      <c r="LA1" s="60" t="s">
        <v>1524</v>
      </c>
      <c r="LB1" s="60" t="s">
        <v>1525</v>
      </c>
      <c r="LC1" s="60" t="s">
        <v>1526</v>
      </c>
      <c r="LD1" s="60" t="s">
        <v>1527</v>
      </c>
      <c r="LE1" s="60" t="s">
        <v>1528</v>
      </c>
      <c r="LF1" s="60" t="s">
        <v>1529</v>
      </c>
      <c r="LG1" s="60" t="s">
        <v>1530</v>
      </c>
      <c r="LH1" s="60" t="s">
        <v>1531</v>
      </c>
      <c r="LI1" s="225" t="s">
        <v>1669</v>
      </c>
      <c r="LJ1" s="225" t="s">
        <v>1670</v>
      </c>
      <c r="LK1" s="225" t="s">
        <v>1671</v>
      </c>
      <c r="LL1" s="225" t="s">
        <v>1672</v>
      </c>
      <c r="LM1" s="225" t="s">
        <v>1673</v>
      </c>
      <c r="LN1" s="225" t="s">
        <v>1674</v>
      </c>
      <c r="LO1" s="225" t="s">
        <v>1675</v>
      </c>
      <c r="LP1" s="225" t="s">
        <v>1676</v>
      </c>
      <c r="LQ1" s="225" t="s">
        <v>1677</v>
      </c>
      <c r="LR1" s="225" t="s">
        <v>1678</v>
      </c>
      <c r="LS1" s="225" t="s">
        <v>1679</v>
      </c>
      <c r="LT1" s="225" t="s">
        <v>1680</v>
      </c>
      <c r="LU1" s="45" t="s">
        <v>1392</v>
      </c>
      <c r="LV1" s="45" t="s">
        <v>1393</v>
      </c>
      <c r="LW1" s="45" t="s">
        <v>1394</v>
      </c>
      <c r="LX1" s="45" t="s">
        <v>1395</v>
      </c>
      <c r="LY1" s="45" t="s">
        <v>1532</v>
      </c>
      <c r="LZ1" s="45" t="s">
        <v>1533</v>
      </c>
      <c r="MA1" s="45" t="s">
        <v>1534</v>
      </c>
      <c r="MB1" s="45" t="s">
        <v>1535</v>
      </c>
      <c r="MC1" s="45" t="s">
        <v>1681</v>
      </c>
      <c r="MD1" s="45" t="s">
        <v>1682</v>
      </c>
      <c r="ME1" s="45" t="s">
        <v>1683</v>
      </c>
      <c r="MF1" s="45" t="s">
        <v>1684</v>
      </c>
      <c r="MG1" s="124" t="s">
        <v>133</v>
      </c>
      <c r="MH1" s="124" t="s">
        <v>134</v>
      </c>
      <c r="MI1" s="124" t="s">
        <v>135</v>
      </c>
      <c r="MJ1" s="124" t="s">
        <v>136</v>
      </c>
      <c r="MK1" s="124" t="s">
        <v>137</v>
      </c>
      <c r="ML1" s="124" t="s">
        <v>138</v>
      </c>
      <c r="MM1" s="124" t="s">
        <v>139</v>
      </c>
      <c r="MN1" s="124" t="s">
        <v>140</v>
      </c>
      <c r="MO1" s="124" t="s">
        <v>141</v>
      </c>
      <c r="MP1" s="124" t="s">
        <v>142</v>
      </c>
      <c r="MQ1" s="124" t="s">
        <v>143</v>
      </c>
      <c r="MR1" s="124" t="s">
        <v>144</v>
      </c>
      <c r="MS1" s="124" t="s">
        <v>208</v>
      </c>
      <c r="MT1" s="124" t="s">
        <v>209</v>
      </c>
      <c r="MU1" s="124" t="s">
        <v>210</v>
      </c>
      <c r="MV1" s="124" t="s">
        <v>221</v>
      </c>
      <c r="MW1" s="124" t="s">
        <v>274</v>
      </c>
      <c r="MX1" s="124" t="s">
        <v>290</v>
      </c>
      <c r="MY1" s="125" t="s">
        <v>1222</v>
      </c>
      <c r="MZ1" s="125" t="s">
        <v>1223</v>
      </c>
      <c r="NA1" s="125" t="s">
        <v>1224</v>
      </c>
      <c r="NB1" s="125" t="s">
        <v>1225</v>
      </c>
      <c r="NC1" s="115" t="s">
        <v>1422</v>
      </c>
      <c r="ND1" s="111" t="s">
        <v>1423</v>
      </c>
      <c r="NE1" s="111" t="s">
        <v>1424</v>
      </c>
      <c r="NF1" s="111" t="s">
        <v>1425</v>
      </c>
      <c r="NG1" s="111" t="s">
        <v>1426</v>
      </c>
      <c r="NH1" s="111" t="s">
        <v>1427</v>
      </c>
      <c r="NI1" s="111" t="s">
        <v>1428</v>
      </c>
      <c r="NJ1" s="111" t="s">
        <v>1429</v>
      </c>
      <c r="NK1" s="111" t="s">
        <v>1430</v>
      </c>
      <c r="NL1" s="111" t="s">
        <v>1431</v>
      </c>
      <c r="NM1" s="111" t="s">
        <v>1432</v>
      </c>
      <c r="NN1" s="111" t="s">
        <v>1433</v>
      </c>
      <c r="NO1" s="111" t="s">
        <v>1434</v>
      </c>
      <c r="NP1" s="111" t="s">
        <v>1435</v>
      </c>
      <c r="NQ1" s="111" t="s">
        <v>1436</v>
      </c>
      <c r="NR1" s="111" t="s">
        <v>1437</v>
      </c>
      <c r="NS1" s="111" t="s">
        <v>1438</v>
      </c>
      <c r="NT1" s="128" t="s">
        <v>1560</v>
      </c>
      <c r="NU1" s="128" t="s">
        <v>1561</v>
      </c>
      <c r="NV1" s="128" t="s">
        <v>1562</v>
      </c>
      <c r="NW1" s="128" t="s">
        <v>1563</v>
      </c>
      <c r="NX1" s="128" t="s">
        <v>1564</v>
      </c>
      <c r="NY1" s="128" t="s">
        <v>1565</v>
      </c>
      <c r="NZ1" s="128" t="s">
        <v>1566</v>
      </c>
      <c r="OA1" s="128" t="s">
        <v>1567</v>
      </c>
      <c r="OB1" s="128" t="s">
        <v>1568</v>
      </c>
      <c r="OC1" s="128" t="s">
        <v>1569</v>
      </c>
      <c r="OD1" s="128" t="s">
        <v>1570</v>
      </c>
      <c r="OE1" s="128" t="s">
        <v>1571</v>
      </c>
      <c r="OF1" s="128" t="s">
        <v>1572</v>
      </c>
      <c r="OG1" s="128" t="s">
        <v>1573</v>
      </c>
      <c r="OH1" s="128" t="s">
        <v>1574</v>
      </c>
      <c r="OI1" s="128" t="s">
        <v>1575</v>
      </c>
      <c r="OJ1" s="128" t="s">
        <v>1576</v>
      </c>
      <c r="OK1" s="116" t="s">
        <v>7</v>
      </c>
      <c r="OL1" s="58" t="s">
        <v>192</v>
      </c>
      <c r="OM1" s="116" t="s">
        <v>299</v>
      </c>
      <c r="ON1" s="58" t="s">
        <v>300</v>
      </c>
      <c r="OO1" s="58" t="s">
        <v>301</v>
      </c>
      <c r="OP1" s="58" t="s">
        <v>193</v>
      </c>
      <c r="OQ1" s="58" t="s">
        <v>302</v>
      </c>
      <c r="OR1" s="58" t="s">
        <v>303</v>
      </c>
      <c r="OS1" s="116" t="s">
        <v>8</v>
      </c>
      <c r="OT1" s="58" t="s">
        <v>9</v>
      </c>
      <c r="OU1" s="58" t="s">
        <v>10</v>
      </c>
      <c r="OV1" s="59" t="s">
        <v>60</v>
      </c>
      <c r="OW1" s="117" t="s">
        <v>11</v>
      </c>
      <c r="OX1" s="164" t="s">
        <v>1692</v>
      </c>
      <c r="OY1" s="350" t="s">
        <v>1693</v>
      </c>
      <c r="OZ1" s="350" t="s">
        <v>1694</v>
      </c>
      <c r="PA1" s="350" t="s">
        <v>1695</v>
      </c>
      <c r="PB1" s="352" t="s">
        <v>1696</v>
      </c>
      <c r="PC1" s="117" t="s">
        <v>148</v>
      </c>
      <c r="PD1" s="58" t="s">
        <v>6</v>
      </c>
      <c r="PE1" s="58" t="s">
        <v>110</v>
      </c>
      <c r="PF1" s="117" t="s">
        <v>204</v>
      </c>
      <c r="PG1" s="59" t="s">
        <v>152</v>
      </c>
      <c r="PH1" s="59" t="s">
        <v>156</v>
      </c>
      <c r="PI1" s="314" t="s">
        <v>1549</v>
      </c>
      <c r="PJ1" s="314" t="s">
        <v>1546</v>
      </c>
      <c r="PK1" s="314" t="s">
        <v>1547</v>
      </c>
      <c r="PL1" s="374" t="s">
        <v>1702</v>
      </c>
      <c r="PM1" s="117" t="s">
        <v>169</v>
      </c>
      <c r="PN1" s="118" t="s">
        <v>150</v>
      </c>
      <c r="PO1" s="118" t="s">
        <v>74</v>
      </c>
      <c r="PP1" s="117" t="s">
        <v>1254</v>
      </c>
      <c r="PQ1" s="117" t="s">
        <v>153</v>
      </c>
      <c r="PR1" s="117" t="s">
        <v>154</v>
      </c>
      <c r="PS1" s="117" t="s">
        <v>155</v>
      </c>
      <c r="PT1" s="117" t="s">
        <v>222</v>
      </c>
      <c r="PU1" s="117" t="s">
        <v>223</v>
      </c>
      <c r="PV1" s="117" t="s">
        <v>224</v>
      </c>
      <c r="PW1" s="117" t="s">
        <v>225</v>
      </c>
      <c r="PX1" s="117" t="s">
        <v>266</v>
      </c>
      <c r="PY1" s="117" t="s">
        <v>965</v>
      </c>
      <c r="PZ1" s="117" t="s">
        <v>1226</v>
      </c>
      <c r="QA1" s="117" t="s">
        <v>1444</v>
      </c>
      <c r="QB1" s="117" t="s">
        <v>1464</v>
      </c>
      <c r="QC1" s="349" t="s">
        <v>1686</v>
      </c>
      <c r="QD1" s="59" t="s">
        <v>111</v>
      </c>
      <c r="QE1" s="59" t="s">
        <v>112</v>
      </c>
      <c r="QF1" s="59" t="s">
        <v>151</v>
      </c>
      <c r="QG1" s="59" t="s">
        <v>226</v>
      </c>
      <c r="QH1" s="59" t="s">
        <v>227</v>
      </c>
      <c r="QI1" s="59" t="s">
        <v>228</v>
      </c>
      <c r="QJ1" s="59" t="s">
        <v>229</v>
      </c>
      <c r="QK1" s="59" t="s">
        <v>267</v>
      </c>
      <c r="QL1" s="59" t="s">
        <v>966</v>
      </c>
      <c r="QM1" s="202" t="s">
        <v>1227</v>
      </c>
      <c r="QN1" s="202" t="s">
        <v>1443</v>
      </c>
      <c r="QO1" s="202" t="s">
        <v>1445</v>
      </c>
      <c r="QP1" s="202" t="s">
        <v>1446</v>
      </c>
    </row>
    <row r="2" spans="1:458" ht="12.75" customHeight="1">
      <c r="A2" s="94" t="s">
        <v>936</v>
      </c>
      <c r="B2" s="94" t="s">
        <v>87</v>
      </c>
      <c r="C2" s="94" t="s">
        <v>1553</v>
      </c>
      <c r="D2" s="2" t="s">
        <v>108</v>
      </c>
      <c r="E2" s="173" t="s">
        <v>304</v>
      </c>
      <c r="F2" s="2" t="s">
        <v>304</v>
      </c>
      <c r="G2" s="2" t="s">
        <v>304</v>
      </c>
      <c r="H2" s="2" t="s">
        <v>216</v>
      </c>
      <c r="I2" s="188" t="s">
        <v>216</v>
      </c>
      <c r="J2" s="2" t="s">
        <v>27</v>
      </c>
      <c r="K2" s="2" t="s">
        <v>27</v>
      </c>
      <c r="L2" s="2" t="s">
        <v>27</v>
      </c>
      <c r="M2" s="2" t="s">
        <v>517</v>
      </c>
      <c r="N2" s="6" t="s">
        <v>1138</v>
      </c>
      <c r="O2" s="64" t="s">
        <v>314</v>
      </c>
      <c r="P2" s="3" t="s">
        <v>149</v>
      </c>
      <c r="Q2" s="2" t="s">
        <v>90</v>
      </c>
      <c r="R2" s="63"/>
      <c r="S2" s="63"/>
      <c r="T2" s="94" t="s">
        <v>1282</v>
      </c>
      <c r="U2" s="63" t="s">
        <v>14</v>
      </c>
      <c r="V2" s="63"/>
      <c r="W2" s="63"/>
      <c r="X2" s="94"/>
      <c r="Y2" s="2" t="s">
        <v>66</v>
      </c>
      <c r="Z2" s="2" t="s">
        <v>261</v>
      </c>
      <c r="AA2" s="2">
        <v>7723633</v>
      </c>
      <c r="AB2" s="2"/>
      <c r="AC2" s="2" t="s">
        <v>1068</v>
      </c>
      <c r="AD2" s="63"/>
      <c r="AE2" s="63"/>
      <c r="AF2" s="63" t="s">
        <v>119</v>
      </c>
      <c r="AG2" s="2">
        <v>0</v>
      </c>
      <c r="AH2" s="2">
        <v>0</v>
      </c>
      <c r="AI2" s="2" t="s">
        <v>109</v>
      </c>
      <c r="AJ2" s="63" t="s">
        <v>120</v>
      </c>
      <c r="AK2" s="66"/>
      <c r="AL2" s="67"/>
      <c r="AM2" s="67"/>
      <c r="AN2" s="67"/>
      <c r="AO2" s="67"/>
      <c r="AP2" s="67">
        <v>1</v>
      </c>
      <c r="AQ2" s="33"/>
      <c r="AR2" s="37">
        <v>3.23</v>
      </c>
      <c r="AS2" s="67">
        <v>3.23</v>
      </c>
      <c r="AT2" s="67">
        <v>3.23</v>
      </c>
      <c r="AU2" s="33">
        <v>3.23</v>
      </c>
      <c r="AV2" s="33">
        <v>3.23</v>
      </c>
      <c r="AW2" s="33">
        <v>3.23</v>
      </c>
      <c r="AX2" s="193"/>
      <c r="AY2" s="61">
        <v>0</v>
      </c>
      <c r="AZ2" s="61">
        <v>0</v>
      </c>
      <c r="BA2" s="96">
        <v>0</v>
      </c>
      <c r="BB2" s="96">
        <v>0</v>
      </c>
      <c r="BC2" s="96">
        <v>0</v>
      </c>
      <c r="BD2" s="96">
        <v>0</v>
      </c>
      <c r="BE2" s="133">
        <v>0</v>
      </c>
      <c r="BF2" s="133">
        <v>0</v>
      </c>
      <c r="BG2" s="133">
        <v>0</v>
      </c>
      <c r="BH2" s="133">
        <v>0</v>
      </c>
      <c r="BI2" s="133">
        <v>0</v>
      </c>
      <c r="BJ2" s="133">
        <v>0</v>
      </c>
      <c r="BK2" s="133">
        <v>0</v>
      </c>
      <c r="BL2" s="133">
        <v>0</v>
      </c>
      <c r="BM2" s="96">
        <v>0</v>
      </c>
      <c r="BN2" s="96">
        <v>0</v>
      </c>
      <c r="BO2" s="96">
        <v>0</v>
      </c>
      <c r="BP2" s="96">
        <v>0</v>
      </c>
      <c r="BQ2" s="96">
        <v>0</v>
      </c>
      <c r="BR2" s="96">
        <v>0</v>
      </c>
      <c r="BS2" s="96">
        <v>0</v>
      </c>
      <c r="BT2" s="96">
        <v>0</v>
      </c>
      <c r="BU2" s="96">
        <v>0</v>
      </c>
      <c r="BV2" s="96">
        <v>0</v>
      </c>
      <c r="BW2" s="96">
        <v>0</v>
      </c>
      <c r="BX2" s="96">
        <v>0</v>
      </c>
      <c r="BY2" s="96">
        <v>0</v>
      </c>
      <c r="BZ2" s="96">
        <v>0</v>
      </c>
      <c r="CA2" s="96">
        <v>0</v>
      </c>
      <c r="CB2" s="96">
        <v>0</v>
      </c>
      <c r="CC2" s="96">
        <v>0</v>
      </c>
      <c r="CD2" s="96">
        <v>0</v>
      </c>
      <c r="CE2" s="96">
        <v>0</v>
      </c>
      <c r="CF2" s="96">
        <v>0</v>
      </c>
      <c r="CG2" s="96">
        <v>0</v>
      </c>
      <c r="CH2" s="96">
        <v>0</v>
      </c>
      <c r="CI2" s="96">
        <v>0</v>
      </c>
      <c r="CJ2" s="96">
        <v>0</v>
      </c>
      <c r="CK2" s="95">
        <f>SUM(Tabelle2[[#This Row],[Jan 22 CF]:[Mar 22 CF]])</f>
        <v>0</v>
      </c>
      <c r="CL2" s="95">
        <f>SUM(Tabelle2[[#This Row],[Apr 22 CF]:[Jun 22 CF]])</f>
        <v>0</v>
      </c>
      <c r="CM2" s="95">
        <f>SUM(Tabelle2[[#This Row],[Jul 22 CF]:[Sep 22 CF]])</f>
        <v>0</v>
      </c>
      <c r="CN2" s="95">
        <f>SUM(Tabelle2[[#This Row],[Oct 22 CF]:[Dec 22 CF]])</f>
        <v>0</v>
      </c>
      <c r="CO2" s="95">
        <f>SUM(Tabelle2[[#This Row],[Jan 23 CF]:[Mar 23 CF]])</f>
        <v>0</v>
      </c>
      <c r="CP2" s="95">
        <f>SUM(Tabelle2[[#This Row],[Apr 23 CF]:[Jun 23 CF]])</f>
        <v>0</v>
      </c>
      <c r="CQ2" s="95">
        <f>SUM(Tabelle2[[#This Row],[Jul 23 CF]:[Sep 23 CF]])</f>
        <v>0</v>
      </c>
      <c r="CR2" s="95">
        <f>SUM(Tabelle2[[#This Row],[Oct 23 CF]:[Dec 23 CF]])</f>
        <v>0</v>
      </c>
      <c r="CS2" s="95">
        <f>SUM(Tabelle2[[#This Row],[Jan 24 CF]:[Mar 24 CF]])</f>
        <v>0</v>
      </c>
      <c r="CT2" s="95">
        <f>SUM(Tabelle2[[#This Row],[Apr 24 CF]:[Jun 24 CF]])</f>
        <v>0</v>
      </c>
      <c r="CU2" s="95">
        <f>SUM(Tabelle2[[#This Row],[Jul 24 CF]:[Sep 24 CF]])</f>
        <v>0</v>
      </c>
      <c r="CV2" s="95">
        <f>SUM(Tabelle2[[#This Row],[Oct 24 CF]:[Dec 24 CF]])</f>
        <v>0</v>
      </c>
      <c r="CW2" s="98">
        <v>10588</v>
      </c>
      <c r="CX2" s="275">
        <v>11433</v>
      </c>
      <c r="CY2" s="98">
        <v>2625</v>
      </c>
      <c r="CZ2" s="52">
        <v>0</v>
      </c>
      <c r="DA2" s="52">
        <f>SUM(Tabelle2[[#This Row],[Jan 22 CF]:[Dec 22 CF]])</f>
        <v>0</v>
      </c>
      <c r="DB2" s="98">
        <f>SUM(Tabelle2[[#This Row],[Jan 23 CF]:[Dec 23 CF]])</f>
        <v>0</v>
      </c>
      <c r="DC2" s="98">
        <f>SUM(Tabelle2[[#This Row],[Jan 24 CF]:[Dec 24 CF]])</f>
        <v>0</v>
      </c>
      <c r="DD2" s="98">
        <v>0</v>
      </c>
      <c r="DE2" s="98">
        <v>0</v>
      </c>
      <c r="DF2" s="98">
        <v>0</v>
      </c>
      <c r="DG2" s="98">
        <v>0</v>
      </c>
      <c r="DH2" s="98">
        <v>0</v>
      </c>
      <c r="DI2" s="98">
        <v>0</v>
      </c>
      <c r="DJ2" s="98">
        <v>0</v>
      </c>
      <c r="DK2" s="98">
        <v>0</v>
      </c>
      <c r="DL2" s="98">
        <v>0</v>
      </c>
      <c r="DM2" s="98">
        <v>0</v>
      </c>
      <c r="DN2" s="98"/>
      <c r="DO2" s="98"/>
      <c r="DP2" s="226">
        <v>0.95</v>
      </c>
      <c r="DQ2" s="226">
        <v>0.92500000000000004</v>
      </c>
      <c r="DR2" s="226">
        <v>0.8</v>
      </c>
      <c r="DS2" s="226">
        <v>0.85</v>
      </c>
      <c r="DT2" s="226">
        <v>0.9</v>
      </c>
      <c r="DU2" s="226">
        <v>0.9</v>
      </c>
      <c r="DV2" s="226">
        <v>0.9</v>
      </c>
      <c r="DW2" s="226">
        <v>0.9</v>
      </c>
      <c r="DX2" s="226">
        <v>0.9</v>
      </c>
      <c r="DY2" s="226">
        <v>0.9</v>
      </c>
      <c r="DZ2" s="226">
        <v>0.9</v>
      </c>
      <c r="EA2" s="226">
        <v>0.88</v>
      </c>
      <c r="EB2" s="226">
        <v>0.9</v>
      </c>
      <c r="EC2" s="226">
        <v>0.93</v>
      </c>
      <c r="ED2" s="226">
        <v>0.93</v>
      </c>
      <c r="EE2" s="226">
        <v>0.9</v>
      </c>
      <c r="EF2" s="316">
        <v>0.9</v>
      </c>
      <c r="EG2" s="316">
        <v>0.9</v>
      </c>
      <c r="EH2" s="316">
        <v>0</v>
      </c>
      <c r="EI2" s="226">
        <v>0.95</v>
      </c>
      <c r="EJ2" s="226">
        <v>0.95</v>
      </c>
      <c r="EK2" s="226">
        <v>0.95</v>
      </c>
      <c r="EL2" s="226">
        <v>0.97499999999999998</v>
      </c>
      <c r="EM2" s="226">
        <v>0.95</v>
      </c>
      <c r="EN2" s="226">
        <v>0.9</v>
      </c>
      <c r="EO2" s="226">
        <v>0.9</v>
      </c>
      <c r="EP2" s="226">
        <v>0.9</v>
      </c>
      <c r="EQ2" s="226">
        <v>0.9</v>
      </c>
      <c r="ER2" s="226">
        <v>0.9</v>
      </c>
      <c r="ES2" s="226">
        <v>0.9</v>
      </c>
      <c r="ET2" s="226">
        <v>0.9</v>
      </c>
      <c r="EU2" s="226">
        <v>0.9</v>
      </c>
      <c r="EV2" s="226">
        <v>0.9</v>
      </c>
      <c r="EW2" s="226">
        <v>0.9</v>
      </c>
      <c r="EX2" s="226">
        <v>0.9</v>
      </c>
      <c r="EY2" s="226">
        <v>0.9</v>
      </c>
      <c r="EZ2" s="316">
        <v>0</v>
      </c>
      <c r="FA2" s="226">
        <v>0.9</v>
      </c>
      <c r="FB2" s="226">
        <v>0.85</v>
      </c>
      <c r="FC2" s="226">
        <v>0.85</v>
      </c>
      <c r="FD2" s="226">
        <v>0.85</v>
      </c>
      <c r="FE2" s="226">
        <v>0.85</v>
      </c>
      <c r="FF2" s="226">
        <v>0.85</v>
      </c>
      <c r="FG2" s="226">
        <v>0.85</v>
      </c>
      <c r="FH2" s="226">
        <v>0.85</v>
      </c>
      <c r="FI2" s="226">
        <v>0.85</v>
      </c>
      <c r="FJ2" s="226">
        <v>0.85</v>
      </c>
      <c r="FK2" s="226">
        <v>0.85</v>
      </c>
      <c r="FL2" s="226">
        <v>0.85</v>
      </c>
      <c r="FM2" s="195">
        <f t="shared" ref="FM2:FM53" si="0">BA2</f>
        <v>0</v>
      </c>
      <c r="FN2" s="195">
        <f t="shared" ref="FN2:FN53" si="1">BB2</f>
        <v>0</v>
      </c>
      <c r="FO2" s="195">
        <f t="shared" ref="FO2:FO53" si="2">BC2</f>
        <v>0</v>
      </c>
      <c r="FP2" s="195">
        <f t="shared" ref="FP2:FP53" si="3">BD2</f>
        <v>0</v>
      </c>
      <c r="FQ2" s="195">
        <f t="shared" ref="FQ2:FQ53" si="4">BE2</f>
        <v>0</v>
      </c>
      <c r="FR2" s="195">
        <f t="shared" ref="FR2:FR53" si="5">BF2</f>
        <v>0</v>
      </c>
      <c r="FS2" s="195">
        <f t="shared" ref="FS2:FS53" si="6">BG2</f>
        <v>0</v>
      </c>
      <c r="FT2" s="95">
        <f t="shared" ref="FT2:FT53" si="7">BH2</f>
        <v>0</v>
      </c>
      <c r="FU2" s="95">
        <f t="shared" ref="FU2:FU53" si="8">BI2</f>
        <v>0</v>
      </c>
      <c r="FV2" s="95">
        <f t="shared" ref="FV2:FV53" si="9">BJ2</f>
        <v>0</v>
      </c>
      <c r="FW2" s="95">
        <f t="shared" ref="FW2:FW53" si="10">BK2</f>
        <v>0</v>
      </c>
      <c r="FX2" s="95">
        <f t="shared" ref="FX2:FX53" si="11">BL2</f>
        <v>0</v>
      </c>
      <c r="FY2" s="95">
        <f t="shared" ref="FY2:FY53" si="12">BM2</f>
        <v>0</v>
      </c>
      <c r="FZ2" s="95">
        <f t="shared" ref="FZ2:FZ53" si="13">BN2</f>
        <v>0</v>
      </c>
      <c r="GA2" s="95">
        <f t="shared" ref="GA2:GA52" si="14">BO2</f>
        <v>0</v>
      </c>
      <c r="GB2" s="95">
        <f t="shared" ref="GB2:GB52" si="15">BP2</f>
        <v>0</v>
      </c>
      <c r="GC2" s="95">
        <f t="shared" ref="GC2:GC52" si="16">BQ2</f>
        <v>0</v>
      </c>
      <c r="GD2" s="95">
        <f t="shared" ref="GD2:GD52" si="17">BR2</f>
        <v>0</v>
      </c>
      <c r="GE2" s="95">
        <f t="shared" ref="GE2:GE52" si="18">BS2</f>
        <v>0</v>
      </c>
      <c r="GF2" s="95">
        <f t="shared" ref="GF2:GF52" si="19">BT2</f>
        <v>0</v>
      </c>
      <c r="GG2" s="95">
        <f t="shared" ref="GG2:GG52" si="20">BU2</f>
        <v>0</v>
      </c>
      <c r="GH2" s="95">
        <f t="shared" ref="GH2:GH54" si="21">BV2</f>
        <v>0</v>
      </c>
      <c r="GI2" s="95">
        <f>BW2*Tabelle2[[#This Row],[Nov 2023 AF]]</f>
        <v>0</v>
      </c>
      <c r="GJ2" s="95">
        <f>BX2*Tabelle2[[#This Row],[Dec 2023 AF]]</f>
        <v>0</v>
      </c>
      <c r="GK2" s="95">
        <f>BY2*Tabelle2[[#This Row],[Jan 2024 AF]]</f>
        <v>0</v>
      </c>
      <c r="GL2" s="95">
        <f>BZ2*Tabelle2[[#This Row],[Feb 2024 AF]]</f>
        <v>0</v>
      </c>
      <c r="GM2" s="95">
        <f>CA2*Tabelle2[[#This Row],[Mar 2024 AF]]</f>
        <v>0</v>
      </c>
      <c r="GN2" s="95">
        <f>CB2*Tabelle2[[#This Row],[Apr 2024 AF]]</f>
        <v>0</v>
      </c>
      <c r="GO2" s="95">
        <f>CC2*Tabelle2[[#This Row],[May 2024 AF]]</f>
        <v>0</v>
      </c>
      <c r="GP2" s="95">
        <f>CD2*Tabelle2[[#This Row],[Jun 2024 AF]]</f>
        <v>0</v>
      </c>
      <c r="GQ2" s="95">
        <f>CE2*Tabelle2[[#This Row],[Jul 2024 AF]]</f>
        <v>0</v>
      </c>
      <c r="GR2" s="95">
        <f>CF2*Tabelle2[[#This Row],[Aug 2024 AF]]</f>
        <v>0</v>
      </c>
      <c r="GS2" s="95">
        <f>CG2*Tabelle2[[#This Row],[Sep 2024 AF]]</f>
        <v>0</v>
      </c>
      <c r="GT2" s="95">
        <f>CH2*Tabelle2[[#This Row],[Oct 2024 AF]]</f>
        <v>0</v>
      </c>
      <c r="GU2" s="95">
        <f>CI2*Tabelle2[[#This Row],[Nov 2024 AF]]</f>
        <v>0</v>
      </c>
      <c r="GV2" s="95">
        <f>CJ2*Tabelle2[[#This Row],[Dec 2024 AF]]</f>
        <v>0</v>
      </c>
      <c r="GW2" s="95">
        <f>SUM(Tabelle2[[#This Row],[Jan 22 NF]:[Mar 22 NF]])</f>
        <v>0</v>
      </c>
      <c r="GX2" s="95">
        <f>SUM(Tabelle2[[#This Row],[Apr 22 NF]:[Jun 22 NF]])</f>
        <v>0</v>
      </c>
      <c r="GY2" s="95">
        <f>SUM(Tabelle2[[#This Row],[Jul 22 NF]:[Sep 22 NF]])</f>
        <v>0</v>
      </c>
      <c r="GZ2" s="95">
        <f>SUM(Tabelle2[[#This Row],[Oct 22 NF]:[Dec 22 NF]])</f>
        <v>0</v>
      </c>
      <c r="HA2" s="98">
        <f>SUM(Tabelle2[[#This Row],[Jan 23 NF]:[Mar 23 NF]])</f>
        <v>0</v>
      </c>
      <c r="HB2" s="98">
        <f>SUM(Tabelle2[[#This Row],[Apr 23 NF]:[Jun 23 NF]])</f>
        <v>0</v>
      </c>
      <c r="HC2" s="98">
        <f>SUM(Tabelle2[[#This Row],[Jul 23 NF]:[Sep 23 NF]])</f>
        <v>0</v>
      </c>
      <c r="HD2" s="98">
        <f>SUM(Tabelle2[[#This Row],[Oct 23 NF]:[Dec 23 NF]])</f>
        <v>0</v>
      </c>
      <c r="HE2" s="95">
        <f>SUM(Tabelle2[[#This Row],[Jan 24 NF]:[Mar 24 NF]])</f>
        <v>0</v>
      </c>
      <c r="HF2" s="98">
        <f>SUM(Tabelle2[[#This Row],[Apr 24 NF]:[Jun 24 NF]])</f>
        <v>0</v>
      </c>
      <c r="HG2" s="98">
        <f>SUM(Tabelle2[[#This Row],[Jul 24 NF]:[Sep 24 NF]])</f>
        <v>0</v>
      </c>
      <c r="HH2" s="98">
        <f>SUM(Tabelle2[[#This Row],[Oct 24 NF]:[Dec 24 NF]])</f>
        <v>0</v>
      </c>
      <c r="HI2" s="95">
        <v>0</v>
      </c>
      <c r="HJ2" s="95">
        <v>0</v>
      </c>
      <c r="HK2" s="95">
        <v>0</v>
      </c>
      <c r="HL2" s="95">
        <v>0</v>
      </c>
      <c r="HM2" s="95">
        <v>0</v>
      </c>
      <c r="HN2" s="95">
        <v>0</v>
      </c>
      <c r="HO2" s="95">
        <v>0</v>
      </c>
      <c r="HP2" s="95">
        <v>0</v>
      </c>
      <c r="HQ2" s="95">
        <v>0</v>
      </c>
      <c r="HR2" s="95">
        <v>0</v>
      </c>
      <c r="HS2" s="95">
        <v>0</v>
      </c>
      <c r="HT2" s="95">
        <v>4784</v>
      </c>
      <c r="HU2" s="95">
        <v>21841</v>
      </c>
      <c r="HV2" s="98">
        <v>10588</v>
      </c>
      <c r="HW2" s="98">
        <v>11433</v>
      </c>
      <c r="HX2" s="98">
        <v>2625</v>
      </c>
      <c r="HY2" s="98">
        <v>0</v>
      </c>
      <c r="HZ2" s="98">
        <f>SUM(Tabelle2[[#This Row],[Jan 22 NF]:[Dec 22 NF]])</f>
        <v>0</v>
      </c>
      <c r="IA2" s="98">
        <f>SUM(Tabelle2[[#This Row],[Jan 23 NF]:[Dec 23 NF]])</f>
        <v>0</v>
      </c>
      <c r="IB2" s="98">
        <f>SUM(Tabelle2[[#This Row],[Jan 24 NF]:[Dec 24 NF]])</f>
        <v>0</v>
      </c>
      <c r="IC2" s="98">
        <f>IFERROR(Tabelle2[[#This Row],[2025 CF]]*Tabelle2[[#This Row],[2025 AF]],0)</f>
        <v>0</v>
      </c>
      <c r="ID2" s="98">
        <f>IFERROR(Tabelle2[[#This Row],[2026 CF]]*Tabelle2[[#This Row],[2026 AF]],0)</f>
        <v>0</v>
      </c>
      <c r="IE2" s="98">
        <f>IFERROR(Tabelle2[[#This Row],[2027 CF]]*Tabelle2[[#This Row],[2027 AF]],0)</f>
        <v>0</v>
      </c>
      <c r="IF2" s="98">
        <f>IFERROR(Tabelle2[[#This Row],[2028 CF]]*Tabelle2[[#This Row],[2028 AF]],0)</f>
        <v>0</v>
      </c>
      <c r="IG2" s="98">
        <f>IFERROR(Tabelle2[[#This Row],[2029 CF]]*Tabelle2[[#This Row],[2029 AF]],0)</f>
        <v>0</v>
      </c>
      <c r="IH2" s="98">
        <f>IFERROR(Tabelle2[[#This Row],[2030 CF]]*Tabelle2[[#This Row],[2030 AF]],0)</f>
        <v>0</v>
      </c>
      <c r="II2" s="98">
        <f>IFERROR(Tabelle2[[#This Row],[2031 CF]]*Tabelle2[[#This Row],[2031 AF]],0)</f>
        <v>0</v>
      </c>
      <c r="IJ2" s="98">
        <f>IFERROR(Tabelle2[[#This Row],[2032 CF]]*Tabelle2[[#This Row],[2032 AF]],0)</f>
        <v>0</v>
      </c>
      <c r="IK2" s="98">
        <f>IFERROR(Tabelle2[[#This Row],[2033 CF]]*Tabelle2[[#This Row],[2033 AF]],0)</f>
        <v>0</v>
      </c>
      <c r="IL2" s="98">
        <f>IFERROR(Tabelle2[[#This Row],[2034 CF]]*Tabelle2[[#This Row],[2034 AF]],0)</f>
        <v>0</v>
      </c>
      <c r="IM2" s="98">
        <f>IFERROR(Tabelle2[[#This Row],[2035 CF]]*Tabelle2[[#This Row],[2035 AF]],0)</f>
        <v>0</v>
      </c>
      <c r="IN2" s="51">
        <v>0</v>
      </c>
      <c r="IO2" s="51">
        <v>0</v>
      </c>
      <c r="IP2" s="51">
        <v>0</v>
      </c>
      <c r="IQ2" s="51">
        <v>0</v>
      </c>
      <c r="IR2" s="51">
        <v>0</v>
      </c>
      <c r="IS2" s="51">
        <v>0</v>
      </c>
      <c r="IT2" s="51">
        <v>0</v>
      </c>
      <c r="IU2" s="51">
        <v>0</v>
      </c>
      <c r="IV2" s="51">
        <v>0</v>
      </c>
      <c r="IW2" s="51">
        <v>0</v>
      </c>
      <c r="IX2" s="51">
        <v>0</v>
      </c>
      <c r="IY2" s="51">
        <v>0</v>
      </c>
      <c r="IZ2" s="199">
        <v>0</v>
      </c>
      <c r="JA2" s="199">
        <v>0</v>
      </c>
      <c r="JB2" s="199">
        <v>0</v>
      </c>
      <c r="JC2" s="199">
        <v>0</v>
      </c>
      <c r="JD2" s="199">
        <v>0</v>
      </c>
      <c r="JE2" s="196">
        <v>0</v>
      </c>
      <c r="JF2" s="196">
        <v>0</v>
      </c>
      <c r="JG2" s="196">
        <v>0</v>
      </c>
      <c r="JH2" s="196">
        <v>0</v>
      </c>
      <c r="JI2" s="196">
        <v>0</v>
      </c>
      <c r="JJ2" s="196">
        <v>0</v>
      </c>
      <c r="JK2" s="196">
        <v>0</v>
      </c>
      <c r="JL2" s="196">
        <v>0</v>
      </c>
      <c r="JM2" s="196">
        <v>0</v>
      </c>
      <c r="JN2" s="196">
        <v>0</v>
      </c>
      <c r="JO2" s="196">
        <v>0</v>
      </c>
      <c r="JP2" s="196">
        <v>0</v>
      </c>
      <c r="JQ2" s="196">
        <f>SUM(Tabelle2[[#This Row],[Jan-23B]:[Mar-23B]])</f>
        <v>0</v>
      </c>
      <c r="JR2" s="196">
        <f>SUM(Tabelle2[[#This Row],[Apr-23B]:[Jun-23B]])</f>
        <v>0</v>
      </c>
      <c r="JS2" s="196">
        <f>SUM(Tabelle2[[#This Row],[Jul-23B]:[Sep-23B]])</f>
        <v>0</v>
      </c>
      <c r="JT2" s="196">
        <f>SUM(Tabelle2[[#This Row],[Oct-23B]:[Dec-23B]])</f>
        <v>0</v>
      </c>
      <c r="JU2" s="196">
        <f>SUM(Tabelle2[[#This Row],[1Q23 B1]:[4Q23 B]])</f>
        <v>0</v>
      </c>
      <c r="JV2" s="196">
        <v>0</v>
      </c>
      <c r="JW2" s="196">
        <v>0</v>
      </c>
      <c r="JX2" s="196">
        <v>0</v>
      </c>
      <c r="JY2" s="196">
        <v>0</v>
      </c>
      <c r="JZ2" s="196">
        <v>0</v>
      </c>
      <c r="KA2" s="196">
        <v>0</v>
      </c>
      <c r="KB2" s="196">
        <v>0</v>
      </c>
      <c r="KC2" s="196">
        <v>0</v>
      </c>
      <c r="KD2" s="196">
        <v>0</v>
      </c>
      <c r="KE2" s="196">
        <v>0</v>
      </c>
      <c r="KF2" s="196" t="str">
        <f>IF(SUM(Tabelle2[[#This Row],[2018 NF]:[2028 NF]],Tabelle2[[#This Row],[2023 B]])&gt;0,"yes","no")</f>
        <v>yes</v>
      </c>
      <c r="KG2" s="196" t="str">
        <f>IFERROR(INDEX(Tabelle2[[#Headers],[2005 NF]:[2034 NF]],MATCH(TRUE,INDEX(Tabelle2[[#This Row],[2005 NF]:[2034 NF]]&gt;1000,),0)),0)</f>
        <v>2016 NF</v>
      </c>
      <c r="KH2" s="196" t="str">
        <f>IFERROR(LOOKUP(2,1/(Tabelle2[[#This Row],[2005 NF]:[2035 NF]]&gt;1000),Tabelle2[[#Headers],[2005 NF]:[2035 NF]]),0)</f>
        <v>2020 NF</v>
      </c>
      <c r="KI2" s="196">
        <f>SUM(Tabelle2[[#This Row],[Jan 23 NF]:[Mar 23 NF]])</f>
        <v>0</v>
      </c>
      <c r="KJ2" s="196">
        <f>SUM(Tabelle2[[#This Row],[Jan-23B]:[Mar-23B]])</f>
        <v>0</v>
      </c>
      <c r="KK2" s="52">
        <v>0</v>
      </c>
      <c r="KL2" s="52">
        <v>0</v>
      </c>
      <c r="KM2" s="52">
        <v>0</v>
      </c>
      <c r="KN2" s="52">
        <v>0</v>
      </c>
      <c r="KO2" s="52">
        <v>0</v>
      </c>
      <c r="KP2" s="52">
        <v>0</v>
      </c>
      <c r="KQ2" s="52">
        <v>0</v>
      </c>
      <c r="KR2" s="52">
        <v>0</v>
      </c>
      <c r="KS2" s="52">
        <v>0</v>
      </c>
      <c r="KT2" s="52">
        <v>0</v>
      </c>
      <c r="KU2" s="52">
        <v>0</v>
      </c>
      <c r="KV2" s="52">
        <v>0</v>
      </c>
      <c r="KW2" s="52">
        <v>0</v>
      </c>
      <c r="KX2" s="52">
        <v>0</v>
      </c>
      <c r="KY2" s="52">
        <v>0</v>
      </c>
      <c r="KZ2" s="52">
        <v>0</v>
      </c>
      <c r="LA2" s="52" t="e">
        <f>$AV2*2.204623/#REF!*$AP2*Tabelle2[[#This Row],[May 23 NF]]</f>
        <v>#REF!</v>
      </c>
      <c r="LB2" s="52" t="e">
        <f>$AV2*2.204623/#REF!*$AP2*Tabelle2[[#This Row],[Jun 23 NF]]</f>
        <v>#REF!</v>
      </c>
      <c r="LC2" s="52" t="e">
        <f>$AV2*2.204623/#REF!*$AP2*Tabelle2[[#This Row],[Jul 23 NF]]</f>
        <v>#REF!</v>
      </c>
      <c r="LD2" s="52" t="e">
        <f>$AV2*2.204623/#REF!*$AP2*Tabelle2[[#This Row],[Aug 23 NF]]</f>
        <v>#REF!</v>
      </c>
      <c r="LE2" s="52" t="e">
        <f>$AV2*2.204623/#REF!*$AP2*Tabelle2[[#This Row],[Sep 23 NF]]</f>
        <v>#REF!</v>
      </c>
      <c r="LF2" s="52" t="e">
        <f>$AV2*2.204623/#REF!*$AP2*Tabelle2[[#This Row],[Oct 23 NF]]</f>
        <v>#REF!</v>
      </c>
      <c r="LG2" s="52" t="e">
        <f>$AV2*2.204623/#REF!*$AP2*Tabelle2[[#This Row],[Nov 23 NF]]</f>
        <v>#REF!</v>
      </c>
      <c r="LH2" s="52" t="e">
        <f>$AV2*2.204623/#REF!*$AP2*Tabelle2[[#This Row],[Dec 23 NF]]</f>
        <v>#REF!</v>
      </c>
      <c r="LI2" s="52" t="e">
        <f>$AV2*2.204623/#REF!*$AP2*Tabelle2[[#This Row],[Jan 24 NF]]</f>
        <v>#REF!</v>
      </c>
      <c r="LJ2" s="52" t="e">
        <f>$AV2*2.204623/#REF!*$AP2*Tabelle2[[#This Row],[Feb 24 NF]]</f>
        <v>#REF!</v>
      </c>
      <c r="LK2" s="52" t="e">
        <f>$AV2*2.204623/#REF!*$AP2*Tabelle2[[#This Row],[Mar 24 NF]]</f>
        <v>#REF!</v>
      </c>
      <c r="LL2" s="52" t="e">
        <f>$AV2*2.204623/#REF!*$AP2*Tabelle2[[#This Row],[Apr 24 NF]]</f>
        <v>#REF!</v>
      </c>
      <c r="LM2" s="52" t="e">
        <f>$AV2*2.204623/#REF!*$AP2*Tabelle2[[#This Row],[May 24 NF]]</f>
        <v>#REF!</v>
      </c>
      <c r="LN2" s="52" t="e">
        <f>$AV2*2.204623/#REF!*$AP2*Tabelle2[[#This Row],[Jun 24 NF]]</f>
        <v>#REF!</v>
      </c>
      <c r="LO2" s="52" t="e">
        <f>$AV2*2.204623/#REF!*$AP2*Tabelle2[[#This Row],[Jul 24 NF]]</f>
        <v>#REF!</v>
      </c>
      <c r="LP2" s="52" t="e">
        <f>$AV2*2.204623/#REF!*$AP2*Tabelle2[[#This Row],[Aug 24 NF]]</f>
        <v>#REF!</v>
      </c>
      <c r="LQ2" s="52" t="e">
        <f>$AV2*2.204623/#REF!*$AP2*Tabelle2[[#This Row],[Sep 24 NF]]</f>
        <v>#REF!</v>
      </c>
      <c r="LR2" s="52" t="e">
        <f>$AV2*2.204623/#REF!*$AP2*Tabelle2[[#This Row],[Oct 24 NF]]</f>
        <v>#REF!</v>
      </c>
      <c r="LS2" s="52" t="e">
        <f>$AV2*2.204623/#REF!*$AP2*Tabelle2[[#This Row],[Nov 24 NF]]</f>
        <v>#REF!</v>
      </c>
      <c r="LT2" s="52" t="e">
        <f>$AV2*2.204623/#REF!*$AP2*Tabelle2[[#This Row],[Dec 24 NF]]</f>
        <v>#REF!</v>
      </c>
      <c r="LU2" s="198">
        <f>SUM(Tabelle2[[#This Row],[Jan 22 EV]:[Mar 22 EV]])</f>
        <v>0</v>
      </c>
      <c r="LV2" s="198">
        <f>SUM(Tabelle2[[#This Row],[Apr 22 EV]:[Jun 22 EV]])</f>
        <v>0</v>
      </c>
      <c r="LW2" s="198">
        <f>SUM(Tabelle2[[#This Row],[Jul 22 EV]:[Sep 22 EV]])</f>
        <v>0</v>
      </c>
      <c r="LX2" s="198">
        <f>SUM(Tabelle2[[#This Row],[Oct 22 EV]:[Dec 22 EV]])</f>
        <v>0</v>
      </c>
      <c r="LY2" s="198">
        <f>SUM(Tabelle2[[#This Row],[Jan 23 EV]:[Mar 23 EV]])</f>
        <v>0</v>
      </c>
      <c r="LZ2" s="198" t="e">
        <f>SUM(Tabelle2[[#This Row],[Apr 23 EV]:[Jun 23 EV]])</f>
        <v>#REF!</v>
      </c>
      <c r="MA2" s="198" t="e">
        <f>SUM(Tabelle2[[#This Row],[Jul 23 EV]:[Sep 23 EV]])</f>
        <v>#REF!</v>
      </c>
      <c r="MB2" s="198" t="e">
        <f>SUM(Tabelle2[[#This Row],[Oct 23 EV]:[Dec 23 EV]])</f>
        <v>#REF!</v>
      </c>
      <c r="MC2" s="198" t="e">
        <f>SUM(Tabelle2[[#This Row],[Jan 24 EV]:[Mar 24 EV]])</f>
        <v>#REF!</v>
      </c>
      <c r="MD2" s="198" t="e">
        <f>SUM(Tabelle2[[#This Row],[Apr 24 EV]:[Jun 24 EV]])</f>
        <v>#REF!</v>
      </c>
      <c r="ME2" s="198" t="e">
        <f>SUM(Tabelle2[[#This Row],[Jul 24 EV]:[Sep 24 EV]])</f>
        <v>#REF!</v>
      </c>
      <c r="MF2" s="198" t="e">
        <f>SUM(Tabelle2[[#This Row],[Oct 24 EV]:[Dec 24 EV]])</f>
        <v>#REF!</v>
      </c>
      <c r="MG2" s="68">
        <v>0</v>
      </c>
      <c r="MH2" s="68">
        <v>0</v>
      </c>
      <c r="MI2" s="68">
        <v>0</v>
      </c>
      <c r="MJ2" s="68">
        <v>0</v>
      </c>
      <c r="MK2" s="68">
        <v>0</v>
      </c>
      <c r="ML2" s="68">
        <v>0</v>
      </c>
      <c r="MM2" s="68">
        <v>0</v>
      </c>
      <c r="MN2" s="68">
        <v>0</v>
      </c>
      <c r="MO2" s="68">
        <v>0</v>
      </c>
      <c r="MP2" s="98">
        <v>1135.5513358453334</v>
      </c>
      <c r="MQ2" s="98" t="e">
        <f>$AS2*2.204623/#REF!*$AP2*HU2</f>
        <v>#REF!</v>
      </c>
      <c r="MR2" s="98" t="e">
        <f>$AT2*2.204623/#REF!*$AP2*HV2</f>
        <v>#REF!</v>
      </c>
      <c r="MS2" s="98">
        <v>2713.7872957189998</v>
      </c>
      <c r="MT2" s="98">
        <v>623.08157537499994</v>
      </c>
      <c r="MU2" s="98">
        <v>0</v>
      </c>
      <c r="MV2" s="98">
        <f>SUM(Tabelle2[[#This Row],[Jan 22 EV]:[Dec 22 EV]])</f>
        <v>0</v>
      </c>
      <c r="MW2" s="98" t="e">
        <f>SUM(Tabelle2[[#This Row],[Jan 23 EV]:[Dec 23 EV]])</f>
        <v>#REF!</v>
      </c>
      <c r="MX2" s="98" t="e">
        <f>SUM(Tabelle2[[#This Row],[Jan 24 EV]:[Dec 24 EV]])</f>
        <v>#REF!</v>
      </c>
      <c r="MY2" s="98">
        <f t="shared" ref="MY2:MY43" si="22">$AV2*2.204623/30*$AP2*IC2</f>
        <v>0</v>
      </c>
      <c r="MZ2" s="98">
        <f t="shared" ref="MZ2:MZ43" si="23">$AV2*2.204623/30*$AP2*ID2</f>
        <v>0</v>
      </c>
      <c r="NA2" s="98">
        <f t="shared" ref="NA2:NA43" si="24">$AV2*2.204623/30*$AP2*IE2</f>
        <v>0</v>
      </c>
      <c r="NB2" s="98">
        <f t="shared" ref="NB2:NB43" si="25">$AV2*2.204623/30*$AP2*IF2</f>
        <v>0</v>
      </c>
      <c r="NC2" s="52">
        <v>0</v>
      </c>
      <c r="ND2" s="52">
        <v>0</v>
      </c>
      <c r="NE2" s="52">
        <v>0</v>
      </c>
      <c r="NF2" s="52">
        <v>0</v>
      </c>
      <c r="NG2" s="52">
        <v>0</v>
      </c>
      <c r="NH2" s="52">
        <v>0</v>
      </c>
      <c r="NI2" s="52">
        <v>0</v>
      </c>
      <c r="NJ2" s="52">
        <v>0</v>
      </c>
      <c r="NK2" s="52">
        <v>0</v>
      </c>
      <c r="NL2" s="52">
        <v>0</v>
      </c>
      <c r="NM2" s="52">
        <v>0</v>
      </c>
      <c r="NN2" s="52">
        <v>0</v>
      </c>
      <c r="NO2" s="198">
        <f t="shared" ref="NO2:NO51" si="26">SUM(NC2:NE2)</f>
        <v>0</v>
      </c>
      <c r="NP2" s="198">
        <f t="shared" ref="NP2:NP51" si="27">SUM(NF2:NH2)</f>
        <v>0</v>
      </c>
      <c r="NQ2" s="198">
        <f t="shared" ref="NQ2:NQ51" si="28">SUM(NI2:NK2)</f>
        <v>0</v>
      </c>
      <c r="NR2" s="198">
        <f t="shared" ref="NR2:NR51" si="29">SUM(NL2:NN2)</f>
        <v>0</v>
      </c>
      <c r="NS2" s="198">
        <f t="shared" ref="NS2:NS51" si="30">SUM(NC2:NN2)</f>
        <v>0</v>
      </c>
      <c r="NT2" s="198">
        <v>0</v>
      </c>
      <c r="NU2" s="198">
        <v>0</v>
      </c>
      <c r="NV2" s="198">
        <v>0</v>
      </c>
      <c r="NW2" s="198">
        <v>0</v>
      </c>
      <c r="NX2" s="198">
        <v>0</v>
      </c>
      <c r="NY2" s="198">
        <v>0</v>
      </c>
      <c r="NZ2" s="198">
        <v>0</v>
      </c>
      <c r="OA2" s="198">
        <v>0</v>
      </c>
      <c r="OB2" s="198">
        <v>0</v>
      </c>
      <c r="OC2" s="198">
        <v>0</v>
      </c>
      <c r="OD2" s="198">
        <v>0</v>
      </c>
      <c r="OE2" s="198">
        <v>0</v>
      </c>
      <c r="OF2" s="198">
        <f>SUM(Tabelle2[[#This Row],[Jan 23 B EV]:[Mar 23 B EV]])</f>
        <v>0</v>
      </c>
      <c r="OG2" s="198">
        <f>SUM(Tabelle2[[#This Row],[Apr 23 B EV]:[Jun 23 B EV]])</f>
        <v>0</v>
      </c>
      <c r="OH2" s="198">
        <f>SUM(Tabelle2[[#This Row],[Jul 23 B EV]:[Sep 23 B EV]])</f>
        <v>0</v>
      </c>
      <c r="OI2" s="198">
        <f>SUM(Tabelle2[[#This Row],[Oct 23 B EV]:[Dec 23 B EV]])</f>
        <v>0</v>
      </c>
      <c r="OJ2" s="198">
        <f>SUM(Tabelle2[[#This Row],[Jan 23 B EV]:[Dec 23 B EV]])</f>
        <v>0</v>
      </c>
      <c r="OK2" s="68"/>
      <c r="OL2" s="68"/>
      <c r="OM2" s="95" t="s">
        <v>973</v>
      </c>
      <c r="ON2" s="95">
        <v>0</v>
      </c>
      <c r="OO2" s="95">
        <v>0</v>
      </c>
      <c r="OP2" s="95">
        <v>0</v>
      </c>
      <c r="OQ2" s="68"/>
      <c r="OR2" s="68"/>
      <c r="OS2" s="68"/>
      <c r="OT2" s="68"/>
      <c r="OU2" s="68"/>
      <c r="OV2" s="68"/>
      <c r="OW2" s="68"/>
      <c r="OX2" s="198">
        <v>0</v>
      </c>
      <c r="OY2" s="198">
        <v>0</v>
      </c>
      <c r="OZ2" s="198">
        <v>0</v>
      </c>
      <c r="PA2" s="198">
        <v>0</v>
      </c>
      <c r="PB2" s="353">
        <v>0</v>
      </c>
      <c r="PC2" s="8" t="s">
        <v>57</v>
      </c>
      <c r="PD2" s="53" t="s">
        <v>95</v>
      </c>
      <c r="PE2" s="3" t="s">
        <v>171</v>
      </c>
      <c r="PF2" s="328" t="s">
        <v>190</v>
      </c>
      <c r="PG2" s="54">
        <v>0</v>
      </c>
      <c r="PH2" s="55">
        <v>0</v>
      </c>
      <c r="PI2" s="4">
        <v>1</v>
      </c>
      <c r="PJ2" s="4" t="s">
        <v>190</v>
      </c>
      <c r="PK2" s="4">
        <v>0</v>
      </c>
      <c r="PL2" s="4"/>
      <c r="PM2" s="334"/>
      <c r="PN2" s="53" t="s">
        <v>972</v>
      </c>
      <c r="PO2" s="53" t="s">
        <v>17</v>
      </c>
      <c r="PP2" s="200">
        <v>1514.6759560378769</v>
      </c>
      <c r="PQ2" s="56">
        <v>1458.5264388439821</v>
      </c>
      <c r="PR2" s="56">
        <v>1748.2400132301209</v>
      </c>
      <c r="PS2" s="56">
        <v>1793.170691875157</v>
      </c>
      <c r="PT2" s="200">
        <v>1579.9397350501818</v>
      </c>
      <c r="PU2" s="200">
        <v>1506.0252838259262</v>
      </c>
      <c r="PV2" s="200">
        <v>2178.5553362573096</v>
      </c>
      <c r="PW2" s="200">
        <v>2567.1720198155649</v>
      </c>
      <c r="PX2" s="200" t="e">
        <f>IF($PI2=1,SUMIF(#REF!,$PF2,#REF!),SUMIF(#REF!,$PJ2,#REF!))</f>
        <v>#REF!</v>
      </c>
      <c r="PY2" s="200" t="e">
        <f>IF($PI2=1,SUMIF(#REF!,$PF2,#REF!),SUMIF(#REF!,$PJ2,#REF!))</f>
        <v>#REF!</v>
      </c>
      <c r="PZ2" s="200" t="e">
        <f>IF($PI2=1,SUMIF(#REF!,$PF2,#REF!),SUMIF(#REF!,$PJ2,#REF!))</f>
        <v>#REF!</v>
      </c>
      <c r="QA2" s="200" t="e">
        <f>IF($PI2=1,SUMIF(#REF!,$PF2,#REF!),SUMIF(#REF!,$PJ2,#REF!))</f>
        <v>#REF!</v>
      </c>
      <c r="QB2" s="200" t="e">
        <f>IF($PI2=1,SUMIF(#REF!,$PF2,#REF!),SUMIF(#REF!,$PJ2,#REF!))</f>
        <v>#REF!</v>
      </c>
      <c r="QC2" s="200" t="e">
        <f>IF($PI2=1,SUMIF(#REF!,$PF2,#REF!),SUMIF(#REF!,$PJ2,#REF!))</f>
        <v>#REF!</v>
      </c>
      <c r="QD2" s="57">
        <f t="shared" ref="QD2:QD47" si="31">($AR2*(1+$AZ2))*(PQ2*(1+$PG2)+$PH2)/1000</f>
        <v>4.7110403974660624</v>
      </c>
      <c r="QE2" s="57">
        <f t="shared" ref="QE2:QE47" si="32">($AS2*(1+$AZ2))*(PR2*(1+$PG2)+$PH2)/1000</f>
        <v>5.6468152427332905</v>
      </c>
      <c r="QF2" s="57">
        <f t="shared" ref="QF2:QF23" si="33">($AT2*(1+$AZ2))*(PS2*(1+$PG2)+$PH2)/1000</f>
        <v>5.791941334756757</v>
      </c>
      <c r="QG2" s="57">
        <f t="shared" ref="QG2:QG47" si="34">($AU2*(1+$AZ2))*(PT2*(1+$PG2)+$PH2)/1000</f>
        <v>5.1032053442120873</v>
      </c>
      <c r="QH2" s="57">
        <f t="shared" ref="QH2:QH32" si="35">($AW2*(1+$AZ2))*(PU2*(1+$PG2)+$PH2)/1000</f>
        <v>4.8644616667577409</v>
      </c>
      <c r="QI2" s="57">
        <f t="shared" ref="QI2:QI32" si="36">($AW2*(1+$AZ2))*(PV2*(1+$PG2)+$PH2)/1000</f>
        <v>7.0367337361111106</v>
      </c>
      <c r="QJ2" s="57">
        <f>IF(Tabelle2[[#This Row],[Index and Premium Usage]]=1,($AW2*(1+$AZ2))*(PW2*(1+$PG2)+$PH2)/1000,($AW2*(1+$AZ2))*(PW2*(1+$PG2)+$PK2)/1000)</f>
        <v>8.2919656240042752</v>
      </c>
      <c r="QK2" s="57" t="e">
        <f>IF($PI2=1,($AW2*(1+$AY2))*(PX2*(1+$PG2)+$PH2)/1000,($AW2*(1+$AZ2))*(PX2*(1+$PG2)+$PK2+Tabelle2[[#This Row],[Premium VW 2023]])/1000)</f>
        <v>#REF!</v>
      </c>
      <c r="QL2" s="57" t="e">
        <f t="shared" ref="QL2:QL32" si="37">IF($PI2=1,($AW2*(1+$AZ2))*(PY2*(1+$PG2)+$PH2)/1000,($AW2*(1+$AZ2))*(PY2*(1+$PG2)+$PK2)/1000)</f>
        <v>#REF!</v>
      </c>
      <c r="QM2" s="57" t="e">
        <f t="shared" ref="QM2:QM32" si="38">IF($PI2=1,($AW2*(1+$AZ2))*(PZ2*(1+$PG2)+$PH2)/1000,($AW2*(1+$AZ2))*(PZ2*(1+$PG2)+$PK2)/1000)</f>
        <v>#REF!</v>
      </c>
      <c r="QN2" s="57" t="e">
        <f t="shared" ref="QN2:QN32" si="39">IF($PI2=1,($AW2*(1+$AZ2))*(QA2*(1+$PG2)+$PH2)/1000,($AW2*(1+$AZ2))*(QA2*(1+$PG2)+$PK2)/1000)</f>
        <v>#REF!</v>
      </c>
      <c r="QO2" s="57" t="e">
        <f t="shared" ref="QO2:QO32" si="40">IF($PI2=1,($AW2*(1+$AZ2))*(QB2*(1+$PG2)+$PH2)/1000,($AW2*(1+$AZ2))*(QB2*(1+$PG2)+$PK2)/1000)</f>
        <v>#REF!</v>
      </c>
      <c r="QP2" s="57" t="e">
        <f t="shared" ref="QP2:QP32" si="41">IF($PI2=1,($AW2*(1+$AZ2))*(QC2*(1+$PG2)+$PH2)/1000,($AW2*(1+$AZ2))*(QC2*(1+$PG2)+$PK2)/1000)</f>
        <v>#REF!</v>
      </c>
    </row>
    <row r="3" spans="1:458" ht="12.75" customHeight="1">
      <c r="A3" s="94" t="s">
        <v>937</v>
      </c>
      <c r="B3" s="94" t="s">
        <v>87</v>
      </c>
      <c r="C3" s="94" t="s">
        <v>1553</v>
      </c>
      <c r="D3" s="2" t="s">
        <v>108</v>
      </c>
      <c r="E3" s="173" t="s">
        <v>304</v>
      </c>
      <c r="F3" s="2" t="s">
        <v>304</v>
      </c>
      <c r="G3" s="2" t="s">
        <v>304</v>
      </c>
      <c r="H3" s="2" t="s">
        <v>216</v>
      </c>
      <c r="I3" s="188" t="s">
        <v>216</v>
      </c>
      <c r="J3" s="2" t="s">
        <v>27</v>
      </c>
      <c r="K3" s="2" t="s">
        <v>27</v>
      </c>
      <c r="L3" s="2" t="s">
        <v>27</v>
      </c>
      <c r="M3" s="2" t="s">
        <v>518</v>
      </c>
      <c r="N3" s="6" t="s">
        <v>1138</v>
      </c>
      <c r="O3" s="64" t="s">
        <v>314</v>
      </c>
      <c r="P3" s="3" t="s">
        <v>149</v>
      </c>
      <c r="Q3" s="2" t="s">
        <v>90</v>
      </c>
      <c r="R3" s="63"/>
      <c r="S3" s="63"/>
      <c r="T3" s="94" t="s">
        <v>1282</v>
      </c>
      <c r="U3" s="63" t="s">
        <v>14</v>
      </c>
      <c r="V3" s="63"/>
      <c r="W3" s="63"/>
      <c r="X3" s="94"/>
      <c r="Y3" s="2" t="s">
        <v>66</v>
      </c>
      <c r="Z3" s="2" t="s">
        <v>261</v>
      </c>
      <c r="AA3" s="2">
        <v>7723634</v>
      </c>
      <c r="AB3" s="2"/>
      <c r="AC3" s="2" t="s">
        <v>1069</v>
      </c>
      <c r="AD3" s="63"/>
      <c r="AE3" s="63"/>
      <c r="AF3" s="63" t="s">
        <v>119</v>
      </c>
      <c r="AG3" s="2">
        <v>0</v>
      </c>
      <c r="AH3" s="2">
        <v>0</v>
      </c>
      <c r="AI3" s="2" t="s">
        <v>109</v>
      </c>
      <c r="AJ3" s="63" t="s">
        <v>120</v>
      </c>
      <c r="AK3" s="66"/>
      <c r="AL3" s="67"/>
      <c r="AM3" s="67"/>
      <c r="AN3" s="67"/>
      <c r="AO3" s="67"/>
      <c r="AP3" s="67">
        <v>1</v>
      </c>
      <c r="AQ3" s="78"/>
      <c r="AR3" s="37">
        <v>3.23</v>
      </c>
      <c r="AS3" s="67">
        <v>3.23</v>
      </c>
      <c r="AT3" s="67">
        <v>3.23</v>
      </c>
      <c r="AU3" s="33">
        <v>3.23</v>
      </c>
      <c r="AV3" s="33">
        <v>3.23</v>
      </c>
      <c r="AW3" s="33">
        <v>3.23</v>
      </c>
      <c r="AX3" s="193"/>
      <c r="AY3" s="61">
        <v>0</v>
      </c>
      <c r="AZ3" s="61">
        <v>0</v>
      </c>
      <c r="BA3" s="96">
        <v>0</v>
      </c>
      <c r="BB3" s="96">
        <v>0</v>
      </c>
      <c r="BC3" s="96">
        <v>0</v>
      </c>
      <c r="BD3" s="96">
        <v>0</v>
      </c>
      <c r="BE3" s="133">
        <v>0</v>
      </c>
      <c r="BF3" s="133">
        <v>0</v>
      </c>
      <c r="BG3" s="133">
        <v>0</v>
      </c>
      <c r="BH3" s="133">
        <v>0</v>
      </c>
      <c r="BI3" s="133">
        <v>0</v>
      </c>
      <c r="BJ3" s="133">
        <v>0</v>
      </c>
      <c r="BK3" s="133">
        <v>0</v>
      </c>
      <c r="BL3" s="133">
        <v>0</v>
      </c>
      <c r="BM3" s="96">
        <v>0</v>
      </c>
      <c r="BN3" s="96">
        <v>0</v>
      </c>
      <c r="BO3" s="96">
        <v>0</v>
      </c>
      <c r="BP3" s="96">
        <v>0</v>
      </c>
      <c r="BQ3" s="96">
        <v>0</v>
      </c>
      <c r="BR3" s="96">
        <v>0</v>
      </c>
      <c r="BS3" s="96">
        <v>0</v>
      </c>
      <c r="BT3" s="96">
        <v>0</v>
      </c>
      <c r="BU3" s="96">
        <v>0</v>
      </c>
      <c r="BV3" s="96">
        <v>0</v>
      </c>
      <c r="BW3" s="96">
        <v>0</v>
      </c>
      <c r="BX3" s="96">
        <v>0</v>
      </c>
      <c r="BY3" s="96">
        <v>0</v>
      </c>
      <c r="BZ3" s="96">
        <v>0</v>
      </c>
      <c r="CA3" s="96">
        <v>0</v>
      </c>
      <c r="CB3" s="96">
        <v>0</v>
      </c>
      <c r="CC3" s="96">
        <v>0</v>
      </c>
      <c r="CD3" s="96">
        <v>0</v>
      </c>
      <c r="CE3" s="96">
        <v>0</v>
      </c>
      <c r="CF3" s="96">
        <v>0</v>
      </c>
      <c r="CG3" s="96">
        <v>0</v>
      </c>
      <c r="CH3" s="96">
        <v>0</v>
      </c>
      <c r="CI3" s="96">
        <v>0</v>
      </c>
      <c r="CJ3" s="96">
        <v>0</v>
      </c>
      <c r="CK3" s="95">
        <f>SUM(Tabelle2[[#This Row],[Jan 22 CF]:[Mar 22 CF]])</f>
        <v>0</v>
      </c>
      <c r="CL3" s="95">
        <f>SUM(Tabelle2[[#This Row],[Apr 22 CF]:[Jun 22 CF]])</f>
        <v>0</v>
      </c>
      <c r="CM3" s="95">
        <f>SUM(Tabelle2[[#This Row],[Jul 22 CF]:[Sep 22 CF]])</f>
        <v>0</v>
      </c>
      <c r="CN3" s="95">
        <f>SUM(Tabelle2[[#This Row],[Oct 22 CF]:[Dec 22 CF]])</f>
        <v>0</v>
      </c>
      <c r="CO3" s="95">
        <f>SUM(Tabelle2[[#This Row],[Jan 23 CF]:[Mar 23 CF]])</f>
        <v>0</v>
      </c>
      <c r="CP3" s="95">
        <f>SUM(Tabelle2[[#This Row],[Apr 23 CF]:[Jun 23 CF]])</f>
        <v>0</v>
      </c>
      <c r="CQ3" s="95">
        <f>SUM(Tabelle2[[#This Row],[Jul 23 CF]:[Sep 23 CF]])</f>
        <v>0</v>
      </c>
      <c r="CR3" s="95">
        <f>SUM(Tabelle2[[#This Row],[Oct 23 CF]:[Dec 23 CF]])</f>
        <v>0</v>
      </c>
      <c r="CS3" s="95">
        <f>SUM(Tabelle2[[#This Row],[Jan 24 CF]:[Mar 24 CF]])</f>
        <v>0</v>
      </c>
      <c r="CT3" s="95">
        <f>SUM(Tabelle2[[#This Row],[Apr 24 CF]:[Jun 24 CF]])</f>
        <v>0</v>
      </c>
      <c r="CU3" s="95">
        <f>SUM(Tabelle2[[#This Row],[Jul 24 CF]:[Sep 24 CF]])</f>
        <v>0</v>
      </c>
      <c r="CV3" s="95">
        <f>SUM(Tabelle2[[#This Row],[Oct 24 CF]:[Dec 24 CF]])</f>
        <v>0</v>
      </c>
      <c r="CW3" s="98">
        <v>10901</v>
      </c>
      <c r="CX3" s="275">
        <v>11616</v>
      </c>
      <c r="CY3" s="98">
        <v>3098</v>
      </c>
      <c r="CZ3" s="52">
        <v>0</v>
      </c>
      <c r="DA3" s="52">
        <f>SUM(Tabelle2[[#This Row],[Jan 22 CF]:[Dec 22 CF]])</f>
        <v>0</v>
      </c>
      <c r="DB3" s="98">
        <f>SUM(Tabelle2[[#This Row],[Jan 23 CF]:[Dec 23 CF]])</f>
        <v>0</v>
      </c>
      <c r="DC3" s="98">
        <f>SUM(Tabelle2[[#This Row],[Jan 24 CF]:[Dec 24 CF]])</f>
        <v>0</v>
      </c>
      <c r="DD3" s="98">
        <v>0</v>
      </c>
      <c r="DE3" s="98">
        <v>0</v>
      </c>
      <c r="DF3" s="98">
        <v>0</v>
      </c>
      <c r="DG3" s="98">
        <v>0</v>
      </c>
      <c r="DH3" s="98">
        <v>0</v>
      </c>
      <c r="DI3" s="98">
        <v>0</v>
      </c>
      <c r="DJ3" s="98">
        <v>0</v>
      </c>
      <c r="DK3" s="98">
        <v>0</v>
      </c>
      <c r="DL3" s="98">
        <v>0</v>
      </c>
      <c r="DM3" s="98">
        <v>0</v>
      </c>
      <c r="DN3" s="95"/>
      <c r="DO3" s="95"/>
      <c r="DP3" s="226">
        <v>0.95</v>
      </c>
      <c r="DQ3" s="226">
        <v>0.92500000000000004</v>
      </c>
      <c r="DR3" s="226">
        <v>0.8</v>
      </c>
      <c r="DS3" s="226">
        <v>0.85</v>
      </c>
      <c r="DT3" s="226">
        <v>0.9</v>
      </c>
      <c r="DU3" s="226">
        <v>0.9</v>
      </c>
      <c r="DV3" s="226">
        <v>0.9</v>
      </c>
      <c r="DW3" s="226">
        <v>0.9</v>
      </c>
      <c r="DX3" s="226">
        <v>0.9</v>
      </c>
      <c r="DY3" s="226">
        <v>0.9</v>
      </c>
      <c r="DZ3" s="226">
        <v>0.9</v>
      </c>
      <c r="EA3" s="226">
        <v>0.88</v>
      </c>
      <c r="EB3" s="226">
        <v>0.9</v>
      </c>
      <c r="EC3" s="226">
        <v>0.93</v>
      </c>
      <c r="ED3" s="226">
        <v>0.93</v>
      </c>
      <c r="EE3" s="226">
        <v>0.9</v>
      </c>
      <c r="EF3" s="316">
        <v>0.9</v>
      </c>
      <c r="EG3" s="316">
        <v>0.9</v>
      </c>
      <c r="EH3" s="316">
        <v>0</v>
      </c>
      <c r="EI3" s="226">
        <v>0.95</v>
      </c>
      <c r="EJ3" s="226">
        <v>0.95</v>
      </c>
      <c r="EK3" s="226">
        <v>0.95</v>
      </c>
      <c r="EL3" s="226">
        <v>0.97499999999999998</v>
      </c>
      <c r="EM3" s="226">
        <v>0.95</v>
      </c>
      <c r="EN3" s="226">
        <v>0.9</v>
      </c>
      <c r="EO3" s="226">
        <v>0.9</v>
      </c>
      <c r="EP3" s="226">
        <v>0.9</v>
      </c>
      <c r="EQ3" s="226">
        <v>0.9</v>
      </c>
      <c r="ER3" s="226">
        <v>0.9</v>
      </c>
      <c r="ES3" s="226">
        <v>0.9</v>
      </c>
      <c r="ET3" s="226">
        <v>0.9</v>
      </c>
      <c r="EU3" s="226">
        <v>0.9</v>
      </c>
      <c r="EV3" s="226">
        <v>0.9</v>
      </c>
      <c r="EW3" s="226">
        <v>0.9</v>
      </c>
      <c r="EX3" s="226">
        <v>0.9</v>
      </c>
      <c r="EY3" s="226">
        <v>0.9</v>
      </c>
      <c r="EZ3" s="316">
        <v>0</v>
      </c>
      <c r="FA3" s="226">
        <v>0.9</v>
      </c>
      <c r="FB3" s="226">
        <v>0.85</v>
      </c>
      <c r="FC3" s="226">
        <v>0.85</v>
      </c>
      <c r="FD3" s="226">
        <v>0.85</v>
      </c>
      <c r="FE3" s="226">
        <v>0.85</v>
      </c>
      <c r="FF3" s="226">
        <v>0.85</v>
      </c>
      <c r="FG3" s="226">
        <v>0.85</v>
      </c>
      <c r="FH3" s="226">
        <v>0.85</v>
      </c>
      <c r="FI3" s="226">
        <v>0.85</v>
      </c>
      <c r="FJ3" s="226">
        <v>0.85</v>
      </c>
      <c r="FK3" s="226">
        <v>0.85</v>
      </c>
      <c r="FL3" s="226">
        <v>0.85</v>
      </c>
      <c r="FM3" s="195">
        <f t="shared" si="0"/>
        <v>0</v>
      </c>
      <c r="FN3" s="195">
        <f t="shared" si="1"/>
        <v>0</v>
      </c>
      <c r="FO3" s="195">
        <f t="shared" si="2"/>
        <v>0</v>
      </c>
      <c r="FP3" s="195">
        <f t="shared" si="3"/>
        <v>0</v>
      </c>
      <c r="FQ3" s="195">
        <f t="shared" si="4"/>
        <v>0</v>
      </c>
      <c r="FR3" s="195">
        <f t="shared" si="5"/>
        <v>0</v>
      </c>
      <c r="FS3" s="195">
        <f t="shared" si="6"/>
        <v>0</v>
      </c>
      <c r="FT3" s="95">
        <f t="shared" si="7"/>
        <v>0</v>
      </c>
      <c r="FU3" s="95">
        <f t="shared" si="8"/>
        <v>0</v>
      </c>
      <c r="FV3" s="95">
        <f t="shared" si="9"/>
        <v>0</v>
      </c>
      <c r="FW3" s="95">
        <f t="shared" si="10"/>
        <v>0</v>
      </c>
      <c r="FX3" s="95">
        <f t="shared" si="11"/>
        <v>0</v>
      </c>
      <c r="FY3" s="95">
        <f t="shared" si="12"/>
        <v>0</v>
      </c>
      <c r="FZ3" s="95">
        <f t="shared" si="13"/>
        <v>0</v>
      </c>
      <c r="GA3" s="95">
        <f t="shared" si="14"/>
        <v>0</v>
      </c>
      <c r="GB3" s="95">
        <f t="shared" si="15"/>
        <v>0</v>
      </c>
      <c r="GC3" s="95">
        <f t="shared" si="16"/>
        <v>0</v>
      </c>
      <c r="GD3" s="95">
        <f t="shared" si="17"/>
        <v>0</v>
      </c>
      <c r="GE3" s="95">
        <f t="shared" si="18"/>
        <v>0</v>
      </c>
      <c r="GF3" s="95">
        <f t="shared" si="19"/>
        <v>0</v>
      </c>
      <c r="GG3" s="95">
        <f t="shared" si="20"/>
        <v>0</v>
      </c>
      <c r="GH3" s="95">
        <f t="shared" si="21"/>
        <v>0</v>
      </c>
      <c r="GI3" s="95">
        <f>BW3*Tabelle2[[#This Row],[Nov 2023 AF]]</f>
        <v>0</v>
      </c>
      <c r="GJ3" s="95">
        <f>BX3*Tabelle2[[#This Row],[Dec 2023 AF]]</f>
        <v>0</v>
      </c>
      <c r="GK3" s="95">
        <f>BY3*Tabelle2[[#This Row],[Jan 2024 AF]]</f>
        <v>0</v>
      </c>
      <c r="GL3" s="95">
        <f>BZ3*Tabelle2[[#This Row],[Feb 2024 AF]]</f>
        <v>0</v>
      </c>
      <c r="GM3" s="95">
        <f>CA3*Tabelle2[[#This Row],[Mar 2024 AF]]</f>
        <v>0</v>
      </c>
      <c r="GN3" s="95">
        <f>CB3*Tabelle2[[#This Row],[Apr 2024 AF]]</f>
        <v>0</v>
      </c>
      <c r="GO3" s="95">
        <f>CC3*Tabelle2[[#This Row],[May 2024 AF]]</f>
        <v>0</v>
      </c>
      <c r="GP3" s="95">
        <f>CD3*Tabelle2[[#This Row],[Jun 2024 AF]]</f>
        <v>0</v>
      </c>
      <c r="GQ3" s="95">
        <f>CE3*Tabelle2[[#This Row],[Jul 2024 AF]]</f>
        <v>0</v>
      </c>
      <c r="GR3" s="95">
        <f>CF3*Tabelle2[[#This Row],[Aug 2024 AF]]</f>
        <v>0</v>
      </c>
      <c r="GS3" s="95">
        <f>CG3*Tabelle2[[#This Row],[Sep 2024 AF]]</f>
        <v>0</v>
      </c>
      <c r="GT3" s="95">
        <f>CH3*Tabelle2[[#This Row],[Oct 2024 AF]]</f>
        <v>0</v>
      </c>
      <c r="GU3" s="95">
        <f>CI3*Tabelle2[[#This Row],[Nov 2024 AF]]</f>
        <v>0</v>
      </c>
      <c r="GV3" s="95">
        <f>CJ3*Tabelle2[[#This Row],[Dec 2024 AF]]</f>
        <v>0</v>
      </c>
      <c r="GW3" s="95">
        <f>SUM(Tabelle2[[#This Row],[Jan 22 NF]:[Mar 22 NF]])</f>
        <v>0</v>
      </c>
      <c r="GX3" s="95">
        <f>SUM(Tabelle2[[#This Row],[Apr 22 NF]:[Jun 22 NF]])</f>
        <v>0</v>
      </c>
      <c r="GY3" s="95">
        <f>SUM(Tabelle2[[#This Row],[Jul 22 NF]:[Sep 22 NF]])</f>
        <v>0</v>
      </c>
      <c r="GZ3" s="95">
        <f>SUM(Tabelle2[[#This Row],[Oct 22 NF]:[Dec 22 NF]])</f>
        <v>0</v>
      </c>
      <c r="HA3" s="98">
        <f>SUM(Tabelle2[[#This Row],[Jan 23 NF]:[Mar 23 NF]])</f>
        <v>0</v>
      </c>
      <c r="HB3" s="98">
        <f>SUM(Tabelle2[[#This Row],[Apr 23 NF]:[Jun 23 NF]])</f>
        <v>0</v>
      </c>
      <c r="HC3" s="98">
        <f>SUM(Tabelle2[[#This Row],[Jul 23 NF]:[Sep 23 NF]])</f>
        <v>0</v>
      </c>
      <c r="HD3" s="98">
        <f>SUM(Tabelle2[[#This Row],[Oct 23 NF]:[Dec 23 NF]])</f>
        <v>0</v>
      </c>
      <c r="HE3" s="95">
        <f>SUM(Tabelle2[[#This Row],[Jan 24 NF]:[Mar 24 NF]])</f>
        <v>0</v>
      </c>
      <c r="HF3" s="98">
        <f>SUM(Tabelle2[[#This Row],[Apr 24 NF]:[Jun 24 NF]])</f>
        <v>0</v>
      </c>
      <c r="HG3" s="98">
        <f>SUM(Tabelle2[[#This Row],[Jul 24 NF]:[Sep 24 NF]])</f>
        <v>0</v>
      </c>
      <c r="HH3" s="98">
        <f>SUM(Tabelle2[[#This Row],[Oct 24 NF]:[Dec 24 NF]])</f>
        <v>0</v>
      </c>
      <c r="HI3" s="95">
        <v>0</v>
      </c>
      <c r="HJ3" s="95">
        <v>0</v>
      </c>
      <c r="HK3" s="95">
        <v>0</v>
      </c>
      <c r="HL3" s="95">
        <v>0</v>
      </c>
      <c r="HM3" s="95">
        <v>0</v>
      </c>
      <c r="HN3" s="95">
        <v>0</v>
      </c>
      <c r="HO3" s="95">
        <v>0</v>
      </c>
      <c r="HP3" s="95">
        <v>0</v>
      </c>
      <c r="HQ3" s="95">
        <v>0</v>
      </c>
      <c r="HR3" s="95">
        <v>0</v>
      </c>
      <c r="HS3" s="95">
        <v>0</v>
      </c>
      <c r="HT3" s="95">
        <v>4662</v>
      </c>
      <c r="HU3" s="95">
        <v>22094</v>
      </c>
      <c r="HV3" s="98">
        <v>10901</v>
      </c>
      <c r="HW3" s="98">
        <v>11616</v>
      </c>
      <c r="HX3" s="98">
        <v>3098</v>
      </c>
      <c r="HY3" s="98">
        <v>0</v>
      </c>
      <c r="HZ3" s="98">
        <f>SUM(Tabelle2[[#This Row],[Jan 22 NF]:[Dec 22 NF]])</f>
        <v>0</v>
      </c>
      <c r="IA3" s="98">
        <f>SUM(Tabelle2[[#This Row],[Jan 23 NF]:[Dec 23 NF]])</f>
        <v>0</v>
      </c>
      <c r="IB3" s="98">
        <f>SUM(Tabelle2[[#This Row],[Jan 24 NF]:[Dec 24 NF]])</f>
        <v>0</v>
      </c>
      <c r="IC3" s="98">
        <f>IFERROR(Tabelle2[[#This Row],[2025 CF]]*Tabelle2[[#This Row],[2025 AF]],0)</f>
        <v>0</v>
      </c>
      <c r="ID3" s="98">
        <f>IFERROR(Tabelle2[[#This Row],[2026 CF]]*Tabelle2[[#This Row],[2026 AF]],0)</f>
        <v>0</v>
      </c>
      <c r="IE3" s="98">
        <f>IFERROR(Tabelle2[[#This Row],[2027 CF]]*Tabelle2[[#This Row],[2027 AF]],0)</f>
        <v>0</v>
      </c>
      <c r="IF3" s="98">
        <f>IFERROR(Tabelle2[[#This Row],[2028 CF]]*Tabelle2[[#This Row],[2028 AF]],0)</f>
        <v>0</v>
      </c>
      <c r="IG3" s="98">
        <f>IFERROR(Tabelle2[[#This Row],[2029 CF]]*Tabelle2[[#This Row],[2029 AF]],0)</f>
        <v>0</v>
      </c>
      <c r="IH3" s="98">
        <f>IFERROR(Tabelle2[[#This Row],[2030 CF]]*Tabelle2[[#This Row],[2030 AF]],0)</f>
        <v>0</v>
      </c>
      <c r="II3" s="98">
        <f>IFERROR(Tabelle2[[#This Row],[2031 CF]]*Tabelle2[[#This Row],[2031 AF]],0)</f>
        <v>0</v>
      </c>
      <c r="IJ3" s="98">
        <f>IFERROR(Tabelle2[[#This Row],[2032 CF]]*Tabelle2[[#This Row],[2032 AF]],0)</f>
        <v>0</v>
      </c>
      <c r="IK3" s="98">
        <f>IFERROR(Tabelle2[[#This Row],[2033 CF]]*Tabelle2[[#This Row],[2033 AF]],0)</f>
        <v>0</v>
      </c>
      <c r="IL3" s="98">
        <f>IFERROR(Tabelle2[[#This Row],[2034 CF]]*Tabelle2[[#This Row],[2034 AF]],0)</f>
        <v>0</v>
      </c>
      <c r="IM3" s="98">
        <f>IFERROR(Tabelle2[[#This Row],[2035 CF]]*Tabelle2[[#This Row],[2035 AF]],0)</f>
        <v>0</v>
      </c>
      <c r="IN3" s="51">
        <v>0</v>
      </c>
      <c r="IO3" s="51">
        <v>0</v>
      </c>
      <c r="IP3" s="51">
        <v>0</v>
      </c>
      <c r="IQ3" s="51">
        <v>0</v>
      </c>
      <c r="IR3" s="51">
        <v>0</v>
      </c>
      <c r="IS3" s="51">
        <v>0</v>
      </c>
      <c r="IT3" s="51">
        <v>0</v>
      </c>
      <c r="IU3" s="51">
        <v>0</v>
      </c>
      <c r="IV3" s="51">
        <v>0</v>
      </c>
      <c r="IW3" s="51">
        <v>0</v>
      </c>
      <c r="IX3" s="51">
        <v>0</v>
      </c>
      <c r="IY3" s="51">
        <v>0</v>
      </c>
      <c r="IZ3" s="199">
        <v>0</v>
      </c>
      <c r="JA3" s="199">
        <v>0</v>
      </c>
      <c r="JB3" s="199">
        <v>0</v>
      </c>
      <c r="JC3" s="199">
        <v>0</v>
      </c>
      <c r="JD3" s="199">
        <v>0</v>
      </c>
      <c r="JE3" s="196">
        <v>0</v>
      </c>
      <c r="JF3" s="196">
        <v>0</v>
      </c>
      <c r="JG3" s="196">
        <v>0</v>
      </c>
      <c r="JH3" s="196">
        <v>0</v>
      </c>
      <c r="JI3" s="196">
        <v>0</v>
      </c>
      <c r="JJ3" s="196">
        <v>0</v>
      </c>
      <c r="JK3" s="196">
        <v>0</v>
      </c>
      <c r="JL3" s="196">
        <v>0</v>
      </c>
      <c r="JM3" s="196">
        <v>0</v>
      </c>
      <c r="JN3" s="196">
        <v>0</v>
      </c>
      <c r="JO3" s="196">
        <v>0</v>
      </c>
      <c r="JP3" s="196">
        <v>0</v>
      </c>
      <c r="JQ3" s="196">
        <f>SUM(Tabelle2[[#This Row],[Jan-23B]:[Mar-23B]])</f>
        <v>0</v>
      </c>
      <c r="JR3" s="196">
        <f>SUM(Tabelle2[[#This Row],[Apr-23B]:[Jun-23B]])</f>
        <v>0</v>
      </c>
      <c r="JS3" s="196">
        <f>SUM(Tabelle2[[#This Row],[Jul-23B]:[Sep-23B]])</f>
        <v>0</v>
      </c>
      <c r="JT3" s="196">
        <f>SUM(Tabelle2[[#This Row],[Oct-23B]:[Dec-23B]])</f>
        <v>0</v>
      </c>
      <c r="JU3" s="196">
        <f>SUM(Tabelle2[[#This Row],[1Q23 B1]:[4Q23 B]])</f>
        <v>0</v>
      </c>
      <c r="JV3" s="196">
        <v>0</v>
      </c>
      <c r="JW3" s="196">
        <v>0</v>
      </c>
      <c r="JX3" s="196">
        <v>0</v>
      </c>
      <c r="JY3" s="196">
        <v>0</v>
      </c>
      <c r="JZ3" s="196">
        <v>0</v>
      </c>
      <c r="KA3" s="196">
        <v>0</v>
      </c>
      <c r="KB3" s="196">
        <v>0</v>
      </c>
      <c r="KC3" s="196">
        <v>0</v>
      </c>
      <c r="KD3" s="196">
        <v>0</v>
      </c>
      <c r="KE3" s="196">
        <v>0</v>
      </c>
      <c r="KF3" s="196" t="str">
        <f>IF(SUM(Tabelle2[[#This Row],[2018 NF]:[2028 NF]],Tabelle2[[#This Row],[2023 B]])&gt;0,"yes","no")</f>
        <v>yes</v>
      </c>
      <c r="KG3" s="196" t="str">
        <f>IFERROR(INDEX(Tabelle2[[#Headers],[2005 NF]:[2034 NF]],MATCH(TRUE,INDEX(Tabelle2[[#This Row],[2005 NF]:[2034 NF]]&gt;1000,),0)),0)</f>
        <v>2016 NF</v>
      </c>
      <c r="KH3" s="196" t="str">
        <f>IFERROR(LOOKUP(2,1/(Tabelle2[[#This Row],[2005 NF]:[2035 NF]]&gt;1000),Tabelle2[[#Headers],[2005 NF]:[2035 NF]]),0)</f>
        <v>2020 NF</v>
      </c>
      <c r="KI3" s="196">
        <f>SUM(Tabelle2[[#This Row],[Jan 23 NF]:[Mar 23 NF]])</f>
        <v>0</v>
      </c>
      <c r="KJ3" s="196">
        <f>SUM(Tabelle2[[#This Row],[Jan-23B]:[Mar-23B]])</f>
        <v>0</v>
      </c>
      <c r="KK3" s="52">
        <v>0</v>
      </c>
      <c r="KL3" s="52">
        <v>0</v>
      </c>
      <c r="KM3" s="52">
        <v>0</v>
      </c>
      <c r="KN3" s="52">
        <v>0</v>
      </c>
      <c r="KO3" s="52">
        <v>0</v>
      </c>
      <c r="KP3" s="52">
        <v>0</v>
      </c>
      <c r="KQ3" s="52">
        <v>0</v>
      </c>
      <c r="KR3" s="52">
        <v>0</v>
      </c>
      <c r="KS3" s="52">
        <v>0</v>
      </c>
      <c r="KT3" s="52">
        <v>0</v>
      </c>
      <c r="KU3" s="52">
        <v>0</v>
      </c>
      <c r="KV3" s="52">
        <v>0</v>
      </c>
      <c r="KW3" s="52">
        <v>0</v>
      </c>
      <c r="KX3" s="52">
        <v>0</v>
      </c>
      <c r="KY3" s="52">
        <v>0</v>
      </c>
      <c r="KZ3" s="52">
        <v>0</v>
      </c>
      <c r="LA3" s="52" t="e">
        <f>$AV3*2.204623/#REF!*$AP3*Tabelle2[[#This Row],[May 23 NF]]</f>
        <v>#REF!</v>
      </c>
      <c r="LB3" s="52" t="e">
        <f>$AV3*2.204623/#REF!*$AP3*Tabelle2[[#This Row],[Jun 23 NF]]</f>
        <v>#REF!</v>
      </c>
      <c r="LC3" s="52" t="e">
        <f>$AV3*2.204623/#REF!*$AP3*Tabelle2[[#This Row],[Jul 23 NF]]</f>
        <v>#REF!</v>
      </c>
      <c r="LD3" s="52" t="e">
        <f>$AV3*2.204623/#REF!*$AP3*Tabelle2[[#This Row],[Aug 23 NF]]</f>
        <v>#REF!</v>
      </c>
      <c r="LE3" s="52" t="e">
        <f>$AV3*2.204623/#REF!*$AP3*Tabelle2[[#This Row],[Sep 23 NF]]</f>
        <v>#REF!</v>
      </c>
      <c r="LF3" s="52" t="e">
        <f>$AV3*2.204623/#REF!*$AP3*Tabelle2[[#This Row],[Oct 23 NF]]</f>
        <v>#REF!</v>
      </c>
      <c r="LG3" s="52" t="e">
        <f>$AV3*2.204623/#REF!*$AP3*Tabelle2[[#This Row],[Nov 23 NF]]</f>
        <v>#REF!</v>
      </c>
      <c r="LH3" s="52" t="e">
        <f>$AV3*2.204623/#REF!*$AP3*Tabelle2[[#This Row],[Dec 23 NF]]</f>
        <v>#REF!</v>
      </c>
      <c r="LI3" s="52" t="e">
        <f>$AV3*2.204623/#REF!*$AP3*Tabelle2[[#This Row],[Jan 24 NF]]</f>
        <v>#REF!</v>
      </c>
      <c r="LJ3" s="52" t="e">
        <f>$AV3*2.204623/#REF!*$AP3*Tabelle2[[#This Row],[Feb 24 NF]]</f>
        <v>#REF!</v>
      </c>
      <c r="LK3" s="52" t="e">
        <f>$AV3*2.204623/#REF!*$AP3*Tabelle2[[#This Row],[Mar 24 NF]]</f>
        <v>#REF!</v>
      </c>
      <c r="LL3" s="52" t="e">
        <f>$AV3*2.204623/#REF!*$AP3*Tabelle2[[#This Row],[Apr 24 NF]]</f>
        <v>#REF!</v>
      </c>
      <c r="LM3" s="52" t="e">
        <f>$AV3*2.204623/#REF!*$AP3*Tabelle2[[#This Row],[May 24 NF]]</f>
        <v>#REF!</v>
      </c>
      <c r="LN3" s="52" t="e">
        <f>$AV3*2.204623/#REF!*$AP3*Tabelle2[[#This Row],[Jun 24 NF]]</f>
        <v>#REF!</v>
      </c>
      <c r="LO3" s="52" t="e">
        <f>$AV3*2.204623/#REF!*$AP3*Tabelle2[[#This Row],[Jul 24 NF]]</f>
        <v>#REF!</v>
      </c>
      <c r="LP3" s="52" t="e">
        <f>$AV3*2.204623/#REF!*$AP3*Tabelle2[[#This Row],[Aug 24 NF]]</f>
        <v>#REF!</v>
      </c>
      <c r="LQ3" s="52" t="e">
        <f>$AV3*2.204623/#REF!*$AP3*Tabelle2[[#This Row],[Sep 24 NF]]</f>
        <v>#REF!</v>
      </c>
      <c r="LR3" s="52" t="e">
        <f>$AV3*2.204623/#REF!*$AP3*Tabelle2[[#This Row],[Oct 24 NF]]</f>
        <v>#REF!</v>
      </c>
      <c r="LS3" s="52" t="e">
        <f>$AV3*2.204623/#REF!*$AP3*Tabelle2[[#This Row],[Nov 24 NF]]</f>
        <v>#REF!</v>
      </c>
      <c r="LT3" s="52" t="e">
        <f>$AV3*2.204623/#REF!*$AP3*Tabelle2[[#This Row],[Dec 24 NF]]</f>
        <v>#REF!</v>
      </c>
      <c r="LU3" s="198">
        <f>SUM(Tabelle2[[#This Row],[Jan 22 EV]:[Mar 22 EV]])</f>
        <v>0</v>
      </c>
      <c r="LV3" s="198">
        <f>SUM(Tabelle2[[#This Row],[Apr 22 EV]:[Jun 22 EV]])</f>
        <v>0</v>
      </c>
      <c r="LW3" s="198">
        <f>SUM(Tabelle2[[#This Row],[Jul 22 EV]:[Sep 22 EV]])</f>
        <v>0</v>
      </c>
      <c r="LX3" s="198">
        <f>SUM(Tabelle2[[#This Row],[Oct 22 EV]:[Dec 22 EV]])</f>
        <v>0</v>
      </c>
      <c r="LY3" s="198">
        <f>SUM(Tabelle2[[#This Row],[Jan 23 EV]:[Mar 23 EV]])</f>
        <v>0</v>
      </c>
      <c r="LZ3" s="198" t="e">
        <f>SUM(Tabelle2[[#This Row],[Apr 23 EV]:[Jun 23 EV]])</f>
        <v>#REF!</v>
      </c>
      <c r="MA3" s="198" t="e">
        <f>SUM(Tabelle2[[#This Row],[Jul 23 EV]:[Sep 23 EV]])</f>
        <v>#REF!</v>
      </c>
      <c r="MB3" s="198" t="e">
        <f>SUM(Tabelle2[[#This Row],[Oct 23 EV]:[Dec 23 EV]])</f>
        <v>#REF!</v>
      </c>
      <c r="MC3" s="198" t="e">
        <f>SUM(Tabelle2[[#This Row],[Jan 24 EV]:[Mar 24 EV]])</f>
        <v>#REF!</v>
      </c>
      <c r="MD3" s="198" t="e">
        <f>SUM(Tabelle2[[#This Row],[Apr 24 EV]:[Jun 24 EV]])</f>
        <v>#REF!</v>
      </c>
      <c r="ME3" s="198" t="e">
        <f>SUM(Tabelle2[[#This Row],[Jul 24 EV]:[Sep 24 EV]])</f>
        <v>#REF!</v>
      </c>
      <c r="MF3" s="198" t="e">
        <f>SUM(Tabelle2[[#This Row],[Oct 24 EV]:[Dec 24 EV]])</f>
        <v>#REF!</v>
      </c>
      <c r="MG3" s="68">
        <v>0</v>
      </c>
      <c r="MH3" s="68">
        <v>0</v>
      </c>
      <c r="MI3" s="68">
        <v>0</v>
      </c>
      <c r="MJ3" s="68">
        <v>0</v>
      </c>
      <c r="MK3" s="68">
        <v>0</v>
      </c>
      <c r="ML3" s="68">
        <v>0</v>
      </c>
      <c r="MM3" s="68">
        <v>0</v>
      </c>
      <c r="MN3" s="68">
        <v>0</v>
      </c>
      <c r="MO3" s="68">
        <v>0</v>
      </c>
      <c r="MP3" s="98">
        <v>1106.5928778660002</v>
      </c>
      <c r="MQ3" s="98" t="e">
        <f>$AS3*2.204623/#REF!*$AP3*HU3</f>
        <v>#REF!</v>
      </c>
      <c r="MR3" s="98" t="e">
        <f>$AT3*2.204623/#REF!*$AP3*HV3</f>
        <v>#REF!</v>
      </c>
      <c r="MS3" s="98">
        <v>2757.2249826880002</v>
      </c>
      <c r="MT3" s="98">
        <v>735.35494114733342</v>
      </c>
      <c r="MU3" s="98">
        <v>0</v>
      </c>
      <c r="MV3" s="98">
        <f>SUM(Tabelle2[[#This Row],[Jan 22 EV]:[Dec 22 EV]])</f>
        <v>0</v>
      </c>
      <c r="MW3" s="98" t="e">
        <f>SUM(Tabelle2[[#This Row],[Jan 23 EV]:[Dec 23 EV]])</f>
        <v>#REF!</v>
      </c>
      <c r="MX3" s="98" t="e">
        <f>SUM(Tabelle2[[#This Row],[Jan 24 EV]:[Dec 24 EV]])</f>
        <v>#REF!</v>
      </c>
      <c r="MY3" s="98">
        <f t="shared" si="22"/>
        <v>0</v>
      </c>
      <c r="MZ3" s="98">
        <f t="shared" si="23"/>
        <v>0</v>
      </c>
      <c r="NA3" s="98">
        <f t="shared" si="24"/>
        <v>0</v>
      </c>
      <c r="NB3" s="98">
        <f t="shared" si="25"/>
        <v>0</v>
      </c>
      <c r="NC3" s="52">
        <v>0</v>
      </c>
      <c r="ND3" s="52">
        <v>0</v>
      </c>
      <c r="NE3" s="52">
        <v>0</v>
      </c>
      <c r="NF3" s="52">
        <v>0</v>
      </c>
      <c r="NG3" s="52">
        <v>0</v>
      </c>
      <c r="NH3" s="52">
        <v>0</v>
      </c>
      <c r="NI3" s="52">
        <v>0</v>
      </c>
      <c r="NJ3" s="52">
        <v>0</v>
      </c>
      <c r="NK3" s="52">
        <v>0</v>
      </c>
      <c r="NL3" s="52">
        <v>0</v>
      </c>
      <c r="NM3" s="52">
        <v>0</v>
      </c>
      <c r="NN3" s="52">
        <v>0</v>
      </c>
      <c r="NO3" s="198">
        <f t="shared" si="26"/>
        <v>0</v>
      </c>
      <c r="NP3" s="198">
        <f t="shared" si="27"/>
        <v>0</v>
      </c>
      <c r="NQ3" s="198">
        <f t="shared" si="28"/>
        <v>0</v>
      </c>
      <c r="NR3" s="198">
        <f t="shared" si="29"/>
        <v>0</v>
      </c>
      <c r="NS3" s="198">
        <f t="shared" si="30"/>
        <v>0</v>
      </c>
      <c r="NT3" s="198">
        <v>0</v>
      </c>
      <c r="NU3" s="198">
        <v>0</v>
      </c>
      <c r="NV3" s="198">
        <v>0</v>
      </c>
      <c r="NW3" s="198">
        <v>0</v>
      </c>
      <c r="NX3" s="198">
        <v>0</v>
      </c>
      <c r="NY3" s="198">
        <v>0</v>
      </c>
      <c r="NZ3" s="198">
        <v>0</v>
      </c>
      <c r="OA3" s="198">
        <v>0</v>
      </c>
      <c r="OB3" s="198">
        <v>0</v>
      </c>
      <c r="OC3" s="198">
        <v>0</v>
      </c>
      <c r="OD3" s="198">
        <v>0</v>
      </c>
      <c r="OE3" s="198">
        <v>0</v>
      </c>
      <c r="OF3" s="198">
        <f>SUM(Tabelle2[[#This Row],[Jan 23 B EV]:[Mar 23 B EV]])</f>
        <v>0</v>
      </c>
      <c r="OG3" s="198">
        <f>SUM(Tabelle2[[#This Row],[Apr 23 B EV]:[Jun 23 B EV]])</f>
        <v>0</v>
      </c>
      <c r="OH3" s="198">
        <f>SUM(Tabelle2[[#This Row],[Jul 23 B EV]:[Sep 23 B EV]])</f>
        <v>0</v>
      </c>
      <c r="OI3" s="198">
        <f>SUM(Tabelle2[[#This Row],[Oct 23 B EV]:[Dec 23 B EV]])</f>
        <v>0</v>
      </c>
      <c r="OJ3" s="198">
        <f>SUM(Tabelle2[[#This Row],[Jan 23 B EV]:[Dec 23 B EV]])</f>
        <v>0</v>
      </c>
      <c r="OK3" s="68"/>
      <c r="OL3" s="68"/>
      <c r="OM3" s="95" t="s">
        <v>973</v>
      </c>
      <c r="ON3" s="95">
        <v>0</v>
      </c>
      <c r="OO3" s="95">
        <v>0</v>
      </c>
      <c r="OP3" s="95">
        <v>0</v>
      </c>
      <c r="OQ3" s="68"/>
      <c r="OR3" s="68"/>
      <c r="OS3" s="68"/>
      <c r="OT3" s="68"/>
      <c r="OU3" s="68"/>
      <c r="OV3" s="68"/>
      <c r="OW3" s="68"/>
      <c r="OX3" s="198">
        <v>0</v>
      </c>
      <c r="OY3" s="198">
        <v>0</v>
      </c>
      <c r="OZ3" s="198">
        <v>0</v>
      </c>
      <c r="PA3" s="198">
        <v>0</v>
      </c>
      <c r="PB3" s="353">
        <v>0</v>
      </c>
      <c r="PC3" s="8" t="s">
        <v>57</v>
      </c>
      <c r="PD3" s="3" t="s">
        <v>95</v>
      </c>
      <c r="PE3" s="3" t="s">
        <v>171</v>
      </c>
      <c r="PF3" s="328" t="s">
        <v>190</v>
      </c>
      <c r="PG3" s="9">
        <v>0</v>
      </c>
      <c r="PH3" s="4">
        <v>0</v>
      </c>
      <c r="PI3" s="4">
        <v>1</v>
      </c>
      <c r="PJ3" s="4" t="s">
        <v>190</v>
      </c>
      <c r="PK3" s="4">
        <v>0</v>
      </c>
      <c r="PL3" s="4"/>
      <c r="PM3" s="334"/>
      <c r="PN3" s="3" t="s">
        <v>972</v>
      </c>
      <c r="PO3" s="3" t="s">
        <v>17</v>
      </c>
      <c r="PP3" s="200">
        <v>1514.6759560378769</v>
      </c>
      <c r="PQ3" s="56">
        <v>1458.5264388439821</v>
      </c>
      <c r="PR3" s="56">
        <v>1748.2400132301209</v>
      </c>
      <c r="PS3" s="56">
        <v>1793.170691875157</v>
      </c>
      <c r="PT3" s="200">
        <v>1579.9397350501818</v>
      </c>
      <c r="PU3" s="200">
        <v>1506.0252838259262</v>
      </c>
      <c r="PV3" s="200">
        <v>2178.5553362573096</v>
      </c>
      <c r="PW3" s="200">
        <v>2567.1720198155649</v>
      </c>
      <c r="PX3" s="200" t="e">
        <f>IF($PI3=1,SUMIF(#REF!,$PF3,#REF!),SUMIF(#REF!,$PJ3,#REF!))</f>
        <v>#REF!</v>
      </c>
      <c r="PY3" s="200" t="e">
        <f>IF($PI3=1,SUMIF(#REF!,$PF3,#REF!),SUMIF(#REF!,$PJ3,#REF!))</f>
        <v>#REF!</v>
      </c>
      <c r="PZ3" s="200" t="e">
        <f>IF($PI3=1,SUMIF(#REF!,$PF3,#REF!),SUMIF(#REF!,$PJ3,#REF!))</f>
        <v>#REF!</v>
      </c>
      <c r="QA3" s="200" t="e">
        <f>IF($PI3=1,SUMIF(#REF!,$PF3,#REF!),SUMIF(#REF!,$PJ3,#REF!))</f>
        <v>#REF!</v>
      </c>
      <c r="QB3" s="200" t="e">
        <f>IF($PI3=1,SUMIF(#REF!,$PF3,#REF!),SUMIF(#REF!,$PJ3,#REF!))</f>
        <v>#REF!</v>
      </c>
      <c r="QC3" s="200" t="e">
        <f>IF($PI3=1,SUMIF(#REF!,$PF3,#REF!),SUMIF(#REF!,$PJ3,#REF!))</f>
        <v>#REF!</v>
      </c>
      <c r="QD3" s="57">
        <f t="shared" si="31"/>
        <v>4.7110403974660624</v>
      </c>
      <c r="QE3" s="57">
        <f t="shared" si="32"/>
        <v>5.6468152427332905</v>
      </c>
      <c r="QF3" s="57">
        <f t="shared" si="33"/>
        <v>5.791941334756757</v>
      </c>
      <c r="QG3" s="57">
        <f t="shared" si="34"/>
        <v>5.1032053442120873</v>
      </c>
      <c r="QH3" s="57">
        <f t="shared" si="35"/>
        <v>4.8644616667577409</v>
      </c>
      <c r="QI3" s="57">
        <f t="shared" si="36"/>
        <v>7.0367337361111106</v>
      </c>
      <c r="QJ3" s="57">
        <f>IF(Tabelle2[[#This Row],[Index and Premium Usage]]=1,($AW3*(1+$AZ3))*(PW3*(1+$PG3)+$PH3)/1000,($AW3*(1+$AZ3))*(PW3*(1+$PG3)+$PK3)/1000)</f>
        <v>8.2919656240042752</v>
      </c>
      <c r="QK3" s="57" t="e">
        <f>IF($PI3=1,($AW3*(1+$AY3))*(PX3*(1+$PG3)+$PH3)/1000,($AW3*(1+$AZ3))*(PX3*(1+$PG3)+$PK3+Tabelle2[[#This Row],[Premium VW 2023]])/1000)</f>
        <v>#REF!</v>
      </c>
      <c r="QL3" s="57" t="e">
        <f t="shared" si="37"/>
        <v>#REF!</v>
      </c>
      <c r="QM3" s="57" t="e">
        <f t="shared" si="38"/>
        <v>#REF!</v>
      </c>
      <c r="QN3" s="57" t="e">
        <f t="shared" si="39"/>
        <v>#REF!</v>
      </c>
      <c r="QO3" s="57" t="e">
        <f t="shared" si="40"/>
        <v>#REF!</v>
      </c>
      <c r="QP3" s="57" t="e">
        <f t="shared" si="41"/>
        <v>#REF!</v>
      </c>
    </row>
    <row r="4" spans="1:458" ht="12.75" customHeight="1">
      <c r="A4" s="94" t="s">
        <v>934</v>
      </c>
      <c r="B4" s="94" t="s">
        <v>87</v>
      </c>
      <c r="C4" s="94" t="s">
        <v>1553</v>
      </c>
      <c r="D4" s="2" t="s">
        <v>108</v>
      </c>
      <c r="E4" s="173" t="s">
        <v>304</v>
      </c>
      <c r="F4" s="2" t="s">
        <v>304</v>
      </c>
      <c r="G4" s="2" t="s">
        <v>304</v>
      </c>
      <c r="H4" s="2" t="s">
        <v>216</v>
      </c>
      <c r="I4" s="188" t="s">
        <v>216</v>
      </c>
      <c r="J4" s="2" t="s">
        <v>27</v>
      </c>
      <c r="K4" s="2" t="s">
        <v>27</v>
      </c>
      <c r="L4" s="2" t="s">
        <v>27</v>
      </c>
      <c r="M4" s="2" t="s">
        <v>514</v>
      </c>
      <c r="N4" s="6" t="s">
        <v>1138</v>
      </c>
      <c r="O4" s="6" t="s">
        <v>515</v>
      </c>
      <c r="P4" s="3"/>
      <c r="Q4" s="2"/>
      <c r="R4" s="2"/>
      <c r="S4" s="2"/>
      <c r="T4" s="94" t="s">
        <v>1282</v>
      </c>
      <c r="U4" s="2" t="s">
        <v>14</v>
      </c>
      <c r="V4" s="2"/>
      <c r="W4" s="2"/>
      <c r="X4" s="94"/>
      <c r="Y4" s="2" t="s">
        <v>235</v>
      </c>
      <c r="Z4" s="94" t="s">
        <v>261</v>
      </c>
      <c r="AA4" s="1">
        <v>7713361</v>
      </c>
      <c r="AB4" s="6"/>
      <c r="AC4" s="79"/>
      <c r="AD4" s="2"/>
      <c r="AE4" s="2"/>
      <c r="AF4" s="2" t="s">
        <v>119</v>
      </c>
      <c r="AG4" s="278"/>
      <c r="AH4" s="278"/>
      <c r="AI4" s="2" t="s">
        <v>109</v>
      </c>
      <c r="AJ4" s="2" t="s">
        <v>120</v>
      </c>
      <c r="AK4" s="21"/>
      <c r="AL4" s="13"/>
      <c r="AM4" s="13"/>
      <c r="AN4" s="13"/>
      <c r="AO4" s="13"/>
      <c r="AP4" s="13">
        <v>1</v>
      </c>
      <c r="AQ4" s="33"/>
      <c r="AR4" s="37">
        <v>3.3159999999999998</v>
      </c>
      <c r="AS4" s="13">
        <v>3.3159999999999998</v>
      </c>
      <c r="AT4" s="13">
        <v>3.3159999999999998</v>
      </c>
      <c r="AU4" s="13">
        <v>3.3159999999999998</v>
      </c>
      <c r="AV4" s="13">
        <v>3.3159999999999998</v>
      </c>
      <c r="AW4" s="33">
        <v>3.3159999999999998</v>
      </c>
      <c r="AX4" s="193"/>
      <c r="AY4" s="36">
        <v>0</v>
      </c>
      <c r="AZ4" s="36">
        <v>0</v>
      </c>
      <c r="BA4" s="96">
        <v>0</v>
      </c>
      <c r="BB4" s="96">
        <v>0</v>
      </c>
      <c r="BC4" s="96">
        <v>0</v>
      </c>
      <c r="BD4" s="96">
        <v>0</v>
      </c>
      <c r="BE4" s="133">
        <v>0</v>
      </c>
      <c r="BF4" s="133">
        <v>0</v>
      </c>
      <c r="BG4" s="133">
        <v>0</v>
      </c>
      <c r="BH4" s="133">
        <v>0</v>
      </c>
      <c r="BI4" s="133">
        <v>0</v>
      </c>
      <c r="BJ4" s="133">
        <v>0</v>
      </c>
      <c r="BK4" s="133">
        <v>0</v>
      </c>
      <c r="BL4" s="133">
        <v>0</v>
      </c>
      <c r="BM4" s="96">
        <v>0</v>
      </c>
      <c r="BN4" s="96">
        <v>0</v>
      </c>
      <c r="BO4" s="96">
        <v>0</v>
      </c>
      <c r="BP4" s="96">
        <v>0</v>
      </c>
      <c r="BQ4" s="96">
        <v>0</v>
      </c>
      <c r="BR4" s="96">
        <v>0</v>
      </c>
      <c r="BS4" s="96">
        <v>0</v>
      </c>
      <c r="BT4" s="96">
        <v>0</v>
      </c>
      <c r="BU4" s="96">
        <v>0</v>
      </c>
      <c r="BV4" s="96">
        <v>0</v>
      </c>
      <c r="BW4" s="96">
        <v>0</v>
      </c>
      <c r="BX4" s="96">
        <v>0</v>
      </c>
      <c r="BY4" s="96">
        <v>0</v>
      </c>
      <c r="BZ4" s="96">
        <v>0</v>
      </c>
      <c r="CA4" s="96">
        <v>0</v>
      </c>
      <c r="CB4" s="96">
        <v>0</v>
      </c>
      <c r="CC4" s="96">
        <v>0</v>
      </c>
      <c r="CD4" s="96">
        <v>0</v>
      </c>
      <c r="CE4" s="96">
        <v>0</v>
      </c>
      <c r="CF4" s="96">
        <v>0</v>
      </c>
      <c r="CG4" s="96">
        <v>0</v>
      </c>
      <c r="CH4" s="96">
        <v>0</v>
      </c>
      <c r="CI4" s="96">
        <v>0</v>
      </c>
      <c r="CJ4" s="96">
        <v>0</v>
      </c>
      <c r="CK4" s="95">
        <f>SUM(Tabelle2[[#This Row],[Jan 22 CF]:[Mar 22 CF]])</f>
        <v>0</v>
      </c>
      <c r="CL4" s="95">
        <f>SUM(Tabelle2[[#This Row],[Apr 22 CF]:[Jun 22 CF]])</f>
        <v>0</v>
      </c>
      <c r="CM4" s="95">
        <f>SUM(Tabelle2[[#This Row],[Jul 22 CF]:[Sep 22 CF]])</f>
        <v>0</v>
      </c>
      <c r="CN4" s="95">
        <f>SUM(Tabelle2[[#This Row],[Oct 22 CF]:[Dec 22 CF]])</f>
        <v>0</v>
      </c>
      <c r="CO4" s="95">
        <f>SUM(Tabelle2[[#This Row],[Jan 23 CF]:[Mar 23 CF]])</f>
        <v>0</v>
      </c>
      <c r="CP4" s="95">
        <f>SUM(Tabelle2[[#This Row],[Apr 23 CF]:[Jun 23 CF]])</f>
        <v>0</v>
      </c>
      <c r="CQ4" s="95">
        <f>SUM(Tabelle2[[#This Row],[Jul 23 CF]:[Sep 23 CF]])</f>
        <v>0</v>
      </c>
      <c r="CR4" s="95">
        <f>SUM(Tabelle2[[#This Row],[Oct 23 CF]:[Dec 23 CF]])</f>
        <v>0</v>
      </c>
      <c r="CS4" s="95">
        <f>SUM(Tabelle2[[#This Row],[Jan 24 CF]:[Mar 24 CF]])</f>
        <v>0</v>
      </c>
      <c r="CT4" s="95">
        <f>SUM(Tabelle2[[#This Row],[Apr 24 CF]:[Jun 24 CF]])</f>
        <v>0</v>
      </c>
      <c r="CU4" s="95">
        <f>SUM(Tabelle2[[#This Row],[Jul 24 CF]:[Sep 24 CF]])</f>
        <v>0</v>
      </c>
      <c r="CV4" s="95">
        <f>SUM(Tabelle2[[#This Row],[Oct 24 CF]:[Dec 24 CF]])</f>
        <v>0</v>
      </c>
      <c r="CW4" s="98">
        <v>0</v>
      </c>
      <c r="CX4" s="275">
        <v>0</v>
      </c>
      <c r="CY4" s="98">
        <v>0</v>
      </c>
      <c r="CZ4" s="52">
        <v>0</v>
      </c>
      <c r="DA4" s="52">
        <f>SUM(Tabelle2[[#This Row],[Jan 22 CF]:[Dec 22 CF]])</f>
        <v>0</v>
      </c>
      <c r="DB4" s="98">
        <f>SUM(Tabelle2[[#This Row],[Jan 23 CF]:[Dec 23 CF]])</f>
        <v>0</v>
      </c>
      <c r="DC4" s="98">
        <f>SUM(Tabelle2[[#This Row],[Jan 24 CF]:[Dec 24 CF]])</f>
        <v>0</v>
      </c>
      <c r="DD4" s="98">
        <v>0</v>
      </c>
      <c r="DE4" s="98">
        <v>0</v>
      </c>
      <c r="DF4" s="98">
        <v>0</v>
      </c>
      <c r="DG4" s="98">
        <v>0</v>
      </c>
      <c r="DH4" s="98">
        <v>0</v>
      </c>
      <c r="DI4" s="98">
        <v>0</v>
      </c>
      <c r="DJ4" s="98">
        <v>0</v>
      </c>
      <c r="DK4" s="98">
        <v>0</v>
      </c>
      <c r="DL4" s="98">
        <v>0</v>
      </c>
      <c r="DM4" s="98">
        <v>0</v>
      </c>
      <c r="DN4" s="95"/>
      <c r="DO4" s="95"/>
      <c r="DP4" s="226">
        <v>0.95</v>
      </c>
      <c r="DQ4" s="226">
        <v>0.92500000000000004</v>
      </c>
      <c r="DR4" s="226">
        <v>0.8</v>
      </c>
      <c r="DS4" s="226">
        <v>0.85</v>
      </c>
      <c r="DT4" s="226">
        <v>0.9</v>
      </c>
      <c r="DU4" s="226">
        <v>0.9</v>
      </c>
      <c r="DV4" s="226">
        <v>0.9</v>
      </c>
      <c r="DW4" s="226">
        <v>0.9</v>
      </c>
      <c r="DX4" s="226">
        <v>0.9</v>
      </c>
      <c r="DY4" s="226">
        <v>0.9</v>
      </c>
      <c r="DZ4" s="226">
        <v>0.9</v>
      </c>
      <c r="EA4" s="226">
        <v>0.88</v>
      </c>
      <c r="EB4" s="226">
        <v>0.9</v>
      </c>
      <c r="EC4" s="226">
        <v>0.93</v>
      </c>
      <c r="ED4" s="226">
        <v>0.93</v>
      </c>
      <c r="EE4" s="226">
        <v>0.9</v>
      </c>
      <c r="EF4" s="316">
        <v>0.9</v>
      </c>
      <c r="EG4" s="316">
        <v>0.9</v>
      </c>
      <c r="EH4" s="316">
        <v>0.9</v>
      </c>
      <c r="EI4" s="226">
        <v>0.95</v>
      </c>
      <c r="EJ4" s="226">
        <v>0.95</v>
      </c>
      <c r="EK4" s="226">
        <v>0.95</v>
      </c>
      <c r="EL4" s="226">
        <v>0.97499999999999998</v>
      </c>
      <c r="EM4" s="226">
        <v>0.95</v>
      </c>
      <c r="EN4" s="226">
        <v>0.9</v>
      </c>
      <c r="EO4" s="226">
        <v>0.9</v>
      </c>
      <c r="EP4" s="226">
        <v>0.9</v>
      </c>
      <c r="EQ4" s="226">
        <v>0.9</v>
      </c>
      <c r="ER4" s="226">
        <v>0.9</v>
      </c>
      <c r="ES4" s="226">
        <v>0.9</v>
      </c>
      <c r="ET4" s="226">
        <v>0.9</v>
      </c>
      <c r="EU4" s="226">
        <v>0.9</v>
      </c>
      <c r="EV4" s="226">
        <v>0.9</v>
      </c>
      <c r="EW4" s="226">
        <v>0.9</v>
      </c>
      <c r="EX4" s="226">
        <v>0.9</v>
      </c>
      <c r="EY4" s="226">
        <v>0.9</v>
      </c>
      <c r="EZ4" s="316">
        <v>0.9</v>
      </c>
      <c r="FA4" s="226">
        <v>0.9</v>
      </c>
      <c r="FB4" s="226">
        <v>0.85</v>
      </c>
      <c r="FC4" s="226">
        <v>0.85</v>
      </c>
      <c r="FD4" s="226">
        <v>0.85</v>
      </c>
      <c r="FE4" s="226">
        <v>0.85</v>
      </c>
      <c r="FF4" s="226">
        <v>0.85</v>
      </c>
      <c r="FG4" s="226">
        <v>0.85</v>
      </c>
      <c r="FH4" s="226">
        <v>0.85</v>
      </c>
      <c r="FI4" s="226">
        <v>0.85</v>
      </c>
      <c r="FJ4" s="226">
        <v>0.85</v>
      </c>
      <c r="FK4" s="226">
        <v>0.85</v>
      </c>
      <c r="FL4" s="226">
        <v>0.85</v>
      </c>
      <c r="FM4" s="195">
        <f t="shared" si="0"/>
        <v>0</v>
      </c>
      <c r="FN4" s="195">
        <f t="shared" si="1"/>
        <v>0</v>
      </c>
      <c r="FO4" s="195">
        <f t="shared" si="2"/>
        <v>0</v>
      </c>
      <c r="FP4" s="195">
        <f t="shared" si="3"/>
        <v>0</v>
      </c>
      <c r="FQ4" s="195">
        <f t="shared" si="4"/>
        <v>0</v>
      </c>
      <c r="FR4" s="195">
        <f t="shared" si="5"/>
        <v>0</v>
      </c>
      <c r="FS4" s="195">
        <f t="shared" si="6"/>
        <v>0</v>
      </c>
      <c r="FT4" s="95">
        <f t="shared" si="7"/>
        <v>0</v>
      </c>
      <c r="FU4" s="95">
        <f t="shared" si="8"/>
        <v>0</v>
      </c>
      <c r="FV4" s="95">
        <f t="shared" si="9"/>
        <v>0</v>
      </c>
      <c r="FW4" s="95">
        <f t="shared" si="10"/>
        <v>0</v>
      </c>
      <c r="FX4" s="95">
        <f t="shared" si="11"/>
        <v>0</v>
      </c>
      <c r="FY4" s="95">
        <f t="shared" si="12"/>
        <v>0</v>
      </c>
      <c r="FZ4" s="95">
        <f t="shared" si="13"/>
        <v>0</v>
      </c>
      <c r="GA4" s="95">
        <f t="shared" si="14"/>
        <v>0</v>
      </c>
      <c r="GB4" s="95">
        <f t="shared" si="15"/>
        <v>0</v>
      </c>
      <c r="GC4" s="95">
        <f t="shared" si="16"/>
        <v>0</v>
      </c>
      <c r="GD4" s="95">
        <f t="shared" si="17"/>
        <v>0</v>
      </c>
      <c r="GE4" s="95">
        <f t="shared" si="18"/>
        <v>0</v>
      </c>
      <c r="GF4" s="95">
        <f t="shared" si="19"/>
        <v>0</v>
      </c>
      <c r="GG4" s="95">
        <f t="shared" si="20"/>
        <v>0</v>
      </c>
      <c r="GH4" s="95">
        <f t="shared" si="21"/>
        <v>0</v>
      </c>
      <c r="GI4" s="95">
        <f>BW4*Tabelle2[[#This Row],[Nov 2023 AF]]</f>
        <v>0</v>
      </c>
      <c r="GJ4" s="95">
        <f>BX4*Tabelle2[[#This Row],[Dec 2023 AF]]</f>
        <v>0</v>
      </c>
      <c r="GK4" s="95">
        <f>BY4*Tabelle2[[#This Row],[Jan 2024 AF]]</f>
        <v>0</v>
      </c>
      <c r="GL4" s="95">
        <f>BZ4*Tabelle2[[#This Row],[Feb 2024 AF]]</f>
        <v>0</v>
      </c>
      <c r="GM4" s="95">
        <f>CA4*Tabelle2[[#This Row],[Mar 2024 AF]]</f>
        <v>0</v>
      </c>
      <c r="GN4" s="95">
        <f>CB4*Tabelle2[[#This Row],[Apr 2024 AF]]</f>
        <v>0</v>
      </c>
      <c r="GO4" s="95">
        <f>CC4*Tabelle2[[#This Row],[May 2024 AF]]</f>
        <v>0</v>
      </c>
      <c r="GP4" s="95">
        <f>CD4*Tabelle2[[#This Row],[Jun 2024 AF]]</f>
        <v>0</v>
      </c>
      <c r="GQ4" s="95">
        <f>CE4*Tabelle2[[#This Row],[Jul 2024 AF]]</f>
        <v>0</v>
      </c>
      <c r="GR4" s="95">
        <f>CF4*Tabelle2[[#This Row],[Aug 2024 AF]]</f>
        <v>0</v>
      </c>
      <c r="GS4" s="95">
        <f>CG4*Tabelle2[[#This Row],[Sep 2024 AF]]</f>
        <v>0</v>
      </c>
      <c r="GT4" s="95">
        <f>CH4*Tabelle2[[#This Row],[Oct 2024 AF]]</f>
        <v>0</v>
      </c>
      <c r="GU4" s="95">
        <f>CI4*Tabelle2[[#This Row],[Nov 2024 AF]]</f>
        <v>0</v>
      </c>
      <c r="GV4" s="95">
        <f>CJ4*Tabelle2[[#This Row],[Dec 2024 AF]]</f>
        <v>0</v>
      </c>
      <c r="GW4" s="95">
        <f>SUM(Tabelle2[[#This Row],[Jan 22 NF]:[Mar 22 NF]])</f>
        <v>0</v>
      </c>
      <c r="GX4" s="95">
        <f>SUM(Tabelle2[[#This Row],[Apr 22 NF]:[Jun 22 NF]])</f>
        <v>0</v>
      </c>
      <c r="GY4" s="95">
        <f>SUM(Tabelle2[[#This Row],[Jul 22 NF]:[Sep 22 NF]])</f>
        <v>0</v>
      </c>
      <c r="GZ4" s="95">
        <f>SUM(Tabelle2[[#This Row],[Oct 22 NF]:[Dec 22 NF]])</f>
        <v>0</v>
      </c>
      <c r="HA4" s="98">
        <f>SUM(Tabelle2[[#This Row],[Jan 23 NF]:[Mar 23 NF]])</f>
        <v>0</v>
      </c>
      <c r="HB4" s="98">
        <f>SUM(Tabelle2[[#This Row],[Apr 23 NF]:[Jun 23 NF]])</f>
        <v>0</v>
      </c>
      <c r="HC4" s="98">
        <f>SUM(Tabelle2[[#This Row],[Jul 23 NF]:[Sep 23 NF]])</f>
        <v>0</v>
      </c>
      <c r="HD4" s="98">
        <f>SUM(Tabelle2[[#This Row],[Oct 23 NF]:[Dec 23 NF]])</f>
        <v>0</v>
      </c>
      <c r="HE4" s="95">
        <f>SUM(Tabelle2[[#This Row],[Jan 24 NF]:[Mar 24 NF]])</f>
        <v>0</v>
      </c>
      <c r="HF4" s="98">
        <f>SUM(Tabelle2[[#This Row],[Apr 24 NF]:[Jun 24 NF]])</f>
        <v>0</v>
      </c>
      <c r="HG4" s="98">
        <f>SUM(Tabelle2[[#This Row],[Jul 24 NF]:[Sep 24 NF]])</f>
        <v>0</v>
      </c>
      <c r="HH4" s="98">
        <f>SUM(Tabelle2[[#This Row],[Oct 24 NF]:[Dec 24 NF]])</f>
        <v>0</v>
      </c>
      <c r="HI4" s="95">
        <v>0</v>
      </c>
      <c r="HJ4" s="95">
        <v>0</v>
      </c>
      <c r="HK4" s="95">
        <v>0</v>
      </c>
      <c r="HL4" s="95">
        <v>0</v>
      </c>
      <c r="HM4" s="98">
        <v>0</v>
      </c>
      <c r="HN4" s="98">
        <v>0</v>
      </c>
      <c r="HO4" s="98">
        <v>0</v>
      </c>
      <c r="HP4" s="98">
        <v>0</v>
      </c>
      <c r="HQ4" s="95">
        <v>0</v>
      </c>
      <c r="HR4" s="95">
        <v>0</v>
      </c>
      <c r="HS4" s="95">
        <v>0</v>
      </c>
      <c r="HT4" s="95">
        <v>0</v>
      </c>
      <c r="HU4" s="95">
        <v>0</v>
      </c>
      <c r="HV4" s="98">
        <v>0</v>
      </c>
      <c r="HW4" s="98">
        <v>0</v>
      </c>
      <c r="HX4" s="98">
        <v>0</v>
      </c>
      <c r="HY4" s="98">
        <v>0</v>
      </c>
      <c r="HZ4" s="98">
        <f>SUM(Tabelle2[[#This Row],[Jan 22 NF]:[Dec 22 NF]])</f>
        <v>0</v>
      </c>
      <c r="IA4" s="98">
        <f>SUM(Tabelle2[[#This Row],[Jan 23 NF]:[Dec 23 NF]])</f>
        <v>0</v>
      </c>
      <c r="IB4" s="98">
        <f>SUM(Tabelle2[[#This Row],[Jan 24 NF]:[Dec 24 NF]])</f>
        <v>0</v>
      </c>
      <c r="IC4" s="98">
        <f>IFERROR(Tabelle2[[#This Row],[2025 CF]]*Tabelle2[[#This Row],[2025 AF]],0)</f>
        <v>0</v>
      </c>
      <c r="ID4" s="98">
        <f>IFERROR(Tabelle2[[#This Row],[2026 CF]]*Tabelle2[[#This Row],[2026 AF]],0)</f>
        <v>0</v>
      </c>
      <c r="IE4" s="98">
        <f>IFERROR(Tabelle2[[#This Row],[2027 CF]]*Tabelle2[[#This Row],[2027 AF]],0)</f>
        <v>0</v>
      </c>
      <c r="IF4" s="98">
        <f>IFERROR(Tabelle2[[#This Row],[2028 CF]]*Tabelle2[[#This Row],[2028 AF]],0)</f>
        <v>0</v>
      </c>
      <c r="IG4" s="98">
        <f>IFERROR(Tabelle2[[#This Row],[2029 CF]]*Tabelle2[[#This Row],[2029 AF]],0)</f>
        <v>0</v>
      </c>
      <c r="IH4" s="98">
        <f>IFERROR(Tabelle2[[#This Row],[2030 CF]]*Tabelle2[[#This Row],[2030 AF]],0)</f>
        <v>0</v>
      </c>
      <c r="II4" s="98">
        <f>IFERROR(Tabelle2[[#This Row],[2031 CF]]*Tabelle2[[#This Row],[2031 AF]],0)</f>
        <v>0</v>
      </c>
      <c r="IJ4" s="98">
        <f>IFERROR(Tabelle2[[#This Row],[2032 CF]]*Tabelle2[[#This Row],[2032 AF]],0)</f>
        <v>0</v>
      </c>
      <c r="IK4" s="98">
        <f>IFERROR(Tabelle2[[#This Row],[2033 CF]]*Tabelle2[[#This Row],[2033 AF]],0)</f>
        <v>0</v>
      </c>
      <c r="IL4" s="98">
        <f>IFERROR(Tabelle2[[#This Row],[2034 CF]]*Tabelle2[[#This Row],[2034 AF]],0)</f>
        <v>0</v>
      </c>
      <c r="IM4" s="98">
        <f>IFERROR(Tabelle2[[#This Row],[2035 CF]]*Tabelle2[[#This Row],[2035 AF]],0)</f>
        <v>0</v>
      </c>
      <c r="IN4" s="51">
        <v>0</v>
      </c>
      <c r="IO4" s="51">
        <v>0</v>
      </c>
      <c r="IP4" s="51">
        <v>0</v>
      </c>
      <c r="IQ4" s="51">
        <v>0</v>
      </c>
      <c r="IR4" s="51">
        <v>0</v>
      </c>
      <c r="IS4" s="51">
        <v>0</v>
      </c>
      <c r="IT4" s="51">
        <v>0</v>
      </c>
      <c r="IU4" s="51">
        <v>0</v>
      </c>
      <c r="IV4" s="51">
        <v>0</v>
      </c>
      <c r="IW4" s="51">
        <v>0</v>
      </c>
      <c r="IX4" s="51">
        <v>0</v>
      </c>
      <c r="IY4" s="51">
        <v>0</v>
      </c>
      <c r="IZ4" s="199">
        <v>0</v>
      </c>
      <c r="JA4" s="199">
        <v>0</v>
      </c>
      <c r="JB4" s="199">
        <v>0</v>
      </c>
      <c r="JC4" s="199">
        <v>0</v>
      </c>
      <c r="JD4" s="199">
        <v>0</v>
      </c>
      <c r="JE4" s="196">
        <v>0</v>
      </c>
      <c r="JF4" s="196">
        <v>0</v>
      </c>
      <c r="JG4" s="196">
        <v>0</v>
      </c>
      <c r="JH4" s="196">
        <v>0</v>
      </c>
      <c r="JI4" s="196">
        <v>0</v>
      </c>
      <c r="JJ4" s="196">
        <v>0</v>
      </c>
      <c r="JK4" s="196">
        <v>0</v>
      </c>
      <c r="JL4" s="196">
        <v>0</v>
      </c>
      <c r="JM4" s="196">
        <v>0</v>
      </c>
      <c r="JN4" s="196">
        <v>0</v>
      </c>
      <c r="JO4" s="196">
        <v>0</v>
      </c>
      <c r="JP4" s="196">
        <v>0</v>
      </c>
      <c r="JQ4" s="196">
        <f>SUM(Tabelle2[[#This Row],[Jan-23B]:[Mar-23B]])</f>
        <v>0</v>
      </c>
      <c r="JR4" s="196">
        <f>SUM(Tabelle2[[#This Row],[Apr-23B]:[Jun-23B]])</f>
        <v>0</v>
      </c>
      <c r="JS4" s="196">
        <f>SUM(Tabelle2[[#This Row],[Jul-23B]:[Sep-23B]])</f>
        <v>0</v>
      </c>
      <c r="JT4" s="196">
        <f>SUM(Tabelle2[[#This Row],[Oct-23B]:[Dec-23B]])</f>
        <v>0</v>
      </c>
      <c r="JU4" s="196">
        <f>SUM(Tabelle2[[#This Row],[1Q23 B1]:[4Q23 B]])</f>
        <v>0</v>
      </c>
      <c r="JV4" s="196">
        <v>0</v>
      </c>
      <c r="JW4" s="196">
        <v>0</v>
      </c>
      <c r="JX4" s="196">
        <v>0</v>
      </c>
      <c r="JY4" s="196">
        <v>0</v>
      </c>
      <c r="JZ4" s="196">
        <v>0</v>
      </c>
      <c r="KA4" s="196">
        <v>0</v>
      </c>
      <c r="KB4" s="196">
        <v>0</v>
      </c>
      <c r="KC4" s="196">
        <v>0</v>
      </c>
      <c r="KD4" s="196">
        <v>0</v>
      </c>
      <c r="KE4" s="196">
        <v>0</v>
      </c>
      <c r="KF4" s="196" t="str">
        <f>IF(SUM(Tabelle2[[#This Row],[2018 NF]:[2028 NF]],Tabelle2[[#This Row],[2023 B]])&gt;0,"yes","no")</f>
        <v>no</v>
      </c>
      <c r="KG4" s="196">
        <f>IFERROR(INDEX(Tabelle2[[#Headers],[2005 NF]:[2034 NF]],MATCH(TRUE,INDEX(Tabelle2[[#This Row],[2005 NF]:[2034 NF]]&gt;1000,),0)),0)</f>
        <v>0</v>
      </c>
      <c r="KH4" s="196">
        <f>IFERROR(LOOKUP(2,1/(Tabelle2[[#This Row],[2005 NF]:[2035 NF]]&gt;1000),Tabelle2[[#Headers],[2005 NF]:[2035 NF]]),0)</f>
        <v>0</v>
      </c>
      <c r="KI4" s="196">
        <f>SUM(Tabelle2[[#This Row],[Jan 23 NF]:[Mar 23 NF]])</f>
        <v>0</v>
      </c>
      <c r="KJ4" s="196">
        <f>SUM(Tabelle2[[#This Row],[Jan-23B]:[Mar-23B]])</f>
        <v>0</v>
      </c>
      <c r="KK4" s="52">
        <v>0</v>
      </c>
      <c r="KL4" s="52">
        <v>0</v>
      </c>
      <c r="KM4" s="52">
        <v>0</v>
      </c>
      <c r="KN4" s="52">
        <v>0</v>
      </c>
      <c r="KO4" s="52">
        <v>0</v>
      </c>
      <c r="KP4" s="52">
        <v>0</v>
      </c>
      <c r="KQ4" s="52">
        <v>0</v>
      </c>
      <c r="KR4" s="52">
        <v>0</v>
      </c>
      <c r="KS4" s="52">
        <v>0</v>
      </c>
      <c r="KT4" s="52">
        <v>0</v>
      </c>
      <c r="KU4" s="52">
        <v>0</v>
      </c>
      <c r="KV4" s="52">
        <v>0</v>
      </c>
      <c r="KW4" s="52">
        <v>0</v>
      </c>
      <c r="KX4" s="52">
        <v>0</v>
      </c>
      <c r="KY4" s="52">
        <v>0</v>
      </c>
      <c r="KZ4" s="52">
        <v>0</v>
      </c>
      <c r="LA4" s="52" t="e">
        <f>$AV4*2.204623/#REF!*$AP4*Tabelle2[[#This Row],[May 23 NF]]</f>
        <v>#REF!</v>
      </c>
      <c r="LB4" s="52" t="e">
        <f>$AV4*2.204623/#REF!*$AP4*Tabelle2[[#This Row],[Jun 23 NF]]</f>
        <v>#REF!</v>
      </c>
      <c r="LC4" s="52" t="e">
        <f>$AV4*2.204623/#REF!*$AP4*Tabelle2[[#This Row],[Jul 23 NF]]</f>
        <v>#REF!</v>
      </c>
      <c r="LD4" s="52" t="e">
        <f>$AV4*2.204623/#REF!*$AP4*Tabelle2[[#This Row],[Aug 23 NF]]</f>
        <v>#REF!</v>
      </c>
      <c r="LE4" s="52" t="e">
        <f>$AV4*2.204623/#REF!*$AP4*Tabelle2[[#This Row],[Sep 23 NF]]</f>
        <v>#REF!</v>
      </c>
      <c r="LF4" s="52" t="e">
        <f>$AV4*2.204623/#REF!*$AP4*Tabelle2[[#This Row],[Oct 23 NF]]</f>
        <v>#REF!</v>
      </c>
      <c r="LG4" s="52" t="e">
        <f>$AV4*2.204623/#REF!*$AP4*Tabelle2[[#This Row],[Nov 23 NF]]</f>
        <v>#REF!</v>
      </c>
      <c r="LH4" s="52" t="e">
        <f>$AV4*2.204623/#REF!*$AP4*Tabelle2[[#This Row],[Dec 23 NF]]</f>
        <v>#REF!</v>
      </c>
      <c r="LI4" s="52" t="e">
        <f>$AV4*2.204623/#REF!*$AP4*Tabelle2[[#This Row],[Jan 24 NF]]</f>
        <v>#REF!</v>
      </c>
      <c r="LJ4" s="52" t="e">
        <f>$AV4*2.204623/#REF!*$AP4*Tabelle2[[#This Row],[Feb 24 NF]]</f>
        <v>#REF!</v>
      </c>
      <c r="LK4" s="52" t="e">
        <f>$AV4*2.204623/#REF!*$AP4*Tabelle2[[#This Row],[Mar 24 NF]]</f>
        <v>#REF!</v>
      </c>
      <c r="LL4" s="52" t="e">
        <f>$AV4*2.204623/#REF!*$AP4*Tabelle2[[#This Row],[Apr 24 NF]]</f>
        <v>#REF!</v>
      </c>
      <c r="LM4" s="52" t="e">
        <f>$AV4*2.204623/#REF!*$AP4*Tabelle2[[#This Row],[May 24 NF]]</f>
        <v>#REF!</v>
      </c>
      <c r="LN4" s="52" t="e">
        <f>$AV4*2.204623/#REF!*$AP4*Tabelle2[[#This Row],[Jun 24 NF]]</f>
        <v>#REF!</v>
      </c>
      <c r="LO4" s="52" t="e">
        <f>$AV4*2.204623/#REF!*$AP4*Tabelle2[[#This Row],[Jul 24 NF]]</f>
        <v>#REF!</v>
      </c>
      <c r="LP4" s="52" t="e">
        <f>$AV4*2.204623/#REF!*$AP4*Tabelle2[[#This Row],[Aug 24 NF]]</f>
        <v>#REF!</v>
      </c>
      <c r="LQ4" s="52" t="e">
        <f>$AV4*2.204623/#REF!*$AP4*Tabelle2[[#This Row],[Sep 24 NF]]</f>
        <v>#REF!</v>
      </c>
      <c r="LR4" s="52" t="e">
        <f>$AV4*2.204623/#REF!*$AP4*Tabelle2[[#This Row],[Oct 24 NF]]</f>
        <v>#REF!</v>
      </c>
      <c r="LS4" s="52" t="e">
        <f>$AV4*2.204623/#REF!*$AP4*Tabelle2[[#This Row],[Nov 24 NF]]</f>
        <v>#REF!</v>
      </c>
      <c r="LT4" s="52" t="e">
        <f>$AV4*2.204623/#REF!*$AP4*Tabelle2[[#This Row],[Dec 24 NF]]</f>
        <v>#REF!</v>
      </c>
      <c r="LU4" s="198">
        <f>SUM(Tabelle2[[#This Row],[Jan 22 EV]:[Mar 22 EV]])</f>
        <v>0</v>
      </c>
      <c r="LV4" s="198">
        <f>SUM(Tabelle2[[#This Row],[Apr 22 EV]:[Jun 22 EV]])</f>
        <v>0</v>
      </c>
      <c r="LW4" s="198">
        <f>SUM(Tabelle2[[#This Row],[Jul 22 EV]:[Sep 22 EV]])</f>
        <v>0</v>
      </c>
      <c r="LX4" s="198">
        <f>SUM(Tabelle2[[#This Row],[Oct 22 EV]:[Dec 22 EV]])</f>
        <v>0</v>
      </c>
      <c r="LY4" s="198">
        <f>SUM(Tabelle2[[#This Row],[Jan 23 EV]:[Mar 23 EV]])</f>
        <v>0</v>
      </c>
      <c r="LZ4" s="198" t="e">
        <f>SUM(Tabelle2[[#This Row],[Apr 23 EV]:[Jun 23 EV]])</f>
        <v>#REF!</v>
      </c>
      <c r="MA4" s="198" t="e">
        <f>SUM(Tabelle2[[#This Row],[Jul 23 EV]:[Sep 23 EV]])</f>
        <v>#REF!</v>
      </c>
      <c r="MB4" s="198" t="e">
        <f>SUM(Tabelle2[[#This Row],[Oct 23 EV]:[Dec 23 EV]])</f>
        <v>#REF!</v>
      </c>
      <c r="MC4" s="198" t="e">
        <f>SUM(Tabelle2[[#This Row],[Jan 24 EV]:[Mar 24 EV]])</f>
        <v>#REF!</v>
      </c>
      <c r="MD4" s="198" t="e">
        <f>SUM(Tabelle2[[#This Row],[Apr 24 EV]:[Jun 24 EV]])</f>
        <v>#REF!</v>
      </c>
      <c r="ME4" s="198" t="e">
        <f>SUM(Tabelle2[[#This Row],[Jul 24 EV]:[Sep 24 EV]])</f>
        <v>#REF!</v>
      </c>
      <c r="MF4" s="198" t="e">
        <f>SUM(Tabelle2[[#This Row],[Oct 24 EV]:[Dec 24 EV]])</f>
        <v>#REF!</v>
      </c>
      <c r="MG4" s="95">
        <v>0</v>
      </c>
      <c r="MH4" s="95">
        <v>0</v>
      </c>
      <c r="MI4" s="95">
        <v>0</v>
      </c>
      <c r="MJ4" s="95">
        <v>0</v>
      </c>
      <c r="MK4" s="95">
        <v>0</v>
      </c>
      <c r="ML4" s="95">
        <v>0</v>
      </c>
      <c r="MM4" s="95">
        <v>0</v>
      </c>
      <c r="MN4" s="95"/>
      <c r="MO4" s="95">
        <v>0</v>
      </c>
      <c r="MP4" s="98">
        <v>0</v>
      </c>
      <c r="MQ4" s="98" t="e">
        <f>$AS4*2.204623/#REF!*$AP4*HU4</f>
        <v>#REF!</v>
      </c>
      <c r="MR4" s="98" t="e">
        <f>$AT4*2.204623/#REF!*$AP4*HV4</f>
        <v>#REF!</v>
      </c>
      <c r="MS4" s="98">
        <v>0</v>
      </c>
      <c r="MT4" s="98">
        <v>0</v>
      </c>
      <c r="MU4" s="98">
        <v>0</v>
      </c>
      <c r="MV4" s="98">
        <f>SUM(Tabelle2[[#This Row],[Jan 22 EV]:[Dec 22 EV]])</f>
        <v>0</v>
      </c>
      <c r="MW4" s="98" t="e">
        <f>SUM(Tabelle2[[#This Row],[Jan 23 EV]:[Dec 23 EV]])</f>
        <v>#REF!</v>
      </c>
      <c r="MX4" s="98" t="e">
        <f>SUM(Tabelle2[[#This Row],[Jan 24 EV]:[Dec 24 EV]])</f>
        <v>#REF!</v>
      </c>
      <c r="MY4" s="98">
        <f t="shared" si="22"/>
        <v>0</v>
      </c>
      <c r="MZ4" s="98">
        <f t="shared" si="23"/>
        <v>0</v>
      </c>
      <c r="NA4" s="98">
        <f t="shared" si="24"/>
        <v>0</v>
      </c>
      <c r="NB4" s="98">
        <f t="shared" si="25"/>
        <v>0</v>
      </c>
      <c r="NC4" s="52">
        <v>0</v>
      </c>
      <c r="ND4" s="52">
        <v>0</v>
      </c>
      <c r="NE4" s="52">
        <v>0</v>
      </c>
      <c r="NF4" s="52">
        <v>0</v>
      </c>
      <c r="NG4" s="52">
        <v>0</v>
      </c>
      <c r="NH4" s="52">
        <v>0</v>
      </c>
      <c r="NI4" s="52">
        <v>0</v>
      </c>
      <c r="NJ4" s="52">
        <v>0</v>
      </c>
      <c r="NK4" s="52">
        <v>0</v>
      </c>
      <c r="NL4" s="52">
        <v>0</v>
      </c>
      <c r="NM4" s="52">
        <v>0</v>
      </c>
      <c r="NN4" s="52">
        <v>0</v>
      </c>
      <c r="NO4" s="198">
        <f t="shared" si="26"/>
        <v>0</v>
      </c>
      <c r="NP4" s="198">
        <f t="shared" si="27"/>
        <v>0</v>
      </c>
      <c r="NQ4" s="198">
        <f t="shared" si="28"/>
        <v>0</v>
      </c>
      <c r="NR4" s="198">
        <f t="shared" si="29"/>
        <v>0</v>
      </c>
      <c r="NS4" s="198">
        <f t="shared" si="30"/>
        <v>0</v>
      </c>
      <c r="NT4" s="198">
        <v>0</v>
      </c>
      <c r="NU4" s="198">
        <v>0</v>
      </c>
      <c r="NV4" s="198">
        <v>0</v>
      </c>
      <c r="NW4" s="198">
        <v>0</v>
      </c>
      <c r="NX4" s="198">
        <v>0</v>
      </c>
      <c r="NY4" s="198">
        <v>0</v>
      </c>
      <c r="NZ4" s="198">
        <v>0</v>
      </c>
      <c r="OA4" s="198">
        <v>0</v>
      </c>
      <c r="OB4" s="198">
        <v>0</v>
      </c>
      <c r="OC4" s="198">
        <v>0</v>
      </c>
      <c r="OD4" s="198">
        <v>0</v>
      </c>
      <c r="OE4" s="198">
        <v>0</v>
      </c>
      <c r="OF4" s="198">
        <f>SUM(Tabelle2[[#This Row],[Jan 23 B EV]:[Mar 23 B EV]])</f>
        <v>0</v>
      </c>
      <c r="OG4" s="198">
        <f>SUM(Tabelle2[[#This Row],[Apr 23 B EV]:[Jun 23 B EV]])</f>
        <v>0</v>
      </c>
      <c r="OH4" s="198">
        <f>SUM(Tabelle2[[#This Row],[Jul 23 B EV]:[Sep 23 B EV]])</f>
        <v>0</v>
      </c>
      <c r="OI4" s="198">
        <f>SUM(Tabelle2[[#This Row],[Oct 23 B EV]:[Dec 23 B EV]])</f>
        <v>0</v>
      </c>
      <c r="OJ4" s="198">
        <f>SUM(Tabelle2[[#This Row],[Jan 23 B EV]:[Dec 23 B EV]])</f>
        <v>0</v>
      </c>
      <c r="OK4" s="95"/>
      <c r="OL4" s="95"/>
      <c r="OM4" s="95" t="s">
        <v>973</v>
      </c>
      <c r="ON4" s="95">
        <v>0</v>
      </c>
      <c r="OO4" s="95">
        <v>0</v>
      </c>
      <c r="OP4" s="95">
        <v>0</v>
      </c>
      <c r="OQ4" s="95"/>
      <c r="OR4" s="95"/>
      <c r="OS4" s="95"/>
      <c r="OT4" s="95"/>
      <c r="OU4" s="95"/>
      <c r="OV4" s="95"/>
      <c r="OW4" s="95"/>
      <c r="OX4" s="198">
        <v>0</v>
      </c>
      <c r="OY4" s="198">
        <v>0</v>
      </c>
      <c r="OZ4" s="198">
        <v>0</v>
      </c>
      <c r="PA4" s="198">
        <v>0</v>
      </c>
      <c r="PB4" s="353">
        <v>0</v>
      </c>
      <c r="PC4" s="48" t="s">
        <v>57</v>
      </c>
      <c r="PD4" s="16" t="s">
        <v>42</v>
      </c>
      <c r="PE4" s="12" t="s">
        <v>171</v>
      </c>
      <c r="PF4" s="221" t="s">
        <v>190</v>
      </c>
      <c r="PG4" s="335">
        <v>0</v>
      </c>
      <c r="PH4" s="16">
        <v>0</v>
      </c>
      <c r="PI4" s="30">
        <v>1</v>
      </c>
      <c r="PJ4" s="30" t="s">
        <v>190</v>
      </c>
      <c r="PK4" s="30">
        <v>0</v>
      </c>
      <c r="PL4" s="30"/>
      <c r="PM4" s="12"/>
      <c r="PN4" s="16" t="s">
        <v>972</v>
      </c>
      <c r="PO4" s="30" t="s">
        <v>17</v>
      </c>
      <c r="PP4" s="200">
        <v>1514.6759560378769</v>
      </c>
      <c r="PQ4" s="56">
        <v>1458.5264388439821</v>
      </c>
      <c r="PR4" s="56">
        <v>1748.2400132301209</v>
      </c>
      <c r="PS4" s="56">
        <v>1793.170691875157</v>
      </c>
      <c r="PT4" s="200">
        <v>1579.9397350501818</v>
      </c>
      <c r="PU4" s="200">
        <v>1506.0252838259262</v>
      </c>
      <c r="PV4" s="200">
        <v>2178.5553362573096</v>
      </c>
      <c r="PW4" s="200">
        <v>2567.1720198155649</v>
      </c>
      <c r="PX4" s="200" t="e">
        <f>IF($PI4=1,SUMIF(#REF!,$PF4,#REF!),SUMIF(#REF!,$PJ4,#REF!))</f>
        <v>#REF!</v>
      </c>
      <c r="PY4" s="200" t="e">
        <f>IF($PI4=1,SUMIF(#REF!,$PF4,#REF!),SUMIF(#REF!,$PJ4,#REF!))</f>
        <v>#REF!</v>
      </c>
      <c r="PZ4" s="200" t="e">
        <f>IF($PI4=1,SUMIF(#REF!,$PF4,#REF!),SUMIF(#REF!,$PJ4,#REF!))</f>
        <v>#REF!</v>
      </c>
      <c r="QA4" s="200" t="e">
        <f>IF($PI4=1,SUMIF(#REF!,$PF4,#REF!),SUMIF(#REF!,$PJ4,#REF!))</f>
        <v>#REF!</v>
      </c>
      <c r="QB4" s="200" t="e">
        <f>IF($PI4=1,SUMIF(#REF!,$PF4,#REF!),SUMIF(#REF!,$PJ4,#REF!))</f>
        <v>#REF!</v>
      </c>
      <c r="QC4" s="200" t="e">
        <f>IF($PI4=1,SUMIF(#REF!,$PF4,#REF!),SUMIF(#REF!,$PJ4,#REF!))</f>
        <v>#REF!</v>
      </c>
      <c r="QD4" s="57">
        <f t="shared" si="31"/>
        <v>4.8364736712066438</v>
      </c>
      <c r="QE4" s="57">
        <f t="shared" si="32"/>
        <v>5.7971638838710806</v>
      </c>
      <c r="QF4" s="57">
        <f t="shared" si="33"/>
        <v>5.9461540142580205</v>
      </c>
      <c r="QG4" s="57">
        <f t="shared" si="34"/>
        <v>5.2390801614264024</v>
      </c>
      <c r="QH4" s="57">
        <f t="shared" si="35"/>
        <v>4.9939798411667704</v>
      </c>
      <c r="QI4" s="57">
        <f t="shared" si="36"/>
        <v>7.2240894950292383</v>
      </c>
      <c r="QJ4" s="57">
        <f>IF(Tabelle2[[#This Row],[Index and Premium Usage]]=1,($AW4*(1+$AZ4))*(PW4*(1+$PG4)+$PH4)/1000,($AW4*(1+$AZ4))*(PW4*(1+$PG4)+$PK4)/1000)</f>
        <v>8.512742417708413</v>
      </c>
      <c r="QK4" s="57" t="e">
        <f>IF($PI4=1,($AW4*(1+$AY4))*(PX4*(1+$PG4)+$PH4)/1000,($AW4*(1+$AZ4))*(PX4*(1+$PG4)+$PK4+Tabelle2[[#This Row],[Premium VW 2023]])/1000)</f>
        <v>#REF!</v>
      </c>
      <c r="QL4" s="57" t="e">
        <f t="shared" si="37"/>
        <v>#REF!</v>
      </c>
      <c r="QM4" s="57" t="e">
        <f t="shared" si="38"/>
        <v>#REF!</v>
      </c>
      <c r="QN4" s="57" t="e">
        <f t="shared" si="39"/>
        <v>#REF!</v>
      </c>
      <c r="QO4" s="57" t="e">
        <f t="shared" si="40"/>
        <v>#REF!</v>
      </c>
      <c r="QP4" s="57" t="e">
        <f t="shared" si="41"/>
        <v>#REF!</v>
      </c>
    </row>
    <row r="5" spans="1:458" ht="12.75" customHeight="1">
      <c r="A5" s="94" t="s">
        <v>935</v>
      </c>
      <c r="B5" s="94" t="s">
        <v>87</v>
      </c>
      <c r="C5" s="94" t="s">
        <v>1553</v>
      </c>
      <c r="D5" s="2" t="s">
        <v>108</v>
      </c>
      <c r="E5" s="173" t="s">
        <v>304</v>
      </c>
      <c r="F5" s="2" t="s">
        <v>304</v>
      </c>
      <c r="G5" s="2" t="s">
        <v>304</v>
      </c>
      <c r="H5" s="2" t="s">
        <v>216</v>
      </c>
      <c r="I5" s="188" t="s">
        <v>216</v>
      </c>
      <c r="J5" s="2" t="s">
        <v>27</v>
      </c>
      <c r="K5" s="2" t="s">
        <v>27</v>
      </c>
      <c r="L5" s="2" t="s">
        <v>27</v>
      </c>
      <c r="M5" s="2" t="s">
        <v>516</v>
      </c>
      <c r="N5" s="6" t="s">
        <v>1138</v>
      </c>
      <c r="O5" s="64" t="s">
        <v>515</v>
      </c>
      <c r="P5" s="65"/>
      <c r="Q5" s="2"/>
      <c r="R5" s="63"/>
      <c r="S5" s="63"/>
      <c r="T5" s="94" t="s">
        <v>1282</v>
      </c>
      <c r="U5" s="63" t="s">
        <v>14</v>
      </c>
      <c r="V5" s="63"/>
      <c r="W5" s="63"/>
      <c r="X5" s="94"/>
      <c r="Y5" s="63" t="s">
        <v>235</v>
      </c>
      <c r="Z5" s="94" t="s">
        <v>261</v>
      </c>
      <c r="AA5" s="69">
        <v>7713362</v>
      </c>
      <c r="AB5" s="64"/>
      <c r="AC5" s="64"/>
      <c r="AD5" s="63"/>
      <c r="AE5" s="63"/>
      <c r="AF5" s="63" t="s">
        <v>119</v>
      </c>
      <c r="AG5" s="278"/>
      <c r="AH5" s="278"/>
      <c r="AI5" s="2" t="s">
        <v>109</v>
      </c>
      <c r="AJ5" s="63" t="s">
        <v>120</v>
      </c>
      <c r="AK5" s="66"/>
      <c r="AL5" s="67"/>
      <c r="AM5" s="67"/>
      <c r="AN5" s="67"/>
      <c r="AO5" s="67"/>
      <c r="AP5" s="67">
        <v>1</v>
      </c>
      <c r="AQ5" s="78"/>
      <c r="AR5" s="37">
        <v>3.339</v>
      </c>
      <c r="AS5" s="67">
        <v>3.339</v>
      </c>
      <c r="AT5" s="67">
        <v>3.339</v>
      </c>
      <c r="AU5" s="67">
        <v>3.339</v>
      </c>
      <c r="AV5" s="67">
        <v>3.339</v>
      </c>
      <c r="AW5" s="33">
        <v>3.339</v>
      </c>
      <c r="AX5" s="193"/>
      <c r="AY5" s="36">
        <v>0</v>
      </c>
      <c r="AZ5" s="36">
        <v>0</v>
      </c>
      <c r="BA5" s="96">
        <v>0</v>
      </c>
      <c r="BB5" s="96">
        <v>0</v>
      </c>
      <c r="BC5" s="96">
        <v>0</v>
      </c>
      <c r="BD5" s="96">
        <v>0</v>
      </c>
      <c r="BE5" s="133">
        <v>0</v>
      </c>
      <c r="BF5" s="133">
        <v>0</v>
      </c>
      <c r="BG5" s="133">
        <v>0</v>
      </c>
      <c r="BH5" s="133">
        <v>0</v>
      </c>
      <c r="BI5" s="133">
        <v>0</v>
      </c>
      <c r="BJ5" s="133">
        <v>0</v>
      </c>
      <c r="BK5" s="133">
        <v>0</v>
      </c>
      <c r="BL5" s="133">
        <v>0</v>
      </c>
      <c r="BM5" s="96">
        <v>0</v>
      </c>
      <c r="BN5" s="96">
        <v>0</v>
      </c>
      <c r="BO5" s="96">
        <v>0</v>
      </c>
      <c r="BP5" s="96">
        <v>0</v>
      </c>
      <c r="BQ5" s="96">
        <v>0</v>
      </c>
      <c r="BR5" s="96">
        <v>0</v>
      </c>
      <c r="BS5" s="96">
        <v>0</v>
      </c>
      <c r="BT5" s="96">
        <v>0</v>
      </c>
      <c r="BU5" s="96">
        <v>0</v>
      </c>
      <c r="BV5" s="96">
        <v>0</v>
      </c>
      <c r="BW5" s="96">
        <v>0</v>
      </c>
      <c r="BX5" s="96">
        <v>0</v>
      </c>
      <c r="BY5" s="96">
        <v>0</v>
      </c>
      <c r="BZ5" s="96">
        <v>0</v>
      </c>
      <c r="CA5" s="96">
        <v>0</v>
      </c>
      <c r="CB5" s="96">
        <v>0</v>
      </c>
      <c r="CC5" s="96">
        <v>0</v>
      </c>
      <c r="CD5" s="96">
        <v>0</v>
      </c>
      <c r="CE5" s="96">
        <v>0</v>
      </c>
      <c r="CF5" s="96">
        <v>0</v>
      </c>
      <c r="CG5" s="96">
        <v>0</v>
      </c>
      <c r="CH5" s="96">
        <v>0</v>
      </c>
      <c r="CI5" s="96">
        <v>0</v>
      </c>
      <c r="CJ5" s="96">
        <v>0</v>
      </c>
      <c r="CK5" s="95">
        <f>SUM(Tabelle2[[#This Row],[Jan 22 CF]:[Mar 22 CF]])</f>
        <v>0</v>
      </c>
      <c r="CL5" s="95">
        <f>SUM(Tabelle2[[#This Row],[Apr 22 CF]:[Jun 22 CF]])</f>
        <v>0</v>
      </c>
      <c r="CM5" s="95">
        <f>SUM(Tabelle2[[#This Row],[Jul 22 CF]:[Sep 22 CF]])</f>
        <v>0</v>
      </c>
      <c r="CN5" s="95">
        <f>SUM(Tabelle2[[#This Row],[Oct 22 CF]:[Dec 22 CF]])</f>
        <v>0</v>
      </c>
      <c r="CO5" s="95">
        <f>SUM(Tabelle2[[#This Row],[Jan 23 CF]:[Mar 23 CF]])</f>
        <v>0</v>
      </c>
      <c r="CP5" s="95">
        <f>SUM(Tabelle2[[#This Row],[Apr 23 CF]:[Jun 23 CF]])</f>
        <v>0</v>
      </c>
      <c r="CQ5" s="95">
        <f>SUM(Tabelle2[[#This Row],[Jul 23 CF]:[Sep 23 CF]])</f>
        <v>0</v>
      </c>
      <c r="CR5" s="95">
        <f>SUM(Tabelle2[[#This Row],[Oct 23 CF]:[Dec 23 CF]])</f>
        <v>0</v>
      </c>
      <c r="CS5" s="95">
        <f>SUM(Tabelle2[[#This Row],[Jan 24 CF]:[Mar 24 CF]])</f>
        <v>0</v>
      </c>
      <c r="CT5" s="95">
        <f>SUM(Tabelle2[[#This Row],[Apr 24 CF]:[Jun 24 CF]])</f>
        <v>0</v>
      </c>
      <c r="CU5" s="95">
        <f>SUM(Tabelle2[[#This Row],[Jul 24 CF]:[Sep 24 CF]])</f>
        <v>0</v>
      </c>
      <c r="CV5" s="95">
        <f>SUM(Tabelle2[[#This Row],[Oct 24 CF]:[Dec 24 CF]])</f>
        <v>0</v>
      </c>
      <c r="CW5" s="98">
        <v>0</v>
      </c>
      <c r="CX5" s="275">
        <v>0</v>
      </c>
      <c r="CY5" s="98">
        <v>0</v>
      </c>
      <c r="CZ5" s="52">
        <v>0</v>
      </c>
      <c r="DA5" s="52">
        <f>SUM(Tabelle2[[#This Row],[Jan 22 CF]:[Dec 22 CF]])</f>
        <v>0</v>
      </c>
      <c r="DB5" s="98">
        <f>SUM(Tabelle2[[#This Row],[Jan 23 CF]:[Dec 23 CF]])</f>
        <v>0</v>
      </c>
      <c r="DC5" s="98">
        <f>SUM(Tabelle2[[#This Row],[Jan 24 CF]:[Dec 24 CF]])</f>
        <v>0</v>
      </c>
      <c r="DD5" s="98">
        <v>0</v>
      </c>
      <c r="DE5" s="98">
        <v>0</v>
      </c>
      <c r="DF5" s="98">
        <v>0</v>
      </c>
      <c r="DG5" s="98">
        <v>0</v>
      </c>
      <c r="DH5" s="98">
        <v>0</v>
      </c>
      <c r="DI5" s="98">
        <v>0</v>
      </c>
      <c r="DJ5" s="98">
        <v>0</v>
      </c>
      <c r="DK5" s="98">
        <v>0</v>
      </c>
      <c r="DL5" s="98">
        <v>0</v>
      </c>
      <c r="DM5" s="98">
        <v>0</v>
      </c>
      <c r="DN5" s="95"/>
      <c r="DO5" s="95"/>
      <c r="DP5" s="226">
        <v>0.95</v>
      </c>
      <c r="DQ5" s="226">
        <v>0.92500000000000004</v>
      </c>
      <c r="DR5" s="226">
        <v>0.8</v>
      </c>
      <c r="DS5" s="226">
        <v>0.85</v>
      </c>
      <c r="DT5" s="226">
        <v>0.9</v>
      </c>
      <c r="DU5" s="226">
        <v>0.9</v>
      </c>
      <c r="DV5" s="226">
        <v>0.9</v>
      </c>
      <c r="DW5" s="226">
        <v>0.9</v>
      </c>
      <c r="DX5" s="226">
        <v>0.9</v>
      </c>
      <c r="DY5" s="226">
        <v>0.9</v>
      </c>
      <c r="DZ5" s="226">
        <v>0.9</v>
      </c>
      <c r="EA5" s="226">
        <v>0.88</v>
      </c>
      <c r="EB5" s="226">
        <v>0.9</v>
      </c>
      <c r="EC5" s="226">
        <v>0.93</v>
      </c>
      <c r="ED5" s="226">
        <v>0.93</v>
      </c>
      <c r="EE5" s="226">
        <v>0.9</v>
      </c>
      <c r="EF5" s="316">
        <v>0.9</v>
      </c>
      <c r="EG5" s="316">
        <v>0.9</v>
      </c>
      <c r="EH5" s="316">
        <v>0.9</v>
      </c>
      <c r="EI5" s="226">
        <v>0.95</v>
      </c>
      <c r="EJ5" s="226">
        <v>0.95</v>
      </c>
      <c r="EK5" s="226">
        <v>0.95</v>
      </c>
      <c r="EL5" s="226">
        <v>0.97499999999999998</v>
      </c>
      <c r="EM5" s="226">
        <v>0.95</v>
      </c>
      <c r="EN5" s="226">
        <v>0.9</v>
      </c>
      <c r="EO5" s="226">
        <v>0.9</v>
      </c>
      <c r="EP5" s="226">
        <v>0.9</v>
      </c>
      <c r="EQ5" s="226">
        <v>0.9</v>
      </c>
      <c r="ER5" s="226">
        <v>0.9</v>
      </c>
      <c r="ES5" s="226">
        <v>0.9</v>
      </c>
      <c r="ET5" s="226">
        <v>0.9</v>
      </c>
      <c r="EU5" s="226">
        <v>0.9</v>
      </c>
      <c r="EV5" s="226">
        <v>0.9</v>
      </c>
      <c r="EW5" s="226">
        <v>0.9</v>
      </c>
      <c r="EX5" s="226">
        <v>0.9</v>
      </c>
      <c r="EY5" s="226">
        <v>0.9</v>
      </c>
      <c r="EZ5" s="316">
        <v>0.9</v>
      </c>
      <c r="FA5" s="226">
        <v>0.9</v>
      </c>
      <c r="FB5" s="226">
        <v>0.85</v>
      </c>
      <c r="FC5" s="226">
        <v>0.85</v>
      </c>
      <c r="FD5" s="226">
        <v>0.85</v>
      </c>
      <c r="FE5" s="226">
        <v>0.85</v>
      </c>
      <c r="FF5" s="226">
        <v>0.85</v>
      </c>
      <c r="FG5" s="226">
        <v>0.85</v>
      </c>
      <c r="FH5" s="226">
        <v>0.85</v>
      </c>
      <c r="FI5" s="226">
        <v>0.85</v>
      </c>
      <c r="FJ5" s="226">
        <v>0.85</v>
      </c>
      <c r="FK5" s="226">
        <v>0.85</v>
      </c>
      <c r="FL5" s="226">
        <v>0.85</v>
      </c>
      <c r="FM5" s="195">
        <f t="shared" si="0"/>
        <v>0</v>
      </c>
      <c r="FN5" s="195">
        <f t="shared" si="1"/>
        <v>0</v>
      </c>
      <c r="FO5" s="195">
        <f t="shared" si="2"/>
        <v>0</v>
      </c>
      <c r="FP5" s="195">
        <f t="shared" si="3"/>
        <v>0</v>
      </c>
      <c r="FQ5" s="195">
        <f t="shared" si="4"/>
        <v>0</v>
      </c>
      <c r="FR5" s="195">
        <f t="shared" si="5"/>
        <v>0</v>
      </c>
      <c r="FS5" s="195">
        <f t="shared" si="6"/>
        <v>0</v>
      </c>
      <c r="FT5" s="95">
        <f t="shared" si="7"/>
        <v>0</v>
      </c>
      <c r="FU5" s="95">
        <f t="shared" si="8"/>
        <v>0</v>
      </c>
      <c r="FV5" s="95">
        <f t="shared" si="9"/>
        <v>0</v>
      </c>
      <c r="FW5" s="95">
        <f t="shared" si="10"/>
        <v>0</v>
      </c>
      <c r="FX5" s="95">
        <f t="shared" si="11"/>
        <v>0</v>
      </c>
      <c r="FY5" s="95">
        <f t="shared" si="12"/>
        <v>0</v>
      </c>
      <c r="FZ5" s="95">
        <f t="shared" si="13"/>
        <v>0</v>
      </c>
      <c r="GA5" s="95">
        <f t="shared" si="14"/>
        <v>0</v>
      </c>
      <c r="GB5" s="95">
        <f t="shared" si="15"/>
        <v>0</v>
      </c>
      <c r="GC5" s="95">
        <f t="shared" si="16"/>
        <v>0</v>
      </c>
      <c r="GD5" s="95">
        <f t="shared" si="17"/>
        <v>0</v>
      </c>
      <c r="GE5" s="95">
        <f t="shared" si="18"/>
        <v>0</v>
      </c>
      <c r="GF5" s="95">
        <f t="shared" si="19"/>
        <v>0</v>
      </c>
      <c r="GG5" s="95">
        <f t="shared" si="20"/>
        <v>0</v>
      </c>
      <c r="GH5" s="95">
        <f t="shared" si="21"/>
        <v>0</v>
      </c>
      <c r="GI5" s="95">
        <f>BW5*Tabelle2[[#This Row],[Nov 2023 AF]]</f>
        <v>0</v>
      </c>
      <c r="GJ5" s="95">
        <f>BX5*Tabelle2[[#This Row],[Dec 2023 AF]]</f>
        <v>0</v>
      </c>
      <c r="GK5" s="95">
        <f>BY5*Tabelle2[[#This Row],[Jan 2024 AF]]</f>
        <v>0</v>
      </c>
      <c r="GL5" s="95">
        <f>BZ5*Tabelle2[[#This Row],[Feb 2024 AF]]</f>
        <v>0</v>
      </c>
      <c r="GM5" s="95">
        <f>CA5*Tabelle2[[#This Row],[Mar 2024 AF]]</f>
        <v>0</v>
      </c>
      <c r="GN5" s="95">
        <f>CB5*Tabelle2[[#This Row],[Apr 2024 AF]]</f>
        <v>0</v>
      </c>
      <c r="GO5" s="95">
        <f>CC5*Tabelle2[[#This Row],[May 2024 AF]]</f>
        <v>0</v>
      </c>
      <c r="GP5" s="95">
        <f>CD5*Tabelle2[[#This Row],[Jun 2024 AF]]</f>
        <v>0</v>
      </c>
      <c r="GQ5" s="95">
        <f>CE5*Tabelle2[[#This Row],[Jul 2024 AF]]</f>
        <v>0</v>
      </c>
      <c r="GR5" s="95">
        <f>CF5*Tabelle2[[#This Row],[Aug 2024 AF]]</f>
        <v>0</v>
      </c>
      <c r="GS5" s="95">
        <f>CG5*Tabelle2[[#This Row],[Sep 2024 AF]]</f>
        <v>0</v>
      </c>
      <c r="GT5" s="95">
        <f>CH5*Tabelle2[[#This Row],[Oct 2024 AF]]</f>
        <v>0</v>
      </c>
      <c r="GU5" s="95">
        <f>CI5*Tabelle2[[#This Row],[Nov 2024 AF]]</f>
        <v>0</v>
      </c>
      <c r="GV5" s="95">
        <f>CJ5*Tabelle2[[#This Row],[Dec 2024 AF]]</f>
        <v>0</v>
      </c>
      <c r="GW5" s="95">
        <f>SUM(Tabelle2[[#This Row],[Jan 22 NF]:[Mar 22 NF]])</f>
        <v>0</v>
      </c>
      <c r="GX5" s="95">
        <f>SUM(Tabelle2[[#This Row],[Apr 22 NF]:[Jun 22 NF]])</f>
        <v>0</v>
      </c>
      <c r="GY5" s="95">
        <f>SUM(Tabelle2[[#This Row],[Jul 22 NF]:[Sep 22 NF]])</f>
        <v>0</v>
      </c>
      <c r="GZ5" s="95">
        <f>SUM(Tabelle2[[#This Row],[Oct 22 NF]:[Dec 22 NF]])</f>
        <v>0</v>
      </c>
      <c r="HA5" s="98">
        <f>SUM(Tabelle2[[#This Row],[Jan 23 NF]:[Mar 23 NF]])</f>
        <v>0</v>
      </c>
      <c r="HB5" s="98">
        <f>SUM(Tabelle2[[#This Row],[Apr 23 NF]:[Jun 23 NF]])</f>
        <v>0</v>
      </c>
      <c r="HC5" s="98">
        <f>SUM(Tabelle2[[#This Row],[Jul 23 NF]:[Sep 23 NF]])</f>
        <v>0</v>
      </c>
      <c r="HD5" s="98">
        <f>SUM(Tabelle2[[#This Row],[Oct 23 NF]:[Dec 23 NF]])</f>
        <v>0</v>
      </c>
      <c r="HE5" s="95">
        <f>SUM(Tabelle2[[#This Row],[Jan 24 NF]:[Mar 24 NF]])</f>
        <v>0</v>
      </c>
      <c r="HF5" s="98">
        <f>SUM(Tabelle2[[#This Row],[Apr 24 NF]:[Jun 24 NF]])</f>
        <v>0</v>
      </c>
      <c r="HG5" s="98">
        <f>SUM(Tabelle2[[#This Row],[Jul 24 NF]:[Sep 24 NF]])</f>
        <v>0</v>
      </c>
      <c r="HH5" s="98">
        <f>SUM(Tabelle2[[#This Row],[Oct 24 NF]:[Dec 24 NF]])</f>
        <v>0</v>
      </c>
      <c r="HI5" s="95">
        <v>0</v>
      </c>
      <c r="HJ5" s="95">
        <v>0</v>
      </c>
      <c r="HK5" s="95">
        <v>0</v>
      </c>
      <c r="HL5" s="95">
        <v>0</v>
      </c>
      <c r="HM5" s="98">
        <v>0</v>
      </c>
      <c r="HN5" s="98">
        <v>0</v>
      </c>
      <c r="HO5" s="98">
        <v>0</v>
      </c>
      <c r="HP5" s="98">
        <v>0</v>
      </c>
      <c r="HQ5" s="95">
        <v>0</v>
      </c>
      <c r="HR5" s="95">
        <v>0</v>
      </c>
      <c r="HS5" s="95">
        <v>0</v>
      </c>
      <c r="HT5" s="95">
        <v>0</v>
      </c>
      <c r="HU5" s="95">
        <v>0</v>
      </c>
      <c r="HV5" s="98">
        <v>0</v>
      </c>
      <c r="HW5" s="98">
        <v>0</v>
      </c>
      <c r="HX5" s="98">
        <v>0</v>
      </c>
      <c r="HY5" s="98">
        <v>0</v>
      </c>
      <c r="HZ5" s="98">
        <f>SUM(Tabelle2[[#This Row],[Jan 22 NF]:[Dec 22 NF]])</f>
        <v>0</v>
      </c>
      <c r="IA5" s="98">
        <f>SUM(Tabelle2[[#This Row],[Jan 23 NF]:[Dec 23 NF]])</f>
        <v>0</v>
      </c>
      <c r="IB5" s="98">
        <f>SUM(Tabelle2[[#This Row],[Jan 24 NF]:[Dec 24 NF]])</f>
        <v>0</v>
      </c>
      <c r="IC5" s="98">
        <f>IFERROR(Tabelle2[[#This Row],[2025 CF]]*Tabelle2[[#This Row],[2025 AF]],0)</f>
        <v>0</v>
      </c>
      <c r="ID5" s="98">
        <f>IFERROR(Tabelle2[[#This Row],[2026 CF]]*Tabelle2[[#This Row],[2026 AF]],0)</f>
        <v>0</v>
      </c>
      <c r="IE5" s="98">
        <f>IFERROR(Tabelle2[[#This Row],[2027 CF]]*Tabelle2[[#This Row],[2027 AF]],0)</f>
        <v>0</v>
      </c>
      <c r="IF5" s="98">
        <f>IFERROR(Tabelle2[[#This Row],[2028 CF]]*Tabelle2[[#This Row],[2028 AF]],0)</f>
        <v>0</v>
      </c>
      <c r="IG5" s="98">
        <f>IFERROR(Tabelle2[[#This Row],[2029 CF]]*Tabelle2[[#This Row],[2029 AF]],0)</f>
        <v>0</v>
      </c>
      <c r="IH5" s="98">
        <f>IFERROR(Tabelle2[[#This Row],[2030 CF]]*Tabelle2[[#This Row],[2030 AF]],0)</f>
        <v>0</v>
      </c>
      <c r="II5" s="98">
        <f>IFERROR(Tabelle2[[#This Row],[2031 CF]]*Tabelle2[[#This Row],[2031 AF]],0)</f>
        <v>0</v>
      </c>
      <c r="IJ5" s="98">
        <f>IFERROR(Tabelle2[[#This Row],[2032 CF]]*Tabelle2[[#This Row],[2032 AF]],0)</f>
        <v>0</v>
      </c>
      <c r="IK5" s="98">
        <f>IFERROR(Tabelle2[[#This Row],[2033 CF]]*Tabelle2[[#This Row],[2033 AF]],0)</f>
        <v>0</v>
      </c>
      <c r="IL5" s="98">
        <f>IFERROR(Tabelle2[[#This Row],[2034 CF]]*Tabelle2[[#This Row],[2034 AF]],0)</f>
        <v>0</v>
      </c>
      <c r="IM5" s="98">
        <f>IFERROR(Tabelle2[[#This Row],[2035 CF]]*Tabelle2[[#This Row],[2035 AF]],0)</f>
        <v>0</v>
      </c>
      <c r="IN5" s="51">
        <v>0</v>
      </c>
      <c r="IO5" s="51">
        <v>0</v>
      </c>
      <c r="IP5" s="51">
        <v>0</v>
      </c>
      <c r="IQ5" s="51">
        <v>0</v>
      </c>
      <c r="IR5" s="51">
        <v>0</v>
      </c>
      <c r="IS5" s="51">
        <v>0</v>
      </c>
      <c r="IT5" s="51">
        <v>0</v>
      </c>
      <c r="IU5" s="51">
        <v>0</v>
      </c>
      <c r="IV5" s="51">
        <v>0</v>
      </c>
      <c r="IW5" s="51">
        <v>0</v>
      </c>
      <c r="IX5" s="51">
        <v>0</v>
      </c>
      <c r="IY5" s="51">
        <v>0</v>
      </c>
      <c r="IZ5" s="199">
        <v>0</v>
      </c>
      <c r="JA5" s="199">
        <v>0</v>
      </c>
      <c r="JB5" s="199">
        <v>0</v>
      </c>
      <c r="JC5" s="199">
        <v>0</v>
      </c>
      <c r="JD5" s="199">
        <v>0</v>
      </c>
      <c r="JE5" s="196">
        <v>0</v>
      </c>
      <c r="JF5" s="196">
        <v>0</v>
      </c>
      <c r="JG5" s="196">
        <v>0</v>
      </c>
      <c r="JH5" s="196">
        <v>0</v>
      </c>
      <c r="JI5" s="196">
        <v>0</v>
      </c>
      <c r="JJ5" s="196">
        <v>0</v>
      </c>
      <c r="JK5" s="196">
        <v>0</v>
      </c>
      <c r="JL5" s="196">
        <v>0</v>
      </c>
      <c r="JM5" s="196">
        <v>0</v>
      </c>
      <c r="JN5" s="196">
        <v>0</v>
      </c>
      <c r="JO5" s="196">
        <v>0</v>
      </c>
      <c r="JP5" s="196">
        <v>0</v>
      </c>
      <c r="JQ5" s="196">
        <f>SUM(Tabelle2[[#This Row],[Jan-23B]:[Mar-23B]])</f>
        <v>0</v>
      </c>
      <c r="JR5" s="196">
        <f>SUM(Tabelle2[[#This Row],[Apr-23B]:[Jun-23B]])</f>
        <v>0</v>
      </c>
      <c r="JS5" s="196">
        <f>SUM(Tabelle2[[#This Row],[Jul-23B]:[Sep-23B]])</f>
        <v>0</v>
      </c>
      <c r="JT5" s="196">
        <f>SUM(Tabelle2[[#This Row],[Oct-23B]:[Dec-23B]])</f>
        <v>0</v>
      </c>
      <c r="JU5" s="196">
        <f>SUM(Tabelle2[[#This Row],[1Q23 B1]:[4Q23 B]])</f>
        <v>0</v>
      </c>
      <c r="JV5" s="196">
        <v>0</v>
      </c>
      <c r="JW5" s="196">
        <v>0</v>
      </c>
      <c r="JX5" s="196">
        <v>0</v>
      </c>
      <c r="JY5" s="196">
        <v>0</v>
      </c>
      <c r="JZ5" s="196">
        <v>0</v>
      </c>
      <c r="KA5" s="196">
        <v>0</v>
      </c>
      <c r="KB5" s="196">
        <v>0</v>
      </c>
      <c r="KC5" s="196">
        <v>0</v>
      </c>
      <c r="KD5" s="196">
        <v>0</v>
      </c>
      <c r="KE5" s="196">
        <v>0</v>
      </c>
      <c r="KF5" s="196" t="str">
        <f>IF(SUM(Tabelle2[[#This Row],[2018 NF]:[2028 NF]],Tabelle2[[#This Row],[2023 B]])&gt;0,"yes","no")</f>
        <v>no</v>
      </c>
      <c r="KG5" s="196">
        <f>IFERROR(INDEX(Tabelle2[[#Headers],[2005 NF]:[2034 NF]],MATCH(TRUE,INDEX(Tabelle2[[#This Row],[2005 NF]:[2034 NF]]&gt;1000,),0)),0)</f>
        <v>0</v>
      </c>
      <c r="KH5" s="196">
        <f>IFERROR(LOOKUP(2,1/(Tabelle2[[#This Row],[2005 NF]:[2035 NF]]&gt;1000),Tabelle2[[#Headers],[2005 NF]:[2035 NF]]),0)</f>
        <v>0</v>
      </c>
      <c r="KI5" s="196">
        <f>SUM(Tabelle2[[#This Row],[Jan 23 NF]:[Mar 23 NF]])</f>
        <v>0</v>
      </c>
      <c r="KJ5" s="196">
        <f>SUM(Tabelle2[[#This Row],[Jan-23B]:[Mar-23B]])</f>
        <v>0</v>
      </c>
      <c r="KK5" s="52">
        <v>0</v>
      </c>
      <c r="KL5" s="52">
        <v>0</v>
      </c>
      <c r="KM5" s="52">
        <v>0</v>
      </c>
      <c r="KN5" s="52">
        <v>0</v>
      </c>
      <c r="KO5" s="52">
        <v>0</v>
      </c>
      <c r="KP5" s="52">
        <v>0</v>
      </c>
      <c r="KQ5" s="52">
        <v>0</v>
      </c>
      <c r="KR5" s="52">
        <v>0</v>
      </c>
      <c r="KS5" s="52">
        <v>0</v>
      </c>
      <c r="KT5" s="52">
        <v>0</v>
      </c>
      <c r="KU5" s="52">
        <v>0</v>
      </c>
      <c r="KV5" s="52">
        <v>0</v>
      </c>
      <c r="KW5" s="52">
        <v>0</v>
      </c>
      <c r="KX5" s="52">
        <v>0</v>
      </c>
      <c r="KY5" s="52">
        <v>0</v>
      </c>
      <c r="KZ5" s="52">
        <v>0</v>
      </c>
      <c r="LA5" s="52" t="e">
        <f>$AV5*2.204623/#REF!*$AP5*Tabelle2[[#This Row],[May 23 NF]]</f>
        <v>#REF!</v>
      </c>
      <c r="LB5" s="52" t="e">
        <f>$AV5*2.204623/#REF!*$AP5*Tabelle2[[#This Row],[Jun 23 NF]]</f>
        <v>#REF!</v>
      </c>
      <c r="LC5" s="52" t="e">
        <f>$AV5*2.204623/#REF!*$AP5*Tabelle2[[#This Row],[Jul 23 NF]]</f>
        <v>#REF!</v>
      </c>
      <c r="LD5" s="52" t="e">
        <f>$AV5*2.204623/#REF!*$AP5*Tabelle2[[#This Row],[Aug 23 NF]]</f>
        <v>#REF!</v>
      </c>
      <c r="LE5" s="52" t="e">
        <f>$AV5*2.204623/#REF!*$AP5*Tabelle2[[#This Row],[Sep 23 NF]]</f>
        <v>#REF!</v>
      </c>
      <c r="LF5" s="52" t="e">
        <f>$AV5*2.204623/#REF!*$AP5*Tabelle2[[#This Row],[Oct 23 NF]]</f>
        <v>#REF!</v>
      </c>
      <c r="LG5" s="52" t="e">
        <f>$AV5*2.204623/#REF!*$AP5*Tabelle2[[#This Row],[Nov 23 NF]]</f>
        <v>#REF!</v>
      </c>
      <c r="LH5" s="52" t="e">
        <f>$AV5*2.204623/#REF!*$AP5*Tabelle2[[#This Row],[Dec 23 NF]]</f>
        <v>#REF!</v>
      </c>
      <c r="LI5" s="52" t="e">
        <f>$AV5*2.204623/#REF!*$AP5*Tabelle2[[#This Row],[Jan 24 NF]]</f>
        <v>#REF!</v>
      </c>
      <c r="LJ5" s="52" t="e">
        <f>$AV5*2.204623/#REF!*$AP5*Tabelle2[[#This Row],[Feb 24 NF]]</f>
        <v>#REF!</v>
      </c>
      <c r="LK5" s="52" t="e">
        <f>$AV5*2.204623/#REF!*$AP5*Tabelle2[[#This Row],[Mar 24 NF]]</f>
        <v>#REF!</v>
      </c>
      <c r="LL5" s="52" t="e">
        <f>$AV5*2.204623/#REF!*$AP5*Tabelle2[[#This Row],[Apr 24 NF]]</f>
        <v>#REF!</v>
      </c>
      <c r="LM5" s="52" t="e">
        <f>$AV5*2.204623/#REF!*$AP5*Tabelle2[[#This Row],[May 24 NF]]</f>
        <v>#REF!</v>
      </c>
      <c r="LN5" s="52" t="e">
        <f>$AV5*2.204623/#REF!*$AP5*Tabelle2[[#This Row],[Jun 24 NF]]</f>
        <v>#REF!</v>
      </c>
      <c r="LO5" s="52" t="e">
        <f>$AV5*2.204623/#REF!*$AP5*Tabelle2[[#This Row],[Jul 24 NF]]</f>
        <v>#REF!</v>
      </c>
      <c r="LP5" s="52" t="e">
        <f>$AV5*2.204623/#REF!*$AP5*Tabelle2[[#This Row],[Aug 24 NF]]</f>
        <v>#REF!</v>
      </c>
      <c r="LQ5" s="52" t="e">
        <f>$AV5*2.204623/#REF!*$AP5*Tabelle2[[#This Row],[Sep 24 NF]]</f>
        <v>#REF!</v>
      </c>
      <c r="LR5" s="52" t="e">
        <f>$AV5*2.204623/#REF!*$AP5*Tabelle2[[#This Row],[Oct 24 NF]]</f>
        <v>#REF!</v>
      </c>
      <c r="LS5" s="52" t="e">
        <f>$AV5*2.204623/#REF!*$AP5*Tabelle2[[#This Row],[Nov 24 NF]]</f>
        <v>#REF!</v>
      </c>
      <c r="LT5" s="52" t="e">
        <f>$AV5*2.204623/#REF!*$AP5*Tabelle2[[#This Row],[Dec 24 NF]]</f>
        <v>#REF!</v>
      </c>
      <c r="LU5" s="198">
        <f>SUM(Tabelle2[[#This Row],[Jan 22 EV]:[Mar 22 EV]])</f>
        <v>0</v>
      </c>
      <c r="LV5" s="198">
        <f>SUM(Tabelle2[[#This Row],[Apr 22 EV]:[Jun 22 EV]])</f>
        <v>0</v>
      </c>
      <c r="LW5" s="198">
        <f>SUM(Tabelle2[[#This Row],[Jul 22 EV]:[Sep 22 EV]])</f>
        <v>0</v>
      </c>
      <c r="LX5" s="198">
        <f>SUM(Tabelle2[[#This Row],[Oct 22 EV]:[Dec 22 EV]])</f>
        <v>0</v>
      </c>
      <c r="LY5" s="198">
        <f>SUM(Tabelle2[[#This Row],[Jan 23 EV]:[Mar 23 EV]])</f>
        <v>0</v>
      </c>
      <c r="LZ5" s="198" t="e">
        <f>SUM(Tabelle2[[#This Row],[Apr 23 EV]:[Jun 23 EV]])</f>
        <v>#REF!</v>
      </c>
      <c r="MA5" s="198" t="e">
        <f>SUM(Tabelle2[[#This Row],[Jul 23 EV]:[Sep 23 EV]])</f>
        <v>#REF!</v>
      </c>
      <c r="MB5" s="198" t="e">
        <f>SUM(Tabelle2[[#This Row],[Oct 23 EV]:[Dec 23 EV]])</f>
        <v>#REF!</v>
      </c>
      <c r="MC5" s="198" t="e">
        <f>SUM(Tabelle2[[#This Row],[Jan 24 EV]:[Mar 24 EV]])</f>
        <v>#REF!</v>
      </c>
      <c r="MD5" s="198" t="e">
        <f>SUM(Tabelle2[[#This Row],[Apr 24 EV]:[Jun 24 EV]])</f>
        <v>#REF!</v>
      </c>
      <c r="ME5" s="198" t="e">
        <f>SUM(Tabelle2[[#This Row],[Jul 24 EV]:[Sep 24 EV]])</f>
        <v>#REF!</v>
      </c>
      <c r="MF5" s="198" t="e">
        <f>SUM(Tabelle2[[#This Row],[Oct 24 EV]:[Dec 24 EV]])</f>
        <v>#REF!</v>
      </c>
      <c r="MG5" s="68">
        <v>0</v>
      </c>
      <c r="MH5" s="68">
        <v>0</v>
      </c>
      <c r="MI5" s="68">
        <v>0</v>
      </c>
      <c r="MJ5" s="68">
        <v>0</v>
      </c>
      <c r="MK5" s="68">
        <v>0</v>
      </c>
      <c r="ML5" s="68">
        <v>0</v>
      </c>
      <c r="MM5" s="68">
        <v>0</v>
      </c>
      <c r="MN5" s="68">
        <v>0</v>
      </c>
      <c r="MO5" s="68">
        <v>0</v>
      </c>
      <c r="MP5" s="98">
        <v>0</v>
      </c>
      <c r="MQ5" s="98" t="e">
        <f>$AS5*2.204623/#REF!*$AP5*HU5</f>
        <v>#REF!</v>
      </c>
      <c r="MR5" s="98" t="e">
        <f>$AT5*2.204623/#REF!*$AP5*HV5</f>
        <v>#REF!</v>
      </c>
      <c r="MS5" s="98">
        <v>0</v>
      </c>
      <c r="MT5" s="98">
        <v>0</v>
      </c>
      <c r="MU5" s="98">
        <v>0</v>
      </c>
      <c r="MV5" s="98">
        <f>SUM(Tabelle2[[#This Row],[Jan 22 EV]:[Dec 22 EV]])</f>
        <v>0</v>
      </c>
      <c r="MW5" s="98" t="e">
        <f>SUM(Tabelle2[[#This Row],[Jan 23 EV]:[Dec 23 EV]])</f>
        <v>#REF!</v>
      </c>
      <c r="MX5" s="98" t="e">
        <f>SUM(Tabelle2[[#This Row],[Jan 24 EV]:[Dec 24 EV]])</f>
        <v>#REF!</v>
      </c>
      <c r="MY5" s="98">
        <f t="shared" si="22"/>
        <v>0</v>
      </c>
      <c r="MZ5" s="98">
        <f t="shared" si="23"/>
        <v>0</v>
      </c>
      <c r="NA5" s="98">
        <f t="shared" si="24"/>
        <v>0</v>
      </c>
      <c r="NB5" s="98">
        <f t="shared" si="25"/>
        <v>0</v>
      </c>
      <c r="NC5" s="52">
        <v>0</v>
      </c>
      <c r="ND5" s="52">
        <v>0</v>
      </c>
      <c r="NE5" s="52">
        <v>0</v>
      </c>
      <c r="NF5" s="52">
        <v>0</v>
      </c>
      <c r="NG5" s="52">
        <v>0</v>
      </c>
      <c r="NH5" s="52">
        <v>0</v>
      </c>
      <c r="NI5" s="52">
        <v>0</v>
      </c>
      <c r="NJ5" s="52">
        <v>0</v>
      </c>
      <c r="NK5" s="52">
        <v>0</v>
      </c>
      <c r="NL5" s="52">
        <v>0</v>
      </c>
      <c r="NM5" s="52">
        <v>0</v>
      </c>
      <c r="NN5" s="52">
        <v>0</v>
      </c>
      <c r="NO5" s="198">
        <f t="shared" si="26"/>
        <v>0</v>
      </c>
      <c r="NP5" s="198">
        <f t="shared" si="27"/>
        <v>0</v>
      </c>
      <c r="NQ5" s="198">
        <f t="shared" si="28"/>
        <v>0</v>
      </c>
      <c r="NR5" s="198">
        <f t="shared" si="29"/>
        <v>0</v>
      </c>
      <c r="NS5" s="198">
        <f t="shared" si="30"/>
        <v>0</v>
      </c>
      <c r="NT5" s="198">
        <v>0</v>
      </c>
      <c r="NU5" s="198">
        <v>0</v>
      </c>
      <c r="NV5" s="198">
        <v>0</v>
      </c>
      <c r="NW5" s="198">
        <v>0</v>
      </c>
      <c r="NX5" s="198">
        <v>0</v>
      </c>
      <c r="NY5" s="198">
        <v>0</v>
      </c>
      <c r="NZ5" s="198">
        <v>0</v>
      </c>
      <c r="OA5" s="198">
        <v>0</v>
      </c>
      <c r="OB5" s="198">
        <v>0</v>
      </c>
      <c r="OC5" s="198">
        <v>0</v>
      </c>
      <c r="OD5" s="198">
        <v>0</v>
      </c>
      <c r="OE5" s="198">
        <v>0</v>
      </c>
      <c r="OF5" s="198">
        <f>SUM(Tabelle2[[#This Row],[Jan 23 B EV]:[Mar 23 B EV]])</f>
        <v>0</v>
      </c>
      <c r="OG5" s="198">
        <f>SUM(Tabelle2[[#This Row],[Apr 23 B EV]:[Jun 23 B EV]])</f>
        <v>0</v>
      </c>
      <c r="OH5" s="198">
        <f>SUM(Tabelle2[[#This Row],[Jul 23 B EV]:[Sep 23 B EV]])</f>
        <v>0</v>
      </c>
      <c r="OI5" s="198">
        <f>SUM(Tabelle2[[#This Row],[Oct 23 B EV]:[Dec 23 B EV]])</f>
        <v>0</v>
      </c>
      <c r="OJ5" s="198">
        <f>SUM(Tabelle2[[#This Row],[Jan 23 B EV]:[Dec 23 B EV]])</f>
        <v>0</v>
      </c>
      <c r="OK5" s="68"/>
      <c r="OL5" s="68"/>
      <c r="OM5" s="95" t="s">
        <v>973</v>
      </c>
      <c r="ON5" s="95">
        <v>0</v>
      </c>
      <c r="OO5" s="95">
        <v>0</v>
      </c>
      <c r="OP5" s="95">
        <v>0</v>
      </c>
      <c r="OQ5" s="68"/>
      <c r="OR5" s="68"/>
      <c r="OS5" s="68"/>
      <c r="OT5" s="68"/>
      <c r="OU5" s="68"/>
      <c r="OV5" s="68"/>
      <c r="OW5" s="68"/>
      <c r="OX5" s="198">
        <v>0</v>
      </c>
      <c r="OY5" s="198">
        <v>0</v>
      </c>
      <c r="OZ5" s="198">
        <v>0</v>
      </c>
      <c r="PA5" s="198">
        <v>0</v>
      </c>
      <c r="PB5" s="353">
        <v>0</v>
      </c>
      <c r="PC5" s="48" t="s">
        <v>57</v>
      </c>
      <c r="PD5" s="16" t="s">
        <v>42</v>
      </c>
      <c r="PE5" s="12" t="s">
        <v>171</v>
      </c>
      <c r="PF5" s="221" t="s">
        <v>190</v>
      </c>
      <c r="PG5" s="335">
        <v>0</v>
      </c>
      <c r="PH5" s="16">
        <v>0</v>
      </c>
      <c r="PI5" s="30">
        <v>1</v>
      </c>
      <c r="PJ5" s="30" t="s">
        <v>190</v>
      </c>
      <c r="PK5" s="30">
        <v>0</v>
      </c>
      <c r="PL5" s="30"/>
      <c r="PM5" s="334"/>
      <c r="PN5" s="16" t="s">
        <v>972</v>
      </c>
      <c r="PO5" s="334" t="s">
        <v>17</v>
      </c>
      <c r="PP5" s="200">
        <v>1514.6759560378769</v>
      </c>
      <c r="PQ5" s="56">
        <v>1458.5264388439821</v>
      </c>
      <c r="PR5" s="56">
        <v>1748.2400132301209</v>
      </c>
      <c r="PS5" s="56">
        <v>1793.170691875157</v>
      </c>
      <c r="PT5" s="200">
        <v>1579.9397350501818</v>
      </c>
      <c r="PU5" s="200">
        <v>1506.0252838259262</v>
      </c>
      <c r="PV5" s="200">
        <v>2178.5553362573096</v>
      </c>
      <c r="PW5" s="200">
        <v>2567.1720198155649</v>
      </c>
      <c r="PX5" s="200" t="e">
        <f>IF($PI5=1,SUMIF(#REF!,$PF5,#REF!),SUMIF(#REF!,$PJ5,#REF!))</f>
        <v>#REF!</v>
      </c>
      <c r="PY5" s="200" t="e">
        <f>IF($PI5=1,SUMIF(#REF!,$PF5,#REF!),SUMIF(#REF!,$PJ5,#REF!))</f>
        <v>#REF!</v>
      </c>
      <c r="PZ5" s="200" t="e">
        <f>IF($PI5=1,SUMIF(#REF!,$PF5,#REF!),SUMIF(#REF!,$PJ5,#REF!))</f>
        <v>#REF!</v>
      </c>
      <c r="QA5" s="200" t="e">
        <f>IF($PI5=1,SUMIF(#REF!,$PF5,#REF!),SUMIF(#REF!,$PJ5,#REF!))</f>
        <v>#REF!</v>
      </c>
      <c r="QB5" s="200" t="e">
        <f>IF($PI5=1,SUMIF(#REF!,$PF5,#REF!),SUMIF(#REF!,$PJ5,#REF!))</f>
        <v>#REF!</v>
      </c>
      <c r="QC5" s="200" t="e">
        <f>IF($PI5=1,SUMIF(#REF!,$PF5,#REF!),SUMIF(#REF!,$PJ5,#REF!))</f>
        <v>#REF!</v>
      </c>
      <c r="QD5" s="57">
        <f t="shared" si="31"/>
        <v>4.8700197793000566</v>
      </c>
      <c r="QE5" s="57">
        <f t="shared" si="32"/>
        <v>5.8373734041753735</v>
      </c>
      <c r="QF5" s="57">
        <f t="shared" si="33"/>
        <v>5.9873969401711493</v>
      </c>
      <c r="QG5" s="57">
        <f t="shared" si="34"/>
        <v>5.2754187753325565</v>
      </c>
      <c r="QH5" s="57">
        <f t="shared" si="35"/>
        <v>5.028618422694767</v>
      </c>
      <c r="QI5" s="57">
        <f t="shared" si="36"/>
        <v>7.2741962677631564</v>
      </c>
      <c r="QJ5" s="57">
        <f>IF(Tabelle2[[#This Row],[Index and Premium Usage]]=1,($AW5*(1+$AZ5))*(PW5*(1+$PG5)+$PH5)/1000,($AW5*(1+$AZ5))*(PW5*(1+$PG5)+$PK5)/1000)</f>
        <v>8.5717873741641704</v>
      </c>
      <c r="QK5" s="57" t="e">
        <f>IF($PI5=1,($AW5*(1+$AY5))*(PX5*(1+$PG5)+$PH5)/1000,($AW5*(1+$AZ5))*(PX5*(1+$PG5)+$PK5+Tabelle2[[#This Row],[Premium VW 2023]])/1000)</f>
        <v>#REF!</v>
      </c>
      <c r="QL5" s="57" t="e">
        <f t="shared" si="37"/>
        <v>#REF!</v>
      </c>
      <c r="QM5" s="57" t="e">
        <f t="shared" si="38"/>
        <v>#REF!</v>
      </c>
      <c r="QN5" s="57" t="e">
        <f t="shared" si="39"/>
        <v>#REF!</v>
      </c>
      <c r="QO5" s="57" t="e">
        <f t="shared" si="40"/>
        <v>#REF!</v>
      </c>
      <c r="QP5" s="57" t="e">
        <f t="shared" si="41"/>
        <v>#REF!</v>
      </c>
    </row>
    <row r="6" spans="1:458" ht="12.75" customHeight="1">
      <c r="A6" s="94" t="s">
        <v>938</v>
      </c>
      <c r="B6" s="94" t="s">
        <v>87</v>
      </c>
      <c r="C6" s="94" t="s">
        <v>1553</v>
      </c>
      <c r="D6" s="2" t="s">
        <v>108</v>
      </c>
      <c r="E6" s="173" t="s">
        <v>304</v>
      </c>
      <c r="F6" s="2" t="s">
        <v>304</v>
      </c>
      <c r="G6" s="2" t="s">
        <v>304</v>
      </c>
      <c r="H6" s="2" t="s">
        <v>216</v>
      </c>
      <c r="I6" s="188" t="s">
        <v>216</v>
      </c>
      <c r="J6" s="2" t="s">
        <v>27</v>
      </c>
      <c r="K6" s="2" t="s">
        <v>27</v>
      </c>
      <c r="L6" s="2" t="s">
        <v>27</v>
      </c>
      <c r="M6" s="2" t="s">
        <v>519</v>
      </c>
      <c r="N6" s="6" t="s">
        <v>1138</v>
      </c>
      <c r="O6" s="64" t="s">
        <v>520</v>
      </c>
      <c r="P6" s="65"/>
      <c r="Q6" s="2"/>
      <c r="R6" s="63"/>
      <c r="S6" s="63"/>
      <c r="T6" s="94" t="s">
        <v>1282</v>
      </c>
      <c r="U6" s="63" t="s">
        <v>14</v>
      </c>
      <c r="V6" s="63"/>
      <c r="W6" s="63"/>
      <c r="X6" s="94"/>
      <c r="Y6" s="63" t="s">
        <v>235</v>
      </c>
      <c r="Z6" s="94" t="s">
        <v>261</v>
      </c>
      <c r="AA6" s="69">
        <v>7723603</v>
      </c>
      <c r="AB6" s="64"/>
      <c r="AC6" s="64"/>
      <c r="AD6" s="63"/>
      <c r="AE6" s="63"/>
      <c r="AF6" s="63" t="s">
        <v>119</v>
      </c>
      <c r="AG6" s="50"/>
      <c r="AH6" s="50"/>
      <c r="AI6" s="2" t="s">
        <v>109</v>
      </c>
      <c r="AJ6" s="63" t="s">
        <v>120</v>
      </c>
      <c r="AK6" s="66"/>
      <c r="AL6" s="67"/>
      <c r="AM6" s="67"/>
      <c r="AN6" s="67"/>
      <c r="AO6" s="67"/>
      <c r="AP6" s="67">
        <v>1</v>
      </c>
      <c r="AQ6" s="33"/>
      <c r="AR6" s="37">
        <v>3.23</v>
      </c>
      <c r="AS6" s="67">
        <v>3.23</v>
      </c>
      <c r="AT6" s="67">
        <v>3.23</v>
      </c>
      <c r="AU6" s="67">
        <v>3.23</v>
      </c>
      <c r="AV6" s="67">
        <v>3.23</v>
      </c>
      <c r="AW6" s="33">
        <v>3.23</v>
      </c>
      <c r="AX6" s="193"/>
      <c r="AY6" s="36">
        <v>0</v>
      </c>
      <c r="AZ6" s="36">
        <v>0</v>
      </c>
      <c r="BA6" s="96">
        <v>0</v>
      </c>
      <c r="BB6" s="96">
        <v>0</v>
      </c>
      <c r="BC6" s="96">
        <v>0</v>
      </c>
      <c r="BD6" s="96">
        <v>0</v>
      </c>
      <c r="BE6" s="133">
        <v>0</v>
      </c>
      <c r="BF6" s="133">
        <v>0</v>
      </c>
      <c r="BG6" s="133">
        <v>0</v>
      </c>
      <c r="BH6" s="133">
        <v>0</v>
      </c>
      <c r="BI6" s="133">
        <v>0</v>
      </c>
      <c r="BJ6" s="133">
        <v>0</v>
      </c>
      <c r="BK6" s="133">
        <v>0</v>
      </c>
      <c r="BL6" s="133">
        <v>0</v>
      </c>
      <c r="BM6" s="96">
        <v>0</v>
      </c>
      <c r="BN6" s="96">
        <v>0</v>
      </c>
      <c r="BO6" s="96">
        <v>0</v>
      </c>
      <c r="BP6" s="96">
        <v>0</v>
      </c>
      <c r="BQ6" s="96">
        <v>0</v>
      </c>
      <c r="BR6" s="96">
        <v>0</v>
      </c>
      <c r="BS6" s="96">
        <v>0</v>
      </c>
      <c r="BT6" s="96">
        <v>0</v>
      </c>
      <c r="BU6" s="96">
        <v>0</v>
      </c>
      <c r="BV6" s="96">
        <v>0</v>
      </c>
      <c r="BW6" s="96">
        <v>0</v>
      </c>
      <c r="BX6" s="96">
        <v>0</v>
      </c>
      <c r="BY6" s="96">
        <v>0</v>
      </c>
      <c r="BZ6" s="96">
        <v>0</v>
      </c>
      <c r="CA6" s="96">
        <v>0</v>
      </c>
      <c r="CB6" s="96">
        <v>0</v>
      </c>
      <c r="CC6" s="96">
        <v>0</v>
      </c>
      <c r="CD6" s="96">
        <v>0</v>
      </c>
      <c r="CE6" s="96">
        <v>0</v>
      </c>
      <c r="CF6" s="96">
        <v>0</v>
      </c>
      <c r="CG6" s="96">
        <v>0</v>
      </c>
      <c r="CH6" s="96">
        <v>0</v>
      </c>
      <c r="CI6" s="96">
        <v>0</v>
      </c>
      <c r="CJ6" s="96">
        <v>0</v>
      </c>
      <c r="CK6" s="95">
        <f>SUM(Tabelle2[[#This Row],[Jan 22 CF]:[Mar 22 CF]])</f>
        <v>0</v>
      </c>
      <c r="CL6" s="95">
        <f>SUM(Tabelle2[[#This Row],[Apr 22 CF]:[Jun 22 CF]])</f>
        <v>0</v>
      </c>
      <c r="CM6" s="95">
        <f>SUM(Tabelle2[[#This Row],[Jul 22 CF]:[Sep 22 CF]])</f>
        <v>0</v>
      </c>
      <c r="CN6" s="95">
        <f>SUM(Tabelle2[[#This Row],[Oct 22 CF]:[Dec 22 CF]])</f>
        <v>0</v>
      </c>
      <c r="CO6" s="95">
        <f>SUM(Tabelle2[[#This Row],[Jan 23 CF]:[Mar 23 CF]])</f>
        <v>0</v>
      </c>
      <c r="CP6" s="95">
        <f>SUM(Tabelle2[[#This Row],[Apr 23 CF]:[Jun 23 CF]])</f>
        <v>0</v>
      </c>
      <c r="CQ6" s="95">
        <f>SUM(Tabelle2[[#This Row],[Jul 23 CF]:[Sep 23 CF]])</f>
        <v>0</v>
      </c>
      <c r="CR6" s="95">
        <f>SUM(Tabelle2[[#This Row],[Oct 23 CF]:[Dec 23 CF]])</f>
        <v>0</v>
      </c>
      <c r="CS6" s="95">
        <f>SUM(Tabelle2[[#This Row],[Jan 24 CF]:[Mar 24 CF]])</f>
        <v>0</v>
      </c>
      <c r="CT6" s="95">
        <f>SUM(Tabelle2[[#This Row],[Apr 24 CF]:[Jun 24 CF]])</f>
        <v>0</v>
      </c>
      <c r="CU6" s="95">
        <f>SUM(Tabelle2[[#This Row],[Jul 24 CF]:[Sep 24 CF]])</f>
        <v>0</v>
      </c>
      <c r="CV6" s="95">
        <f>SUM(Tabelle2[[#This Row],[Oct 24 CF]:[Dec 24 CF]])</f>
        <v>0</v>
      </c>
      <c r="CW6" s="98">
        <v>0</v>
      </c>
      <c r="CX6" s="275">
        <v>0</v>
      </c>
      <c r="CY6" s="98">
        <v>0</v>
      </c>
      <c r="CZ6" s="52">
        <v>0</v>
      </c>
      <c r="DA6" s="52">
        <f>SUM(Tabelle2[[#This Row],[Jan 22 CF]:[Dec 22 CF]])</f>
        <v>0</v>
      </c>
      <c r="DB6" s="98">
        <f>SUM(Tabelle2[[#This Row],[Jan 23 CF]:[Dec 23 CF]])</f>
        <v>0</v>
      </c>
      <c r="DC6" s="98">
        <f>SUM(Tabelle2[[#This Row],[Jan 24 CF]:[Dec 24 CF]])</f>
        <v>0</v>
      </c>
      <c r="DD6" s="98">
        <v>0</v>
      </c>
      <c r="DE6" s="98">
        <v>0</v>
      </c>
      <c r="DF6" s="98">
        <v>0</v>
      </c>
      <c r="DG6" s="98">
        <v>0</v>
      </c>
      <c r="DH6" s="98">
        <v>0</v>
      </c>
      <c r="DI6" s="98">
        <v>0</v>
      </c>
      <c r="DJ6" s="98">
        <v>0</v>
      </c>
      <c r="DK6" s="98">
        <v>0</v>
      </c>
      <c r="DL6" s="98">
        <v>0</v>
      </c>
      <c r="DM6" s="98">
        <v>0</v>
      </c>
      <c r="DN6" s="95"/>
      <c r="DO6" s="95"/>
      <c r="DP6" s="226">
        <v>0.95</v>
      </c>
      <c r="DQ6" s="226">
        <v>0.92500000000000004</v>
      </c>
      <c r="DR6" s="226">
        <v>0.8</v>
      </c>
      <c r="DS6" s="226">
        <v>0.85</v>
      </c>
      <c r="DT6" s="226">
        <v>0.9</v>
      </c>
      <c r="DU6" s="226">
        <v>0.9</v>
      </c>
      <c r="DV6" s="226">
        <v>0.9</v>
      </c>
      <c r="DW6" s="226">
        <v>0.9</v>
      </c>
      <c r="DX6" s="226">
        <v>0.9</v>
      </c>
      <c r="DY6" s="226">
        <v>0.9</v>
      </c>
      <c r="DZ6" s="226">
        <v>0.9</v>
      </c>
      <c r="EA6" s="226">
        <v>0.88</v>
      </c>
      <c r="EB6" s="226">
        <v>0.9</v>
      </c>
      <c r="EC6" s="226">
        <v>0.93</v>
      </c>
      <c r="ED6" s="226">
        <v>0.93</v>
      </c>
      <c r="EE6" s="226">
        <v>0.9</v>
      </c>
      <c r="EF6" s="316">
        <v>0.9</v>
      </c>
      <c r="EG6" s="316">
        <v>0.9</v>
      </c>
      <c r="EH6" s="316">
        <v>0.9</v>
      </c>
      <c r="EI6" s="226">
        <v>0.95</v>
      </c>
      <c r="EJ6" s="226">
        <v>0.95</v>
      </c>
      <c r="EK6" s="226">
        <v>0.95</v>
      </c>
      <c r="EL6" s="226">
        <v>0.97499999999999998</v>
      </c>
      <c r="EM6" s="226">
        <v>0.95</v>
      </c>
      <c r="EN6" s="226">
        <v>0.9</v>
      </c>
      <c r="EO6" s="226">
        <v>0.9</v>
      </c>
      <c r="EP6" s="226">
        <v>0.9</v>
      </c>
      <c r="EQ6" s="226">
        <v>0.9</v>
      </c>
      <c r="ER6" s="226">
        <v>0.9</v>
      </c>
      <c r="ES6" s="226">
        <v>0.9</v>
      </c>
      <c r="ET6" s="226">
        <v>0.9</v>
      </c>
      <c r="EU6" s="226">
        <v>0.9</v>
      </c>
      <c r="EV6" s="226">
        <v>0.9</v>
      </c>
      <c r="EW6" s="226">
        <v>0.9</v>
      </c>
      <c r="EX6" s="226">
        <v>0.9</v>
      </c>
      <c r="EY6" s="226">
        <v>0.9</v>
      </c>
      <c r="EZ6" s="316">
        <v>0.9</v>
      </c>
      <c r="FA6" s="226">
        <v>0.9</v>
      </c>
      <c r="FB6" s="226">
        <v>0.85</v>
      </c>
      <c r="FC6" s="226">
        <v>0.85</v>
      </c>
      <c r="FD6" s="226">
        <v>0.85</v>
      </c>
      <c r="FE6" s="226">
        <v>0.85</v>
      </c>
      <c r="FF6" s="226">
        <v>0.85</v>
      </c>
      <c r="FG6" s="226">
        <v>0.85</v>
      </c>
      <c r="FH6" s="226">
        <v>0.85</v>
      </c>
      <c r="FI6" s="226">
        <v>0.85</v>
      </c>
      <c r="FJ6" s="226">
        <v>0.85</v>
      </c>
      <c r="FK6" s="226">
        <v>0.85</v>
      </c>
      <c r="FL6" s="226">
        <v>0.85</v>
      </c>
      <c r="FM6" s="195">
        <f t="shared" si="0"/>
        <v>0</v>
      </c>
      <c r="FN6" s="195">
        <f t="shared" si="1"/>
        <v>0</v>
      </c>
      <c r="FO6" s="195">
        <f t="shared" si="2"/>
        <v>0</v>
      </c>
      <c r="FP6" s="195">
        <f t="shared" si="3"/>
        <v>0</v>
      </c>
      <c r="FQ6" s="195">
        <f t="shared" si="4"/>
        <v>0</v>
      </c>
      <c r="FR6" s="195">
        <f t="shared" si="5"/>
        <v>0</v>
      </c>
      <c r="FS6" s="195">
        <f t="shared" si="6"/>
        <v>0</v>
      </c>
      <c r="FT6" s="95">
        <f t="shared" si="7"/>
        <v>0</v>
      </c>
      <c r="FU6" s="95">
        <f t="shared" si="8"/>
        <v>0</v>
      </c>
      <c r="FV6" s="95">
        <f t="shared" si="9"/>
        <v>0</v>
      </c>
      <c r="FW6" s="95">
        <f t="shared" si="10"/>
        <v>0</v>
      </c>
      <c r="FX6" s="95">
        <f t="shared" si="11"/>
        <v>0</v>
      </c>
      <c r="FY6" s="95">
        <f t="shared" si="12"/>
        <v>0</v>
      </c>
      <c r="FZ6" s="95">
        <f t="shared" si="13"/>
        <v>0</v>
      </c>
      <c r="GA6" s="95">
        <f t="shared" si="14"/>
        <v>0</v>
      </c>
      <c r="GB6" s="95">
        <f t="shared" si="15"/>
        <v>0</v>
      </c>
      <c r="GC6" s="95">
        <f t="shared" si="16"/>
        <v>0</v>
      </c>
      <c r="GD6" s="95">
        <f t="shared" si="17"/>
        <v>0</v>
      </c>
      <c r="GE6" s="95">
        <f t="shared" si="18"/>
        <v>0</v>
      </c>
      <c r="GF6" s="95">
        <f t="shared" si="19"/>
        <v>0</v>
      </c>
      <c r="GG6" s="95">
        <f t="shared" si="20"/>
        <v>0</v>
      </c>
      <c r="GH6" s="95">
        <f t="shared" si="21"/>
        <v>0</v>
      </c>
      <c r="GI6" s="95">
        <f>BW6*Tabelle2[[#This Row],[Nov 2023 AF]]</f>
        <v>0</v>
      </c>
      <c r="GJ6" s="95">
        <f>BX6*Tabelle2[[#This Row],[Dec 2023 AF]]</f>
        <v>0</v>
      </c>
      <c r="GK6" s="95">
        <f>BY6*Tabelle2[[#This Row],[Jan 2024 AF]]</f>
        <v>0</v>
      </c>
      <c r="GL6" s="95">
        <f>BZ6*Tabelle2[[#This Row],[Feb 2024 AF]]</f>
        <v>0</v>
      </c>
      <c r="GM6" s="95">
        <f>CA6*Tabelle2[[#This Row],[Mar 2024 AF]]</f>
        <v>0</v>
      </c>
      <c r="GN6" s="95">
        <f>CB6*Tabelle2[[#This Row],[Apr 2024 AF]]</f>
        <v>0</v>
      </c>
      <c r="GO6" s="95">
        <f>CC6*Tabelle2[[#This Row],[May 2024 AF]]</f>
        <v>0</v>
      </c>
      <c r="GP6" s="95">
        <f>CD6*Tabelle2[[#This Row],[Jun 2024 AF]]</f>
        <v>0</v>
      </c>
      <c r="GQ6" s="95">
        <f>CE6*Tabelle2[[#This Row],[Jul 2024 AF]]</f>
        <v>0</v>
      </c>
      <c r="GR6" s="95">
        <f>CF6*Tabelle2[[#This Row],[Aug 2024 AF]]</f>
        <v>0</v>
      </c>
      <c r="GS6" s="95">
        <f>CG6*Tabelle2[[#This Row],[Sep 2024 AF]]</f>
        <v>0</v>
      </c>
      <c r="GT6" s="95">
        <f>CH6*Tabelle2[[#This Row],[Oct 2024 AF]]</f>
        <v>0</v>
      </c>
      <c r="GU6" s="95">
        <f>CI6*Tabelle2[[#This Row],[Nov 2024 AF]]</f>
        <v>0</v>
      </c>
      <c r="GV6" s="95">
        <f>CJ6*Tabelle2[[#This Row],[Dec 2024 AF]]</f>
        <v>0</v>
      </c>
      <c r="GW6" s="95">
        <f>SUM(Tabelle2[[#This Row],[Jan 22 NF]:[Mar 22 NF]])</f>
        <v>0</v>
      </c>
      <c r="GX6" s="95">
        <f>SUM(Tabelle2[[#This Row],[Apr 22 NF]:[Jun 22 NF]])</f>
        <v>0</v>
      </c>
      <c r="GY6" s="95">
        <f>SUM(Tabelle2[[#This Row],[Jul 22 NF]:[Sep 22 NF]])</f>
        <v>0</v>
      </c>
      <c r="GZ6" s="95">
        <f>SUM(Tabelle2[[#This Row],[Oct 22 NF]:[Dec 22 NF]])</f>
        <v>0</v>
      </c>
      <c r="HA6" s="98">
        <f>SUM(Tabelle2[[#This Row],[Jan 23 NF]:[Mar 23 NF]])</f>
        <v>0</v>
      </c>
      <c r="HB6" s="98">
        <f>SUM(Tabelle2[[#This Row],[Apr 23 NF]:[Jun 23 NF]])</f>
        <v>0</v>
      </c>
      <c r="HC6" s="98">
        <f>SUM(Tabelle2[[#This Row],[Jul 23 NF]:[Sep 23 NF]])</f>
        <v>0</v>
      </c>
      <c r="HD6" s="98">
        <f>SUM(Tabelle2[[#This Row],[Oct 23 NF]:[Dec 23 NF]])</f>
        <v>0</v>
      </c>
      <c r="HE6" s="95">
        <f>SUM(Tabelle2[[#This Row],[Jan 24 NF]:[Mar 24 NF]])</f>
        <v>0</v>
      </c>
      <c r="HF6" s="98">
        <f>SUM(Tabelle2[[#This Row],[Apr 24 NF]:[Jun 24 NF]])</f>
        <v>0</v>
      </c>
      <c r="HG6" s="98">
        <f>SUM(Tabelle2[[#This Row],[Jul 24 NF]:[Sep 24 NF]])</f>
        <v>0</v>
      </c>
      <c r="HH6" s="98">
        <f>SUM(Tabelle2[[#This Row],[Oct 24 NF]:[Dec 24 NF]])</f>
        <v>0</v>
      </c>
      <c r="HI6" s="95">
        <v>0</v>
      </c>
      <c r="HJ6" s="95">
        <v>0</v>
      </c>
      <c r="HK6" s="95">
        <v>0</v>
      </c>
      <c r="HL6" s="95">
        <v>0</v>
      </c>
      <c r="HM6" s="98">
        <v>0</v>
      </c>
      <c r="HN6" s="98">
        <v>0</v>
      </c>
      <c r="HO6" s="98">
        <v>0</v>
      </c>
      <c r="HP6" s="98">
        <v>0</v>
      </c>
      <c r="HQ6" s="95">
        <v>0</v>
      </c>
      <c r="HR6" s="95">
        <v>0</v>
      </c>
      <c r="HS6" s="95">
        <v>0</v>
      </c>
      <c r="HT6" s="95">
        <v>0</v>
      </c>
      <c r="HU6" s="95">
        <v>0</v>
      </c>
      <c r="HV6" s="98">
        <v>0</v>
      </c>
      <c r="HW6" s="98">
        <v>0</v>
      </c>
      <c r="HX6" s="98">
        <v>0</v>
      </c>
      <c r="HY6" s="98">
        <v>0</v>
      </c>
      <c r="HZ6" s="98">
        <f>SUM(Tabelle2[[#This Row],[Jan 22 NF]:[Dec 22 NF]])</f>
        <v>0</v>
      </c>
      <c r="IA6" s="98">
        <f>SUM(Tabelle2[[#This Row],[Jan 23 NF]:[Dec 23 NF]])</f>
        <v>0</v>
      </c>
      <c r="IB6" s="98">
        <f>SUM(Tabelle2[[#This Row],[Jan 24 NF]:[Dec 24 NF]])</f>
        <v>0</v>
      </c>
      <c r="IC6" s="98">
        <f>IFERROR(Tabelle2[[#This Row],[2025 CF]]*Tabelle2[[#This Row],[2025 AF]],0)</f>
        <v>0</v>
      </c>
      <c r="ID6" s="98">
        <f>IFERROR(Tabelle2[[#This Row],[2026 CF]]*Tabelle2[[#This Row],[2026 AF]],0)</f>
        <v>0</v>
      </c>
      <c r="IE6" s="98">
        <f>IFERROR(Tabelle2[[#This Row],[2027 CF]]*Tabelle2[[#This Row],[2027 AF]],0)</f>
        <v>0</v>
      </c>
      <c r="IF6" s="98">
        <f>IFERROR(Tabelle2[[#This Row],[2028 CF]]*Tabelle2[[#This Row],[2028 AF]],0)</f>
        <v>0</v>
      </c>
      <c r="IG6" s="98">
        <f>IFERROR(Tabelle2[[#This Row],[2029 CF]]*Tabelle2[[#This Row],[2029 AF]],0)</f>
        <v>0</v>
      </c>
      <c r="IH6" s="98">
        <f>IFERROR(Tabelle2[[#This Row],[2030 CF]]*Tabelle2[[#This Row],[2030 AF]],0)</f>
        <v>0</v>
      </c>
      <c r="II6" s="98">
        <f>IFERROR(Tabelle2[[#This Row],[2031 CF]]*Tabelle2[[#This Row],[2031 AF]],0)</f>
        <v>0</v>
      </c>
      <c r="IJ6" s="98">
        <f>IFERROR(Tabelle2[[#This Row],[2032 CF]]*Tabelle2[[#This Row],[2032 AF]],0)</f>
        <v>0</v>
      </c>
      <c r="IK6" s="98">
        <f>IFERROR(Tabelle2[[#This Row],[2033 CF]]*Tabelle2[[#This Row],[2033 AF]],0)</f>
        <v>0</v>
      </c>
      <c r="IL6" s="98">
        <f>IFERROR(Tabelle2[[#This Row],[2034 CF]]*Tabelle2[[#This Row],[2034 AF]],0)</f>
        <v>0</v>
      </c>
      <c r="IM6" s="98">
        <f>IFERROR(Tabelle2[[#This Row],[2035 CF]]*Tabelle2[[#This Row],[2035 AF]],0)</f>
        <v>0</v>
      </c>
      <c r="IN6" s="51">
        <v>0</v>
      </c>
      <c r="IO6" s="51">
        <v>0</v>
      </c>
      <c r="IP6" s="51">
        <v>0</v>
      </c>
      <c r="IQ6" s="51">
        <v>0</v>
      </c>
      <c r="IR6" s="51">
        <v>0</v>
      </c>
      <c r="IS6" s="51">
        <v>0</v>
      </c>
      <c r="IT6" s="51">
        <v>0</v>
      </c>
      <c r="IU6" s="51">
        <v>0</v>
      </c>
      <c r="IV6" s="51">
        <v>0</v>
      </c>
      <c r="IW6" s="51">
        <v>0</v>
      </c>
      <c r="IX6" s="51">
        <v>0</v>
      </c>
      <c r="IY6" s="51">
        <v>0</v>
      </c>
      <c r="IZ6" s="199">
        <v>0</v>
      </c>
      <c r="JA6" s="199">
        <v>0</v>
      </c>
      <c r="JB6" s="199">
        <v>0</v>
      </c>
      <c r="JC6" s="199">
        <v>0</v>
      </c>
      <c r="JD6" s="199">
        <v>0</v>
      </c>
      <c r="JE6" s="196">
        <v>0</v>
      </c>
      <c r="JF6" s="196">
        <v>0</v>
      </c>
      <c r="JG6" s="196">
        <v>0</v>
      </c>
      <c r="JH6" s="196">
        <v>0</v>
      </c>
      <c r="JI6" s="196">
        <v>0</v>
      </c>
      <c r="JJ6" s="196">
        <v>0</v>
      </c>
      <c r="JK6" s="196">
        <v>0</v>
      </c>
      <c r="JL6" s="196">
        <v>0</v>
      </c>
      <c r="JM6" s="196">
        <v>0</v>
      </c>
      <c r="JN6" s="196">
        <v>0</v>
      </c>
      <c r="JO6" s="196">
        <v>0</v>
      </c>
      <c r="JP6" s="196">
        <v>0</v>
      </c>
      <c r="JQ6" s="196">
        <f>SUM(Tabelle2[[#This Row],[Jan-23B]:[Mar-23B]])</f>
        <v>0</v>
      </c>
      <c r="JR6" s="196">
        <f>SUM(Tabelle2[[#This Row],[Apr-23B]:[Jun-23B]])</f>
        <v>0</v>
      </c>
      <c r="JS6" s="196">
        <f>SUM(Tabelle2[[#This Row],[Jul-23B]:[Sep-23B]])</f>
        <v>0</v>
      </c>
      <c r="JT6" s="196">
        <f>SUM(Tabelle2[[#This Row],[Oct-23B]:[Dec-23B]])</f>
        <v>0</v>
      </c>
      <c r="JU6" s="196">
        <f>SUM(Tabelle2[[#This Row],[1Q23 B1]:[4Q23 B]])</f>
        <v>0</v>
      </c>
      <c r="JV6" s="196">
        <v>0</v>
      </c>
      <c r="JW6" s="196">
        <v>0</v>
      </c>
      <c r="JX6" s="196">
        <v>0</v>
      </c>
      <c r="JY6" s="196">
        <v>0</v>
      </c>
      <c r="JZ6" s="196">
        <v>0</v>
      </c>
      <c r="KA6" s="196">
        <v>0</v>
      </c>
      <c r="KB6" s="196">
        <v>0</v>
      </c>
      <c r="KC6" s="196">
        <v>0</v>
      </c>
      <c r="KD6" s="196">
        <v>0</v>
      </c>
      <c r="KE6" s="196">
        <v>0</v>
      </c>
      <c r="KF6" s="196" t="str">
        <f>IF(SUM(Tabelle2[[#This Row],[2018 NF]:[2028 NF]],Tabelle2[[#This Row],[2023 B]])&gt;0,"yes","no")</f>
        <v>no</v>
      </c>
      <c r="KG6" s="196">
        <f>IFERROR(INDEX(Tabelle2[[#Headers],[2005 NF]:[2034 NF]],MATCH(TRUE,INDEX(Tabelle2[[#This Row],[2005 NF]:[2034 NF]]&gt;1000,),0)),0)</f>
        <v>0</v>
      </c>
      <c r="KH6" s="196">
        <f>IFERROR(LOOKUP(2,1/(Tabelle2[[#This Row],[2005 NF]:[2035 NF]]&gt;1000),Tabelle2[[#Headers],[2005 NF]:[2035 NF]]),0)</f>
        <v>0</v>
      </c>
      <c r="KI6" s="196">
        <f>SUM(Tabelle2[[#This Row],[Jan 23 NF]:[Mar 23 NF]])</f>
        <v>0</v>
      </c>
      <c r="KJ6" s="196">
        <f>SUM(Tabelle2[[#This Row],[Jan-23B]:[Mar-23B]])</f>
        <v>0</v>
      </c>
      <c r="KK6" s="52">
        <v>0</v>
      </c>
      <c r="KL6" s="52">
        <v>0</v>
      </c>
      <c r="KM6" s="52">
        <v>0</v>
      </c>
      <c r="KN6" s="52">
        <v>0</v>
      </c>
      <c r="KO6" s="52">
        <v>0</v>
      </c>
      <c r="KP6" s="52">
        <v>0</v>
      </c>
      <c r="KQ6" s="52">
        <v>0</v>
      </c>
      <c r="KR6" s="52">
        <v>0</v>
      </c>
      <c r="KS6" s="52">
        <v>0</v>
      </c>
      <c r="KT6" s="52">
        <v>0</v>
      </c>
      <c r="KU6" s="52">
        <v>0</v>
      </c>
      <c r="KV6" s="52">
        <v>0</v>
      </c>
      <c r="KW6" s="52">
        <v>0</v>
      </c>
      <c r="KX6" s="52">
        <v>0</v>
      </c>
      <c r="KY6" s="52">
        <v>0</v>
      </c>
      <c r="KZ6" s="52">
        <v>0</v>
      </c>
      <c r="LA6" s="52" t="e">
        <f>$AV6*2.204623/#REF!*$AP6*Tabelle2[[#This Row],[May 23 NF]]</f>
        <v>#REF!</v>
      </c>
      <c r="LB6" s="52" t="e">
        <f>$AV6*2.204623/#REF!*$AP6*Tabelle2[[#This Row],[Jun 23 NF]]</f>
        <v>#REF!</v>
      </c>
      <c r="LC6" s="52" t="e">
        <f>$AV6*2.204623/#REF!*$AP6*Tabelle2[[#This Row],[Jul 23 NF]]</f>
        <v>#REF!</v>
      </c>
      <c r="LD6" s="52" t="e">
        <f>$AV6*2.204623/#REF!*$AP6*Tabelle2[[#This Row],[Aug 23 NF]]</f>
        <v>#REF!</v>
      </c>
      <c r="LE6" s="52" t="e">
        <f>$AV6*2.204623/#REF!*$AP6*Tabelle2[[#This Row],[Sep 23 NF]]</f>
        <v>#REF!</v>
      </c>
      <c r="LF6" s="52" t="e">
        <f>$AV6*2.204623/#REF!*$AP6*Tabelle2[[#This Row],[Oct 23 NF]]</f>
        <v>#REF!</v>
      </c>
      <c r="LG6" s="52" t="e">
        <f>$AV6*2.204623/#REF!*$AP6*Tabelle2[[#This Row],[Nov 23 NF]]</f>
        <v>#REF!</v>
      </c>
      <c r="LH6" s="52" t="e">
        <f>$AV6*2.204623/#REF!*$AP6*Tabelle2[[#This Row],[Dec 23 NF]]</f>
        <v>#REF!</v>
      </c>
      <c r="LI6" s="52" t="e">
        <f>$AV6*2.204623/#REF!*$AP6*Tabelle2[[#This Row],[Jan 24 NF]]</f>
        <v>#REF!</v>
      </c>
      <c r="LJ6" s="52" t="e">
        <f>$AV6*2.204623/#REF!*$AP6*Tabelle2[[#This Row],[Feb 24 NF]]</f>
        <v>#REF!</v>
      </c>
      <c r="LK6" s="52" t="e">
        <f>$AV6*2.204623/#REF!*$AP6*Tabelle2[[#This Row],[Mar 24 NF]]</f>
        <v>#REF!</v>
      </c>
      <c r="LL6" s="52" t="e">
        <f>$AV6*2.204623/#REF!*$AP6*Tabelle2[[#This Row],[Apr 24 NF]]</f>
        <v>#REF!</v>
      </c>
      <c r="LM6" s="52" t="e">
        <f>$AV6*2.204623/#REF!*$AP6*Tabelle2[[#This Row],[May 24 NF]]</f>
        <v>#REF!</v>
      </c>
      <c r="LN6" s="52" t="e">
        <f>$AV6*2.204623/#REF!*$AP6*Tabelle2[[#This Row],[Jun 24 NF]]</f>
        <v>#REF!</v>
      </c>
      <c r="LO6" s="52" t="e">
        <f>$AV6*2.204623/#REF!*$AP6*Tabelle2[[#This Row],[Jul 24 NF]]</f>
        <v>#REF!</v>
      </c>
      <c r="LP6" s="52" t="e">
        <f>$AV6*2.204623/#REF!*$AP6*Tabelle2[[#This Row],[Aug 24 NF]]</f>
        <v>#REF!</v>
      </c>
      <c r="LQ6" s="52" t="e">
        <f>$AV6*2.204623/#REF!*$AP6*Tabelle2[[#This Row],[Sep 24 NF]]</f>
        <v>#REF!</v>
      </c>
      <c r="LR6" s="52" t="e">
        <f>$AV6*2.204623/#REF!*$AP6*Tabelle2[[#This Row],[Oct 24 NF]]</f>
        <v>#REF!</v>
      </c>
      <c r="LS6" s="52" t="e">
        <f>$AV6*2.204623/#REF!*$AP6*Tabelle2[[#This Row],[Nov 24 NF]]</f>
        <v>#REF!</v>
      </c>
      <c r="LT6" s="52" t="e">
        <f>$AV6*2.204623/#REF!*$AP6*Tabelle2[[#This Row],[Dec 24 NF]]</f>
        <v>#REF!</v>
      </c>
      <c r="LU6" s="198">
        <f>SUM(Tabelle2[[#This Row],[Jan 22 EV]:[Mar 22 EV]])</f>
        <v>0</v>
      </c>
      <c r="LV6" s="198">
        <f>SUM(Tabelle2[[#This Row],[Apr 22 EV]:[Jun 22 EV]])</f>
        <v>0</v>
      </c>
      <c r="LW6" s="198">
        <f>SUM(Tabelle2[[#This Row],[Jul 22 EV]:[Sep 22 EV]])</f>
        <v>0</v>
      </c>
      <c r="LX6" s="198">
        <f>SUM(Tabelle2[[#This Row],[Oct 22 EV]:[Dec 22 EV]])</f>
        <v>0</v>
      </c>
      <c r="LY6" s="198">
        <f>SUM(Tabelle2[[#This Row],[Jan 23 EV]:[Mar 23 EV]])</f>
        <v>0</v>
      </c>
      <c r="LZ6" s="198" t="e">
        <f>SUM(Tabelle2[[#This Row],[Apr 23 EV]:[Jun 23 EV]])</f>
        <v>#REF!</v>
      </c>
      <c r="MA6" s="198" t="e">
        <f>SUM(Tabelle2[[#This Row],[Jul 23 EV]:[Sep 23 EV]])</f>
        <v>#REF!</v>
      </c>
      <c r="MB6" s="198" t="e">
        <f>SUM(Tabelle2[[#This Row],[Oct 23 EV]:[Dec 23 EV]])</f>
        <v>#REF!</v>
      </c>
      <c r="MC6" s="198" t="e">
        <f>SUM(Tabelle2[[#This Row],[Jan 24 EV]:[Mar 24 EV]])</f>
        <v>#REF!</v>
      </c>
      <c r="MD6" s="198" t="e">
        <f>SUM(Tabelle2[[#This Row],[Apr 24 EV]:[Jun 24 EV]])</f>
        <v>#REF!</v>
      </c>
      <c r="ME6" s="198" t="e">
        <f>SUM(Tabelle2[[#This Row],[Jul 24 EV]:[Sep 24 EV]])</f>
        <v>#REF!</v>
      </c>
      <c r="MF6" s="198" t="e">
        <f>SUM(Tabelle2[[#This Row],[Oct 24 EV]:[Dec 24 EV]])</f>
        <v>#REF!</v>
      </c>
      <c r="MG6" s="68">
        <v>0</v>
      </c>
      <c r="MH6" s="68">
        <v>0</v>
      </c>
      <c r="MI6" s="68">
        <v>0</v>
      </c>
      <c r="MJ6" s="68">
        <v>0</v>
      </c>
      <c r="MK6" s="68">
        <v>0</v>
      </c>
      <c r="ML6" s="68">
        <v>0</v>
      </c>
      <c r="MM6" s="68">
        <v>0</v>
      </c>
      <c r="MN6" s="68">
        <v>0</v>
      </c>
      <c r="MO6" s="68">
        <v>0</v>
      </c>
      <c r="MP6" s="98">
        <v>0</v>
      </c>
      <c r="MQ6" s="98" t="e">
        <f>$AS6*2.204623/#REF!*$AP6*HU6</f>
        <v>#REF!</v>
      </c>
      <c r="MR6" s="98" t="e">
        <f>$AT6*2.204623/#REF!*$AP6*HV6</f>
        <v>#REF!</v>
      </c>
      <c r="MS6" s="98">
        <v>0</v>
      </c>
      <c r="MT6" s="98">
        <v>0</v>
      </c>
      <c r="MU6" s="98">
        <v>0</v>
      </c>
      <c r="MV6" s="98">
        <f>SUM(Tabelle2[[#This Row],[Jan 22 EV]:[Dec 22 EV]])</f>
        <v>0</v>
      </c>
      <c r="MW6" s="98" t="e">
        <f>SUM(Tabelle2[[#This Row],[Jan 23 EV]:[Dec 23 EV]])</f>
        <v>#REF!</v>
      </c>
      <c r="MX6" s="98" t="e">
        <f>SUM(Tabelle2[[#This Row],[Jan 24 EV]:[Dec 24 EV]])</f>
        <v>#REF!</v>
      </c>
      <c r="MY6" s="98">
        <f t="shared" si="22"/>
        <v>0</v>
      </c>
      <c r="MZ6" s="98">
        <f t="shared" si="23"/>
        <v>0</v>
      </c>
      <c r="NA6" s="98">
        <f t="shared" si="24"/>
        <v>0</v>
      </c>
      <c r="NB6" s="98">
        <f t="shared" si="25"/>
        <v>0</v>
      </c>
      <c r="NC6" s="52">
        <v>0</v>
      </c>
      <c r="ND6" s="52">
        <v>0</v>
      </c>
      <c r="NE6" s="52">
        <v>0</v>
      </c>
      <c r="NF6" s="52">
        <v>0</v>
      </c>
      <c r="NG6" s="52">
        <v>0</v>
      </c>
      <c r="NH6" s="52">
        <v>0</v>
      </c>
      <c r="NI6" s="52">
        <v>0</v>
      </c>
      <c r="NJ6" s="52">
        <v>0</v>
      </c>
      <c r="NK6" s="52">
        <v>0</v>
      </c>
      <c r="NL6" s="52">
        <v>0</v>
      </c>
      <c r="NM6" s="52">
        <v>0</v>
      </c>
      <c r="NN6" s="52">
        <v>0</v>
      </c>
      <c r="NO6" s="198">
        <f t="shared" si="26"/>
        <v>0</v>
      </c>
      <c r="NP6" s="198">
        <f t="shared" si="27"/>
        <v>0</v>
      </c>
      <c r="NQ6" s="198">
        <f t="shared" si="28"/>
        <v>0</v>
      </c>
      <c r="NR6" s="198">
        <f t="shared" si="29"/>
        <v>0</v>
      </c>
      <c r="NS6" s="198">
        <f t="shared" si="30"/>
        <v>0</v>
      </c>
      <c r="NT6" s="198">
        <v>0</v>
      </c>
      <c r="NU6" s="198">
        <v>0</v>
      </c>
      <c r="NV6" s="198">
        <v>0</v>
      </c>
      <c r="NW6" s="198">
        <v>0</v>
      </c>
      <c r="NX6" s="198">
        <v>0</v>
      </c>
      <c r="NY6" s="198">
        <v>0</v>
      </c>
      <c r="NZ6" s="198">
        <v>0</v>
      </c>
      <c r="OA6" s="198">
        <v>0</v>
      </c>
      <c r="OB6" s="198">
        <v>0</v>
      </c>
      <c r="OC6" s="198">
        <v>0</v>
      </c>
      <c r="OD6" s="198">
        <v>0</v>
      </c>
      <c r="OE6" s="198">
        <v>0</v>
      </c>
      <c r="OF6" s="198">
        <f>SUM(Tabelle2[[#This Row],[Jan 23 B EV]:[Mar 23 B EV]])</f>
        <v>0</v>
      </c>
      <c r="OG6" s="198">
        <f>SUM(Tabelle2[[#This Row],[Apr 23 B EV]:[Jun 23 B EV]])</f>
        <v>0</v>
      </c>
      <c r="OH6" s="198">
        <f>SUM(Tabelle2[[#This Row],[Jul 23 B EV]:[Sep 23 B EV]])</f>
        <v>0</v>
      </c>
      <c r="OI6" s="198">
        <f>SUM(Tabelle2[[#This Row],[Oct 23 B EV]:[Dec 23 B EV]])</f>
        <v>0</v>
      </c>
      <c r="OJ6" s="198">
        <f>SUM(Tabelle2[[#This Row],[Jan 23 B EV]:[Dec 23 B EV]])</f>
        <v>0</v>
      </c>
      <c r="OK6" s="68"/>
      <c r="OL6" s="68"/>
      <c r="OM6" s="95" t="s">
        <v>973</v>
      </c>
      <c r="ON6" s="95">
        <v>0</v>
      </c>
      <c r="OO6" s="95">
        <v>0</v>
      </c>
      <c r="OP6" s="95">
        <v>0</v>
      </c>
      <c r="OQ6" s="68"/>
      <c r="OR6" s="68"/>
      <c r="OS6" s="68"/>
      <c r="OT6" s="68"/>
      <c r="OU6" s="68"/>
      <c r="OV6" s="68"/>
      <c r="OW6" s="68"/>
      <c r="OX6" s="198">
        <v>0</v>
      </c>
      <c r="OY6" s="198">
        <v>0</v>
      </c>
      <c r="OZ6" s="198">
        <v>0</v>
      </c>
      <c r="PA6" s="198">
        <v>0</v>
      </c>
      <c r="PB6" s="353">
        <v>0</v>
      </c>
      <c r="PC6" s="48" t="s">
        <v>57</v>
      </c>
      <c r="PD6" s="16" t="s">
        <v>95</v>
      </c>
      <c r="PE6" s="3" t="s">
        <v>171</v>
      </c>
      <c r="PF6" s="16" t="s">
        <v>190</v>
      </c>
      <c r="PG6" s="335">
        <v>0</v>
      </c>
      <c r="PH6" s="16">
        <v>0</v>
      </c>
      <c r="PI6" s="30">
        <v>1</v>
      </c>
      <c r="PJ6" s="30" t="s">
        <v>190</v>
      </c>
      <c r="PK6" s="30">
        <v>0</v>
      </c>
      <c r="PL6" s="30"/>
      <c r="PM6" s="334"/>
      <c r="PN6" s="16" t="s">
        <v>972</v>
      </c>
      <c r="PO6" s="334" t="s">
        <v>17</v>
      </c>
      <c r="PP6" s="200">
        <v>1514.6759560378769</v>
      </c>
      <c r="PQ6" s="56">
        <v>1458.5264388439821</v>
      </c>
      <c r="PR6" s="56">
        <v>1748.2400132301209</v>
      </c>
      <c r="PS6" s="56">
        <v>1793.170691875157</v>
      </c>
      <c r="PT6" s="200">
        <v>1579.9397350501818</v>
      </c>
      <c r="PU6" s="200">
        <v>1506.0252838259262</v>
      </c>
      <c r="PV6" s="200">
        <v>2178.5553362573096</v>
      </c>
      <c r="PW6" s="200">
        <v>2567.1720198155649</v>
      </c>
      <c r="PX6" s="200" t="e">
        <f>IF($PI6=1,SUMIF(#REF!,$PF6,#REF!),SUMIF(#REF!,$PJ6,#REF!))</f>
        <v>#REF!</v>
      </c>
      <c r="PY6" s="200" t="e">
        <f>IF($PI6=1,SUMIF(#REF!,$PF6,#REF!),SUMIF(#REF!,$PJ6,#REF!))</f>
        <v>#REF!</v>
      </c>
      <c r="PZ6" s="200" t="e">
        <f>IF($PI6=1,SUMIF(#REF!,$PF6,#REF!),SUMIF(#REF!,$PJ6,#REF!))</f>
        <v>#REF!</v>
      </c>
      <c r="QA6" s="200" t="e">
        <f>IF($PI6=1,SUMIF(#REF!,$PF6,#REF!),SUMIF(#REF!,$PJ6,#REF!))</f>
        <v>#REF!</v>
      </c>
      <c r="QB6" s="200" t="e">
        <f>IF($PI6=1,SUMIF(#REF!,$PF6,#REF!),SUMIF(#REF!,$PJ6,#REF!))</f>
        <v>#REF!</v>
      </c>
      <c r="QC6" s="200" t="e">
        <f>IF($PI6=1,SUMIF(#REF!,$PF6,#REF!),SUMIF(#REF!,$PJ6,#REF!))</f>
        <v>#REF!</v>
      </c>
      <c r="QD6" s="57">
        <f t="shared" si="31"/>
        <v>4.7110403974660624</v>
      </c>
      <c r="QE6" s="57">
        <f t="shared" si="32"/>
        <v>5.6468152427332905</v>
      </c>
      <c r="QF6" s="57">
        <f t="shared" si="33"/>
        <v>5.791941334756757</v>
      </c>
      <c r="QG6" s="57">
        <f t="shared" si="34"/>
        <v>5.1032053442120873</v>
      </c>
      <c r="QH6" s="57">
        <f t="shared" si="35"/>
        <v>4.8644616667577409</v>
      </c>
      <c r="QI6" s="57">
        <f t="shared" si="36"/>
        <v>7.0367337361111106</v>
      </c>
      <c r="QJ6" s="57">
        <f>IF(Tabelle2[[#This Row],[Index and Premium Usage]]=1,($AW6*(1+$AZ6))*(PW6*(1+$PG6)+$PH6)/1000,($AW6*(1+$AZ6))*(PW6*(1+$PG6)+$PK6)/1000)</f>
        <v>8.2919656240042752</v>
      </c>
      <c r="QK6" s="57" t="e">
        <f>IF($PI6=1,($AW6*(1+$AY6))*(PX6*(1+$PG6)+$PH6)/1000,($AW6*(1+$AZ6))*(PX6*(1+$PG6)+$PK6+Tabelle2[[#This Row],[Premium VW 2023]])/1000)</f>
        <v>#REF!</v>
      </c>
      <c r="QL6" s="57" t="e">
        <f t="shared" si="37"/>
        <v>#REF!</v>
      </c>
      <c r="QM6" s="57" t="e">
        <f t="shared" si="38"/>
        <v>#REF!</v>
      </c>
      <c r="QN6" s="57" t="e">
        <f t="shared" si="39"/>
        <v>#REF!</v>
      </c>
      <c r="QO6" s="57" t="e">
        <f t="shared" si="40"/>
        <v>#REF!</v>
      </c>
      <c r="QP6" s="57" t="e">
        <f t="shared" si="41"/>
        <v>#REF!</v>
      </c>
    </row>
    <row r="7" spans="1:458" ht="12.75" customHeight="1">
      <c r="A7" s="94" t="s">
        <v>939</v>
      </c>
      <c r="B7" s="94" t="s">
        <v>87</v>
      </c>
      <c r="C7" s="94" t="s">
        <v>1553</v>
      </c>
      <c r="D7" s="2" t="s">
        <v>108</v>
      </c>
      <c r="E7" s="173" t="s">
        <v>304</v>
      </c>
      <c r="F7" s="2" t="s">
        <v>304</v>
      </c>
      <c r="G7" s="2" t="s">
        <v>304</v>
      </c>
      <c r="H7" s="2" t="s">
        <v>216</v>
      </c>
      <c r="I7" s="188" t="s">
        <v>216</v>
      </c>
      <c r="J7" s="2" t="s">
        <v>27</v>
      </c>
      <c r="K7" s="2" t="s">
        <v>27</v>
      </c>
      <c r="L7" s="2" t="s">
        <v>27</v>
      </c>
      <c r="M7" s="2" t="s">
        <v>521</v>
      </c>
      <c r="N7" s="6" t="s">
        <v>1138</v>
      </c>
      <c r="O7" s="64" t="s">
        <v>520</v>
      </c>
      <c r="P7" s="65"/>
      <c r="Q7" s="2"/>
      <c r="R7" s="63"/>
      <c r="S7" s="63"/>
      <c r="T7" s="94" t="s">
        <v>1282</v>
      </c>
      <c r="U7" s="63" t="s">
        <v>14</v>
      </c>
      <c r="V7" s="63"/>
      <c r="W7" s="63"/>
      <c r="X7" s="94"/>
      <c r="Y7" s="63" t="s">
        <v>235</v>
      </c>
      <c r="Z7" s="94" t="s">
        <v>261</v>
      </c>
      <c r="AA7" s="69">
        <v>7723604</v>
      </c>
      <c r="AB7" s="64"/>
      <c r="AC7" s="64"/>
      <c r="AD7" s="63"/>
      <c r="AE7" s="63"/>
      <c r="AF7" s="63" t="s">
        <v>119</v>
      </c>
      <c r="AG7" s="2"/>
      <c r="AH7" s="2"/>
      <c r="AI7" s="2" t="s">
        <v>109</v>
      </c>
      <c r="AJ7" s="63" t="s">
        <v>120</v>
      </c>
      <c r="AK7" s="66"/>
      <c r="AL7" s="67"/>
      <c r="AM7" s="67"/>
      <c r="AN7" s="67"/>
      <c r="AO7" s="67"/>
      <c r="AP7" s="67">
        <v>1</v>
      </c>
      <c r="AQ7" s="78"/>
      <c r="AR7" s="37">
        <v>3.23</v>
      </c>
      <c r="AS7" s="67">
        <v>3.23</v>
      </c>
      <c r="AT7" s="67">
        <v>3.23</v>
      </c>
      <c r="AU7" s="67">
        <v>3.23</v>
      </c>
      <c r="AV7" s="67">
        <v>3.23</v>
      </c>
      <c r="AW7" s="33">
        <v>3.23</v>
      </c>
      <c r="AX7" s="193"/>
      <c r="AY7" s="36">
        <v>0</v>
      </c>
      <c r="AZ7" s="36">
        <v>0</v>
      </c>
      <c r="BA7" s="96">
        <v>0</v>
      </c>
      <c r="BB7" s="96">
        <v>0</v>
      </c>
      <c r="BC7" s="96">
        <v>0</v>
      </c>
      <c r="BD7" s="96">
        <v>0</v>
      </c>
      <c r="BE7" s="133">
        <v>0</v>
      </c>
      <c r="BF7" s="133">
        <v>0</v>
      </c>
      <c r="BG7" s="133">
        <v>0</v>
      </c>
      <c r="BH7" s="133">
        <v>0</v>
      </c>
      <c r="BI7" s="133">
        <v>0</v>
      </c>
      <c r="BJ7" s="133">
        <v>0</v>
      </c>
      <c r="BK7" s="133">
        <v>0</v>
      </c>
      <c r="BL7" s="133">
        <v>0</v>
      </c>
      <c r="BM7" s="96">
        <v>0</v>
      </c>
      <c r="BN7" s="96">
        <v>0</v>
      </c>
      <c r="BO7" s="96">
        <v>0</v>
      </c>
      <c r="BP7" s="96">
        <v>0</v>
      </c>
      <c r="BQ7" s="96">
        <v>0</v>
      </c>
      <c r="BR7" s="96">
        <v>0</v>
      </c>
      <c r="BS7" s="96">
        <v>0</v>
      </c>
      <c r="BT7" s="96">
        <v>0</v>
      </c>
      <c r="BU7" s="96">
        <v>0</v>
      </c>
      <c r="BV7" s="96">
        <v>0</v>
      </c>
      <c r="BW7" s="96">
        <v>0</v>
      </c>
      <c r="BX7" s="96">
        <v>0</v>
      </c>
      <c r="BY7" s="96">
        <v>0</v>
      </c>
      <c r="BZ7" s="96">
        <v>0</v>
      </c>
      <c r="CA7" s="96">
        <v>0</v>
      </c>
      <c r="CB7" s="96">
        <v>0</v>
      </c>
      <c r="CC7" s="96">
        <v>0</v>
      </c>
      <c r="CD7" s="96">
        <v>0</v>
      </c>
      <c r="CE7" s="96">
        <v>0</v>
      </c>
      <c r="CF7" s="96">
        <v>0</v>
      </c>
      <c r="CG7" s="96">
        <v>0</v>
      </c>
      <c r="CH7" s="96">
        <v>0</v>
      </c>
      <c r="CI7" s="96">
        <v>0</v>
      </c>
      <c r="CJ7" s="96">
        <v>0</v>
      </c>
      <c r="CK7" s="95">
        <f>SUM(Tabelle2[[#This Row],[Jan 22 CF]:[Mar 22 CF]])</f>
        <v>0</v>
      </c>
      <c r="CL7" s="95">
        <f>SUM(Tabelle2[[#This Row],[Apr 22 CF]:[Jun 22 CF]])</f>
        <v>0</v>
      </c>
      <c r="CM7" s="95">
        <f>SUM(Tabelle2[[#This Row],[Jul 22 CF]:[Sep 22 CF]])</f>
        <v>0</v>
      </c>
      <c r="CN7" s="95">
        <f>SUM(Tabelle2[[#This Row],[Oct 22 CF]:[Dec 22 CF]])</f>
        <v>0</v>
      </c>
      <c r="CO7" s="95">
        <f>SUM(Tabelle2[[#This Row],[Jan 23 CF]:[Mar 23 CF]])</f>
        <v>0</v>
      </c>
      <c r="CP7" s="95">
        <f>SUM(Tabelle2[[#This Row],[Apr 23 CF]:[Jun 23 CF]])</f>
        <v>0</v>
      </c>
      <c r="CQ7" s="95">
        <f>SUM(Tabelle2[[#This Row],[Jul 23 CF]:[Sep 23 CF]])</f>
        <v>0</v>
      </c>
      <c r="CR7" s="95">
        <f>SUM(Tabelle2[[#This Row],[Oct 23 CF]:[Dec 23 CF]])</f>
        <v>0</v>
      </c>
      <c r="CS7" s="95">
        <f>SUM(Tabelle2[[#This Row],[Jan 24 CF]:[Mar 24 CF]])</f>
        <v>0</v>
      </c>
      <c r="CT7" s="95">
        <f>SUM(Tabelle2[[#This Row],[Apr 24 CF]:[Jun 24 CF]])</f>
        <v>0</v>
      </c>
      <c r="CU7" s="95">
        <f>SUM(Tabelle2[[#This Row],[Jul 24 CF]:[Sep 24 CF]])</f>
        <v>0</v>
      </c>
      <c r="CV7" s="95">
        <f>SUM(Tabelle2[[#This Row],[Oct 24 CF]:[Dec 24 CF]])</f>
        <v>0</v>
      </c>
      <c r="CW7" s="98">
        <v>0</v>
      </c>
      <c r="CX7" s="275">
        <v>0</v>
      </c>
      <c r="CY7" s="98">
        <v>0</v>
      </c>
      <c r="CZ7" s="52">
        <v>0</v>
      </c>
      <c r="DA7" s="52">
        <f>SUM(Tabelle2[[#This Row],[Jan 22 CF]:[Dec 22 CF]])</f>
        <v>0</v>
      </c>
      <c r="DB7" s="98">
        <f>SUM(Tabelle2[[#This Row],[Jan 23 CF]:[Dec 23 CF]])</f>
        <v>0</v>
      </c>
      <c r="DC7" s="98">
        <f>SUM(Tabelle2[[#This Row],[Jan 24 CF]:[Dec 24 CF]])</f>
        <v>0</v>
      </c>
      <c r="DD7" s="98">
        <v>0</v>
      </c>
      <c r="DE7" s="98">
        <v>0</v>
      </c>
      <c r="DF7" s="98">
        <v>0</v>
      </c>
      <c r="DG7" s="98">
        <v>0</v>
      </c>
      <c r="DH7" s="98">
        <v>0</v>
      </c>
      <c r="DI7" s="98">
        <v>0</v>
      </c>
      <c r="DJ7" s="98">
        <v>0</v>
      </c>
      <c r="DK7" s="98">
        <v>0</v>
      </c>
      <c r="DL7" s="98">
        <v>0</v>
      </c>
      <c r="DM7" s="98">
        <v>0</v>
      </c>
      <c r="DN7" s="98"/>
      <c r="DO7" s="98"/>
      <c r="DP7" s="226">
        <v>0.95</v>
      </c>
      <c r="DQ7" s="226">
        <v>0.92500000000000004</v>
      </c>
      <c r="DR7" s="226">
        <v>0.8</v>
      </c>
      <c r="DS7" s="226">
        <v>0.85</v>
      </c>
      <c r="DT7" s="226">
        <v>0.9</v>
      </c>
      <c r="DU7" s="226">
        <v>0.9</v>
      </c>
      <c r="DV7" s="226">
        <v>0.9</v>
      </c>
      <c r="DW7" s="226">
        <v>0.9</v>
      </c>
      <c r="DX7" s="226">
        <v>0.9</v>
      </c>
      <c r="DY7" s="226">
        <v>0.9</v>
      </c>
      <c r="DZ7" s="226">
        <v>0.9</v>
      </c>
      <c r="EA7" s="226">
        <v>0.88</v>
      </c>
      <c r="EB7" s="226">
        <v>0.9</v>
      </c>
      <c r="EC7" s="226">
        <v>0.93</v>
      </c>
      <c r="ED7" s="226">
        <v>0.93</v>
      </c>
      <c r="EE7" s="226">
        <v>0.9</v>
      </c>
      <c r="EF7" s="316">
        <v>0.9</v>
      </c>
      <c r="EG7" s="316">
        <v>0.9</v>
      </c>
      <c r="EH7" s="316">
        <v>0.9</v>
      </c>
      <c r="EI7" s="226">
        <v>0.95</v>
      </c>
      <c r="EJ7" s="226">
        <v>0.95</v>
      </c>
      <c r="EK7" s="226">
        <v>0.95</v>
      </c>
      <c r="EL7" s="226">
        <v>0.97499999999999998</v>
      </c>
      <c r="EM7" s="226">
        <v>0.95</v>
      </c>
      <c r="EN7" s="226">
        <v>0.9</v>
      </c>
      <c r="EO7" s="226">
        <v>0.9</v>
      </c>
      <c r="EP7" s="226">
        <v>0.9</v>
      </c>
      <c r="EQ7" s="226">
        <v>0.9</v>
      </c>
      <c r="ER7" s="226">
        <v>0.9</v>
      </c>
      <c r="ES7" s="226">
        <v>0.9</v>
      </c>
      <c r="ET7" s="226">
        <v>0.9</v>
      </c>
      <c r="EU7" s="226">
        <v>0.9</v>
      </c>
      <c r="EV7" s="226">
        <v>0.9</v>
      </c>
      <c r="EW7" s="226">
        <v>0.9</v>
      </c>
      <c r="EX7" s="226">
        <v>0.9</v>
      </c>
      <c r="EY7" s="226">
        <v>0.9</v>
      </c>
      <c r="EZ7" s="316">
        <v>0.9</v>
      </c>
      <c r="FA7" s="226">
        <v>0.9</v>
      </c>
      <c r="FB7" s="226">
        <v>0.85</v>
      </c>
      <c r="FC7" s="226">
        <v>0.85</v>
      </c>
      <c r="FD7" s="226">
        <v>0.85</v>
      </c>
      <c r="FE7" s="226">
        <v>0.85</v>
      </c>
      <c r="FF7" s="226">
        <v>0.85</v>
      </c>
      <c r="FG7" s="226">
        <v>0.85</v>
      </c>
      <c r="FH7" s="226">
        <v>0.85</v>
      </c>
      <c r="FI7" s="226">
        <v>0.85</v>
      </c>
      <c r="FJ7" s="226">
        <v>0.85</v>
      </c>
      <c r="FK7" s="226">
        <v>0.85</v>
      </c>
      <c r="FL7" s="226">
        <v>0.85</v>
      </c>
      <c r="FM7" s="195">
        <f t="shared" si="0"/>
        <v>0</v>
      </c>
      <c r="FN7" s="195">
        <f t="shared" si="1"/>
        <v>0</v>
      </c>
      <c r="FO7" s="195">
        <f t="shared" si="2"/>
        <v>0</v>
      </c>
      <c r="FP7" s="195">
        <f t="shared" si="3"/>
        <v>0</v>
      </c>
      <c r="FQ7" s="195">
        <f t="shared" si="4"/>
        <v>0</v>
      </c>
      <c r="FR7" s="195">
        <f t="shared" si="5"/>
        <v>0</v>
      </c>
      <c r="FS7" s="195">
        <f t="shared" si="6"/>
        <v>0</v>
      </c>
      <c r="FT7" s="95">
        <f t="shared" si="7"/>
        <v>0</v>
      </c>
      <c r="FU7" s="95">
        <f t="shared" si="8"/>
        <v>0</v>
      </c>
      <c r="FV7" s="95">
        <f t="shared" si="9"/>
        <v>0</v>
      </c>
      <c r="FW7" s="95">
        <f t="shared" si="10"/>
        <v>0</v>
      </c>
      <c r="FX7" s="95">
        <f t="shared" si="11"/>
        <v>0</v>
      </c>
      <c r="FY7" s="95">
        <f t="shared" si="12"/>
        <v>0</v>
      </c>
      <c r="FZ7" s="95">
        <f t="shared" si="13"/>
        <v>0</v>
      </c>
      <c r="GA7" s="95">
        <f t="shared" si="14"/>
        <v>0</v>
      </c>
      <c r="GB7" s="95">
        <f t="shared" si="15"/>
        <v>0</v>
      </c>
      <c r="GC7" s="95">
        <f t="shared" si="16"/>
        <v>0</v>
      </c>
      <c r="GD7" s="95">
        <f t="shared" si="17"/>
        <v>0</v>
      </c>
      <c r="GE7" s="95">
        <f t="shared" si="18"/>
        <v>0</v>
      </c>
      <c r="GF7" s="95">
        <f t="shared" si="19"/>
        <v>0</v>
      </c>
      <c r="GG7" s="95">
        <f t="shared" si="20"/>
        <v>0</v>
      </c>
      <c r="GH7" s="95">
        <f t="shared" si="21"/>
        <v>0</v>
      </c>
      <c r="GI7" s="95">
        <f>BW7*Tabelle2[[#This Row],[Nov 2023 AF]]</f>
        <v>0</v>
      </c>
      <c r="GJ7" s="95">
        <f>BX7*Tabelle2[[#This Row],[Dec 2023 AF]]</f>
        <v>0</v>
      </c>
      <c r="GK7" s="95">
        <f>BY7*Tabelle2[[#This Row],[Jan 2024 AF]]</f>
        <v>0</v>
      </c>
      <c r="GL7" s="95">
        <f>BZ7*Tabelle2[[#This Row],[Feb 2024 AF]]</f>
        <v>0</v>
      </c>
      <c r="GM7" s="95">
        <f>CA7*Tabelle2[[#This Row],[Mar 2024 AF]]</f>
        <v>0</v>
      </c>
      <c r="GN7" s="95">
        <f>CB7*Tabelle2[[#This Row],[Apr 2024 AF]]</f>
        <v>0</v>
      </c>
      <c r="GO7" s="95">
        <f>CC7*Tabelle2[[#This Row],[May 2024 AF]]</f>
        <v>0</v>
      </c>
      <c r="GP7" s="95">
        <f>CD7*Tabelle2[[#This Row],[Jun 2024 AF]]</f>
        <v>0</v>
      </c>
      <c r="GQ7" s="95">
        <f>CE7*Tabelle2[[#This Row],[Jul 2024 AF]]</f>
        <v>0</v>
      </c>
      <c r="GR7" s="95">
        <f>CF7*Tabelle2[[#This Row],[Aug 2024 AF]]</f>
        <v>0</v>
      </c>
      <c r="GS7" s="95">
        <f>CG7*Tabelle2[[#This Row],[Sep 2024 AF]]</f>
        <v>0</v>
      </c>
      <c r="GT7" s="95">
        <f>CH7*Tabelle2[[#This Row],[Oct 2024 AF]]</f>
        <v>0</v>
      </c>
      <c r="GU7" s="95">
        <f>CI7*Tabelle2[[#This Row],[Nov 2024 AF]]</f>
        <v>0</v>
      </c>
      <c r="GV7" s="95">
        <f>CJ7*Tabelle2[[#This Row],[Dec 2024 AF]]</f>
        <v>0</v>
      </c>
      <c r="GW7" s="95">
        <f>SUM(Tabelle2[[#This Row],[Jan 22 NF]:[Mar 22 NF]])</f>
        <v>0</v>
      </c>
      <c r="GX7" s="95">
        <f>SUM(Tabelle2[[#This Row],[Apr 22 NF]:[Jun 22 NF]])</f>
        <v>0</v>
      </c>
      <c r="GY7" s="95">
        <f>SUM(Tabelle2[[#This Row],[Jul 22 NF]:[Sep 22 NF]])</f>
        <v>0</v>
      </c>
      <c r="GZ7" s="95">
        <f>SUM(Tabelle2[[#This Row],[Oct 22 NF]:[Dec 22 NF]])</f>
        <v>0</v>
      </c>
      <c r="HA7" s="98">
        <f>SUM(Tabelle2[[#This Row],[Jan 23 NF]:[Mar 23 NF]])</f>
        <v>0</v>
      </c>
      <c r="HB7" s="98">
        <f>SUM(Tabelle2[[#This Row],[Apr 23 NF]:[Jun 23 NF]])</f>
        <v>0</v>
      </c>
      <c r="HC7" s="98">
        <f>SUM(Tabelle2[[#This Row],[Jul 23 NF]:[Sep 23 NF]])</f>
        <v>0</v>
      </c>
      <c r="HD7" s="98">
        <f>SUM(Tabelle2[[#This Row],[Oct 23 NF]:[Dec 23 NF]])</f>
        <v>0</v>
      </c>
      <c r="HE7" s="95">
        <f>SUM(Tabelle2[[#This Row],[Jan 24 NF]:[Mar 24 NF]])</f>
        <v>0</v>
      </c>
      <c r="HF7" s="98">
        <f>SUM(Tabelle2[[#This Row],[Apr 24 NF]:[Jun 24 NF]])</f>
        <v>0</v>
      </c>
      <c r="HG7" s="98">
        <f>SUM(Tabelle2[[#This Row],[Jul 24 NF]:[Sep 24 NF]])</f>
        <v>0</v>
      </c>
      <c r="HH7" s="98">
        <f>SUM(Tabelle2[[#This Row],[Oct 24 NF]:[Dec 24 NF]])</f>
        <v>0</v>
      </c>
      <c r="HI7" s="95">
        <v>0</v>
      </c>
      <c r="HJ7" s="95">
        <v>0</v>
      </c>
      <c r="HK7" s="95">
        <v>0</v>
      </c>
      <c r="HL7" s="95">
        <v>0</v>
      </c>
      <c r="HM7" s="95">
        <v>0</v>
      </c>
      <c r="HN7" s="95">
        <v>0</v>
      </c>
      <c r="HO7" s="95">
        <v>0</v>
      </c>
      <c r="HP7" s="95">
        <v>0</v>
      </c>
      <c r="HQ7" s="95">
        <v>0</v>
      </c>
      <c r="HR7" s="95">
        <v>0</v>
      </c>
      <c r="HS7" s="95">
        <v>0</v>
      </c>
      <c r="HT7" s="95">
        <v>0</v>
      </c>
      <c r="HU7" s="95">
        <v>0</v>
      </c>
      <c r="HV7" s="98">
        <v>0</v>
      </c>
      <c r="HW7" s="98">
        <v>0</v>
      </c>
      <c r="HX7" s="98">
        <v>0</v>
      </c>
      <c r="HY7" s="98">
        <v>0</v>
      </c>
      <c r="HZ7" s="98">
        <f>SUM(Tabelle2[[#This Row],[Jan 22 NF]:[Dec 22 NF]])</f>
        <v>0</v>
      </c>
      <c r="IA7" s="98">
        <f>SUM(Tabelle2[[#This Row],[Jan 23 NF]:[Dec 23 NF]])</f>
        <v>0</v>
      </c>
      <c r="IB7" s="98">
        <f>SUM(Tabelle2[[#This Row],[Jan 24 NF]:[Dec 24 NF]])</f>
        <v>0</v>
      </c>
      <c r="IC7" s="98">
        <f>IFERROR(Tabelle2[[#This Row],[2025 CF]]*Tabelle2[[#This Row],[2025 AF]],0)</f>
        <v>0</v>
      </c>
      <c r="ID7" s="98">
        <f>IFERROR(Tabelle2[[#This Row],[2026 CF]]*Tabelle2[[#This Row],[2026 AF]],0)</f>
        <v>0</v>
      </c>
      <c r="IE7" s="98">
        <f>IFERROR(Tabelle2[[#This Row],[2027 CF]]*Tabelle2[[#This Row],[2027 AF]],0)</f>
        <v>0</v>
      </c>
      <c r="IF7" s="98">
        <f>IFERROR(Tabelle2[[#This Row],[2028 CF]]*Tabelle2[[#This Row],[2028 AF]],0)</f>
        <v>0</v>
      </c>
      <c r="IG7" s="98">
        <f>IFERROR(Tabelle2[[#This Row],[2029 CF]]*Tabelle2[[#This Row],[2029 AF]],0)</f>
        <v>0</v>
      </c>
      <c r="IH7" s="98">
        <f>IFERROR(Tabelle2[[#This Row],[2030 CF]]*Tabelle2[[#This Row],[2030 AF]],0)</f>
        <v>0</v>
      </c>
      <c r="II7" s="98">
        <f>IFERROR(Tabelle2[[#This Row],[2031 CF]]*Tabelle2[[#This Row],[2031 AF]],0)</f>
        <v>0</v>
      </c>
      <c r="IJ7" s="98">
        <f>IFERROR(Tabelle2[[#This Row],[2032 CF]]*Tabelle2[[#This Row],[2032 AF]],0)</f>
        <v>0</v>
      </c>
      <c r="IK7" s="98">
        <f>IFERROR(Tabelle2[[#This Row],[2033 CF]]*Tabelle2[[#This Row],[2033 AF]],0)</f>
        <v>0</v>
      </c>
      <c r="IL7" s="98">
        <f>IFERROR(Tabelle2[[#This Row],[2034 CF]]*Tabelle2[[#This Row],[2034 AF]],0)</f>
        <v>0</v>
      </c>
      <c r="IM7" s="98">
        <f>IFERROR(Tabelle2[[#This Row],[2035 CF]]*Tabelle2[[#This Row],[2035 AF]],0)</f>
        <v>0</v>
      </c>
      <c r="IN7" s="51">
        <v>0</v>
      </c>
      <c r="IO7" s="51">
        <v>0</v>
      </c>
      <c r="IP7" s="51">
        <v>0</v>
      </c>
      <c r="IQ7" s="51">
        <v>0</v>
      </c>
      <c r="IR7" s="51">
        <v>0</v>
      </c>
      <c r="IS7" s="51">
        <v>0</v>
      </c>
      <c r="IT7" s="51">
        <v>0</v>
      </c>
      <c r="IU7" s="51">
        <v>0</v>
      </c>
      <c r="IV7" s="51">
        <v>0</v>
      </c>
      <c r="IW7" s="51">
        <v>0</v>
      </c>
      <c r="IX7" s="51">
        <v>0</v>
      </c>
      <c r="IY7" s="51">
        <v>0</v>
      </c>
      <c r="IZ7" s="199">
        <v>0</v>
      </c>
      <c r="JA7" s="199">
        <v>0</v>
      </c>
      <c r="JB7" s="199">
        <v>0</v>
      </c>
      <c r="JC7" s="199">
        <v>0</v>
      </c>
      <c r="JD7" s="199">
        <v>0</v>
      </c>
      <c r="JE7" s="196">
        <v>0</v>
      </c>
      <c r="JF7" s="196">
        <v>0</v>
      </c>
      <c r="JG7" s="196">
        <v>0</v>
      </c>
      <c r="JH7" s="196">
        <v>0</v>
      </c>
      <c r="JI7" s="196">
        <v>0</v>
      </c>
      <c r="JJ7" s="196">
        <v>0</v>
      </c>
      <c r="JK7" s="196">
        <v>0</v>
      </c>
      <c r="JL7" s="196">
        <v>0</v>
      </c>
      <c r="JM7" s="196">
        <v>0</v>
      </c>
      <c r="JN7" s="196">
        <v>0</v>
      </c>
      <c r="JO7" s="196">
        <v>0</v>
      </c>
      <c r="JP7" s="196">
        <v>0</v>
      </c>
      <c r="JQ7" s="196">
        <f>SUM(Tabelle2[[#This Row],[Jan-23B]:[Mar-23B]])</f>
        <v>0</v>
      </c>
      <c r="JR7" s="196">
        <f>SUM(Tabelle2[[#This Row],[Apr-23B]:[Jun-23B]])</f>
        <v>0</v>
      </c>
      <c r="JS7" s="196">
        <f>SUM(Tabelle2[[#This Row],[Jul-23B]:[Sep-23B]])</f>
        <v>0</v>
      </c>
      <c r="JT7" s="196">
        <f>SUM(Tabelle2[[#This Row],[Oct-23B]:[Dec-23B]])</f>
        <v>0</v>
      </c>
      <c r="JU7" s="196">
        <f>SUM(Tabelle2[[#This Row],[1Q23 B1]:[4Q23 B]])</f>
        <v>0</v>
      </c>
      <c r="JV7" s="196">
        <v>0</v>
      </c>
      <c r="JW7" s="196">
        <v>0</v>
      </c>
      <c r="JX7" s="196">
        <v>0</v>
      </c>
      <c r="JY7" s="196">
        <v>0</v>
      </c>
      <c r="JZ7" s="196">
        <v>0</v>
      </c>
      <c r="KA7" s="196">
        <v>0</v>
      </c>
      <c r="KB7" s="196">
        <v>0</v>
      </c>
      <c r="KC7" s="196">
        <v>0</v>
      </c>
      <c r="KD7" s="196">
        <v>0</v>
      </c>
      <c r="KE7" s="196">
        <v>0</v>
      </c>
      <c r="KF7" s="196" t="str">
        <f>IF(SUM(Tabelle2[[#This Row],[2018 NF]:[2028 NF]],Tabelle2[[#This Row],[2023 B]])&gt;0,"yes","no")</f>
        <v>no</v>
      </c>
      <c r="KG7" s="196">
        <f>IFERROR(INDEX(Tabelle2[[#Headers],[2005 NF]:[2034 NF]],MATCH(TRUE,INDEX(Tabelle2[[#This Row],[2005 NF]:[2034 NF]]&gt;1000,),0)),0)</f>
        <v>0</v>
      </c>
      <c r="KH7" s="196">
        <f>IFERROR(LOOKUP(2,1/(Tabelle2[[#This Row],[2005 NF]:[2035 NF]]&gt;1000),Tabelle2[[#Headers],[2005 NF]:[2035 NF]]),0)</f>
        <v>0</v>
      </c>
      <c r="KI7" s="196">
        <f>SUM(Tabelle2[[#This Row],[Jan 23 NF]:[Mar 23 NF]])</f>
        <v>0</v>
      </c>
      <c r="KJ7" s="196">
        <f>SUM(Tabelle2[[#This Row],[Jan-23B]:[Mar-23B]])</f>
        <v>0</v>
      </c>
      <c r="KK7" s="52">
        <v>0</v>
      </c>
      <c r="KL7" s="52">
        <v>0</v>
      </c>
      <c r="KM7" s="52">
        <v>0</v>
      </c>
      <c r="KN7" s="52">
        <v>0</v>
      </c>
      <c r="KO7" s="52">
        <v>0</v>
      </c>
      <c r="KP7" s="52">
        <v>0</v>
      </c>
      <c r="KQ7" s="52">
        <v>0</v>
      </c>
      <c r="KR7" s="52">
        <v>0</v>
      </c>
      <c r="KS7" s="52">
        <v>0</v>
      </c>
      <c r="KT7" s="52">
        <v>0</v>
      </c>
      <c r="KU7" s="52">
        <v>0</v>
      </c>
      <c r="KV7" s="52">
        <v>0</v>
      </c>
      <c r="KW7" s="52">
        <v>0</v>
      </c>
      <c r="KX7" s="52">
        <v>0</v>
      </c>
      <c r="KY7" s="52">
        <v>0</v>
      </c>
      <c r="KZ7" s="52">
        <v>0</v>
      </c>
      <c r="LA7" s="52" t="e">
        <f>$AV7*2.204623/#REF!*$AP7*Tabelle2[[#This Row],[May 23 NF]]</f>
        <v>#REF!</v>
      </c>
      <c r="LB7" s="52" t="e">
        <f>$AV7*2.204623/#REF!*$AP7*Tabelle2[[#This Row],[Jun 23 NF]]</f>
        <v>#REF!</v>
      </c>
      <c r="LC7" s="52" t="e">
        <f>$AV7*2.204623/#REF!*$AP7*Tabelle2[[#This Row],[Jul 23 NF]]</f>
        <v>#REF!</v>
      </c>
      <c r="LD7" s="52" t="e">
        <f>$AV7*2.204623/#REF!*$AP7*Tabelle2[[#This Row],[Aug 23 NF]]</f>
        <v>#REF!</v>
      </c>
      <c r="LE7" s="52" t="e">
        <f>$AV7*2.204623/#REF!*$AP7*Tabelle2[[#This Row],[Sep 23 NF]]</f>
        <v>#REF!</v>
      </c>
      <c r="LF7" s="52" t="e">
        <f>$AV7*2.204623/#REF!*$AP7*Tabelle2[[#This Row],[Oct 23 NF]]</f>
        <v>#REF!</v>
      </c>
      <c r="LG7" s="52" t="e">
        <f>$AV7*2.204623/#REF!*$AP7*Tabelle2[[#This Row],[Nov 23 NF]]</f>
        <v>#REF!</v>
      </c>
      <c r="LH7" s="52" t="e">
        <f>$AV7*2.204623/#REF!*$AP7*Tabelle2[[#This Row],[Dec 23 NF]]</f>
        <v>#REF!</v>
      </c>
      <c r="LI7" s="52" t="e">
        <f>$AV7*2.204623/#REF!*$AP7*Tabelle2[[#This Row],[Jan 24 NF]]</f>
        <v>#REF!</v>
      </c>
      <c r="LJ7" s="52" t="e">
        <f>$AV7*2.204623/#REF!*$AP7*Tabelle2[[#This Row],[Feb 24 NF]]</f>
        <v>#REF!</v>
      </c>
      <c r="LK7" s="52" t="e">
        <f>$AV7*2.204623/#REF!*$AP7*Tabelle2[[#This Row],[Mar 24 NF]]</f>
        <v>#REF!</v>
      </c>
      <c r="LL7" s="52" t="e">
        <f>$AV7*2.204623/#REF!*$AP7*Tabelle2[[#This Row],[Apr 24 NF]]</f>
        <v>#REF!</v>
      </c>
      <c r="LM7" s="52" t="e">
        <f>$AV7*2.204623/#REF!*$AP7*Tabelle2[[#This Row],[May 24 NF]]</f>
        <v>#REF!</v>
      </c>
      <c r="LN7" s="52" t="e">
        <f>$AV7*2.204623/#REF!*$AP7*Tabelle2[[#This Row],[Jun 24 NF]]</f>
        <v>#REF!</v>
      </c>
      <c r="LO7" s="52" t="e">
        <f>$AV7*2.204623/#REF!*$AP7*Tabelle2[[#This Row],[Jul 24 NF]]</f>
        <v>#REF!</v>
      </c>
      <c r="LP7" s="52" t="e">
        <f>$AV7*2.204623/#REF!*$AP7*Tabelle2[[#This Row],[Aug 24 NF]]</f>
        <v>#REF!</v>
      </c>
      <c r="LQ7" s="52" t="e">
        <f>$AV7*2.204623/#REF!*$AP7*Tabelle2[[#This Row],[Sep 24 NF]]</f>
        <v>#REF!</v>
      </c>
      <c r="LR7" s="52" t="e">
        <f>$AV7*2.204623/#REF!*$AP7*Tabelle2[[#This Row],[Oct 24 NF]]</f>
        <v>#REF!</v>
      </c>
      <c r="LS7" s="52" t="e">
        <f>$AV7*2.204623/#REF!*$AP7*Tabelle2[[#This Row],[Nov 24 NF]]</f>
        <v>#REF!</v>
      </c>
      <c r="LT7" s="52" t="e">
        <f>$AV7*2.204623/#REF!*$AP7*Tabelle2[[#This Row],[Dec 24 NF]]</f>
        <v>#REF!</v>
      </c>
      <c r="LU7" s="198">
        <f>SUM(Tabelle2[[#This Row],[Jan 22 EV]:[Mar 22 EV]])</f>
        <v>0</v>
      </c>
      <c r="LV7" s="198">
        <f>SUM(Tabelle2[[#This Row],[Apr 22 EV]:[Jun 22 EV]])</f>
        <v>0</v>
      </c>
      <c r="LW7" s="198">
        <f>SUM(Tabelle2[[#This Row],[Jul 22 EV]:[Sep 22 EV]])</f>
        <v>0</v>
      </c>
      <c r="LX7" s="198">
        <f>SUM(Tabelle2[[#This Row],[Oct 22 EV]:[Dec 22 EV]])</f>
        <v>0</v>
      </c>
      <c r="LY7" s="198">
        <f>SUM(Tabelle2[[#This Row],[Jan 23 EV]:[Mar 23 EV]])</f>
        <v>0</v>
      </c>
      <c r="LZ7" s="198" t="e">
        <f>SUM(Tabelle2[[#This Row],[Apr 23 EV]:[Jun 23 EV]])</f>
        <v>#REF!</v>
      </c>
      <c r="MA7" s="198" t="e">
        <f>SUM(Tabelle2[[#This Row],[Jul 23 EV]:[Sep 23 EV]])</f>
        <v>#REF!</v>
      </c>
      <c r="MB7" s="198" t="e">
        <f>SUM(Tabelle2[[#This Row],[Oct 23 EV]:[Dec 23 EV]])</f>
        <v>#REF!</v>
      </c>
      <c r="MC7" s="198" t="e">
        <f>SUM(Tabelle2[[#This Row],[Jan 24 EV]:[Mar 24 EV]])</f>
        <v>#REF!</v>
      </c>
      <c r="MD7" s="198" t="e">
        <f>SUM(Tabelle2[[#This Row],[Apr 24 EV]:[Jun 24 EV]])</f>
        <v>#REF!</v>
      </c>
      <c r="ME7" s="198" t="e">
        <f>SUM(Tabelle2[[#This Row],[Jul 24 EV]:[Sep 24 EV]])</f>
        <v>#REF!</v>
      </c>
      <c r="MF7" s="198" t="e">
        <f>SUM(Tabelle2[[#This Row],[Oct 24 EV]:[Dec 24 EV]])</f>
        <v>#REF!</v>
      </c>
      <c r="MG7" s="68">
        <v>0</v>
      </c>
      <c r="MH7" s="68">
        <v>0</v>
      </c>
      <c r="MI7" s="68">
        <v>0</v>
      </c>
      <c r="MJ7" s="68">
        <v>0</v>
      </c>
      <c r="MK7" s="68">
        <v>0</v>
      </c>
      <c r="ML7" s="68">
        <v>0</v>
      </c>
      <c r="MM7" s="68">
        <v>0</v>
      </c>
      <c r="MN7" s="68">
        <v>0</v>
      </c>
      <c r="MO7" s="68">
        <v>0</v>
      </c>
      <c r="MP7" s="98">
        <v>0</v>
      </c>
      <c r="MQ7" s="98" t="e">
        <f>$AS7*2.204623/#REF!*$AP7*HU7</f>
        <v>#REF!</v>
      </c>
      <c r="MR7" s="98" t="e">
        <f>$AT7*2.204623/#REF!*$AP7*HV7</f>
        <v>#REF!</v>
      </c>
      <c r="MS7" s="98">
        <v>0</v>
      </c>
      <c r="MT7" s="98">
        <v>0</v>
      </c>
      <c r="MU7" s="98">
        <v>0</v>
      </c>
      <c r="MV7" s="98">
        <f>SUM(Tabelle2[[#This Row],[Jan 22 EV]:[Dec 22 EV]])</f>
        <v>0</v>
      </c>
      <c r="MW7" s="98" t="e">
        <f>SUM(Tabelle2[[#This Row],[Jan 23 EV]:[Dec 23 EV]])</f>
        <v>#REF!</v>
      </c>
      <c r="MX7" s="98" t="e">
        <f>SUM(Tabelle2[[#This Row],[Jan 24 EV]:[Dec 24 EV]])</f>
        <v>#REF!</v>
      </c>
      <c r="MY7" s="98">
        <f t="shared" si="22"/>
        <v>0</v>
      </c>
      <c r="MZ7" s="98">
        <f t="shared" si="23"/>
        <v>0</v>
      </c>
      <c r="NA7" s="98">
        <f t="shared" si="24"/>
        <v>0</v>
      </c>
      <c r="NB7" s="98">
        <f t="shared" si="25"/>
        <v>0</v>
      </c>
      <c r="NC7" s="52">
        <v>0</v>
      </c>
      <c r="ND7" s="52">
        <v>0</v>
      </c>
      <c r="NE7" s="52">
        <v>0</v>
      </c>
      <c r="NF7" s="52">
        <v>0</v>
      </c>
      <c r="NG7" s="52">
        <v>0</v>
      </c>
      <c r="NH7" s="52">
        <v>0</v>
      </c>
      <c r="NI7" s="52">
        <v>0</v>
      </c>
      <c r="NJ7" s="52">
        <v>0</v>
      </c>
      <c r="NK7" s="52">
        <v>0</v>
      </c>
      <c r="NL7" s="52">
        <v>0</v>
      </c>
      <c r="NM7" s="52">
        <v>0</v>
      </c>
      <c r="NN7" s="52">
        <v>0</v>
      </c>
      <c r="NO7" s="198">
        <f t="shared" si="26"/>
        <v>0</v>
      </c>
      <c r="NP7" s="198">
        <f t="shared" si="27"/>
        <v>0</v>
      </c>
      <c r="NQ7" s="198">
        <f t="shared" si="28"/>
        <v>0</v>
      </c>
      <c r="NR7" s="198">
        <f t="shared" si="29"/>
        <v>0</v>
      </c>
      <c r="NS7" s="198">
        <f t="shared" si="30"/>
        <v>0</v>
      </c>
      <c r="NT7" s="198">
        <v>0</v>
      </c>
      <c r="NU7" s="198">
        <v>0</v>
      </c>
      <c r="NV7" s="198">
        <v>0</v>
      </c>
      <c r="NW7" s="198">
        <v>0</v>
      </c>
      <c r="NX7" s="198">
        <v>0</v>
      </c>
      <c r="NY7" s="198">
        <v>0</v>
      </c>
      <c r="NZ7" s="198">
        <v>0</v>
      </c>
      <c r="OA7" s="198">
        <v>0</v>
      </c>
      <c r="OB7" s="198">
        <v>0</v>
      </c>
      <c r="OC7" s="198">
        <v>0</v>
      </c>
      <c r="OD7" s="198">
        <v>0</v>
      </c>
      <c r="OE7" s="198">
        <v>0</v>
      </c>
      <c r="OF7" s="198">
        <f>SUM(Tabelle2[[#This Row],[Jan 23 B EV]:[Mar 23 B EV]])</f>
        <v>0</v>
      </c>
      <c r="OG7" s="198">
        <f>SUM(Tabelle2[[#This Row],[Apr 23 B EV]:[Jun 23 B EV]])</f>
        <v>0</v>
      </c>
      <c r="OH7" s="198">
        <f>SUM(Tabelle2[[#This Row],[Jul 23 B EV]:[Sep 23 B EV]])</f>
        <v>0</v>
      </c>
      <c r="OI7" s="198">
        <f>SUM(Tabelle2[[#This Row],[Oct 23 B EV]:[Dec 23 B EV]])</f>
        <v>0</v>
      </c>
      <c r="OJ7" s="198">
        <f>SUM(Tabelle2[[#This Row],[Jan 23 B EV]:[Dec 23 B EV]])</f>
        <v>0</v>
      </c>
      <c r="OK7" s="68"/>
      <c r="OL7" s="68"/>
      <c r="OM7" s="95" t="s">
        <v>973</v>
      </c>
      <c r="ON7" s="95">
        <v>0</v>
      </c>
      <c r="OO7" s="95">
        <v>0</v>
      </c>
      <c r="OP7" s="95">
        <v>0</v>
      </c>
      <c r="OQ7" s="68"/>
      <c r="OR7" s="68"/>
      <c r="OS7" s="68"/>
      <c r="OT7" s="68"/>
      <c r="OU7" s="68"/>
      <c r="OV7" s="68"/>
      <c r="OW7" s="68"/>
      <c r="OX7" s="198">
        <v>0</v>
      </c>
      <c r="OY7" s="198">
        <v>0</v>
      </c>
      <c r="OZ7" s="198">
        <v>0</v>
      </c>
      <c r="PA7" s="198">
        <v>0</v>
      </c>
      <c r="PB7" s="353">
        <v>0</v>
      </c>
      <c r="PC7" s="48" t="s">
        <v>57</v>
      </c>
      <c r="PD7" s="16" t="s">
        <v>95</v>
      </c>
      <c r="PE7" s="3" t="s">
        <v>171</v>
      </c>
      <c r="PF7" s="221" t="s">
        <v>190</v>
      </c>
      <c r="PG7" s="336">
        <v>0</v>
      </c>
      <c r="PH7" s="221">
        <v>0</v>
      </c>
      <c r="PI7" s="30">
        <v>1</v>
      </c>
      <c r="PJ7" s="30" t="s">
        <v>190</v>
      </c>
      <c r="PK7" s="30">
        <v>0</v>
      </c>
      <c r="PL7" s="30"/>
      <c r="PM7" s="334"/>
      <c r="PN7" s="221" t="s">
        <v>972</v>
      </c>
      <c r="PO7" s="337" t="s">
        <v>17</v>
      </c>
      <c r="PP7" s="200">
        <v>1514.6759560378769</v>
      </c>
      <c r="PQ7" s="56">
        <v>1458.5264388439821</v>
      </c>
      <c r="PR7" s="56">
        <v>1748.2400132301209</v>
      </c>
      <c r="PS7" s="56">
        <v>1793.170691875157</v>
      </c>
      <c r="PT7" s="200">
        <v>1579.9397350501818</v>
      </c>
      <c r="PU7" s="200">
        <v>1506.0252838259262</v>
      </c>
      <c r="PV7" s="200">
        <v>2178.5553362573096</v>
      </c>
      <c r="PW7" s="200">
        <v>2567.1720198155649</v>
      </c>
      <c r="PX7" s="200" t="e">
        <f>IF($PI7=1,SUMIF(#REF!,$PF7,#REF!),SUMIF(#REF!,$PJ7,#REF!))</f>
        <v>#REF!</v>
      </c>
      <c r="PY7" s="200" t="e">
        <f>IF($PI7=1,SUMIF(#REF!,$PF7,#REF!),SUMIF(#REF!,$PJ7,#REF!))</f>
        <v>#REF!</v>
      </c>
      <c r="PZ7" s="200" t="e">
        <f>IF($PI7=1,SUMIF(#REF!,$PF7,#REF!),SUMIF(#REF!,$PJ7,#REF!))</f>
        <v>#REF!</v>
      </c>
      <c r="QA7" s="200" t="e">
        <f>IF($PI7=1,SUMIF(#REF!,$PF7,#REF!),SUMIF(#REF!,$PJ7,#REF!))</f>
        <v>#REF!</v>
      </c>
      <c r="QB7" s="200" t="e">
        <f>IF($PI7=1,SUMIF(#REF!,$PF7,#REF!),SUMIF(#REF!,$PJ7,#REF!))</f>
        <v>#REF!</v>
      </c>
      <c r="QC7" s="200" t="e">
        <f>IF($PI7=1,SUMIF(#REF!,$PF7,#REF!),SUMIF(#REF!,$PJ7,#REF!))</f>
        <v>#REF!</v>
      </c>
      <c r="QD7" s="57">
        <f t="shared" si="31"/>
        <v>4.7110403974660624</v>
      </c>
      <c r="QE7" s="57">
        <f t="shared" si="32"/>
        <v>5.6468152427332905</v>
      </c>
      <c r="QF7" s="57">
        <f t="shared" si="33"/>
        <v>5.791941334756757</v>
      </c>
      <c r="QG7" s="57">
        <f t="shared" si="34"/>
        <v>5.1032053442120873</v>
      </c>
      <c r="QH7" s="57">
        <f t="shared" si="35"/>
        <v>4.8644616667577409</v>
      </c>
      <c r="QI7" s="57">
        <f t="shared" si="36"/>
        <v>7.0367337361111106</v>
      </c>
      <c r="QJ7" s="57">
        <f>IF(Tabelle2[[#This Row],[Index and Premium Usage]]=1,($AW7*(1+$AZ7))*(PW7*(1+$PG7)+$PH7)/1000,($AW7*(1+$AZ7))*(PW7*(1+$PG7)+$PK7)/1000)</f>
        <v>8.2919656240042752</v>
      </c>
      <c r="QK7" s="57" t="e">
        <f>IF($PI7=1,($AW7*(1+$AY7))*(PX7*(1+$PG7)+$PH7)/1000,($AW7*(1+$AZ7))*(PX7*(1+$PG7)+$PK7+Tabelle2[[#This Row],[Premium VW 2023]])/1000)</f>
        <v>#REF!</v>
      </c>
      <c r="QL7" s="57" t="e">
        <f t="shared" si="37"/>
        <v>#REF!</v>
      </c>
      <c r="QM7" s="57" t="e">
        <f t="shared" si="38"/>
        <v>#REF!</v>
      </c>
      <c r="QN7" s="57" t="e">
        <f t="shared" si="39"/>
        <v>#REF!</v>
      </c>
      <c r="QO7" s="57" t="e">
        <f t="shared" si="40"/>
        <v>#REF!</v>
      </c>
      <c r="QP7" s="57" t="e">
        <f t="shared" si="41"/>
        <v>#REF!</v>
      </c>
    </row>
    <row r="8" spans="1:458" ht="12.75" customHeight="1">
      <c r="A8" s="94" t="s">
        <v>940</v>
      </c>
      <c r="B8" s="94" t="s">
        <v>87</v>
      </c>
      <c r="C8" s="94" t="s">
        <v>1553</v>
      </c>
      <c r="D8" s="2" t="s">
        <v>108</v>
      </c>
      <c r="E8" s="173" t="s">
        <v>304</v>
      </c>
      <c r="F8" s="2" t="s">
        <v>304</v>
      </c>
      <c r="G8" s="2" t="s">
        <v>304</v>
      </c>
      <c r="H8" s="2" t="s">
        <v>216</v>
      </c>
      <c r="I8" s="188" t="s">
        <v>216</v>
      </c>
      <c r="J8" s="2" t="s">
        <v>27</v>
      </c>
      <c r="K8" s="2" t="s">
        <v>27</v>
      </c>
      <c r="L8" s="2" t="s">
        <v>27</v>
      </c>
      <c r="M8" s="2" t="s">
        <v>316</v>
      </c>
      <c r="N8" s="2" t="s">
        <v>1605</v>
      </c>
      <c r="O8" s="64" t="s">
        <v>317</v>
      </c>
      <c r="P8" s="3" t="s">
        <v>124</v>
      </c>
      <c r="Q8" s="2" t="s">
        <v>90</v>
      </c>
      <c r="R8" s="63"/>
      <c r="S8" s="63"/>
      <c r="T8" s="94" t="s">
        <v>1282</v>
      </c>
      <c r="U8" s="63" t="s">
        <v>14</v>
      </c>
      <c r="V8" s="63"/>
      <c r="W8" s="63"/>
      <c r="X8" s="94"/>
      <c r="Y8" s="2" t="s">
        <v>257</v>
      </c>
      <c r="Z8" s="2" t="s">
        <v>261</v>
      </c>
      <c r="AA8" s="2">
        <v>7722250</v>
      </c>
      <c r="AB8" s="2" t="s">
        <v>1229</v>
      </c>
      <c r="AC8" s="2" t="s">
        <v>1078</v>
      </c>
      <c r="AD8" s="63"/>
      <c r="AE8" s="63"/>
      <c r="AF8" s="63" t="s">
        <v>119</v>
      </c>
      <c r="AG8" s="2">
        <v>0</v>
      </c>
      <c r="AH8" s="2">
        <v>0</v>
      </c>
      <c r="AI8" s="2" t="s">
        <v>109</v>
      </c>
      <c r="AJ8" s="63" t="s">
        <v>120</v>
      </c>
      <c r="AK8" s="66"/>
      <c r="AL8" s="67"/>
      <c r="AM8" s="67"/>
      <c r="AN8" s="67"/>
      <c r="AO8" s="67"/>
      <c r="AP8" s="67">
        <v>1</v>
      </c>
      <c r="AQ8" s="78"/>
      <c r="AR8" s="37">
        <v>12.9</v>
      </c>
      <c r="AS8" s="67">
        <v>12.9</v>
      </c>
      <c r="AT8" s="67">
        <v>12.9</v>
      </c>
      <c r="AU8" s="33">
        <v>12.9</v>
      </c>
      <c r="AV8" s="33">
        <v>12.9</v>
      </c>
      <c r="AW8" s="33">
        <v>12.9</v>
      </c>
      <c r="AX8" s="193"/>
      <c r="AY8" s="61">
        <v>0</v>
      </c>
      <c r="AZ8" s="61">
        <v>0</v>
      </c>
      <c r="BA8" s="96">
        <v>945</v>
      </c>
      <c r="BB8" s="96">
        <v>675</v>
      </c>
      <c r="BC8" s="96">
        <v>100</v>
      </c>
      <c r="BD8" s="96">
        <v>480</v>
      </c>
      <c r="BE8" s="133">
        <v>585</v>
      </c>
      <c r="BF8" s="133">
        <v>720</v>
      </c>
      <c r="BG8" s="133">
        <v>630</v>
      </c>
      <c r="BH8" s="133">
        <v>900</v>
      </c>
      <c r="BI8" s="133">
        <v>675</v>
      </c>
      <c r="BJ8" s="133">
        <v>765</v>
      </c>
      <c r="BK8" s="133">
        <v>450</v>
      </c>
      <c r="BL8" s="133">
        <v>495</v>
      </c>
      <c r="BM8" s="96">
        <v>450</v>
      </c>
      <c r="BN8" s="96">
        <v>495</v>
      </c>
      <c r="BO8" s="96">
        <v>630</v>
      </c>
      <c r="BP8" s="96">
        <v>315</v>
      </c>
      <c r="BQ8" s="96">
        <v>450</v>
      </c>
      <c r="BR8" s="96">
        <v>405</v>
      </c>
      <c r="BS8" s="96">
        <v>270</v>
      </c>
      <c r="BT8" s="96">
        <v>135</v>
      </c>
      <c r="BU8" s="96">
        <v>495</v>
      </c>
      <c r="BV8" s="96">
        <v>373</v>
      </c>
      <c r="BW8" s="96">
        <v>315</v>
      </c>
      <c r="BX8" s="96">
        <v>120</v>
      </c>
      <c r="BY8" s="96">
        <v>460</v>
      </c>
      <c r="BZ8" s="96">
        <v>495</v>
      </c>
      <c r="CA8" s="96">
        <v>435</v>
      </c>
      <c r="CB8" s="96">
        <v>475</v>
      </c>
      <c r="CC8" s="96">
        <v>430</v>
      </c>
      <c r="CD8" s="96">
        <v>503</v>
      </c>
      <c r="CE8" s="96">
        <v>318</v>
      </c>
      <c r="CF8" s="96">
        <v>292</v>
      </c>
      <c r="CG8" s="96">
        <v>391</v>
      </c>
      <c r="CH8" s="96">
        <v>312</v>
      </c>
      <c r="CI8" s="96">
        <v>314</v>
      </c>
      <c r="CJ8" s="96">
        <v>110</v>
      </c>
      <c r="CK8" s="95">
        <f>SUM(Tabelle2[[#This Row],[Jan 22 CF]:[Mar 22 CF]])</f>
        <v>1720</v>
      </c>
      <c r="CL8" s="95">
        <f>SUM(Tabelle2[[#This Row],[Apr 22 CF]:[Jun 22 CF]])</f>
        <v>1785</v>
      </c>
      <c r="CM8" s="95">
        <f>SUM(Tabelle2[[#This Row],[Jul 22 CF]:[Sep 22 CF]])</f>
        <v>2205</v>
      </c>
      <c r="CN8" s="95">
        <f>SUM(Tabelle2[[#This Row],[Oct 22 CF]:[Dec 22 CF]])</f>
        <v>1710</v>
      </c>
      <c r="CO8" s="95">
        <f>SUM(Tabelle2[[#This Row],[Jan 23 CF]:[Mar 23 CF]])</f>
        <v>1575</v>
      </c>
      <c r="CP8" s="95">
        <f>SUM(Tabelle2[[#This Row],[Apr 23 CF]:[Jun 23 CF]])</f>
        <v>1170</v>
      </c>
      <c r="CQ8" s="95">
        <f>SUM(Tabelle2[[#This Row],[Jul 23 CF]:[Sep 23 CF]])</f>
        <v>900</v>
      </c>
      <c r="CR8" s="95">
        <f>SUM(Tabelle2[[#This Row],[Oct 23 CF]:[Dec 23 CF]])</f>
        <v>808</v>
      </c>
      <c r="CS8" s="95">
        <f>SUM(Tabelle2[[#This Row],[Jan 24 CF]:[Mar 24 CF]])</f>
        <v>1390</v>
      </c>
      <c r="CT8" s="95">
        <f>SUM(Tabelle2[[#This Row],[Apr 24 CF]:[Jun 24 CF]])</f>
        <v>1408</v>
      </c>
      <c r="CU8" s="95">
        <f>SUM(Tabelle2[[#This Row],[Jul 24 CF]:[Sep 24 CF]])</f>
        <v>1001</v>
      </c>
      <c r="CV8" s="95">
        <f>SUM(Tabelle2[[#This Row],[Oct 24 CF]:[Dec 24 CF]])</f>
        <v>736</v>
      </c>
      <c r="CW8" s="98">
        <v>8908</v>
      </c>
      <c r="CX8" s="275">
        <v>5307</v>
      </c>
      <c r="CY8" s="98">
        <v>2363</v>
      </c>
      <c r="CZ8" s="52">
        <v>4064</v>
      </c>
      <c r="DA8" s="52">
        <f>SUM(Tabelle2[[#This Row],[Jan 22 CF]:[Dec 22 CF]])</f>
        <v>7420</v>
      </c>
      <c r="DB8" s="98">
        <f>SUM(Tabelle2[[#This Row],[Jan 23 CF]:[Dec 23 CF]])</f>
        <v>4453</v>
      </c>
      <c r="DC8" s="98">
        <f>SUM(Tabelle2[[#This Row],[Jan 24 CF]:[Dec 24 CF]])</f>
        <v>4535</v>
      </c>
      <c r="DD8" s="98">
        <v>2000</v>
      </c>
      <c r="DE8" s="98">
        <v>2000</v>
      </c>
      <c r="DF8" s="98">
        <v>2000</v>
      </c>
      <c r="DG8" s="98">
        <v>2000</v>
      </c>
      <c r="DH8" s="98">
        <v>2000</v>
      </c>
      <c r="DI8" s="98">
        <v>0</v>
      </c>
      <c r="DJ8" s="98">
        <v>0</v>
      </c>
      <c r="DK8" s="98">
        <v>0</v>
      </c>
      <c r="DL8" s="98">
        <v>0</v>
      </c>
      <c r="DM8" s="98">
        <v>0</v>
      </c>
      <c r="DN8" s="98"/>
      <c r="DO8" s="98"/>
      <c r="DP8" s="226">
        <v>0.95</v>
      </c>
      <c r="DQ8" s="226">
        <v>0.92500000000000004</v>
      </c>
      <c r="DR8" s="226">
        <v>0.8</v>
      </c>
      <c r="DS8" s="226">
        <v>0.85</v>
      </c>
      <c r="DT8" s="226">
        <v>0.9</v>
      </c>
      <c r="DU8" s="226">
        <v>0.9</v>
      </c>
      <c r="DV8" s="226">
        <v>0.9</v>
      </c>
      <c r="DW8" s="226">
        <v>0.9</v>
      </c>
      <c r="DX8" s="226">
        <v>0.9</v>
      </c>
      <c r="DY8" s="226">
        <v>0.9</v>
      </c>
      <c r="DZ8" s="226">
        <v>0.9</v>
      </c>
      <c r="EA8" s="226">
        <v>0.88</v>
      </c>
      <c r="EB8" s="226">
        <v>0.9</v>
      </c>
      <c r="EC8" s="226">
        <v>0.93</v>
      </c>
      <c r="ED8" s="226">
        <v>0.93</v>
      </c>
      <c r="EE8" s="226">
        <v>0.9</v>
      </c>
      <c r="EF8" s="316">
        <v>0.9</v>
      </c>
      <c r="EG8" s="316">
        <v>0.9</v>
      </c>
      <c r="EH8" s="316">
        <v>0.82799999999999996</v>
      </c>
      <c r="EI8" s="226">
        <v>0.95</v>
      </c>
      <c r="EJ8" s="226">
        <v>0.95</v>
      </c>
      <c r="EK8" s="226">
        <v>0.95</v>
      </c>
      <c r="EL8" s="226">
        <v>0.97499999999999998</v>
      </c>
      <c r="EM8" s="226">
        <v>0.95</v>
      </c>
      <c r="EN8" s="226">
        <v>0.9</v>
      </c>
      <c r="EO8" s="226">
        <v>0.9</v>
      </c>
      <c r="EP8" s="226">
        <v>0.9</v>
      </c>
      <c r="EQ8" s="226">
        <v>0.9</v>
      </c>
      <c r="ER8" s="226">
        <v>0.9</v>
      </c>
      <c r="ES8" s="226">
        <v>0.9</v>
      </c>
      <c r="ET8" s="226">
        <v>0.9</v>
      </c>
      <c r="EU8" s="226">
        <v>0.9</v>
      </c>
      <c r="EV8" s="226">
        <v>0.9</v>
      </c>
      <c r="EW8" s="226">
        <v>0.9</v>
      </c>
      <c r="EX8" s="226">
        <v>0.9</v>
      </c>
      <c r="EY8" s="226">
        <v>0.9</v>
      </c>
      <c r="EZ8" s="316">
        <v>0.82799999999999996</v>
      </c>
      <c r="FA8" s="226">
        <v>0.9</v>
      </c>
      <c r="FB8" s="226">
        <v>0.9</v>
      </c>
      <c r="FC8" s="226">
        <v>0.9</v>
      </c>
      <c r="FD8" s="226">
        <v>0.9</v>
      </c>
      <c r="FE8" s="226">
        <v>0.9</v>
      </c>
      <c r="FF8" s="226">
        <v>0.9</v>
      </c>
      <c r="FG8" s="226">
        <v>0</v>
      </c>
      <c r="FH8" s="226">
        <v>0</v>
      </c>
      <c r="FI8" s="226">
        <v>0</v>
      </c>
      <c r="FJ8" s="226">
        <v>0</v>
      </c>
      <c r="FK8" s="226">
        <v>0</v>
      </c>
      <c r="FL8" s="226">
        <v>0</v>
      </c>
      <c r="FM8" s="195">
        <f t="shared" si="0"/>
        <v>945</v>
      </c>
      <c r="FN8" s="195">
        <f t="shared" si="1"/>
        <v>675</v>
      </c>
      <c r="FO8" s="195">
        <f t="shared" si="2"/>
        <v>100</v>
      </c>
      <c r="FP8" s="195">
        <f t="shared" si="3"/>
        <v>480</v>
      </c>
      <c r="FQ8" s="195">
        <f t="shared" si="4"/>
        <v>585</v>
      </c>
      <c r="FR8" s="195">
        <f t="shared" si="5"/>
        <v>720</v>
      </c>
      <c r="FS8" s="195">
        <f t="shared" si="6"/>
        <v>630</v>
      </c>
      <c r="FT8" s="95">
        <f t="shared" si="7"/>
        <v>900</v>
      </c>
      <c r="FU8" s="95">
        <f t="shared" si="8"/>
        <v>675</v>
      </c>
      <c r="FV8" s="95">
        <f t="shared" si="9"/>
        <v>765</v>
      </c>
      <c r="FW8" s="95">
        <f t="shared" si="10"/>
        <v>450</v>
      </c>
      <c r="FX8" s="95">
        <f t="shared" si="11"/>
        <v>495</v>
      </c>
      <c r="FY8" s="95">
        <f t="shared" si="12"/>
        <v>450</v>
      </c>
      <c r="FZ8" s="95">
        <f t="shared" si="13"/>
        <v>495</v>
      </c>
      <c r="GA8" s="95">
        <f t="shared" si="14"/>
        <v>630</v>
      </c>
      <c r="GB8" s="95">
        <f t="shared" si="15"/>
        <v>315</v>
      </c>
      <c r="GC8" s="95">
        <f t="shared" si="16"/>
        <v>450</v>
      </c>
      <c r="GD8" s="95">
        <f t="shared" si="17"/>
        <v>405</v>
      </c>
      <c r="GE8" s="95">
        <f t="shared" si="18"/>
        <v>270</v>
      </c>
      <c r="GF8" s="95">
        <f t="shared" si="19"/>
        <v>135</v>
      </c>
      <c r="GG8" s="95">
        <f t="shared" si="20"/>
        <v>495</v>
      </c>
      <c r="GH8" s="95">
        <f t="shared" si="21"/>
        <v>373</v>
      </c>
      <c r="GI8" s="95">
        <f>BW8*Tabelle2[[#This Row],[Nov 2023 AF]]</f>
        <v>307.125</v>
      </c>
      <c r="GJ8" s="95">
        <f>BX8*Tabelle2[[#This Row],[Dec 2023 AF]]</f>
        <v>114</v>
      </c>
      <c r="GK8" s="95">
        <f>BY8*Tabelle2[[#This Row],[Jan 2024 AF]]</f>
        <v>414</v>
      </c>
      <c r="GL8" s="95">
        <f>BZ8*Tabelle2[[#This Row],[Feb 2024 AF]]</f>
        <v>445.5</v>
      </c>
      <c r="GM8" s="95">
        <f>CA8*Tabelle2[[#This Row],[Mar 2024 AF]]</f>
        <v>391.5</v>
      </c>
      <c r="GN8" s="95">
        <f>CB8*Tabelle2[[#This Row],[Apr 2024 AF]]</f>
        <v>427.5</v>
      </c>
      <c r="GO8" s="95">
        <f>CC8*Tabelle2[[#This Row],[May 2024 AF]]</f>
        <v>387</v>
      </c>
      <c r="GP8" s="95">
        <f>CD8*Tabelle2[[#This Row],[Jun 2024 AF]]</f>
        <v>452.7</v>
      </c>
      <c r="GQ8" s="95">
        <f>CE8*Tabelle2[[#This Row],[Jul 2024 AF]]</f>
        <v>286.2</v>
      </c>
      <c r="GR8" s="95">
        <f>CF8*Tabelle2[[#This Row],[Aug 2024 AF]]</f>
        <v>262.8</v>
      </c>
      <c r="GS8" s="95">
        <f>CG8*Tabelle2[[#This Row],[Sep 2024 AF]]</f>
        <v>351.90000000000003</v>
      </c>
      <c r="GT8" s="95">
        <f>CH8*Tabelle2[[#This Row],[Oct 2024 AF]]</f>
        <v>280.8</v>
      </c>
      <c r="GU8" s="95">
        <f>CI8*Tabelle2[[#This Row],[Nov 2024 AF]]</f>
        <v>282.60000000000002</v>
      </c>
      <c r="GV8" s="95">
        <f>CJ8*Tabelle2[[#This Row],[Dec 2024 AF]]</f>
        <v>99</v>
      </c>
      <c r="GW8" s="95">
        <f>SUM(Tabelle2[[#This Row],[Jan 22 NF]:[Mar 22 NF]])</f>
        <v>1720</v>
      </c>
      <c r="GX8" s="95">
        <f>SUM(Tabelle2[[#This Row],[Apr 22 NF]:[Jun 22 NF]])</f>
        <v>1785</v>
      </c>
      <c r="GY8" s="95">
        <f>SUM(Tabelle2[[#This Row],[Jul 22 NF]:[Sep 22 NF]])</f>
        <v>2205</v>
      </c>
      <c r="GZ8" s="95">
        <f>SUM(Tabelle2[[#This Row],[Oct 22 NF]:[Dec 22 NF]])</f>
        <v>1710</v>
      </c>
      <c r="HA8" s="98">
        <f>SUM(Tabelle2[[#This Row],[Jan 23 NF]:[Mar 23 NF]])</f>
        <v>1575</v>
      </c>
      <c r="HB8" s="98">
        <f>SUM(Tabelle2[[#This Row],[Apr 23 NF]:[Jun 23 NF]])</f>
        <v>1170</v>
      </c>
      <c r="HC8" s="98">
        <f>SUM(Tabelle2[[#This Row],[Jul 23 NF]:[Sep 23 NF]])</f>
        <v>900</v>
      </c>
      <c r="HD8" s="98">
        <f>SUM(Tabelle2[[#This Row],[Oct 23 NF]:[Dec 23 NF]])</f>
        <v>794.125</v>
      </c>
      <c r="HE8" s="95">
        <f>SUM(Tabelle2[[#This Row],[Jan 24 NF]:[Mar 24 NF]])</f>
        <v>1251</v>
      </c>
      <c r="HF8" s="98">
        <f>SUM(Tabelle2[[#This Row],[Apr 24 NF]:[Jun 24 NF]])</f>
        <v>1267.2</v>
      </c>
      <c r="HG8" s="98">
        <f>SUM(Tabelle2[[#This Row],[Jul 24 NF]:[Sep 24 NF]])</f>
        <v>900.90000000000009</v>
      </c>
      <c r="HH8" s="98">
        <f>SUM(Tabelle2[[#This Row],[Oct 24 NF]:[Dec 24 NF]])</f>
        <v>662.40000000000009</v>
      </c>
      <c r="HI8" s="95">
        <v>0</v>
      </c>
      <c r="HJ8" s="95">
        <v>0</v>
      </c>
      <c r="HK8" s="95">
        <v>0</v>
      </c>
      <c r="HL8" s="95">
        <v>0</v>
      </c>
      <c r="HM8" s="95">
        <v>0</v>
      </c>
      <c r="HN8" s="95">
        <v>0</v>
      </c>
      <c r="HO8" s="95">
        <v>0</v>
      </c>
      <c r="HP8" s="95">
        <v>0</v>
      </c>
      <c r="HQ8" s="95">
        <v>0</v>
      </c>
      <c r="HR8" s="95">
        <v>0</v>
      </c>
      <c r="HS8" s="95">
        <v>0</v>
      </c>
      <c r="HT8" s="95">
        <v>684</v>
      </c>
      <c r="HU8" s="95">
        <v>11109</v>
      </c>
      <c r="HV8" s="98">
        <v>8908</v>
      </c>
      <c r="HW8" s="98">
        <v>5307</v>
      </c>
      <c r="HX8" s="98">
        <v>2363</v>
      </c>
      <c r="HY8" s="98">
        <v>4064</v>
      </c>
      <c r="HZ8" s="98">
        <f>SUM(Tabelle2[[#This Row],[Jan 22 NF]:[Dec 22 NF]])</f>
        <v>7420</v>
      </c>
      <c r="IA8" s="98">
        <f>SUM(Tabelle2[[#This Row],[Jan 23 NF]:[Dec 23 NF]])</f>
        <v>4439.125</v>
      </c>
      <c r="IB8" s="98">
        <f>SUM(Tabelle2[[#This Row],[Jan 24 NF]:[Dec 24 NF]])</f>
        <v>4081.5</v>
      </c>
      <c r="IC8" s="98">
        <f>IFERROR(Tabelle2[[#This Row],[2025 CF]]*Tabelle2[[#This Row],[2025 AF]],0)</f>
        <v>1800</v>
      </c>
      <c r="ID8" s="98">
        <f>IFERROR(Tabelle2[[#This Row],[2026 CF]]*Tabelle2[[#This Row],[2026 AF]],0)</f>
        <v>1800</v>
      </c>
      <c r="IE8" s="98">
        <f>IFERROR(Tabelle2[[#This Row],[2027 CF]]*Tabelle2[[#This Row],[2027 AF]],0)</f>
        <v>1800</v>
      </c>
      <c r="IF8" s="98">
        <f>IFERROR(Tabelle2[[#This Row],[2028 CF]]*Tabelle2[[#This Row],[2028 AF]],0)</f>
        <v>1800</v>
      </c>
      <c r="IG8" s="98">
        <f>IFERROR(Tabelle2[[#This Row],[2029 CF]]*Tabelle2[[#This Row],[2029 AF]],0)</f>
        <v>1800</v>
      </c>
      <c r="IH8" s="98">
        <f>IFERROR(Tabelle2[[#This Row],[2030 CF]]*Tabelle2[[#This Row],[2030 AF]],0)</f>
        <v>0</v>
      </c>
      <c r="II8" s="98">
        <f>IFERROR(Tabelle2[[#This Row],[2031 CF]]*Tabelle2[[#This Row],[2031 AF]],0)</f>
        <v>0</v>
      </c>
      <c r="IJ8" s="98">
        <f>IFERROR(Tabelle2[[#This Row],[2032 CF]]*Tabelle2[[#This Row],[2032 AF]],0)</f>
        <v>0</v>
      </c>
      <c r="IK8" s="98">
        <f>IFERROR(Tabelle2[[#This Row],[2033 CF]]*Tabelle2[[#This Row],[2033 AF]],0)</f>
        <v>0</v>
      </c>
      <c r="IL8" s="98">
        <f>IFERROR(Tabelle2[[#This Row],[2034 CF]]*Tabelle2[[#This Row],[2034 AF]],0)</f>
        <v>0</v>
      </c>
      <c r="IM8" s="98">
        <f>IFERROR(Tabelle2[[#This Row],[2035 CF]]*Tabelle2[[#This Row],[2035 AF]],0)</f>
        <v>0</v>
      </c>
      <c r="IN8" s="51">
        <v>324.00000000000006</v>
      </c>
      <c r="IO8" s="51">
        <v>332.1</v>
      </c>
      <c r="IP8" s="51">
        <v>0</v>
      </c>
      <c r="IQ8" s="51">
        <v>0</v>
      </c>
      <c r="IR8" s="51">
        <v>0</v>
      </c>
      <c r="IS8" s="51">
        <v>0</v>
      </c>
      <c r="IT8" s="51">
        <v>0</v>
      </c>
      <c r="IU8" s="51">
        <v>405</v>
      </c>
      <c r="IV8" s="51">
        <v>729</v>
      </c>
      <c r="IW8" s="51">
        <v>729</v>
      </c>
      <c r="IX8" s="51">
        <v>729</v>
      </c>
      <c r="IY8" s="51">
        <v>0</v>
      </c>
      <c r="IZ8" s="199">
        <v>656.10000000000014</v>
      </c>
      <c r="JA8" s="199">
        <v>0</v>
      </c>
      <c r="JB8" s="199">
        <v>1134</v>
      </c>
      <c r="JC8" s="199">
        <v>1458</v>
      </c>
      <c r="JD8" s="199">
        <v>3248.1000000000004</v>
      </c>
      <c r="JE8" s="196">
        <v>463.67999999999995</v>
      </c>
      <c r="JF8" s="196">
        <v>463.67999999999995</v>
      </c>
      <c r="JG8" s="196">
        <v>463.67999999999995</v>
      </c>
      <c r="JH8" s="196">
        <v>0</v>
      </c>
      <c r="JI8" s="196">
        <v>463.67999999999995</v>
      </c>
      <c r="JJ8" s="196">
        <v>463.67999999999995</v>
      </c>
      <c r="JK8" s="196">
        <v>182.16</v>
      </c>
      <c r="JL8" s="196">
        <v>331.2</v>
      </c>
      <c r="JM8" s="196">
        <v>463.67999999999995</v>
      </c>
      <c r="JN8" s="196">
        <v>463.67999999999995</v>
      </c>
      <c r="JO8" s="196">
        <v>273.56297786881493</v>
      </c>
      <c r="JP8" s="196">
        <v>220.24799999999999</v>
      </c>
      <c r="JQ8" s="196">
        <f>SUM(Tabelle2[[#This Row],[Jan-23B]:[Mar-23B]])</f>
        <v>1391.04</v>
      </c>
      <c r="JR8" s="196">
        <f>SUM(Tabelle2[[#This Row],[Apr-23B]:[Jun-23B]])</f>
        <v>927.3599999999999</v>
      </c>
      <c r="JS8" s="196">
        <f>SUM(Tabelle2[[#This Row],[Jul-23B]:[Sep-23B]])</f>
        <v>977.04</v>
      </c>
      <c r="JT8" s="196">
        <f>SUM(Tabelle2[[#This Row],[Oct-23B]:[Dec-23B]])</f>
        <v>957.49097786881498</v>
      </c>
      <c r="JU8" s="196">
        <f>SUM(Tabelle2[[#This Row],[1Q23 B1]:[4Q23 B]])</f>
        <v>4252.9309778688148</v>
      </c>
      <c r="JV8" s="196">
        <v>3440</v>
      </c>
      <c r="JW8" s="196">
        <v>3600</v>
      </c>
      <c r="JX8" s="196">
        <v>1800</v>
      </c>
      <c r="JY8" s="196">
        <v>1800</v>
      </c>
      <c r="JZ8" s="196">
        <v>1800</v>
      </c>
      <c r="KA8" s="196">
        <v>3261.0783416000004</v>
      </c>
      <c r="KB8" s="196">
        <v>3412.7564040000007</v>
      </c>
      <c r="KC8" s="196">
        <v>1706.3782020000003</v>
      </c>
      <c r="KD8" s="196">
        <v>1706.3782020000003</v>
      </c>
      <c r="KE8" s="196">
        <v>1706.3782020000003</v>
      </c>
      <c r="KF8" s="196" t="str">
        <f>IF(SUM(Tabelle2[[#This Row],[2018 NF]:[2028 NF]],Tabelle2[[#This Row],[2023 B]])&gt;0,"yes","no")</f>
        <v>yes</v>
      </c>
      <c r="KG8" s="196" t="str">
        <f>IFERROR(INDEX(Tabelle2[[#Headers],[2005 NF]:[2034 NF]],MATCH(TRUE,INDEX(Tabelle2[[#This Row],[2005 NF]:[2034 NF]]&gt;1000,),0)),0)</f>
        <v>2017 NF</v>
      </c>
      <c r="KH8" s="196" t="str">
        <f>IFERROR(LOOKUP(2,1/(Tabelle2[[#This Row],[2005 NF]:[2035 NF]]&gt;1000),Tabelle2[[#Headers],[2005 NF]:[2035 NF]]),0)</f>
        <v>2029 NF</v>
      </c>
      <c r="KI8" s="196">
        <f>SUM(Tabelle2[[#This Row],[Jan 23 NF]:[Mar 23 NF]])</f>
        <v>1575</v>
      </c>
      <c r="KJ8" s="196">
        <f>SUM(Tabelle2[[#This Row],[Jan-23B]:[Mar-23B]])</f>
        <v>1391.04</v>
      </c>
      <c r="KK8" s="52">
        <v>895.84855605000018</v>
      </c>
      <c r="KL8" s="52">
        <v>639.89182575000007</v>
      </c>
      <c r="KM8" s="52">
        <v>94.798789000000014</v>
      </c>
      <c r="KN8" s="52">
        <v>455.03418720000008</v>
      </c>
      <c r="KO8" s="52">
        <v>554.57291565000014</v>
      </c>
      <c r="KP8" s="52">
        <v>682.55128080000009</v>
      </c>
      <c r="KQ8" s="52">
        <v>597.23237070000016</v>
      </c>
      <c r="KR8" s="52">
        <v>853.18910100000016</v>
      </c>
      <c r="KS8" s="52">
        <v>639.89182575000007</v>
      </c>
      <c r="KT8" s="52">
        <v>725.21073585000011</v>
      </c>
      <c r="KU8" s="52">
        <v>426.59455050000008</v>
      </c>
      <c r="KV8" s="52">
        <v>469.2540055500001</v>
      </c>
      <c r="KW8" s="52">
        <v>426.59455050000008</v>
      </c>
      <c r="KX8" s="52">
        <v>469.2540055500001</v>
      </c>
      <c r="KY8" s="52">
        <v>597.23237070000016</v>
      </c>
      <c r="KZ8" s="52">
        <v>298.61618535000008</v>
      </c>
      <c r="LA8" s="52" t="e">
        <f>$AV8*2.204623/#REF!*$AP8*Tabelle2[[#This Row],[May 23 NF]]</f>
        <v>#REF!</v>
      </c>
      <c r="LB8" s="52" t="e">
        <f>$AV8*2.204623/#REF!*$AP8*Tabelle2[[#This Row],[Jun 23 NF]]</f>
        <v>#REF!</v>
      </c>
      <c r="LC8" s="52" t="e">
        <f>$AV8*2.204623/#REF!*$AP8*Tabelle2[[#This Row],[Jul 23 NF]]</f>
        <v>#REF!</v>
      </c>
      <c r="LD8" s="52" t="e">
        <f>$AV8*2.204623/#REF!*$AP8*Tabelle2[[#This Row],[Aug 23 NF]]</f>
        <v>#REF!</v>
      </c>
      <c r="LE8" s="52" t="e">
        <f>$AV8*2.204623/#REF!*$AP8*Tabelle2[[#This Row],[Sep 23 NF]]</f>
        <v>#REF!</v>
      </c>
      <c r="LF8" s="52" t="e">
        <f>$AV8*2.204623/#REF!*$AP8*Tabelle2[[#This Row],[Oct 23 NF]]</f>
        <v>#REF!</v>
      </c>
      <c r="LG8" s="52" t="e">
        <f>$AV8*2.204623/#REF!*$AP8*Tabelle2[[#This Row],[Nov 23 NF]]</f>
        <v>#REF!</v>
      </c>
      <c r="LH8" s="52" t="e">
        <f>$AV8*2.204623/#REF!*$AP8*Tabelle2[[#This Row],[Dec 23 NF]]</f>
        <v>#REF!</v>
      </c>
      <c r="LI8" s="52" t="e">
        <f>$AV8*2.204623/#REF!*$AP8*Tabelle2[[#This Row],[Jan 24 NF]]</f>
        <v>#REF!</v>
      </c>
      <c r="LJ8" s="52" t="e">
        <f>$AV8*2.204623/#REF!*$AP8*Tabelle2[[#This Row],[Feb 24 NF]]</f>
        <v>#REF!</v>
      </c>
      <c r="LK8" s="52" t="e">
        <f>$AV8*2.204623/#REF!*$AP8*Tabelle2[[#This Row],[Mar 24 NF]]</f>
        <v>#REF!</v>
      </c>
      <c r="LL8" s="52" t="e">
        <f>$AV8*2.204623/#REF!*$AP8*Tabelle2[[#This Row],[Apr 24 NF]]</f>
        <v>#REF!</v>
      </c>
      <c r="LM8" s="52" t="e">
        <f>$AV8*2.204623/#REF!*$AP8*Tabelle2[[#This Row],[May 24 NF]]</f>
        <v>#REF!</v>
      </c>
      <c r="LN8" s="52" t="e">
        <f>$AV8*2.204623/#REF!*$AP8*Tabelle2[[#This Row],[Jun 24 NF]]</f>
        <v>#REF!</v>
      </c>
      <c r="LO8" s="52" t="e">
        <f>$AV8*2.204623/#REF!*$AP8*Tabelle2[[#This Row],[Jul 24 NF]]</f>
        <v>#REF!</v>
      </c>
      <c r="LP8" s="52" t="e">
        <f>$AV8*2.204623/#REF!*$AP8*Tabelle2[[#This Row],[Aug 24 NF]]</f>
        <v>#REF!</v>
      </c>
      <c r="LQ8" s="52" t="e">
        <f>$AV8*2.204623/#REF!*$AP8*Tabelle2[[#This Row],[Sep 24 NF]]</f>
        <v>#REF!</v>
      </c>
      <c r="LR8" s="52" t="e">
        <f>$AV8*2.204623/#REF!*$AP8*Tabelle2[[#This Row],[Oct 24 NF]]</f>
        <v>#REF!</v>
      </c>
      <c r="LS8" s="52" t="e">
        <f>$AV8*2.204623/#REF!*$AP8*Tabelle2[[#This Row],[Nov 24 NF]]</f>
        <v>#REF!</v>
      </c>
      <c r="LT8" s="52" t="e">
        <f>$AV8*2.204623/#REF!*$AP8*Tabelle2[[#This Row],[Dec 24 NF]]</f>
        <v>#REF!</v>
      </c>
      <c r="LU8" s="198">
        <f>SUM(Tabelle2[[#This Row],[Jan 22 EV]:[Mar 22 EV]])</f>
        <v>1630.5391708000002</v>
      </c>
      <c r="LV8" s="198">
        <f>SUM(Tabelle2[[#This Row],[Apr 22 EV]:[Jun 22 EV]])</f>
        <v>1692.1583836500004</v>
      </c>
      <c r="LW8" s="198">
        <f>SUM(Tabelle2[[#This Row],[Jul 22 EV]:[Sep 22 EV]])</f>
        <v>2090.3132974500004</v>
      </c>
      <c r="LX8" s="198">
        <f>SUM(Tabelle2[[#This Row],[Oct 22 EV]:[Dec 22 EV]])</f>
        <v>1621.0592919000003</v>
      </c>
      <c r="LY8" s="198">
        <f>SUM(Tabelle2[[#This Row],[Jan 23 EV]:[Mar 23 EV]])</f>
        <v>1493.0809267500003</v>
      </c>
      <c r="LZ8" s="198" t="e">
        <f>SUM(Tabelle2[[#This Row],[Apr 23 EV]:[Jun 23 EV]])</f>
        <v>#REF!</v>
      </c>
      <c r="MA8" s="198" t="e">
        <f>SUM(Tabelle2[[#This Row],[Jul 23 EV]:[Sep 23 EV]])</f>
        <v>#REF!</v>
      </c>
      <c r="MB8" s="198" t="e">
        <f>SUM(Tabelle2[[#This Row],[Oct 23 EV]:[Dec 23 EV]])</f>
        <v>#REF!</v>
      </c>
      <c r="MC8" s="198" t="e">
        <f>SUM(Tabelle2[[#This Row],[Jan 24 EV]:[Mar 24 EV]])</f>
        <v>#REF!</v>
      </c>
      <c r="MD8" s="198" t="e">
        <f>SUM(Tabelle2[[#This Row],[Apr 24 EV]:[Jun 24 EV]])</f>
        <v>#REF!</v>
      </c>
      <c r="ME8" s="198" t="e">
        <f>SUM(Tabelle2[[#This Row],[Jul 24 EV]:[Sep 24 EV]])</f>
        <v>#REF!</v>
      </c>
      <c r="MF8" s="198" t="e">
        <f>SUM(Tabelle2[[#This Row],[Oct 24 EV]:[Dec 24 EV]])</f>
        <v>#REF!</v>
      </c>
      <c r="MG8" s="68">
        <v>0</v>
      </c>
      <c r="MH8" s="68">
        <v>0</v>
      </c>
      <c r="MI8" s="68">
        <v>0</v>
      </c>
      <c r="MJ8" s="68">
        <v>0</v>
      </c>
      <c r="MK8" s="68">
        <v>0</v>
      </c>
      <c r="ML8" s="68">
        <v>0</v>
      </c>
      <c r="MM8" s="68">
        <v>0</v>
      </c>
      <c r="MN8" s="68">
        <v>0</v>
      </c>
      <c r="MO8" s="68">
        <v>0</v>
      </c>
      <c r="MP8" s="98">
        <v>648.42371676000016</v>
      </c>
      <c r="MQ8" s="98" t="e">
        <f>$AS8*2.204623/#REF!*$AP8*HU8</f>
        <v>#REF!</v>
      </c>
      <c r="MR8" s="98" t="e">
        <f>$AT8*2.204623/#REF!*$AP8*HV8</f>
        <v>#REF!</v>
      </c>
      <c r="MS8" s="98">
        <v>5030.9717322300003</v>
      </c>
      <c r="MT8" s="98">
        <v>2240.0953840700004</v>
      </c>
      <c r="MU8" s="98">
        <v>3852.6227849600009</v>
      </c>
      <c r="MV8" s="98">
        <f>SUM(Tabelle2[[#This Row],[Jan 22 EV]:[Dec 22 EV]])</f>
        <v>7034.0701438000006</v>
      </c>
      <c r="MW8" s="98" t="e">
        <f>SUM(Tabelle2[[#This Row],[Jan 23 EV]:[Dec 23 EV]])</f>
        <v>#REF!</v>
      </c>
      <c r="MX8" s="98" t="e">
        <f>SUM(Tabelle2[[#This Row],[Jan 24 EV]:[Dec 24 EV]])</f>
        <v>#REF!</v>
      </c>
      <c r="MY8" s="98">
        <f t="shared" si="22"/>
        <v>1706.3782020000003</v>
      </c>
      <c r="MZ8" s="98">
        <f t="shared" si="23"/>
        <v>1706.3782020000003</v>
      </c>
      <c r="NA8" s="98">
        <f t="shared" si="24"/>
        <v>1706.3782020000003</v>
      </c>
      <c r="NB8" s="98">
        <f t="shared" si="25"/>
        <v>1706.3782020000003</v>
      </c>
      <c r="NC8" s="52">
        <v>307.14807636000012</v>
      </c>
      <c r="ND8" s="52">
        <v>314.8267782690001</v>
      </c>
      <c r="NE8" s="52">
        <v>0</v>
      </c>
      <c r="NF8" s="52">
        <v>0</v>
      </c>
      <c r="NG8" s="52">
        <v>0</v>
      </c>
      <c r="NH8" s="52">
        <v>0</v>
      </c>
      <c r="NI8" s="52">
        <v>0</v>
      </c>
      <c r="NJ8" s="52">
        <v>383.93509545000006</v>
      </c>
      <c r="NK8" s="52">
        <v>691.08317181000007</v>
      </c>
      <c r="NL8" s="52">
        <v>691.08317181000007</v>
      </c>
      <c r="NM8" s="52">
        <v>691.08317181000007</v>
      </c>
      <c r="NN8" s="52">
        <v>0</v>
      </c>
      <c r="NO8" s="198">
        <f t="shared" si="26"/>
        <v>621.97485462900022</v>
      </c>
      <c r="NP8" s="198">
        <f t="shared" si="27"/>
        <v>0</v>
      </c>
      <c r="NQ8" s="198">
        <f t="shared" si="28"/>
        <v>1075.0182672600001</v>
      </c>
      <c r="NR8" s="198">
        <f t="shared" si="29"/>
        <v>1382.1663436200001</v>
      </c>
      <c r="NS8" s="198">
        <f t="shared" si="30"/>
        <v>3079.1594655090003</v>
      </c>
      <c r="NT8" s="198">
        <v>439.5630248352</v>
      </c>
      <c r="NU8" s="198">
        <v>439.5630248352</v>
      </c>
      <c r="NV8" s="198">
        <v>439.5630248352</v>
      </c>
      <c r="NW8" s="198">
        <v>0</v>
      </c>
      <c r="NX8" s="198">
        <v>439.5630248352</v>
      </c>
      <c r="NY8" s="198">
        <v>439.5630248352</v>
      </c>
      <c r="NZ8" s="198">
        <v>172.68547404240002</v>
      </c>
      <c r="OA8" s="198">
        <v>313.97358916799999</v>
      </c>
      <c r="OB8" s="198">
        <v>439.5630248352</v>
      </c>
      <c r="OC8" s="198">
        <v>439.5630248352</v>
      </c>
      <c r="OD8" s="198">
        <v>259.33439017197463</v>
      </c>
      <c r="OE8" s="198">
        <v>208.79243679672001</v>
      </c>
      <c r="OF8" s="198">
        <f>SUM(Tabelle2[[#This Row],[Jan 23 B EV]:[Mar 23 B EV]])</f>
        <v>1318.6890745056</v>
      </c>
      <c r="OG8" s="198">
        <f>SUM(Tabelle2[[#This Row],[Apr 23 B EV]:[Jun 23 B EV]])</f>
        <v>879.12604967039999</v>
      </c>
      <c r="OH8" s="198">
        <f>SUM(Tabelle2[[#This Row],[Jul 23 B EV]:[Sep 23 B EV]])</f>
        <v>926.2220880456</v>
      </c>
      <c r="OI8" s="198">
        <f>SUM(Tabelle2[[#This Row],[Oct 23 B EV]:[Dec 23 B EV]])</f>
        <v>907.68985180389473</v>
      </c>
      <c r="OJ8" s="198">
        <f>SUM(Tabelle2[[#This Row],[Jan 23 B EV]:[Dec 23 B EV]])</f>
        <v>4031.7270640254947</v>
      </c>
      <c r="OK8" s="68"/>
      <c r="OL8" s="68"/>
      <c r="OM8" s="95" t="s">
        <v>974</v>
      </c>
      <c r="ON8" s="95" t="s">
        <v>975</v>
      </c>
      <c r="OO8" s="95">
        <v>0</v>
      </c>
      <c r="OP8" s="95">
        <v>0</v>
      </c>
      <c r="OQ8" s="68"/>
      <c r="OR8" s="68"/>
      <c r="OS8" s="68"/>
      <c r="OT8" s="68"/>
      <c r="OU8" s="68"/>
      <c r="OV8" s="68"/>
      <c r="OW8" s="68"/>
      <c r="OX8" s="198" t="s">
        <v>1229</v>
      </c>
      <c r="OY8" s="198" t="s">
        <v>1229</v>
      </c>
      <c r="OZ8" s="198" t="s">
        <v>1229</v>
      </c>
      <c r="PA8" s="198" t="s">
        <v>1229</v>
      </c>
      <c r="PB8" s="353" t="s">
        <v>1229</v>
      </c>
      <c r="PC8" s="8" t="s">
        <v>57</v>
      </c>
      <c r="PD8" s="53" t="s">
        <v>100</v>
      </c>
      <c r="PE8" s="53" t="s">
        <v>159</v>
      </c>
      <c r="PF8" s="53" t="s">
        <v>190</v>
      </c>
      <c r="PG8" s="53">
        <v>0</v>
      </c>
      <c r="PH8" s="53">
        <v>0</v>
      </c>
      <c r="PI8" s="53">
        <v>2</v>
      </c>
      <c r="PJ8" s="53" t="s">
        <v>1463</v>
      </c>
      <c r="PK8" s="53">
        <v>0</v>
      </c>
      <c r="PL8" s="53">
        <v>0</v>
      </c>
      <c r="PM8" s="334"/>
      <c r="PN8" s="53" t="s">
        <v>972</v>
      </c>
      <c r="PO8" s="53" t="s">
        <v>17</v>
      </c>
      <c r="PP8" s="200">
        <v>1514.6759560378769</v>
      </c>
      <c r="PQ8" s="56">
        <v>1458.5264388439821</v>
      </c>
      <c r="PR8" s="56">
        <v>1748.2400132301209</v>
      </c>
      <c r="PS8" s="56">
        <v>1793.170691875157</v>
      </c>
      <c r="PT8" s="200">
        <v>1579.9397350501818</v>
      </c>
      <c r="PU8" s="200">
        <v>1506.0252838259262</v>
      </c>
      <c r="PV8" s="200">
        <v>2178.5553362573096</v>
      </c>
      <c r="PW8" s="200">
        <v>2757.9375146072316</v>
      </c>
      <c r="PX8" s="200" t="e">
        <f>IF($PI8=1,SUMIF(#REF!,$PF8,#REF!),SUMIF(#REF!,$PJ8,#REF!))</f>
        <v>#REF!</v>
      </c>
      <c r="PY8" s="200" t="e">
        <f>IF($PI8=1,SUMIF(#REF!,$PF8,#REF!),SUMIF(#REF!,$PJ8,#REF!))</f>
        <v>#REF!</v>
      </c>
      <c r="PZ8" s="200" t="e">
        <f>IF($PI8=1,SUMIF(#REF!,$PF8,#REF!),SUMIF(#REF!,$PJ8,#REF!))</f>
        <v>#REF!</v>
      </c>
      <c r="QA8" s="200" t="e">
        <f>IF($PI8=1,SUMIF(#REF!,$PF8,#REF!),SUMIF(#REF!,$PJ8,#REF!))</f>
        <v>#REF!</v>
      </c>
      <c r="QB8" s="200" t="e">
        <f>IF($PI8=1,SUMIF(#REF!,$PF8,#REF!),SUMIF(#REF!,$PJ8,#REF!))</f>
        <v>#REF!</v>
      </c>
      <c r="QC8" s="200" t="e">
        <f>IF($PI8=1,SUMIF(#REF!,$PF8,#REF!),SUMIF(#REF!,$PJ8,#REF!))</f>
        <v>#REF!</v>
      </c>
      <c r="QD8" s="57">
        <f t="shared" si="31"/>
        <v>18.814991061087369</v>
      </c>
      <c r="QE8" s="57">
        <f t="shared" si="32"/>
        <v>22.552296170668559</v>
      </c>
      <c r="QF8" s="57">
        <f t="shared" si="33"/>
        <v>23.131901925189528</v>
      </c>
      <c r="QG8" s="57">
        <f t="shared" si="34"/>
        <v>20.381222582147345</v>
      </c>
      <c r="QH8" s="57">
        <f t="shared" si="35"/>
        <v>19.427726161354446</v>
      </c>
      <c r="QI8" s="57">
        <f t="shared" si="36"/>
        <v>28.103363837719293</v>
      </c>
      <c r="QJ8" s="57">
        <f>IF(Tabelle2[[#This Row],[Index and Premium Usage]]=1,($AW8*(1+$AZ8))*(PW8*(1+$PG8)+$PH8)/1000,($AW8*(1+$AZ8))*(PW8*(1+$PG8)+$PK8)/1000)</f>
        <v>35.577393938433289</v>
      </c>
      <c r="QK8" s="57" t="e">
        <f>IF($PI8=1,($AW8*(1+$AY8))*(PX8*(1+$PG8)+$PH8)/1000,($AW8*(1+$AZ8))*(PX8*(1+$PG8)+$PK8+Tabelle2[[#This Row],[Premium VW 2023]])/1000)</f>
        <v>#REF!</v>
      </c>
      <c r="QL8" s="57" t="e">
        <f t="shared" si="37"/>
        <v>#REF!</v>
      </c>
      <c r="QM8" s="57" t="e">
        <f t="shared" si="38"/>
        <v>#REF!</v>
      </c>
      <c r="QN8" s="57" t="e">
        <f t="shared" si="39"/>
        <v>#REF!</v>
      </c>
      <c r="QO8" s="57" t="e">
        <f t="shared" si="40"/>
        <v>#REF!</v>
      </c>
      <c r="QP8" s="57" t="e">
        <f t="shared" si="41"/>
        <v>#REF!</v>
      </c>
    </row>
    <row r="9" spans="1:458" ht="12.75" customHeight="1">
      <c r="A9" s="94" t="s">
        <v>931</v>
      </c>
      <c r="B9" s="94" t="s">
        <v>87</v>
      </c>
      <c r="C9" s="94" t="s">
        <v>1553</v>
      </c>
      <c r="D9" s="2" t="s">
        <v>108</v>
      </c>
      <c r="E9" s="173" t="s">
        <v>304</v>
      </c>
      <c r="F9" s="2" t="s">
        <v>304</v>
      </c>
      <c r="G9" s="2" t="s">
        <v>304</v>
      </c>
      <c r="H9" s="2" t="s">
        <v>216</v>
      </c>
      <c r="I9" s="188" t="s">
        <v>216</v>
      </c>
      <c r="J9" s="2" t="s">
        <v>27</v>
      </c>
      <c r="K9" s="2" t="s">
        <v>27</v>
      </c>
      <c r="L9" s="2" t="s">
        <v>27</v>
      </c>
      <c r="M9" s="2" t="s">
        <v>510</v>
      </c>
      <c r="N9" s="6" t="s">
        <v>28</v>
      </c>
      <c r="O9" s="64"/>
      <c r="P9" s="65"/>
      <c r="Q9" s="2"/>
      <c r="R9" s="63"/>
      <c r="S9" s="63"/>
      <c r="T9" s="94" t="s">
        <v>1282</v>
      </c>
      <c r="U9" s="63" t="s">
        <v>14</v>
      </c>
      <c r="V9" s="63"/>
      <c r="W9" s="63"/>
      <c r="X9" s="94"/>
      <c r="Y9" s="63" t="s">
        <v>235</v>
      </c>
      <c r="Z9" s="94" t="s">
        <v>261</v>
      </c>
      <c r="AA9" s="69" t="s">
        <v>511</v>
      </c>
      <c r="AB9" s="64"/>
      <c r="AC9" s="64"/>
      <c r="AD9" s="63"/>
      <c r="AE9" s="63"/>
      <c r="AF9" s="63" t="s">
        <v>119</v>
      </c>
      <c r="AG9" s="2"/>
      <c r="AH9" s="2"/>
      <c r="AI9" s="2" t="s">
        <v>109</v>
      </c>
      <c r="AJ9" s="63" t="s">
        <v>120</v>
      </c>
      <c r="AK9" s="66"/>
      <c r="AL9" s="67"/>
      <c r="AM9" s="67"/>
      <c r="AN9" s="67"/>
      <c r="AO9" s="67"/>
      <c r="AP9" s="67">
        <v>1</v>
      </c>
      <c r="AQ9" s="78"/>
      <c r="AR9" s="37">
        <v>3.16</v>
      </c>
      <c r="AS9" s="67">
        <v>3.16</v>
      </c>
      <c r="AT9" s="67">
        <v>3.16</v>
      </c>
      <c r="AU9" s="67">
        <v>3.16</v>
      </c>
      <c r="AV9" s="67">
        <v>3.16</v>
      </c>
      <c r="AW9" s="33">
        <v>3.16</v>
      </c>
      <c r="AX9" s="193"/>
      <c r="AY9" s="36">
        <v>0.2</v>
      </c>
      <c r="AZ9" s="36">
        <v>0.2</v>
      </c>
      <c r="BA9" s="96">
        <v>0</v>
      </c>
      <c r="BB9" s="96">
        <v>0</v>
      </c>
      <c r="BC9" s="96">
        <v>0</v>
      </c>
      <c r="BD9" s="96">
        <v>0</v>
      </c>
      <c r="BE9" s="133">
        <v>0</v>
      </c>
      <c r="BF9" s="133">
        <v>0</v>
      </c>
      <c r="BG9" s="133">
        <v>0</v>
      </c>
      <c r="BH9" s="133">
        <v>0</v>
      </c>
      <c r="BI9" s="133">
        <v>0</v>
      </c>
      <c r="BJ9" s="133">
        <v>0</v>
      </c>
      <c r="BK9" s="133">
        <v>0</v>
      </c>
      <c r="BL9" s="133">
        <v>0</v>
      </c>
      <c r="BM9" s="96">
        <v>0</v>
      </c>
      <c r="BN9" s="96">
        <v>0</v>
      </c>
      <c r="BO9" s="96">
        <v>0</v>
      </c>
      <c r="BP9" s="96">
        <v>0</v>
      </c>
      <c r="BQ9" s="96">
        <v>0</v>
      </c>
      <c r="BR9" s="96">
        <v>0</v>
      </c>
      <c r="BS9" s="96">
        <v>0</v>
      </c>
      <c r="BT9" s="96">
        <v>0</v>
      </c>
      <c r="BU9" s="96">
        <v>0</v>
      </c>
      <c r="BV9" s="96">
        <v>0</v>
      </c>
      <c r="BW9" s="96">
        <v>0</v>
      </c>
      <c r="BX9" s="96">
        <v>0</v>
      </c>
      <c r="BY9" s="96">
        <v>0</v>
      </c>
      <c r="BZ9" s="96">
        <v>0</v>
      </c>
      <c r="CA9" s="96">
        <v>0</v>
      </c>
      <c r="CB9" s="96">
        <v>0</v>
      </c>
      <c r="CC9" s="96">
        <v>0</v>
      </c>
      <c r="CD9" s="96">
        <v>0</v>
      </c>
      <c r="CE9" s="96">
        <v>0</v>
      </c>
      <c r="CF9" s="96">
        <v>0</v>
      </c>
      <c r="CG9" s="96">
        <v>0</v>
      </c>
      <c r="CH9" s="96">
        <v>0</v>
      </c>
      <c r="CI9" s="96">
        <v>0</v>
      </c>
      <c r="CJ9" s="96">
        <v>0</v>
      </c>
      <c r="CK9" s="95">
        <f>SUM(Tabelle2[[#This Row],[Jan 22 CF]:[Mar 22 CF]])</f>
        <v>0</v>
      </c>
      <c r="CL9" s="95">
        <f>SUM(Tabelle2[[#This Row],[Apr 22 CF]:[Jun 22 CF]])</f>
        <v>0</v>
      </c>
      <c r="CM9" s="95">
        <f>SUM(Tabelle2[[#This Row],[Jul 22 CF]:[Sep 22 CF]])</f>
        <v>0</v>
      </c>
      <c r="CN9" s="95">
        <f>SUM(Tabelle2[[#This Row],[Oct 22 CF]:[Dec 22 CF]])</f>
        <v>0</v>
      </c>
      <c r="CO9" s="95">
        <f>SUM(Tabelle2[[#This Row],[Jan 23 CF]:[Mar 23 CF]])</f>
        <v>0</v>
      </c>
      <c r="CP9" s="95">
        <f>SUM(Tabelle2[[#This Row],[Apr 23 CF]:[Jun 23 CF]])</f>
        <v>0</v>
      </c>
      <c r="CQ9" s="95">
        <f>SUM(Tabelle2[[#This Row],[Jul 23 CF]:[Sep 23 CF]])</f>
        <v>0</v>
      </c>
      <c r="CR9" s="95">
        <f>SUM(Tabelle2[[#This Row],[Oct 23 CF]:[Dec 23 CF]])</f>
        <v>0</v>
      </c>
      <c r="CS9" s="95">
        <f>SUM(Tabelle2[[#This Row],[Jan 24 CF]:[Mar 24 CF]])</f>
        <v>0</v>
      </c>
      <c r="CT9" s="95">
        <f>SUM(Tabelle2[[#This Row],[Apr 24 CF]:[Jun 24 CF]])</f>
        <v>0</v>
      </c>
      <c r="CU9" s="95">
        <f>SUM(Tabelle2[[#This Row],[Jul 24 CF]:[Sep 24 CF]])</f>
        <v>0</v>
      </c>
      <c r="CV9" s="95">
        <f>SUM(Tabelle2[[#This Row],[Oct 24 CF]:[Dec 24 CF]])</f>
        <v>0</v>
      </c>
      <c r="CW9" s="98">
        <v>0</v>
      </c>
      <c r="CX9" s="275">
        <v>0</v>
      </c>
      <c r="CY9" s="98">
        <v>0</v>
      </c>
      <c r="CZ9" s="52">
        <v>0</v>
      </c>
      <c r="DA9" s="52">
        <f>SUM(Tabelle2[[#This Row],[Jan 22 CF]:[Dec 22 CF]])</f>
        <v>0</v>
      </c>
      <c r="DB9" s="98">
        <f>SUM(Tabelle2[[#This Row],[Jan 23 CF]:[Dec 23 CF]])</f>
        <v>0</v>
      </c>
      <c r="DC9" s="98">
        <f>SUM(Tabelle2[[#This Row],[Jan 24 CF]:[Dec 24 CF]])</f>
        <v>0</v>
      </c>
      <c r="DD9" s="98">
        <v>0</v>
      </c>
      <c r="DE9" s="98">
        <v>0</v>
      </c>
      <c r="DF9" s="98">
        <v>0</v>
      </c>
      <c r="DG9" s="98">
        <v>0</v>
      </c>
      <c r="DH9" s="98">
        <v>0</v>
      </c>
      <c r="DI9" s="98">
        <v>0</v>
      </c>
      <c r="DJ9" s="98">
        <v>0</v>
      </c>
      <c r="DK9" s="98">
        <v>0</v>
      </c>
      <c r="DL9" s="98">
        <v>0</v>
      </c>
      <c r="DM9" s="98">
        <v>0</v>
      </c>
      <c r="DN9" s="95"/>
      <c r="DO9" s="95"/>
      <c r="DP9" s="226">
        <v>0.95</v>
      </c>
      <c r="DQ9" s="226">
        <v>0.92500000000000004</v>
      </c>
      <c r="DR9" s="226">
        <v>0.8</v>
      </c>
      <c r="DS9" s="226">
        <v>0.85</v>
      </c>
      <c r="DT9" s="226">
        <v>0.9</v>
      </c>
      <c r="DU9" s="226">
        <v>0.9</v>
      </c>
      <c r="DV9" s="226">
        <v>0.9</v>
      </c>
      <c r="DW9" s="226">
        <v>0.9</v>
      </c>
      <c r="DX9" s="226">
        <v>0.9</v>
      </c>
      <c r="DY9" s="226">
        <v>0.9</v>
      </c>
      <c r="DZ9" s="226">
        <v>0.9</v>
      </c>
      <c r="EA9" s="226">
        <v>0.88</v>
      </c>
      <c r="EB9" s="226">
        <v>0.9</v>
      </c>
      <c r="EC9" s="226">
        <v>0.93</v>
      </c>
      <c r="ED9" s="226">
        <v>0.93</v>
      </c>
      <c r="EE9" s="226">
        <v>0.9</v>
      </c>
      <c r="EF9" s="316">
        <v>0.9</v>
      </c>
      <c r="EG9" s="316">
        <v>0.9</v>
      </c>
      <c r="EH9" s="316">
        <v>0.9</v>
      </c>
      <c r="EI9" s="226">
        <v>0.95</v>
      </c>
      <c r="EJ9" s="226">
        <v>0.95</v>
      </c>
      <c r="EK9" s="226">
        <v>0.95</v>
      </c>
      <c r="EL9" s="226">
        <v>0.97499999999999998</v>
      </c>
      <c r="EM9" s="226">
        <v>0.95</v>
      </c>
      <c r="EN9" s="226">
        <v>0.9</v>
      </c>
      <c r="EO9" s="226">
        <v>0.9</v>
      </c>
      <c r="EP9" s="226">
        <v>0.9</v>
      </c>
      <c r="EQ9" s="226">
        <v>0.9</v>
      </c>
      <c r="ER9" s="226">
        <v>0.9</v>
      </c>
      <c r="ES9" s="226">
        <v>0.9</v>
      </c>
      <c r="ET9" s="226">
        <v>0.9</v>
      </c>
      <c r="EU9" s="226">
        <v>0.9</v>
      </c>
      <c r="EV9" s="226">
        <v>0.9</v>
      </c>
      <c r="EW9" s="226">
        <v>0.9</v>
      </c>
      <c r="EX9" s="226">
        <v>0.9</v>
      </c>
      <c r="EY9" s="226">
        <v>0.9</v>
      </c>
      <c r="EZ9" s="316">
        <v>0.9</v>
      </c>
      <c r="FA9" s="226">
        <v>0.9</v>
      </c>
      <c r="FB9" s="226">
        <v>0.85</v>
      </c>
      <c r="FC9" s="226">
        <v>0.85</v>
      </c>
      <c r="FD9" s="226">
        <v>0.85</v>
      </c>
      <c r="FE9" s="226">
        <v>0.85</v>
      </c>
      <c r="FF9" s="226">
        <v>0.85</v>
      </c>
      <c r="FG9" s="226">
        <v>0.85</v>
      </c>
      <c r="FH9" s="226">
        <v>0.85</v>
      </c>
      <c r="FI9" s="226">
        <v>0.85</v>
      </c>
      <c r="FJ9" s="226">
        <v>0.85</v>
      </c>
      <c r="FK9" s="226">
        <v>0.85</v>
      </c>
      <c r="FL9" s="226">
        <v>0.85</v>
      </c>
      <c r="FM9" s="195">
        <f t="shared" si="0"/>
        <v>0</v>
      </c>
      <c r="FN9" s="195">
        <f t="shared" si="1"/>
        <v>0</v>
      </c>
      <c r="FO9" s="195">
        <f t="shared" si="2"/>
        <v>0</v>
      </c>
      <c r="FP9" s="195">
        <f t="shared" si="3"/>
        <v>0</v>
      </c>
      <c r="FQ9" s="195">
        <f t="shared" si="4"/>
        <v>0</v>
      </c>
      <c r="FR9" s="195">
        <f t="shared" si="5"/>
        <v>0</v>
      </c>
      <c r="FS9" s="195">
        <f t="shared" si="6"/>
        <v>0</v>
      </c>
      <c r="FT9" s="95">
        <f t="shared" si="7"/>
        <v>0</v>
      </c>
      <c r="FU9" s="95">
        <f t="shared" si="8"/>
        <v>0</v>
      </c>
      <c r="FV9" s="95">
        <f t="shared" si="9"/>
        <v>0</v>
      </c>
      <c r="FW9" s="95">
        <f t="shared" si="10"/>
        <v>0</v>
      </c>
      <c r="FX9" s="95">
        <f t="shared" si="11"/>
        <v>0</v>
      </c>
      <c r="FY9" s="95">
        <f t="shared" si="12"/>
        <v>0</v>
      </c>
      <c r="FZ9" s="95">
        <f t="shared" si="13"/>
        <v>0</v>
      </c>
      <c r="GA9" s="95">
        <f t="shared" si="14"/>
        <v>0</v>
      </c>
      <c r="GB9" s="95">
        <f t="shared" si="15"/>
        <v>0</v>
      </c>
      <c r="GC9" s="95">
        <f t="shared" si="16"/>
        <v>0</v>
      </c>
      <c r="GD9" s="95">
        <f t="shared" si="17"/>
        <v>0</v>
      </c>
      <c r="GE9" s="95">
        <f t="shared" si="18"/>
        <v>0</v>
      </c>
      <c r="GF9" s="95">
        <f t="shared" si="19"/>
        <v>0</v>
      </c>
      <c r="GG9" s="95">
        <f t="shared" si="20"/>
        <v>0</v>
      </c>
      <c r="GH9" s="95">
        <f t="shared" si="21"/>
        <v>0</v>
      </c>
      <c r="GI9" s="95">
        <f>BW9*Tabelle2[[#This Row],[Nov 2023 AF]]</f>
        <v>0</v>
      </c>
      <c r="GJ9" s="95">
        <f>BX9*Tabelle2[[#This Row],[Dec 2023 AF]]</f>
        <v>0</v>
      </c>
      <c r="GK9" s="95">
        <f>BY9*Tabelle2[[#This Row],[Jan 2024 AF]]</f>
        <v>0</v>
      </c>
      <c r="GL9" s="95">
        <f>BZ9*Tabelle2[[#This Row],[Feb 2024 AF]]</f>
        <v>0</v>
      </c>
      <c r="GM9" s="95">
        <f>CA9*Tabelle2[[#This Row],[Mar 2024 AF]]</f>
        <v>0</v>
      </c>
      <c r="GN9" s="95">
        <f>CB9*Tabelle2[[#This Row],[Apr 2024 AF]]</f>
        <v>0</v>
      </c>
      <c r="GO9" s="95">
        <f>CC9*Tabelle2[[#This Row],[May 2024 AF]]</f>
        <v>0</v>
      </c>
      <c r="GP9" s="95">
        <f>CD9*Tabelle2[[#This Row],[Jun 2024 AF]]</f>
        <v>0</v>
      </c>
      <c r="GQ9" s="95">
        <f>CE9*Tabelle2[[#This Row],[Jul 2024 AF]]</f>
        <v>0</v>
      </c>
      <c r="GR9" s="95">
        <f>CF9*Tabelle2[[#This Row],[Aug 2024 AF]]</f>
        <v>0</v>
      </c>
      <c r="GS9" s="95">
        <f>CG9*Tabelle2[[#This Row],[Sep 2024 AF]]</f>
        <v>0</v>
      </c>
      <c r="GT9" s="95">
        <f>CH9*Tabelle2[[#This Row],[Oct 2024 AF]]</f>
        <v>0</v>
      </c>
      <c r="GU9" s="95">
        <f>CI9*Tabelle2[[#This Row],[Nov 2024 AF]]</f>
        <v>0</v>
      </c>
      <c r="GV9" s="95">
        <f>CJ9*Tabelle2[[#This Row],[Dec 2024 AF]]</f>
        <v>0</v>
      </c>
      <c r="GW9" s="95">
        <f>SUM(Tabelle2[[#This Row],[Jan 22 NF]:[Mar 22 NF]])</f>
        <v>0</v>
      </c>
      <c r="GX9" s="95">
        <f>SUM(Tabelle2[[#This Row],[Apr 22 NF]:[Jun 22 NF]])</f>
        <v>0</v>
      </c>
      <c r="GY9" s="95">
        <f>SUM(Tabelle2[[#This Row],[Jul 22 NF]:[Sep 22 NF]])</f>
        <v>0</v>
      </c>
      <c r="GZ9" s="95">
        <f>SUM(Tabelle2[[#This Row],[Oct 22 NF]:[Dec 22 NF]])</f>
        <v>0</v>
      </c>
      <c r="HA9" s="98">
        <f>SUM(Tabelle2[[#This Row],[Jan 23 NF]:[Mar 23 NF]])</f>
        <v>0</v>
      </c>
      <c r="HB9" s="98">
        <f>SUM(Tabelle2[[#This Row],[Apr 23 NF]:[Jun 23 NF]])</f>
        <v>0</v>
      </c>
      <c r="HC9" s="98">
        <f>SUM(Tabelle2[[#This Row],[Jul 23 NF]:[Sep 23 NF]])</f>
        <v>0</v>
      </c>
      <c r="HD9" s="98">
        <f>SUM(Tabelle2[[#This Row],[Oct 23 NF]:[Dec 23 NF]])</f>
        <v>0</v>
      </c>
      <c r="HE9" s="95">
        <f>SUM(Tabelle2[[#This Row],[Jan 24 NF]:[Mar 24 NF]])</f>
        <v>0</v>
      </c>
      <c r="HF9" s="98">
        <f>SUM(Tabelle2[[#This Row],[Apr 24 NF]:[Jun 24 NF]])</f>
        <v>0</v>
      </c>
      <c r="HG9" s="98">
        <f>SUM(Tabelle2[[#This Row],[Jul 24 NF]:[Sep 24 NF]])</f>
        <v>0</v>
      </c>
      <c r="HH9" s="98">
        <f>SUM(Tabelle2[[#This Row],[Oct 24 NF]:[Dec 24 NF]])</f>
        <v>0</v>
      </c>
      <c r="HI9" s="95">
        <v>0</v>
      </c>
      <c r="HJ9" s="95">
        <v>0</v>
      </c>
      <c r="HK9" s="95">
        <v>0</v>
      </c>
      <c r="HL9" s="95">
        <v>0</v>
      </c>
      <c r="HM9" s="95">
        <v>0</v>
      </c>
      <c r="HN9" s="95">
        <v>0</v>
      </c>
      <c r="HO9" s="95">
        <v>0</v>
      </c>
      <c r="HP9" s="95">
        <v>0</v>
      </c>
      <c r="HQ9" s="95">
        <v>0</v>
      </c>
      <c r="HR9" s="95">
        <v>0</v>
      </c>
      <c r="HS9" s="95">
        <v>0</v>
      </c>
      <c r="HT9" s="95">
        <v>0</v>
      </c>
      <c r="HU9" s="95">
        <v>0</v>
      </c>
      <c r="HV9" s="98">
        <v>0</v>
      </c>
      <c r="HW9" s="98">
        <v>0</v>
      </c>
      <c r="HX9" s="98">
        <v>0</v>
      </c>
      <c r="HY9" s="98">
        <v>0</v>
      </c>
      <c r="HZ9" s="98">
        <f>SUM(Tabelle2[[#This Row],[Jan 22 NF]:[Dec 22 NF]])</f>
        <v>0</v>
      </c>
      <c r="IA9" s="98">
        <f>SUM(Tabelle2[[#This Row],[Jan 23 NF]:[Dec 23 NF]])</f>
        <v>0</v>
      </c>
      <c r="IB9" s="98">
        <f>SUM(Tabelle2[[#This Row],[Jan 24 NF]:[Dec 24 NF]])</f>
        <v>0</v>
      </c>
      <c r="IC9" s="98">
        <f>IFERROR(Tabelle2[[#This Row],[2025 CF]]*Tabelle2[[#This Row],[2025 AF]],0)</f>
        <v>0</v>
      </c>
      <c r="ID9" s="98">
        <f>IFERROR(Tabelle2[[#This Row],[2026 CF]]*Tabelle2[[#This Row],[2026 AF]],0)</f>
        <v>0</v>
      </c>
      <c r="IE9" s="98">
        <f>IFERROR(Tabelle2[[#This Row],[2027 CF]]*Tabelle2[[#This Row],[2027 AF]],0)</f>
        <v>0</v>
      </c>
      <c r="IF9" s="98">
        <f>IFERROR(Tabelle2[[#This Row],[2028 CF]]*Tabelle2[[#This Row],[2028 AF]],0)</f>
        <v>0</v>
      </c>
      <c r="IG9" s="98">
        <f>IFERROR(Tabelle2[[#This Row],[2029 CF]]*Tabelle2[[#This Row],[2029 AF]],0)</f>
        <v>0</v>
      </c>
      <c r="IH9" s="98">
        <f>IFERROR(Tabelle2[[#This Row],[2030 CF]]*Tabelle2[[#This Row],[2030 AF]],0)</f>
        <v>0</v>
      </c>
      <c r="II9" s="98">
        <f>IFERROR(Tabelle2[[#This Row],[2031 CF]]*Tabelle2[[#This Row],[2031 AF]],0)</f>
        <v>0</v>
      </c>
      <c r="IJ9" s="98">
        <f>IFERROR(Tabelle2[[#This Row],[2032 CF]]*Tabelle2[[#This Row],[2032 AF]],0)</f>
        <v>0</v>
      </c>
      <c r="IK9" s="98">
        <f>IFERROR(Tabelle2[[#This Row],[2033 CF]]*Tabelle2[[#This Row],[2033 AF]],0)</f>
        <v>0</v>
      </c>
      <c r="IL9" s="98">
        <f>IFERROR(Tabelle2[[#This Row],[2034 CF]]*Tabelle2[[#This Row],[2034 AF]],0)</f>
        <v>0</v>
      </c>
      <c r="IM9" s="98">
        <f>IFERROR(Tabelle2[[#This Row],[2035 CF]]*Tabelle2[[#This Row],[2035 AF]],0)</f>
        <v>0</v>
      </c>
      <c r="IN9" s="51">
        <v>0</v>
      </c>
      <c r="IO9" s="51">
        <v>0</v>
      </c>
      <c r="IP9" s="51">
        <v>0</v>
      </c>
      <c r="IQ9" s="51">
        <v>0</v>
      </c>
      <c r="IR9" s="51">
        <v>0</v>
      </c>
      <c r="IS9" s="51">
        <v>0</v>
      </c>
      <c r="IT9" s="51">
        <v>0</v>
      </c>
      <c r="IU9" s="51">
        <v>0</v>
      </c>
      <c r="IV9" s="51">
        <v>0</v>
      </c>
      <c r="IW9" s="51">
        <v>0</v>
      </c>
      <c r="IX9" s="51">
        <v>0</v>
      </c>
      <c r="IY9" s="51">
        <v>0</v>
      </c>
      <c r="IZ9" s="199">
        <v>0</v>
      </c>
      <c r="JA9" s="199">
        <v>0</v>
      </c>
      <c r="JB9" s="199">
        <v>0</v>
      </c>
      <c r="JC9" s="199">
        <v>0</v>
      </c>
      <c r="JD9" s="199">
        <v>0</v>
      </c>
      <c r="JE9" s="196">
        <v>0</v>
      </c>
      <c r="JF9" s="196">
        <v>0</v>
      </c>
      <c r="JG9" s="196">
        <v>0</v>
      </c>
      <c r="JH9" s="196">
        <v>0</v>
      </c>
      <c r="JI9" s="196">
        <v>0</v>
      </c>
      <c r="JJ9" s="196">
        <v>0</v>
      </c>
      <c r="JK9" s="196">
        <v>0</v>
      </c>
      <c r="JL9" s="196">
        <v>0</v>
      </c>
      <c r="JM9" s="196">
        <v>0</v>
      </c>
      <c r="JN9" s="196">
        <v>0</v>
      </c>
      <c r="JO9" s="196">
        <v>0</v>
      </c>
      <c r="JP9" s="196">
        <v>0</v>
      </c>
      <c r="JQ9" s="196">
        <f>SUM(Tabelle2[[#This Row],[Jan-23B]:[Mar-23B]])</f>
        <v>0</v>
      </c>
      <c r="JR9" s="196">
        <f>SUM(Tabelle2[[#This Row],[Apr-23B]:[Jun-23B]])</f>
        <v>0</v>
      </c>
      <c r="JS9" s="196">
        <f>SUM(Tabelle2[[#This Row],[Jul-23B]:[Sep-23B]])</f>
        <v>0</v>
      </c>
      <c r="JT9" s="196">
        <f>SUM(Tabelle2[[#This Row],[Oct-23B]:[Dec-23B]])</f>
        <v>0</v>
      </c>
      <c r="JU9" s="196">
        <f>SUM(Tabelle2[[#This Row],[1Q23 B1]:[4Q23 B]])</f>
        <v>0</v>
      </c>
      <c r="JV9" s="196">
        <v>0</v>
      </c>
      <c r="JW9" s="196">
        <v>0</v>
      </c>
      <c r="JX9" s="196">
        <v>0</v>
      </c>
      <c r="JY9" s="196">
        <v>0</v>
      </c>
      <c r="JZ9" s="196">
        <v>0</v>
      </c>
      <c r="KA9" s="196">
        <v>0</v>
      </c>
      <c r="KB9" s="196">
        <v>0</v>
      </c>
      <c r="KC9" s="196">
        <v>0</v>
      </c>
      <c r="KD9" s="196">
        <v>0</v>
      </c>
      <c r="KE9" s="196">
        <v>0</v>
      </c>
      <c r="KF9" s="196" t="str">
        <f>IF(SUM(Tabelle2[[#This Row],[2018 NF]:[2028 NF]],Tabelle2[[#This Row],[2023 B]])&gt;0,"yes","no")</f>
        <v>no</v>
      </c>
      <c r="KG9" s="196">
        <f>IFERROR(INDEX(Tabelle2[[#Headers],[2005 NF]:[2034 NF]],MATCH(TRUE,INDEX(Tabelle2[[#This Row],[2005 NF]:[2034 NF]]&gt;1000,),0)),0)</f>
        <v>0</v>
      </c>
      <c r="KH9" s="196">
        <f>IFERROR(LOOKUP(2,1/(Tabelle2[[#This Row],[2005 NF]:[2035 NF]]&gt;1000),Tabelle2[[#Headers],[2005 NF]:[2035 NF]]),0)</f>
        <v>0</v>
      </c>
      <c r="KI9" s="196">
        <f>SUM(Tabelle2[[#This Row],[Jan 23 NF]:[Mar 23 NF]])</f>
        <v>0</v>
      </c>
      <c r="KJ9" s="196">
        <f>SUM(Tabelle2[[#This Row],[Jan-23B]:[Mar-23B]])</f>
        <v>0</v>
      </c>
      <c r="KK9" s="52">
        <v>0</v>
      </c>
      <c r="KL9" s="52">
        <v>0</v>
      </c>
      <c r="KM9" s="52">
        <v>0</v>
      </c>
      <c r="KN9" s="52">
        <v>0</v>
      </c>
      <c r="KO9" s="52">
        <v>0</v>
      </c>
      <c r="KP9" s="52">
        <v>0</v>
      </c>
      <c r="KQ9" s="52">
        <v>0</v>
      </c>
      <c r="KR9" s="52">
        <v>0</v>
      </c>
      <c r="KS9" s="52">
        <v>0</v>
      </c>
      <c r="KT9" s="52">
        <v>0</v>
      </c>
      <c r="KU9" s="52">
        <v>0</v>
      </c>
      <c r="KV9" s="52">
        <v>0</v>
      </c>
      <c r="KW9" s="52">
        <v>0</v>
      </c>
      <c r="KX9" s="52">
        <v>0</v>
      </c>
      <c r="KY9" s="52">
        <v>0</v>
      </c>
      <c r="KZ9" s="52">
        <v>0</v>
      </c>
      <c r="LA9" s="52" t="e">
        <f>$AV9*2.204623/#REF!*$AP9*Tabelle2[[#This Row],[May 23 NF]]</f>
        <v>#REF!</v>
      </c>
      <c r="LB9" s="52" t="e">
        <f>$AV9*2.204623/#REF!*$AP9*Tabelle2[[#This Row],[Jun 23 NF]]</f>
        <v>#REF!</v>
      </c>
      <c r="LC9" s="52" t="e">
        <f>$AV9*2.204623/#REF!*$AP9*Tabelle2[[#This Row],[Jul 23 NF]]</f>
        <v>#REF!</v>
      </c>
      <c r="LD9" s="52" t="e">
        <f>$AV9*2.204623/#REF!*$AP9*Tabelle2[[#This Row],[Aug 23 NF]]</f>
        <v>#REF!</v>
      </c>
      <c r="LE9" s="52" t="e">
        <f>$AV9*2.204623/#REF!*$AP9*Tabelle2[[#This Row],[Sep 23 NF]]</f>
        <v>#REF!</v>
      </c>
      <c r="LF9" s="52" t="e">
        <f>$AV9*2.204623/#REF!*$AP9*Tabelle2[[#This Row],[Oct 23 NF]]</f>
        <v>#REF!</v>
      </c>
      <c r="LG9" s="52" t="e">
        <f>$AV9*2.204623/#REF!*$AP9*Tabelle2[[#This Row],[Nov 23 NF]]</f>
        <v>#REF!</v>
      </c>
      <c r="LH9" s="52" t="e">
        <f>$AV9*2.204623/#REF!*$AP9*Tabelle2[[#This Row],[Dec 23 NF]]</f>
        <v>#REF!</v>
      </c>
      <c r="LI9" s="52" t="e">
        <f>$AV9*2.204623/#REF!*$AP9*Tabelle2[[#This Row],[Jan 24 NF]]</f>
        <v>#REF!</v>
      </c>
      <c r="LJ9" s="52" t="e">
        <f>$AV9*2.204623/#REF!*$AP9*Tabelle2[[#This Row],[Feb 24 NF]]</f>
        <v>#REF!</v>
      </c>
      <c r="LK9" s="52" t="e">
        <f>$AV9*2.204623/#REF!*$AP9*Tabelle2[[#This Row],[Mar 24 NF]]</f>
        <v>#REF!</v>
      </c>
      <c r="LL9" s="52" t="e">
        <f>$AV9*2.204623/#REF!*$AP9*Tabelle2[[#This Row],[Apr 24 NF]]</f>
        <v>#REF!</v>
      </c>
      <c r="LM9" s="52" t="e">
        <f>$AV9*2.204623/#REF!*$AP9*Tabelle2[[#This Row],[May 24 NF]]</f>
        <v>#REF!</v>
      </c>
      <c r="LN9" s="52" t="e">
        <f>$AV9*2.204623/#REF!*$AP9*Tabelle2[[#This Row],[Jun 24 NF]]</f>
        <v>#REF!</v>
      </c>
      <c r="LO9" s="52" t="e">
        <f>$AV9*2.204623/#REF!*$AP9*Tabelle2[[#This Row],[Jul 24 NF]]</f>
        <v>#REF!</v>
      </c>
      <c r="LP9" s="52" t="e">
        <f>$AV9*2.204623/#REF!*$AP9*Tabelle2[[#This Row],[Aug 24 NF]]</f>
        <v>#REF!</v>
      </c>
      <c r="LQ9" s="52" t="e">
        <f>$AV9*2.204623/#REF!*$AP9*Tabelle2[[#This Row],[Sep 24 NF]]</f>
        <v>#REF!</v>
      </c>
      <c r="LR9" s="52" t="e">
        <f>$AV9*2.204623/#REF!*$AP9*Tabelle2[[#This Row],[Oct 24 NF]]</f>
        <v>#REF!</v>
      </c>
      <c r="LS9" s="52" t="e">
        <f>$AV9*2.204623/#REF!*$AP9*Tabelle2[[#This Row],[Nov 24 NF]]</f>
        <v>#REF!</v>
      </c>
      <c r="LT9" s="52" t="e">
        <f>$AV9*2.204623/#REF!*$AP9*Tabelle2[[#This Row],[Dec 24 NF]]</f>
        <v>#REF!</v>
      </c>
      <c r="LU9" s="198">
        <f>SUM(Tabelle2[[#This Row],[Jan 22 EV]:[Mar 22 EV]])</f>
        <v>0</v>
      </c>
      <c r="LV9" s="198">
        <f>SUM(Tabelle2[[#This Row],[Apr 22 EV]:[Jun 22 EV]])</f>
        <v>0</v>
      </c>
      <c r="LW9" s="198">
        <f>SUM(Tabelle2[[#This Row],[Jul 22 EV]:[Sep 22 EV]])</f>
        <v>0</v>
      </c>
      <c r="LX9" s="198">
        <f>SUM(Tabelle2[[#This Row],[Oct 22 EV]:[Dec 22 EV]])</f>
        <v>0</v>
      </c>
      <c r="LY9" s="198">
        <f>SUM(Tabelle2[[#This Row],[Jan 23 EV]:[Mar 23 EV]])</f>
        <v>0</v>
      </c>
      <c r="LZ9" s="198" t="e">
        <f>SUM(Tabelle2[[#This Row],[Apr 23 EV]:[Jun 23 EV]])</f>
        <v>#REF!</v>
      </c>
      <c r="MA9" s="198" t="e">
        <f>SUM(Tabelle2[[#This Row],[Jul 23 EV]:[Sep 23 EV]])</f>
        <v>#REF!</v>
      </c>
      <c r="MB9" s="198" t="e">
        <f>SUM(Tabelle2[[#This Row],[Oct 23 EV]:[Dec 23 EV]])</f>
        <v>#REF!</v>
      </c>
      <c r="MC9" s="198" t="e">
        <f>SUM(Tabelle2[[#This Row],[Jan 24 EV]:[Mar 24 EV]])</f>
        <v>#REF!</v>
      </c>
      <c r="MD9" s="198" t="e">
        <f>SUM(Tabelle2[[#This Row],[Apr 24 EV]:[Jun 24 EV]])</f>
        <v>#REF!</v>
      </c>
      <c r="ME9" s="198" t="e">
        <f>SUM(Tabelle2[[#This Row],[Jul 24 EV]:[Sep 24 EV]])</f>
        <v>#REF!</v>
      </c>
      <c r="MF9" s="198" t="e">
        <f>SUM(Tabelle2[[#This Row],[Oct 24 EV]:[Dec 24 EV]])</f>
        <v>#REF!</v>
      </c>
      <c r="MG9" s="68">
        <v>0</v>
      </c>
      <c r="MH9" s="68">
        <v>0</v>
      </c>
      <c r="MI9" s="68">
        <v>0</v>
      </c>
      <c r="MJ9" s="68">
        <v>0</v>
      </c>
      <c r="MK9" s="68">
        <v>0</v>
      </c>
      <c r="ML9" s="68">
        <v>0</v>
      </c>
      <c r="MM9" s="68">
        <v>0</v>
      </c>
      <c r="MN9" s="68">
        <v>0</v>
      </c>
      <c r="MO9" s="68">
        <v>0</v>
      </c>
      <c r="MP9" s="98">
        <v>0</v>
      </c>
      <c r="MQ9" s="98" t="e">
        <f>$AS9*2.204623/#REF!*$AP9*HU9</f>
        <v>#REF!</v>
      </c>
      <c r="MR9" s="98" t="e">
        <f>$AT9*2.204623/#REF!*$AP9*HV9</f>
        <v>#REF!</v>
      </c>
      <c r="MS9" s="98">
        <v>0</v>
      </c>
      <c r="MT9" s="98">
        <v>0</v>
      </c>
      <c r="MU9" s="98">
        <v>0</v>
      </c>
      <c r="MV9" s="98">
        <f>SUM(Tabelle2[[#This Row],[Jan 22 EV]:[Dec 22 EV]])</f>
        <v>0</v>
      </c>
      <c r="MW9" s="98" t="e">
        <f>SUM(Tabelle2[[#This Row],[Jan 23 EV]:[Dec 23 EV]])</f>
        <v>#REF!</v>
      </c>
      <c r="MX9" s="98" t="e">
        <f>SUM(Tabelle2[[#This Row],[Jan 24 EV]:[Dec 24 EV]])</f>
        <v>#REF!</v>
      </c>
      <c r="MY9" s="98">
        <f t="shared" si="22"/>
        <v>0</v>
      </c>
      <c r="MZ9" s="98">
        <f t="shared" si="23"/>
        <v>0</v>
      </c>
      <c r="NA9" s="98">
        <f t="shared" si="24"/>
        <v>0</v>
      </c>
      <c r="NB9" s="98">
        <f t="shared" si="25"/>
        <v>0</v>
      </c>
      <c r="NC9" s="52">
        <v>0</v>
      </c>
      <c r="ND9" s="52">
        <v>0</v>
      </c>
      <c r="NE9" s="52">
        <v>0</v>
      </c>
      <c r="NF9" s="52">
        <v>0</v>
      </c>
      <c r="NG9" s="52">
        <v>0</v>
      </c>
      <c r="NH9" s="52">
        <v>0</v>
      </c>
      <c r="NI9" s="52">
        <v>0</v>
      </c>
      <c r="NJ9" s="52">
        <v>0</v>
      </c>
      <c r="NK9" s="52">
        <v>0</v>
      </c>
      <c r="NL9" s="52">
        <v>0</v>
      </c>
      <c r="NM9" s="52">
        <v>0</v>
      </c>
      <c r="NN9" s="52">
        <v>0</v>
      </c>
      <c r="NO9" s="198">
        <f t="shared" si="26"/>
        <v>0</v>
      </c>
      <c r="NP9" s="198">
        <f t="shared" si="27"/>
        <v>0</v>
      </c>
      <c r="NQ9" s="198">
        <f t="shared" si="28"/>
        <v>0</v>
      </c>
      <c r="NR9" s="198">
        <f t="shared" si="29"/>
        <v>0</v>
      </c>
      <c r="NS9" s="198">
        <f t="shared" si="30"/>
        <v>0</v>
      </c>
      <c r="NT9" s="198">
        <v>0</v>
      </c>
      <c r="NU9" s="198">
        <v>0</v>
      </c>
      <c r="NV9" s="198">
        <v>0</v>
      </c>
      <c r="NW9" s="198">
        <v>0</v>
      </c>
      <c r="NX9" s="198">
        <v>0</v>
      </c>
      <c r="NY9" s="198">
        <v>0</v>
      </c>
      <c r="NZ9" s="198">
        <v>0</v>
      </c>
      <c r="OA9" s="198">
        <v>0</v>
      </c>
      <c r="OB9" s="198">
        <v>0</v>
      </c>
      <c r="OC9" s="198">
        <v>0</v>
      </c>
      <c r="OD9" s="198">
        <v>0</v>
      </c>
      <c r="OE9" s="198">
        <v>0</v>
      </c>
      <c r="OF9" s="198">
        <f>SUM(Tabelle2[[#This Row],[Jan 23 B EV]:[Mar 23 B EV]])</f>
        <v>0</v>
      </c>
      <c r="OG9" s="198">
        <f>SUM(Tabelle2[[#This Row],[Apr 23 B EV]:[Jun 23 B EV]])</f>
        <v>0</v>
      </c>
      <c r="OH9" s="198">
        <f>SUM(Tabelle2[[#This Row],[Jul 23 B EV]:[Sep 23 B EV]])</f>
        <v>0</v>
      </c>
      <c r="OI9" s="198">
        <f>SUM(Tabelle2[[#This Row],[Oct 23 B EV]:[Dec 23 B EV]])</f>
        <v>0</v>
      </c>
      <c r="OJ9" s="198">
        <f>SUM(Tabelle2[[#This Row],[Jan 23 B EV]:[Dec 23 B EV]])</f>
        <v>0</v>
      </c>
      <c r="OK9" s="68"/>
      <c r="OL9" s="68"/>
      <c r="OM9" s="95" t="s">
        <v>973</v>
      </c>
      <c r="ON9" s="95">
        <v>0</v>
      </c>
      <c r="OO9" s="95">
        <v>0</v>
      </c>
      <c r="OP9" s="95">
        <v>0</v>
      </c>
      <c r="OQ9" s="68"/>
      <c r="OR9" s="68"/>
      <c r="OS9" s="68"/>
      <c r="OT9" s="68"/>
      <c r="OU9" s="68"/>
      <c r="OV9" s="68"/>
      <c r="OW9" s="68"/>
      <c r="OX9" s="198">
        <v>0</v>
      </c>
      <c r="OY9" s="198">
        <v>0</v>
      </c>
      <c r="OZ9" s="198">
        <v>0</v>
      </c>
      <c r="PA9" s="198">
        <v>0</v>
      </c>
      <c r="PB9" s="353">
        <v>0</v>
      </c>
      <c r="PC9" s="48" t="s">
        <v>57</v>
      </c>
      <c r="PD9" s="16" t="s">
        <v>42</v>
      </c>
      <c r="PE9" s="12" t="s">
        <v>171</v>
      </c>
      <c r="PF9" s="16" t="s">
        <v>281</v>
      </c>
      <c r="PG9" s="335">
        <v>0</v>
      </c>
      <c r="PH9" s="16">
        <v>0</v>
      </c>
      <c r="PI9" s="30">
        <v>1</v>
      </c>
      <c r="PJ9" s="30" t="s">
        <v>281</v>
      </c>
      <c r="PK9" s="30">
        <v>0</v>
      </c>
      <c r="PL9" s="30"/>
      <c r="PM9" s="334"/>
      <c r="PN9" s="16" t="s">
        <v>972</v>
      </c>
      <c r="PO9" s="334" t="s">
        <v>17</v>
      </c>
      <c r="PP9" s="200">
        <v>1726.7438894878715</v>
      </c>
      <c r="PQ9" s="56">
        <v>1578.135765757122</v>
      </c>
      <c r="PR9" s="56">
        <v>1879.221315799474</v>
      </c>
      <c r="PS9" s="56">
        <v>1931.7457120574145</v>
      </c>
      <c r="PT9" s="200">
        <v>1706.6710356501817</v>
      </c>
      <c r="PU9" s="200">
        <v>1616.6794989762989</v>
      </c>
      <c r="PV9" s="200">
        <v>2409.6198859254014</v>
      </c>
      <c r="PW9" s="200">
        <v>3010.0073646419542</v>
      </c>
      <c r="PX9" s="200" t="e">
        <f>IF($PI9=1,SUMIF(#REF!,$PF9,#REF!),SUMIF(#REF!,$PJ9,#REF!))</f>
        <v>#REF!</v>
      </c>
      <c r="PY9" s="200" t="e">
        <f>IF($PI9=1,SUMIF(#REF!,$PF9,#REF!),SUMIF(#REF!,$PJ9,#REF!))</f>
        <v>#REF!</v>
      </c>
      <c r="PZ9" s="200" t="e">
        <f>IF($PI9=1,SUMIF(#REF!,$PF9,#REF!),SUMIF(#REF!,$PJ9,#REF!))</f>
        <v>#REF!</v>
      </c>
      <c r="QA9" s="200" t="e">
        <f>IF($PI9=1,SUMIF(#REF!,$PF9,#REF!),SUMIF(#REF!,$PJ9,#REF!))</f>
        <v>#REF!</v>
      </c>
      <c r="QB9" s="200" t="e">
        <f>IF($PI9=1,SUMIF(#REF!,$PF9,#REF!),SUMIF(#REF!,$PJ9,#REF!))</f>
        <v>#REF!</v>
      </c>
      <c r="QC9" s="200" t="e">
        <f>IF($PI9=1,SUMIF(#REF!,$PF9,#REF!),SUMIF(#REF!,$PJ9,#REF!))</f>
        <v>#REF!</v>
      </c>
      <c r="QD9" s="57">
        <f t="shared" si="31"/>
        <v>5.9842908237510066</v>
      </c>
      <c r="QE9" s="57">
        <f t="shared" si="32"/>
        <v>7.1260072295116048</v>
      </c>
      <c r="QF9" s="57">
        <f t="shared" si="33"/>
        <v>7.3251797401217154</v>
      </c>
      <c r="QG9" s="57">
        <f t="shared" si="34"/>
        <v>6.4716965671854885</v>
      </c>
      <c r="QH9" s="57">
        <f t="shared" si="35"/>
        <v>6.1304486601181249</v>
      </c>
      <c r="QI9" s="57">
        <f t="shared" si="36"/>
        <v>9.1372786074291223</v>
      </c>
      <c r="QJ9" s="57">
        <f>IF(Tabelle2[[#This Row],[Index and Premium Usage]]=1,($AW9*(1+$AZ9))*(PW9*(1+$PG9)+$PH9)/1000,($AW9*(1+$AZ9))*(PW9*(1+$PG9)+$PK9)/1000)</f>
        <v>11.41394792672229</v>
      </c>
      <c r="QK9" s="57" t="e">
        <f>IF($PI9=1,($AW9*(1+$AY9))*(PX9*(1+$PG9)+$PH9)/1000,($AW9*(1+$AZ9))*(PX9*(1+$PG9)+$PK9+Tabelle2[[#This Row],[Premium VW 2023]])/1000)</f>
        <v>#REF!</v>
      </c>
      <c r="QL9" s="57" t="e">
        <f t="shared" si="37"/>
        <v>#REF!</v>
      </c>
      <c r="QM9" s="57" t="e">
        <f t="shared" si="38"/>
        <v>#REF!</v>
      </c>
      <c r="QN9" s="57" t="e">
        <f t="shared" si="39"/>
        <v>#REF!</v>
      </c>
      <c r="QO9" s="57" t="e">
        <f t="shared" si="40"/>
        <v>#REF!</v>
      </c>
      <c r="QP9" s="57" t="e">
        <f t="shared" si="41"/>
        <v>#REF!</v>
      </c>
    </row>
    <row r="10" spans="1:458" ht="12.75" customHeight="1">
      <c r="A10" s="94" t="s">
        <v>932</v>
      </c>
      <c r="B10" s="94" t="s">
        <v>87</v>
      </c>
      <c r="C10" s="94" t="s">
        <v>1553</v>
      </c>
      <c r="D10" s="2" t="s">
        <v>108</v>
      </c>
      <c r="E10" s="173" t="s">
        <v>304</v>
      </c>
      <c r="F10" s="2" t="s">
        <v>304</v>
      </c>
      <c r="G10" s="2" t="s">
        <v>304</v>
      </c>
      <c r="H10" s="2" t="s">
        <v>216</v>
      </c>
      <c r="I10" s="188" t="s">
        <v>216</v>
      </c>
      <c r="J10" s="2" t="s">
        <v>27</v>
      </c>
      <c r="K10" s="2" t="s">
        <v>27</v>
      </c>
      <c r="L10" s="2" t="s">
        <v>27</v>
      </c>
      <c r="M10" s="2" t="s">
        <v>311</v>
      </c>
      <c r="N10" s="6" t="s">
        <v>28</v>
      </c>
      <c r="O10" s="64"/>
      <c r="P10" s="65"/>
      <c r="Q10" s="2" t="s">
        <v>90</v>
      </c>
      <c r="R10" s="63"/>
      <c r="S10" s="63"/>
      <c r="T10" s="94" t="s">
        <v>1282</v>
      </c>
      <c r="U10" s="63" t="s">
        <v>14</v>
      </c>
      <c r="V10" s="63"/>
      <c r="W10" s="63"/>
      <c r="X10" s="94"/>
      <c r="Y10" s="63" t="s">
        <v>235</v>
      </c>
      <c r="Z10" s="94" t="s">
        <v>261</v>
      </c>
      <c r="AA10" s="69" t="s">
        <v>512</v>
      </c>
      <c r="AB10" s="64"/>
      <c r="AC10" s="64"/>
      <c r="AD10" s="63"/>
      <c r="AE10" s="63"/>
      <c r="AF10" s="63" t="s">
        <v>119</v>
      </c>
      <c r="AG10" s="2"/>
      <c r="AH10" s="2"/>
      <c r="AI10" s="2" t="s">
        <v>109</v>
      </c>
      <c r="AJ10" s="63" t="s">
        <v>120</v>
      </c>
      <c r="AK10" s="66"/>
      <c r="AL10" s="67"/>
      <c r="AM10" s="67"/>
      <c r="AN10" s="67"/>
      <c r="AO10" s="67"/>
      <c r="AP10" s="67">
        <v>1</v>
      </c>
      <c r="AQ10" s="33"/>
      <c r="AR10" s="37">
        <v>3.1869999999999998</v>
      </c>
      <c r="AS10" s="67">
        <v>3.1869999999999998</v>
      </c>
      <c r="AT10" s="67">
        <v>3.1869999999999998</v>
      </c>
      <c r="AU10" s="67">
        <v>3.1869999999999998</v>
      </c>
      <c r="AV10" s="67">
        <v>3.1869999999999998</v>
      </c>
      <c r="AW10" s="33">
        <v>3.1869999999999998</v>
      </c>
      <c r="AX10" s="193"/>
      <c r="AY10" s="36">
        <v>0.15</v>
      </c>
      <c r="AZ10" s="36">
        <v>0.15</v>
      </c>
      <c r="BA10" s="96">
        <v>0</v>
      </c>
      <c r="BB10" s="96">
        <v>0</v>
      </c>
      <c r="BC10" s="96">
        <v>0</v>
      </c>
      <c r="BD10" s="96">
        <v>0</v>
      </c>
      <c r="BE10" s="133">
        <v>0</v>
      </c>
      <c r="BF10" s="133">
        <v>0</v>
      </c>
      <c r="BG10" s="133">
        <v>0</v>
      </c>
      <c r="BH10" s="133">
        <v>0</v>
      </c>
      <c r="BI10" s="133">
        <v>0</v>
      </c>
      <c r="BJ10" s="133">
        <v>0</v>
      </c>
      <c r="BK10" s="133">
        <v>0</v>
      </c>
      <c r="BL10" s="133">
        <v>0</v>
      </c>
      <c r="BM10" s="96">
        <v>0</v>
      </c>
      <c r="BN10" s="96">
        <v>0</v>
      </c>
      <c r="BO10" s="96">
        <v>0</v>
      </c>
      <c r="BP10" s="96">
        <v>0</v>
      </c>
      <c r="BQ10" s="96">
        <v>0</v>
      </c>
      <c r="BR10" s="96">
        <v>0</v>
      </c>
      <c r="BS10" s="96">
        <v>0</v>
      </c>
      <c r="BT10" s="96">
        <v>0</v>
      </c>
      <c r="BU10" s="96">
        <v>0</v>
      </c>
      <c r="BV10" s="96">
        <v>0</v>
      </c>
      <c r="BW10" s="96">
        <v>0</v>
      </c>
      <c r="BX10" s="96">
        <v>0</v>
      </c>
      <c r="BY10" s="96">
        <v>0</v>
      </c>
      <c r="BZ10" s="96">
        <v>0</v>
      </c>
      <c r="CA10" s="96">
        <v>0</v>
      </c>
      <c r="CB10" s="96">
        <v>0</v>
      </c>
      <c r="CC10" s="96">
        <v>0</v>
      </c>
      <c r="CD10" s="96">
        <v>0</v>
      </c>
      <c r="CE10" s="96">
        <v>0</v>
      </c>
      <c r="CF10" s="96">
        <v>0</v>
      </c>
      <c r="CG10" s="96">
        <v>0</v>
      </c>
      <c r="CH10" s="96">
        <v>0</v>
      </c>
      <c r="CI10" s="96">
        <v>0</v>
      </c>
      <c r="CJ10" s="96">
        <v>0</v>
      </c>
      <c r="CK10" s="95">
        <f>SUM(Tabelle2[[#This Row],[Jan 22 CF]:[Mar 22 CF]])</f>
        <v>0</v>
      </c>
      <c r="CL10" s="95">
        <f>SUM(Tabelle2[[#This Row],[Apr 22 CF]:[Jun 22 CF]])</f>
        <v>0</v>
      </c>
      <c r="CM10" s="95">
        <f>SUM(Tabelle2[[#This Row],[Jul 22 CF]:[Sep 22 CF]])</f>
        <v>0</v>
      </c>
      <c r="CN10" s="95">
        <f>SUM(Tabelle2[[#This Row],[Oct 22 CF]:[Dec 22 CF]])</f>
        <v>0</v>
      </c>
      <c r="CO10" s="95">
        <f>SUM(Tabelle2[[#This Row],[Jan 23 CF]:[Mar 23 CF]])</f>
        <v>0</v>
      </c>
      <c r="CP10" s="95">
        <f>SUM(Tabelle2[[#This Row],[Apr 23 CF]:[Jun 23 CF]])</f>
        <v>0</v>
      </c>
      <c r="CQ10" s="95">
        <f>SUM(Tabelle2[[#This Row],[Jul 23 CF]:[Sep 23 CF]])</f>
        <v>0</v>
      </c>
      <c r="CR10" s="95">
        <f>SUM(Tabelle2[[#This Row],[Oct 23 CF]:[Dec 23 CF]])</f>
        <v>0</v>
      </c>
      <c r="CS10" s="95">
        <f>SUM(Tabelle2[[#This Row],[Jan 24 CF]:[Mar 24 CF]])</f>
        <v>0</v>
      </c>
      <c r="CT10" s="95">
        <f>SUM(Tabelle2[[#This Row],[Apr 24 CF]:[Jun 24 CF]])</f>
        <v>0</v>
      </c>
      <c r="CU10" s="95">
        <f>SUM(Tabelle2[[#This Row],[Jul 24 CF]:[Sep 24 CF]])</f>
        <v>0</v>
      </c>
      <c r="CV10" s="95">
        <f>SUM(Tabelle2[[#This Row],[Oct 24 CF]:[Dec 24 CF]])</f>
        <v>0</v>
      </c>
      <c r="CW10" s="98">
        <v>0</v>
      </c>
      <c r="CX10" s="275">
        <v>0</v>
      </c>
      <c r="CY10" s="98">
        <v>0</v>
      </c>
      <c r="CZ10" s="52">
        <v>0</v>
      </c>
      <c r="DA10" s="52">
        <f>SUM(Tabelle2[[#This Row],[Jan 22 CF]:[Dec 22 CF]])</f>
        <v>0</v>
      </c>
      <c r="DB10" s="98">
        <f>SUM(Tabelle2[[#This Row],[Jan 23 CF]:[Dec 23 CF]])</f>
        <v>0</v>
      </c>
      <c r="DC10" s="98">
        <f>SUM(Tabelle2[[#This Row],[Jan 24 CF]:[Dec 24 CF]])</f>
        <v>0</v>
      </c>
      <c r="DD10" s="98">
        <v>0</v>
      </c>
      <c r="DE10" s="98">
        <v>0</v>
      </c>
      <c r="DF10" s="98">
        <v>0</v>
      </c>
      <c r="DG10" s="98">
        <v>0</v>
      </c>
      <c r="DH10" s="98">
        <v>0</v>
      </c>
      <c r="DI10" s="98">
        <v>0</v>
      </c>
      <c r="DJ10" s="98">
        <v>0</v>
      </c>
      <c r="DK10" s="98">
        <v>0</v>
      </c>
      <c r="DL10" s="98">
        <v>0</v>
      </c>
      <c r="DM10" s="98">
        <v>0</v>
      </c>
      <c r="DN10" s="98"/>
      <c r="DO10" s="98"/>
      <c r="DP10" s="226">
        <v>0.95</v>
      </c>
      <c r="DQ10" s="226">
        <v>0.92500000000000004</v>
      </c>
      <c r="DR10" s="226">
        <v>0.8</v>
      </c>
      <c r="DS10" s="226">
        <v>0.85</v>
      </c>
      <c r="DT10" s="226">
        <v>0.9</v>
      </c>
      <c r="DU10" s="226">
        <v>0.9</v>
      </c>
      <c r="DV10" s="226">
        <v>0.9</v>
      </c>
      <c r="DW10" s="226">
        <v>0.9</v>
      </c>
      <c r="DX10" s="226">
        <v>0.9</v>
      </c>
      <c r="DY10" s="226">
        <v>0.9</v>
      </c>
      <c r="DZ10" s="226">
        <v>0.9</v>
      </c>
      <c r="EA10" s="226">
        <v>0.88</v>
      </c>
      <c r="EB10" s="226">
        <v>0.9</v>
      </c>
      <c r="EC10" s="226">
        <v>0.93</v>
      </c>
      <c r="ED10" s="226">
        <v>0.93</v>
      </c>
      <c r="EE10" s="226">
        <v>0.9</v>
      </c>
      <c r="EF10" s="316">
        <v>0.9</v>
      </c>
      <c r="EG10" s="316">
        <v>0.9</v>
      </c>
      <c r="EH10" s="316">
        <v>0.9</v>
      </c>
      <c r="EI10" s="226">
        <v>0.95</v>
      </c>
      <c r="EJ10" s="226">
        <v>0.95</v>
      </c>
      <c r="EK10" s="226">
        <v>0.95</v>
      </c>
      <c r="EL10" s="226">
        <v>0.97499999999999998</v>
      </c>
      <c r="EM10" s="226">
        <v>0.95</v>
      </c>
      <c r="EN10" s="226">
        <v>0.9</v>
      </c>
      <c r="EO10" s="226">
        <v>0.9</v>
      </c>
      <c r="EP10" s="226">
        <v>0.9</v>
      </c>
      <c r="EQ10" s="226">
        <v>0.9</v>
      </c>
      <c r="ER10" s="226">
        <v>0.9</v>
      </c>
      <c r="ES10" s="226">
        <v>0.9</v>
      </c>
      <c r="ET10" s="226">
        <v>0.9</v>
      </c>
      <c r="EU10" s="226">
        <v>0.9</v>
      </c>
      <c r="EV10" s="226">
        <v>0.9</v>
      </c>
      <c r="EW10" s="226">
        <v>0.9</v>
      </c>
      <c r="EX10" s="226">
        <v>0.9</v>
      </c>
      <c r="EY10" s="226">
        <v>0.9</v>
      </c>
      <c r="EZ10" s="316">
        <v>0.9</v>
      </c>
      <c r="FA10" s="226">
        <v>0.9</v>
      </c>
      <c r="FB10" s="226">
        <v>0.85</v>
      </c>
      <c r="FC10" s="226">
        <v>0.85</v>
      </c>
      <c r="FD10" s="226">
        <v>0.85</v>
      </c>
      <c r="FE10" s="226">
        <v>0.85</v>
      </c>
      <c r="FF10" s="226">
        <v>0.85</v>
      </c>
      <c r="FG10" s="226">
        <v>0.85</v>
      </c>
      <c r="FH10" s="226">
        <v>0.85</v>
      </c>
      <c r="FI10" s="226">
        <v>0.85</v>
      </c>
      <c r="FJ10" s="226">
        <v>0.85</v>
      </c>
      <c r="FK10" s="226">
        <v>0.85</v>
      </c>
      <c r="FL10" s="226">
        <v>0.85</v>
      </c>
      <c r="FM10" s="195">
        <f t="shared" si="0"/>
        <v>0</v>
      </c>
      <c r="FN10" s="195">
        <f t="shared" si="1"/>
        <v>0</v>
      </c>
      <c r="FO10" s="195">
        <f t="shared" si="2"/>
        <v>0</v>
      </c>
      <c r="FP10" s="195">
        <f t="shared" si="3"/>
        <v>0</v>
      </c>
      <c r="FQ10" s="195">
        <f t="shared" si="4"/>
        <v>0</v>
      </c>
      <c r="FR10" s="195">
        <f t="shared" si="5"/>
        <v>0</v>
      </c>
      <c r="FS10" s="195">
        <f t="shared" si="6"/>
        <v>0</v>
      </c>
      <c r="FT10" s="95">
        <f t="shared" si="7"/>
        <v>0</v>
      </c>
      <c r="FU10" s="95">
        <f t="shared" si="8"/>
        <v>0</v>
      </c>
      <c r="FV10" s="95">
        <f t="shared" si="9"/>
        <v>0</v>
      </c>
      <c r="FW10" s="95">
        <f t="shared" si="10"/>
        <v>0</v>
      </c>
      <c r="FX10" s="95">
        <f t="shared" si="11"/>
        <v>0</v>
      </c>
      <c r="FY10" s="95">
        <f t="shared" si="12"/>
        <v>0</v>
      </c>
      <c r="FZ10" s="95">
        <f t="shared" si="13"/>
        <v>0</v>
      </c>
      <c r="GA10" s="95">
        <f t="shared" si="14"/>
        <v>0</v>
      </c>
      <c r="GB10" s="95">
        <f t="shared" si="15"/>
        <v>0</v>
      </c>
      <c r="GC10" s="95">
        <f t="shared" si="16"/>
        <v>0</v>
      </c>
      <c r="GD10" s="95">
        <f t="shared" si="17"/>
        <v>0</v>
      </c>
      <c r="GE10" s="95">
        <f t="shared" si="18"/>
        <v>0</v>
      </c>
      <c r="GF10" s="95">
        <f t="shared" si="19"/>
        <v>0</v>
      </c>
      <c r="GG10" s="95">
        <f t="shared" si="20"/>
        <v>0</v>
      </c>
      <c r="GH10" s="95">
        <f t="shared" si="21"/>
        <v>0</v>
      </c>
      <c r="GI10" s="95">
        <f>BW10*Tabelle2[[#This Row],[Nov 2023 AF]]</f>
        <v>0</v>
      </c>
      <c r="GJ10" s="95">
        <f>BX10*Tabelle2[[#This Row],[Dec 2023 AF]]</f>
        <v>0</v>
      </c>
      <c r="GK10" s="95">
        <f>BY10*Tabelle2[[#This Row],[Jan 2024 AF]]</f>
        <v>0</v>
      </c>
      <c r="GL10" s="95">
        <f>BZ10*Tabelle2[[#This Row],[Feb 2024 AF]]</f>
        <v>0</v>
      </c>
      <c r="GM10" s="95">
        <f>CA10*Tabelle2[[#This Row],[Mar 2024 AF]]</f>
        <v>0</v>
      </c>
      <c r="GN10" s="95">
        <f>CB10*Tabelle2[[#This Row],[Apr 2024 AF]]</f>
        <v>0</v>
      </c>
      <c r="GO10" s="95">
        <f>CC10*Tabelle2[[#This Row],[May 2024 AF]]</f>
        <v>0</v>
      </c>
      <c r="GP10" s="95">
        <f>CD10*Tabelle2[[#This Row],[Jun 2024 AF]]</f>
        <v>0</v>
      </c>
      <c r="GQ10" s="95">
        <f>CE10*Tabelle2[[#This Row],[Jul 2024 AF]]</f>
        <v>0</v>
      </c>
      <c r="GR10" s="95">
        <f>CF10*Tabelle2[[#This Row],[Aug 2024 AF]]</f>
        <v>0</v>
      </c>
      <c r="GS10" s="95">
        <f>CG10*Tabelle2[[#This Row],[Sep 2024 AF]]</f>
        <v>0</v>
      </c>
      <c r="GT10" s="95">
        <f>CH10*Tabelle2[[#This Row],[Oct 2024 AF]]</f>
        <v>0</v>
      </c>
      <c r="GU10" s="95">
        <f>CI10*Tabelle2[[#This Row],[Nov 2024 AF]]</f>
        <v>0</v>
      </c>
      <c r="GV10" s="95">
        <f>CJ10*Tabelle2[[#This Row],[Dec 2024 AF]]</f>
        <v>0</v>
      </c>
      <c r="GW10" s="95">
        <f>SUM(Tabelle2[[#This Row],[Jan 22 NF]:[Mar 22 NF]])</f>
        <v>0</v>
      </c>
      <c r="GX10" s="95">
        <f>SUM(Tabelle2[[#This Row],[Apr 22 NF]:[Jun 22 NF]])</f>
        <v>0</v>
      </c>
      <c r="GY10" s="95">
        <f>SUM(Tabelle2[[#This Row],[Jul 22 NF]:[Sep 22 NF]])</f>
        <v>0</v>
      </c>
      <c r="GZ10" s="95">
        <f>SUM(Tabelle2[[#This Row],[Oct 22 NF]:[Dec 22 NF]])</f>
        <v>0</v>
      </c>
      <c r="HA10" s="98">
        <f>SUM(Tabelle2[[#This Row],[Jan 23 NF]:[Mar 23 NF]])</f>
        <v>0</v>
      </c>
      <c r="HB10" s="98">
        <f>SUM(Tabelle2[[#This Row],[Apr 23 NF]:[Jun 23 NF]])</f>
        <v>0</v>
      </c>
      <c r="HC10" s="98">
        <f>SUM(Tabelle2[[#This Row],[Jul 23 NF]:[Sep 23 NF]])</f>
        <v>0</v>
      </c>
      <c r="HD10" s="98">
        <f>SUM(Tabelle2[[#This Row],[Oct 23 NF]:[Dec 23 NF]])</f>
        <v>0</v>
      </c>
      <c r="HE10" s="95">
        <f>SUM(Tabelle2[[#This Row],[Jan 24 NF]:[Mar 24 NF]])</f>
        <v>0</v>
      </c>
      <c r="HF10" s="98">
        <f>SUM(Tabelle2[[#This Row],[Apr 24 NF]:[Jun 24 NF]])</f>
        <v>0</v>
      </c>
      <c r="HG10" s="98">
        <f>SUM(Tabelle2[[#This Row],[Jul 24 NF]:[Sep 24 NF]])</f>
        <v>0</v>
      </c>
      <c r="HH10" s="98">
        <f>SUM(Tabelle2[[#This Row],[Oct 24 NF]:[Dec 24 NF]])</f>
        <v>0</v>
      </c>
      <c r="HI10" s="95">
        <v>0</v>
      </c>
      <c r="HJ10" s="95">
        <v>0</v>
      </c>
      <c r="HK10" s="95">
        <v>0</v>
      </c>
      <c r="HL10" s="95">
        <v>0</v>
      </c>
      <c r="HM10" s="95">
        <v>0</v>
      </c>
      <c r="HN10" s="95">
        <v>0</v>
      </c>
      <c r="HO10" s="95">
        <v>0</v>
      </c>
      <c r="HP10" s="95">
        <v>0</v>
      </c>
      <c r="HQ10" s="95">
        <v>0</v>
      </c>
      <c r="HR10" s="95">
        <v>0</v>
      </c>
      <c r="HS10" s="95">
        <v>0</v>
      </c>
      <c r="HT10" s="95">
        <v>0</v>
      </c>
      <c r="HU10" s="95">
        <v>0</v>
      </c>
      <c r="HV10" s="98">
        <v>0</v>
      </c>
      <c r="HW10" s="98">
        <v>0</v>
      </c>
      <c r="HX10" s="98">
        <v>0</v>
      </c>
      <c r="HY10" s="98">
        <v>0</v>
      </c>
      <c r="HZ10" s="98">
        <f>SUM(Tabelle2[[#This Row],[Jan 22 NF]:[Dec 22 NF]])</f>
        <v>0</v>
      </c>
      <c r="IA10" s="98">
        <f>SUM(Tabelle2[[#This Row],[Jan 23 NF]:[Dec 23 NF]])</f>
        <v>0</v>
      </c>
      <c r="IB10" s="98">
        <f>SUM(Tabelle2[[#This Row],[Jan 24 NF]:[Dec 24 NF]])</f>
        <v>0</v>
      </c>
      <c r="IC10" s="98">
        <f>IFERROR(Tabelle2[[#This Row],[2025 CF]]*Tabelle2[[#This Row],[2025 AF]],0)</f>
        <v>0</v>
      </c>
      <c r="ID10" s="98">
        <f>IFERROR(Tabelle2[[#This Row],[2026 CF]]*Tabelle2[[#This Row],[2026 AF]],0)</f>
        <v>0</v>
      </c>
      <c r="IE10" s="98">
        <f>IFERROR(Tabelle2[[#This Row],[2027 CF]]*Tabelle2[[#This Row],[2027 AF]],0)</f>
        <v>0</v>
      </c>
      <c r="IF10" s="98">
        <f>IFERROR(Tabelle2[[#This Row],[2028 CF]]*Tabelle2[[#This Row],[2028 AF]],0)</f>
        <v>0</v>
      </c>
      <c r="IG10" s="98">
        <f>IFERROR(Tabelle2[[#This Row],[2029 CF]]*Tabelle2[[#This Row],[2029 AF]],0)</f>
        <v>0</v>
      </c>
      <c r="IH10" s="98">
        <f>IFERROR(Tabelle2[[#This Row],[2030 CF]]*Tabelle2[[#This Row],[2030 AF]],0)</f>
        <v>0</v>
      </c>
      <c r="II10" s="98">
        <f>IFERROR(Tabelle2[[#This Row],[2031 CF]]*Tabelle2[[#This Row],[2031 AF]],0)</f>
        <v>0</v>
      </c>
      <c r="IJ10" s="98">
        <f>IFERROR(Tabelle2[[#This Row],[2032 CF]]*Tabelle2[[#This Row],[2032 AF]],0)</f>
        <v>0</v>
      </c>
      <c r="IK10" s="98">
        <f>IFERROR(Tabelle2[[#This Row],[2033 CF]]*Tabelle2[[#This Row],[2033 AF]],0)</f>
        <v>0</v>
      </c>
      <c r="IL10" s="98">
        <f>IFERROR(Tabelle2[[#This Row],[2034 CF]]*Tabelle2[[#This Row],[2034 AF]],0)</f>
        <v>0</v>
      </c>
      <c r="IM10" s="98">
        <f>IFERROR(Tabelle2[[#This Row],[2035 CF]]*Tabelle2[[#This Row],[2035 AF]],0)</f>
        <v>0</v>
      </c>
      <c r="IN10" s="51">
        <v>0</v>
      </c>
      <c r="IO10" s="51">
        <v>0</v>
      </c>
      <c r="IP10" s="51">
        <v>0</v>
      </c>
      <c r="IQ10" s="51">
        <v>0</v>
      </c>
      <c r="IR10" s="51">
        <v>0</v>
      </c>
      <c r="IS10" s="51">
        <v>0</v>
      </c>
      <c r="IT10" s="51">
        <v>0</v>
      </c>
      <c r="IU10" s="51">
        <v>0</v>
      </c>
      <c r="IV10" s="51">
        <v>0</v>
      </c>
      <c r="IW10" s="51">
        <v>0</v>
      </c>
      <c r="IX10" s="51">
        <v>0</v>
      </c>
      <c r="IY10" s="51">
        <v>0</v>
      </c>
      <c r="IZ10" s="199">
        <v>0</v>
      </c>
      <c r="JA10" s="199">
        <v>0</v>
      </c>
      <c r="JB10" s="199">
        <v>0</v>
      </c>
      <c r="JC10" s="199">
        <v>0</v>
      </c>
      <c r="JD10" s="199">
        <v>0</v>
      </c>
      <c r="JE10" s="196">
        <v>0</v>
      </c>
      <c r="JF10" s="196">
        <v>0</v>
      </c>
      <c r="JG10" s="196">
        <v>0</v>
      </c>
      <c r="JH10" s="196">
        <v>0</v>
      </c>
      <c r="JI10" s="196">
        <v>0</v>
      </c>
      <c r="JJ10" s="196">
        <v>0</v>
      </c>
      <c r="JK10" s="196">
        <v>0</v>
      </c>
      <c r="JL10" s="196">
        <v>0</v>
      </c>
      <c r="JM10" s="196">
        <v>0</v>
      </c>
      <c r="JN10" s="196">
        <v>0</v>
      </c>
      <c r="JO10" s="196">
        <v>0</v>
      </c>
      <c r="JP10" s="196">
        <v>0</v>
      </c>
      <c r="JQ10" s="196">
        <f>SUM(Tabelle2[[#This Row],[Jan-23B]:[Mar-23B]])</f>
        <v>0</v>
      </c>
      <c r="JR10" s="196">
        <f>SUM(Tabelle2[[#This Row],[Apr-23B]:[Jun-23B]])</f>
        <v>0</v>
      </c>
      <c r="JS10" s="196">
        <f>SUM(Tabelle2[[#This Row],[Jul-23B]:[Sep-23B]])</f>
        <v>0</v>
      </c>
      <c r="JT10" s="196">
        <f>SUM(Tabelle2[[#This Row],[Oct-23B]:[Dec-23B]])</f>
        <v>0</v>
      </c>
      <c r="JU10" s="196">
        <f>SUM(Tabelle2[[#This Row],[1Q23 B1]:[4Q23 B]])</f>
        <v>0</v>
      </c>
      <c r="JV10" s="196">
        <v>0</v>
      </c>
      <c r="JW10" s="196">
        <v>0</v>
      </c>
      <c r="JX10" s="196">
        <v>0</v>
      </c>
      <c r="JY10" s="196">
        <v>0</v>
      </c>
      <c r="JZ10" s="196">
        <v>0</v>
      </c>
      <c r="KA10" s="196">
        <v>0</v>
      </c>
      <c r="KB10" s="196">
        <v>0</v>
      </c>
      <c r="KC10" s="196">
        <v>0</v>
      </c>
      <c r="KD10" s="196">
        <v>0</v>
      </c>
      <c r="KE10" s="196">
        <v>0</v>
      </c>
      <c r="KF10" s="196" t="str">
        <f>IF(SUM(Tabelle2[[#This Row],[2018 NF]:[2028 NF]],Tabelle2[[#This Row],[2023 B]])&gt;0,"yes","no")</f>
        <v>no</v>
      </c>
      <c r="KG10" s="196">
        <f>IFERROR(INDEX(Tabelle2[[#Headers],[2005 NF]:[2034 NF]],MATCH(TRUE,INDEX(Tabelle2[[#This Row],[2005 NF]:[2034 NF]]&gt;1000,),0)),0)</f>
        <v>0</v>
      </c>
      <c r="KH10" s="196">
        <f>IFERROR(LOOKUP(2,1/(Tabelle2[[#This Row],[2005 NF]:[2035 NF]]&gt;1000),Tabelle2[[#Headers],[2005 NF]:[2035 NF]]),0)</f>
        <v>0</v>
      </c>
      <c r="KI10" s="196">
        <f>SUM(Tabelle2[[#This Row],[Jan 23 NF]:[Mar 23 NF]])</f>
        <v>0</v>
      </c>
      <c r="KJ10" s="196">
        <f>SUM(Tabelle2[[#This Row],[Jan-23B]:[Mar-23B]])</f>
        <v>0</v>
      </c>
      <c r="KK10" s="52">
        <v>0</v>
      </c>
      <c r="KL10" s="52">
        <v>0</v>
      </c>
      <c r="KM10" s="52">
        <v>0</v>
      </c>
      <c r="KN10" s="52">
        <v>0</v>
      </c>
      <c r="KO10" s="52">
        <v>0</v>
      </c>
      <c r="KP10" s="52">
        <v>0</v>
      </c>
      <c r="KQ10" s="52">
        <v>0</v>
      </c>
      <c r="KR10" s="52">
        <v>0</v>
      </c>
      <c r="KS10" s="52">
        <v>0</v>
      </c>
      <c r="KT10" s="52">
        <v>0</v>
      </c>
      <c r="KU10" s="52">
        <v>0</v>
      </c>
      <c r="KV10" s="52">
        <v>0</v>
      </c>
      <c r="KW10" s="52">
        <v>0</v>
      </c>
      <c r="KX10" s="52">
        <v>0</v>
      </c>
      <c r="KY10" s="52">
        <v>0</v>
      </c>
      <c r="KZ10" s="52">
        <v>0</v>
      </c>
      <c r="LA10" s="52" t="e">
        <f>$AV10*2.204623/#REF!*$AP10*Tabelle2[[#This Row],[May 23 NF]]</f>
        <v>#REF!</v>
      </c>
      <c r="LB10" s="52" t="e">
        <f>$AV10*2.204623/#REF!*$AP10*Tabelle2[[#This Row],[Jun 23 NF]]</f>
        <v>#REF!</v>
      </c>
      <c r="LC10" s="52" t="e">
        <f>$AV10*2.204623/#REF!*$AP10*Tabelle2[[#This Row],[Jul 23 NF]]</f>
        <v>#REF!</v>
      </c>
      <c r="LD10" s="52" t="e">
        <f>$AV10*2.204623/#REF!*$AP10*Tabelle2[[#This Row],[Aug 23 NF]]</f>
        <v>#REF!</v>
      </c>
      <c r="LE10" s="52" t="e">
        <f>$AV10*2.204623/#REF!*$AP10*Tabelle2[[#This Row],[Sep 23 NF]]</f>
        <v>#REF!</v>
      </c>
      <c r="LF10" s="52" t="e">
        <f>$AV10*2.204623/#REF!*$AP10*Tabelle2[[#This Row],[Oct 23 NF]]</f>
        <v>#REF!</v>
      </c>
      <c r="LG10" s="52" t="e">
        <f>$AV10*2.204623/#REF!*$AP10*Tabelle2[[#This Row],[Nov 23 NF]]</f>
        <v>#REF!</v>
      </c>
      <c r="LH10" s="52" t="e">
        <f>$AV10*2.204623/#REF!*$AP10*Tabelle2[[#This Row],[Dec 23 NF]]</f>
        <v>#REF!</v>
      </c>
      <c r="LI10" s="52" t="e">
        <f>$AV10*2.204623/#REF!*$AP10*Tabelle2[[#This Row],[Jan 24 NF]]</f>
        <v>#REF!</v>
      </c>
      <c r="LJ10" s="52" t="e">
        <f>$AV10*2.204623/#REF!*$AP10*Tabelle2[[#This Row],[Feb 24 NF]]</f>
        <v>#REF!</v>
      </c>
      <c r="LK10" s="52" t="e">
        <f>$AV10*2.204623/#REF!*$AP10*Tabelle2[[#This Row],[Mar 24 NF]]</f>
        <v>#REF!</v>
      </c>
      <c r="LL10" s="52" t="e">
        <f>$AV10*2.204623/#REF!*$AP10*Tabelle2[[#This Row],[Apr 24 NF]]</f>
        <v>#REF!</v>
      </c>
      <c r="LM10" s="52" t="e">
        <f>$AV10*2.204623/#REF!*$AP10*Tabelle2[[#This Row],[May 24 NF]]</f>
        <v>#REF!</v>
      </c>
      <c r="LN10" s="52" t="e">
        <f>$AV10*2.204623/#REF!*$AP10*Tabelle2[[#This Row],[Jun 24 NF]]</f>
        <v>#REF!</v>
      </c>
      <c r="LO10" s="52" t="e">
        <f>$AV10*2.204623/#REF!*$AP10*Tabelle2[[#This Row],[Jul 24 NF]]</f>
        <v>#REF!</v>
      </c>
      <c r="LP10" s="52" t="e">
        <f>$AV10*2.204623/#REF!*$AP10*Tabelle2[[#This Row],[Aug 24 NF]]</f>
        <v>#REF!</v>
      </c>
      <c r="LQ10" s="52" t="e">
        <f>$AV10*2.204623/#REF!*$AP10*Tabelle2[[#This Row],[Sep 24 NF]]</f>
        <v>#REF!</v>
      </c>
      <c r="LR10" s="52" t="e">
        <f>$AV10*2.204623/#REF!*$AP10*Tabelle2[[#This Row],[Oct 24 NF]]</f>
        <v>#REF!</v>
      </c>
      <c r="LS10" s="52" t="e">
        <f>$AV10*2.204623/#REF!*$AP10*Tabelle2[[#This Row],[Nov 24 NF]]</f>
        <v>#REF!</v>
      </c>
      <c r="LT10" s="52" t="e">
        <f>$AV10*2.204623/#REF!*$AP10*Tabelle2[[#This Row],[Dec 24 NF]]</f>
        <v>#REF!</v>
      </c>
      <c r="LU10" s="198">
        <f>SUM(Tabelle2[[#This Row],[Jan 22 EV]:[Mar 22 EV]])</f>
        <v>0</v>
      </c>
      <c r="LV10" s="198">
        <f>SUM(Tabelle2[[#This Row],[Apr 22 EV]:[Jun 22 EV]])</f>
        <v>0</v>
      </c>
      <c r="LW10" s="198">
        <f>SUM(Tabelle2[[#This Row],[Jul 22 EV]:[Sep 22 EV]])</f>
        <v>0</v>
      </c>
      <c r="LX10" s="198">
        <f>SUM(Tabelle2[[#This Row],[Oct 22 EV]:[Dec 22 EV]])</f>
        <v>0</v>
      </c>
      <c r="LY10" s="198">
        <f>SUM(Tabelle2[[#This Row],[Jan 23 EV]:[Mar 23 EV]])</f>
        <v>0</v>
      </c>
      <c r="LZ10" s="198" t="e">
        <f>SUM(Tabelle2[[#This Row],[Apr 23 EV]:[Jun 23 EV]])</f>
        <v>#REF!</v>
      </c>
      <c r="MA10" s="198" t="e">
        <f>SUM(Tabelle2[[#This Row],[Jul 23 EV]:[Sep 23 EV]])</f>
        <v>#REF!</v>
      </c>
      <c r="MB10" s="198" t="e">
        <f>SUM(Tabelle2[[#This Row],[Oct 23 EV]:[Dec 23 EV]])</f>
        <v>#REF!</v>
      </c>
      <c r="MC10" s="198" t="e">
        <f>SUM(Tabelle2[[#This Row],[Jan 24 EV]:[Mar 24 EV]])</f>
        <v>#REF!</v>
      </c>
      <c r="MD10" s="198" t="e">
        <f>SUM(Tabelle2[[#This Row],[Apr 24 EV]:[Jun 24 EV]])</f>
        <v>#REF!</v>
      </c>
      <c r="ME10" s="198" t="e">
        <f>SUM(Tabelle2[[#This Row],[Jul 24 EV]:[Sep 24 EV]])</f>
        <v>#REF!</v>
      </c>
      <c r="MF10" s="198" t="e">
        <f>SUM(Tabelle2[[#This Row],[Oct 24 EV]:[Dec 24 EV]])</f>
        <v>#REF!</v>
      </c>
      <c r="MG10" s="68">
        <v>0</v>
      </c>
      <c r="MH10" s="68">
        <v>0</v>
      </c>
      <c r="MI10" s="68">
        <v>0</v>
      </c>
      <c r="MJ10" s="68">
        <v>0</v>
      </c>
      <c r="MK10" s="68">
        <v>0</v>
      </c>
      <c r="ML10" s="68">
        <v>0</v>
      </c>
      <c r="MM10" s="68">
        <v>0</v>
      </c>
      <c r="MN10" s="68">
        <v>0</v>
      </c>
      <c r="MO10" s="68">
        <v>0</v>
      </c>
      <c r="MP10" s="98">
        <v>0</v>
      </c>
      <c r="MQ10" s="98" t="e">
        <f>$AS10*2.204623/#REF!*$AP10*HU10</f>
        <v>#REF!</v>
      </c>
      <c r="MR10" s="98" t="e">
        <f>$AT10*2.204623/#REF!*$AP10*HV10</f>
        <v>#REF!</v>
      </c>
      <c r="MS10" s="98">
        <v>0</v>
      </c>
      <c r="MT10" s="98">
        <v>0</v>
      </c>
      <c r="MU10" s="98">
        <v>0</v>
      </c>
      <c r="MV10" s="98">
        <f>SUM(Tabelle2[[#This Row],[Jan 22 EV]:[Dec 22 EV]])</f>
        <v>0</v>
      </c>
      <c r="MW10" s="98" t="e">
        <f>SUM(Tabelle2[[#This Row],[Jan 23 EV]:[Dec 23 EV]])</f>
        <v>#REF!</v>
      </c>
      <c r="MX10" s="98" t="e">
        <f>SUM(Tabelle2[[#This Row],[Jan 24 EV]:[Dec 24 EV]])</f>
        <v>#REF!</v>
      </c>
      <c r="MY10" s="98">
        <f t="shared" si="22"/>
        <v>0</v>
      </c>
      <c r="MZ10" s="98">
        <f t="shared" si="23"/>
        <v>0</v>
      </c>
      <c r="NA10" s="98">
        <f t="shared" si="24"/>
        <v>0</v>
      </c>
      <c r="NB10" s="98">
        <f t="shared" si="25"/>
        <v>0</v>
      </c>
      <c r="NC10" s="52">
        <v>0</v>
      </c>
      <c r="ND10" s="52">
        <v>0</v>
      </c>
      <c r="NE10" s="52">
        <v>0</v>
      </c>
      <c r="NF10" s="52">
        <v>0</v>
      </c>
      <c r="NG10" s="52">
        <v>0</v>
      </c>
      <c r="NH10" s="52">
        <v>0</v>
      </c>
      <c r="NI10" s="52">
        <v>0</v>
      </c>
      <c r="NJ10" s="52">
        <v>0</v>
      </c>
      <c r="NK10" s="52">
        <v>0</v>
      </c>
      <c r="NL10" s="52">
        <v>0</v>
      </c>
      <c r="NM10" s="52">
        <v>0</v>
      </c>
      <c r="NN10" s="52">
        <v>0</v>
      </c>
      <c r="NO10" s="198">
        <f t="shared" si="26"/>
        <v>0</v>
      </c>
      <c r="NP10" s="198">
        <f t="shared" si="27"/>
        <v>0</v>
      </c>
      <c r="NQ10" s="198">
        <f t="shared" si="28"/>
        <v>0</v>
      </c>
      <c r="NR10" s="198">
        <f t="shared" si="29"/>
        <v>0</v>
      </c>
      <c r="NS10" s="198">
        <f t="shared" si="30"/>
        <v>0</v>
      </c>
      <c r="NT10" s="198">
        <v>0</v>
      </c>
      <c r="NU10" s="198">
        <v>0</v>
      </c>
      <c r="NV10" s="198">
        <v>0</v>
      </c>
      <c r="NW10" s="198">
        <v>0</v>
      </c>
      <c r="NX10" s="198">
        <v>0</v>
      </c>
      <c r="NY10" s="198">
        <v>0</v>
      </c>
      <c r="NZ10" s="198">
        <v>0</v>
      </c>
      <c r="OA10" s="198">
        <v>0</v>
      </c>
      <c r="OB10" s="198">
        <v>0</v>
      </c>
      <c r="OC10" s="198">
        <v>0</v>
      </c>
      <c r="OD10" s="198">
        <v>0</v>
      </c>
      <c r="OE10" s="198">
        <v>0</v>
      </c>
      <c r="OF10" s="198">
        <f>SUM(Tabelle2[[#This Row],[Jan 23 B EV]:[Mar 23 B EV]])</f>
        <v>0</v>
      </c>
      <c r="OG10" s="198">
        <f>SUM(Tabelle2[[#This Row],[Apr 23 B EV]:[Jun 23 B EV]])</f>
        <v>0</v>
      </c>
      <c r="OH10" s="198">
        <f>SUM(Tabelle2[[#This Row],[Jul 23 B EV]:[Sep 23 B EV]])</f>
        <v>0</v>
      </c>
      <c r="OI10" s="198">
        <f>SUM(Tabelle2[[#This Row],[Oct 23 B EV]:[Dec 23 B EV]])</f>
        <v>0</v>
      </c>
      <c r="OJ10" s="198">
        <f>SUM(Tabelle2[[#This Row],[Jan 23 B EV]:[Dec 23 B EV]])</f>
        <v>0</v>
      </c>
      <c r="OK10" s="68"/>
      <c r="OL10" s="68"/>
      <c r="OM10" s="95" t="s">
        <v>973</v>
      </c>
      <c r="ON10" s="95">
        <v>0</v>
      </c>
      <c r="OO10" s="95">
        <v>0</v>
      </c>
      <c r="OP10" s="95">
        <v>0</v>
      </c>
      <c r="OQ10" s="68"/>
      <c r="OR10" s="68"/>
      <c r="OS10" s="68"/>
      <c r="OT10" s="68"/>
      <c r="OU10" s="68"/>
      <c r="OV10" s="68"/>
      <c r="OW10" s="68"/>
      <c r="OX10" s="198">
        <v>0</v>
      </c>
      <c r="OY10" s="198">
        <v>0</v>
      </c>
      <c r="OZ10" s="198">
        <v>0</v>
      </c>
      <c r="PA10" s="198">
        <v>0</v>
      </c>
      <c r="PB10" s="353">
        <v>0</v>
      </c>
      <c r="PC10" s="48" t="s">
        <v>57</v>
      </c>
      <c r="PD10" s="221" t="s">
        <v>42</v>
      </c>
      <c r="PE10" s="12" t="s">
        <v>171</v>
      </c>
      <c r="PF10" s="221" t="s">
        <v>281</v>
      </c>
      <c r="PG10" s="336">
        <v>0</v>
      </c>
      <c r="PH10" s="221">
        <v>0</v>
      </c>
      <c r="PI10" s="30">
        <v>1</v>
      </c>
      <c r="PJ10" s="30" t="s">
        <v>281</v>
      </c>
      <c r="PK10" s="30">
        <v>0</v>
      </c>
      <c r="PL10" s="30"/>
      <c r="PM10" s="334"/>
      <c r="PN10" s="221" t="s">
        <v>972</v>
      </c>
      <c r="PO10" s="337" t="s">
        <v>17</v>
      </c>
      <c r="PP10" s="200">
        <v>1726.7438894878715</v>
      </c>
      <c r="PQ10" s="56">
        <v>1578.135765757122</v>
      </c>
      <c r="PR10" s="56">
        <v>1879.221315799474</v>
      </c>
      <c r="PS10" s="56">
        <v>1931.7457120574145</v>
      </c>
      <c r="PT10" s="200">
        <v>1706.6710356501817</v>
      </c>
      <c r="PU10" s="200">
        <v>1616.6794989762989</v>
      </c>
      <c r="PV10" s="200">
        <v>2409.6198859254014</v>
      </c>
      <c r="PW10" s="200">
        <v>3010.0073646419542</v>
      </c>
      <c r="PX10" s="200" t="e">
        <f>IF($PI10=1,SUMIF(#REF!,$PF10,#REF!),SUMIF(#REF!,$PJ10,#REF!))</f>
        <v>#REF!</v>
      </c>
      <c r="PY10" s="200" t="e">
        <f>IF($PI10=1,SUMIF(#REF!,$PF10,#REF!),SUMIF(#REF!,$PJ10,#REF!))</f>
        <v>#REF!</v>
      </c>
      <c r="PZ10" s="200" t="e">
        <f>IF($PI10=1,SUMIF(#REF!,$PF10,#REF!),SUMIF(#REF!,$PJ10,#REF!))</f>
        <v>#REF!</v>
      </c>
      <c r="QA10" s="200" t="e">
        <f>IF($PI10=1,SUMIF(#REF!,$PF10,#REF!),SUMIF(#REF!,$PJ10,#REF!))</f>
        <v>#REF!</v>
      </c>
      <c r="QB10" s="200" t="e">
        <f>IF($PI10=1,SUMIF(#REF!,$PF10,#REF!),SUMIF(#REF!,$PJ10,#REF!))</f>
        <v>#REF!</v>
      </c>
      <c r="QC10" s="200" t="e">
        <f>IF($PI10=1,SUMIF(#REF!,$PF10,#REF!),SUMIF(#REF!,$PJ10,#REF!))</f>
        <v>#REF!</v>
      </c>
      <c r="QD10" s="57">
        <f t="shared" si="31"/>
        <v>5.7839464882881391</v>
      </c>
      <c r="QE10" s="57">
        <f t="shared" si="32"/>
        <v>6.8874400834708611</v>
      </c>
      <c r="QF10" s="57">
        <f t="shared" si="33"/>
        <v>7.0799446219760256</v>
      </c>
      <c r="QG10" s="57">
        <f t="shared" si="34"/>
        <v>6.2550346792096976</v>
      </c>
      <c r="QH10" s="57">
        <f t="shared" si="35"/>
        <v>5.9252111977230832</v>
      </c>
      <c r="QI10" s="57">
        <f t="shared" si="36"/>
        <v>8.8313773629108905</v>
      </c>
      <c r="QJ10" s="57">
        <f>IF(Tabelle2[[#This Row],[Index and Premium Usage]]=1,($AW10*(1+$AZ10))*(PW10*(1+$PG10)+$PH10)/1000,($AW10*(1+$AZ10))*(PW10*(1+$PG10)+$PK10)/1000)</f>
        <v>11.031827491780993</v>
      </c>
      <c r="QK10" s="57" t="e">
        <f>IF($PI10=1,($AW10*(1+$AY10))*(PX10*(1+$PG10)+$PH10)/1000,($AW10*(1+$AZ10))*(PX10*(1+$PG10)+$PK10+Tabelle2[[#This Row],[Premium VW 2023]])/1000)</f>
        <v>#REF!</v>
      </c>
      <c r="QL10" s="57" t="e">
        <f t="shared" si="37"/>
        <v>#REF!</v>
      </c>
      <c r="QM10" s="57" t="e">
        <f t="shared" si="38"/>
        <v>#REF!</v>
      </c>
      <c r="QN10" s="57" t="e">
        <f t="shared" si="39"/>
        <v>#REF!</v>
      </c>
      <c r="QO10" s="57" t="e">
        <f t="shared" si="40"/>
        <v>#REF!</v>
      </c>
      <c r="QP10" s="57" t="e">
        <f t="shared" si="41"/>
        <v>#REF!</v>
      </c>
    </row>
    <row r="11" spans="1:458" ht="12.75" customHeight="1">
      <c r="A11" s="94" t="s">
        <v>933</v>
      </c>
      <c r="B11" s="94" t="s">
        <v>87</v>
      </c>
      <c r="C11" s="94" t="s">
        <v>1553</v>
      </c>
      <c r="D11" s="2" t="s">
        <v>108</v>
      </c>
      <c r="E11" s="173" t="s">
        <v>304</v>
      </c>
      <c r="F11" s="2" t="s">
        <v>304</v>
      </c>
      <c r="G11" s="2" t="s">
        <v>304</v>
      </c>
      <c r="H11" s="2" t="s">
        <v>216</v>
      </c>
      <c r="I11" s="188" t="s">
        <v>216</v>
      </c>
      <c r="J11" s="2" t="s">
        <v>27</v>
      </c>
      <c r="K11" s="2" t="s">
        <v>27</v>
      </c>
      <c r="L11" s="2" t="s">
        <v>27</v>
      </c>
      <c r="M11" s="2" t="s">
        <v>312</v>
      </c>
      <c r="N11" s="6" t="s">
        <v>28</v>
      </c>
      <c r="O11" s="64"/>
      <c r="P11" s="65"/>
      <c r="Q11" s="2" t="s">
        <v>90</v>
      </c>
      <c r="R11" s="63"/>
      <c r="S11" s="63"/>
      <c r="T11" s="94" t="s">
        <v>1282</v>
      </c>
      <c r="U11" s="63" t="s">
        <v>14</v>
      </c>
      <c r="V11" s="63"/>
      <c r="W11" s="63"/>
      <c r="X11" s="94"/>
      <c r="Y11" s="63" t="s">
        <v>235</v>
      </c>
      <c r="Z11" s="94" t="s">
        <v>261</v>
      </c>
      <c r="AA11" s="69" t="s">
        <v>513</v>
      </c>
      <c r="AB11" s="64"/>
      <c r="AC11" s="79"/>
      <c r="AD11" s="63"/>
      <c r="AE11" s="63"/>
      <c r="AF11" s="63" t="s">
        <v>119</v>
      </c>
      <c r="AG11" s="2"/>
      <c r="AH11" s="2"/>
      <c r="AI11" s="2" t="s">
        <v>109</v>
      </c>
      <c r="AJ11" s="63" t="s">
        <v>120</v>
      </c>
      <c r="AK11" s="66"/>
      <c r="AL11" s="67"/>
      <c r="AM11" s="67"/>
      <c r="AN11" s="67"/>
      <c r="AO11" s="67"/>
      <c r="AP11" s="67">
        <v>1</v>
      </c>
      <c r="AQ11" s="78"/>
      <c r="AR11" s="37">
        <v>3.2029999999999998</v>
      </c>
      <c r="AS11" s="67">
        <v>3.2029999999999998</v>
      </c>
      <c r="AT11" s="67">
        <v>3.2029999999999998</v>
      </c>
      <c r="AU11" s="67">
        <v>3.2029999999999998</v>
      </c>
      <c r="AV11" s="67">
        <v>3.2029999999999998</v>
      </c>
      <c r="AW11" s="33">
        <v>3.2029999999999998</v>
      </c>
      <c r="AX11" s="193"/>
      <c r="AY11" s="36">
        <v>0.15</v>
      </c>
      <c r="AZ11" s="36">
        <v>0.15</v>
      </c>
      <c r="BA11" s="96">
        <v>0</v>
      </c>
      <c r="BB11" s="96">
        <v>0</v>
      </c>
      <c r="BC11" s="96">
        <v>0</v>
      </c>
      <c r="BD11" s="96">
        <v>0</v>
      </c>
      <c r="BE11" s="133">
        <v>0</v>
      </c>
      <c r="BF11" s="133">
        <v>0</v>
      </c>
      <c r="BG11" s="133">
        <v>0</v>
      </c>
      <c r="BH11" s="133">
        <v>0</v>
      </c>
      <c r="BI11" s="133">
        <v>0</v>
      </c>
      <c r="BJ11" s="133">
        <v>0</v>
      </c>
      <c r="BK11" s="133">
        <v>0</v>
      </c>
      <c r="BL11" s="133">
        <v>0</v>
      </c>
      <c r="BM11" s="96">
        <v>0</v>
      </c>
      <c r="BN11" s="96">
        <v>0</v>
      </c>
      <c r="BO11" s="96">
        <v>0</v>
      </c>
      <c r="BP11" s="96">
        <v>0</v>
      </c>
      <c r="BQ11" s="96">
        <v>0</v>
      </c>
      <c r="BR11" s="96">
        <v>0</v>
      </c>
      <c r="BS11" s="96">
        <v>0</v>
      </c>
      <c r="BT11" s="96">
        <v>0</v>
      </c>
      <c r="BU11" s="96">
        <v>0</v>
      </c>
      <c r="BV11" s="96">
        <v>0</v>
      </c>
      <c r="BW11" s="96">
        <v>0</v>
      </c>
      <c r="BX11" s="96">
        <v>0</v>
      </c>
      <c r="BY11" s="96">
        <v>0</v>
      </c>
      <c r="BZ11" s="96">
        <v>0</v>
      </c>
      <c r="CA11" s="96">
        <v>0</v>
      </c>
      <c r="CB11" s="96">
        <v>0</v>
      </c>
      <c r="CC11" s="96">
        <v>0</v>
      </c>
      <c r="CD11" s="96">
        <v>0</v>
      </c>
      <c r="CE11" s="96">
        <v>0</v>
      </c>
      <c r="CF11" s="96">
        <v>0</v>
      </c>
      <c r="CG11" s="96">
        <v>0</v>
      </c>
      <c r="CH11" s="96">
        <v>0</v>
      </c>
      <c r="CI11" s="96">
        <v>0</v>
      </c>
      <c r="CJ11" s="96">
        <v>0</v>
      </c>
      <c r="CK11" s="95">
        <f>SUM(Tabelle2[[#This Row],[Jan 22 CF]:[Mar 22 CF]])</f>
        <v>0</v>
      </c>
      <c r="CL11" s="95">
        <f>SUM(Tabelle2[[#This Row],[Apr 22 CF]:[Jun 22 CF]])</f>
        <v>0</v>
      </c>
      <c r="CM11" s="95">
        <f>SUM(Tabelle2[[#This Row],[Jul 22 CF]:[Sep 22 CF]])</f>
        <v>0</v>
      </c>
      <c r="CN11" s="95">
        <f>SUM(Tabelle2[[#This Row],[Oct 22 CF]:[Dec 22 CF]])</f>
        <v>0</v>
      </c>
      <c r="CO11" s="95">
        <f>SUM(Tabelle2[[#This Row],[Jan 23 CF]:[Mar 23 CF]])</f>
        <v>0</v>
      </c>
      <c r="CP11" s="95">
        <f>SUM(Tabelle2[[#This Row],[Apr 23 CF]:[Jun 23 CF]])</f>
        <v>0</v>
      </c>
      <c r="CQ11" s="95">
        <f>SUM(Tabelle2[[#This Row],[Jul 23 CF]:[Sep 23 CF]])</f>
        <v>0</v>
      </c>
      <c r="CR11" s="95">
        <f>SUM(Tabelle2[[#This Row],[Oct 23 CF]:[Dec 23 CF]])</f>
        <v>0</v>
      </c>
      <c r="CS11" s="95">
        <f>SUM(Tabelle2[[#This Row],[Jan 24 CF]:[Mar 24 CF]])</f>
        <v>0</v>
      </c>
      <c r="CT11" s="95">
        <f>SUM(Tabelle2[[#This Row],[Apr 24 CF]:[Jun 24 CF]])</f>
        <v>0</v>
      </c>
      <c r="CU11" s="95">
        <f>SUM(Tabelle2[[#This Row],[Jul 24 CF]:[Sep 24 CF]])</f>
        <v>0</v>
      </c>
      <c r="CV11" s="95">
        <f>SUM(Tabelle2[[#This Row],[Oct 24 CF]:[Dec 24 CF]])</f>
        <v>0</v>
      </c>
      <c r="CW11" s="98">
        <v>0</v>
      </c>
      <c r="CX11" s="275">
        <v>0</v>
      </c>
      <c r="CY11" s="98">
        <v>0</v>
      </c>
      <c r="CZ11" s="52">
        <v>0</v>
      </c>
      <c r="DA11" s="52">
        <f>SUM(Tabelle2[[#This Row],[Jan 22 CF]:[Dec 22 CF]])</f>
        <v>0</v>
      </c>
      <c r="DB11" s="98">
        <f>SUM(Tabelle2[[#This Row],[Jan 23 CF]:[Dec 23 CF]])</f>
        <v>0</v>
      </c>
      <c r="DC11" s="98">
        <f>SUM(Tabelle2[[#This Row],[Jan 24 CF]:[Dec 24 CF]])</f>
        <v>0</v>
      </c>
      <c r="DD11" s="98">
        <v>0</v>
      </c>
      <c r="DE11" s="98">
        <v>0</v>
      </c>
      <c r="DF11" s="98">
        <v>0</v>
      </c>
      <c r="DG11" s="98">
        <v>0</v>
      </c>
      <c r="DH11" s="98">
        <v>0</v>
      </c>
      <c r="DI11" s="98">
        <v>0</v>
      </c>
      <c r="DJ11" s="98">
        <v>0</v>
      </c>
      <c r="DK11" s="98">
        <v>0</v>
      </c>
      <c r="DL11" s="98">
        <v>0</v>
      </c>
      <c r="DM11" s="98">
        <v>0</v>
      </c>
      <c r="DN11" s="98"/>
      <c r="DO11" s="98"/>
      <c r="DP11" s="226">
        <v>0.95</v>
      </c>
      <c r="DQ11" s="226">
        <v>0.92500000000000004</v>
      </c>
      <c r="DR11" s="226">
        <v>0.8</v>
      </c>
      <c r="DS11" s="226">
        <v>0.85</v>
      </c>
      <c r="DT11" s="226">
        <v>0.9</v>
      </c>
      <c r="DU11" s="226">
        <v>0.9</v>
      </c>
      <c r="DV11" s="226">
        <v>0.9</v>
      </c>
      <c r="DW11" s="226">
        <v>0.9</v>
      </c>
      <c r="DX11" s="226">
        <v>0.9</v>
      </c>
      <c r="DY11" s="226">
        <v>0.9</v>
      </c>
      <c r="DZ11" s="226">
        <v>0.9</v>
      </c>
      <c r="EA11" s="226">
        <v>0.88</v>
      </c>
      <c r="EB11" s="226">
        <v>0.9</v>
      </c>
      <c r="EC11" s="226">
        <v>0.93</v>
      </c>
      <c r="ED11" s="226">
        <v>0.93</v>
      </c>
      <c r="EE11" s="226">
        <v>0.9</v>
      </c>
      <c r="EF11" s="316">
        <v>0.9</v>
      </c>
      <c r="EG11" s="316">
        <v>0.9</v>
      </c>
      <c r="EH11" s="316">
        <v>0.9</v>
      </c>
      <c r="EI11" s="226">
        <v>0.95</v>
      </c>
      <c r="EJ11" s="226">
        <v>0.95</v>
      </c>
      <c r="EK11" s="226">
        <v>0.95</v>
      </c>
      <c r="EL11" s="226">
        <v>0.97499999999999998</v>
      </c>
      <c r="EM11" s="226">
        <v>0.95</v>
      </c>
      <c r="EN11" s="226">
        <v>0.9</v>
      </c>
      <c r="EO11" s="226">
        <v>0.9</v>
      </c>
      <c r="EP11" s="226">
        <v>0.9</v>
      </c>
      <c r="EQ11" s="226">
        <v>0.9</v>
      </c>
      <c r="ER11" s="226">
        <v>0.9</v>
      </c>
      <c r="ES11" s="226">
        <v>0.9</v>
      </c>
      <c r="ET11" s="226">
        <v>0.9</v>
      </c>
      <c r="EU11" s="226">
        <v>0.9</v>
      </c>
      <c r="EV11" s="226">
        <v>0.9</v>
      </c>
      <c r="EW11" s="226">
        <v>0.9</v>
      </c>
      <c r="EX11" s="226">
        <v>0.9</v>
      </c>
      <c r="EY11" s="226">
        <v>0.9</v>
      </c>
      <c r="EZ11" s="316">
        <v>0.9</v>
      </c>
      <c r="FA11" s="226">
        <v>0.9</v>
      </c>
      <c r="FB11" s="226">
        <v>0.85</v>
      </c>
      <c r="FC11" s="226">
        <v>0.85</v>
      </c>
      <c r="FD11" s="226">
        <v>0.85</v>
      </c>
      <c r="FE11" s="226">
        <v>0.85</v>
      </c>
      <c r="FF11" s="226">
        <v>0.85</v>
      </c>
      <c r="FG11" s="226">
        <v>0.85</v>
      </c>
      <c r="FH11" s="226">
        <v>0.85</v>
      </c>
      <c r="FI11" s="226">
        <v>0.85</v>
      </c>
      <c r="FJ11" s="226">
        <v>0.85</v>
      </c>
      <c r="FK11" s="226">
        <v>0.85</v>
      </c>
      <c r="FL11" s="226">
        <v>0.85</v>
      </c>
      <c r="FM11" s="195">
        <f t="shared" si="0"/>
        <v>0</v>
      </c>
      <c r="FN11" s="195">
        <f t="shared" si="1"/>
        <v>0</v>
      </c>
      <c r="FO11" s="195">
        <f t="shared" si="2"/>
        <v>0</v>
      </c>
      <c r="FP11" s="195">
        <f t="shared" si="3"/>
        <v>0</v>
      </c>
      <c r="FQ11" s="195">
        <f t="shared" si="4"/>
        <v>0</v>
      </c>
      <c r="FR11" s="195">
        <f t="shared" si="5"/>
        <v>0</v>
      </c>
      <c r="FS11" s="195">
        <f t="shared" si="6"/>
        <v>0</v>
      </c>
      <c r="FT11" s="95">
        <f t="shared" si="7"/>
        <v>0</v>
      </c>
      <c r="FU11" s="95">
        <f t="shared" si="8"/>
        <v>0</v>
      </c>
      <c r="FV11" s="95">
        <f t="shared" si="9"/>
        <v>0</v>
      </c>
      <c r="FW11" s="95">
        <f t="shared" si="10"/>
        <v>0</v>
      </c>
      <c r="FX11" s="95">
        <f t="shared" si="11"/>
        <v>0</v>
      </c>
      <c r="FY11" s="95">
        <f t="shared" si="12"/>
        <v>0</v>
      </c>
      <c r="FZ11" s="95">
        <f t="shared" si="13"/>
        <v>0</v>
      </c>
      <c r="GA11" s="95">
        <f t="shared" si="14"/>
        <v>0</v>
      </c>
      <c r="GB11" s="95">
        <f t="shared" si="15"/>
        <v>0</v>
      </c>
      <c r="GC11" s="95">
        <f t="shared" si="16"/>
        <v>0</v>
      </c>
      <c r="GD11" s="95">
        <f t="shared" si="17"/>
        <v>0</v>
      </c>
      <c r="GE11" s="95">
        <f t="shared" si="18"/>
        <v>0</v>
      </c>
      <c r="GF11" s="95">
        <f t="shared" si="19"/>
        <v>0</v>
      </c>
      <c r="GG11" s="95">
        <f t="shared" si="20"/>
        <v>0</v>
      </c>
      <c r="GH11" s="95">
        <f t="shared" si="21"/>
        <v>0</v>
      </c>
      <c r="GI11" s="95">
        <f>BW11*Tabelle2[[#This Row],[Nov 2023 AF]]</f>
        <v>0</v>
      </c>
      <c r="GJ11" s="95">
        <f>BX11*Tabelle2[[#This Row],[Dec 2023 AF]]</f>
        <v>0</v>
      </c>
      <c r="GK11" s="95">
        <f>BY11*Tabelle2[[#This Row],[Jan 2024 AF]]</f>
        <v>0</v>
      </c>
      <c r="GL11" s="95">
        <f>BZ11*Tabelle2[[#This Row],[Feb 2024 AF]]</f>
        <v>0</v>
      </c>
      <c r="GM11" s="95">
        <f>CA11*Tabelle2[[#This Row],[Mar 2024 AF]]</f>
        <v>0</v>
      </c>
      <c r="GN11" s="95">
        <f>CB11*Tabelle2[[#This Row],[Apr 2024 AF]]</f>
        <v>0</v>
      </c>
      <c r="GO11" s="95">
        <f>CC11*Tabelle2[[#This Row],[May 2024 AF]]</f>
        <v>0</v>
      </c>
      <c r="GP11" s="95">
        <f>CD11*Tabelle2[[#This Row],[Jun 2024 AF]]</f>
        <v>0</v>
      </c>
      <c r="GQ11" s="95">
        <f>CE11*Tabelle2[[#This Row],[Jul 2024 AF]]</f>
        <v>0</v>
      </c>
      <c r="GR11" s="95">
        <f>CF11*Tabelle2[[#This Row],[Aug 2024 AF]]</f>
        <v>0</v>
      </c>
      <c r="GS11" s="95">
        <f>CG11*Tabelle2[[#This Row],[Sep 2024 AF]]</f>
        <v>0</v>
      </c>
      <c r="GT11" s="95">
        <f>CH11*Tabelle2[[#This Row],[Oct 2024 AF]]</f>
        <v>0</v>
      </c>
      <c r="GU11" s="95">
        <f>CI11*Tabelle2[[#This Row],[Nov 2024 AF]]</f>
        <v>0</v>
      </c>
      <c r="GV11" s="95">
        <f>CJ11*Tabelle2[[#This Row],[Dec 2024 AF]]</f>
        <v>0</v>
      </c>
      <c r="GW11" s="95">
        <f>SUM(Tabelle2[[#This Row],[Jan 22 NF]:[Mar 22 NF]])</f>
        <v>0</v>
      </c>
      <c r="GX11" s="95">
        <f>SUM(Tabelle2[[#This Row],[Apr 22 NF]:[Jun 22 NF]])</f>
        <v>0</v>
      </c>
      <c r="GY11" s="95">
        <f>SUM(Tabelle2[[#This Row],[Jul 22 NF]:[Sep 22 NF]])</f>
        <v>0</v>
      </c>
      <c r="GZ11" s="95">
        <f>SUM(Tabelle2[[#This Row],[Oct 22 NF]:[Dec 22 NF]])</f>
        <v>0</v>
      </c>
      <c r="HA11" s="98">
        <f>SUM(Tabelle2[[#This Row],[Jan 23 NF]:[Mar 23 NF]])</f>
        <v>0</v>
      </c>
      <c r="HB11" s="98">
        <f>SUM(Tabelle2[[#This Row],[Apr 23 NF]:[Jun 23 NF]])</f>
        <v>0</v>
      </c>
      <c r="HC11" s="98">
        <f>SUM(Tabelle2[[#This Row],[Jul 23 NF]:[Sep 23 NF]])</f>
        <v>0</v>
      </c>
      <c r="HD11" s="98">
        <f>SUM(Tabelle2[[#This Row],[Oct 23 NF]:[Dec 23 NF]])</f>
        <v>0</v>
      </c>
      <c r="HE11" s="95">
        <f>SUM(Tabelle2[[#This Row],[Jan 24 NF]:[Mar 24 NF]])</f>
        <v>0</v>
      </c>
      <c r="HF11" s="98">
        <f>SUM(Tabelle2[[#This Row],[Apr 24 NF]:[Jun 24 NF]])</f>
        <v>0</v>
      </c>
      <c r="HG11" s="98">
        <f>SUM(Tabelle2[[#This Row],[Jul 24 NF]:[Sep 24 NF]])</f>
        <v>0</v>
      </c>
      <c r="HH11" s="98">
        <f>SUM(Tabelle2[[#This Row],[Oct 24 NF]:[Dec 24 NF]])</f>
        <v>0</v>
      </c>
      <c r="HI11" s="95">
        <v>0</v>
      </c>
      <c r="HJ11" s="95">
        <v>0</v>
      </c>
      <c r="HK11" s="95">
        <v>0</v>
      </c>
      <c r="HL11" s="95">
        <v>0</v>
      </c>
      <c r="HM11" s="95">
        <v>0</v>
      </c>
      <c r="HN11" s="95">
        <v>0</v>
      </c>
      <c r="HO11" s="95">
        <v>0</v>
      </c>
      <c r="HP11" s="95">
        <v>0</v>
      </c>
      <c r="HQ11" s="95">
        <v>0</v>
      </c>
      <c r="HR11" s="95">
        <v>0</v>
      </c>
      <c r="HS11" s="95">
        <v>0</v>
      </c>
      <c r="HT11" s="95">
        <v>0</v>
      </c>
      <c r="HU11" s="95">
        <v>0</v>
      </c>
      <c r="HV11" s="98">
        <v>0</v>
      </c>
      <c r="HW11" s="98">
        <v>0</v>
      </c>
      <c r="HX11" s="98">
        <v>0</v>
      </c>
      <c r="HY11" s="98">
        <v>0</v>
      </c>
      <c r="HZ11" s="98">
        <f>SUM(Tabelle2[[#This Row],[Jan 22 NF]:[Dec 22 NF]])</f>
        <v>0</v>
      </c>
      <c r="IA11" s="98">
        <f>SUM(Tabelle2[[#This Row],[Jan 23 NF]:[Dec 23 NF]])</f>
        <v>0</v>
      </c>
      <c r="IB11" s="98">
        <f>SUM(Tabelle2[[#This Row],[Jan 24 NF]:[Dec 24 NF]])</f>
        <v>0</v>
      </c>
      <c r="IC11" s="98">
        <f>IFERROR(Tabelle2[[#This Row],[2025 CF]]*Tabelle2[[#This Row],[2025 AF]],0)</f>
        <v>0</v>
      </c>
      <c r="ID11" s="98">
        <f>IFERROR(Tabelle2[[#This Row],[2026 CF]]*Tabelle2[[#This Row],[2026 AF]],0)</f>
        <v>0</v>
      </c>
      <c r="IE11" s="98">
        <f>IFERROR(Tabelle2[[#This Row],[2027 CF]]*Tabelle2[[#This Row],[2027 AF]],0)</f>
        <v>0</v>
      </c>
      <c r="IF11" s="98">
        <f>IFERROR(Tabelle2[[#This Row],[2028 CF]]*Tabelle2[[#This Row],[2028 AF]],0)</f>
        <v>0</v>
      </c>
      <c r="IG11" s="98">
        <f>IFERROR(Tabelle2[[#This Row],[2029 CF]]*Tabelle2[[#This Row],[2029 AF]],0)</f>
        <v>0</v>
      </c>
      <c r="IH11" s="98">
        <f>IFERROR(Tabelle2[[#This Row],[2030 CF]]*Tabelle2[[#This Row],[2030 AF]],0)</f>
        <v>0</v>
      </c>
      <c r="II11" s="98">
        <f>IFERROR(Tabelle2[[#This Row],[2031 CF]]*Tabelle2[[#This Row],[2031 AF]],0)</f>
        <v>0</v>
      </c>
      <c r="IJ11" s="98">
        <f>IFERROR(Tabelle2[[#This Row],[2032 CF]]*Tabelle2[[#This Row],[2032 AF]],0)</f>
        <v>0</v>
      </c>
      <c r="IK11" s="98">
        <f>IFERROR(Tabelle2[[#This Row],[2033 CF]]*Tabelle2[[#This Row],[2033 AF]],0)</f>
        <v>0</v>
      </c>
      <c r="IL11" s="98">
        <f>IFERROR(Tabelle2[[#This Row],[2034 CF]]*Tabelle2[[#This Row],[2034 AF]],0)</f>
        <v>0</v>
      </c>
      <c r="IM11" s="98">
        <f>IFERROR(Tabelle2[[#This Row],[2035 CF]]*Tabelle2[[#This Row],[2035 AF]],0)</f>
        <v>0</v>
      </c>
      <c r="IN11" s="51">
        <v>0</v>
      </c>
      <c r="IO11" s="51">
        <v>0</v>
      </c>
      <c r="IP11" s="51">
        <v>0</v>
      </c>
      <c r="IQ11" s="51">
        <v>0</v>
      </c>
      <c r="IR11" s="51">
        <v>0</v>
      </c>
      <c r="IS11" s="51">
        <v>0</v>
      </c>
      <c r="IT11" s="51">
        <v>0</v>
      </c>
      <c r="IU11" s="51">
        <v>0</v>
      </c>
      <c r="IV11" s="51">
        <v>0</v>
      </c>
      <c r="IW11" s="51">
        <v>0</v>
      </c>
      <c r="IX11" s="51">
        <v>0</v>
      </c>
      <c r="IY11" s="51">
        <v>0</v>
      </c>
      <c r="IZ11" s="199">
        <v>0</v>
      </c>
      <c r="JA11" s="199">
        <v>0</v>
      </c>
      <c r="JB11" s="199">
        <v>0</v>
      </c>
      <c r="JC11" s="199">
        <v>0</v>
      </c>
      <c r="JD11" s="199">
        <v>0</v>
      </c>
      <c r="JE11" s="196">
        <v>0</v>
      </c>
      <c r="JF11" s="196">
        <v>0</v>
      </c>
      <c r="JG11" s="196">
        <v>0</v>
      </c>
      <c r="JH11" s="196">
        <v>0</v>
      </c>
      <c r="JI11" s="196">
        <v>0</v>
      </c>
      <c r="JJ11" s="196">
        <v>0</v>
      </c>
      <c r="JK11" s="196">
        <v>0</v>
      </c>
      <c r="JL11" s="196">
        <v>0</v>
      </c>
      <c r="JM11" s="196">
        <v>0</v>
      </c>
      <c r="JN11" s="196">
        <v>0</v>
      </c>
      <c r="JO11" s="196">
        <v>0</v>
      </c>
      <c r="JP11" s="196">
        <v>0</v>
      </c>
      <c r="JQ11" s="196">
        <f>SUM(Tabelle2[[#This Row],[Jan-23B]:[Mar-23B]])</f>
        <v>0</v>
      </c>
      <c r="JR11" s="196">
        <f>SUM(Tabelle2[[#This Row],[Apr-23B]:[Jun-23B]])</f>
        <v>0</v>
      </c>
      <c r="JS11" s="196">
        <f>SUM(Tabelle2[[#This Row],[Jul-23B]:[Sep-23B]])</f>
        <v>0</v>
      </c>
      <c r="JT11" s="196">
        <f>SUM(Tabelle2[[#This Row],[Oct-23B]:[Dec-23B]])</f>
        <v>0</v>
      </c>
      <c r="JU11" s="196">
        <f>SUM(Tabelle2[[#This Row],[1Q23 B1]:[4Q23 B]])</f>
        <v>0</v>
      </c>
      <c r="JV11" s="196">
        <v>0</v>
      </c>
      <c r="JW11" s="196">
        <v>0</v>
      </c>
      <c r="JX11" s="196">
        <v>0</v>
      </c>
      <c r="JY11" s="196">
        <v>0</v>
      </c>
      <c r="JZ11" s="196">
        <v>0</v>
      </c>
      <c r="KA11" s="196">
        <v>0</v>
      </c>
      <c r="KB11" s="196">
        <v>0</v>
      </c>
      <c r="KC11" s="196">
        <v>0</v>
      </c>
      <c r="KD11" s="196">
        <v>0</v>
      </c>
      <c r="KE11" s="196">
        <v>0</v>
      </c>
      <c r="KF11" s="196" t="str">
        <f>IF(SUM(Tabelle2[[#This Row],[2018 NF]:[2028 NF]],Tabelle2[[#This Row],[2023 B]])&gt;0,"yes","no")</f>
        <v>no</v>
      </c>
      <c r="KG11" s="196">
        <f>IFERROR(INDEX(Tabelle2[[#Headers],[2005 NF]:[2034 NF]],MATCH(TRUE,INDEX(Tabelle2[[#This Row],[2005 NF]:[2034 NF]]&gt;1000,),0)),0)</f>
        <v>0</v>
      </c>
      <c r="KH11" s="196">
        <f>IFERROR(LOOKUP(2,1/(Tabelle2[[#This Row],[2005 NF]:[2035 NF]]&gt;1000),Tabelle2[[#Headers],[2005 NF]:[2035 NF]]),0)</f>
        <v>0</v>
      </c>
      <c r="KI11" s="196">
        <f>SUM(Tabelle2[[#This Row],[Jan 23 NF]:[Mar 23 NF]])</f>
        <v>0</v>
      </c>
      <c r="KJ11" s="196">
        <f>SUM(Tabelle2[[#This Row],[Jan-23B]:[Mar-23B]])</f>
        <v>0</v>
      </c>
      <c r="KK11" s="52">
        <v>0</v>
      </c>
      <c r="KL11" s="52">
        <v>0</v>
      </c>
      <c r="KM11" s="52">
        <v>0</v>
      </c>
      <c r="KN11" s="52">
        <v>0</v>
      </c>
      <c r="KO11" s="52">
        <v>0</v>
      </c>
      <c r="KP11" s="52">
        <v>0</v>
      </c>
      <c r="KQ11" s="52">
        <v>0</v>
      </c>
      <c r="KR11" s="52">
        <v>0</v>
      </c>
      <c r="KS11" s="52">
        <v>0</v>
      </c>
      <c r="KT11" s="52">
        <v>0</v>
      </c>
      <c r="KU11" s="52">
        <v>0</v>
      </c>
      <c r="KV11" s="52">
        <v>0</v>
      </c>
      <c r="KW11" s="52">
        <v>0</v>
      </c>
      <c r="KX11" s="52">
        <v>0</v>
      </c>
      <c r="KY11" s="52">
        <v>0</v>
      </c>
      <c r="KZ11" s="52">
        <v>0</v>
      </c>
      <c r="LA11" s="52" t="e">
        <f>$AV11*2.204623/#REF!*$AP11*Tabelle2[[#This Row],[May 23 NF]]</f>
        <v>#REF!</v>
      </c>
      <c r="LB11" s="52" t="e">
        <f>$AV11*2.204623/#REF!*$AP11*Tabelle2[[#This Row],[Jun 23 NF]]</f>
        <v>#REF!</v>
      </c>
      <c r="LC11" s="52" t="e">
        <f>$AV11*2.204623/#REF!*$AP11*Tabelle2[[#This Row],[Jul 23 NF]]</f>
        <v>#REF!</v>
      </c>
      <c r="LD11" s="52" t="e">
        <f>$AV11*2.204623/#REF!*$AP11*Tabelle2[[#This Row],[Aug 23 NF]]</f>
        <v>#REF!</v>
      </c>
      <c r="LE11" s="52" t="e">
        <f>$AV11*2.204623/#REF!*$AP11*Tabelle2[[#This Row],[Sep 23 NF]]</f>
        <v>#REF!</v>
      </c>
      <c r="LF11" s="52" t="e">
        <f>$AV11*2.204623/#REF!*$AP11*Tabelle2[[#This Row],[Oct 23 NF]]</f>
        <v>#REF!</v>
      </c>
      <c r="LG11" s="52" t="e">
        <f>$AV11*2.204623/#REF!*$AP11*Tabelle2[[#This Row],[Nov 23 NF]]</f>
        <v>#REF!</v>
      </c>
      <c r="LH11" s="52" t="e">
        <f>$AV11*2.204623/#REF!*$AP11*Tabelle2[[#This Row],[Dec 23 NF]]</f>
        <v>#REF!</v>
      </c>
      <c r="LI11" s="52" t="e">
        <f>$AV11*2.204623/#REF!*$AP11*Tabelle2[[#This Row],[Jan 24 NF]]</f>
        <v>#REF!</v>
      </c>
      <c r="LJ11" s="52" t="e">
        <f>$AV11*2.204623/#REF!*$AP11*Tabelle2[[#This Row],[Feb 24 NF]]</f>
        <v>#REF!</v>
      </c>
      <c r="LK11" s="52" t="e">
        <f>$AV11*2.204623/#REF!*$AP11*Tabelle2[[#This Row],[Mar 24 NF]]</f>
        <v>#REF!</v>
      </c>
      <c r="LL11" s="52" t="e">
        <f>$AV11*2.204623/#REF!*$AP11*Tabelle2[[#This Row],[Apr 24 NF]]</f>
        <v>#REF!</v>
      </c>
      <c r="LM11" s="52" t="e">
        <f>$AV11*2.204623/#REF!*$AP11*Tabelle2[[#This Row],[May 24 NF]]</f>
        <v>#REF!</v>
      </c>
      <c r="LN11" s="52" t="e">
        <f>$AV11*2.204623/#REF!*$AP11*Tabelle2[[#This Row],[Jun 24 NF]]</f>
        <v>#REF!</v>
      </c>
      <c r="LO11" s="52" t="e">
        <f>$AV11*2.204623/#REF!*$AP11*Tabelle2[[#This Row],[Jul 24 NF]]</f>
        <v>#REF!</v>
      </c>
      <c r="LP11" s="52" t="e">
        <f>$AV11*2.204623/#REF!*$AP11*Tabelle2[[#This Row],[Aug 24 NF]]</f>
        <v>#REF!</v>
      </c>
      <c r="LQ11" s="52" t="e">
        <f>$AV11*2.204623/#REF!*$AP11*Tabelle2[[#This Row],[Sep 24 NF]]</f>
        <v>#REF!</v>
      </c>
      <c r="LR11" s="52" t="e">
        <f>$AV11*2.204623/#REF!*$AP11*Tabelle2[[#This Row],[Oct 24 NF]]</f>
        <v>#REF!</v>
      </c>
      <c r="LS11" s="52" t="e">
        <f>$AV11*2.204623/#REF!*$AP11*Tabelle2[[#This Row],[Nov 24 NF]]</f>
        <v>#REF!</v>
      </c>
      <c r="LT11" s="52" t="e">
        <f>$AV11*2.204623/#REF!*$AP11*Tabelle2[[#This Row],[Dec 24 NF]]</f>
        <v>#REF!</v>
      </c>
      <c r="LU11" s="198">
        <f>SUM(Tabelle2[[#This Row],[Jan 22 EV]:[Mar 22 EV]])</f>
        <v>0</v>
      </c>
      <c r="LV11" s="198">
        <f>SUM(Tabelle2[[#This Row],[Apr 22 EV]:[Jun 22 EV]])</f>
        <v>0</v>
      </c>
      <c r="LW11" s="198">
        <f>SUM(Tabelle2[[#This Row],[Jul 22 EV]:[Sep 22 EV]])</f>
        <v>0</v>
      </c>
      <c r="LX11" s="198">
        <f>SUM(Tabelle2[[#This Row],[Oct 22 EV]:[Dec 22 EV]])</f>
        <v>0</v>
      </c>
      <c r="LY11" s="198">
        <f>SUM(Tabelle2[[#This Row],[Jan 23 EV]:[Mar 23 EV]])</f>
        <v>0</v>
      </c>
      <c r="LZ11" s="198" t="e">
        <f>SUM(Tabelle2[[#This Row],[Apr 23 EV]:[Jun 23 EV]])</f>
        <v>#REF!</v>
      </c>
      <c r="MA11" s="198" t="e">
        <f>SUM(Tabelle2[[#This Row],[Jul 23 EV]:[Sep 23 EV]])</f>
        <v>#REF!</v>
      </c>
      <c r="MB11" s="198" t="e">
        <f>SUM(Tabelle2[[#This Row],[Oct 23 EV]:[Dec 23 EV]])</f>
        <v>#REF!</v>
      </c>
      <c r="MC11" s="198" t="e">
        <f>SUM(Tabelle2[[#This Row],[Jan 24 EV]:[Mar 24 EV]])</f>
        <v>#REF!</v>
      </c>
      <c r="MD11" s="198" t="e">
        <f>SUM(Tabelle2[[#This Row],[Apr 24 EV]:[Jun 24 EV]])</f>
        <v>#REF!</v>
      </c>
      <c r="ME11" s="198" t="e">
        <f>SUM(Tabelle2[[#This Row],[Jul 24 EV]:[Sep 24 EV]])</f>
        <v>#REF!</v>
      </c>
      <c r="MF11" s="198" t="e">
        <f>SUM(Tabelle2[[#This Row],[Oct 24 EV]:[Dec 24 EV]])</f>
        <v>#REF!</v>
      </c>
      <c r="MG11" s="68">
        <v>0</v>
      </c>
      <c r="MH11" s="68">
        <v>0</v>
      </c>
      <c r="MI11" s="68">
        <v>0</v>
      </c>
      <c r="MJ11" s="68">
        <v>0</v>
      </c>
      <c r="MK11" s="68">
        <v>0</v>
      </c>
      <c r="ML11" s="68">
        <v>0</v>
      </c>
      <c r="MM11" s="68">
        <v>0</v>
      </c>
      <c r="MN11" s="68">
        <v>0</v>
      </c>
      <c r="MO11" s="68">
        <v>0</v>
      </c>
      <c r="MP11" s="98">
        <v>0</v>
      </c>
      <c r="MQ11" s="98" t="e">
        <f>$AS11*2.204623/#REF!*$AP11*HU11</f>
        <v>#REF!</v>
      </c>
      <c r="MR11" s="98" t="e">
        <f>$AT11*2.204623/#REF!*$AP11*HV11</f>
        <v>#REF!</v>
      </c>
      <c r="MS11" s="98">
        <v>0</v>
      </c>
      <c r="MT11" s="98">
        <v>0</v>
      </c>
      <c r="MU11" s="98">
        <v>0</v>
      </c>
      <c r="MV11" s="98">
        <f>SUM(Tabelle2[[#This Row],[Jan 22 EV]:[Dec 22 EV]])</f>
        <v>0</v>
      </c>
      <c r="MW11" s="98" t="e">
        <f>SUM(Tabelle2[[#This Row],[Jan 23 EV]:[Dec 23 EV]])</f>
        <v>#REF!</v>
      </c>
      <c r="MX11" s="98" t="e">
        <f>SUM(Tabelle2[[#This Row],[Jan 24 EV]:[Dec 24 EV]])</f>
        <v>#REF!</v>
      </c>
      <c r="MY11" s="98">
        <f t="shared" si="22"/>
        <v>0</v>
      </c>
      <c r="MZ11" s="98">
        <f t="shared" si="23"/>
        <v>0</v>
      </c>
      <c r="NA11" s="98">
        <f t="shared" si="24"/>
        <v>0</v>
      </c>
      <c r="NB11" s="98">
        <f t="shared" si="25"/>
        <v>0</v>
      </c>
      <c r="NC11" s="52">
        <v>0</v>
      </c>
      <c r="ND11" s="52">
        <v>0</v>
      </c>
      <c r="NE11" s="52">
        <v>0</v>
      </c>
      <c r="NF11" s="52">
        <v>0</v>
      </c>
      <c r="NG11" s="52">
        <v>0</v>
      </c>
      <c r="NH11" s="52">
        <v>0</v>
      </c>
      <c r="NI11" s="52">
        <v>0</v>
      </c>
      <c r="NJ11" s="52">
        <v>0</v>
      </c>
      <c r="NK11" s="52">
        <v>0</v>
      </c>
      <c r="NL11" s="52">
        <v>0</v>
      </c>
      <c r="NM11" s="52">
        <v>0</v>
      </c>
      <c r="NN11" s="52">
        <v>0</v>
      </c>
      <c r="NO11" s="198">
        <f t="shared" si="26"/>
        <v>0</v>
      </c>
      <c r="NP11" s="198">
        <f t="shared" si="27"/>
        <v>0</v>
      </c>
      <c r="NQ11" s="198">
        <f t="shared" si="28"/>
        <v>0</v>
      </c>
      <c r="NR11" s="198">
        <f t="shared" si="29"/>
        <v>0</v>
      </c>
      <c r="NS11" s="198">
        <f t="shared" si="30"/>
        <v>0</v>
      </c>
      <c r="NT11" s="198">
        <v>0</v>
      </c>
      <c r="NU11" s="198">
        <v>0</v>
      </c>
      <c r="NV11" s="198">
        <v>0</v>
      </c>
      <c r="NW11" s="198">
        <v>0</v>
      </c>
      <c r="NX11" s="198">
        <v>0</v>
      </c>
      <c r="NY11" s="198">
        <v>0</v>
      </c>
      <c r="NZ11" s="198">
        <v>0</v>
      </c>
      <c r="OA11" s="198">
        <v>0</v>
      </c>
      <c r="OB11" s="198">
        <v>0</v>
      </c>
      <c r="OC11" s="198">
        <v>0</v>
      </c>
      <c r="OD11" s="198">
        <v>0</v>
      </c>
      <c r="OE11" s="198">
        <v>0</v>
      </c>
      <c r="OF11" s="198">
        <f>SUM(Tabelle2[[#This Row],[Jan 23 B EV]:[Mar 23 B EV]])</f>
        <v>0</v>
      </c>
      <c r="OG11" s="198">
        <f>SUM(Tabelle2[[#This Row],[Apr 23 B EV]:[Jun 23 B EV]])</f>
        <v>0</v>
      </c>
      <c r="OH11" s="198">
        <f>SUM(Tabelle2[[#This Row],[Jul 23 B EV]:[Sep 23 B EV]])</f>
        <v>0</v>
      </c>
      <c r="OI11" s="198">
        <f>SUM(Tabelle2[[#This Row],[Oct 23 B EV]:[Dec 23 B EV]])</f>
        <v>0</v>
      </c>
      <c r="OJ11" s="198">
        <f>SUM(Tabelle2[[#This Row],[Jan 23 B EV]:[Dec 23 B EV]])</f>
        <v>0</v>
      </c>
      <c r="OK11" s="68"/>
      <c r="OL11" s="68"/>
      <c r="OM11" s="95" t="s">
        <v>973</v>
      </c>
      <c r="ON11" s="95">
        <v>0</v>
      </c>
      <c r="OO11" s="95">
        <v>0</v>
      </c>
      <c r="OP11" s="95">
        <v>0</v>
      </c>
      <c r="OQ11" s="68"/>
      <c r="OR11" s="68"/>
      <c r="OS11" s="68"/>
      <c r="OT11" s="68"/>
      <c r="OU11" s="68"/>
      <c r="OV11" s="68"/>
      <c r="OW11" s="68"/>
      <c r="OX11" s="198">
        <v>0</v>
      </c>
      <c r="OY11" s="198">
        <v>0</v>
      </c>
      <c r="OZ11" s="198">
        <v>0</v>
      </c>
      <c r="PA11" s="198">
        <v>0</v>
      </c>
      <c r="PB11" s="353">
        <v>0</v>
      </c>
      <c r="PC11" s="48" t="s">
        <v>57</v>
      </c>
      <c r="PD11" s="221" t="s">
        <v>42</v>
      </c>
      <c r="PE11" s="12" t="s">
        <v>171</v>
      </c>
      <c r="PF11" s="221" t="s">
        <v>190</v>
      </c>
      <c r="PG11" s="336">
        <v>0</v>
      </c>
      <c r="PH11" s="221">
        <v>0</v>
      </c>
      <c r="PI11" s="30">
        <v>1</v>
      </c>
      <c r="PJ11" s="30" t="s">
        <v>190</v>
      </c>
      <c r="PK11" s="30">
        <v>0</v>
      </c>
      <c r="PL11" s="30"/>
      <c r="PM11" s="334"/>
      <c r="PN11" s="221" t="s">
        <v>972</v>
      </c>
      <c r="PO11" s="337" t="s">
        <v>17</v>
      </c>
      <c r="PP11" s="200">
        <v>1514.6759560378769</v>
      </c>
      <c r="PQ11" s="56">
        <v>1458.5264388439821</v>
      </c>
      <c r="PR11" s="56">
        <v>1748.2400132301209</v>
      </c>
      <c r="PS11" s="56">
        <v>1793.170691875157</v>
      </c>
      <c r="PT11" s="200">
        <v>1579.9397350501818</v>
      </c>
      <c r="PU11" s="200">
        <v>1506.0252838259262</v>
      </c>
      <c r="PV11" s="200">
        <v>2178.5553362573096</v>
      </c>
      <c r="PW11" s="200">
        <v>2567.1720198155649</v>
      </c>
      <c r="PX11" s="200" t="e">
        <f>IF($PI11=1,SUMIF(#REF!,$PF11,#REF!),SUMIF(#REF!,$PJ11,#REF!))</f>
        <v>#REF!</v>
      </c>
      <c r="PY11" s="200" t="e">
        <f>IF($PI11=1,SUMIF(#REF!,$PF11,#REF!),SUMIF(#REF!,$PJ11,#REF!))</f>
        <v>#REF!</v>
      </c>
      <c r="PZ11" s="200" t="e">
        <f>IF($PI11=1,SUMIF(#REF!,$PF11,#REF!),SUMIF(#REF!,$PJ11,#REF!))</f>
        <v>#REF!</v>
      </c>
      <c r="QA11" s="200" t="e">
        <f>IF($PI11=1,SUMIF(#REF!,$PF11,#REF!),SUMIF(#REF!,$PJ11,#REF!))</f>
        <v>#REF!</v>
      </c>
      <c r="QB11" s="200" t="e">
        <f>IF($PI11=1,SUMIF(#REF!,$PF11,#REF!),SUMIF(#REF!,$PJ11,#REF!))</f>
        <v>#REF!</v>
      </c>
      <c r="QC11" s="200" t="e">
        <f>IF($PI11=1,SUMIF(#REF!,$PF11,#REF!),SUMIF(#REF!,$PJ11,#REF!))</f>
        <v>#REF!</v>
      </c>
      <c r="QD11" s="57">
        <f t="shared" si="31"/>
        <v>5.3724092111598658</v>
      </c>
      <c r="QE11" s="57">
        <f t="shared" si="32"/>
        <v>6.4395546767324889</v>
      </c>
      <c r="QF11" s="57">
        <f t="shared" si="33"/>
        <v>6.6050545849875464</v>
      </c>
      <c r="QG11" s="57">
        <f t="shared" si="34"/>
        <v>5.8196290170705911</v>
      </c>
      <c r="QH11" s="57">
        <f t="shared" si="35"/>
        <v>5.5473688317086074</v>
      </c>
      <c r="QI11" s="57">
        <f t="shared" si="36"/>
        <v>8.0245996533369865</v>
      </c>
      <c r="QJ11" s="57">
        <f>IF(Tabelle2[[#This Row],[Index and Premium Usage]]=1,($AW11*(1+$AZ11))*(PW11*(1+$PG11)+$PH11)/1000,($AW11*(1+$AZ11))*(PW11*(1+$PG11)+$PK11)/1000)</f>
        <v>9.4560497763896425</v>
      </c>
      <c r="QK11" s="57" t="e">
        <f>IF($PI11=1,($AW11*(1+$AY11))*(PX11*(1+$PG11)+$PH11)/1000,($AW11*(1+$AZ11))*(PX11*(1+$PG11)+$PK11+Tabelle2[[#This Row],[Premium VW 2023]])/1000)</f>
        <v>#REF!</v>
      </c>
      <c r="QL11" s="57" t="e">
        <f t="shared" si="37"/>
        <v>#REF!</v>
      </c>
      <c r="QM11" s="57" t="e">
        <f t="shared" si="38"/>
        <v>#REF!</v>
      </c>
      <c r="QN11" s="57" t="e">
        <f t="shared" si="39"/>
        <v>#REF!</v>
      </c>
      <c r="QO11" s="57" t="e">
        <f t="shared" si="40"/>
        <v>#REF!</v>
      </c>
      <c r="QP11" s="57" t="e">
        <f t="shared" si="41"/>
        <v>#REF!</v>
      </c>
    </row>
    <row r="12" spans="1:458" ht="12.75" customHeight="1">
      <c r="A12" s="94" t="s">
        <v>778</v>
      </c>
      <c r="B12" s="94" t="s">
        <v>87</v>
      </c>
      <c r="C12" s="94" t="s">
        <v>1553</v>
      </c>
      <c r="D12" s="94" t="s">
        <v>108</v>
      </c>
      <c r="E12" s="172" t="s">
        <v>304</v>
      </c>
      <c r="F12" s="94" t="s">
        <v>304</v>
      </c>
      <c r="G12" s="94" t="s">
        <v>304</v>
      </c>
      <c r="H12" s="2" t="s">
        <v>1557</v>
      </c>
      <c r="I12" s="188" t="s">
        <v>102</v>
      </c>
      <c r="J12" s="94" t="s">
        <v>27</v>
      </c>
      <c r="K12" s="94" t="s">
        <v>27</v>
      </c>
      <c r="L12" s="94" t="s">
        <v>27</v>
      </c>
      <c r="M12" s="94" t="s">
        <v>666</v>
      </c>
      <c r="N12" s="1"/>
      <c r="O12" s="1"/>
      <c r="P12" s="17"/>
      <c r="R12" s="94"/>
      <c r="S12" s="94"/>
      <c r="T12" s="94" t="s">
        <v>1282</v>
      </c>
      <c r="U12" s="94" t="s">
        <v>38</v>
      </c>
      <c r="V12" s="94"/>
      <c r="W12" s="94"/>
      <c r="X12" s="94"/>
      <c r="Y12" s="94" t="s">
        <v>235</v>
      </c>
      <c r="Z12" s="94" t="s">
        <v>261</v>
      </c>
      <c r="AA12" s="1">
        <v>7531404</v>
      </c>
      <c r="AB12" s="1"/>
      <c r="AC12" s="1"/>
      <c r="AD12" s="94"/>
      <c r="AE12" s="94"/>
      <c r="AF12" s="94" t="s">
        <v>119</v>
      </c>
      <c r="AG12" s="2"/>
      <c r="AH12" s="2"/>
      <c r="AI12" s="2"/>
      <c r="AJ12" s="2" t="s">
        <v>120</v>
      </c>
      <c r="AK12" s="20"/>
      <c r="AL12" s="24"/>
      <c r="AM12" s="24"/>
      <c r="AN12" s="24"/>
      <c r="AO12" s="24"/>
      <c r="AP12" s="13">
        <v>1</v>
      </c>
      <c r="AQ12" s="78"/>
      <c r="AR12" s="37">
        <v>1.1080000000000001</v>
      </c>
      <c r="AS12" s="73">
        <v>1.1080000000000001</v>
      </c>
      <c r="AT12" s="73">
        <v>1.1080000000000001</v>
      </c>
      <c r="AU12" s="73">
        <v>1.1080000000000001</v>
      </c>
      <c r="AV12" s="73">
        <v>1.1080000000000001</v>
      </c>
      <c r="AW12" s="33">
        <v>1.1080000000000001</v>
      </c>
      <c r="AX12" s="193"/>
      <c r="AY12" s="36">
        <v>0.15</v>
      </c>
      <c r="AZ12" s="36">
        <v>0.15</v>
      </c>
      <c r="BA12" s="96">
        <v>0</v>
      </c>
      <c r="BB12" s="96">
        <v>0</v>
      </c>
      <c r="BC12" s="96">
        <v>0</v>
      </c>
      <c r="BD12" s="96">
        <v>0</v>
      </c>
      <c r="BE12" s="133">
        <v>0</v>
      </c>
      <c r="BF12" s="133">
        <v>0</v>
      </c>
      <c r="BG12" s="133">
        <v>0</v>
      </c>
      <c r="BH12" s="133">
        <v>0</v>
      </c>
      <c r="BI12" s="133">
        <v>0</v>
      </c>
      <c r="BJ12" s="133">
        <v>0</v>
      </c>
      <c r="BK12" s="133">
        <v>0</v>
      </c>
      <c r="BL12" s="133">
        <v>0</v>
      </c>
      <c r="BM12" s="96">
        <v>0</v>
      </c>
      <c r="BN12" s="96">
        <v>0</v>
      </c>
      <c r="BO12" s="96">
        <v>0</v>
      </c>
      <c r="BP12" s="96">
        <v>0</v>
      </c>
      <c r="BQ12" s="96">
        <v>0</v>
      </c>
      <c r="BR12" s="96">
        <v>0</v>
      </c>
      <c r="BS12" s="96">
        <v>0</v>
      </c>
      <c r="BT12" s="96">
        <v>0</v>
      </c>
      <c r="BU12" s="96">
        <v>0</v>
      </c>
      <c r="BV12" s="96">
        <v>0</v>
      </c>
      <c r="BW12" s="96">
        <v>0</v>
      </c>
      <c r="BX12" s="96">
        <v>0</v>
      </c>
      <c r="BY12" s="96">
        <v>0</v>
      </c>
      <c r="BZ12" s="96">
        <v>0</v>
      </c>
      <c r="CA12" s="96">
        <v>0</v>
      </c>
      <c r="CB12" s="96">
        <v>0</v>
      </c>
      <c r="CC12" s="96">
        <v>0</v>
      </c>
      <c r="CD12" s="96">
        <v>0</v>
      </c>
      <c r="CE12" s="96">
        <v>0</v>
      </c>
      <c r="CF12" s="96">
        <v>0</v>
      </c>
      <c r="CG12" s="96">
        <v>0</v>
      </c>
      <c r="CH12" s="96">
        <v>0</v>
      </c>
      <c r="CI12" s="96">
        <v>0</v>
      </c>
      <c r="CJ12" s="96">
        <v>0</v>
      </c>
      <c r="CK12" s="95">
        <f>SUM(Tabelle2[[#This Row],[Jan 22 CF]:[Mar 22 CF]])</f>
        <v>0</v>
      </c>
      <c r="CL12" s="95">
        <f>SUM(Tabelle2[[#This Row],[Apr 22 CF]:[Jun 22 CF]])</f>
        <v>0</v>
      </c>
      <c r="CM12" s="95">
        <f>SUM(Tabelle2[[#This Row],[Jul 22 CF]:[Sep 22 CF]])</f>
        <v>0</v>
      </c>
      <c r="CN12" s="95">
        <f>SUM(Tabelle2[[#This Row],[Oct 22 CF]:[Dec 22 CF]])</f>
        <v>0</v>
      </c>
      <c r="CO12" s="95">
        <f>SUM(Tabelle2[[#This Row],[Jan 23 CF]:[Mar 23 CF]])</f>
        <v>0</v>
      </c>
      <c r="CP12" s="95">
        <f>SUM(Tabelle2[[#This Row],[Apr 23 CF]:[Jun 23 CF]])</f>
        <v>0</v>
      </c>
      <c r="CQ12" s="95">
        <f>SUM(Tabelle2[[#This Row],[Jul 23 CF]:[Sep 23 CF]])</f>
        <v>0</v>
      </c>
      <c r="CR12" s="95">
        <f>SUM(Tabelle2[[#This Row],[Oct 23 CF]:[Dec 23 CF]])</f>
        <v>0</v>
      </c>
      <c r="CS12" s="95">
        <f>SUM(Tabelle2[[#This Row],[Jan 24 CF]:[Mar 24 CF]])</f>
        <v>0</v>
      </c>
      <c r="CT12" s="95">
        <f>SUM(Tabelle2[[#This Row],[Apr 24 CF]:[Jun 24 CF]])</f>
        <v>0</v>
      </c>
      <c r="CU12" s="95">
        <f>SUM(Tabelle2[[#This Row],[Jul 24 CF]:[Sep 24 CF]])</f>
        <v>0</v>
      </c>
      <c r="CV12" s="95">
        <f>SUM(Tabelle2[[#This Row],[Oct 24 CF]:[Dec 24 CF]])</f>
        <v>0</v>
      </c>
      <c r="CW12" s="98">
        <v>0</v>
      </c>
      <c r="CX12" s="275">
        <v>0</v>
      </c>
      <c r="CY12" s="98">
        <v>0</v>
      </c>
      <c r="CZ12" s="52">
        <v>0</v>
      </c>
      <c r="DA12" s="52">
        <f>SUM(Tabelle2[[#This Row],[Jan 22 CF]:[Dec 22 CF]])</f>
        <v>0</v>
      </c>
      <c r="DB12" s="98">
        <f>SUM(Tabelle2[[#This Row],[Jan 23 CF]:[Dec 23 CF]])</f>
        <v>0</v>
      </c>
      <c r="DC12" s="98">
        <f>SUM(Tabelle2[[#This Row],[Jan 24 CF]:[Dec 24 CF]])</f>
        <v>0</v>
      </c>
      <c r="DD12" s="98">
        <v>0</v>
      </c>
      <c r="DE12" s="98">
        <v>0</v>
      </c>
      <c r="DF12" s="98">
        <v>0</v>
      </c>
      <c r="DG12" s="98">
        <v>0</v>
      </c>
      <c r="DH12" s="98">
        <v>0</v>
      </c>
      <c r="DI12" s="98">
        <v>0</v>
      </c>
      <c r="DJ12" s="98">
        <v>0</v>
      </c>
      <c r="DK12" s="98">
        <v>0</v>
      </c>
      <c r="DL12" s="98">
        <v>0</v>
      </c>
      <c r="DM12" s="98">
        <v>0</v>
      </c>
      <c r="DN12" s="98"/>
      <c r="DO12" s="98"/>
      <c r="DP12" s="226">
        <v>0.95</v>
      </c>
      <c r="DQ12" s="226">
        <v>0.92500000000000004</v>
      </c>
      <c r="DR12" s="226">
        <v>0.8</v>
      </c>
      <c r="DS12" s="226">
        <v>0.85</v>
      </c>
      <c r="DT12" s="226">
        <v>0.9</v>
      </c>
      <c r="DU12" s="226">
        <v>0.9</v>
      </c>
      <c r="DV12" s="226">
        <v>0.9</v>
      </c>
      <c r="DW12" s="226">
        <v>0.9</v>
      </c>
      <c r="DX12" s="226">
        <v>0.9</v>
      </c>
      <c r="DY12" s="226">
        <v>0.9</v>
      </c>
      <c r="DZ12" s="226">
        <v>0.9</v>
      </c>
      <c r="EA12" s="226">
        <v>0.88</v>
      </c>
      <c r="EB12" s="226">
        <v>0.9</v>
      </c>
      <c r="EC12" s="226">
        <v>0.93</v>
      </c>
      <c r="ED12" s="226">
        <v>0.93</v>
      </c>
      <c r="EE12" s="226">
        <v>0.9</v>
      </c>
      <c r="EF12" s="316">
        <v>0.9</v>
      </c>
      <c r="EG12" s="316">
        <v>0.9</v>
      </c>
      <c r="EH12" s="316">
        <v>0.9</v>
      </c>
      <c r="EI12" s="226">
        <v>0.95</v>
      </c>
      <c r="EJ12" s="226">
        <v>0.95</v>
      </c>
      <c r="EK12" s="226">
        <v>0.95</v>
      </c>
      <c r="EL12" s="226">
        <v>0.97499999999999998</v>
      </c>
      <c r="EM12" s="226">
        <v>0.95</v>
      </c>
      <c r="EN12" s="226">
        <v>0.9</v>
      </c>
      <c r="EO12" s="226">
        <v>0.9</v>
      </c>
      <c r="EP12" s="226">
        <v>0.9</v>
      </c>
      <c r="EQ12" s="226">
        <v>0.9</v>
      </c>
      <c r="ER12" s="226">
        <v>0.9</v>
      </c>
      <c r="ES12" s="226">
        <v>0.9</v>
      </c>
      <c r="ET12" s="226">
        <v>0.9</v>
      </c>
      <c r="EU12" s="226">
        <v>0.9</v>
      </c>
      <c r="EV12" s="226">
        <v>0.9</v>
      </c>
      <c r="EW12" s="226">
        <v>0.9</v>
      </c>
      <c r="EX12" s="226">
        <v>0.9</v>
      </c>
      <c r="EY12" s="226">
        <v>0.9</v>
      </c>
      <c r="EZ12" s="316">
        <v>0.9</v>
      </c>
      <c r="FA12" s="226">
        <v>0.9</v>
      </c>
      <c r="FB12" s="226">
        <v>0.85</v>
      </c>
      <c r="FC12" s="226">
        <v>0.85</v>
      </c>
      <c r="FD12" s="226">
        <v>0.85</v>
      </c>
      <c r="FE12" s="226">
        <v>0.85</v>
      </c>
      <c r="FF12" s="226">
        <v>0.85</v>
      </c>
      <c r="FG12" s="226">
        <v>0.85</v>
      </c>
      <c r="FH12" s="226">
        <v>0.85</v>
      </c>
      <c r="FI12" s="226">
        <v>0.85</v>
      </c>
      <c r="FJ12" s="226">
        <v>0.85</v>
      </c>
      <c r="FK12" s="226">
        <v>0.85</v>
      </c>
      <c r="FL12" s="226">
        <v>0.85</v>
      </c>
      <c r="FM12" s="195">
        <f t="shared" si="0"/>
        <v>0</v>
      </c>
      <c r="FN12" s="195">
        <f t="shared" si="1"/>
        <v>0</v>
      </c>
      <c r="FO12" s="195">
        <f t="shared" si="2"/>
        <v>0</v>
      </c>
      <c r="FP12" s="195">
        <f t="shared" si="3"/>
        <v>0</v>
      </c>
      <c r="FQ12" s="195">
        <f t="shared" si="4"/>
        <v>0</v>
      </c>
      <c r="FR12" s="195">
        <f t="shared" si="5"/>
        <v>0</v>
      </c>
      <c r="FS12" s="195">
        <f t="shared" si="6"/>
        <v>0</v>
      </c>
      <c r="FT12" s="95">
        <f t="shared" si="7"/>
        <v>0</v>
      </c>
      <c r="FU12" s="95">
        <f t="shared" si="8"/>
        <v>0</v>
      </c>
      <c r="FV12" s="95">
        <f t="shared" si="9"/>
        <v>0</v>
      </c>
      <c r="FW12" s="95">
        <f t="shared" si="10"/>
        <v>0</v>
      </c>
      <c r="FX12" s="95">
        <f t="shared" si="11"/>
        <v>0</v>
      </c>
      <c r="FY12" s="95">
        <f t="shared" si="12"/>
        <v>0</v>
      </c>
      <c r="FZ12" s="95">
        <f t="shared" si="13"/>
        <v>0</v>
      </c>
      <c r="GA12" s="95">
        <f t="shared" si="14"/>
        <v>0</v>
      </c>
      <c r="GB12" s="95">
        <f t="shared" si="15"/>
        <v>0</v>
      </c>
      <c r="GC12" s="95">
        <f t="shared" si="16"/>
        <v>0</v>
      </c>
      <c r="GD12" s="95">
        <f t="shared" si="17"/>
        <v>0</v>
      </c>
      <c r="GE12" s="95">
        <f t="shared" si="18"/>
        <v>0</v>
      </c>
      <c r="GF12" s="95">
        <f t="shared" si="19"/>
        <v>0</v>
      </c>
      <c r="GG12" s="95">
        <f t="shared" si="20"/>
        <v>0</v>
      </c>
      <c r="GH12" s="95">
        <f t="shared" si="21"/>
        <v>0</v>
      </c>
      <c r="GI12" s="95">
        <f>BW12*Tabelle2[[#This Row],[Nov 2023 AF]]</f>
        <v>0</v>
      </c>
      <c r="GJ12" s="95">
        <f>BX12*Tabelle2[[#This Row],[Dec 2023 AF]]</f>
        <v>0</v>
      </c>
      <c r="GK12" s="95">
        <f>BY12*Tabelle2[[#This Row],[Jan 2024 AF]]</f>
        <v>0</v>
      </c>
      <c r="GL12" s="95">
        <f>BZ12*Tabelle2[[#This Row],[Feb 2024 AF]]</f>
        <v>0</v>
      </c>
      <c r="GM12" s="95">
        <f>CA12*Tabelle2[[#This Row],[Mar 2024 AF]]</f>
        <v>0</v>
      </c>
      <c r="GN12" s="95">
        <f>CB12*Tabelle2[[#This Row],[Apr 2024 AF]]</f>
        <v>0</v>
      </c>
      <c r="GO12" s="95">
        <f>CC12*Tabelle2[[#This Row],[May 2024 AF]]</f>
        <v>0</v>
      </c>
      <c r="GP12" s="95">
        <f>CD12*Tabelle2[[#This Row],[Jun 2024 AF]]</f>
        <v>0</v>
      </c>
      <c r="GQ12" s="95">
        <f>CE12*Tabelle2[[#This Row],[Jul 2024 AF]]</f>
        <v>0</v>
      </c>
      <c r="GR12" s="95">
        <f>CF12*Tabelle2[[#This Row],[Aug 2024 AF]]</f>
        <v>0</v>
      </c>
      <c r="GS12" s="95">
        <f>CG12*Tabelle2[[#This Row],[Sep 2024 AF]]</f>
        <v>0</v>
      </c>
      <c r="GT12" s="95">
        <f>CH12*Tabelle2[[#This Row],[Oct 2024 AF]]</f>
        <v>0</v>
      </c>
      <c r="GU12" s="95">
        <f>CI12*Tabelle2[[#This Row],[Nov 2024 AF]]</f>
        <v>0</v>
      </c>
      <c r="GV12" s="95">
        <f>CJ12*Tabelle2[[#This Row],[Dec 2024 AF]]</f>
        <v>0</v>
      </c>
      <c r="GW12" s="95">
        <f>SUM(Tabelle2[[#This Row],[Jan 22 NF]:[Mar 22 NF]])</f>
        <v>0</v>
      </c>
      <c r="GX12" s="95">
        <f>SUM(Tabelle2[[#This Row],[Apr 22 NF]:[Jun 22 NF]])</f>
        <v>0</v>
      </c>
      <c r="GY12" s="95">
        <f>SUM(Tabelle2[[#This Row],[Jul 22 NF]:[Sep 22 NF]])</f>
        <v>0</v>
      </c>
      <c r="GZ12" s="95">
        <f>SUM(Tabelle2[[#This Row],[Oct 22 NF]:[Dec 22 NF]])</f>
        <v>0</v>
      </c>
      <c r="HA12" s="98">
        <f>SUM(Tabelle2[[#This Row],[Jan 23 NF]:[Mar 23 NF]])</f>
        <v>0</v>
      </c>
      <c r="HB12" s="98">
        <f>SUM(Tabelle2[[#This Row],[Apr 23 NF]:[Jun 23 NF]])</f>
        <v>0</v>
      </c>
      <c r="HC12" s="98">
        <f>SUM(Tabelle2[[#This Row],[Jul 23 NF]:[Sep 23 NF]])</f>
        <v>0</v>
      </c>
      <c r="HD12" s="98">
        <f>SUM(Tabelle2[[#This Row],[Oct 23 NF]:[Dec 23 NF]])</f>
        <v>0</v>
      </c>
      <c r="HE12" s="95">
        <f>SUM(Tabelle2[[#This Row],[Jan 24 NF]:[Mar 24 NF]])</f>
        <v>0</v>
      </c>
      <c r="HF12" s="98">
        <f>SUM(Tabelle2[[#This Row],[Apr 24 NF]:[Jun 24 NF]])</f>
        <v>0</v>
      </c>
      <c r="HG12" s="98">
        <f>SUM(Tabelle2[[#This Row],[Jul 24 NF]:[Sep 24 NF]])</f>
        <v>0</v>
      </c>
      <c r="HH12" s="98">
        <f>SUM(Tabelle2[[#This Row],[Oct 24 NF]:[Dec 24 NF]])</f>
        <v>0</v>
      </c>
      <c r="HI12" s="75">
        <v>0</v>
      </c>
      <c r="HJ12" s="75">
        <v>0</v>
      </c>
      <c r="HK12" s="75">
        <v>0</v>
      </c>
      <c r="HL12" s="75">
        <v>0</v>
      </c>
      <c r="HM12" s="75">
        <v>0</v>
      </c>
      <c r="HN12" s="75">
        <v>0</v>
      </c>
      <c r="HO12" s="75">
        <v>0</v>
      </c>
      <c r="HP12" s="75">
        <v>0</v>
      </c>
      <c r="HQ12" s="75">
        <v>0</v>
      </c>
      <c r="HR12" s="75">
        <v>0</v>
      </c>
      <c r="HS12" s="75">
        <v>0</v>
      </c>
      <c r="HT12" s="75">
        <v>0</v>
      </c>
      <c r="HU12" s="75">
        <v>0</v>
      </c>
      <c r="HV12" s="98">
        <v>0</v>
      </c>
      <c r="HW12" s="98">
        <v>0</v>
      </c>
      <c r="HX12" s="98">
        <v>0</v>
      </c>
      <c r="HY12" s="98">
        <v>0</v>
      </c>
      <c r="HZ12" s="98">
        <f>SUM(Tabelle2[[#This Row],[Jan 22 NF]:[Dec 22 NF]])</f>
        <v>0</v>
      </c>
      <c r="IA12" s="98">
        <f>SUM(Tabelle2[[#This Row],[Jan 23 NF]:[Dec 23 NF]])</f>
        <v>0</v>
      </c>
      <c r="IB12" s="98">
        <f>SUM(Tabelle2[[#This Row],[Jan 24 NF]:[Dec 24 NF]])</f>
        <v>0</v>
      </c>
      <c r="IC12" s="98">
        <f>IFERROR(Tabelle2[[#This Row],[2025 CF]]*Tabelle2[[#This Row],[2025 AF]],0)</f>
        <v>0</v>
      </c>
      <c r="ID12" s="98">
        <f>IFERROR(Tabelle2[[#This Row],[2026 CF]]*Tabelle2[[#This Row],[2026 AF]],0)</f>
        <v>0</v>
      </c>
      <c r="IE12" s="98">
        <f>IFERROR(Tabelle2[[#This Row],[2027 CF]]*Tabelle2[[#This Row],[2027 AF]],0)</f>
        <v>0</v>
      </c>
      <c r="IF12" s="98">
        <f>IFERROR(Tabelle2[[#This Row],[2028 CF]]*Tabelle2[[#This Row],[2028 AF]],0)</f>
        <v>0</v>
      </c>
      <c r="IG12" s="98">
        <f>IFERROR(Tabelle2[[#This Row],[2029 CF]]*Tabelle2[[#This Row],[2029 AF]],0)</f>
        <v>0</v>
      </c>
      <c r="IH12" s="98">
        <f>IFERROR(Tabelle2[[#This Row],[2030 CF]]*Tabelle2[[#This Row],[2030 AF]],0)</f>
        <v>0</v>
      </c>
      <c r="II12" s="98">
        <f>IFERROR(Tabelle2[[#This Row],[2031 CF]]*Tabelle2[[#This Row],[2031 AF]],0)</f>
        <v>0</v>
      </c>
      <c r="IJ12" s="98">
        <f>IFERROR(Tabelle2[[#This Row],[2032 CF]]*Tabelle2[[#This Row],[2032 AF]],0)</f>
        <v>0</v>
      </c>
      <c r="IK12" s="98">
        <f>IFERROR(Tabelle2[[#This Row],[2033 CF]]*Tabelle2[[#This Row],[2033 AF]],0)</f>
        <v>0</v>
      </c>
      <c r="IL12" s="98">
        <f>IFERROR(Tabelle2[[#This Row],[2034 CF]]*Tabelle2[[#This Row],[2034 AF]],0)</f>
        <v>0</v>
      </c>
      <c r="IM12" s="98">
        <f>IFERROR(Tabelle2[[#This Row],[2035 CF]]*Tabelle2[[#This Row],[2035 AF]],0)</f>
        <v>0</v>
      </c>
      <c r="IN12" s="51">
        <v>0</v>
      </c>
      <c r="IO12" s="51">
        <v>0</v>
      </c>
      <c r="IP12" s="51">
        <v>0</v>
      </c>
      <c r="IQ12" s="51">
        <v>0</v>
      </c>
      <c r="IR12" s="51">
        <v>0</v>
      </c>
      <c r="IS12" s="51">
        <v>0</v>
      </c>
      <c r="IT12" s="51">
        <v>0</v>
      </c>
      <c r="IU12" s="51">
        <v>0</v>
      </c>
      <c r="IV12" s="51">
        <v>0</v>
      </c>
      <c r="IW12" s="51">
        <v>0</v>
      </c>
      <c r="IX12" s="51">
        <v>0</v>
      </c>
      <c r="IY12" s="51">
        <v>0</v>
      </c>
      <c r="IZ12" s="199">
        <v>0</v>
      </c>
      <c r="JA12" s="199">
        <v>0</v>
      </c>
      <c r="JB12" s="199">
        <v>0</v>
      </c>
      <c r="JC12" s="199">
        <v>0</v>
      </c>
      <c r="JD12" s="199">
        <v>0</v>
      </c>
      <c r="JE12" s="196">
        <v>0</v>
      </c>
      <c r="JF12" s="196">
        <v>0</v>
      </c>
      <c r="JG12" s="196">
        <v>0</v>
      </c>
      <c r="JH12" s="196">
        <v>0</v>
      </c>
      <c r="JI12" s="196">
        <v>0</v>
      </c>
      <c r="JJ12" s="196">
        <v>0</v>
      </c>
      <c r="JK12" s="196">
        <v>0</v>
      </c>
      <c r="JL12" s="196">
        <v>0</v>
      </c>
      <c r="JM12" s="196">
        <v>0</v>
      </c>
      <c r="JN12" s="196">
        <v>0</v>
      </c>
      <c r="JO12" s="196">
        <v>0</v>
      </c>
      <c r="JP12" s="196">
        <v>0</v>
      </c>
      <c r="JQ12" s="196">
        <f>SUM(Tabelle2[[#This Row],[Jan-23B]:[Mar-23B]])</f>
        <v>0</v>
      </c>
      <c r="JR12" s="196">
        <f>SUM(Tabelle2[[#This Row],[Apr-23B]:[Jun-23B]])</f>
        <v>0</v>
      </c>
      <c r="JS12" s="196">
        <f>SUM(Tabelle2[[#This Row],[Jul-23B]:[Sep-23B]])</f>
        <v>0</v>
      </c>
      <c r="JT12" s="196">
        <f>SUM(Tabelle2[[#This Row],[Oct-23B]:[Dec-23B]])</f>
        <v>0</v>
      </c>
      <c r="JU12" s="196">
        <f>SUM(Tabelle2[[#This Row],[1Q23 B1]:[4Q23 B]])</f>
        <v>0</v>
      </c>
      <c r="JV12" s="196">
        <v>0</v>
      </c>
      <c r="JW12" s="196">
        <v>0</v>
      </c>
      <c r="JX12" s="196">
        <v>0</v>
      </c>
      <c r="JY12" s="196">
        <v>0</v>
      </c>
      <c r="JZ12" s="196">
        <v>0</v>
      </c>
      <c r="KA12" s="196">
        <v>0</v>
      </c>
      <c r="KB12" s="196">
        <v>0</v>
      </c>
      <c r="KC12" s="196">
        <v>0</v>
      </c>
      <c r="KD12" s="196">
        <v>0</v>
      </c>
      <c r="KE12" s="196">
        <v>0</v>
      </c>
      <c r="KF12" s="196" t="str">
        <f>IF(SUM(Tabelle2[[#This Row],[2018 NF]:[2028 NF]],Tabelle2[[#This Row],[2023 B]])&gt;0,"yes","no")</f>
        <v>no</v>
      </c>
      <c r="KG12" s="196">
        <f>IFERROR(INDEX(Tabelle2[[#Headers],[2005 NF]:[2034 NF]],MATCH(TRUE,INDEX(Tabelle2[[#This Row],[2005 NF]:[2034 NF]]&gt;1000,),0)),0)</f>
        <v>0</v>
      </c>
      <c r="KH12" s="196">
        <f>IFERROR(LOOKUP(2,1/(Tabelle2[[#This Row],[2005 NF]:[2035 NF]]&gt;1000),Tabelle2[[#Headers],[2005 NF]:[2035 NF]]),0)</f>
        <v>0</v>
      </c>
      <c r="KI12" s="196">
        <f>SUM(Tabelle2[[#This Row],[Jan 23 NF]:[Mar 23 NF]])</f>
        <v>0</v>
      </c>
      <c r="KJ12" s="196">
        <f>SUM(Tabelle2[[#This Row],[Jan-23B]:[Mar-23B]])</f>
        <v>0</v>
      </c>
      <c r="KK12" s="52">
        <v>0</v>
      </c>
      <c r="KL12" s="52">
        <v>0</v>
      </c>
      <c r="KM12" s="52">
        <v>0</v>
      </c>
      <c r="KN12" s="52">
        <v>0</v>
      </c>
      <c r="KO12" s="52">
        <v>0</v>
      </c>
      <c r="KP12" s="52">
        <v>0</v>
      </c>
      <c r="KQ12" s="52">
        <v>0</v>
      </c>
      <c r="KR12" s="52">
        <v>0</v>
      </c>
      <c r="KS12" s="52">
        <v>0</v>
      </c>
      <c r="KT12" s="52">
        <v>0</v>
      </c>
      <c r="KU12" s="52">
        <v>0</v>
      </c>
      <c r="KV12" s="52">
        <v>0</v>
      </c>
      <c r="KW12" s="52">
        <v>0</v>
      </c>
      <c r="KX12" s="52">
        <v>0</v>
      </c>
      <c r="KY12" s="52">
        <v>0</v>
      </c>
      <c r="KZ12" s="52">
        <v>0</v>
      </c>
      <c r="LA12" s="52" t="e">
        <f>$AV12*2.204623/#REF!*$AP12*Tabelle2[[#This Row],[May 23 NF]]</f>
        <v>#REF!</v>
      </c>
      <c r="LB12" s="52" t="e">
        <f>$AV12*2.204623/#REF!*$AP12*Tabelle2[[#This Row],[Jun 23 NF]]</f>
        <v>#REF!</v>
      </c>
      <c r="LC12" s="52" t="e">
        <f>$AV12*2.204623/#REF!*$AP12*Tabelle2[[#This Row],[Jul 23 NF]]</f>
        <v>#REF!</v>
      </c>
      <c r="LD12" s="52" t="e">
        <f>$AV12*2.204623/#REF!*$AP12*Tabelle2[[#This Row],[Aug 23 NF]]</f>
        <v>#REF!</v>
      </c>
      <c r="LE12" s="52" t="e">
        <f>$AV12*2.204623/#REF!*$AP12*Tabelle2[[#This Row],[Sep 23 NF]]</f>
        <v>#REF!</v>
      </c>
      <c r="LF12" s="52" t="e">
        <f>$AV12*2.204623/#REF!*$AP12*Tabelle2[[#This Row],[Oct 23 NF]]</f>
        <v>#REF!</v>
      </c>
      <c r="LG12" s="52" t="e">
        <f>$AV12*2.204623/#REF!*$AP12*Tabelle2[[#This Row],[Nov 23 NF]]</f>
        <v>#REF!</v>
      </c>
      <c r="LH12" s="52" t="e">
        <f>$AV12*2.204623/#REF!*$AP12*Tabelle2[[#This Row],[Dec 23 NF]]</f>
        <v>#REF!</v>
      </c>
      <c r="LI12" s="52" t="e">
        <f>$AV12*2.204623/#REF!*$AP12*Tabelle2[[#This Row],[Jan 24 NF]]</f>
        <v>#REF!</v>
      </c>
      <c r="LJ12" s="52" t="e">
        <f>$AV12*2.204623/#REF!*$AP12*Tabelle2[[#This Row],[Feb 24 NF]]</f>
        <v>#REF!</v>
      </c>
      <c r="LK12" s="52" t="e">
        <f>$AV12*2.204623/#REF!*$AP12*Tabelle2[[#This Row],[Mar 24 NF]]</f>
        <v>#REF!</v>
      </c>
      <c r="LL12" s="52" t="e">
        <f>$AV12*2.204623/#REF!*$AP12*Tabelle2[[#This Row],[Apr 24 NF]]</f>
        <v>#REF!</v>
      </c>
      <c r="LM12" s="52" t="e">
        <f>$AV12*2.204623/#REF!*$AP12*Tabelle2[[#This Row],[May 24 NF]]</f>
        <v>#REF!</v>
      </c>
      <c r="LN12" s="52" t="e">
        <f>$AV12*2.204623/#REF!*$AP12*Tabelle2[[#This Row],[Jun 24 NF]]</f>
        <v>#REF!</v>
      </c>
      <c r="LO12" s="52" t="e">
        <f>$AV12*2.204623/#REF!*$AP12*Tabelle2[[#This Row],[Jul 24 NF]]</f>
        <v>#REF!</v>
      </c>
      <c r="LP12" s="52" t="e">
        <f>$AV12*2.204623/#REF!*$AP12*Tabelle2[[#This Row],[Aug 24 NF]]</f>
        <v>#REF!</v>
      </c>
      <c r="LQ12" s="52" t="e">
        <f>$AV12*2.204623/#REF!*$AP12*Tabelle2[[#This Row],[Sep 24 NF]]</f>
        <v>#REF!</v>
      </c>
      <c r="LR12" s="52" t="e">
        <f>$AV12*2.204623/#REF!*$AP12*Tabelle2[[#This Row],[Oct 24 NF]]</f>
        <v>#REF!</v>
      </c>
      <c r="LS12" s="52" t="e">
        <f>$AV12*2.204623/#REF!*$AP12*Tabelle2[[#This Row],[Nov 24 NF]]</f>
        <v>#REF!</v>
      </c>
      <c r="LT12" s="52" t="e">
        <f>$AV12*2.204623/#REF!*$AP12*Tabelle2[[#This Row],[Dec 24 NF]]</f>
        <v>#REF!</v>
      </c>
      <c r="LU12" s="198">
        <f>SUM(Tabelle2[[#This Row],[Jan 22 EV]:[Mar 22 EV]])</f>
        <v>0</v>
      </c>
      <c r="LV12" s="198">
        <f>SUM(Tabelle2[[#This Row],[Apr 22 EV]:[Jun 22 EV]])</f>
        <v>0</v>
      </c>
      <c r="LW12" s="198">
        <f>SUM(Tabelle2[[#This Row],[Jul 22 EV]:[Sep 22 EV]])</f>
        <v>0</v>
      </c>
      <c r="LX12" s="198">
        <f>SUM(Tabelle2[[#This Row],[Oct 22 EV]:[Dec 22 EV]])</f>
        <v>0</v>
      </c>
      <c r="LY12" s="198">
        <f>SUM(Tabelle2[[#This Row],[Jan 23 EV]:[Mar 23 EV]])</f>
        <v>0</v>
      </c>
      <c r="LZ12" s="198" t="e">
        <f>SUM(Tabelle2[[#This Row],[Apr 23 EV]:[Jun 23 EV]])</f>
        <v>#REF!</v>
      </c>
      <c r="MA12" s="198" t="e">
        <f>SUM(Tabelle2[[#This Row],[Jul 23 EV]:[Sep 23 EV]])</f>
        <v>#REF!</v>
      </c>
      <c r="MB12" s="198" t="e">
        <f>SUM(Tabelle2[[#This Row],[Oct 23 EV]:[Dec 23 EV]])</f>
        <v>#REF!</v>
      </c>
      <c r="MC12" s="198" t="e">
        <f>SUM(Tabelle2[[#This Row],[Jan 24 EV]:[Mar 24 EV]])</f>
        <v>#REF!</v>
      </c>
      <c r="MD12" s="198" t="e">
        <f>SUM(Tabelle2[[#This Row],[Apr 24 EV]:[Jun 24 EV]])</f>
        <v>#REF!</v>
      </c>
      <c r="ME12" s="198" t="e">
        <f>SUM(Tabelle2[[#This Row],[Jul 24 EV]:[Sep 24 EV]])</f>
        <v>#REF!</v>
      </c>
      <c r="MF12" s="198" t="e">
        <f>SUM(Tabelle2[[#This Row],[Oct 24 EV]:[Dec 24 EV]])</f>
        <v>#REF!</v>
      </c>
      <c r="MG12" s="74">
        <v>0</v>
      </c>
      <c r="MH12" s="74">
        <v>0</v>
      </c>
      <c r="MI12" s="74">
        <v>0</v>
      </c>
      <c r="MJ12" s="74">
        <v>0</v>
      </c>
      <c r="MK12" s="74">
        <v>0</v>
      </c>
      <c r="ML12" s="74">
        <v>0</v>
      </c>
      <c r="MM12" s="74">
        <v>0</v>
      </c>
      <c r="MN12" s="74">
        <v>0</v>
      </c>
      <c r="MO12" s="75">
        <v>0</v>
      </c>
      <c r="MP12" s="98">
        <v>0</v>
      </c>
      <c r="MQ12" s="98" t="e">
        <f>$AS12*2.204623/#REF!*$AP12*HU12</f>
        <v>#REF!</v>
      </c>
      <c r="MR12" s="98" t="e">
        <f>$AT12*2.204623/#REF!*$AP12*HV12</f>
        <v>#REF!</v>
      </c>
      <c r="MS12" s="98">
        <v>0</v>
      </c>
      <c r="MT12" s="98">
        <v>0</v>
      </c>
      <c r="MU12" s="98">
        <v>0</v>
      </c>
      <c r="MV12" s="98">
        <f>SUM(Tabelle2[[#This Row],[Jan 22 EV]:[Dec 22 EV]])</f>
        <v>0</v>
      </c>
      <c r="MW12" s="98" t="e">
        <f>SUM(Tabelle2[[#This Row],[Jan 23 EV]:[Dec 23 EV]])</f>
        <v>#REF!</v>
      </c>
      <c r="MX12" s="98" t="e">
        <f>SUM(Tabelle2[[#This Row],[Jan 24 EV]:[Dec 24 EV]])</f>
        <v>#REF!</v>
      </c>
      <c r="MY12" s="98">
        <f t="shared" si="22"/>
        <v>0</v>
      </c>
      <c r="MZ12" s="98">
        <f t="shared" si="23"/>
        <v>0</v>
      </c>
      <c r="NA12" s="98">
        <f t="shared" si="24"/>
        <v>0</v>
      </c>
      <c r="NB12" s="98">
        <f t="shared" si="25"/>
        <v>0</v>
      </c>
      <c r="NC12" s="52">
        <v>0</v>
      </c>
      <c r="ND12" s="52">
        <v>0</v>
      </c>
      <c r="NE12" s="52">
        <v>0</v>
      </c>
      <c r="NF12" s="52">
        <v>0</v>
      </c>
      <c r="NG12" s="52">
        <v>0</v>
      </c>
      <c r="NH12" s="52">
        <v>0</v>
      </c>
      <c r="NI12" s="52">
        <v>0</v>
      </c>
      <c r="NJ12" s="52">
        <v>0</v>
      </c>
      <c r="NK12" s="52">
        <v>0</v>
      </c>
      <c r="NL12" s="52">
        <v>0</v>
      </c>
      <c r="NM12" s="52">
        <v>0</v>
      </c>
      <c r="NN12" s="52">
        <v>0</v>
      </c>
      <c r="NO12" s="198">
        <f t="shared" si="26"/>
        <v>0</v>
      </c>
      <c r="NP12" s="198">
        <f t="shared" si="27"/>
        <v>0</v>
      </c>
      <c r="NQ12" s="198">
        <f t="shared" si="28"/>
        <v>0</v>
      </c>
      <c r="NR12" s="198">
        <f t="shared" si="29"/>
        <v>0</v>
      </c>
      <c r="NS12" s="198">
        <f t="shared" si="30"/>
        <v>0</v>
      </c>
      <c r="NT12" s="198">
        <v>0</v>
      </c>
      <c r="NU12" s="198">
        <v>0</v>
      </c>
      <c r="NV12" s="198">
        <v>0</v>
      </c>
      <c r="NW12" s="198">
        <v>0</v>
      </c>
      <c r="NX12" s="198">
        <v>0</v>
      </c>
      <c r="NY12" s="198">
        <v>0</v>
      </c>
      <c r="NZ12" s="198">
        <v>0</v>
      </c>
      <c r="OA12" s="198">
        <v>0</v>
      </c>
      <c r="OB12" s="198">
        <v>0</v>
      </c>
      <c r="OC12" s="198">
        <v>0</v>
      </c>
      <c r="OD12" s="198">
        <v>0</v>
      </c>
      <c r="OE12" s="198">
        <v>0</v>
      </c>
      <c r="OF12" s="198">
        <f>SUM(Tabelle2[[#This Row],[Jan 23 B EV]:[Mar 23 B EV]])</f>
        <v>0</v>
      </c>
      <c r="OG12" s="198">
        <f>SUM(Tabelle2[[#This Row],[Apr 23 B EV]:[Jun 23 B EV]])</f>
        <v>0</v>
      </c>
      <c r="OH12" s="198">
        <f>SUM(Tabelle2[[#This Row],[Jul 23 B EV]:[Sep 23 B EV]])</f>
        <v>0</v>
      </c>
      <c r="OI12" s="198">
        <f>SUM(Tabelle2[[#This Row],[Oct 23 B EV]:[Dec 23 B EV]])</f>
        <v>0</v>
      </c>
      <c r="OJ12" s="198">
        <f>SUM(Tabelle2[[#This Row],[Jan 23 B EV]:[Dec 23 B EV]])</f>
        <v>0</v>
      </c>
      <c r="OK12" s="75"/>
      <c r="OL12" s="75"/>
      <c r="OM12" s="95" t="s">
        <v>959</v>
      </c>
      <c r="ON12" s="95" t="s">
        <v>975</v>
      </c>
      <c r="OO12" s="95">
        <v>0</v>
      </c>
      <c r="OP12" s="95">
        <v>0</v>
      </c>
      <c r="OQ12" s="75"/>
      <c r="OR12" s="75"/>
      <c r="OS12" s="75"/>
      <c r="OT12" s="75"/>
      <c r="OU12" s="75"/>
      <c r="OV12" s="75"/>
      <c r="OW12" s="75"/>
      <c r="OX12" s="198">
        <v>0</v>
      </c>
      <c r="OY12" s="198">
        <v>0</v>
      </c>
      <c r="OZ12" s="198">
        <v>0</v>
      </c>
      <c r="PA12" s="198">
        <v>0</v>
      </c>
      <c r="PB12" s="353">
        <v>0</v>
      </c>
      <c r="PC12" s="48" t="s">
        <v>57</v>
      </c>
      <c r="PD12" s="221" t="s">
        <v>162</v>
      </c>
      <c r="PE12" s="317" t="s">
        <v>159</v>
      </c>
      <c r="PF12" s="221" t="s">
        <v>45</v>
      </c>
      <c r="PG12" s="336">
        <v>0</v>
      </c>
      <c r="PH12" s="221">
        <v>0</v>
      </c>
      <c r="PI12" s="30">
        <v>1</v>
      </c>
      <c r="PJ12" s="30" t="s">
        <v>45</v>
      </c>
      <c r="PK12" s="30">
        <v>0</v>
      </c>
      <c r="PL12" s="30"/>
      <c r="PM12" s="317"/>
      <c r="PN12" s="221" t="s">
        <v>972</v>
      </c>
      <c r="PO12" s="51" t="s">
        <v>17</v>
      </c>
      <c r="PP12" s="200">
        <v>2407.8740082170316</v>
      </c>
      <c r="PQ12" s="56">
        <v>2220.7924770497352</v>
      </c>
      <c r="PR12" s="56">
        <v>2393.0833333333335</v>
      </c>
      <c r="PS12" s="56">
        <v>2425</v>
      </c>
      <c r="PT12" s="200">
        <v>2151.6666666666665</v>
      </c>
      <c r="PU12" s="200">
        <v>2059.5416666666665</v>
      </c>
      <c r="PV12" s="200">
        <v>2813.8101851851857</v>
      </c>
      <c r="PW12" s="200">
        <v>3372.4709444775326</v>
      </c>
      <c r="PX12" s="200" t="e">
        <f>IF($PI12=1,SUMIF(#REF!,$PF12,#REF!),SUMIF(#REF!,$PJ12,#REF!))</f>
        <v>#REF!</v>
      </c>
      <c r="PY12" s="200" t="e">
        <f>IF($PI12=1,SUMIF(#REF!,$PF12,#REF!),SUMIF(#REF!,$PJ12,#REF!))</f>
        <v>#REF!</v>
      </c>
      <c r="PZ12" s="200" t="e">
        <f>IF($PI12=1,SUMIF(#REF!,$PF12,#REF!),SUMIF(#REF!,$PJ12,#REF!))</f>
        <v>#REF!</v>
      </c>
      <c r="QA12" s="200" t="e">
        <f>IF($PI12=1,SUMIF(#REF!,$PF12,#REF!),SUMIF(#REF!,$PJ12,#REF!))</f>
        <v>#REF!</v>
      </c>
      <c r="QB12" s="200" t="e">
        <f>IF($PI12=1,SUMIF(#REF!,$PF12,#REF!),SUMIF(#REF!,$PJ12,#REF!))</f>
        <v>#REF!</v>
      </c>
      <c r="QC12" s="200" t="e">
        <f>IF($PI12=1,SUMIF(#REF!,$PF12,#REF!),SUMIF(#REF!,$PJ12,#REF!))</f>
        <v>#REF!</v>
      </c>
      <c r="QD12" s="57">
        <f t="shared" si="31"/>
        <v>2.8297337742567725</v>
      </c>
      <c r="QE12" s="57">
        <f t="shared" si="32"/>
        <v>3.0492667833333336</v>
      </c>
      <c r="QF12" s="57">
        <f t="shared" si="33"/>
        <v>3.0899350000000001</v>
      </c>
      <c r="QG12" s="57">
        <f t="shared" si="34"/>
        <v>2.7416536666666667</v>
      </c>
      <c r="QH12" s="57">
        <f t="shared" si="35"/>
        <v>2.6242679916666667</v>
      </c>
      <c r="QI12" s="57">
        <f t="shared" si="36"/>
        <v>3.5853569379629633</v>
      </c>
      <c r="QJ12" s="57">
        <f>IF(Tabelle2[[#This Row],[Index and Premium Usage]]=1,($AW12*(1+$AZ12))*(PW12*(1+$PG12)+$PH12)/1000,($AW12*(1+$AZ12))*(PW12*(1+$PG12)+$PK12)/1000)</f>
        <v>4.297202477453272</v>
      </c>
      <c r="QK12" s="57" t="e">
        <f>IF($PI12=1,($AW12*(1+$AY12))*(PX12*(1+$PG12)+$PH12)/1000,($AW12*(1+$AZ12))*(PX12*(1+$PG12)+$PK12+Tabelle2[[#This Row],[Premium VW 2023]])/1000)</f>
        <v>#REF!</v>
      </c>
      <c r="QL12" s="57" t="e">
        <f t="shared" si="37"/>
        <v>#REF!</v>
      </c>
      <c r="QM12" s="57" t="e">
        <f t="shared" si="38"/>
        <v>#REF!</v>
      </c>
      <c r="QN12" s="57" t="e">
        <f t="shared" si="39"/>
        <v>#REF!</v>
      </c>
      <c r="QO12" s="57" t="e">
        <f t="shared" si="40"/>
        <v>#REF!</v>
      </c>
      <c r="QP12" s="57" t="e">
        <f t="shared" si="41"/>
        <v>#REF!</v>
      </c>
    </row>
    <row r="13" spans="1:458" ht="12.75" customHeight="1">
      <c r="A13" s="94" t="s">
        <v>779</v>
      </c>
      <c r="B13" s="94" t="s">
        <v>87</v>
      </c>
      <c r="C13" s="94" t="s">
        <v>1553</v>
      </c>
      <c r="D13" s="94" t="s">
        <v>108</v>
      </c>
      <c r="E13" s="172" t="s">
        <v>304</v>
      </c>
      <c r="F13" s="94" t="s">
        <v>304</v>
      </c>
      <c r="G13" s="94" t="s">
        <v>304</v>
      </c>
      <c r="H13" s="2" t="s">
        <v>1557</v>
      </c>
      <c r="I13" s="188" t="s">
        <v>49</v>
      </c>
      <c r="J13" s="94" t="s">
        <v>27</v>
      </c>
      <c r="K13" s="94" t="s">
        <v>27</v>
      </c>
      <c r="L13" s="94" t="s">
        <v>27</v>
      </c>
      <c r="M13" s="94" t="s">
        <v>667</v>
      </c>
      <c r="N13" s="1"/>
      <c r="O13" s="1"/>
      <c r="P13" s="17"/>
      <c r="R13" s="94"/>
      <c r="S13" s="94"/>
      <c r="T13" s="94" t="s">
        <v>1282</v>
      </c>
      <c r="U13" s="94" t="s">
        <v>38</v>
      </c>
      <c r="V13" s="94"/>
      <c r="W13" s="94"/>
      <c r="X13" s="94"/>
      <c r="Y13" s="94" t="s">
        <v>235</v>
      </c>
      <c r="Z13" s="94" t="s">
        <v>261</v>
      </c>
      <c r="AA13" s="1" t="s">
        <v>668</v>
      </c>
      <c r="AB13" s="1"/>
      <c r="AC13" s="1"/>
      <c r="AD13" s="94"/>
      <c r="AE13" s="94"/>
      <c r="AF13" s="94" t="s">
        <v>119</v>
      </c>
      <c r="AG13" s="2"/>
      <c r="AH13" s="2"/>
      <c r="AI13" s="2"/>
      <c r="AJ13" s="2" t="s">
        <v>120</v>
      </c>
      <c r="AK13" s="20"/>
      <c r="AL13" s="24"/>
      <c r="AM13" s="24"/>
      <c r="AN13" s="24"/>
      <c r="AO13" s="24"/>
      <c r="AP13" s="13">
        <v>1</v>
      </c>
      <c r="AQ13" s="33"/>
      <c r="AR13" s="37">
        <v>1.8049999999999999</v>
      </c>
      <c r="AS13" s="73">
        <v>1.8049999999999999</v>
      </c>
      <c r="AT13" s="73">
        <v>1.8049999999999999</v>
      </c>
      <c r="AU13" s="73">
        <v>1.8049999999999999</v>
      </c>
      <c r="AV13" s="73">
        <v>1.8049999999999999</v>
      </c>
      <c r="AW13" s="33">
        <v>1.8049999999999999</v>
      </c>
      <c r="AX13" s="193"/>
      <c r="AY13" s="36">
        <v>0.15</v>
      </c>
      <c r="AZ13" s="36">
        <v>0.15</v>
      </c>
      <c r="BA13" s="96">
        <v>0</v>
      </c>
      <c r="BB13" s="96">
        <v>0</v>
      </c>
      <c r="BC13" s="96">
        <v>0</v>
      </c>
      <c r="BD13" s="96">
        <v>0</v>
      </c>
      <c r="BE13" s="133">
        <v>0</v>
      </c>
      <c r="BF13" s="133">
        <v>0</v>
      </c>
      <c r="BG13" s="133">
        <v>0</v>
      </c>
      <c r="BH13" s="133">
        <v>0</v>
      </c>
      <c r="BI13" s="133">
        <v>0</v>
      </c>
      <c r="BJ13" s="133">
        <v>0</v>
      </c>
      <c r="BK13" s="133">
        <v>0</v>
      </c>
      <c r="BL13" s="133">
        <v>0</v>
      </c>
      <c r="BM13" s="96">
        <v>0</v>
      </c>
      <c r="BN13" s="96">
        <v>0</v>
      </c>
      <c r="BO13" s="96">
        <v>0</v>
      </c>
      <c r="BP13" s="96">
        <v>0</v>
      </c>
      <c r="BQ13" s="96">
        <v>0</v>
      </c>
      <c r="BR13" s="96">
        <v>0</v>
      </c>
      <c r="BS13" s="96">
        <v>0</v>
      </c>
      <c r="BT13" s="96">
        <v>0</v>
      </c>
      <c r="BU13" s="96">
        <v>0</v>
      </c>
      <c r="BV13" s="96">
        <v>0</v>
      </c>
      <c r="BW13" s="96">
        <v>0</v>
      </c>
      <c r="BX13" s="96">
        <v>0</v>
      </c>
      <c r="BY13" s="96">
        <v>0</v>
      </c>
      <c r="BZ13" s="96">
        <v>0</v>
      </c>
      <c r="CA13" s="96">
        <v>0</v>
      </c>
      <c r="CB13" s="96">
        <v>0</v>
      </c>
      <c r="CC13" s="96">
        <v>0</v>
      </c>
      <c r="CD13" s="96">
        <v>0</v>
      </c>
      <c r="CE13" s="96">
        <v>0</v>
      </c>
      <c r="CF13" s="96">
        <v>0</v>
      </c>
      <c r="CG13" s="96">
        <v>0</v>
      </c>
      <c r="CH13" s="96">
        <v>0</v>
      </c>
      <c r="CI13" s="96">
        <v>0</v>
      </c>
      <c r="CJ13" s="96">
        <v>0</v>
      </c>
      <c r="CK13" s="95">
        <f>SUM(Tabelle2[[#This Row],[Jan 22 CF]:[Mar 22 CF]])</f>
        <v>0</v>
      </c>
      <c r="CL13" s="95">
        <f>SUM(Tabelle2[[#This Row],[Apr 22 CF]:[Jun 22 CF]])</f>
        <v>0</v>
      </c>
      <c r="CM13" s="95">
        <f>SUM(Tabelle2[[#This Row],[Jul 22 CF]:[Sep 22 CF]])</f>
        <v>0</v>
      </c>
      <c r="CN13" s="95">
        <f>SUM(Tabelle2[[#This Row],[Oct 22 CF]:[Dec 22 CF]])</f>
        <v>0</v>
      </c>
      <c r="CO13" s="95">
        <f>SUM(Tabelle2[[#This Row],[Jan 23 CF]:[Mar 23 CF]])</f>
        <v>0</v>
      </c>
      <c r="CP13" s="95">
        <f>SUM(Tabelle2[[#This Row],[Apr 23 CF]:[Jun 23 CF]])</f>
        <v>0</v>
      </c>
      <c r="CQ13" s="95">
        <f>SUM(Tabelle2[[#This Row],[Jul 23 CF]:[Sep 23 CF]])</f>
        <v>0</v>
      </c>
      <c r="CR13" s="95">
        <f>SUM(Tabelle2[[#This Row],[Oct 23 CF]:[Dec 23 CF]])</f>
        <v>0</v>
      </c>
      <c r="CS13" s="95">
        <f>SUM(Tabelle2[[#This Row],[Jan 24 CF]:[Mar 24 CF]])</f>
        <v>0</v>
      </c>
      <c r="CT13" s="95">
        <f>SUM(Tabelle2[[#This Row],[Apr 24 CF]:[Jun 24 CF]])</f>
        <v>0</v>
      </c>
      <c r="CU13" s="95">
        <f>SUM(Tabelle2[[#This Row],[Jul 24 CF]:[Sep 24 CF]])</f>
        <v>0</v>
      </c>
      <c r="CV13" s="95">
        <f>SUM(Tabelle2[[#This Row],[Oct 24 CF]:[Dec 24 CF]])</f>
        <v>0</v>
      </c>
      <c r="CW13" s="98">
        <v>0</v>
      </c>
      <c r="CX13" s="275">
        <v>0</v>
      </c>
      <c r="CY13" s="98">
        <v>0</v>
      </c>
      <c r="CZ13" s="52">
        <v>0</v>
      </c>
      <c r="DA13" s="52">
        <f>SUM(Tabelle2[[#This Row],[Jan 22 CF]:[Dec 22 CF]])</f>
        <v>0</v>
      </c>
      <c r="DB13" s="98">
        <f>SUM(Tabelle2[[#This Row],[Jan 23 CF]:[Dec 23 CF]])</f>
        <v>0</v>
      </c>
      <c r="DC13" s="98">
        <f>SUM(Tabelle2[[#This Row],[Jan 24 CF]:[Dec 24 CF]])</f>
        <v>0</v>
      </c>
      <c r="DD13" s="98">
        <v>0</v>
      </c>
      <c r="DE13" s="98">
        <v>0</v>
      </c>
      <c r="DF13" s="98">
        <v>0</v>
      </c>
      <c r="DG13" s="98">
        <v>0</v>
      </c>
      <c r="DH13" s="98">
        <v>0</v>
      </c>
      <c r="DI13" s="98">
        <v>0</v>
      </c>
      <c r="DJ13" s="98">
        <v>0</v>
      </c>
      <c r="DK13" s="98">
        <v>0</v>
      </c>
      <c r="DL13" s="98">
        <v>0</v>
      </c>
      <c r="DM13" s="98">
        <v>0</v>
      </c>
      <c r="DN13" s="98"/>
      <c r="DO13" s="98"/>
      <c r="DP13" s="226">
        <v>0.95</v>
      </c>
      <c r="DQ13" s="226">
        <v>0.92500000000000004</v>
      </c>
      <c r="DR13" s="226">
        <v>0.8</v>
      </c>
      <c r="DS13" s="226">
        <v>0.85</v>
      </c>
      <c r="DT13" s="226">
        <v>0.9</v>
      </c>
      <c r="DU13" s="226">
        <v>0.9</v>
      </c>
      <c r="DV13" s="226">
        <v>0.9</v>
      </c>
      <c r="DW13" s="226">
        <v>0.9</v>
      </c>
      <c r="DX13" s="226">
        <v>0.9</v>
      </c>
      <c r="DY13" s="226">
        <v>0.9</v>
      </c>
      <c r="DZ13" s="226">
        <v>0.9</v>
      </c>
      <c r="EA13" s="226">
        <v>0.88</v>
      </c>
      <c r="EB13" s="226">
        <v>0.9</v>
      </c>
      <c r="EC13" s="226">
        <v>0.93</v>
      </c>
      <c r="ED13" s="226">
        <v>0.93</v>
      </c>
      <c r="EE13" s="226">
        <v>0.9</v>
      </c>
      <c r="EF13" s="316">
        <v>0.9</v>
      </c>
      <c r="EG13" s="316">
        <v>0.9</v>
      </c>
      <c r="EH13" s="316">
        <v>0.9</v>
      </c>
      <c r="EI13" s="226">
        <v>0.95</v>
      </c>
      <c r="EJ13" s="226">
        <v>0.95</v>
      </c>
      <c r="EK13" s="226">
        <v>0.95</v>
      </c>
      <c r="EL13" s="226">
        <v>0.97499999999999998</v>
      </c>
      <c r="EM13" s="226">
        <v>0.95</v>
      </c>
      <c r="EN13" s="226">
        <v>0.9</v>
      </c>
      <c r="EO13" s="226">
        <v>0.9</v>
      </c>
      <c r="EP13" s="226">
        <v>0.9</v>
      </c>
      <c r="EQ13" s="226">
        <v>0.9</v>
      </c>
      <c r="ER13" s="226">
        <v>0.9</v>
      </c>
      <c r="ES13" s="226">
        <v>0.9</v>
      </c>
      <c r="ET13" s="226">
        <v>0.9</v>
      </c>
      <c r="EU13" s="226">
        <v>0.9</v>
      </c>
      <c r="EV13" s="226">
        <v>0.9</v>
      </c>
      <c r="EW13" s="226">
        <v>0.9</v>
      </c>
      <c r="EX13" s="226">
        <v>0.9</v>
      </c>
      <c r="EY13" s="226">
        <v>0.9</v>
      </c>
      <c r="EZ13" s="316">
        <v>0.9</v>
      </c>
      <c r="FA13" s="226">
        <v>0.9</v>
      </c>
      <c r="FB13" s="226">
        <v>0.85</v>
      </c>
      <c r="FC13" s="226">
        <v>0.85</v>
      </c>
      <c r="FD13" s="226">
        <v>0.85</v>
      </c>
      <c r="FE13" s="226">
        <v>0.85</v>
      </c>
      <c r="FF13" s="226">
        <v>0.85</v>
      </c>
      <c r="FG13" s="226">
        <v>0.85</v>
      </c>
      <c r="FH13" s="226">
        <v>0.85</v>
      </c>
      <c r="FI13" s="226">
        <v>0.85</v>
      </c>
      <c r="FJ13" s="226">
        <v>0.85</v>
      </c>
      <c r="FK13" s="226">
        <v>0.85</v>
      </c>
      <c r="FL13" s="226">
        <v>0.85</v>
      </c>
      <c r="FM13" s="195">
        <f t="shared" si="0"/>
        <v>0</v>
      </c>
      <c r="FN13" s="195">
        <f t="shared" si="1"/>
        <v>0</v>
      </c>
      <c r="FO13" s="195">
        <f t="shared" si="2"/>
        <v>0</v>
      </c>
      <c r="FP13" s="195">
        <f t="shared" si="3"/>
        <v>0</v>
      </c>
      <c r="FQ13" s="195">
        <f t="shared" si="4"/>
        <v>0</v>
      </c>
      <c r="FR13" s="195">
        <f t="shared" si="5"/>
        <v>0</v>
      </c>
      <c r="FS13" s="195">
        <f t="shared" si="6"/>
        <v>0</v>
      </c>
      <c r="FT13" s="95">
        <f t="shared" si="7"/>
        <v>0</v>
      </c>
      <c r="FU13" s="95">
        <f t="shared" si="8"/>
        <v>0</v>
      </c>
      <c r="FV13" s="95">
        <f t="shared" si="9"/>
        <v>0</v>
      </c>
      <c r="FW13" s="95">
        <f t="shared" si="10"/>
        <v>0</v>
      </c>
      <c r="FX13" s="95">
        <f t="shared" si="11"/>
        <v>0</v>
      </c>
      <c r="FY13" s="95">
        <f t="shared" si="12"/>
        <v>0</v>
      </c>
      <c r="FZ13" s="95">
        <f t="shared" si="13"/>
        <v>0</v>
      </c>
      <c r="GA13" s="95">
        <f t="shared" si="14"/>
        <v>0</v>
      </c>
      <c r="GB13" s="95">
        <f t="shared" si="15"/>
        <v>0</v>
      </c>
      <c r="GC13" s="95">
        <f t="shared" si="16"/>
        <v>0</v>
      </c>
      <c r="GD13" s="95">
        <f t="shared" si="17"/>
        <v>0</v>
      </c>
      <c r="GE13" s="95">
        <f t="shared" si="18"/>
        <v>0</v>
      </c>
      <c r="GF13" s="95">
        <f t="shared" si="19"/>
        <v>0</v>
      </c>
      <c r="GG13" s="95">
        <f t="shared" si="20"/>
        <v>0</v>
      </c>
      <c r="GH13" s="95">
        <f t="shared" si="21"/>
        <v>0</v>
      </c>
      <c r="GI13" s="95">
        <f>BW13*Tabelle2[[#This Row],[Nov 2023 AF]]</f>
        <v>0</v>
      </c>
      <c r="GJ13" s="95">
        <f>BX13*Tabelle2[[#This Row],[Dec 2023 AF]]</f>
        <v>0</v>
      </c>
      <c r="GK13" s="95">
        <f>BY13*Tabelle2[[#This Row],[Jan 2024 AF]]</f>
        <v>0</v>
      </c>
      <c r="GL13" s="95">
        <f>BZ13*Tabelle2[[#This Row],[Feb 2024 AF]]</f>
        <v>0</v>
      </c>
      <c r="GM13" s="95">
        <f>CA13*Tabelle2[[#This Row],[Mar 2024 AF]]</f>
        <v>0</v>
      </c>
      <c r="GN13" s="95">
        <f>CB13*Tabelle2[[#This Row],[Apr 2024 AF]]</f>
        <v>0</v>
      </c>
      <c r="GO13" s="95">
        <f>CC13*Tabelle2[[#This Row],[May 2024 AF]]</f>
        <v>0</v>
      </c>
      <c r="GP13" s="95">
        <f>CD13*Tabelle2[[#This Row],[Jun 2024 AF]]</f>
        <v>0</v>
      </c>
      <c r="GQ13" s="95">
        <f>CE13*Tabelle2[[#This Row],[Jul 2024 AF]]</f>
        <v>0</v>
      </c>
      <c r="GR13" s="95">
        <f>CF13*Tabelle2[[#This Row],[Aug 2024 AF]]</f>
        <v>0</v>
      </c>
      <c r="GS13" s="95">
        <f>CG13*Tabelle2[[#This Row],[Sep 2024 AF]]</f>
        <v>0</v>
      </c>
      <c r="GT13" s="95">
        <f>CH13*Tabelle2[[#This Row],[Oct 2024 AF]]</f>
        <v>0</v>
      </c>
      <c r="GU13" s="95">
        <f>CI13*Tabelle2[[#This Row],[Nov 2024 AF]]</f>
        <v>0</v>
      </c>
      <c r="GV13" s="95">
        <f>CJ13*Tabelle2[[#This Row],[Dec 2024 AF]]</f>
        <v>0</v>
      </c>
      <c r="GW13" s="95">
        <f>SUM(Tabelle2[[#This Row],[Jan 22 NF]:[Mar 22 NF]])</f>
        <v>0</v>
      </c>
      <c r="GX13" s="95">
        <f>SUM(Tabelle2[[#This Row],[Apr 22 NF]:[Jun 22 NF]])</f>
        <v>0</v>
      </c>
      <c r="GY13" s="95">
        <f>SUM(Tabelle2[[#This Row],[Jul 22 NF]:[Sep 22 NF]])</f>
        <v>0</v>
      </c>
      <c r="GZ13" s="95">
        <f>SUM(Tabelle2[[#This Row],[Oct 22 NF]:[Dec 22 NF]])</f>
        <v>0</v>
      </c>
      <c r="HA13" s="98">
        <f>SUM(Tabelle2[[#This Row],[Jan 23 NF]:[Mar 23 NF]])</f>
        <v>0</v>
      </c>
      <c r="HB13" s="98">
        <f>SUM(Tabelle2[[#This Row],[Apr 23 NF]:[Jun 23 NF]])</f>
        <v>0</v>
      </c>
      <c r="HC13" s="98">
        <f>SUM(Tabelle2[[#This Row],[Jul 23 NF]:[Sep 23 NF]])</f>
        <v>0</v>
      </c>
      <c r="HD13" s="98">
        <f>SUM(Tabelle2[[#This Row],[Oct 23 NF]:[Dec 23 NF]])</f>
        <v>0</v>
      </c>
      <c r="HE13" s="95">
        <f>SUM(Tabelle2[[#This Row],[Jan 24 NF]:[Mar 24 NF]])</f>
        <v>0</v>
      </c>
      <c r="HF13" s="98">
        <f>SUM(Tabelle2[[#This Row],[Apr 24 NF]:[Jun 24 NF]])</f>
        <v>0</v>
      </c>
      <c r="HG13" s="98">
        <f>SUM(Tabelle2[[#This Row],[Jul 24 NF]:[Sep 24 NF]])</f>
        <v>0</v>
      </c>
      <c r="HH13" s="98">
        <f>SUM(Tabelle2[[#This Row],[Oct 24 NF]:[Dec 24 NF]])</f>
        <v>0</v>
      </c>
      <c r="HI13" s="75">
        <v>0</v>
      </c>
      <c r="HJ13" s="75">
        <v>0</v>
      </c>
      <c r="HK13" s="75">
        <v>0</v>
      </c>
      <c r="HL13" s="75">
        <v>0</v>
      </c>
      <c r="HM13" s="75">
        <v>0</v>
      </c>
      <c r="HN13" s="75">
        <v>0</v>
      </c>
      <c r="HO13" s="75">
        <v>0</v>
      </c>
      <c r="HP13" s="75">
        <v>0</v>
      </c>
      <c r="HQ13" s="75">
        <v>0</v>
      </c>
      <c r="HR13" s="75">
        <v>0</v>
      </c>
      <c r="HS13" s="75">
        <v>0</v>
      </c>
      <c r="HT13" s="75">
        <v>0</v>
      </c>
      <c r="HU13" s="75">
        <v>0</v>
      </c>
      <c r="HV13" s="98">
        <v>0</v>
      </c>
      <c r="HW13" s="98">
        <v>0</v>
      </c>
      <c r="HX13" s="98">
        <v>0</v>
      </c>
      <c r="HY13" s="98">
        <v>0</v>
      </c>
      <c r="HZ13" s="98">
        <f>SUM(Tabelle2[[#This Row],[Jan 22 NF]:[Dec 22 NF]])</f>
        <v>0</v>
      </c>
      <c r="IA13" s="98">
        <f>SUM(Tabelle2[[#This Row],[Jan 23 NF]:[Dec 23 NF]])</f>
        <v>0</v>
      </c>
      <c r="IB13" s="98">
        <f>SUM(Tabelle2[[#This Row],[Jan 24 NF]:[Dec 24 NF]])</f>
        <v>0</v>
      </c>
      <c r="IC13" s="98">
        <f>IFERROR(Tabelle2[[#This Row],[2025 CF]]*Tabelle2[[#This Row],[2025 AF]],0)</f>
        <v>0</v>
      </c>
      <c r="ID13" s="98">
        <f>IFERROR(Tabelle2[[#This Row],[2026 CF]]*Tabelle2[[#This Row],[2026 AF]],0)</f>
        <v>0</v>
      </c>
      <c r="IE13" s="98">
        <f>IFERROR(Tabelle2[[#This Row],[2027 CF]]*Tabelle2[[#This Row],[2027 AF]],0)</f>
        <v>0</v>
      </c>
      <c r="IF13" s="98">
        <f>IFERROR(Tabelle2[[#This Row],[2028 CF]]*Tabelle2[[#This Row],[2028 AF]],0)</f>
        <v>0</v>
      </c>
      <c r="IG13" s="98">
        <f>IFERROR(Tabelle2[[#This Row],[2029 CF]]*Tabelle2[[#This Row],[2029 AF]],0)</f>
        <v>0</v>
      </c>
      <c r="IH13" s="98">
        <f>IFERROR(Tabelle2[[#This Row],[2030 CF]]*Tabelle2[[#This Row],[2030 AF]],0)</f>
        <v>0</v>
      </c>
      <c r="II13" s="98">
        <f>IFERROR(Tabelle2[[#This Row],[2031 CF]]*Tabelle2[[#This Row],[2031 AF]],0)</f>
        <v>0</v>
      </c>
      <c r="IJ13" s="98">
        <f>IFERROR(Tabelle2[[#This Row],[2032 CF]]*Tabelle2[[#This Row],[2032 AF]],0)</f>
        <v>0</v>
      </c>
      <c r="IK13" s="98">
        <f>IFERROR(Tabelle2[[#This Row],[2033 CF]]*Tabelle2[[#This Row],[2033 AF]],0)</f>
        <v>0</v>
      </c>
      <c r="IL13" s="98">
        <f>IFERROR(Tabelle2[[#This Row],[2034 CF]]*Tabelle2[[#This Row],[2034 AF]],0)</f>
        <v>0</v>
      </c>
      <c r="IM13" s="98">
        <f>IFERROR(Tabelle2[[#This Row],[2035 CF]]*Tabelle2[[#This Row],[2035 AF]],0)</f>
        <v>0</v>
      </c>
      <c r="IN13" s="51">
        <v>0</v>
      </c>
      <c r="IO13" s="51">
        <v>0</v>
      </c>
      <c r="IP13" s="51">
        <v>0</v>
      </c>
      <c r="IQ13" s="51">
        <v>0</v>
      </c>
      <c r="IR13" s="51">
        <v>0</v>
      </c>
      <c r="IS13" s="51">
        <v>0</v>
      </c>
      <c r="IT13" s="51">
        <v>0</v>
      </c>
      <c r="IU13" s="51">
        <v>0</v>
      </c>
      <c r="IV13" s="51">
        <v>0</v>
      </c>
      <c r="IW13" s="51">
        <v>0</v>
      </c>
      <c r="IX13" s="51">
        <v>0</v>
      </c>
      <c r="IY13" s="51">
        <v>0</v>
      </c>
      <c r="IZ13" s="199">
        <v>0</v>
      </c>
      <c r="JA13" s="199">
        <v>0</v>
      </c>
      <c r="JB13" s="199">
        <v>0</v>
      </c>
      <c r="JC13" s="199">
        <v>0</v>
      </c>
      <c r="JD13" s="199">
        <v>0</v>
      </c>
      <c r="JE13" s="196">
        <v>0</v>
      </c>
      <c r="JF13" s="196">
        <v>0</v>
      </c>
      <c r="JG13" s="196">
        <v>0</v>
      </c>
      <c r="JH13" s="196">
        <v>0</v>
      </c>
      <c r="JI13" s="196">
        <v>0</v>
      </c>
      <c r="JJ13" s="196">
        <v>0</v>
      </c>
      <c r="JK13" s="196">
        <v>0</v>
      </c>
      <c r="JL13" s="196">
        <v>0</v>
      </c>
      <c r="JM13" s="196">
        <v>0</v>
      </c>
      <c r="JN13" s="196">
        <v>0</v>
      </c>
      <c r="JO13" s="196">
        <v>0</v>
      </c>
      <c r="JP13" s="196">
        <v>0</v>
      </c>
      <c r="JQ13" s="196">
        <f>SUM(Tabelle2[[#This Row],[Jan-23B]:[Mar-23B]])</f>
        <v>0</v>
      </c>
      <c r="JR13" s="196">
        <f>SUM(Tabelle2[[#This Row],[Apr-23B]:[Jun-23B]])</f>
        <v>0</v>
      </c>
      <c r="JS13" s="196">
        <f>SUM(Tabelle2[[#This Row],[Jul-23B]:[Sep-23B]])</f>
        <v>0</v>
      </c>
      <c r="JT13" s="196">
        <f>SUM(Tabelle2[[#This Row],[Oct-23B]:[Dec-23B]])</f>
        <v>0</v>
      </c>
      <c r="JU13" s="196">
        <f>SUM(Tabelle2[[#This Row],[1Q23 B1]:[4Q23 B]])</f>
        <v>0</v>
      </c>
      <c r="JV13" s="196">
        <v>0</v>
      </c>
      <c r="JW13" s="196">
        <v>0</v>
      </c>
      <c r="JX13" s="196">
        <v>0</v>
      </c>
      <c r="JY13" s="196">
        <v>0</v>
      </c>
      <c r="JZ13" s="196">
        <v>0</v>
      </c>
      <c r="KA13" s="196">
        <v>0</v>
      </c>
      <c r="KB13" s="196">
        <v>0</v>
      </c>
      <c r="KC13" s="196">
        <v>0</v>
      </c>
      <c r="KD13" s="196">
        <v>0</v>
      </c>
      <c r="KE13" s="196">
        <v>0</v>
      </c>
      <c r="KF13" s="196" t="str">
        <f>IF(SUM(Tabelle2[[#This Row],[2018 NF]:[2028 NF]],Tabelle2[[#This Row],[2023 B]])&gt;0,"yes","no")</f>
        <v>no</v>
      </c>
      <c r="KG13" s="196">
        <f>IFERROR(INDEX(Tabelle2[[#Headers],[2005 NF]:[2034 NF]],MATCH(TRUE,INDEX(Tabelle2[[#This Row],[2005 NF]:[2034 NF]]&gt;1000,),0)),0)</f>
        <v>0</v>
      </c>
      <c r="KH13" s="196">
        <f>IFERROR(LOOKUP(2,1/(Tabelle2[[#This Row],[2005 NF]:[2035 NF]]&gt;1000),Tabelle2[[#Headers],[2005 NF]:[2035 NF]]),0)</f>
        <v>0</v>
      </c>
      <c r="KI13" s="196">
        <f>SUM(Tabelle2[[#This Row],[Jan 23 NF]:[Mar 23 NF]])</f>
        <v>0</v>
      </c>
      <c r="KJ13" s="196">
        <f>SUM(Tabelle2[[#This Row],[Jan-23B]:[Mar-23B]])</f>
        <v>0</v>
      </c>
      <c r="KK13" s="52">
        <v>0</v>
      </c>
      <c r="KL13" s="52">
        <v>0</v>
      </c>
      <c r="KM13" s="52">
        <v>0</v>
      </c>
      <c r="KN13" s="52">
        <v>0</v>
      </c>
      <c r="KO13" s="52">
        <v>0</v>
      </c>
      <c r="KP13" s="52">
        <v>0</v>
      </c>
      <c r="KQ13" s="52">
        <v>0</v>
      </c>
      <c r="KR13" s="52">
        <v>0</v>
      </c>
      <c r="KS13" s="52">
        <v>0</v>
      </c>
      <c r="KT13" s="52">
        <v>0</v>
      </c>
      <c r="KU13" s="52">
        <v>0</v>
      </c>
      <c r="KV13" s="52">
        <v>0</v>
      </c>
      <c r="KW13" s="52">
        <v>0</v>
      </c>
      <c r="KX13" s="52">
        <v>0</v>
      </c>
      <c r="KY13" s="52">
        <v>0</v>
      </c>
      <c r="KZ13" s="52">
        <v>0</v>
      </c>
      <c r="LA13" s="52" t="e">
        <f>$AV13*2.204623/#REF!*$AP13*Tabelle2[[#This Row],[May 23 NF]]</f>
        <v>#REF!</v>
      </c>
      <c r="LB13" s="52" t="e">
        <f>$AV13*2.204623/#REF!*$AP13*Tabelle2[[#This Row],[Jun 23 NF]]</f>
        <v>#REF!</v>
      </c>
      <c r="LC13" s="52" t="e">
        <f>$AV13*2.204623/#REF!*$AP13*Tabelle2[[#This Row],[Jul 23 NF]]</f>
        <v>#REF!</v>
      </c>
      <c r="LD13" s="52" t="e">
        <f>$AV13*2.204623/#REF!*$AP13*Tabelle2[[#This Row],[Aug 23 NF]]</f>
        <v>#REF!</v>
      </c>
      <c r="LE13" s="52" t="e">
        <f>$AV13*2.204623/#REF!*$AP13*Tabelle2[[#This Row],[Sep 23 NF]]</f>
        <v>#REF!</v>
      </c>
      <c r="LF13" s="52" t="e">
        <f>$AV13*2.204623/#REF!*$AP13*Tabelle2[[#This Row],[Oct 23 NF]]</f>
        <v>#REF!</v>
      </c>
      <c r="LG13" s="52" t="e">
        <f>$AV13*2.204623/#REF!*$AP13*Tabelle2[[#This Row],[Nov 23 NF]]</f>
        <v>#REF!</v>
      </c>
      <c r="LH13" s="52" t="e">
        <f>$AV13*2.204623/#REF!*$AP13*Tabelle2[[#This Row],[Dec 23 NF]]</f>
        <v>#REF!</v>
      </c>
      <c r="LI13" s="52" t="e">
        <f>$AV13*2.204623/#REF!*$AP13*Tabelle2[[#This Row],[Jan 24 NF]]</f>
        <v>#REF!</v>
      </c>
      <c r="LJ13" s="52" t="e">
        <f>$AV13*2.204623/#REF!*$AP13*Tabelle2[[#This Row],[Feb 24 NF]]</f>
        <v>#REF!</v>
      </c>
      <c r="LK13" s="52" t="e">
        <f>$AV13*2.204623/#REF!*$AP13*Tabelle2[[#This Row],[Mar 24 NF]]</f>
        <v>#REF!</v>
      </c>
      <c r="LL13" s="52" t="e">
        <f>$AV13*2.204623/#REF!*$AP13*Tabelle2[[#This Row],[Apr 24 NF]]</f>
        <v>#REF!</v>
      </c>
      <c r="LM13" s="52" t="e">
        <f>$AV13*2.204623/#REF!*$AP13*Tabelle2[[#This Row],[May 24 NF]]</f>
        <v>#REF!</v>
      </c>
      <c r="LN13" s="52" t="e">
        <f>$AV13*2.204623/#REF!*$AP13*Tabelle2[[#This Row],[Jun 24 NF]]</f>
        <v>#REF!</v>
      </c>
      <c r="LO13" s="52" t="e">
        <f>$AV13*2.204623/#REF!*$AP13*Tabelle2[[#This Row],[Jul 24 NF]]</f>
        <v>#REF!</v>
      </c>
      <c r="LP13" s="52" t="e">
        <f>$AV13*2.204623/#REF!*$AP13*Tabelle2[[#This Row],[Aug 24 NF]]</f>
        <v>#REF!</v>
      </c>
      <c r="LQ13" s="52" t="e">
        <f>$AV13*2.204623/#REF!*$AP13*Tabelle2[[#This Row],[Sep 24 NF]]</f>
        <v>#REF!</v>
      </c>
      <c r="LR13" s="52" t="e">
        <f>$AV13*2.204623/#REF!*$AP13*Tabelle2[[#This Row],[Oct 24 NF]]</f>
        <v>#REF!</v>
      </c>
      <c r="LS13" s="52" t="e">
        <f>$AV13*2.204623/#REF!*$AP13*Tabelle2[[#This Row],[Nov 24 NF]]</f>
        <v>#REF!</v>
      </c>
      <c r="LT13" s="52" t="e">
        <f>$AV13*2.204623/#REF!*$AP13*Tabelle2[[#This Row],[Dec 24 NF]]</f>
        <v>#REF!</v>
      </c>
      <c r="LU13" s="198">
        <f>SUM(Tabelle2[[#This Row],[Jan 22 EV]:[Mar 22 EV]])</f>
        <v>0</v>
      </c>
      <c r="LV13" s="198">
        <f>SUM(Tabelle2[[#This Row],[Apr 22 EV]:[Jun 22 EV]])</f>
        <v>0</v>
      </c>
      <c r="LW13" s="198">
        <f>SUM(Tabelle2[[#This Row],[Jul 22 EV]:[Sep 22 EV]])</f>
        <v>0</v>
      </c>
      <c r="LX13" s="198">
        <f>SUM(Tabelle2[[#This Row],[Oct 22 EV]:[Dec 22 EV]])</f>
        <v>0</v>
      </c>
      <c r="LY13" s="198">
        <f>SUM(Tabelle2[[#This Row],[Jan 23 EV]:[Mar 23 EV]])</f>
        <v>0</v>
      </c>
      <c r="LZ13" s="198" t="e">
        <f>SUM(Tabelle2[[#This Row],[Apr 23 EV]:[Jun 23 EV]])</f>
        <v>#REF!</v>
      </c>
      <c r="MA13" s="198" t="e">
        <f>SUM(Tabelle2[[#This Row],[Jul 23 EV]:[Sep 23 EV]])</f>
        <v>#REF!</v>
      </c>
      <c r="MB13" s="198" t="e">
        <f>SUM(Tabelle2[[#This Row],[Oct 23 EV]:[Dec 23 EV]])</f>
        <v>#REF!</v>
      </c>
      <c r="MC13" s="198" t="e">
        <f>SUM(Tabelle2[[#This Row],[Jan 24 EV]:[Mar 24 EV]])</f>
        <v>#REF!</v>
      </c>
      <c r="MD13" s="198" t="e">
        <f>SUM(Tabelle2[[#This Row],[Apr 24 EV]:[Jun 24 EV]])</f>
        <v>#REF!</v>
      </c>
      <c r="ME13" s="198" t="e">
        <f>SUM(Tabelle2[[#This Row],[Jul 24 EV]:[Sep 24 EV]])</f>
        <v>#REF!</v>
      </c>
      <c r="MF13" s="198" t="e">
        <f>SUM(Tabelle2[[#This Row],[Oct 24 EV]:[Dec 24 EV]])</f>
        <v>#REF!</v>
      </c>
      <c r="MG13" s="74">
        <v>0</v>
      </c>
      <c r="MH13" s="74">
        <v>0</v>
      </c>
      <c r="MI13" s="74">
        <v>0</v>
      </c>
      <c r="MJ13" s="74">
        <v>0</v>
      </c>
      <c r="MK13" s="74">
        <v>0</v>
      </c>
      <c r="ML13" s="74">
        <v>0</v>
      </c>
      <c r="MM13" s="74">
        <v>0</v>
      </c>
      <c r="MN13" s="74">
        <v>0</v>
      </c>
      <c r="MO13" s="75">
        <v>0</v>
      </c>
      <c r="MP13" s="98">
        <v>0</v>
      </c>
      <c r="MQ13" s="98" t="e">
        <f>$AS13*2.204623/#REF!*$AP13*HU13</f>
        <v>#REF!</v>
      </c>
      <c r="MR13" s="98" t="e">
        <f>$AT13*2.204623/#REF!*$AP13*HV13</f>
        <v>#REF!</v>
      </c>
      <c r="MS13" s="98">
        <v>0</v>
      </c>
      <c r="MT13" s="98">
        <v>0</v>
      </c>
      <c r="MU13" s="98">
        <v>0</v>
      </c>
      <c r="MV13" s="98">
        <f>SUM(Tabelle2[[#This Row],[Jan 22 EV]:[Dec 22 EV]])</f>
        <v>0</v>
      </c>
      <c r="MW13" s="98" t="e">
        <f>SUM(Tabelle2[[#This Row],[Jan 23 EV]:[Dec 23 EV]])</f>
        <v>#REF!</v>
      </c>
      <c r="MX13" s="98" t="e">
        <f>SUM(Tabelle2[[#This Row],[Jan 24 EV]:[Dec 24 EV]])</f>
        <v>#REF!</v>
      </c>
      <c r="MY13" s="98">
        <f t="shared" si="22"/>
        <v>0</v>
      </c>
      <c r="MZ13" s="98">
        <f t="shared" si="23"/>
        <v>0</v>
      </c>
      <c r="NA13" s="98">
        <f t="shared" si="24"/>
        <v>0</v>
      </c>
      <c r="NB13" s="98">
        <f t="shared" si="25"/>
        <v>0</v>
      </c>
      <c r="NC13" s="52">
        <v>0</v>
      </c>
      <c r="ND13" s="52">
        <v>0</v>
      </c>
      <c r="NE13" s="52">
        <v>0</v>
      </c>
      <c r="NF13" s="52">
        <v>0</v>
      </c>
      <c r="NG13" s="52">
        <v>0</v>
      </c>
      <c r="NH13" s="52">
        <v>0</v>
      </c>
      <c r="NI13" s="52">
        <v>0</v>
      </c>
      <c r="NJ13" s="52">
        <v>0</v>
      </c>
      <c r="NK13" s="52">
        <v>0</v>
      </c>
      <c r="NL13" s="52">
        <v>0</v>
      </c>
      <c r="NM13" s="52">
        <v>0</v>
      </c>
      <c r="NN13" s="52">
        <v>0</v>
      </c>
      <c r="NO13" s="198">
        <f t="shared" si="26"/>
        <v>0</v>
      </c>
      <c r="NP13" s="198">
        <f t="shared" si="27"/>
        <v>0</v>
      </c>
      <c r="NQ13" s="198">
        <f t="shared" si="28"/>
        <v>0</v>
      </c>
      <c r="NR13" s="198">
        <f t="shared" si="29"/>
        <v>0</v>
      </c>
      <c r="NS13" s="198">
        <f t="shared" si="30"/>
        <v>0</v>
      </c>
      <c r="NT13" s="198">
        <v>0</v>
      </c>
      <c r="NU13" s="198">
        <v>0</v>
      </c>
      <c r="NV13" s="198">
        <v>0</v>
      </c>
      <c r="NW13" s="198">
        <v>0</v>
      </c>
      <c r="NX13" s="198">
        <v>0</v>
      </c>
      <c r="NY13" s="198">
        <v>0</v>
      </c>
      <c r="NZ13" s="198">
        <v>0</v>
      </c>
      <c r="OA13" s="198">
        <v>0</v>
      </c>
      <c r="OB13" s="198">
        <v>0</v>
      </c>
      <c r="OC13" s="198">
        <v>0</v>
      </c>
      <c r="OD13" s="198">
        <v>0</v>
      </c>
      <c r="OE13" s="198">
        <v>0</v>
      </c>
      <c r="OF13" s="198">
        <f>SUM(Tabelle2[[#This Row],[Jan 23 B EV]:[Mar 23 B EV]])</f>
        <v>0</v>
      </c>
      <c r="OG13" s="198">
        <f>SUM(Tabelle2[[#This Row],[Apr 23 B EV]:[Jun 23 B EV]])</f>
        <v>0</v>
      </c>
      <c r="OH13" s="198">
        <f>SUM(Tabelle2[[#This Row],[Jul 23 B EV]:[Sep 23 B EV]])</f>
        <v>0</v>
      </c>
      <c r="OI13" s="198">
        <f>SUM(Tabelle2[[#This Row],[Oct 23 B EV]:[Dec 23 B EV]])</f>
        <v>0</v>
      </c>
      <c r="OJ13" s="198">
        <f>SUM(Tabelle2[[#This Row],[Jan 23 B EV]:[Dec 23 B EV]])</f>
        <v>0</v>
      </c>
      <c r="OK13" s="75"/>
      <c r="OL13" s="75"/>
      <c r="OM13" s="95" t="s">
        <v>959</v>
      </c>
      <c r="ON13" s="95" t="s">
        <v>975</v>
      </c>
      <c r="OO13" s="95">
        <v>0</v>
      </c>
      <c r="OP13" s="95">
        <v>0</v>
      </c>
      <c r="OQ13" s="75"/>
      <c r="OR13" s="75"/>
      <c r="OS13" s="75"/>
      <c r="OT13" s="75"/>
      <c r="OU13" s="75"/>
      <c r="OV13" s="75"/>
      <c r="OW13" s="75"/>
      <c r="OX13" s="198">
        <v>0</v>
      </c>
      <c r="OY13" s="198">
        <v>0</v>
      </c>
      <c r="OZ13" s="198">
        <v>0</v>
      </c>
      <c r="PA13" s="198">
        <v>0</v>
      </c>
      <c r="PB13" s="353">
        <v>0</v>
      </c>
      <c r="PC13" s="48" t="s">
        <v>57</v>
      </c>
      <c r="PD13" s="221" t="s">
        <v>162</v>
      </c>
      <c r="PE13" s="317" t="s">
        <v>159</v>
      </c>
      <c r="PF13" s="221" t="s">
        <v>45</v>
      </c>
      <c r="PG13" s="336">
        <v>0</v>
      </c>
      <c r="PH13" s="221">
        <v>0</v>
      </c>
      <c r="PI13" s="30">
        <v>1</v>
      </c>
      <c r="PJ13" s="30" t="s">
        <v>45</v>
      </c>
      <c r="PK13" s="30">
        <v>0</v>
      </c>
      <c r="PL13" s="30"/>
      <c r="PM13" s="317"/>
      <c r="PN13" s="221" t="s">
        <v>972</v>
      </c>
      <c r="PO13" s="51" t="s">
        <v>17</v>
      </c>
      <c r="PP13" s="200">
        <v>2407.8740082170316</v>
      </c>
      <c r="PQ13" s="56">
        <v>2220.7924770497352</v>
      </c>
      <c r="PR13" s="56">
        <v>2393.0833333333335</v>
      </c>
      <c r="PS13" s="56">
        <v>2425</v>
      </c>
      <c r="PT13" s="200">
        <v>2151.6666666666665</v>
      </c>
      <c r="PU13" s="200">
        <v>2059.5416666666665</v>
      </c>
      <c r="PV13" s="200">
        <v>2813.8101851851857</v>
      </c>
      <c r="PW13" s="200">
        <v>3372.4709444775326</v>
      </c>
      <c r="PX13" s="200" t="e">
        <f>IF($PI13=1,SUMIF(#REF!,$PF13,#REF!),SUMIF(#REF!,$PJ13,#REF!))</f>
        <v>#REF!</v>
      </c>
      <c r="PY13" s="200" t="e">
        <f>IF($PI13=1,SUMIF(#REF!,$PF13,#REF!),SUMIF(#REF!,$PJ13,#REF!))</f>
        <v>#REF!</v>
      </c>
      <c r="PZ13" s="200" t="e">
        <f>IF($PI13=1,SUMIF(#REF!,$PF13,#REF!),SUMIF(#REF!,$PJ13,#REF!))</f>
        <v>#REF!</v>
      </c>
      <c r="QA13" s="200" t="e">
        <f>IF($PI13=1,SUMIF(#REF!,$PF13,#REF!),SUMIF(#REF!,$PJ13,#REF!))</f>
        <v>#REF!</v>
      </c>
      <c r="QB13" s="200" t="e">
        <f>IF($PI13=1,SUMIF(#REF!,$PF13,#REF!),SUMIF(#REF!,$PJ13,#REF!))</f>
        <v>#REF!</v>
      </c>
      <c r="QC13" s="200" t="e">
        <f>IF($PI13=1,SUMIF(#REF!,$PF13,#REF!),SUMIF(#REF!,$PJ13,#REF!))</f>
        <v>#REF!</v>
      </c>
      <c r="QD13" s="57">
        <f t="shared" si="31"/>
        <v>4.6098099842359872</v>
      </c>
      <c r="QE13" s="57">
        <f t="shared" si="32"/>
        <v>4.9674427291666658</v>
      </c>
      <c r="QF13" s="57">
        <f t="shared" si="33"/>
        <v>5.0336937499999994</v>
      </c>
      <c r="QG13" s="57">
        <f t="shared" si="34"/>
        <v>4.4663220833333321</v>
      </c>
      <c r="QH13" s="57">
        <f t="shared" si="35"/>
        <v>4.2750936145833327</v>
      </c>
      <c r="QI13" s="57">
        <f t="shared" si="36"/>
        <v>5.8407664918981483</v>
      </c>
      <c r="QJ13" s="57">
        <f>IF(Tabelle2[[#This Row],[Index and Premium Usage]]=1,($AW13*(1+$AZ13))*(PW13*(1+$PG13)+$PH13)/1000,($AW13*(1+$AZ13))*(PW13*(1+$PG13)+$PK13)/1000)</f>
        <v>7.0004065629992374</v>
      </c>
      <c r="QK13" s="57" t="e">
        <f>IF($PI13=1,($AW13*(1+$AY13))*(PX13*(1+$PG13)+$PH13)/1000,($AW13*(1+$AZ13))*(PX13*(1+$PG13)+$PK13+Tabelle2[[#This Row],[Premium VW 2023]])/1000)</f>
        <v>#REF!</v>
      </c>
      <c r="QL13" s="57" t="e">
        <f t="shared" si="37"/>
        <v>#REF!</v>
      </c>
      <c r="QM13" s="57" t="e">
        <f t="shared" si="38"/>
        <v>#REF!</v>
      </c>
      <c r="QN13" s="57" t="e">
        <f t="shared" si="39"/>
        <v>#REF!</v>
      </c>
      <c r="QO13" s="57" t="e">
        <f t="shared" si="40"/>
        <v>#REF!</v>
      </c>
      <c r="QP13" s="57" t="e">
        <f t="shared" si="41"/>
        <v>#REF!</v>
      </c>
    </row>
    <row r="14" spans="1:458" ht="12.75" customHeight="1">
      <c r="A14" s="94" t="s">
        <v>780</v>
      </c>
      <c r="B14" s="94" t="s">
        <v>87</v>
      </c>
      <c r="C14" s="94" t="s">
        <v>1553</v>
      </c>
      <c r="D14" s="94" t="s">
        <v>108</v>
      </c>
      <c r="E14" s="172" t="s">
        <v>304</v>
      </c>
      <c r="F14" s="94" t="s">
        <v>304</v>
      </c>
      <c r="G14" s="94" t="s">
        <v>304</v>
      </c>
      <c r="H14" s="2" t="s">
        <v>1557</v>
      </c>
      <c r="I14" s="188" t="s">
        <v>49</v>
      </c>
      <c r="J14" s="94" t="s">
        <v>27</v>
      </c>
      <c r="K14" s="94" t="s">
        <v>27</v>
      </c>
      <c r="L14" s="94" t="s">
        <v>27</v>
      </c>
      <c r="M14" s="94" t="s">
        <v>669</v>
      </c>
      <c r="N14" s="1"/>
      <c r="O14" s="1"/>
      <c r="P14" s="17"/>
      <c r="R14" s="94"/>
      <c r="S14" s="94"/>
      <c r="T14" s="94" t="s">
        <v>1282</v>
      </c>
      <c r="U14" s="94" t="s">
        <v>38</v>
      </c>
      <c r="V14" s="94"/>
      <c r="W14" s="94"/>
      <c r="X14" s="94"/>
      <c r="Y14" s="94" t="s">
        <v>235</v>
      </c>
      <c r="Z14" s="94" t="s">
        <v>261</v>
      </c>
      <c r="AA14" s="1" t="s">
        <v>670</v>
      </c>
      <c r="AB14" s="1"/>
      <c r="AC14" s="1"/>
      <c r="AD14" s="94"/>
      <c r="AE14" s="94"/>
      <c r="AF14" s="94" t="s">
        <v>119</v>
      </c>
      <c r="AG14" s="2"/>
      <c r="AH14" s="2"/>
      <c r="AI14" s="2"/>
      <c r="AJ14" s="2" t="s">
        <v>120</v>
      </c>
      <c r="AK14" s="20"/>
      <c r="AL14" s="24"/>
      <c r="AM14" s="24"/>
      <c r="AN14" s="24"/>
      <c r="AO14" s="24"/>
      <c r="AP14" s="13">
        <v>1</v>
      </c>
      <c r="AQ14" s="78"/>
      <c r="AR14" s="37">
        <v>1.61</v>
      </c>
      <c r="AS14" s="73">
        <v>1.61</v>
      </c>
      <c r="AT14" s="73">
        <v>1.61</v>
      </c>
      <c r="AU14" s="73">
        <v>1.61</v>
      </c>
      <c r="AV14" s="73">
        <v>1.61</v>
      </c>
      <c r="AW14" s="33">
        <v>1.61</v>
      </c>
      <c r="AX14" s="193"/>
      <c r="AY14" s="36">
        <v>0.15</v>
      </c>
      <c r="AZ14" s="36">
        <v>0.15</v>
      </c>
      <c r="BA14" s="96">
        <v>0</v>
      </c>
      <c r="BB14" s="96">
        <v>0</v>
      </c>
      <c r="BC14" s="96">
        <v>0</v>
      </c>
      <c r="BD14" s="96">
        <v>0</v>
      </c>
      <c r="BE14" s="133">
        <v>0</v>
      </c>
      <c r="BF14" s="133">
        <v>0</v>
      </c>
      <c r="BG14" s="133">
        <v>0</v>
      </c>
      <c r="BH14" s="133">
        <v>0</v>
      </c>
      <c r="BI14" s="133">
        <v>0</v>
      </c>
      <c r="BJ14" s="133">
        <v>0</v>
      </c>
      <c r="BK14" s="133">
        <v>0</v>
      </c>
      <c r="BL14" s="133">
        <v>0</v>
      </c>
      <c r="BM14" s="96">
        <v>0</v>
      </c>
      <c r="BN14" s="96">
        <v>0</v>
      </c>
      <c r="BO14" s="96">
        <v>0</v>
      </c>
      <c r="BP14" s="96">
        <v>0</v>
      </c>
      <c r="BQ14" s="96">
        <v>0</v>
      </c>
      <c r="BR14" s="96">
        <v>0</v>
      </c>
      <c r="BS14" s="96">
        <v>0</v>
      </c>
      <c r="BT14" s="96">
        <v>0</v>
      </c>
      <c r="BU14" s="96">
        <v>0</v>
      </c>
      <c r="BV14" s="96">
        <v>0</v>
      </c>
      <c r="BW14" s="96">
        <v>0</v>
      </c>
      <c r="BX14" s="96">
        <v>0</v>
      </c>
      <c r="BY14" s="96">
        <v>0</v>
      </c>
      <c r="BZ14" s="96">
        <v>0</v>
      </c>
      <c r="CA14" s="96">
        <v>0</v>
      </c>
      <c r="CB14" s="96">
        <v>0</v>
      </c>
      <c r="CC14" s="96">
        <v>0</v>
      </c>
      <c r="CD14" s="96">
        <v>0</v>
      </c>
      <c r="CE14" s="96">
        <v>0</v>
      </c>
      <c r="CF14" s="96">
        <v>0</v>
      </c>
      <c r="CG14" s="96">
        <v>0</v>
      </c>
      <c r="CH14" s="96">
        <v>0</v>
      </c>
      <c r="CI14" s="96">
        <v>0</v>
      </c>
      <c r="CJ14" s="96">
        <v>0</v>
      </c>
      <c r="CK14" s="95">
        <f>SUM(Tabelle2[[#This Row],[Jan 22 CF]:[Mar 22 CF]])</f>
        <v>0</v>
      </c>
      <c r="CL14" s="95">
        <f>SUM(Tabelle2[[#This Row],[Apr 22 CF]:[Jun 22 CF]])</f>
        <v>0</v>
      </c>
      <c r="CM14" s="95">
        <f>SUM(Tabelle2[[#This Row],[Jul 22 CF]:[Sep 22 CF]])</f>
        <v>0</v>
      </c>
      <c r="CN14" s="95">
        <f>SUM(Tabelle2[[#This Row],[Oct 22 CF]:[Dec 22 CF]])</f>
        <v>0</v>
      </c>
      <c r="CO14" s="95">
        <f>SUM(Tabelle2[[#This Row],[Jan 23 CF]:[Mar 23 CF]])</f>
        <v>0</v>
      </c>
      <c r="CP14" s="95">
        <f>SUM(Tabelle2[[#This Row],[Apr 23 CF]:[Jun 23 CF]])</f>
        <v>0</v>
      </c>
      <c r="CQ14" s="95">
        <f>SUM(Tabelle2[[#This Row],[Jul 23 CF]:[Sep 23 CF]])</f>
        <v>0</v>
      </c>
      <c r="CR14" s="95">
        <f>SUM(Tabelle2[[#This Row],[Oct 23 CF]:[Dec 23 CF]])</f>
        <v>0</v>
      </c>
      <c r="CS14" s="95">
        <f>SUM(Tabelle2[[#This Row],[Jan 24 CF]:[Mar 24 CF]])</f>
        <v>0</v>
      </c>
      <c r="CT14" s="95">
        <f>SUM(Tabelle2[[#This Row],[Apr 24 CF]:[Jun 24 CF]])</f>
        <v>0</v>
      </c>
      <c r="CU14" s="95">
        <f>SUM(Tabelle2[[#This Row],[Jul 24 CF]:[Sep 24 CF]])</f>
        <v>0</v>
      </c>
      <c r="CV14" s="95">
        <f>SUM(Tabelle2[[#This Row],[Oct 24 CF]:[Dec 24 CF]])</f>
        <v>0</v>
      </c>
      <c r="CW14" s="98">
        <v>0</v>
      </c>
      <c r="CX14" s="275">
        <v>0</v>
      </c>
      <c r="CY14" s="98">
        <v>0</v>
      </c>
      <c r="CZ14" s="52">
        <v>0</v>
      </c>
      <c r="DA14" s="52">
        <f>SUM(Tabelle2[[#This Row],[Jan 22 CF]:[Dec 22 CF]])</f>
        <v>0</v>
      </c>
      <c r="DB14" s="98">
        <f>SUM(Tabelle2[[#This Row],[Jan 23 CF]:[Dec 23 CF]])</f>
        <v>0</v>
      </c>
      <c r="DC14" s="98">
        <f>SUM(Tabelle2[[#This Row],[Jan 24 CF]:[Dec 24 CF]])</f>
        <v>0</v>
      </c>
      <c r="DD14" s="98">
        <v>0</v>
      </c>
      <c r="DE14" s="98">
        <v>0</v>
      </c>
      <c r="DF14" s="98">
        <v>0</v>
      </c>
      <c r="DG14" s="98">
        <v>0</v>
      </c>
      <c r="DH14" s="98">
        <v>0</v>
      </c>
      <c r="DI14" s="98">
        <v>0</v>
      </c>
      <c r="DJ14" s="98">
        <v>0</v>
      </c>
      <c r="DK14" s="98">
        <v>0</v>
      </c>
      <c r="DL14" s="98">
        <v>0</v>
      </c>
      <c r="DM14" s="98">
        <v>0</v>
      </c>
      <c r="DN14" s="98"/>
      <c r="DO14" s="98"/>
      <c r="DP14" s="226">
        <v>0.95</v>
      </c>
      <c r="DQ14" s="226">
        <v>0.92500000000000004</v>
      </c>
      <c r="DR14" s="226">
        <v>0.8</v>
      </c>
      <c r="DS14" s="226">
        <v>0.85</v>
      </c>
      <c r="DT14" s="226">
        <v>0.9</v>
      </c>
      <c r="DU14" s="226">
        <v>0.9</v>
      </c>
      <c r="DV14" s="226">
        <v>0.9</v>
      </c>
      <c r="DW14" s="226">
        <v>0.9</v>
      </c>
      <c r="DX14" s="226">
        <v>0.9</v>
      </c>
      <c r="DY14" s="226">
        <v>0.9</v>
      </c>
      <c r="DZ14" s="226">
        <v>0.9</v>
      </c>
      <c r="EA14" s="226">
        <v>0.88</v>
      </c>
      <c r="EB14" s="226">
        <v>0.9</v>
      </c>
      <c r="EC14" s="226">
        <v>0.93</v>
      </c>
      <c r="ED14" s="226">
        <v>0.93</v>
      </c>
      <c r="EE14" s="226">
        <v>0.9</v>
      </c>
      <c r="EF14" s="316">
        <v>0.9</v>
      </c>
      <c r="EG14" s="316">
        <v>0.9</v>
      </c>
      <c r="EH14" s="316">
        <v>0.9</v>
      </c>
      <c r="EI14" s="226">
        <v>0.95</v>
      </c>
      <c r="EJ14" s="226">
        <v>0.95</v>
      </c>
      <c r="EK14" s="226">
        <v>0.95</v>
      </c>
      <c r="EL14" s="226">
        <v>0.97499999999999998</v>
      </c>
      <c r="EM14" s="226">
        <v>0.95</v>
      </c>
      <c r="EN14" s="226">
        <v>0.9</v>
      </c>
      <c r="EO14" s="226">
        <v>0.9</v>
      </c>
      <c r="EP14" s="226">
        <v>0.9</v>
      </c>
      <c r="EQ14" s="226">
        <v>0.9</v>
      </c>
      <c r="ER14" s="226">
        <v>0.9</v>
      </c>
      <c r="ES14" s="226">
        <v>0.9</v>
      </c>
      <c r="ET14" s="226">
        <v>0.9</v>
      </c>
      <c r="EU14" s="226">
        <v>0.9</v>
      </c>
      <c r="EV14" s="226">
        <v>0.9</v>
      </c>
      <c r="EW14" s="226">
        <v>0.9</v>
      </c>
      <c r="EX14" s="226">
        <v>0.9</v>
      </c>
      <c r="EY14" s="226">
        <v>0.9</v>
      </c>
      <c r="EZ14" s="316">
        <v>0.9</v>
      </c>
      <c r="FA14" s="226">
        <v>0.9</v>
      </c>
      <c r="FB14" s="226">
        <v>0.85</v>
      </c>
      <c r="FC14" s="226">
        <v>0.85</v>
      </c>
      <c r="FD14" s="226">
        <v>0.85</v>
      </c>
      <c r="FE14" s="226">
        <v>0.85</v>
      </c>
      <c r="FF14" s="226">
        <v>0.85</v>
      </c>
      <c r="FG14" s="226">
        <v>0.85</v>
      </c>
      <c r="FH14" s="226">
        <v>0.85</v>
      </c>
      <c r="FI14" s="226">
        <v>0.85</v>
      </c>
      <c r="FJ14" s="226">
        <v>0.85</v>
      </c>
      <c r="FK14" s="226">
        <v>0.85</v>
      </c>
      <c r="FL14" s="226">
        <v>0.85</v>
      </c>
      <c r="FM14" s="195">
        <f t="shared" si="0"/>
        <v>0</v>
      </c>
      <c r="FN14" s="195">
        <f t="shared" si="1"/>
        <v>0</v>
      </c>
      <c r="FO14" s="195">
        <f t="shared" si="2"/>
        <v>0</v>
      </c>
      <c r="FP14" s="195">
        <f t="shared" si="3"/>
        <v>0</v>
      </c>
      <c r="FQ14" s="195">
        <f t="shared" si="4"/>
        <v>0</v>
      </c>
      <c r="FR14" s="195">
        <f t="shared" si="5"/>
        <v>0</v>
      </c>
      <c r="FS14" s="195">
        <f t="shared" si="6"/>
        <v>0</v>
      </c>
      <c r="FT14" s="95">
        <f t="shared" si="7"/>
        <v>0</v>
      </c>
      <c r="FU14" s="95">
        <f t="shared" si="8"/>
        <v>0</v>
      </c>
      <c r="FV14" s="95">
        <f t="shared" si="9"/>
        <v>0</v>
      </c>
      <c r="FW14" s="95">
        <f t="shared" si="10"/>
        <v>0</v>
      </c>
      <c r="FX14" s="95">
        <f t="shared" si="11"/>
        <v>0</v>
      </c>
      <c r="FY14" s="95">
        <f t="shared" si="12"/>
        <v>0</v>
      </c>
      <c r="FZ14" s="95">
        <f t="shared" si="13"/>
        <v>0</v>
      </c>
      <c r="GA14" s="95">
        <f t="shared" si="14"/>
        <v>0</v>
      </c>
      <c r="GB14" s="95">
        <f t="shared" si="15"/>
        <v>0</v>
      </c>
      <c r="GC14" s="95">
        <f t="shared" si="16"/>
        <v>0</v>
      </c>
      <c r="GD14" s="95">
        <f t="shared" si="17"/>
        <v>0</v>
      </c>
      <c r="GE14" s="95">
        <f t="shared" si="18"/>
        <v>0</v>
      </c>
      <c r="GF14" s="95">
        <f t="shared" si="19"/>
        <v>0</v>
      </c>
      <c r="GG14" s="95">
        <f t="shared" si="20"/>
        <v>0</v>
      </c>
      <c r="GH14" s="95">
        <f t="shared" si="21"/>
        <v>0</v>
      </c>
      <c r="GI14" s="95">
        <f>BW14*Tabelle2[[#This Row],[Nov 2023 AF]]</f>
        <v>0</v>
      </c>
      <c r="GJ14" s="95">
        <f>BX14*Tabelle2[[#This Row],[Dec 2023 AF]]</f>
        <v>0</v>
      </c>
      <c r="GK14" s="95">
        <f>BY14*Tabelle2[[#This Row],[Jan 2024 AF]]</f>
        <v>0</v>
      </c>
      <c r="GL14" s="95">
        <f>BZ14*Tabelle2[[#This Row],[Feb 2024 AF]]</f>
        <v>0</v>
      </c>
      <c r="GM14" s="95">
        <f>CA14*Tabelle2[[#This Row],[Mar 2024 AF]]</f>
        <v>0</v>
      </c>
      <c r="GN14" s="95">
        <f>CB14*Tabelle2[[#This Row],[Apr 2024 AF]]</f>
        <v>0</v>
      </c>
      <c r="GO14" s="95">
        <f>CC14*Tabelle2[[#This Row],[May 2024 AF]]</f>
        <v>0</v>
      </c>
      <c r="GP14" s="95">
        <f>CD14*Tabelle2[[#This Row],[Jun 2024 AF]]</f>
        <v>0</v>
      </c>
      <c r="GQ14" s="95">
        <f>CE14*Tabelle2[[#This Row],[Jul 2024 AF]]</f>
        <v>0</v>
      </c>
      <c r="GR14" s="95">
        <f>CF14*Tabelle2[[#This Row],[Aug 2024 AF]]</f>
        <v>0</v>
      </c>
      <c r="GS14" s="95">
        <f>CG14*Tabelle2[[#This Row],[Sep 2024 AF]]</f>
        <v>0</v>
      </c>
      <c r="GT14" s="95">
        <f>CH14*Tabelle2[[#This Row],[Oct 2024 AF]]</f>
        <v>0</v>
      </c>
      <c r="GU14" s="95">
        <f>CI14*Tabelle2[[#This Row],[Nov 2024 AF]]</f>
        <v>0</v>
      </c>
      <c r="GV14" s="95">
        <f>CJ14*Tabelle2[[#This Row],[Dec 2024 AF]]</f>
        <v>0</v>
      </c>
      <c r="GW14" s="95">
        <f>SUM(Tabelle2[[#This Row],[Jan 22 NF]:[Mar 22 NF]])</f>
        <v>0</v>
      </c>
      <c r="GX14" s="95">
        <f>SUM(Tabelle2[[#This Row],[Apr 22 NF]:[Jun 22 NF]])</f>
        <v>0</v>
      </c>
      <c r="GY14" s="95">
        <f>SUM(Tabelle2[[#This Row],[Jul 22 NF]:[Sep 22 NF]])</f>
        <v>0</v>
      </c>
      <c r="GZ14" s="95">
        <f>SUM(Tabelle2[[#This Row],[Oct 22 NF]:[Dec 22 NF]])</f>
        <v>0</v>
      </c>
      <c r="HA14" s="98">
        <f>SUM(Tabelle2[[#This Row],[Jan 23 NF]:[Mar 23 NF]])</f>
        <v>0</v>
      </c>
      <c r="HB14" s="98">
        <f>SUM(Tabelle2[[#This Row],[Apr 23 NF]:[Jun 23 NF]])</f>
        <v>0</v>
      </c>
      <c r="HC14" s="98">
        <f>SUM(Tabelle2[[#This Row],[Jul 23 NF]:[Sep 23 NF]])</f>
        <v>0</v>
      </c>
      <c r="HD14" s="98">
        <f>SUM(Tabelle2[[#This Row],[Oct 23 NF]:[Dec 23 NF]])</f>
        <v>0</v>
      </c>
      <c r="HE14" s="95">
        <f>SUM(Tabelle2[[#This Row],[Jan 24 NF]:[Mar 24 NF]])</f>
        <v>0</v>
      </c>
      <c r="HF14" s="98">
        <f>SUM(Tabelle2[[#This Row],[Apr 24 NF]:[Jun 24 NF]])</f>
        <v>0</v>
      </c>
      <c r="HG14" s="98">
        <f>SUM(Tabelle2[[#This Row],[Jul 24 NF]:[Sep 24 NF]])</f>
        <v>0</v>
      </c>
      <c r="HH14" s="98">
        <f>SUM(Tabelle2[[#This Row],[Oct 24 NF]:[Dec 24 NF]])</f>
        <v>0</v>
      </c>
      <c r="HI14" s="75">
        <v>0</v>
      </c>
      <c r="HJ14" s="75">
        <v>0</v>
      </c>
      <c r="HK14" s="75">
        <v>0</v>
      </c>
      <c r="HL14" s="75">
        <v>0</v>
      </c>
      <c r="HM14" s="75">
        <v>0</v>
      </c>
      <c r="HN14" s="75">
        <v>0</v>
      </c>
      <c r="HO14" s="75">
        <v>0</v>
      </c>
      <c r="HP14" s="75">
        <v>0</v>
      </c>
      <c r="HQ14" s="75">
        <v>0</v>
      </c>
      <c r="HR14" s="75">
        <v>0</v>
      </c>
      <c r="HS14" s="75">
        <v>0</v>
      </c>
      <c r="HT14" s="75">
        <v>0</v>
      </c>
      <c r="HU14" s="75">
        <v>0</v>
      </c>
      <c r="HV14" s="98">
        <v>0</v>
      </c>
      <c r="HW14" s="98">
        <v>0</v>
      </c>
      <c r="HX14" s="98">
        <v>0</v>
      </c>
      <c r="HY14" s="98">
        <v>0</v>
      </c>
      <c r="HZ14" s="98">
        <f>SUM(Tabelle2[[#This Row],[Jan 22 NF]:[Dec 22 NF]])</f>
        <v>0</v>
      </c>
      <c r="IA14" s="98">
        <f>SUM(Tabelle2[[#This Row],[Jan 23 NF]:[Dec 23 NF]])</f>
        <v>0</v>
      </c>
      <c r="IB14" s="98">
        <f>SUM(Tabelle2[[#This Row],[Jan 24 NF]:[Dec 24 NF]])</f>
        <v>0</v>
      </c>
      <c r="IC14" s="98">
        <f>IFERROR(Tabelle2[[#This Row],[2025 CF]]*Tabelle2[[#This Row],[2025 AF]],0)</f>
        <v>0</v>
      </c>
      <c r="ID14" s="98">
        <f>IFERROR(Tabelle2[[#This Row],[2026 CF]]*Tabelle2[[#This Row],[2026 AF]],0)</f>
        <v>0</v>
      </c>
      <c r="IE14" s="98">
        <f>IFERROR(Tabelle2[[#This Row],[2027 CF]]*Tabelle2[[#This Row],[2027 AF]],0)</f>
        <v>0</v>
      </c>
      <c r="IF14" s="98">
        <f>IFERROR(Tabelle2[[#This Row],[2028 CF]]*Tabelle2[[#This Row],[2028 AF]],0)</f>
        <v>0</v>
      </c>
      <c r="IG14" s="98">
        <f>IFERROR(Tabelle2[[#This Row],[2029 CF]]*Tabelle2[[#This Row],[2029 AF]],0)</f>
        <v>0</v>
      </c>
      <c r="IH14" s="98">
        <f>IFERROR(Tabelle2[[#This Row],[2030 CF]]*Tabelle2[[#This Row],[2030 AF]],0)</f>
        <v>0</v>
      </c>
      <c r="II14" s="98">
        <f>IFERROR(Tabelle2[[#This Row],[2031 CF]]*Tabelle2[[#This Row],[2031 AF]],0)</f>
        <v>0</v>
      </c>
      <c r="IJ14" s="98">
        <f>IFERROR(Tabelle2[[#This Row],[2032 CF]]*Tabelle2[[#This Row],[2032 AF]],0)</f>
        <v>0</v>
      </c>
      <c r="IK14" s="98">
        <f>IFERROR(Tabelle2[[#This Row],[2033 CF]]*Tabelle2[[#This Row],[2033 AF]],0)</f>
        <v>0</v>
      </c>
      <c r="IL14" s="98">
        <f>IFERROR(Tabelle2[[#This Row],[2034 CF]]*Tabelle2[[#This Row],[2034 AF]],0)</f>
        <v>0</v>
      </c>
      <c r="IM14" s="98">
        <f>IFERROR(Tabelle2[[#This Row],[2035 CF]]*Tabelle2[[#This Row],[2035 AF]],0)</f>
        <v>0</v>
      </c>
      <c r="IN14" s="51">
        <v>0</v>
      </c>
      <c r="IO14" s="51">
        <v>0</v>
      </c>
      <c r="IP14" s="51">
        <v>0</v>
      </c>
      <c r="IQ14" s="51">
        <v>0</v>
      </c>
      <c r="IR14" s="51">
        <v>0</v>
      </c>
      <c r="IS14" s="51">
        <v>0</v>
      </c>
      <c r="IT14" s="51">
        <v>0</v>
      </c>
      <c r="IU14" s="51">
        <v>0</v>
      </c>
      <c r="IV14" s="51">
        <v>0</v>
      </c>
      <c r="IW14" s="51">
        <v>0</v>
      </c>
      <c r="IX14" s="51">
        <v>0</v>
      </c>
      <c r="IY14" s="51">
        <v>0</v>
      </c>
      <c r="IZ14" s="199">
        <v>0</v>
      </c>
      <c r="JA14" s="199">
        <v>0</v>
      </c>
      <c r="JB14" s="199">
        <v>0</v>
      </c>
      <c r="JC14" s="199">
        <v>0</v>
      </c>
      <c r="JD14" s="199">
        <v>0</v>
      </c>
      <c r="JE14" s="196">
        <v>0</v>
      </c>
      <c r="JF14" s="196">
        <v>0</v>
      </c>
      <c r="JG14" s="196">
        <v>0</v>
      </c>
      <c r="JH14" s="196">
        <v>0</v>
      </c>
      <c r="JI14" s="196">
        <v>0</v>
      </c>
      <c r="JJ14" s="196">
        <v>0</v>
      </c>
      <c r="JK14" s="196">
        <v>0</v>
      </c>
      <c r="JL14" s="196">
        <v>0</v>
      </c>
      <c r="JM14" s="196">
        <v>0</v>
      </c>
      <c r="JN14" s="196">
        <v>0</v>
      </c>
      <c r="JO14" s="196">
        <v>0</v>
      </c>
      <c r="JP14" s="196">
        <v>0</v>
      </c>
      <c r="JQ14" s="196">
        <f>SUM(Tabelle2[[#This Row],[Jan-23B]:[Mar-23B]])</f>
        <v>0</v>
      </c>
      <c r="JR14" s="196">
        <f>SUM(Tabelle2[[#This Row],[Apr-23B]:[Jun-23B]])</f>
        <v>0</v>
      </c>
      <c r="JS14" s="196">
        <f>SUM(Tabelle2[[#This Row],[Jul-23B]:[Sep-23B]])</f>
        <v>0</v>
      </c>
      <c r="JT14" s="196">
        <f>SUM(Tabelle2[[#This Row],[Oct-23B]:[Dec-23B]])</f>
        <v>0</v>
      </c>
      <c r="JU14" s="196">
        <f>SUM(Tabelle2[[#This Row],[1Q23 B1]:[4Q23 B]])</f>
        <v>0</v>
      </c>
      <c r="JV14" s="196">
        <v>0</v>
      </c>
      <c r="JW14" s="196">
        <v>0</v>
      </c>
      <c r="JX14" s="196">
        <v>0</v>
      </c>
      <c r="JY14" s="196">
        <v>0</v>
      </c>
      <c r="JZ14" s="196">
        <v>0</v>
      </c>
      <c r="KA14" s="196">
        <v>0</v>
      </c>
      <c r="KB14" s="196">
        <v>0</v>
      </c>
      <c r="KC14" s="196">
        <v>0</v>
      </c>
      <c r="KD14" s="196">
        <v>0</v>
      </c>
      <c r="KE14" s="196">
        <v>0</v>
      </c>
      <c r="KF14" s="196" t="str">
        <f>IF(SUM(Tabelle2[[#This Row],[2018 NF]:[2028 NF]],Tabelle2[[#This Row],[2023 B]])&gt;0,"yes","no")</f>
        <v>no</v>
      </c>
      <c r="KG14" s="196">
        <f>IFERROR(INDEX(Tabelle2[[#Headers],[2005 NF]:[2034 NF]],MATCH(TRUE,INDEX(Tabelle2[[#This Row],[2005 NF]:[2034 NF]]&gt;1000,),0)),0)</f>
        <v>0</v>
      </c>
      <c r="KH14" s="196">
        <f>IFERROR(LOOKUP(2,1/(Tabelle2[[#This Row],[2005 NF]:[2035 NF]]&gt;1000),Tabelle2[[#Headers],[2005 NF]:[2035 NF]]),0)</f>
        <v>0</v>
      </c>
      <c r="KI14" s="196">
        <f>SUM(Tabelle2[[#This Row],[Jan 23 NF]:[Mar 23 NF]])</f>
        <v>0</v>
      </c>
      <c r="KJ14" s="196">
        <f>SUM(Tabelle2[[#This Row],[Jan-23B]:[Mar-23B]])</f>
        <v>0</v>
      </c>
      <c r="KK14" s="52">
        <v>0</v>
      </c>
      <c r="KL14" s="52">
        <v>0</v>
      </c>
      <c r="KM14" s="52">
        <v>0</v>
      </c>
      <c r="KN14" s="52">
        <v>0</v>
      </c>
      <c r="KO14" s="52">
        <v>0</v>
      </c>
      <c r="KP14" s="52">
        <v>0</v>
      </c>
      <c r="KQ14" s="52">
        <v>0</v>
      </c>
      <c r="KR14" s="52">
        <v>0</v>
      </c>
      <c r="KS14" s="52">
        <v>0</v>
      </c>
      <c r="KT14" s="52">
        <v>0</v>
      </c>
      <c r="KU14" s="52">
        <v>0</v>
      </c>
      <c r="KV14" s="52">
        <v>0</v>
      </c>
      <c r="KW14" s="52">
        <v>0</v>
      </c>
      <c r="KX14" s="52">
        <v>0</v>
      </c>
      <c r="KY14" s="52">
        <v>0</v>
      </c>
      <c r="KZ14" s="52">
        <v>0</v>
      </c>
      <c r="LA14" s="52" t="e">
        <f>$AV14*2.204623/#REF!*$AP14*Tabelle2[[#This Row],[May 23 NF]]</f>
        <v>#REF!</v>
      </c>
      <c r="LB14" s="52" t="e">
        <f>$AV14*2.204623/#REF!*$AP14*Tabelle2[[#This Row],[Jun 23 NF]]</f>
        <v>#REF!</v>
      </c>
      <c r="LC14" s="52" t="e">
        <f>$AV14*2.204623/#REF!*$AP14*Tabelle2[[#This Row],[Jul 23 NF]]</f>
        <v>#REF!</v>
      </c>
      <c r="LD14" s="52" t="e">
        <f>$AV14*2.204623/#REF!*$AP14*Tabelle2[[#This Row],[Aug 23 NF]]</f>
        <v>#REF!</v>
      </c>
      <c r="LE14" s="52" t="e">
        <f>$AV14*2.204623/#REF!*$AP14*Tabelle2[[#This Row],[Sep 23 NF]]</f>
        <v>#REF!</v>
      </c>
      <c r="LF14" s="52" t="e">
        <f>$AV14*2.204623/#REF!*$AP14*Tabelle2[[#This Row],[Oct 23 NF]]</f>
        <v>#REF!</v>
      </c>
      <c r="LG14" s="52" t="e">
        <f>$AV14*2.204623/#REF!*$AP14*Tabelle2[[#This Row],[Nov 23 NF]]</f>
        <v>#REF!</v>
      </c>
      <c r="LH14" s="52" t="e">
        <f>$AV14*2.204623/#REF!*$AP14*Tabelle2[[#This Row],[Dec 23 NF]]</f>
        <v>#REF!</v>
      </c>
      <c r="LI14" s="52" t="e">
        <f>$AV14*2.204623/#REF!*$AP14*Tabelle2[[#This Row],[Jan 24 NF]]</f>
        <v>#REF!</v>
      </c>
      <c r="LJ14" s="52" t="e">
        <f>$AV14*2.204623/#REF!*$AP14*Tabelle2[[#This Row],[Feb 24 NF]]</f>
        <v>#REF!</v>
      </c>
      <c r="LK14" s="52" t="e">
        <f>$AV14*2.204623/#REF!*$AP14*Tabelle2[[#This Row],[Mar 24 NF]]</f>
        <v>#REF!</v>
      </c>
      <c r="LL14" s="52" t="e">
        <f>$AV14*2.204623/#REF!*$AP14*Tabelle2[[#This Row],[Apr 24 NF]]</f>
        <v>#REF!</v>
      </c>
      <c r="LM14" s="52" t="e">
        <f>$AV14*2.204623/#REF!*$AP14*Tabelle2[[#This Row],[May 24 NF]]</f>
        <v>#REF!</v>
      </c>
      <c r="LN14" s="52" t="e">
        <f>$AV14*2.204623/#REF!*$AP14*Tabelle2[[#This Row],[Jun 24 NF]]</f>
        <v>#REF!</v>
      </c>
      <c r="LO14" s="52" t="e">
        <f>$AV14*2.204623/#REF!*$AP14*Tabelle2[[#This Row],[Jul 24 NF]]</f>
        <v>#REF!</v>
      </c>
      <c r="LP14" s="52" t="e">
        <f>$AV14*2.204623/#REF!*$AP14*Tabelle2[[#This Row],[Aug 24 NF]]</f>
        <v>#REF!</v>
      </c>
      <c r="LQ14" s="52" t="e">
        <f>$AV14*2.204623/#REF!*$AP14*Tabelle2[[#This Row],[Sep 24 NF]]</f>
        <v>#REF!</v>
      </c>
      <c r="LR14" s="52" t="e">
        <f>$AV14*2.204623/#REF!*$AP14*Tabelle2[[#This Row],[Oct 24 NF]]</f>
        <v>#REF!</v>
      </c>
      <c r="LS14" s="52" t="e">
        <f>$AV14*2.204623/#REF!*$AP14*Tabelle2[[#This Row],[Nov 24 NF]]</f>
        <v>#REF!</v>
      </c>
      <c r="LT14" s="52" t="e">
        <f>$AV14*2.204623/#REF!*$AP14*Tabelle2[[#This Row],[Dec 24 NF]]</f>
        <v>#REF!</v>
      </c>
      <c r="LU14" s="198">
        <f>SUM(Tabelle2[[#This Row],[Jan 22 EV]:[Mar 22 EV]])</f>
        <v>0</v>
      </c>
      <c r="LV14" s="198">
        <f>SUM(Tabelle2[[#This Row],[Apr 22 EV]:[Jun 22 EV]])</f>
        <v>0</v>
      </c>
      <c r="LW14" s="198">
        <f>SUM(Tabelle2[[#This Row],[Jul 22 EV]:[Sep 22 EV]])</f>
        <v>0</v>
      </c>
      <c r="LX14" s="198">
        <f>SUM(Tabelle2[[#This Row],[Oct 22 EV]:[Dec 22 EV]])</f>
        <v>0</v>
      </c>
      <c r="LY14" s="198">
        <f>SUM(Tabelle2[[#This Row],[Jan 23 EV]:[Mar 23 EV]])</f>
        <v>0</v>
      </c>
      <c r="LZ14" s="198" t="e">
        <f>SUM(Tabelle2[[#This Row],[Apr 23 EV]:[Jun 23 EV]])</f>
        <v>#REF!</v>
      </c>
      <c r="MA14" s="198" t="e">
        <f>SUM(Tabelle2[[#This Row],[Jul 23 EV]:[Sep 23 EV]])</f>
        <v>#REF!</v>
      </c>
      <c r="MB14" s="198" t="e">
        <f>SUM(Tabelle2[[#This Row],[Oct 23 EV]:[Dec 23 EV]])</f>
        <v>#REF!</v>
      </c>
      <c r="MC14" s="198" t="e">
        <f>SUM(Tabelle2[[#This Row],[Jan 24 EV]:[Mar 24 EV]])</f>
        <v>#REF!</v>
      </c>
      <c r="MD14" s="198" t="e">
        <f>SUM(Tabelle2[[#This Row],[Apr 24 EV]:[Jun 24 EV]])</f>
        <v>#REF!</v>
      </c>
      <c r="ME14" s="198" t="e">
        <f>SUM(Tabelle2[[#This Row],[Jul 24 EV]:[Sep 24 EV]])</f>
        <v>#REF!</v>
      </c>
      <c r="MF14" s="198" t="e">
        <f>SUM(Tabelle2[[#This Row],[Oct 24 EV]:[Dec 24 EV]])</f>
        <v>#REF!</v>
      </c>
      <c r="MG14" s="74">
        <v>0</v>
      </c>
      <c r="MH14" s="74">
        <v>0</v>
      </c>
      <c r="MI14" s="74">
        <v>0</v>
      </c>
      <c r="MJ14" s="74">
        <v>0</v>
      </c>
      <c r="MK14" s="74">
        <v>0</v>
      </c>
      <c r="ML14" s="74">
        <v>0</v>
      </c>
      <c r="MM14" s="74">
        <v>0</v>
      </c>
      <c r="MN14" s="74">
        <v>0</v>
      </c>
      <c r="MO14" s="75">
        <v>0</v>
      </c>
      <c r="MP14" s="98">
        <v>0</v>
      </c>
      <c r="MQ14" s="98" t="e">
        <f>$AS14*2.204623/#REF!*$AP14*HU14</f>
        <v>#REF!</v>
      </c>
      <c r="MR14" s="98" t="e">
        <f>$AT14*2.204623/#REF!*$AP14*HV14</f>
        <v>#REF!</v>
      </c>
      <c r="MS14" s="98">
        <v>0</v>
      </c>
      <c r="MT14" s="98">
        <v>0</v>
      </c>
      <c r="MU14" s="98">
        <v>0</v>
      </c>
      <c r="MV14" s="98">
        <f>SUM(Tabelle2[[#This Row],[Jan 22 EV]:[Dec 22 EV]])</f>
        <v>0</v>
      </c>
      <c r="MW14" s="98" t="e">
        <f>SUM(Tabelle2[[#This Row],[Jan 23 EV]:[Dec 23 EV]])</f>
        <v>#REF!</v>
      </c>
      <c r="MX14" s="98" t="e">
        <f>SUM(Tabelle2[[#This Row],[Jan 24 EV]:[Dec 24 EV]])</f>
        <v>#REF!</v>
      </c>
      <c r="MY14" s="98">
        <f t="shared" si="22"/>
        <v>0</v>
      </c>
      <c r="MZ14" s="98">
        <f t="shared" si="23"/>
        <v>0</v>
      </c>
      <c r="NA14" s="98">
        <f t="shared" si="24"/>
        <v>0</v>
      </c>
      <c r="NB14" s="98">
        <f t="shared" si="25"/>
        <v>0</v>
      </c>
      <c r="NC14" s="52">
        <v>0</v>
      </c>
      <c r="ND14" s="52">
        <v>0</v>
      </c>
      <c r="NE14" s="52">
        <v>0</v>
      </c>
      <c r="NF14" s="52">
        <v>0</v>
      </c>
      <c r="NG14" s="52">
        <v>0</v>
      </c>
      <c r="NH14" s="52">
        <v>0</v>
      </c>
      <c r="NI14" s="52">
        <v>0</v>
      </c>
      <c r="NJ14" s="52">
        <v>0</v>
      </c>
      <c r="NK14" s="52">
        <v>0</v>
      </c>
      <c r="NL14" s="52">
        <v>0</v>
      </c>
      <c r="NM14" s="52">
        <v>0</v>
      </c>
      <c r="NN14" s="52">
        <v>0</v>
      </c>
      <c r="NO14" s="198">
        <f t="shared" si="26"/>
        <v>0</v>
      </c>
      <c r="NP14" s="198">
        <f t="shared" si="27"/>
        <v>0</v>
      </c>
      <c r="NQ14" s="198">
        <f t="shared" si="28"/>
        <v>0</v>
      </c>
      <c r="NR14" s="198">
        <f t="shared" si="29"/>
        <v>0</v>
      </c>
      <c r="NS14" s="198">
        <f t="shared" si="30"/>
        <v>0</v>
      </c>
      <c r="NT14" s="198">
        <v>0</v>
      </c>
      <c r="NU14" s="198">
        <v>0</v>
      </c>
      <c r="NV14" s="198">
        <v>0</v>
      </c>
      <c r="NW14" s="198">
        <v>0</v>
      </c>
      <c r="NX14" s="198">
        <v>0</v>
      </c>
      <c r="NY14" s="198">
        <v>0</v>
      </c>
      <c r="NZ14" s="198">
        <v>0</v>
      </c>
      <c r="OA14" s="198">
        <v>0</v>
      </c>
      <c r="OB14" s="198">
        <v>0</v>
      </c>
      <c r="OC14" s="198">
        <v>0</v>
      </c>
      <c r="OD14" s="198">
        <v>0</v>
      </c>
      <c r="OE14" s="198">
        <v>0</v>
      </c>
      <c r="OF14" s="198">
        <f>SUM(Tabelle2[[#This Row],[Jan 23 B EV]:[Mar 23 B EV]])</f>
        <v>0</v>
      </c>
      <c r="OG14" s="198">
        <f>SUM(Tabelle2[[#This Row],[Apr 23 B EV]:[Jun 23 B EV]])</f>
        <v>0</v>
      </c>
      <c r="OH14" s="198">
        <f>SUM(Tabelle2[[#This Row],[Jul 23 B EV]:[Sep 23 B EV]])</f>
        <v>0</v>
      </c>
      <c r="OI14" s="198">
        <f>SUM(Tabelle2[[#This Row],[Oct 23 B EV]:[Dec 23 B EV]])</f>
        <v>0</v>
      </c>
      <c r="OJ14" s="198">
        <f>SUM(Tabelle2[[#This Row],[Jan 23 B EV]:[Dec 23 B EV]])</f>
        <v>0</v>
      </c>
      <c r="OK14" s="75"/>
      <c r="OL14" s="75"/>
      <c r="OM14" s="95" t="s">
        <v>959</v>
      </c>
      <c r="ON14" s="95" t="s">
        <v>975</v>
      </c>
      <c r="OO14" s="95">
        <v>0</v>
      </c>
      <c r="OP14" s="95">
        <v>0</v>
      </c>
      <c r="OQ14" s="75"/>
      <c r="OR14" s="75"/>
      <c r="OS14" s="75"/>
      <c r="OT14" s="75"/>
      <c r="OU14" s="75"/>
      <c r="OV14" s="75"/>
      <c r="OW14" s="75"/>
      <c r="OX14" s="198">
        <v>0</v>
      </c>
      <c r="OY14" s="198">
        <v>0</v>
      </c>
      <c r="OZ14" s="198">
        <v>0</v>
      </c>
      <c r="PA14" s="198">
        <v>0</v>
      </c>
      <c r="PB14" s="353">
        <v>0</v>
      </c>
      <c r="PC14" s="48" t="s">
        <v>57</v>
      </c>
      <c r="PD14" s="221" t="s">
        <v>162</v>
      </c>
      <c r="PE14" s="317" t="s">
        <v>159</v>
      </c>
      <c r="PF14" s="221" t="s">
        <v>45</v>
      </c>
      <c r="PG14" s="336">
        <v>0</v>
      </c>
      <c r="PH14" s="221">
        <v>0</v>
      </c>
      <c r="PI14" s="30">
        <v>1</v>
      </c>
      <c r="PJ14" s="30" t="s">
        <v>45</v>
      </c>
      <c r="PK14" s="30">
        <v>0</v>
      </c>
      <c r="PL14" s="30"/>
      <c r="PM14" s="317"/>
      <c r="PN14" s="221" t="s">
        <v>972</v>
      </c>
      <c r="PO14" s="51" t="s">
        <v>17</v>
      </c>
      <c r="PP14" s="200">
        <v>2407.8740082170316</v>
      </c>
      <c r="PQ14" s="56">
        <v>2220.7924770497352</v>
      </c>
      <c r="PR14" s="56">
        <v>2393.0833333333335</v>
      </c>
      <c r="PS14" s="56">
        <v>2425</v>
      </c>
      <c r="PT14" s="200">
        <v>2151.6666666666665</v>
      </c>
      <c r="PU14" s="200">
        <v>2059.5416666666665</v>
      </c>
      <c r="PV14" s="200">
        <v>2813.8101851851857</v>
      </c>
      <c r="PW14" s="200">
        <v>3372.4709444775326</v>
      </c>
      <c r="PX14" s="200" t="e">
        <f>IF($PI14=1,SUMIF(#REF!,$PF14,#REF!),SUMIF(#REF!,$PJ14,#REF!))</f>
        <v>#REF!</v>
      </c>
      <c r="PY14" s="200" t="e">
        <f>IF($PI14=1,SUMIF(#REF!,$PF14,#REF!),SUMIF(#REF!,$PJ14,#REF!))</f>
        <v>#REF!</v>
      </c>
      <c r="PZ14" s="200" t="e">
        <f>IF($PI14=1,SUMIF(#REF!,$PF14,#REF!),SUMIF(#REF!,$PJ14,#REF!))</f>
        <v>#REF!</v>
      </c>
      <c r="QA14" s="200" t="e">
        <f>IF($PI14=1,SUMIF(#REF!,$PF14,#REF!),SUMIF(#REF!,$PJ14,#REF!))</f>
        <v>#REF!</v>
      </c>
      <c r="QB14" s="200" t="e">
        <f>IF($PI14=1,SUMIF(#REF!,$PF14,#REF!),SUMIF(#REF!,$PJ14,#REF!))</f>
        <v>#REF!</v>
      </c>
      <c r="QC14" s="200" t="e">
        <f>IF($PI14=1,SUMIF(#REF!,$PF14,#REF!),SUMIF(#REF!,$PJ14,#REF!))</f>
        <v>#REF!</v>
      </c>
      <c r="QD14" s="57">
        <f t="shared" si="31"/>
        <v>4.1117972712575845</v>
      </c>
      <c r="QE14" s="57">
        <f t="shared" si="32"/>
        <v>4.4307937916666669</v>
      </c>
      <c r="QF14" s="57">
        <f t="shared" si="33"/>
        <v>4.4898875</v>
      </c>
      <c r="QG14" s="57">
        <f t="shared" si="34"/>
        <v>3.9838108333333331</v>
      </c>
      <c r="QH14" s="57">
        <f t="shared" si="35"/>
        <v>3.8132413958333329</v>
      </c>
      <c r="QI14" s="57">
        <f t="shared" si="36"/>
        <v>5.2097695578703718</v>
      </c>
      <c r="QJ14" s="57">
        <f>IF(Tabelle2[[#This Row],[Index and Premium Usage]]=1,($AW14*(1+$AZ14))*(PW14*(1+$PG14)+$PH14)/1000,($AW14*(1+$AZ14))*(PW14*(1+$PG14)+$PK14)/1000)</f>
        <v>6.2441299537001518</v>
      </c>
      <c r="QK14" s="57" t="e">
        <f>IF($PI14=1,($AW14*(1+$AY14))*(PX14*(1+$PG14)+$PH14)/1000,($AW14*(1+$AZ14))*(PX14*(1+$PG14)+$PK14+Tabelle2[[#This Row],[Premium VW 2023]])/1000)</f>
        <v>#REF!</v>
      </c>
      <c r="QL14" s="57" t="e">
        <f t="shared" si="37"/>
        <v>#REF!</v>
      </c>
      <c r="QM14" s="57" t="e">
        <f t="shared" si="38"/>
        <v>#REF!</v>
      </c>
      <c r="QN14" s="57" t="e">
        <f t="shared" si="39"/>
        <v>#REF!</v>
      </c>
      <c r="QO14" s="57" t="e">
        <f t="shared" si="40"/>
        <v>#REF!</v>
      </c>
      <c r="QP14" s="57" t="e">
        <f t="shared" si="41"/>
        <v>#REF!</v>
      </c>
    </row>
    <row r="15" spans="1:458" ht="12.75" customHeight="1">
      <c r="A15" s="94" t="s">
        <v>1164</v>
      </c>
      <c r="B15" s="94" t="s">
        <v>87</v>
      </c>
      <c r="C15" s="94" t="s">
        <v>1554</v>
      </c>
      <c r="D15" s="2" t="s">
        <v>108</v>
      </c>
      <c r="E15" s="173" t="s">
        <v>304</v>
      </c>
      <c r="F15" s="2" t="s">
        <v>304</v>
      </c>
      <c r="G15" s="2" t="s">
        <v>304</v>
      </c>
      <c r="H15" s="2" t="s">
        <v>1556</v>
      </c>
      <c r="I15" s="188" t="s">
        <v>1687</v>
      </c>
      <c r="J15" s="2" t="s">
        <v>27</v>
      </c>
      <c r="K15" s="2" t="s">
        <v>27</v>
      </c>
      <c r="L15" s="2" t="s">
        <v>27</v>
      </c>
      <c r="M15" s="158" t="s">
        <v>1165</v>
      </c>
      <c r="N15" s="6" t="s">
        <v>49</v>
      </c>
      <c r="O15" s="6" t="s">
        <v>49</v>
      </c>
      <c r="P15" s="161"/>
      <c r="Q15" s="2"/>
      <c r="R15" s="158"/>
      <c r="S15" s="158"/>
      <c r="T15" s="94" t="s">
        <v>1282</v>
      </c>
      <c r="U15" s="158" t="s">
        <v>38</v>
      </c>
      <c r="V15" s="158"/>
      <c r="W15" s="158"/>
      <c r="X15" s="94"/>
      <c r="Y15" s="94" t="s">
        <v>67</v>
      </c>
      <c r="Z15" s="148" t="s">
        <v>258</v>
      </c>
      <c r="AA15" s="149"/>
      <c r="AB15" s="159"/>
      <c r="AC15" s="159"/>
      <c r="AD15" s="158"/>
      <c r="AE15" s="158"/>
      <c r="AF15" s="158" t="s">
        <v>119</v>
      </c>
      <c r="AG15" s="2"/>
      <c r="AH15" s="2"/>
      <c r="AI15" s="2"/>
      <c r="AJ15" s="63" t="s">
        <v>120</v>
      </c>
      <c r="AK15" s="162"/>
      <c r="AL15" s="150"/>
      <c r="AM15" s="150"/>
      <c r="AN15" s="150"/>
      <c r="AO15" s="150"/>
      <c r="AP15" s="67">
        <v>1</v>
      </c>
      <c r="AQ15" s="157"/>
      <c r="AR15" s="151"/>
      <c r="AS15" s="157">
        <v>2.5</v>
      </c>
      <c r="AT15" s="157">
        <v>2.5</v>
      </c>
      <c r="AU15" s="157">
        <v>2.5</v>
      </c>
      <c r="AV15" s="157">
        <v>2.5</v>
      </c>
      <c r="AW15" s="33">
        <v>2.5</v>
      </c>
      <c r="AX15" s="193"/>
      <c r="AY15" s="152">
        <v>5.5E-2</v>
      </c>
      <c r="AZ15" s="152">
        <v>5.5E-2</v>
      </c>
      <c r="BA15" s="96">
        <v>0</v>
      </c>
      <c r="BB15" s="96">
        <v>0</v>
      </c>
      <c r="BC15" s="96">
        <v>0</v>
      </c>
      <c r="BD15" s="96">
        <v>0</v>
      </c>
      <c r="BE15" s="133">
        <v>0</v>
      </c>
      <c r="BF15" s="133">
        <v>0</v>
      </c>
      <c r="BG15" s="133">
        <v>0</v>
      </c>
      <c r="BH15" s="133">
        <v>0</v>
      </c>
      <c r="BI15" s="133">
        <v>0</v>
      </c>
      <c r="BJ15" s="133">
        <v>0</v>
      </c>
      <c r="BK15" s="133">
        <v>0</v>
      </c>
      <c r="BL15" s="133">
        <v>0</v>
      </c>
      <c r="BM15" s="96">
        <v>0</v>
      </c>
      <c r="BN15" s="96">
        <v>0</v>
      </c>
      <c r="BO15" s="96">
        <v>0</v>
      </c>
      <c r="BP15" s="96">
        <v>0</v>
      </c>
      <c r="BQ15" s="96">
        <v>0</v>
      </c>
      <c r="BR15" s="96">
        <v>0</v>
      </c>
      <c r="BS15" s="96">
        <v>0</v>
      </c>
      <c r="BT15" s="96">
        <v>0</v>
      </c>
      <c r="BU15" s="96">
        <v>0</v>
      </c>
      <c r="BV15" s="96">
        <v>0</v>
      </c>
      <c r="BW15" s="96">
        <v>0</v>
      </c>
      <c r="BX15" s="96">
        <v>0</v>
      </c>
      <c r="BY15" s="96">
        <v>0</v>
      </c>
      <c r="BZ15" s="96">
        <v>0</v>
      </c>
      <c r="CA15" s="96">
        <v>0</v>
      </c>
      <c r="CB15" s="96">
        <v>0</v>
      </c>
      <c r="CC15" s="96">
        <v>0</v>
      </c>
      <c r="CD15" s="96">
        <v>0</v>
      </c>
      <c r="CE15" s="96">
        <v>0</v>
      </c>
      <c r="CF15" s="96">
        <v>0</v>
      </c>
      <c r="CG15" s="96">
        <v>0</v>
      </c>
      <c r="CH15" s="96">
        <v>0</v>
      </c>
      <c r="CI15" s="96">
        <v>0</v>
      </c>
      <c r="CJ15" s="96">
        <v>0</v>
      </c>
      <c r="CK15" s="95">
        <f>SUM(Tabelle2[[#This Row],[Jan 22 CF]:[Mar 22 CF]])</f>
        <v>0</v>
      </c>
      <c r="CL15" s="95">
        <f>SUM(Tabelle2[[#This Row],[Apr 22 CF]:[Jun 22 CF]])</f>
        <v>0</v>
      </c>
      <c r="CM15" s="95">
        <f>SUM(Tabelle2[[#This Row],[Jul 22 CF]:[Sep 22 CF]])</f>
        <v>0</v>
      </c>
      <c r="CN15" s="95">
        <f>SUM(Tabelle2[[#This Row],[Oct 22 CF]:[Dec 22 CF]])</f>
        <v>0</v>
      </c>
      <c r="CO15" s="95">
        <f>SUM(Tabelle2[[#This Row],[Jan 23 CF]:[Mar 23 CF]])</f>
        <v>0</v>
      </c>
      <c r="CP15" s="95">
        <f>SUM(Tabelle2[[#This Row],[Apr 23 CF]:[Jun 23 CF]])</f>
        <v>0</v>
      </c>
      <c r="CQ15" s="95">
        <f>SUM(Tabelle2[[#This Row],[Jul 23 CF]:[Sep 23 CF]])</f>
        <v>0</v>
      </c>
      <c r="CR15" s="95">
        <f>SUM(Tabelle2[[#This Row],[Oct 23 CF]:[Dec 23 CF]])</f>
        <v>0</v>
      </c>
      <c r="CS15" s="95">
        <f>SUM(Tabelle2[[#This Row],[Jan 24 CF]:[Mar 24 CF]])</f>
        <v>0</v>
      </c>
      <c r="CT15" s="95">
        <f>SUM(Tabelle2[[#This Row],[Apr 24 CF]:[Jun 24 CF]])</f>
        <v>0</v>
      </c>
      <c r="CU15" s="95">
        <f>SUM(Tabelle2[[#This Row],[Jul 24 CF]:[Sep 24 CF]])</f>
        <v>0</v>
      </c>
      <c r="CV15" s="95">
        <f>SUM(Tabelle2[[#This Row],[Oct 24 CF]:[Dec 24 CF]])</f>
        <v>0</v>
      </c>
      <c r="CW15" s="98">
        <v>0</v>
      </c>
      <c r="CX15" s="275">
        <v>0</v>
      </c>
      <c r="CY15" s="98">
        <v>0</v>
      </c>
      <c r="CZ15" s="52">
        <v>0</v>
      </c>
      <c r="DA15" s="52">
        <f>SUM(Tabelle2[[#This Row],[Jan 22 CF]:[Dec 22 CF]])</f>
        <v>0</v>
      </c>
      <c r="DB15" s="98">
        <f>SUM(Tabelle2[[#This Row],[Jan 23 CF]:[Dec 23 CF]])</f>
        <v>0</v>
      </c>
      <c r="DC15" s="98">
        <f>SUM(Tabelle2[[#This Row],[Jan 24 CF]:[Dec 24 CF]])</f>
        <v>0</v>
      </c>
      <c r="DD15" s="98">
        <v>0</v>
      </c>
      <c r="DE15" s="98">
        <v>0</v>
      </c>
      <c r="DF15" s="98">
        <v>0</v>
      </c>
      <c r="DG15" s="98">
        <v>0</v>
      </c>
      <c r="DH15" s="98">
        <v>0</v>
      </c>
      <c r="DI15" s="98">
        <v>0</v>
      </c>
      <c r="DJ15" s="98">
        <v>0</v>
      </c>
      <c r="DK15" s="98">
        <v>0</v>
      </c>
      <c r="DL15" s="98">
        <v>0</v>
      </c>
      <c r="DM15" s="98">
        <v>0</v>
      </c>
      <c r="DN15" s="98"/>
      <c r="DO15" s="98"/>
      <c r="DP15" s="226">
        <v>0.95</v>
      </c>
      <c r="DQ15" s="226">
        <v>0.92500000000000004</v>
      </c>
      <c r="DR15" s="226">
        <v>0.8</v>
      </c>
      <c r="DS15" s="226">
        <v>0.85</v>
      </c>
      <c r="DT15" s="226">
        <v>0.9</v>
      </c>
      <c r="DU15" s="226">
        <v>0.9</v>
      </c>
      <c r="DV15" s="226">
        <v>0.9</v>
      </c>
      <c r="DW15" s="226">
        <v>0.9</v>
      </c>
      <c r="DX15" s="226">
        <v>0.9</v>
      </c>
      <c r="DY15" s="226">
        <v>0.9</v>
      </c>
      <c r="DZ15" s="226">
        <v>0.9</v>
      </c>
      <c r="EA15" s="226">
        <v>0.88</v>
      </c>
      <c r="EB15" s="226">
        <v>0.9</v>
      </c>
      <c r="EC15" s="226">
        <v>0.93</v>
      </c>
      <c r="ED15" s="226">
        <v>0.93</v>
      </c>
      <c r="EE15" s="226">
        <v>0.9</v>
      </c>
      <c r="EF15" s="316">
        <v>0.9</v>
      </c>
      <c r="EG15" s="316">
        <v>0.9</v>
      </c>
      <c r="EH15" s="316">
        <v>0.9</v>
      </c>
      <c r="EI15" s="226">
        <v>0.95</v>
      </c>
      <c r="EJ15" s="226">
        <v>0.95</v>
      </c>
      <c r="EK15" s="226">
        <v>0.95</v>
      </c>
      <c r="EL15" s="226">
        <v>0.97499999999999998</v>
      </c>
      <c r="EM15" s="226">
        <v>0.95</v>
      </c>
      <c r="EN15" s="226">
        <v>0.9</v>
      </c>
      <c r="EO15" s="226">
        <v>0.9</v>
      </c>
      <c r="EP15" s="226">
        <v>0.9</v>
      </c>
      <c r="EQ15" s="226">
        <v>0.9</v>
      </c>
      <c r="ER15" s="226">
        <v>0.9</v>
      </c>
      <c r="ES15" s="226">
        <v>0.9</v>
      </c>
      <c r="ET15" s="226">
        <v>0.9</v>
      </c>
      <c r="EU15" s="226">
        <v>0.9</v>
      </c>
      <c r="EV15" s="226">
        <v>0.9</v>
      </c>
      <c r="EW15" s="226">
        <v>0.9</v>
      </c>
      <c r="EX15" s="226">
        <v>0.9</v>
      </c>
      <c r="EY15" s="226">
        <v>0.9</v>
      </c>
      <c r="EZ15" s="316">
        <v>0.9</v>
      </c>
      <c r="FA15" s="226">
        <v>0.9</v>
      </c>
      <c r="FB15" s="226">
        <v>0.85</v>
      </c>
      <c r="FC15" s="226">
        <v>0.85</v>
      </c>
      <c r="FD15" s="226">
        <v>0.85</v>
      </c>
      <c r="FE15" s="226">
        <v>0.85</v>
      </c>
      <c r="FF15" s="226">
        <v>0.85</v>
      </c>
      <c r="FG15" s="226">
        <v>0.85</v>
      </c>
      <c r="FH15" s="226">
        <v>0.85</v>
      </c>
      <c r="FI15" s="226">
        <v>0.85</v>
      </c>
      <c r="FJ15" s="226">
        <v>0.85</v>
      </c>
      <c r="FK15" s="226">
        <v>0.85</v>
      </c>
      <c r="FL15" s="226">
        <v>0.85</v>
      </c>
      <c r="FM15" s="195">
        <f t="shared" si="0"/>
        <v>0</v>
      </c>
      <c r="FN15" s="195">
        <f t="shared" si="1"/>
        <v>0</v>
      </c>
      <c r="FO15" s="195">
        <f t="shared" si="2"/>
        <v>0</v>
      </c>
      <c r="FP15" s="195">
        <f t="shared" si="3"/>
        <v>0</v>
      </c>
      <c r="FQ15" s="195">
        <f t="shared" si="4"/>
        <v>0</v>
      </c>
      <c r="FR15" s="195">
        <f t="shared" si="5"/>
        <v>0</v>
      </c>
      <c r="FS15" s="195">
        <f t="shared" si="6"/>
        <v>0</v>
      </c>
      <c r="FT15" s="95">
        <f t="shared" si="7"/>
        <v>0</v>
      </c>
      <c r="FU15" s="95">
        <f t="shared" si="8"/>
        <v>0</v>
      </c>
      <c r="FV15" s="95">
        <f t="shared" si="9"/>
        <v>0</v>
      </c>
      <c r="FW15" s="95">
        <f t="shared" si="10"/>
        <v>0</v>
      </c>
      <c r="FX15" s="95">
        <f t="shared" si="11"/>
        <v>0</v>
      </c>
      <c r="FY15" s="95">
        <f t="shared" si="12"/>
        <v>0</v>
      </c>
      <c r="FZ15" s="95">
        <f t="shared" si="13"/>
        <v>0</v>
      </c>
      <c r="GA15" s="95">
        <f t="shared" si="14"/>
        <v>0</v>
      </c>
      <c r="GB15" s="95">
        <f t="shared" si="15"/>
        <v>0</v>
      </c>
      <c r="GC15" s="95">
        <f t="shared" si="16"/>
        <v>0</v>
      </c>
      <c r="GD15" s="95">
        <f t="shared" si="17"/>
        <v>0</v>
      </c>
      <c r="GE15" s="95">
        <f t="shared" si="18"/>
        <v>0</v>
      </c>
      <c r="GF15" s="95">
        <f t="shared" si="19"/>
        <v>0</v>
      </c>
      <c r="GG15" s="95">
        <f t="shared" si="20"/>
        <v>0</v>
      </c>
      <c r="GH15" s="95">
        <f t="shared" si="21"/>
        <v>0</v>
      </c>
      <c r="GI15" s="95">
        <f>BW15*Tabelle2[[#This Row],[Nov 2023 AF]]</f>
        <v>0</v>
      </c>
      <c r="GJ15" s="95">
        <f>BX15*Tabelle2[[#This Row],[Dec 2023 AF]]</f>
        <v>0</v>
      </c>
      <c r="GK15" s="95">
        <f>BY15*Tabelle2[[#This Row],[Jan 2024 AF]]</f>
        <v>0</v>
      </c>
      <c r="GL15" s="95">
        <f>BZ15*Tabelle2[[#This Row],[Feb 2024 AF]]</f>
        <v>0</v>
      </c>
      <c r="GM15" s="95">
        <f>CA15*Tabelle2[[#This Row],[Mar 2024 AF]]</f>
        <v>0</v>
      </c>
      <c r="GN15" s="95">
        <f>CB15*Tabelle2[[#This Row],[Apr 2024 AF]]</f>
        <v>0</v>
      </c>
      <c r="GO15" s="95">
        <f>CC15*Tabelle2[[#This Row],[May 2024 AF]]</f>
        <v>0</v>
      </c>
      <c r="GP15" s="95">
        <f>CD15*Tabelle2[[#This Row],[Jun 2024 AF]]</f>
        <v>0</v>
      </c>
      <c r="GQ15" s="95">
        <f>CE15*Tabelle2[[#This Row],[Jul 2024 AF]]</f>
        <v>0</v>
      </c>
      <c r="GR15" s="95">
        <f>CF15*Tabelle2[[#This Row],[Aug 2024 AF]]</f>
        <v>0</v>
      </c>
      <c r="GS15" s="95">
        <f>CG15*Tabelle2[[#This Row],[Sep 2024 AF]]</f>
        <v>0</v>
      </c>
      <c r="GT15" s="95">
        <f>CH15*Tabelle2[[#This Row],[Oct 2024 AF]]</f>
        <v>0</v>
      </c>
      <c r="GU15" s="95">
        <f>CI15*Tabelle2[[#This Row],[Nov 2024 AF]]</f>
        <v>0</v>
      </c>
      <c r="GV15" s="95">
        <f>CJ15*Tabelle2[[#This Row],[Dec 2024 AF]]</f>
        <v>0</v>
      </c>
      <c r="GW15" s="95">
        <f>SUM(Tabelle2[[#This Row],[Jan 22 NF]:[Mar 22 NF]])</f>
        <v>0</v>
      </c>
      <c r="GX15" s="95">
        <f>SUM(Tabelle2[[#This Row],[Apr 22 NF]:[Jun 22 NF]])</f>
        <v>0</v>
      </c>
      <c r="GY15" s="95">
        <f>SUM(Tabelle2[[#This Row],[Jul 22 NF]:[Sep 22 NF]])</f>
        <v>0</v>
      </c>
      <c r="GZ15" s="95">
        <f>SUM(Tabelle2[[#This Row],[Oct 22 NF]:[Dec 22 NF]])</f>
        <v>0</v>
      </c>
      <c r="HA15" s="98">
        <f>SUM(Tabelle2[[#This Row],[Jan 23 NF]:[Mar 23 NF]])</f>
        <v>0</v>
      </c>
      <c r="HB15" s="98">
        <f>SUM(Tabelle2[[#This Row],[Apr 23 NF]:[Jun 23 NF]])</f>
        <v>0</v>
      </c>
      <c r="HC15" s="98">
        <f>SUM(Tabelle2[[#This Row],[Jul 23 NF]:[Sep 23 NF]])</f>
        <v>0</v>
      </c>
      <c r="HD15" s="98">
        <f>SUM(Tabelle2[[#This Row],[Oct 23 NF]:[Dec 23 NF]])</f>
        <v>0</v>
      </c>
      <c r="HE15" s="95">
        <f>SUM(Tabelle2[[#This Row],[Jan 24 NF]:[Mar 24 NF]])</f>
        <v>0</v>
      </c>
      <c r="HF15" s="98">
        <f>SUM(Tabelle2[[#This Row],[Apr 24 NF]:[Jun 24 NF]])</f>
        <v>0</v>
      </c>
      <c r="HG15" s="98">
        <f>SUM(Tabelle2[[#This Row],[Jul 24 NF]:[Sep 24 NF]])</f>
        <v>0</v>
      </c>
      <c r="HH15" s="98">
        <f>SUM(Tabelle2[[#This Row],[Oct 24 NF]:[Dec 24 NF]])</f>
        <v>0</v>
      </c>
      <c r="HI15" s="95"/>
      <c r="HJ15" s="95"/>
      <c r="HK15" s="95"/>
      <c r="HL15" s="95"/>
      <c r="HM15" s="95"/>
      <c r="HN15" s="95"/>
      <c r="HO15" s="95"/>
      <c r="HP15" s="95"/>
      <c r="HQ15" s="95"/>
      <c r="HR15" s="95"/>
      <c r="HS15" s="95"/>
      <c r="HT15" s="95"/>
      <c r="HU15" s="95">
        <v>0</v>
      </c>
      <c r="HV15" s="98">
        <v>0</v>
      </c>
      <c r="HW15" s="98">
        <v>0</v>
      </c>
      <c r="HX15" s="98">
        <v>0</v>
      </c>
      <c r="HY15" s="98">
        <v>0</v>
      </c>
      <c r="HZ15" s="98">
        <f>SUM(Tabelle2[[#This Row],[Jan 22 NF]:[Dec 22 NF]])</f>
        <v>0</v>
      </c>
      <c r="IA15" s="98">
        <f>SUM(Tabelle2[[#This Row],[Jan 23 NF]:[Dec 23 NF]])</f>
        <v>0</v>
      </c>
      <c r="IB15" s="98">
        <f>SUM(Tabelle2[[#This Row],[Jan 24 NF]:[Dec 24 NF]])</f>
        <v>0</v>
      </c>
      <c r="IC15" s="98">
        <f>IFERROR(Tabelle2[[#This Row],[2025 CF]]*Tabelle2[[#This Row],[2025 AF]],0)</f>
        <v>0</v>
      </c>
      <c r="ID15" s="98">
        <f>IFERROR(Tabelle2[[#This Row],[2026 CF]]*Tabelle2[[#This Row],[2026 AF]],0)</f>
        <v>0</v>
      </c>
      <c r="IE15" s="98">
        <f>IFERROR(Tabelle2[[#This Row],[2027 CF]]*Tabelle2[[#This Row],[2027 AF]],0)</f>
        <v>0</v>
      </c>
      <c r="IF15" s="98">
        <f>IFERROR(Tabelle2[[#This Row],[2028 CF]]*Tabelle2[[#This Row],[2028 AF]],0)</f>
        <v>0</v>
      </c>
      <c r="IG15" s="98">
        <f>IFERROR(Tabelle2[[#This Row],[2029 CF]]*Tabelle2[[#This Row],[2029 AF]],0)</f>
        <v>0</v>
      </c>
      <c r="IH15" s="98">
        <f>IFERROR(Tabelle2[[#This Row],[2030 CF]]*Tabelle2[[#This Row],[2030 AF]],0)</f>
        <v>0</v>
      </c>
      <c r="II15" s="98">
        <f>IFERROR(Tabelle2[[#This Row],[2031 CF]]*Tabelle2[[#This Row],[2031 AF]],0)</f>
        <v>0</v>
      </c>
      <c r="IJ15" s="98">
        <f>IFERROR(Tabelle2[[#This Row],[2032 CF]]*Tabelle2[[#This Row],[2032 AF]],0)</f>
        <v>0</v>
      </c>
      <c r="IK15" s="98">
        <f>IFERROR(Tabelle2[[#This Row],[2033 CF]]*Tabelle2[[#This Row],[2033 AF]],0)</f>
        <v>0</v>
      </c>
      <c r="IL15" s="98">
        <f>IFERROR(Tabelle2[[#This Row],[2034 CF]]*Tabelle2[[#This Row],[2034 AF]],0)</f>
        <v>0</v>
      </c>
      <c r="IM15" s="98">
        <f>IFERROR(Tabelle2[[#This Row],[2035 CF]]*Tabelle2[[#This Row],[2035 AF]],0)</f>
        <v>0</v>
      </c>
      <c r="IN15" s="155">
        <v>0</v>
      </c>
      <c r="IO15" s="155">
        <v>0</v>
      </c>
      <c r="IP15" s="155">
        <v>0</v>
      </c>
      <c r="IQ15" s="155">
        <v>0</v>
      </c>
      <c r="IR15" s="155">
        <v>0</v>
      </c>
      <c r="IS15" s="155">
        <v>0</v>
      </c>
      <c r="IT15" s="155">
        <v>0</v>
      </c>
      <c r="IU15" s="155">
        <v>0</v>
      </c>
      <c r="IV15" s="155">
        <v>0</v>
      </c>
      <c r="IW15" s="155">
        <v>0</v>
      </c>
      <c r="IX15" s="155">
        <v>0</v>
      </c>
      <c r="IY15" s="155">
        <v>0</v>
      </c>
      <c r="IZ15" s="199">
        <v>0</v>
      </c>
      <c r="JA15" s="199">
        <v>0</v>
      </c>
      <c r="JB15" s="199">
        <v>0</v>
      </c>
      <c r="JC15" s="199">
        <v>0</v>
      </c>
      <c r="JD15" s="199">
        <v>0</v>
      </c>
      <c r="JE15" s="196">
        <v>0</v>
      </c>
      <c r="JF15" s="196">
        <v>0</v>
      </c>
      <c r="JG15" s="196">
        <v>0</v>
      </c>
      <c r="JH15" s="196">
        <v>0</v>
      </c>
      <c r="JI15" s="196">
        <v>0</v>
      </c>
      <c r="JJ15" s="196">
        <v>0</v>
      </c>
      <c r="JK15" s="196">
        <v>0</v>
      </c>
      <c r="JL15" s="196">
        <v>0</v>
      </c>
      <c r="JM15" s="196">
        <v>0</v>
      </c>
      <c r="JN15" s="196">
        <v>0</v>
      </c>
      <c r="JO15" s="196">
        <v>0</v>
      </c>
      <c r="JP15" s="196">
        <v>0</v>
      </c>
      <c r="JQ15" s="196">
        <f>SUM(Tabelle2[[#This Row],[Jan-23B]:[Mar-23B]])</f>
        <v>0</v>
      </c>
      <c r="JR15" s="196">
        <f>SUM(Tabelle2[[#This Row],[Apr-23B]:[Jun-23B]])</f>
        <v>0</v>
      </c>
      <c r="JS15" s="196">
        <f>SUM(Tabelle2[[#This Row],[Jul-23B]:[Sep-23B]])</f>
        <v>0</v>
      </c>
      <c r="JT15" s="196">
        <f>SUM(Tabelle2[[#This Row],[Oct-23B]:[Dec-23B]])</f>
        <v>0</v>
      </c>
      <c r="JU15" s="196">
        <f>SUM(Tabelle2[[#This Row],[1Q23 B1]:[4Q23 B]])</f>
        <v>0</v>
      </c>
      <c r="JV15" s="196">
        <v>0</v>
      </c>
      <c r="JW15" s="196">
        <v>0</v>
      </c>
      <c r="JX15" s="196">
        <v>0</v>
      </c>
      <c r="JY15" s="196">
        <v>0</v>
      </c>
      <c r="JZ15" s="196">
        <v>0</v>
      </c>
      <c r="KA15" s="196">
        <v>0</v>
      </c>
      <c r="KB15" s="196">
        <v>0</v>
      </c>
      <c r="KC15" s="196">
        <v>0</v>
      </c>
      <c r="KD15" s="196">
        <v>0</v>
      </c>
      <c r="KE15" s="196">
        <v>0</v>
      </c>
      <c r="KF15" s="196" t="str">
        <f>IF(SUM(Tabelle2[[#This Row],[2018 NF]:[2028 NF]],Tabelle2[[#This Row],[2023 B]])&gt;0,"yes","no")</f>
        <v>no</v>
      </c>
      <c r="KG15" s="196">
        <f>IFERROR(INDEX(Tabelle2[[#Headers],[2005 NF]:[2034 NF]],MATCH(TRUE,INDEX(Tabelle2[[#This Row],[2005 NF]:[2034 NF]]&gt;1000,),0)),0)</f>
        <v>0</v>
      </c>
      <c r="KH15" s="196">
        <f>IFERROR(LOOKUP(2,1/(Tabelle2[[#This Row],[2005 NF]:[2035 NF]]&gt;1000),Tabelle2[[#Headers],[2005 NF]:[2035 NF]]),0)</f>
        <v>0</v>
      </c>
      <c r="KI15" s="196">
        <f>SUM(Tabelle2[[#This Row],[Jan 23 NF]:[Mar 23 NF]])</f>
        <v>0</v>
      </c>
      <c r="KJ15" s="196">
        <f>SUM(Tabelle2[[#This Row],[Jan-23B]:[Mar-23B]])</f>
        <v>0</v>
      </c>
      <c r="KK15" s="52">
        <v>0</v>
      </c>
      <c r="KL15" s="52">
        <v>0</v>
      </c>
      <c r="KM15" s="52">
        <v>0</v>
      </c>
      <c r="KN15" s="52">
        <v>0</v>
      </c>
      <c r="KO15" s="52">
        <v>0</v>
      </c>
      <c r="KP15" s="52">
        <v>0</v>
      </c>
      <c r="KQ15" s="52">
        <v>0</v>
      </c>
      <c r="KR15" s="52">
        <v>0</v>
      </c>
      <c r="KS15" s="52">
        <v>0</v>
      </c>
      <c r="KT15" s="52">
        <v>0</v>
      </c>
      <c r="KU15" s="52">
        <v>0</v>
      </c>
      <c r="KV15" s="52">
        <v>0</v>
      </c>
      <c r="KW15" s="52">
        <v>0</v>
      </c>
      <c r="KX15" s="52">
        <v>0</v>
      </c>
      <c r="KY15" s="52">
        <v>0</v>
      </c>
      <c r="KZ15" s="52">
        <v>0</v>
      </c>
      <c r="LA15" s="52" t="e">
        <f>$AV15*2.204623/#REF!*$AP15*Tabelle2[[#This Row],[May 23 NF]]</f>
        <v>#REF!</v>
      </c>
      <c r="LB15" s="52" t="e">
        <f>$AV15*2.204623/#REF!*$AP15*Tabelle2[[#This Row],[Jun 23 NF]]</f>
        <v>#REF!</v>
      </c>
      <c r="LC15" s="52" t="e">
        <f>$AV15*2.204623/#REF!*$AP15*Tabelle2[[#This Row],[Jul 23 NF]]</f>
        <v>#REF!</v>
      </c>
      <c r="LD15" s="52" t="e">
        <f>$AV15*2.204623/#REF!*$AP15*Tabelle2[[#This Row],[Aug 23 NF]]</f>
        <v>#REF!</v>
      </c>
      <c r="LE15" s="52" t="e">
        <f>$AV15*2.204623/#REF!*$AP15*Tabelle2[[#This Row],[Sep 23 NF]]</f>
        <v>#REF!</v>
      </c>
      <c r="LF15" s="52" t="e">
        <f>$AV15*2.204623/#REF!*$AP15*Tabelle2[[#This Row],[Oct 23 NF]]</f>
        <v>#REF!</v>
      </c>
      <c r="LG15" s="52" t="e">
        <f>$AV15*2.204623/#REF!*$AP15*Tabelle2[[#This Row],[Nov 23 NF]]</f>
        <v>#REF!</v>
      </c>
      <c r="LH15" s="52" t="e">
        <f>$AV15*2.204623/#REF!*$AP15*Tabelle2[[#This Row],[Dec 23 NF]]</f>
        <v>#REF!</v>
      </c>
      <c r="LI15" s="52" t="e">
        <f>$AV15*2.204623/#REF!*$AP15*Tabelle2[[#This Row],[Jan 24 NF]]</f>
        <v>#REF!</v>
      </c>
      <c r="LJ15" s="52" t="e">
        <f>$AV15*2.204623/#REF!*$AP15*Tabelle2[[#This Row],[Feb 24 NF]]</f>
        <v>#REF!</v>
      </c>
      <c r="LK15" s="52" t="e">
        <f>$AV15*2.204623/#REF!*$AP15*Tabelle2[[#This Row],[Mar 24 NF]]</f>
        <v>#REF!</v>
      </c>
      <c r="LL15" s="52" t="e">
        <f>$AV15*2.204623/#REF!*$AP15*Tabelle2[[#This Row],[Apr 24 NF]]</f>
        <v>#REF!</v>
      </c>
      <c r="LM15" s="52" t="e">
        <f>$AV15*2.204623/#REF!*$AP15*Tabelle2[[#This Row],[May 24 NF]]</f>
        <v>#REF!</v>
      </c>
      <c r="LN15" s="52" t="e">
        <f>$AV15*2.204623/#REF!*$AP15*Tabelle2[[#This Row],[Jun 24 NF]]</f>
        <v>#REF!</v>
      </c>
      <c r="LO15" s="52" t="e">
        <f>$AV15*2.204623/#REF!*$AP15*Tabelle2[[#This Row],[Jul 24 NF]]</f>
        <v>#REF!</v>
      </c>
      <c r="LP15" s="52" t="e">
        <f>$AV15*2.204623/#REF!*$AP15*Tabelle2[[#This Row],[Aug 24 NF]]</f>
        <v>#REF!</v>
      </c>
      <c r="LQ15" s="52" t="e">
        <f>$AV15*2.204623/#REF!*$AP15*Tabelle2[[#This Row],[Sep 24 NF]]</f>
        <v>#REF!</v>
      </c>
      <c r="LR15" s="52" t="e">
        <f>$AV15*2.204623/#REF!*$AP15*Tabelle2[[#This Row],[Oct 24 NF]]</f>
        <v>#REF!</v>
      </c>
      <c r="LS15" s="52" t="e">
        <f>$AV15*2.204623/#REF!*$AP15*Tabelle2[[#This Row],[Nov 24 NF]]</f>
        <v>#REF!</v>
      </c>
      <c r="LT15" s="52" t="e">
        <f>$AV15*2.204623/#REF!*$AP15*Tabelle2[[#This Row],[Dec 24 NF]]</f>
        <v>#REF!</v>
      </c>
      <c r="LU15" s="198">
        <f>SUM(Tabelle2[[#This Row],[Jan 22 EV]:[Mar 22 EV]])</f>
        <v>0</v>
      </c>
      <c r="LV15" s="198">
        <f>SUM(Tabelle2[[#This Row],[Apr 22 EV]:[Jun 22 EV]])</f>
        <v>0</v>
      </c>
      <c r="LW15" s="198">
        <f>SUM(Tabelle2[[#This Row],[Jul 22 EV]:[Sep 22 EV]])</f>
        <v>0</v>
      </c>
      <c r="LX15" s="198">
        <f>SUM(Tabelle2[[#This Row],[Oct 22 EV]:[Dec 22 EV]])</f>
        <v>0</v>
      </c>
      <c r="LY15" s="198">
        <f>SUM(Tabelle2[[#This Row],[Jan 23 EV]:[Mar 23 EV]])</f>
        <v>0</v>
      </c>
      <c r="LZ15" s="198" t="e">
        <f>SUM(Tabelle2[[#This Row],[Apr 23 EV]:[Jun 23 EV]])</f>
        <v>#REF!</v>
      </c>
      <c r="MA15" s="198" t="e">
        <f>SUM(Tabelle2[[#This Row],[Jul 23 EV]:[Sep 23 EV]])</f>
        <v>#REF!</v>
      </c>
      <c r="MB15" s="198" t="e">
        <f>SUM(Tabelle2[[#This Row],[Oct 23 EV]:[Dec 23 EV]])</f>
        <v>#REF!</v>
      </c>
      <c r="MC15" s="198" t="e">
        <f>SUM(Tabelle2[[#This Row],[Jan 24 EV]:[Mar 24 EV]])</f>
        <v>#REF!</v>
      </c>
      <c r="MD15" s="198" t="e">
        <f>SUM(Tabelle2[[#This Row],[Apr 24 EV]:[Jun 24 EV]])</f>
        <v>#REF!</v>
      </c>
      <c r="ME15" s="198" t="e">
        <f>SUM(Tabelle2[[#This Row],[Jul 24 EV]:[Sep 24 EV]])</f>
        <v>#REF!</v>
      </c>
      <c r="MF15" s="198" t="e">
        <f>SUM(Tabelle2[[#This Row],[Oct 24 EV]:[Dec 24 EV]])</f>
        <v>#REF!</v>
      </c>
      <c r="MG15" s="153"/>
      <c r="MH15" s="153"/>
      <c r="MI15" s="153"/>
      <c r="MJ15" s="153"/>
      <c r="MK15" s="153"/>
      <c r="ML15" s="153"/>
      <c r="MM15" s="153"/>
      <c r="MN15" s="153"/>
      <c r="MO15" s="153"/>
      <c r="MP15" s="154"/>
      <c r="MQ15" s="154" t="e">
        <f>$AS15*2.204623/#REF!*$AP15*HU15</f>
        <v>#REF!</v>
      </c>
      <c r="MR15" s="98" t="e">
        <f>$AT15*2.204623/#REF!*$AP15*HV15</f>
        <v>#REF!</v>
      </c>
      <c r="MS15" s="98">
        <v>0</v>
      </c>
      <c r="MT15" s="98">
        <v>0</v>
      </c>
      <c r="MU15" s="98">
        <v>0</v>
      </c>
      <c r="MV15" s="98">
        <f>SUM(Tabelle2[[#This Row],[Jan 22 EV]:[Dec 22 EV]])</f>
        <v>0</v>
      </c>
      <c r="MW15" s="98" t="e">
        <f>SUM(Tabelle2[[#This Row],[Jan 23 EV]:[Dec 23 EV]])</f>
        <v>#REF!</v>
      </c>
      <c r="MX15" s="98" t="e">
        <f>SUM(Tabelle2[[#This Row],[Jan 24 EV]:[Dec 24 EV]])</f>
        <v>#REF!</v>
      </c>
      <c r="MY15" s="98">
        <f t="shared" si="22"/>
        <v>0</v>
      </c>
      <c r="MZ15" s="98">
        <f t="shared" si="23"/>
        <v>0</v>
      </c>
      <c r="NA15" s="98">
        <f t="shared" si="24"/>
        <v>0</v>
      </c>
      <c r="NB15" s="98">
        <f t="shared" si="25"/>
        <v>0</v>
      </c>
      <c r="NC15" s="154">
        <v>0</v>
      </c>
      <c r="ND15" s="154">
        <v>0</v>
      </c>
      <c r="NE15" s="154">
        <v>0</v>
      </c>
      <c r="NF15" s="154">
        <v>0</v>
      </c>
      <c r="NG15" s="154">
        <v>0</v>
      </c>
      <c r="NH15" s="154">
        <v>0</v>
      </c>
      <c r="NI15" s="154">
        <v>0</v>
      </c>
      <c r="NJ15" s="154">
        <v>0</v>
      </c>
      <c r="NK15" s="154">
        <v>0</v>
      </c>
      <c r="NL15" s="154">
        <v>0</v>
      </c>
      <c r="NM15" s="154">
        <v>0</v>
      </c>
      <c r="NN15" s="154">
        <v>0</v>
      </c>
      <c r="NO15" s="198">
        <f t="shared" si="26"/>
        <v>0</v>
      </c>
      <c r="NP15" s="198">
        <f t="shared" si="27"/>
        <v>0</v>
      </c>
      <c r="NQ15" s="198">
        <f t="shared" si="28"/>
        <v>0</v>
      </c>
      <c r="NR15" s="198">
        <f t="shared" si="29"/>
        <v>0</v>
      </c>
      <c r="NS15" s="198">
        <f t="shared" si="30"/>
        <v>0</v>
      </c>
      <c r="NT15" s="198">
        <v>0</v>
      </c>
      <c r="NU15" s="198">
        <v>0</v>
      </c>
      <c r="NV15" s="198">
        <v>0</v>
      </c>
      <c r="NW15" s="198">
        <v>0</v>
      </c>
      <c r="NX15" s="198">
        <v>0</v>
      </c>
      <c r="NY15" s="198">
        <v>0</v>
      </c>
      <c r="NZ15" s="198">
        <v>0</v>
      </c>
      <c r="OA15" s="198">
        <v>0</v>
      </c>
      <c r="OB15" s="198">
        <v>0</v>
      </c>
      <c r="OC15" s="198">
        <v>0</v>
      </c>
      <c r="OD15" s="198">
        <v>0</v>
      </c>
      <c r="OE15" s="198">
        <v>0</v>
      </c>
      <c r="OF15" s="198">
        <f>SUM(Tabelle2[[#This Row],[Jan 23 B EV]:[Mar 23 B EV]])</f>
        <v>0</v>
      </c>
      <c r="OG15" s="198">
        <f>SUM(Tabelle2[[#This Row],[Apr 23 B EV]:[Jun 23 B EV]])</f>
        <v>0</v>
      </c>
      <c r="OH15" s="198">
        <f>SUM(Tabelle2[[#This Row],[Jul 23 B EV]:[Sep 23 B EV]])</f>
        <v>0</v>
      </c>
      <c r="OI15" s="198">
        <f>SUM(Tabelle2[[#This Row],[Oct 23 B EV]:[Dec 23 B EV]])</f>
        <v>0</v>
      </c>
      <c r="OJ15" s="198">
        <f>SUM(Tabelle2[[#This Row],[Jan 23 B EV]:[Dec 23 B EV]])</f>
        <v>0</v>
      </c>
      <c r="OK15" s="153"/>
      <c r="OL15" s="153"/>
      <c r="OM15" s="153"/>
      <c r="ON15" s="153"/>
      <c r="OO15" s="153"/>
      <c r="OP15" s="153"/>
      <c r="OQ15" s="153"/>
      <c r="OR15" s="153"/>
      <c r="OS15" s="153"/>
      <c r="OT15" s="153"/>
      <c r="OU15" s="153"/>
      <c r="OV15" s="153"/>
      <c r="OW15" s="153"/>
      <c r="OX15" s="198">
        <v>0</v>
      </c>
      <c r="OY15" s="198">
        <v>0</v>
      </c>
      <c r="OZ15" s="198">
        <v>0</v>
      </c>
      <c r="PA15" s="198">
        <v>0</v>
      </c>
      <c r="PB15" s="353">
        <v>0</v>
      </c>
      <c r="PC15" s="48" t="s">
        <v>57</v>
      </c>
      <c r="PD15" s="155" t="s">
        <v>1161</v>
      </c>
      <c r="PE15" s="156"/>
      <c r="PF15" s="155" t="s">
        <v>170</v>
      </c>
      <c r="PG15" s="155"/>
      <c r="PH15" s="155">
        <v>270</v>
      </c>
      <c r="PI15" s="156">
        <v>1</v>
      </c>
      <c r="PJ15" s="156" t="s">
        <v>170</v>
      </c>
      <c r="PK15" s="156">
        <v>270</v>
      </c>
      <c r="PL15" s="156"/>
      <c r="PM15" s="156"/>
      <c r="PN15" s="329">
        <v>0</v>
      </c>
      <c r="PO15" s="155"/>
      <c r="PP15" s="200">
        <v>1565.1005573122095</v>
      </c>
      <c r="PQ15" s="56">
        <v>1399.8594792216134</v>
      </c>
      <c r="PR15" s="56">
        <v>1505.8500324776508</v>
      </c>
      <c r="PS15" s="56">
        <v>1413.0627359755019</v>
      </c>
      <c r="PT15" s="200">
        <v>1148.5212668120259</v>
      </c>
      <c r="PU15" s="200">
        <v>1207.4862538513455</v>
      </c>
      <c r="PV15" s="200">
        <v>1959.8980263157889</v>
      </c>
      <c r="PW15" s="200">
        <v>1949.0700624881274</v>
      </c>
      <c r="PX15" s="200" t="e">
        <f>IF($PI15=1,SUMIF(#REF!,$PF15,#REF!),SUMIF(#REF!,$PJ15,#REF!))</f>
        <v>#REF!</v>
      </c>
      <c r="PY15" s="200" t="e">
        <f>IF($PI15=1,SUMIF(#REF!,$PF15,#REF!),SUMIF(#REF!,$PJ15,#REF!))</f>
        <v>#REF!</v>
      </c>
      <c r="PZ15" s="200" t="e">
        <f>IF($PI15=1,SUMIF(#REF!,$PF15,#REF!),SUMIF(#REF!,$PJ15,#REF!))</f>
        <v>#REF!</v>
      </c>
      <c r="QA15" s="200" t="e">
        <f>IF($PI15=1,SUMIF(#REF!,$PF15,#REF!),SUMIF(#REF!,$PJ15,#REF!))</f>
        <v>#REF!</v>
      </c>
      <c r="QB15" s="200" t="e">
        <f>IF($PI15=1,SUMIF(#REF!,$PF15,#REF!),SUMIF(#REF!,$PJ15,#REF!))</f>
        <v>#REF!</v>
      </c>
      <c r="QC15" s="200" t="e">
        <f>IF($PI15=1,SUMIF(#REF!,$PF15,#REF!),SUMIF(#REF!,$PJ15,#REF!))</f>
        <v>#REF!</v>
      </c>
      <c r="QD15" s="57">
        <f t="shared" si="31"/>
        <v>0</v>
      </c>
      <c r="QE15" s="57">
        <f t="shared" si="32"/>
        <v>4.683804460659803</v>
      </c>
      <c r="QF15" s="57">
        <f t="shared" si="33"/>
        <v>4.4390779661353861</v>
      </c>
      <c r="QG15" s="57">
        <f t="shared" si="34"/>
        <v>3.7413498412167181</v>
      </c>
      <c r="QH15" s="57">
        <f t="shared" si="35"/>
        <v>3.8968699945329237</v>
      </c>
      <c r="QI15" s="57">
        <f t="shared" si="36"/>
        <v>5.8813560444078927</v>
      </c>
      <c r="QJ15" s="57">
        <f>IF(Tabelle2[[#This Row],[Index and Premium Usage]]=1,($AW15*(1+$AZ15))*(PW15*(1+$PG15)+$PH15)/1000,($AW15*(1+$AZ15))*(PW15*(1+$PG15)+$PK15)/1000)</f>
        <v>5.8527972898124352</v>
      </c>
      <c r="QK15" s="57" t="e">
        <f>IF($PI15=1,($AW15*(1+$AY15))*(PX15*(1+$PG15)+$PH15)/1000,($AW15*(1+$AZ15))*(PX15*(1+$PG15)+$PK15+Tabelle2[[#This Row],[Premium VW 2023]])/1000)</f>
        <v>#REF!</v>
      </c>
      <c r="QL15" s="57" t="e">
        <f t="shared" si="37"/>
        <v>#REF!</v>
      </c>
      <c r="QM15" s="57" t="e">
        <f t="shared" si="38"/>
        <v>#REF!</v>
      </c>
      <c r="QN15" s="57" t="e">
        <f t="shared" si="39"/>
        <v>#REF!</v>
      </c>
      <c r="QO15" s="57" t="e">
        <f t="shared" si="40"/>
        <v>#REF!</v>
      </c>
      <c r="QP15" s="57" t="e">
        <f t="shared" si="41"/>
        <v>#REF!</v>
      </c>
    </row>
    <row r="16" spans="1:458" ht="12.75" customHeight="1">
      <c r="A16" s="94" t="s">
        <v>797</v>
      </c>
      <c r="B16" s="94" t="s">
        <v>87</v>
      </c>
      <c r="C16" s="94" t="s">
        <v>1553</v>
      </c>
      <c r="D16" s="94" t="s">
        <v>108</v>
      </c>
      <c r="E16" s="173" t="s">
        <v>304</v>
      </c>
      <c r="F16" s="94" t="s">
        <v>304</v>
      </c>
      <c r="G16" s="94" t="s">
        <v>304</v>
      </c>
      <c r="H16" s="2" t="s">
        <v>1557</v>
      </c>
      <c r="I16" s="188" t="s">
        <v>249</v>
      </c>
      <c r="J16" s="94" t="s">
        <v>54</v>
      </c>
      <c r="K16" s="94" t="s">
        <v>246</v>
      </c>
      <c r="L16" s="94" t="s">
        <v>65</v>
      </c>
      <c r="M16" s="2" t="s">
        <v>738</v>
      </c>
      <c r="N16" s="2" t="s">
        <v>1014</v>
      </c>
      <c r="O16" s="1"/>
      <c r="P16" s="3">
        <v>0</v>
      </c>
      <c r="Q16" s="2" t="s">
        <v>91</v>
      </c>
      <c r="R16" s="94"/>
      <c r="S16" s="94"/>
      <c r="T16" s="94" t="s">
        <v>1282</v>
      </c>
      <c r="U16" s="94" t="s">
        <v>38</v>
      </c>
      <c r="V16" s="94"/>
      <c r="W16" s="94"/>
      <c r="X16" s="94"/>
      <c r="Y16" s="2" t="s">
        <v>66</v>
      </c>
      <c r="Z16" s="2" t="s">
        <v>261</v>
      </c>
      <c r="AA16" s="2">
        <v>55272502</v>
      </c>
      <c r="AB16" s="2">
        <v>0</v>
      </c>
      <c r="AC16" s="2" t="s">
        <v>1134</v>
      </c>
      <c r="AD16" s="94"/>
      <c r="AE16" s="94"/>
      <c r="AF16" s="94" t="s">
        <v>119</v>
      </c>
      <c r="AG16" s="2">
        <v>0</v>
      </c>
      <c r="AH16" s="2">
        <v>0</v>
      </c>
      <c r="AI16" s="2">
        <v>0</v>
      </c>
      <c r="AJ16" s="2" t="s">
        <v>120</v>
      </c>
      <c r="AK16" s="20"/>
      <c r="AL16" s="24"/>
      <c r="AM16" s="24"/>
      <c r="AN16" s="24"/>
      <c r="AO16" s="24"/>
      <c r="AP16" s="13">
        <v>1</v>
      </c>
      <c r="AQ16" s="33"/>
      <c r="AR16" s="37">
        <v>2.46</v>
      </c>
      <c r="AS16" s="73">
        <v>2.46</v>
      </c>
      <c r="AT16" s="24">
        <v>2.9681999999999999</v>
      </c>
      <c r="AU16" s="33">
        <v>2.9681999999999999</v>
      </c>
      <c r="AV16" s="33">
        <v>2.9681999999999999</v>
      </c>
      <c r="AW16" s="33">
        <v>2.9681999999999999</v>
      </c>
      <c r="AX16" s="193"/>
      <c r="AY16" s="61">
        <v>0.05</v>
      </c>
      <c r="AZ16" s="61">
        <v>0.05</v>
      </c>
      <c r="BA16" s="96">
        <v>45</v>
      </c>
      <c r="BB16" s="96">
        <v>0</v>
      </c>
      <c r="BC16" s="96">
        <v>0</v>
      </c>
      <c r="BD16" s="96">
        <v>0</v>
      </c>
      <c r="BE16" s="133">
        <v>0</v>
      </c>
      <c r="BF16" s="133">
        <v>0</v>
      </c>
      <c r="BG16" s="133">
        <v>0</v>
      </c>
      <c r="BH16" s="133">
        <v>0</v>
      </c>
      <c r="BI16" s="133">
        <v>0</v>
      </c>
      <c r="BJ16" s="133">
        <v>0</v>
      </c>
      <c r="BK16" s="133">
        <v>0</v>
      </c>
      <c r="BL16" s="133">
        <v>300</v>
      </c>
      <c r="BM16" s="96">
        <v>0</v>
      </c>
      <c r="BN16" s="96">
        <v>0</v>
      </c>
      <c r="BO16" s="96">
        <v>0</v>
      </c>
      <c r="BP16" s="96">
        <v>0</v>
      </c>
      <c r="BQ16" s="96">
        <v>0</v>
      </c>
      <c r="BR16" s="96">
        <v>150</v>
      </c>
      <c r="BS16" s="96">
        <v>0</v>
      </c>
      <c r="BT16" s="96">
        <v>0</v>
      </c>
      <c r="BU16" s="96">
        <v>0</v>
      </c>
      <c r="BV16" s="96">
        <v>0</v>
      </c>
      <c r="BW16" s="96">
        <v>0</v>
      </c>
      <c r="BX16" s="96">
        <v>0</v>
      </c>
      <c r="BY16" s="96">
        <v>0</v>
      </c>
      <c r="BZ16" s="96">
        <v>0</v>
      </c>
      <c r="CA16" s="96">
        <v>0</v>
      </c>
      <c r="CB16" s="96">
        <v>0</v>
      </c>
      <c r="CC16" s="96">
        <v>0</v>
      </c>
      <c r="CD16" s="96">
        <v>0</v>
      </c>
      <c r="CE16" s="96">
        <v>0</v>
      </c>
      <c r="CF16" s="96">
        <v>0</v>
      </c>
      <c r="CG16" s="96">
        <v>0</v>
      </c>
      <c r="CH16" s="96">
        <v>0</v>
      </c>
      <c r="CI16" s="96">
        <v>0</v>
      </c>
      <c r="CJ16" s="96">
        <v>0</v>
      </c>
      <c r="CK16" s="95">
        <f>SUM(Tabelle2[[#This Row],[Jan 22 CF]:[Mar 22 CF]])</f>
        <v>45</v>
      </c>
      <c r="CL16" s="95">
        <f>SUM(Tabelle2[[#This Row],[Apr 22 CF]:[Jun 22 CF]])</f>
        <v>0</v>
      </c>
      <c r="CM16" s="95">
        <f>SUM(Tabelle2[[#This Row],[Jul 22 CF]:[Sep 22 CF]])</f>
        <v>0</v>
      </c>
      <c r="CN16" s="95">
        <f>SUM(Tabelle2[[#This Row],[Oct 22 CF]:[Dec 22 CF]])</f>
        <v>300</v>
      </c>
      <c r="CO16" s="95">
        <f>SUM(Tabelle2[[#This Row],[Jan 23 CF]:[Mar 23 CF]])</f>
        <v>0</v>
      </c>
      <c r="CP16" s="95">
        <f>SUM(Tabelle2[[#This Row],[Apr 23 CF]:[Jun 23 CF]])</f>
        <v>150</v>
      </c>
      <c r="CQ16" s="95">
        <f>SUM(Tabelle2[[#This Row],[Jul 23 CF]:[Sep 23 CF]])</f>
        <v>0</v>
      </c>
      <c r="CR16" s="95">
        <f>SUM(Tabelle2[[#This Row],[Oct 23 CF]:[Dec 23 CF]])</f>
        <v>0</v>
      </c>
      <c r="CS16" s="95">
        <f>SUM(Tabelle2[[#This Row],[Jan 24 CF]:[Mar 24 CF]])</f>
        <v>0</v>
      </c>
      <c r="CT16" s="95">
        <f>SUM(Tabelle2[[#This Row],[Apr 24 CF]:[Jun 24 CF]])</f>
        <v>0</v>
      </c>
      <c r="CU16" s="95">
        <f>SUM(Tabelle2[[#This Row],[Jul 24 CF]:[Sep 24 CF]])</f>
        <v>0</v>
      </c>
      <c r="CV16" s="95">
        <f>SUM(Tabelle2[[#This Row],[Oct 24 CF]:[Dec 24 CF]])</f>
        <v>0</v>
      </c>
      <c r="CW16" s="98">
        <v>7133</v>
      </c>
      <c r="CX16" s="275">
        <v>4687</v>
      </c>
      <c r="CY16" s="98">
        <v>928</v>
      </c>
      <c r="CZ16" s="52">
        <v>166</v>
      </c>
      <c r="DA16" s="52">
        <f>SUM(Tabelle2[[#This Row],[Jan 22 CF]:[Dec 22 CF]])</f>
        <v>345</v>
      </c>
      <c r="DB16" s="98">
        <f>SUM(Tabelle2[[#This Row],[Jan 23 CF]:[Dec 23 CF]])</f>
        <v>150</v>
      </c>
      <c r="DC16" s="98">
        <f>SUM(Tabelle2[[#This Row],[Jan 24 CF]:[Dec 24 CF]])</f>
        <v>0</v>
      </c>
      <c r="DD16" s="98">
        <v>0</v>
      </c>
      <c r="DE16" s="98">
        <v>0</v>
      </c>
      <c r="DF16" s="98">
        <v>0</v>
      </c>
      <c r="DG16" s="98">
        <v>0</v>
      </c>
      <c r="DH16" s="98">
        <v>0</v>
      </c>
      <c r="DI16" s="98">
        <v>0</v>
      </c>
      <c r="DJ16" s="98">
        <v>0</v>
      </c>
      <c r="DK16" s="98">
        <v>0</v>
      </c>
      <c r="DL16" s="98">
        <v>0</v>
      </c>
      <c r="DM16" s="98">
        <v>0</v>
      </c>
      <c r="DN16" s="98"/>
      <c r="DO16" s="98"/>
      <c r="DP16" s="226">
        <v>0.95</v>
      </c>
      <c r="DQ16" s="226">
        <v>0.92500000000000004</v>
      </c>
      <c r="DR16" s="226">
        <v>0.8</v>
      </c>
      <c r="DS16" s="226">
        <v>0.85</v>
      </c>
      <c r="DT16" s="226">
        <v>0.9</v>
      </c>
      <c r="DU16" s="226">
        <v>0.9</v>
      </c>
      <c r="DV16" s="226">
        <v>0.9</v>
      </c>
      <c r="DW16" s="226">
        <v>0.9</v>
      </c>
      <c r="DX16" s="226">
        <v>0.9</v>
      </c>
      <c r="DY16" s="226">
        <v>0.9</v>
      </c>
      <c r="DZ16" s="226">
        <v>0.9</v>
      </c>
      <c r="EA16" s="226">
        <v>0.88</v>
      </c>
      <c r="EB16" s="226">
        <v>0.9</v>
      </c>
      <c r="EC16" s="226">
        <v>0.93</v>
      </c>
      <c r="ED16" s="226">
        <v>0.93</v>
      </c>
      <c r="EE16" s="226">
        <v>0.9</v>
      </c>
      <c r="EF16" s="316">
        <v>0.9</v>
      </c>
      <c r="EG16" s="316">
        <v>0.9</v>
      </c>
      <c r="EH16" s="316">
        <v>0</v>
      </c>
      <c r="EI16" s="226">
        <v>0.95</v>
      </c>
      <c r="EJ16" s="226">
        <v>0.95</v>
      </c>
      <c r="EK16" s="226">
        <v>0.95</v>
      </c>
      <c r="EL16" s="226">
        <v>0.97499999999999998</v>
      </c>
      <c r="EM16" s="226">
        <v>0.95</v>
      </c>
      <c r="EN16" s="226">
        <v>0.9</v>
      </c>
      <c r="EO16" s="226">
        <v>0.9</v>
      </c>
      <c r="EP16" s="226">
        <v>0.9</v>
      </c>
      <c r="EQ16" s="226">
        <v>0.9</v>
      </c>
      <c r="ER16" s="226">
        <v>0.9</v>
      </c>
      <c r="ES16" s="226">
        <v>0.9</v>
      </c>
      <c r="ET16" s="226">
        <v>0.9</v>
      </c>
      <c r="EU16" s="226">
        <v>0.9</v>
      </c>
      <c r="EV16" s="226">
        <v>0.9</v>
      </c>
      <c r="EW16" s="226">
        <v>0.9</v>
      </c>
      <c r="EX16" s="226">
        <v>0.9</v>
      </c>
      <c r="EY16" s="226">
        <v>0.9</v>
      </c>
      <c r="EZ16" s="316">
        <v>0</v>
      </c>
      <c r="FA16" s="226">
        <v>0.9</v>
      </c>
      <c r="FB16" s="226">
        <v>0.85</v>
      </c>
      <c r="FC16" s="226">
        <v>0.85</v>
      </c>
      <c r="FD16" s="226">
        <v>0.85</v>
      </c>
      <c r="FE16" s="226">
        <v>0.85</v>
      </c>
      <c r="FF16" s="226">
        <v>0.85</v>
      </c>
      <c r="FG16" s="226">
        <v>0.85</v>
      </c>
      <c r="FH16" s="226">
        <v>0.85</v>
      </c>
      <c r="FI16" s="226">
        <v>0.85</v>
      </c>
      <c r="FJ16" s="226">
        <v>0.85</v>
      </c>
      <c r="FK16" s="226">
        <v>0.85</v>
      </c>
      <c r="FL16" s="226">
        <v>0.85</v>
      </c>
      <c r="FM16" s="195">
        <f t="shared" si="0"/>
        <v>45</v>
      </c>
      <c r="FN16" s="195">
        <f t="shared" si="1"/>
        <v>0</v>
      </c>
      <c r="FO16" s="195">
        <f t="shared" si="2"/>
        <v>0</v>
      </c>
      <c r="FP16" s="195">
        <f t="shared" si="3"/>
        <v>0</v>
      </c>
      <c r="FQ16" s="195">
        <f t="shared" si="4"/>
        <v>0</v>
      </c>
      <c r="FR16" s="195">
        <f t="shared" si="5"/>
        <v>0</v>
      </c>
      <c r="FS16" s="195">
        <f t="shared" si="6"/>
        <v>0</v>
      </c>
      <c r="FT16" s="95">
        <f t="shared" si="7"/>
        <v>0</v>
      </c>
      <c r="FU16" s="95">
        <f t="shared" si="8"/>
        <v>0</v>
      </c>
      <c r="FV16" s="95">
        <f t="shared" si="9"/>
        <v>0</v>
      </c>
      <c r="FW16" s="95">
        <f t="shared" si="10"/>
        <v>0</v>
      </c>
      <c r="FX16" s="95">
        <f t="shared" si="11"/>
        <v>300</v>
      </c>
      <c r="FY16" s="95">
        <f t="shared" si="12"/>
        <v>0</v>
      </c>
      <c r="FZ16" s="95">
        <f t="shared" si="13"/>
        <v>0</v>
      </c>
      <c r="GA16" s="95">
        <f t="shared" si="14"/>
        <v>0</v>
      </c>
      <c r="GB16" s="95">
        <f t="shared" si="15"/>
        <v>0</v>
      </c>
      <c r="GC16" s="95">
        <f t="shared" si="16"/>
        <v>0</v>
      </c>
      <c r="GD16" s="95">
        <f t="shared" si="17"/>
        <v>150</v>
      </c>
      <c r="GE16" s="95">
        <f t="shared" si="18"/>
        <v>0</v>
      </c>
      <c r="GF16" s="95">
        <f t="shared" si="19"/>
        <v>0</v>
      </c>
      <c r="GG16" s="95">
        <f t="shared" si="20"/>
        <v>0</v>
      </c>
      <c r="GH16" s="95">
        <f t="shared" si="21"/>
        <v>0</v>
      </c>
      <c r="GI16" s="95">
        <f>BW16*Tabelle2[[#This Row],[Nov 2023 AF]]</f>
        <v>0</v>
      </c>
      <c r="GJ16" s="95">
        <f>BX16*Tabelle2[[#This Row],[Dec 2023 AF]]</f>
        <v>0</v>
      </c>
      <c r="GK16" s="95">
        <f>BY16*Tabelle2[[#This Row],[Jan 2024 AF]]</f>
        <v>0</v>
      </c>
      <c r="GL16" s="95">
        <f>BZ16*Tabelle2[[#This Row],[Feb 2024 AF]]</f>
        <v>0</v>
      </c>
      <c r="GM16" s="95">
        <f>CA16*Tabelle2[[#This Row],[Mar 2024 AF]]</f>
        <v>0</v>
      </c>
      <c r="GN16" s="95">
        <f>CB16*Tabelle2[[#This Row],[Apr 2024 AF]]</f>
        <v>0</v>
      </c>
      <c r="GO16" s="95">
        <f>CC16*Tabelle2[[#This Row],[May 2024 AF]]</f>
        <v>0</v>
      </c>
      <c r="GP16" s="95">
        <f>CD16*Tabelle2[[#This Row],[Jun 2024 AF]]</f>
        <v>0</v>
      </c>
      <c r="GQ16" s="95">
        <f>CE16*Tabelle2[[#This Row],[Jul 2024 AF]]</f>
        <v>0</v>
      </c>
      <c r="GR16" s="95">
        <f>CF16*Tabelle2[[#This Row],[Aug 2024 AF]]</f>
        <v>0</v>
      </c>
      <c r="GS16" s="95">
        <f>CG16*Tabelle2[[#This Row],[Sep 2024 AF]]</f>
        <v>0</v>
      </c>
      <c r="GT16" s="95">
        <f>CH16*Tabelle2[[#This Row],[Oct 2024 AF]]</f>
        <v>0</v>
      </c>
      <c r="GU16" s="95">
        <f>CI16*Tabelle2[[#This Row],[Nov 2024 AF]]</f>
        <v>0</v>
      </c>
      <c r="GV16" s="95">
        <f>CJ16*Tabelle2[[#This Row],[Dec 2024 AF]]</f>
        <v>0</v>
      </c>
      <c r="GW16" s="95">
        <f>SUM(Tabelle2[[#This Row],[Jan 22 NF]:[Mar 22 NF]])</f>
        <v>45</v>
      </c>
      <c r="GX16" s="95">
        <f>SUM(Tabelle2[[#This Row],[Apr 22 NF]:[Jun 22 NF]])</f>
        <v>0</v>
      </c>
      <c r="GY16" s="95">
        <f>SUM(Tabelle2[[#This Row],[Jul 22 NF]:[Sep 22 NF]])</f>
        <v>0</v>
      </c>
      <c r="GZ16" s="95">
        <f>SUM(Tabelle2[[#This Row],[Oct 22 NF]:[Dec 22 NF]])</f>
        <v>300</v>
      </c>
      <c r="HA16" s="98">
        <f>SUM(Tabelle2[[#This Row],[Jan 23 NF]:[Mar 23 NF]])</f>
        <v>0</v>
      </c>
      <c r="HB16" s="98">
        <f>SUM(Tabelle2[[#This Row],[Apr 23 NF]:[Jun 23 NF]])</f>
        <v>150</v>
      </c>
      <c r="HC16" s="98">
        <f>SUM(Tabelle2[[#This Row],[Jul 23 NF]:[Sep 23 NF]])</f>
        <v>0</v>
      </c>
      <c r="HD16" s="98">
        <f>SUM(Tabelle2[[#This Row],[Oct 23 NF]:[Dec 23 NF]])</f>
        <v>0</v>
      </c>
      <c r="HE16" s="95">
        <f>SUM(Tabelle2[[#This Row],[Jan 24 NF]:[Mar 24 NF]])</f>
        <v>0</v>
      </c>
      <c r="HF16" s="98">
        <f>SUM(Tabelle2[[#This Row],[Apr 24 NF]:[Jun 24 NF]])</f>
        <v>0</v>
      </c>
      <c r="HG16" s="98">
        <f>SUM(Tabelle2[[#This Row],[Jul 24 NF]:[Sep 24 NF]])</f>
        <v>0</v>
      </c>
      <c r="HH16" s="98">
        <f>SUM(Tabelle2[[#This Row],[Oct 24 NF]:[Dec 24 NF]])</f>
        <v>0</v>
      </c>
      <c r="HI16" s="75">
        <v>0</v>
      </c>
      <c r="HJ16" s="75">
        <v>0</v>
      </c>
      <c r="HK16" s="75">
        <v>0</v>
      </c>
      <c r="HL16" s="75">
        <v>0</v>
      </c>
      <c r="HM16" s="75">
        <v>0</v>
      </c>
      <c r="HN16" s="75">
        <v>0</v>
      </c>
      <c r="HO16" s="75">
        <v>0</v>
      </c>
      <c r="HP16" s="75">
        <v>0</v>
      </c>
      <c r="HQ16" s="75">
        <v>0</v>
      </c>
      <c r="HR16" s="75">
        <v>0</v>
      </c>
      <c r="HS16" s="75">
        <v>0</v>
      </c>
      <c r="HT16" s="75">
        <v>0</v>
      </c>
      <c r="HU16" s="75">
        <v>333</v>
      </c>
      <c r="HV16" s="98">
        <v>7133</v>
      </c>
      <c r="HW16" s="98">
        <v>4687</v>
      </c>
      <c r="HX16" s="98">
        <v>928</v>
      </c>
      <c r="HY16" s="98">
        <v>166</v>
      </c>
      <c r="HZ16" s="98">
        <f>SUM(Tabelle2[[#This Row],[Jan 22 NF]:[Dec 22 NF]])</f>
        <v>345</v>
      </c>
      <c r="IA16" s="98">
        <f>SUM(Tabelle2[[#This Row],[Jan 23 NF]:[Dec 23 NF]])</f>
        <v>150</v>
      </c>
      <c r="IB16" s="98">
        <f>SUM(Tabelle2[[#This Row],[Jan 24 NF]:[Dec 24 NF]])</f>
        <v>0</v>
      </c>
      <c r="IC16" s="98">
        <f>IFERROR(Tabelle2[[#This Row],[2025 CF]]*Tabelle2[[#This Row],[2025 AF]],0)</f>
        <v>0</v>
      </c>
      <c r="ID16" s="98">
        <f>IFERROR(Tabelle2[[#This Row],[2026 CF]]*Tabelle2[[#This Row],[2026 AF]],0)</f>
        <v>0</v>
      </c>
      <c r="IE16" s="98">
        <f>IFERROR(Tabelle2[[#This Row],[2027 CF]]*Tabelle2[[#This Row],[2027 AF]],0)</f>
        <v>0</v>
      </c>
      <c r="IF16" s="98">
        <f>IFERROR(Tabelle2[[#This Row],[2028 CF]]*Tabelle2[[#This Row],[2028 AF]],0)</f>
        <v>0</v>
      </c>
      <c r="IG16" s="98">
        <f>IFERROR(Tabelle2[[#This Row],[2029 CF]]*Tabelle2[[#This Row],[2029 AF]],0)</f>
        <v>0</v>
      </c>
      <c r="IH16" s="98">
        <f>IFERROR(Tabelle2[[#This Row],[2030 CF]]*Tabelle2[[#This Row],[2030 AF]],0)</f>
        <v>0</v>
      </c>
      <c r="II16" s="98">
        <f>IFERROR(Tabelle2[[#This Row],[2031 CF]]*Tabelle2[[#This Row],[2031 AF]],0)</f>
        <v>0</v>
      </c>
      <c r="IJ16" s="98">
        <f>IFERROR(Tabelle2[[#This Row],[2032 CF]]*Tabelle2[[#This Row],[2032 AF]],0)</f>
        <v>0</v>
      </c>
      <c r="IK16" s="98">
        <f>IFERROR(Tabelle2[[#This Row],[2033 CF]]*Tabelle2[[#This Row],[2033 AF]],0)</f>
        <v>0</v>
      </c>
      <c r="IL16" s="98">
        <f>IFERROR(Tabelle2[[#This Row],[2034 CF]]*Tabelle2[[#This Row],[2034 AF]],0)</f>
        <v>0</v>
      </c>
      <c r="IM16" s="98">
        <f>IFERROR(Tabelle2[[#This Row],[2035 CF]]*Tabelle2[[#This Row],[2035 AF]],0)</f>
        <v>0</v>
      </c>
      <c r="IN16" s="51">
        <v>0</v>
      </c>
      <c r="IO16" s="51">
        <v>0</v>
      </c>
      <c r="IP16" s="51">
        <v>0</v>
      </c>
      <c r="IQ16" s="51">
        <v>0</v>
      </c>
      <c r="IR16" s="51">
        <v>0</v>
      </c>
      <c r="IS16" s="51">
        <v>0</v>
      </c>
      <c r="IT16" s="51">
        <v>0</v>
      </c>
      <c r="IU16" s="51">
        <v>0</v>
      </c>
      <c r="IV16" s="51">
        <v>0</v>
      </c>
      <c r="IW16" s="51">
        <v>0</v>
      </c>
      <c r="IX16" s="51">
        <v>0</v>
      </c>
      <c r="IY16" s="51">
        <v>0</v>
      </c>
      <c r="IZ16" s="199">
        <v>0</v>
      </c>
      <c r="JA16" s="199">
        <v>0</v>
      </c>
      <c r="JB16" s="199">
        <v>0</v>
      </c>
      <c r="JC16" s="199">
        <v>0</v>
      </c>
      <c r="JD16" s="199">
        <v>0</v>
      </c>
      <c r="JE16" s="196">
        <v>0</v>
      </c>
      <c r="JF16" s="196">
        <v>0</v>
      </c>
      <c r="JG16" s="196">
        <v>0</v>
      </c>
      <c r="JH16" s="196">
        <v>0</v>
      </c>
      <c r="JI16" s="196">
        <v>0</v>
      </c>
      <c r="JJ16" s="196">
        <v>0</v>
      </c>
      <c r="JK16" s="196">
        <v>0</v>
      </c>
      <c r="JL16" s="196">
        <v>0</v>
      </c>
      <c r="JM16" s="196">
        <v>0</v>
      </c>
      <c r="JN16" s="196">
        <v>0</v>
      </c>
      <c r="JO16" s="196">
        <v>0</v>
      </c>
      <c r="JP16" s="196">
        <v>0</v>
      </c>
      <c r="JQ16" s="196">
        <f>SUM(Tabelle2[[#This Row],[Jan-23B]:[Mar-23B]])</f>
        <v>0</v>
      </c>
      <c r="JR16" s="196">
        <f>SUM(Tabelle2[[#This Row],[Apr-23B]:[Jun-23B]])</f>
        <v>0</v>
      </c>
      <c r="JS16" s="196">
        <f>SUM(Tabelle2[[#This Row],[Jul-23B]:[Sep-23B]])</f>
        <v>0</v>
      </c>
      <c r="JT16" s="196">
        <f>SUM(Tabelle2[[#This Row],[Oct-23B]:[Dec-23B]])</f>
        <v>0</v>
      </c>
      <c r="JU16" s="196">
        <f>SUM(Tabelle2[[#This Row],[1Q23 B1]:[4Q23 B]])</f>
        <v>0</v>
      </c>
      <c r="JV16" s="196">
        <v>0</v>
      </c>
      <c r="JW16" s="196">
        <v>0</v>
      </c>
      <c r="JX16" s="196">
        <v>0</v>
      </c>
      <c r="JY16" s="196">
        <v>0</v>
      </c>
      <c r="JZ16" s="196">
        <v>0</v>
      </c>
      <c r="KA16" s="196">
        <v>0</v>
      </c>
      <c r="KB16" s="196">
        <v>0</v>
      </c>
      <c r="KC16" s="196">
        <v>0</v>
      </c>
      <c r="KD16" s="196">
        <v>0</v>
      </c>
      <c r="KE16" s="196">
        <v>0</v>
      </c>
      <c r="KF16" s="196" t="str">
        <f>IF(SUM(Tabelle2[[#This Row],[2018 NF]:[2028 NF]],Tabelle2[[#This Row],[2023 B]])&gt;0,"yes","no")</f>
        <v>yes</v>
      </c>
      <c r="KG16" s="196" t="str">
        <f>IFERROR(INDEX(Tabelle2[[#Headers],[2005 NF]:[2034 NF]],MATCH(TRUE,INDEX(Tabelle2[[#This Row],[2005 NF]:[2034 NF]]&gt;1000,),0)),0)</f>
        <v>2018 NF</v>
      </c>
      <c r="KH16" s="196" t="str">
        <f>IFERROR(LOOKUP(2,1/(Tabelle2[[#This Row],[2005 NF]:[2035 NF]]&gt;1000),Tabelle2[[#Headers],[2005 NF]:[2035 NF]]),0)</f>
        <v>2019 NF</v>
      </c>
      <c r="KI16" s="196">
        <f>SUM(Tabelle2[[#This Row],[Jan 23 NF]:[Mar 23 NF]])</f>
        <v>0</v>
      </c>
      <c r="KJ16" s="196">
        <f>SUM(Tabelle2[[#This Row],[Jan-23B]:[Mar-23B]])</f>
        <v>0</v>
      </c>
      <c r="KK16" s="52">
        <v>9.8156429829000018</v>
      </c>
      <c r="KL16" s="52">
        <v>0</v>
      </c>
      <c r="KM16" s="52">
        <v>0</v>
      </c>
      <c r="KN16" s="52">
        <v>0</v>
      </c>
      <c r="KO16" s="52">
        <v>0</v>
      </c>
      <c r="KP16" s="52">
        <v>0</v>
      </c>
      <c r="KQ16" s="52">
        <v>0</v>
      </c>
      <c r="KR16" s="52">
        <v>0</v>
      </c>
      <c r="KS16" s="52">
        <v>0</v>
      </c>
      <c r="KT16" s="52">
        <v>0</v>
      </c>
      <c r="KU16" s="52">
        <v>0</v>
      </c>
      <c r="KV16" s="52">
        <v>65.437619886000007</v>
      </c>
      <c r="KW16" s="52">
        <v>0</v>
      </c>
      <c r="KX16" s="52">
        <v>0</v>
      </c>
      <c r="KY16" s="52">
        <v>0</v>
      </c>
      <c r="KZ16" s="52">
        <v>0</v>
      </c>
      <c r="LA16" s="52" t="e">
        <f>$AV16*2.204623/#REF!*$AP16*Tabelle2[[#This Row],[May 23 NF]]</f>
        <v>#REF!</v>
      </c>
      <c r="LB16" s="52" t="e">
        <f>$AV16*2.204623/#REF!*$AP16*Tabelle2[[#This Row],[Jun 23 NF]]</f>
        <v>#REF!</v>
      </c>
      <c r="LC16" s="52" t="e">
        <f>$AV16*2.204623/#REF!*$AP16*Tabelle2[[#This Row],[Jul 23 NF]]</f>
        <v>#REF!</v>
      </c>
      <c r="LD16" s="52" t="e">
        <f>$AV16*2.204623/#REF!*$AP16*Tabelle2[[#This Row],[Aug 23 NF]]</f>
        <v>#REF!</v>
      </c>
      <c r="LE16" s="52" t="e">
        <f>$AV16*2.204623/#REF!*$AP16*Tabelle2[[#This Row],[Sep 23 NF]]</f>
        <v>#REF!</v>
      </c>
      <c r="LF16" s="52" t="e">
        <f>$AV16*2.204623/#REF!*$AP16*Tabelle2[[#This Row],[Oct 23 NF]]</f>
        <v>#REF!</v>
      </c>
      <c r="LG16" s="52" t="e">
        <f>$AV16*2.204623/#REF!*$AP16*Tabelle2[[#This Row],[Nov 23 NF]]</f>
        <v>#REF!</v>
      </c>
      <c r="LH16" s="52" t="e">
        <f>$AV16*2.204623/#REF!*$AP16*Tabelle2[[#This Row],[Dec 23 NF]]</f>
        <v>#REF!</v>
      </c>
      <c r="LI16" s="52" t="e">
        <f>$AV16*2.204623/#REF!*$AP16*Tabelle2[[#This Row],[Jan 24 NF]]</f>
        <v>#REF!</v>
      </c>
      <c r="LJ16" s="52" t="e">
        <f>$AV16*2.204623/#REF!*$AP16*Tabelle2[[#This Row],[Feb 24 NF]]</f>
        <v>#REF!</v>
      </c>
      <c r="LK16" s="52" t="e">
        <f>$AV16*2.204623/#REF!*$AP16*Tabelle2[[#This Row],[Mar 24 NF]]</f>
        <v>#REF!</v>
      </c>
      <c r="LL16" s="52" t="e">
        <f>$AV16*2.204623/#REF!*$AP16*Tabelle2[[#This Row],[Apr 24 NF]]</f>
        <v>#REF!</v>
      </c>
      <c r="LM16" s="52" t="e">
        <f>$AV16*2.204623/#REF!*$AP16*Tabelle2[[#This Row],[May 24 NF]]</f>
        <v>#REF!</v>
      </c>
      <c r="LN16" s="52" t="e">
        <f>$AV16*2.204623/#REF!*$AP16*Tabelle2[[#This Row],[Jun 24 NF]]</f>
        <v>#REF!</v>
      </c>
      <c r="LO16" s="52" t="e">
        <f>$AV16*2.204623/#REF!*$AP16*Tabelle2[[#This Row],[Jul 24 NF]]</f>
        <v>#REF!</v>
      </c>
      <c r="LP16" s="52" t="e">
        <f>$AV16*2.204623/#REF!*$AP16*Tabelle2[[#This Row],[Aug 24 NF]]</f>
        <v>#REF!</v>
      </c>
      <c r="LQ16" s="52" t="e">
        <f>$AV16*2.204623/#REF!*$AP16*Tabelle2[[#This Row],[Sep 24 NF]]</f>
        <v>#REF!</v>
      </c>
      <c r="LR16" s="52" t="e">
        <f>$AV16*2.204623/#REF!*$AP16*Tabelle2[[#This Row],[Oct 24 NF]]</f>
        <v>#REF!</v>
      </c>
      <c r="LS16" s="52" t="e">
        <f>$AV16*2.204623/#REF!*$AP16*Tabelle2[[#This Row],[Nov 24 NF]]</f>
        <v>#REF!</v>
      </c>
      <c r="LT16" s="52" t="e">
        <f>$AV16*2.204623/#REF!*$AP16*Tabelle2[[#This Row],[Dec 24 NF]]</f>
        <v>#REF!</v>
      </c>
      <c r="LU16" s="198">
        <f>SUM(Tabelle2[[#This Row],[Jan 22 EV]:[Mar 22 EV]])</f>
        <v>9.8156429829000018</v>
      </c>
      <c r="LV16" s="198">
        <f>SUM(Tabelle2[[#This Row],[Apr 22 EV]:[Jun 22 EV]])</f>
        <v>0</v>
      </c>
      <c r="LW16" s="198">
        <f>SUM(Tabelle2[[#This Row],[Jul 22 EV]:[Sep 22 EV]])</f>
        <v>0</v>
      </c>
      <c r="LX16" s="198">
        <f>SUM(Tabelle2[[#This Row],[Oct 22 EV]:[Dec 22 EV]])</f>
        <v>65.437619886000007</v>
      </c>
      <c r="LY16" s="198">
        <f>SUM(Tabelle2[[#This Row],[Jan 23 EV]:[Mar 23 EV]])</f>
        <v>0</v>
      </c>
      <c r="LZ16" s="198" t="e">
        <f>SUM(Tabelle2[[#This Row],[Apr 23 EV]:[Jun 23 EV]])</f>
        <v>#REF!</v>
      </c>
      <c r="MA16" s="198" t="e">
        <f>SUM(Tabelle2[[#This Row],[Jul 23 EV]:[Sep 23 EV]])</f>
        <v>#REF!</v>
      </c>
      <c r="MB16" s="198" t="e">
        <f>SUM(Tabelle2[[#This Row],[Oct 23 EV]:[Dec 23 EV]])</f>
        <v>#REF!</v>
      </c>
      <c r="MC16" s="198" t="e">
        <f>SUM(Tabelle2[[#This Row],[Jan 24 EV]:[Mar 24 EV]])</f>
        <v>#REF!</v>
      </c>
      <c r="MD16" s="198" t="e">
        <f>SUM(Tabelle2[[#This Row],[Apr 24 EV]:[Jun 24 EV]])</f>
        <v>#REF!</v>
      </c>
      <c r="ME16" s="198" t="e">
        <f>SUM(Tabelle2[[#This Row],[Jul 24 EV]:[Sep 24 EV]])</f>
        <v>#REF!</v>
      </c>
      <c r="MF16" s="198" t="e">
        <f>SUM(Tabelle2[[#This Row],[Oct 24 EV]:[Dec 24 EV]])</f>
        <v>#REF!</v>
      </c>
      <c r="MG16" s="74">
        <v>0</v>
      </c>
      <c r="MH16" s="74">
        <v>0</v>
      </c>
      <c r="MI16" s="74">
        <v>0</v>
      </c>
      <c r="MJ16" s="74">
        <v>0</v>
      </c>
      <c r="MK16" s="74">
        <v>0</v>
      </c>
      <c r="ML16" s="74">
        <v>0</v>
      </c>
      <c r="MM16" s="74">
        <v>0</v>
      </c>
      <c r="MN16" s="74">
        <v>0</v>
      </c>
      <c r="MO16" s="75">
        <v>0</v>
      </c>
      <c r="MP16" s="98">
        <v>0</v>
      </c>
      <c r="MQ16" s="98" t="e">
        <f>$AS16*2.204623/#REF!*$AP16*HU16</f>
        <v>#REF!</v>
      </c>
      <c r="MR16" s="98" t="e">
        <f>$AT16*2.204623/#REF!*$AP16*HV16</f>
        <v>#REF!</v>
      </c>
      <c r="MS16" s="98">
        <v>1022.3537480189402</v>
      </c>
      <c r="MT16" s="98">
        <v>202.42037084736</v>
      </c>
      <c r="MU16" s="98">
        <v>36.208816336920002</v>
      </c>
      <c r="MV16" s="98">
        <f>SUM(Tabelle2[[#This Row],[Jan 22 EV]:[Dec 22 EV]])</f>
        <v>75.253262868900009</v>
      </c>
      <c r="MW16" s="98" t="e">
        <f>SUM(Tabelle2[[#This Row],[Jan 23 EV]:[Dec 23 EV]])</f>
        <v>#REF!</v>
      </c>
      <c r="MX16" s="98" t="e">
        <f>SUM(Tabelle2[[#This Row],[Jan 24 EV]:[Dec 24 EV]])</f>
        <v>#REF!</v>
      </c>
      <c r="MY16" s="98">
        <f t="shared" si="22"/>
        <v>0</v>
      </c>
      <c r="MZ16" s="98">
        <f t="shared" si="23"/>
        <v>0</v>
      </c>
      <c r="NA16" s="98">
        <f t="shared" si="24"/>
        <v>0</v>
      </c>
      <c r="NB16" s="98">
        <f t="shared" si="25"/>
        <v>0</v>
      </c>
      <c r="NC16" s="52">
        <v>0</v>
      </c>
      <c r="ND16" s="52">
        <v>0</v>
      </c>
      <c r="NE16" s="52">
        <v>0</v>
      </c>
      <c r="NF16" s="52">
        <v>0</v>
      </c>
      <c r="NG16" s="52">
        <v>0</v>
      </c>
      <c r="NH16" s="52">
        <v>0</v>
      </c>
      <c r="NI16" s="52">
        <v>0</v>
      </c>
      <c r="NJ16" s="52">
        <v>0</v>
      </c>
      <c r="NK16" s="52">
        <v>0</v>
      </c>
      <c r="NL16" s="52">
        <v>0</v>
      </c>
      <c r="NM16" s="52">
        <v>0</v>
      </c>
      <c r="NN16" s="52">
        <v>0</v>
      </c>
      <c r="NO16" s="198">
        <f t="shared" si="26"/>
        <v>0</v>
      </c>
      <c r="NP16" s="198">
        <f t="shared" si="27"/>
        <v>0</v>
      </c>
      <c r="NQ16" s="198">
        <f t="shared" si="28"/>
        <v>0</v>
      </c>
      <c r="NR16" s="198">
        <f t="shared" si="29"/>
        <v>0</v>
      </c>
      <c r="NS16" s="198">
        <f t="shared" si="30"/>
        <v>0</v>
      </c>
      <c r="NT16" s="198">
        <v>0</v>
      </c>
      <c r="NU16" s="198">
        <v>0</v>
      </c>
      <c r="NV16" s="198">
        <v>0</v>
      </c>
      <c r="NW16" s="198">
        <v>0</v>
      </c>
      <c r="NX16" s="198">
        <v>0</v>
      </c>
      <c r="NY16" s="198">
        <v>0</v>
      </c>
      <c r="NZ16" s="198">
        <v>0</v>
      </c>
      <c r="OA16" s="198">
        <v>0</v>
      </c>
      <c r="OB16" s="198">
        <v>0</v>
      </c>
      <c r="OC16" s="198">
        <v>0</v>
      </c>
      <c r="OD16" s="198">
        <v>0</v>
      </c>
      <c r="OE16" s="198">
        <v>0</v>
      </c>
      <c r="OF16" s="198">
        <f>SUM(Tabelle2[[#This Row],[Jan 23 B EV]:[Mar 23 B EV]])</f>
        <v>0</v>
      </c>
      <c r="OG16" s="198">
        <f>SUM(Tabelle2[[#This Row],[Apr 23 B EV]:[Jun 23 B EV]])</f>
        <v>0</v>
      </c>
      <c r="OH16" s="198">
        <f>SUM(Tabelle2[[#This Row],[Jul 23 B EV]:[Sep 23 B EV]])</f>
        <v>0</v>
      </c>
      <c r="OI16" s="198">
        <f>SUM(Tabelle2[[#This Row],[Oct 23 B EV]:[Dec 23 B EV]])</f>
        <v>0</v>
      </c>
      <c r="OJ16" s="198">
        <f>SUM(Tabelle2[[#This Row],[Jan 23 B EV]:[Dec 23 B EV]])</f>
        <v>0</v>
      </c>
      <c r="OK16" s="75"/>
      <c r="OL16" s="75"/>
      <c r="OM16" s="95" t="s">
        <v>960</v>
      </c>
      <c r="ON16" s="95" t="s">
        <v>975</v>
      </c>
      <c r="OO16" s="95">
        <v>0</v>
      </c>
      <c r="OP16" s="95">
        <v>0</v>
      </c>
      <c r="OQ16" s="75"/>
      <c r="OR16" s="75"/>
      <c r="OS16" s="75"/>
      <c r="OT16" s="75"/>
      <c r="OU16" s="75"/>
      <c r="OV16" s="75"/>
      <c r="OW16" s="75"/>
      <c r="OX16" s="198">
        <v>0</v>
      </c>
      <c r="OY16" s="198">
        <v>0</v>
      </c>
      <c r="OZ16" s="198">
        <v>0</v>
      </c>
      <c r="PA16" s="198">
        <v>0</v>
      </c>
      <c r="PB16" s="353">
        <v>0</v>
      </c>
      <c r="PC16" s="8" t="s">
        <v>57</v>
      </c>
      <c r="PD16" s="53" t="s">
        <v>162</v>
      </c>
      <c r="PE16" s="53" t="s">
        <v>159</v>
      </c>
      <c r="PF16" s="53" t="s">
        <v>170</v>
      </c>
      <c r="PG16" s="53">
        <v>0.02</v>
      </c>
      <c r="PH16" s="53">
        <v>400</v>
      </c>
      <c r="PI16" s="53">
        <v>1</v>
      </c>
      <c r="PJ16" s="53" t="s">
        <v>170</v>
      </c>
      <c r="PK16" s="53">
        <v>400</v>
      </c>
      <c r="PL16" s="53">
        <v>0</v>
      </c>
      <c r="PM16" s="317"/>
      <c r="PN16" s="53" t="s">
        <v>1012</v>
      </c>
      <c r="PO16" s="53" t="s">
        <v>17</v>
      </c>
      <c r="PP16" s="200">
        <v>1565.1005573122095</v>
      </c>
      <c r="PQ16" s="56">
        <v>1399.8594792216134</v>
      </c>
      <c r="PR16" s="56">
        <v>1505.8500324776508</v>
      </c>
      <c r="PS16" s="56">
        <v>1413.0627359755019</v>
      </c>
      <c r="PT16" s="200">
        <v>1148.5212668120259</v>
      </c>
      <c r="PU16" s="200">
        <v>1207.4862538513455</v>
      </c>
      <c r="PV16" s="200">
        <v>1959.8980263157889</v>
      </c>
      <c r="PW16" s="200">
        <v>1949.0700624881274</v>
      </c>
      <c r="PX16" s="200" t="e">
        <f>IF($PI16=1,SUMIF(#REF!,$PF16,#REF!),SUMIF(#REF!,$PJ16,#REF!))</f>
        <v>#REF!</v>
      </c>
      <c r="PY16" s="200" t="e">
        <f>IF($PI16=1,SUMIF(#REF!,$PF16,#REF!),SUMIF(#REF!,$PJ16,#REF!))</f>
        <v>#REF!</v>
      </c>
      <c r="PZ16" s="200" t="e">
        <f>IF($PI16=1,SUMIF(#REF!,$PF16,#REF!),SUMIF(#REF!,$PJ16,#REF!))</f>
        <v>#REF!</v>
      </c>
      <c r="QA16" s="200" t="e">
        <f>IF($PI16=1,SUMIF(#REF!,$PF16,#REF!),SUMIF(#REF!,$PJ16,#REF!))</f>
        <v>#REF!</v>
      </c>
      <c r="QB16" s="200" t="e">
        <f>IF($PI16=1,SUMIF(#REF!,$PF16,#REF!),SUMIF(#REF!,$PJ16,#REF!))</f>
        <v>#REF!</v>
      </c>
      <c r="QC16" s="200" t="e">
        <f>IF($PI16=1,SUMIF(#REF!,$PF16,#REF!),SUMIF(#REF!,$PJ16,#REF!))</f>
        <v>#REF!</v>
      </c>
      <c r="QD16" s="57">
        <f t="shared" si="31"/>
        <v>4.7213537755260164</v>
      </c>
      <c r="QE16" s="57">
        <f t="shared" si="32"/>
        <v>5.0006028465675678</v>
      </c>
      <c r="QF16" s="57">
        <f t="shared" si="33"/>
        <v>5.7386887626399821</v>
      </c>
      <c r="QG16" s="57">
        <f t="shared" si="34"/>
        <v>4.8977267226662091</v>
      </c>
      <c r="QH16" s="57">
        <f t="shared" si="35"/>
        <v>5.0851730082879545</v>
      </c>
      <c r="QI16" s="57">
        <f t="shared" si="36"/>
        <v>7.4770465435519737</v>
      </c>
      <c r="QJ16" s="57">
        <f>IF(Tabelle2[[#This Row],[Index and Premium Usage]]=1,($AW16*(1+$AZ16))*(PW16*(1+$PG16)+$PH16)/1000,($AW16*(1+$AZ16))*(PW16*(1+$PG16)+$PK16)/1000)</f>
        <v>7.4426250724001459</v>
      </c>
      <c r="QK16" s="57" t="e">
        <f>IF($PI16=1,($AW16*(1+$AY16))*(PX16*(1+$PG16)+$PH16)/1000,($AW16*(1+$AZ16))*(PX16*(1+$PG16)+$PK16+Tabelle2[[#This Row],[Premium VW 2023]])/1000)</f>
        <v>#REF!</v>
      </c>
      <c r="QL16" s="57" t="e">
        <f t="shared" si="37"/>
        <v>#REF!</v>
      </c>
      <c r="QM16" s="57" t="e">
        <f t="shared" si="38"/>
        <v>#REF!</v>
      </c>
      <c r="QN16" s="57" t="e">
        <f t="shared" si="39"/>
        <v>#REF!</v>
      </c>
      <c r="QO16" s="57" t="e">
        <f t="shared" si="40"/>
        <v>#REF!</v>
      </c>
      <c r="QP16" s="57" t="e">
        <f t="shared" si="41"/>
        <v>#REF!</v>
      </c>
    </row>
    <row r="17" spans="1:458" ht="12.75" customHeight="1">
      <c r="A17" s="94" t="s">
        <v>785</v>
      </c>
      <c r="B17" s="94" t="s">
        <v>87</v>
      </c>
      <c r="C17" s="94" t="s">
        <v>1553</v>
      </c>
      <c r="D17" s="94" t="s">
        <v>108</v>
      </c>
      <c r="E17" s="173" t="s">
        <v>304</v>
      </c>
      <c r="F17" s="94" t="s">
        <v>304</v>
      </c>
      <c r="G17" s="94" t="s">
        <v>304</v>
      </c>
      <c r="H17" s="2" t="s">
        <v>1557</v>
      </c>
      <c r="I17" s="188" t="s">
        <v>102</v>
      </c>
      <c r="J17" s="94" t="s">
        <v>639</v>
      </c>
      <c r="K17" s="94" t="s">
        <v>246</v>
      </c>
      <c r="L17" s="2" t="s">
        <v>65</v>
      </c>
      <c r="M17" s="2" t="s">
        <v>644</v>
      </c>
      <c r="N17" s="69">
        <v>0</v>
      </c>
      <c r="O17" s="71"/>
      <c r="P17" s="3"/>
      <c r="Q17" s="2"/>
      <c r="R17" s="70"/>
      <c r="S17" s="70"/>
      <c r="T17" s="94" t="s">
        <v>1282</v>
      </c>
      <c r="U17" s="70" t="s">
        <v>38</v>
      </c>
      <c r="V17" s="70"/>
      <c r="W17" s="70"/>
      <c r="X17" s="94"/>
      <c r="Y17" s="2" t="s">
        <v>235</v>
      </c>
      <c r="Z17" s="2" t="s">
        <v>261</v>
      </c>
      <c r="AA17" s="2" t="s">
        <v>645</v>
      </c>
      <c r="AB17" s="2">
        <v>0</v>
      </c>
      <c r="AC17" s="2" t="s">
        <v>1099</v>
      </c>
      <c r="AD17" s="70"/>
      <c r="AE17" s="70"/>
      <c r="AF17" s="70" t="s">
        <v>122</v>
      </c>
      <c r="AG17" s="2">
        <v>0</v>
      </c>
      <c r="AH17" s="2">
        <v>0</v>
      </c>
      <c r="AI17" s="2">
        <v>0</v>
      </c>
      <c r="AJ17" s="63" t="s">
        <v>120</v>
      </c>
      <c r="AK17" s="72"/>
      <c r="AL17" s="73"/>
      <c r="AM17" s="73"/>
      <c r="AN17" s="73"/>
      <c r="AO17" s="73"/>
      <c r="AP17" s="67">
        <v>1</v>
      </c>
      <c r="AQ17" s="33"/>
      <c r="AR17" s="37">
        <v>1</v>
      </c>
      <c r="AS17" s="73">
        <v>1</v>
      </c>
      <c r="AT17" s="73">
        <v>1</v>
      </c>
      <c r="AU17" s="33">
        <v>1</v>
      </c>
      <c r="AV17" s="33">
        <v>1</v>
      </c>
      <c r="AW17" s="33">
        <v>1</v>
      </c>
      <c r="AX17" s="193"/>
      <c r="AY17" s="61">
        <v>0.05</v>
      </c>
      <c r="AZ17" s="61">
        <v>0.05</v>
      </c>
      <c r="BA17" s="96">
        <v>0</v>
      </c>
      <c r="BB17" s="96">
        <v>0</v>
      </c>
      <c r="BC17" s="96">
        <v>70</v>
      </c>
      <c r="BD17" s="96">
        <v>0</v>
      </c>
      <c r="BE17" s="133">
        <v>0</v>
      </c>
      <c r="BF17" s="133">
        <v>0</v>
      </c>
      <c r="BG17" s="133">
        <v>0</v>
      </c>
      <c r="BH17" s="133">
        <v>0</v>
      </c>
      <c r="BI17" s="133">
        <v>0</v>
      </c>
      <c r="BJ17" s="133">
        <v>0</v>
      </c>
      <c r="BK17" s="133">
        <v>0</v>
      </c>
      <c r="BL17" s="133">
        <v>0</v>
      </c>
      <c r="BM17" s="96">
        <v>0</v>
      </c>
      <c r="BN17" s="96">
        <v>0</v>
      </c>
      <c r="BO17" s="96">
        <v>0</v>
      </c>
      <c r="BP17" s="96">
        <v>0</v>
      </c>
      <c r="BQ17" s="96">
        <v>0</v>
      </c>
      <c r="BR17" s="96">
        <v>0</v>
      </c>
      <c r="BS17" s="96">
        <v>0</v>
      </c>
      <c r="BT17" s="96">
        <v>0</v>
      </c>
      <c r="BU17" s="96">
        <v>0</v>
      </c>
      <c r="BV17" s="96">
        <v>0</v>
      </c>
      <c r="BW17" s="96">
        <v>0</v>
      </c>
      <c r="BX17" s="96">
        <v>0</v>
      </c>
      <c r="BY17" s="96">
        <v>0</v>
      </c>
      <c r="BZ17" s="96">
        <v>0</v>
      </c>
      <c r="CA17" s="96">
        <v>0</v>
      </c>
      <c r="CB17" s="96">
        <v>0</v>
      </c>
      <c r="CC17" s="96">
        <v>0</v>
      </c>
      <c r="CD17" s="96">
        <v>0</v>
      </c>
      <c r="CE17" s="96">
        <v>0</v>
      </c>
      <c r="CF17" s="96">
        <v>0</v>
      </c>
      <c r="CG17" s="96">
        <v>0</v>
      </c>
      <c r="CH17" s="96">
        <v>0</v>
      </c>
      <c r="CI17" s="96">
        <v>0</v>
      </c>
      <c r="CJ17" s="96">
        <v>0</v>
      </c>
      <c r="CK17" s="95">
        <f>SUM(Tabelle2[[#This Row],[Jan 22 CF]:[Mar 22 CF]])</f>
        <v>70</v>
      </c>
      <c r="CL17" s="95">
        <f>SUM(Tabelle2[[#This Row],[Apr 22 CF]:[Jun 22 CF]])</f>
        <v>0</v>
      </c>
      <c r="CM17" s="95">
        <f>SUM(Tabelle2[[#This Row],[Jul 22 CF]:[Sep 22 CF]])</f>
        <v>0</v>
      </c>
      <c r="CN17" s="95">
        <f>SUM(Tabelle2[[#This Row],[Oct 22 CF]:[Dec 22 CF]])</f>
        <v>0</v>
      </c>
      <c r="CO17" s="95">
        <f>SUM(Tabelle2[[#This Row],[Jan 23 CF]:[Mar 23 CF]])</f>
        <v>0</v>
      </c>
      <c r="CP17" s="95">
        <f>SUM(Tabelle2[[#This Row],[Apr 23 CF]:[Jun 23 CF]])</f>
        <v>0</v>
      </c>
      <c r="CQ17" s="95">
        <f>SUM(Tabelle2[[#This Row],[Jul 23 CF]:[Sep 23 CF]])</f>
        <v>0</v>
      </c>
      <c r="CR17" s="95">
        <f>SUM(Tabelle2[[#This Row],[Oct 23 CF]:[Dec 23 CF]])</f>
        <v>0</v>
      </c>
      <c r="CS17" s="95">
        <f>SUM(Tabelle2[[#This Row],[Jan 24 CF]:[Mar 24 CF]])</f>
        <v>0</v>
      </c>
      <c r="CT17" s="95">
        <f>SUM(Tabelle2[[#This Row],[Apr 24 CF]:[Jun 24 CF]])</f>
        <v>0</v>
      </c>
      <c r="CU17" s="95">
        <f>SUM(Tabelle2[[#This Row],[Jul 24 CF]:[Sep 24 CF]])</f>
        <v>0</v>
      </c>
      <c r="CV17" s="95">
        <f>SUM(Tabelle2[[#This Row],[Oct 24 CF]:[Dec 24 CF]])</f>
        <v>0</v>
      </c>
      <c r="CW17" s="98">
        <v>75</v>
      </c>
      <c r="CX17" s="275">
        <v>76</v>
      </c>
      <c r="CY17" s="98">
        <v>80</v>
      </c>
      <c r="CZ17" s="52">
        <v>30</v>
      </c>
      <c r="DA17" s="52">
        <f>SUM(Tabelle2[[#This Row],[Jan 22 CF]:[Dec 22 CF]])</f>
        <v>70</v>
      </c>
      <c r="DB17" s="98">
        <f>SUM(Tabelle2[[#This Row],[Jan 23 CF]:[Dec 23 CF]])</f>
        <v>0</v>
      </c>
      <c r="DC17" s="98">
        <f>SUM(Tabelle2[[#This Row],[Jan 24 CF]:[Dec 24 CF]])</f>
        <v>0</v>
      </c>
      <c r="DD17" s="98">
        <v>0</v>
      </c>
      <c r="DE17" s="98">
        <v>0</v>
      </c>
      <c r="DF17" s="98">
        <v>0</v>
      </c>
      <c r="DG17" s="98">
        <v>0</v>
      </c>
      <c r="DH17" s="98">
        <v>0</v>
      </c>
      <c r="DI17" s="98">
        <v>0</v>
      </c>
      <c r="DJ17" s="98">
        <v>0</v>
      </c>
      <c r="DK17" s="98">
        <v>0</v>
      </c>
      <c r="DL17" s="98">
        <v>0</v>
      </c>
      <c r="DM17" s="98">
        <v>0</v>
      </c>
      <c r="DN17" s="98"/>
      <c r="DO17" s="98"/>
      <c r="DP17" s="226">
        <v>0.95</v>
      </c>
      <c r="DQ17" s="226">
        <v>0.92500000000000004</v>
      </c>
      <c r="DR17" s="226">
        <v>0.8</v>
      </c>
      <c r="DS17" s="226">
        <v>0.85</v>
      </c>
      <c r="DT17" s="226">
        <v>0.9</v>
      </c>
      <c r="DU17" s="226">
        <v>0.9</v>
      </c>
      <c r="DV17" s="226">
        <v>0.9</v>
      </c>
      <c r="DW17" s="226">
        <v>0.9</v>
      </c>
      <c r="DX17" s="226">
        <v>0.9</v>
      </c>
      <c r="DY17" s="226">
        <v>0.9</v>
      </c>
      <c r="DZ17" s="226">
        <v>0.9</v>
      </c>
      <c r="EA17" s="226">
        <v>0.88</v>
      </c>
      <c r="EB17" s="226">
        <v>0.9</v>
      </c>
      <c r="EC17" s="226">
        <v>0.93</v>
      </c>
      <c r="ED17" s="226">
        <v>0.93</v>
      </c>
      <c r="EE17" s="226">
        <v>0.9</v>
      </c>
      <c r="EF17" s="316">
        <v>0.9</v>
      </c>
      <c r="EG17" s="316">
        <v>0.9</v>
      </c>
      <c r="EH17" s="316">
        <v>0</v>
      </c>
      <c r="EI17" s="226">
        <v>0.95</v>
      </c>
      <c r="EJ17" s="226">
        <v>0.95</v>
      </c>
      <c r="EK17" s="226">
        <v>0.95</v>
      </c>
      <c r="EL17" s="226">
        <v>0.97499999999999998</v>
      </c>
      <c r="EM17" s="226">
        <v>0.95</v>
      </c>
      <c r="EN17" s="226">
        <v>0.9</v>
      </c>
      <c r="EO17" s="226">
        <v>0.9</v>
      </c>
      <c r="EP17" s="226">
        <v>0.9</v>
      </c>
      <c r="EQ17" s="226">
        <v>0.9</v>
      </c>
      <c r="ER17" s="226">
        <v>0.9</v>
      </c>
      <c r="ES17" s="226">
        <v>0.9</v>
      </c>
      <c r="ET17" s="226">
        <v>0.9</v>
      </c>
      <c r="EU17" s="226">
        <v>0.9</v>
      </c>
      <c r="EV17" s="226">
        <v>0.9</v>
      </c>
      <c r="EW17" s="226">
        <v>0.9</v>
      </c>
      <c r="EX17" s="226">
        <v>0.9</v>
      </c>
      <c r="EY17" s="226">
        <v>0.9</v>
      </c>
      <c r="EZ17" s="316">
        <v>0</v>
      </c>
      <c r="FA17" s="226">
        <v>0.9</v>
      </c>
      <c r="FB17" s="226">
        <v>0.85</v>
      </c>
      <c r="FC17" s="226">
        <v>0.85</v>
      </c>
      <c r="FD17" s="226">
        <v>0.85</v>
      </c>
      <c r="FE17" s="226">
        <v>0.85</v>
      </c>
      <c r="FF17" s="226">
        <v>0.85</v>
      </c>
      <c r="FG17" s="226">
        <v>0.85</v>
      </c>
      <c r="FH17" s="226">
        <v>0.85</v>
      </c>
      <c r="FI17" s="226">
        <v>0.85</v>
      </c>
      <c r="FJ17" s="226">
        <v>0.85</v>
      </c>
      <c r="FK17" s="226">
        <v>0.85</v>
      </c>
      <c r="FL17" s="226">
        <v>0.85</v>
      </c>
      <c r="FM17" s="195">
        <f t="shared" si="0"/>
        <v>0</v>
      </c>
      <c r="FN17" s="195">
        <f t="shared" si="1"/>
        <v>0</v>
      </c>
      <c r="FO17" s="195">
        <f t="shared" si="2"/>
        <v>70</v>
      </c>
      <c r="FP17" s="195">
        <f t="shared" si="3"/>
        <v>0</v>
      </c>
      <c r="FQ17" s="195">
        <f t="shared" si="4"/>
        <v>0</v>
      </c>
      <c r="FR17" s="195">
        <f t="shared" si="5"/>
        <v>0</v>
      </c>
      <c r="FS17" s="195">
        <f t="shared" si="6"/>
        <v>0</v>
      </c>
      <c r="FT17" s="95">
        <f t="shared" si="7"/>
        <v>0</v>
      </c>
      <c r="FU17" s="95">
        <f t="shared" si="8"/>
        <v>0</v>
      </c>
      <c r="FV17" s="95">
        <f t="shared" si="9"/>
        <v>0</v>
      </c>
      <c r="FW17" s="95">
        <f t="shared" si="10"/>
        <v>0</v>
      </c>
      <c r="FX17" s="95">
        <f t="shared" si="11"/>
        <v>0</v>
      </c>
      <c r="FY17" s="95">
        <f t="shared" si="12"/>
        <v>0</v>
      </c>
      <c r="FZ17" s="95">
        <f t="shared" si="13"/>
        <v>0</v>
      </c>
      <c r="GA17" s="95">
        <f t="shared" si="14"/>
        <v>0</v>
      </c>
      <c r="GB17" s="95">
        <f t="shared" si="15"/>
        <v>0</v>
      </c>
      <c r="GC17" s="95">
        <f t="shared" si="16"/>
        <v>0</v>
      </c>
      <c r="GD17" s="95">
        <f t="shared" si="17"/>
        <v>0</v>
      </c>
      <c r="GE17" s="95">
        <f t="shared" si="18"/>
        <v>0</v>
      </c>
      <c r="GF17" s="95">
        <f t="shared" si="19"/>
        <v>0</v>
      </c>
      <c r="GG17" s="95">
        <f t="shared" si="20"/>
        <v>0</v>
      </c>
      <c r="GH17" s="95">
        <f t="shared" si="21"/>
        <v>0</v>
      </c>
      <c r="GI17" s="95">
        <f>BW17*Tabelle2[[#This Row],[Nov 2023 AF]]</f>
        <v>0</v>
      </c>
      <c r="GJ17" s="95">
        <f>BX17*Tabelle2[[#This Row],[Dec 2023 AF]]</f>
        <v>0</v>
      </c>
      <c r="GK17" s="95">
        <f>BY17*Tabelle2[[#This Row],[Jan 2024 AF]]</f>
        <v>0</v>
      </c>
      <c r="GL17" s="95">
        <f>BZ17*Tabelle2[[#This Row],[Feb 2024 AF]]</f>
        <v>0</v>
      </c>
      <c r="GM17" s="95">
        <f>CA17*Tabelle2[[#This Row],[Mar 2024 AF]]</f>
        <v>0</v>
      </c>
      <c r="GN17" s="95">
        <f>CB17*Tabelle2[[#This Row],[Apr 2024 AF]]</f>
        <v>0</v>
      </c>
      <c r="GO17" s="95">
        <f>CC17*Tabelle2[[#This Row],[May 2024 AF]]</f>
        <v>0</v>
      </c>
      <c r="GP17" s="95">
        <f>CD17*Tabelle2[[#This Row],[Jun 2024 AF]]</f>
        <v>0</v>
      </c>
      <c r="GQ17" s="95">
        <f>CE17*Tabelle2[[#This Row],[Jul 2024 AF]]</f>
        <v>0</v>
      </c>
      <c r="GR17" s="95">
        <f>CF17*Tabelle2[[#This Row],[Aug 2024 AF]]</f>
        <v>0</v>
      </c>
      <c r="GS17" s="95">
        <f>CG17*Tabelle2[[#This Row],[Sep 2024 AF]]</f>
        <v>0</v>
      </c>
      <c r="GT17" s="95">
        <f>CH17*Tabelle2[[#This Row],[Oct 2024 AF]]</f>
        <v>0</v>
      </c>
      <c r="GU17" s="95">
        <f>CI17*Tabelle2[[#This Row],[Nov 2024 AF]]</f>
        <v>0</v>
      </c>
      <c r="GV17" s="95">
        <f>CJ17*Tabelle2[[#This Row],[Dec 2024 AF]]</f>
        <v>0</v>
      </c>
      <c r="GW17" s="95">
        <f>SUM(Tabelle2[[#This Row],[Jan 22 NF]:[Mar 22 NF]])</f>
        <v>70</v>
      </c>
      <c r="GX17" s="95">
        <f>SUM(Tabelle2[[#This Row],[Apr 22 NF]:[Jun 22 NF]])</f>
        <v>0</v>
      </c>
      <c r="GY17" s="95">
        <f>SUM(Tabelle2[[#This Row],[Jul 22 NF]:[Sep 22 NF]])</f>
        <v>0</v>
      </c>
      <c r="GZ17" s="95">
        <f>SUM(Tabelle2[[#This Row],[Oct 22 NF]:[Dec 22 NF]])</f>
        <v>0</v>
      </c>
      <c r="HA17" s="98">
        <f>SUM(Tabelle2[[#This Row],[Jan 23 NF]:[Mar 23 NF]])</f>
        <v>0</v>
      </c>
      <c r="HB17" s="98">
        <f>SUM(Tabelle2[[#This Row],[Apr 23 NF]:[Jun 23 NF]])</f>
        <v>0</v>
      </c>
      <c r="HC17" s="98">
        <f>SUM(Tabelle2[[#This Row],[Jul 23 NF]:[Sep 23 NF]])</f>
        <v>0</v>
      </c>
      <c r="HD17" s="98">
        <f>SUM(Tabelle2[[#This Row],[Oct 23 NF]:[Dec 23 NF]])</f>
        <v>0</v>
      </c>
      <c r="HE17" s="95">
        <f>SUM(Tabelle2[[#This Row],[Jan 24 NF]:[Mar 24 NF]])</f>
        <v>0</v>
      </c>
      <c r="HF17" s="98">
        <f>SUM(Tabelle2[[#This Row],[Apr 24 NF]:[Jun 24 NF]])</f>
        <v>0</v>
      </c>
      <c r="HG17" s="98">
        <f>SUM(Tabelle2[[#This Row],[Jul 24 NF]:[Sep 24 NF]])</f>
        <v>0</v>
      </c>
      <c r="HH17" s="98">
        <f>SUM(Tabelle2[[#This Row],[Oct 24 NF]:[Dec 24 NF]])</f>
        <v>0</v>
      </c>
      <c r="HI17" s="75">
        <v>0</v>
      </c>
      <c r="HJ17" s="75">
        <v>0</v>
      </c>
      <c r="HK17" s="75">
        <v>0</v>
      </c>
      <c r="HL17" s="75">
        <v>0</v>
      </c>
      <c r="HM17" s="75">
        <v>0</v>
      </c>
      <c r="HN17" s="75">
        <v>0</v>
      </c>
      <c r="HO17" s="75">
        <v>0</v>
      </c>
      <c r="HP17" s="75">
        <v>0</v>
      </c>
      <c r="HQ17" s="75">
        <v>0</v>
      </c>
      <c r="HR17" s="75">
        <v>0</v>
      </c>
      <c r="HS17" s="75">
        <v>0</v>
      </c>
      <c r="HT17" s="75">
        <v>180</v>
      </c>
      <c r="HU17" s="75">
        <v>145</v>
      </c>
      <c r="HV17" s="98">
        <v>75</v>
      </c>
      <c r="HW17" s="98">
        <v>76</v>
      </c>
      <c r="HX17" s="98">
        <v>80</v>
      </c>
      <c r="HY17" s="98">
        <v>30</v>
      </c>
      <c r="HZ17" s="98">
        <f>SUM(Tabelle2[[#This Row],[Jan 22 NF]:[Dec 22 NF]])</f>
        <v>70</v>
      </c>
      <c r="IA17" s="98">
        <f>SUM(Tabelle2[[#This Row],[Jan 23 NF]:[Dec 23 NF]])</f>
        <v>0</v>
      </c>
      <c r="IB17" s="98">
        <f>SUM(Tabelle2[[#This Row],[Jan 24 NF]:[Dec 24 NF]])</f>
        <v>0</v>
      </c>
      <c r="IC17" s="98">
        <f>IFERROR(Tabelle2[[#This Row],[2025 CF]]*Tabelle2[[#This Row],[2025 AF]],0)</f>
        <v>0</v>
      </c>
      <c r="ID17" s="98">
        <f>IFERROR(Tabelle2[[#This Row],[2026 CF]]*Tabelle2[[#This Row],[2026 AF]],0)</f>
        <v>0</v>
      </c>
      <c r="IE17" s="98">
        <f>IFERROR(Tabelle2[[#This Row],[2027 CF]]*Tabelle2[[#This Row],[2027 AF]],0)</f>
        <v>0</v>
      </c>
      <c r="IF17" s="98">
        <f>IFERROR(Tabelle2[[#This Row],[2028 CF]]*Tabelle2[[#This Row],[2028 AF]],0)</f>
        <v>0</v>
      </c>
      <c r="IG17" s="98">
        <f>IFERROR(Tabelle2[[#This Row],[2029 CF]]*Tabelle2[[#This Row],[2029 AF]],0)</f>
        <v>0</v>
      </c>
      <c r="IH17" s="98">
        <f>IFERROR(Tabelle2[[#This Row],[2030 CF]]*Tabelle2[[#This Row],[2030 AF]],0)</f>
        <v>0</v>
      </c>
      <c r="II17" s="98">
        <f>IFERROR(Tabelle2[[#This Row],[2031 CF]]*Tabelle2[[#This Row],[2031 AF]],0)</f>
        <v>0</v>
      </c>
      <c r="IJ17" s="98">
        <f>IFERROR(Tabelle2[[#This Row],[2032 CF]]*Tabelle2[[#This Row],[2032 AF]],0)</f>
        <v>0</v>
      </c>
      <c r="IK17" s="98">
        <f>IFERROR(Tabelle2[[#This Row],[2033 CF]]*Tabelle2[[#This Row],[2033 AF]],0)</f>
        <v>0</v>
      </c>
      <c r="IL17" s="98">
        <f>IFERROR(Tabelle2[[#This Row],[2034 CF]]*Tabelle2[[#This Row],[2034 AF]],0)</f>
        <v>0</v>
      </c>
      <c r="IM17" s="98">
        <f>IFERROR(Tabelle2[[#This Row],[2035 CF]]*Tabelle2[[#This Row],[2035 AF]],0)</f>
        <v>0</v>
      </c>
      <c r="IN17" s="51">
        <v>0</v>
      </c>
      <c r="IO17" s="51">
        <v>0</v>
      </c>
      <c r="IP17" s="51">
        <v>0</v>
      </c>
      <c r="IQ17" s="51">
        <v>0</v>
      </c>
      <c r="IR17" s="51">
        <v>0</v>
      </c>
      <c r="IS17" s="51">
        <v>0</v>
      </c>
      <c r="IT17" s="51">
        <v>0</v>
      </c>
      <c r="IU17" s="51">
        <v>0</v>
      </c>
      <c r="IV17" s="51">
        <v>0</v>
      </c>
      <c r="IW17" s="51">
        <v>0</v>
      </c>
      <c r="IX17" s="51">
        <v>0</v>
      </c>
      <c r="IY17" s="51">
        <v>0</v>
      </c>
      <c r="IZ17" s="199">
        <v>0</v>
      </c>
      <c r="JA17" s="199">
        <v>0</v>
      </c>
      <c r="JB17" s="199">
        <v>0</v>
      </c>
      <c r="JC17" s="199">
        <v>0</v>
      </c>
      <c r="JD17" s="199">
        <v>0</v>
      </c>
      <c r="JE17" s="196">
        <v>0</v>
      </c>
      <c r="JF17" s="196">
        <v>0</v>
      </c>
      <c r="JG17" s="196">
        <v>0</v>
      </c>
      <c r="JH17" s="196">
        <v>0</v>
      </c>
      <c r="JI17" s="196">
        <v>0</v>
      </c>
      <c r="JJ17" s="196">
        <v>0</v>
      </c>
      <c r="JK17" s="196">
        <v>0</v>
      </c>
      <c r="JL17" s="196">
        <v>0</v>
      </c>
      <c r="JM17" s="196">
        <v>0</v>
      </c>
      <c r="JN17" s="196">
        <v>0</v>
      </c>
      <c r="JO17" s="196">
        <v>0</v>
      </c>
      <c r="JP17" s="196">
        <v>0</v>
      </c>
      <c r="JQ17" s="196">
        <f>SUM(Tabelle2[[#This Row],[Jan-23B]:[Mar-23B]])</f>
        <v>0</v>
      </c>
      <c r="JR17" s="196">
        <f>SUM(Tabelle2[[#This Row],[Apr-23B]:[Jun-23B]])</f>
        <v>0</v>
      </c>
      <c r="JS17" s="196">
        <f>SUM(Tabelle2[[#This Row],[Jul-23B]:[Sep-23B]])</f>
        <v>0</v>
      </c>
      <c r="JT17" s="196">
        <f>SUM(Tabelle2[[#This Row],[Oct-23B]:[Dec-23B]])</f>
        <v>0</v>
      </c>
      <c r="JU17" s="196">
        <f>SUM(Tabelle2[[#This Row],[1Q23 B1]:[4Q23 B]])</f>
        <v>0</v>
      </c>
      <c r="JV17" s="196">
        <v>0</v>
      </c>
      <c r="JW17" s="196">
        <v>0</v>
      </c>
      <c r="JX17" s="196">
        <v>0</v>
      </c>
      <c r="JY17" s="196">
        <v>0</v>
      </c>
      <c r="JZ17" s="196">
        <v>0</v>
      </c>
      <c r="KA17" s="196">
        <v>0</v>
      </c>
      <c r="KB17" s="196">
        <v>0</v>
      </c>
      <c r="KC17" s="196">
        <v>0</v>
      </c>
      <c r="KD17" s="196">
        <v>0</v>
      </c>
      <c r="KE17" s="196">
        <v>0</v>
      </c>
      <c r="KF17" s="196" t="str">
        <f>IF(SUM(Tabelle2[[#This Row],[2018 NF]:[2028 NF]],Tabelle2[[#This Row],[2023 B]])&gt;0,"yes","no")</f>
        <v>yes</v>
      </c>
      <c r="KG17" s="196">
        <f>IFERROR(INDEX(Tabelle2[[#Headers],[2005 NF]:[2034 NF]],MATCH(TRUE,INDEX(Tabelle2[[#This Row],[2005 NF]:[2034 NF]]&gt;1000,),0)),0)</f>
        <v>0</v>
      </c>
      <c r="KH17" s="196">
        <f>IFERROR(LOOKUP(2,1/(Tabelle2[[#This Row],[2005 NF]:[2035 NF]]&gt;1000),Tabelle2[[#Headers],[2005 NF]:[2035 NF]]),0)</f>
        <v>0</v>
      </c>
      <c r="KI17" s="196">
        <f>SUM(Tabelle2[[#This Row],[Jan 23 NF]:[Mar 23 NF]])</f>
        <v>0</v>
      </c>
      <c r="KJ17" s="196">
        <f>SUM(Tabelle2[[#This Row],[Jan-23B]:[Mar-23B]])</f>
        <v>0</v>
      </c>
      <c r="KK17" s="52">
        <v>0</v>
      </c>
      <c r="KL17" s="52">
        <v>0</v>
      </c>
      <c r="KM17" s="52">
        <v>5.1441203333333334</v>
      </c>
      <c r="KN17" s="52">
        <v>0</v>
      </c>
      <c r="KO17" s="52">
        <v>0</v>
      </c>
      <c r="KP17" s="52">
        <v>0</v>
      </c>
      <c r="KQ17" s="52">
        <v>0</v>
      </c>
      <c r="KR17" s="52">
        <v>0</v>
      </c>
      <c r="KS17" s="52">
        <v>0</v>
      </c>
      <c r="KT17" s="52">
        <v>0</v>
      </c>
      <c r="KU17" s="52">
        <v>0</v>
      </c>
      <c r="KV17" s="52">
        <v>0</v>
      </c>
      <c r="KW17" s="52">
        <v>0</v>
      </c>
      <c r="KX17" s="52">
        <v>0</v>
      </c>
      <c r="KY17" s="52">
        <v>0</v>
      </c>
      <c r="KZ17" s="52">
        <v>0</v>
      </c>
      <c r="LA17" s="52" t="e">
        <f>$AV17*2.204623/#REF!*$AP17*Tabelle2[[#This Row],[May 23 NF]]</f>
        <v>#REF!</v>
      </c>
      <c r="LB17" s="52" t="e">
        <f>$AV17*2.204623/#REF!*$AP17*Tabelle2[[#This Row],[Jun 23 NF]]</f>
        <v>#REF!</v>
      </c>
      <c r="LC17" s="52" t="e">
        <f>$AV17*2.204623/#REF!*$AP17*Tabelle2[[#This Row],[Jul 23 NF]]</f>
        <v>#REF!</v>
      </c>
      <c r="LD17" s="52" t="e">
        <f>$AV17*2.204623/#REF!*$AP17*Tabelle2[[#This Row],[Aug 23 NF]]</f>
        <v>#REF!</v>
      </c>
      <c r="LE17" s="52" t="e">
        <f>$AV17*2.204623/#REF!*$AP17*Tabelle2[[#This Row],[Sep 23 NF]]</f>
        <v>#REF!</v>
      </c>
      <c r="LF17" s="52" t="e">
        <f>$AV17*2.204623/#REF!*$AP17*Tabelle2[[#This Row],[Oct 23 NF]]</f>
        <v>#REF!</v>
      </c>
      <c r="LG17" s="52" t="e">
        <f>$AV17*2.204623/#REF!*$AP17*Tabelle2[[#This Row],[Nov 23 NF]]</f>
        <v>#REF!</v>
      </c>
      <c r="LH17" s="52" t="e">
        <f>$AV17*2.204623/#REF!*$AP17*Tabelle2[[#This Row],[Dec 23 NF]]</f>
        <v>#REF!</v>
      </c>
      <c r="LI17" s="52" t="e">
        <f>$AV17*2.204623/#REF!*$AP17*Tabelle2[[#This Row],[Jan 24 NF]]</f>
        <v>#REF!</v>
      </c>
      <c r="LJ17" s="52" t="e">
        <f>$AV17*2.204623/#REF!*$AP17*Tabelle2[[#This Row],[Feb 24 NF]]</f>
        <v>#REF!</v>
      </c>
      <c r="LK17" s="52" t="e">
        <f>$AV17*2.204623/#REF!*$AP17*Tabelle2[[#This Row],[Mar 24 NF]]</f>
        <v>#REF!</v>
      </c>
      <c r="LL17" s="52" t="e">
        <f>$AV17*2.204623/#REF!*$AP17*Tabelle2[[#This Row],[Apr 24 NF]]</f>
        <v>#REF!</v>
      </c>
      <c r="LM17" s="52" t="e">
        <f>$AV17*2.204623/#REF!*$AP17*Tabelle2[[#This Row],[May 24 NF]]</f>
        <v>#REF!</v>
      </c>
      <c r="LN17" s="52" t="e">
        <f>$AV17*2.204623/#REF!*$AP17*Tabelle2[[#This Row],[Jun 24 NF]]</f>
        <v>#REF!</v>
      </c>
      <c r="LO17" s="52" t="e">
        <f>$AV17*2.204623/#REF!*$AP17*Tabelle2[[#This Row],[Jul 24 NF]]</f>
        <v>#REF!</v>
      </c>
      <c r="LP17" s="52" t="e">
        <f>$AV17*2.204623/#REF!*$AP17*Tabelle2[[#This Row],[Aug 24 NF]]</f>
        <v>#REF!</v>
      </c>
      <c r="LQ17" s="52" t="e">
        <f>$AV17*2.204623/#REF!*$AP17*Tabelle2[[#This Row],[Sep 24 NF]]</f>
        <v>#REF!</v>
      </c>
      <c r="LR17" s="52" t="e">
        <f>$AV17*2.204623/#REF!*$AP17*Tabelle2[[#This Row],[Oct 24 NF]]</f>
        <v>#REF!</v>
      </c>
      <c r="LS17" s="52" t="e">
        <f>$AV17*2.204623/#REF!*$AP17*Tabelle2[[#This Row],[Nov 24 NF]]</f>
        <v>#REF!</v>
      </c>
      <c r="LT17" s="52" t="e">
        <f>$AV17*2.204623/#REF!*$AP17*Tabelle2[[#This Row],[Dec 24 NF]]</f>
        <v>#REF!</v>
      </c>
      <c r="LU17" s="198">
        <f>SUM(Tabelle2[[#This Row],[Jan 22 EV]:[Mar 22 EV]])</f>
        <v>5.1441203333333334</v>
      </c>
      <c r="LV17" s="198">
        <f>SUM(Tabelle2[[#This Row],[Apr 22 EV]:[Jun 22 EV]])</f>
        <v>0</v>
      </c>
      <c r="LW17" s="198">
        <f>SUM(Tabelle2[[#This Row],[Jul 22 EV]:[Sep 22 EV]])</f>
        <v>0</v>
      </c>
      <c r="LX17" s="198">
        <f>SUM(Tabelle2[[#This Row],[Oct 22 EV]:[Dec 22 EV]])</f>
        <v>0</v>
      </c>
      <c r="LY17" s="198">
        <f>SUM(Tabelle2[[#This Row],[Jan 23 EV]:[Mar 23 EV]])</f>
        <v>0</v>
      </c>
      <c r="LZ17" s="198" t="e">
        <f>SUM(Tabelle2[[#This Row],[Apr 23 EV]:[Jun 23 EV]])</f>
        <v>#REF!</v>
      </c>
      <c r="MA17" s="198" t="e">
        <f>SUM(Tabelle2[[#This Row],[Jul 23 EV]:[Sep 23 EV]])</f>
        <v>#REF!</v>
      </c>
      <c r="MB17" s="198" t="e">
        <f>SUM(Tabelle2[[#This Row],[Oct 23 EV]:[Dec 23 EV]])</f>
        <v>#REF!</v>
      </c>
      <c r="MC17" s="198" t="e">
        <f>SUM(Tabelle2[[#This Row],[Jan 24 EV]:[Mar 24 EV]])</f>
        <v>#REF!</v>
      </c>
      <c r="MD17" s="198" t="e">
        <f>SUM(Tabelle2[[#This Row],[Apr 24 EV]:[Jun 24 EV]])</f>
        <v>#REF!</v>
      </c>
      <c r="ME17" s="198" t="e">
        <f>SUM(Tabelle2[[#This Row],[Jul 24 EV]:[Sep 24 EV]])</f>
        <v>#REF!</v>
      </c>
      <c r="MF17" s="198" t="e">
        <f>SUM(Tabelle2[[#This Row],[Oct 24 EV]:[Dec 24 EV]])</f>
        <v>#REF!</v>
      </c>
      <c r="MG17" s="74">
        <v>0</v>
      </c>
      <c r="MH17" s="74">
        <v>0</v>
      </c>
      <c r="MI17" s="74">
        <v>0</v>
      </c>
      <c r="MJ17" s="74">
        <v>0</v>
      </c>
      <c r="MK17" s="74">
        <v>0</v>
      </c>
      <c r="ML17" s="74">
        <v>0</v>
      </c>
      <c r="MM17" s="74">
        <v>0</v>
      </c>
      <c r="MN17" s="74">
        <v>0</v>
      </c>
      <c r="MO17" s="74">
        <v>0</v>
      </c>
      <c r="MP17" s="98">
        <v>13.227738</v>
      </c>
      <c r="MQ17" s="98" t="e">
        <f>$AS17*2.204623/#REF!*$AP17*HU17</f>
        <v>#REF!</v>
      </c>
      <c r="MR17" s="98" t="e">
        <f>$AT17*2.204623/#REF!*$AP17*HV17</f>
        <v>#REF!</v>
      </c>
      <c r="MS17" s="98">
        <v>5.5850449333333341</v>
      </c>
      <c r="MT17" s="98">
        <v>5.8789946666666673</v>
      </c>
      <c r="MU17" s="98">
        <v>2.2046230000000002</v>
      </c>
      <c r="MV17" s="98">
        <f>SUM(Tabelle2[[#This Row],[Jan 22 EV]:[Dec 22 EV]])</f>
        <v>5.1441203333333334</v>
      </c>
      <c r="MW17" s="98" t="e">
        <f>SUM(Tabelle2[[#This Row],[Jan 23 EV]:[Dec 23 EV]])</f>
        <v>#REF!</v>
      </c>
      <c r="MX17" s="98" t="e">
        <f>SUM(Tabelle2[[#This Row],[Jan 24 EV]:[Dec 24 EV]])</f>
        <v>#REF!</v>
      </c>
      <c r="MY17" s="98">
        <f t="shared" si="22"/>
        <v>0</v>
      </c>
      <c r="MZ17" s="98">
        <f t="shared" si="23"/>
        <v>0</v>
      </c>
      <c r="NA17" s="98">
        <f t="shared" si="24"/>
        <v>0</v>
      </c>
      <c r="NB17" s="98">
        <f t="shared" si="25"/>
        <v>0</v>
      </c>
      <c r="NC17" s="52">
        <v>0</v>
      </c>
      <c r="ND17" s="52">
        <v>0</v>
      </c>
      <c r="NE17" s="52">
        <v>0</v>
      </c>
      <c r="NF17" s="52">
        <v>0</v>
      </c>
      <c r="NG17" s="52">
        <v>0</v>
      </c>
      <c r="NH17" s="52">
        <v>0</v>
      </c>
      <c r="NI17" s="52">
        <v>0</v>
      </c>
      <c r="NJ17" s="52">
        <v>0</v>
      </c>
      <c r="NK17" s="52">
        <v>0</v>
      </c>
      <c r="NL17" s="52">
        <v>0</v>
      </c>
      <c r="NM17" s="52">
        <v>0</v>
      </c>
      <c r="NN17" s="52">
        <v>0</v>
      </c>
      <c r="NO17" s="198">
        <f t="shared" si="26"/>
        <v>0</v>
      </c>
      <c r="NP17" s="198">
        <f t="shared" si="27"/>
        <v>0</v>
      </c>
      <c r="NQ17" s="198">
        <f t="shared" si="28"/>
        <v>0</v>
      </c>
      <c r="NR17" s="198">
        <f t="shared" si="29"/>
        <v>0</v>
      </c>
      <c r="NS17" s="198">
        <f t="shared" si="30"/>
        <v>0</v>
      </c>
      <c r="NT17" s="198">
        <v>0</v>
      </c>
      <c r="NU17" s="198">
        <v>0</v>
      </c>
      <c r="NV17" s="198">
        <v>0</v>
      </c>
      <c r="NW17" s="198">
        <v>0</v>
      </c>
      <c r="NX17" s="198">
        <v>0</v>
      </c>
      <c r="NY17" s="198">
        <v>0</v>
      </c>
      <c r="NZ17" s="198">
        <v>0</v>
      </c>
      <c r="OA17" s="198">
        <v>0</v>
      </c>
      <c r="OB17" s="198">
        <v>0</v>
      </c>
      <c r="OC17" s="198">
        <v>0</v>
      </c>
      <c r="OD17" s="198">
        <v>0</v>
      </c>
      <c r="OE17" s="198">
        <v>0</v>
      </c>
      <c r="OF17" s="198">
        <f>SUM(Tabelle2[[#This Row],[Jan 23 B EV]:[Mar 23 B EV]])</f>
        <v>0</v>
      </c>
      <c r="OG17" s="198">
        <f>SUM(Tabelle2[[#This Row],[Apr 23 B EV]:[Jun 23 B EV]])</f>
        <v>0</v>
      </c>
      <c r="OH17" s="198">
        <f>SUM(Tabelle2[[#This Row],[Jul 23 B EV]:[Sep 23 B EV]])</f>
        <v>0</v>
      </c>
      <c r="OI17" s="198">
        <f>SUM(Tabelle2[[#This Row],[Oct 23 B EV]:[Dec 23 B EV]])</f>
        <v>0</v>
      </c>
      <c r="OJ17" s="198">
        <f>SUM(Tabelle2[[#This Row],[Jan 23 B EV]:[Dec 23 B EV]])</f>
        <v>0</v>
      </c>
      <c r="OK17" s="74"/>
      <c r="OL17" s="74"/>
      <c r="OM17" s="95" t="s">
        <v>959</v>
      </c>
      <c r="ON17" s="95" t="s">
        <v>975</v>
      </c>
      <c r="OO17" s="95">
        <v>0</v>
      </c>
      <c r="OP17" s="95">
        <v>0</v>
      </c>
      <c r="OQ17" s="74"/>
      <c r="OR17" s="74"/>
      <c r="OS17" s="74"/>
      <c r="OT17" s="74"/>
      <c r="OU17" s="74"/>
      <c r="OV17" s="74"/>
      <c r="OW17" s="74"/>
      <c r="OX17" s="198">
        <v>0</v>
      </c>
      <c r="OY17" s="198">
        <v>0</v>
      </c>
      <c r="OZ17" s="198">
        <v>0</v>
      </c>
      <c r="PA17" s="198">
        <v>0</v>
      </c>
      <c r="PB17" s="353">
        <v>0</v>
      </c>
      <c r="PC17" s="8" t="s">
        <v>57</v>
      </c>
      <c r="PD17" s="53" t="s">
        <v>162</v>
      </c>
      <c r="PE17" s="3" t="s">
        <v>159</v>
      </c>
      <c r="PF17" s="328" t="s">
        <v>45</v>
      </c>
      <c r="PG17" s="54">
        <v>0</v>
      </c>
      <c r="PH17" s="55">
        <v>0</v>
      </c>
      <c r="PI17" s="4">
        <v>1</v>
      </c>
      <c r="PJ17" s="4" t="s">
        <v>45</v>
      </c>
      <c r="PK17" s="4">
        <v>0</v>
      </c>
      <c r="PL17" s="4"/>
      <c r="PM17" s="338"/>
      <c r="PN17" s="53" t="s">
        <v>980</v>
      </c>
      <c r="PO17" s="53" t="s">
        <v>43</v>
      </c>
      <c r="PP17" s="200">
        <v>2407.8740082170316</v>
      </c>
      <c r="PQ17" s="56">
        <v>2220.7924770497352</v>
      </c>
      <c r="PR17" s="56">
        <v>2393.0833333333335</v>
      </c>
      <c r="PS17" s="56">
        <v>2425</v>
      </c>
      <c r="PT17" s="200">
        <v>2151.6666666666665</v>
      </c>
      <c r="PU17" s="200">
        <v>2059.5416666666665</v>
      </c>
      <c r="PV17" s="200">
        <v>2813.8101851851857</v>
      </c>
      <c r="PW17" s="200">
        <v>3372.4709444775326</v>
      </c>
      <c r="PX17" s="200" t="e">
        <f>IF($PI17=1,SUMIF(#REF!,$PF17,#REF!),SUMIF(#REF!,$PJ17,#REF!))</f>
        <v>#REF!</v>
      </c>
      <c r="PY17" s="200" t="e">
        <f>IF($PI17=1,SUMIF(#REF!,$PF17,#REF!),SUMIF(#REF!,$PJ17,#REF!))</f>
        <v>#REF!</v>
      </c>
      <c r="PZ17" s="200" t="e">
        <f>IF($PI17=1,SUMIF(#REF!,$PF17,#REF!),SUMIF(#REF!,$PJ17,#REF!))</f>
        <v>#REF!</v>
      </c>
      <c r="QA17" s="200" t="e">
        <f>IF($PI17=1,SUMIF(#REF!,$PF17,#REF!),SUMIF(#REF!,$PJ17,#REF!))</f>
        <v>#REF!</v>
      </c>
      <c r="QB17" s="200" t="e">
        <f>IF($PI17=1,SUMIF(#REF!,$PF17,#REF!),SUMIF(#REF!,$PJ17,#REF!))</f>
        <v>#REF!</v>
      </c>
      <c r="QC17" s="200" t="e">
        <f>IF($PI17=1,SUMIF(#REF!,$PF17,#REF!),SUMIF(#REF!,$PJ17,#REF!))</f>
        <v>#REF!</v>
      </c>
      <c r="QD17" s="57">
        <f t="shared" si="31"/>
        <v>2.331832100902222</v>
      </c>
      <c r="QE17" s="57">
        <f t="shared" si="32"/>
        <v>2.5127375000000001</v>
      </c>
      <c r="QF17" s="57">
        <f t="shared" si="33"/>
        <v>2.5462500000000001</v>
      </c>
      <c r="QG17" s="57">
        <f t="shared" si="34"/>
        <v>2.2592500000000002</v>
      </c>
      <c r="QH17" s="57">
        <f t="shared" si="35"/>
        <v>2.1625187499999998</v>
      </c>
      <c r="QI17" s="57">
        <f t="shared" si="36"/>
        <v>2.954500694444445</v>
      </c>
      <c r="QJ17" s="57">
        <f>IF(Tabelle2[[#This Row],[Index and Premium Usage]]=1,($AW17*(1+$AZ17))*(PW17*(1+$PG17)+$PH17)/1000,($AW17*(1+$AZ17))*(PW17*(1+$PG17)+$PK17)/1000)</f>
        <v>3.5410944917014096</v>
      </c>
      <c r="QK17" s="57" t="e">
        <f>IF($PI17=1,($AW17*(1+$AY17))*(PX17*(1+$PG17)+$PH17)/1000,($AW17*(1+$AZ17))*(PX17*(1+$PG17)+$PK17+Tabelle2[[#This Row],[Premium VW 2023]])/1000)</f>
        <v>#REF!</v>
      </c>
      <c r="QL17" s="57" t="e">
        <f t="shared" si="37"/>
        <v>#REF!</v>
      </c>
      <c r="QM17" s="57" t="e">
        <f t="shared" si="38"/>
        <v>#REF!</v>
      </c>
      <c r="QN17" s="57" t="e">
        <f t="shared" si="39"/>
        <v>#REF!</v>
      </c>
      <c r="QO17" s="57" t="e">
        <f t="shared" si="40"/>
        <v>#REF!</v>
      </c>
      <c r="QP17" s="57" t="e">
        <f t="shared" si="41"/>
        <v>#REF!</v>
      </c>
    </row>
    <row r="18" spans="1:458" ht="12.75" customHeight="1">
      <c r="A18" s="94" t="s">
        <v>786</v>
      </c>
      <c r="B18" s="94" t="s">
        <v>87</v>
      </c>
      <c r="C18" s="94" t="s">
        <v>1553</v>
      </c>
      <c r="D18" s="94" t="s">
        <v>108</v>
      </c>
      <c r="E18" s="173" t="s">
        <v>304</v>
      </c>
      <c r="F18" s="94" t="s">
        <v>304</v>
      </c>
      <c r="G18" s="2" t="s">
        <v>304</v>
      </c>
      <c r="H18" s="2" t="s">
        <v>1557</v>
      </c>
      <c r="I18" s="188" t="s">
        <v>102</v>
      </c>
      <c r="J18" s="2" t="s">
        <v>639</v>
      </c>
      <c r="K18" s="2" t="s">
        <v>246</v>
      </c>
      <c r="L18" s="2" t="s">
        <v>65</v>
      </c>
      <c r="M18" s="2" t="s">
        <v>646</v>
      </c>
      <c r="N18" s="64">
        <v>0</v>
      </c>
      <c r="O18" s="65"/>
      <c r="P18" s="3"/>
      <c r="Q18" s="2"/>
      <c r="R18" s="63"/>
      <c r="S18" s="63"/>
      <c r="T18" s="94" t="s">
        <v>1282</v>
      </c>
      <c r="U18" s="63" t="s">
        <v>38</v>
      </c>
      <c r="V18" s="63"/>
      <c r="W18" s="63"/>
      <c r="X18" s="94"/>
      <c r="Y18" s="2" t="s">
        <v>235</v>
      </c>
      <c r="Z18" s="2" t="s">
        <v>261</v>
      </c>
      <c r="AA18" s="2" t="s">
        <v>647</v>
      </c>
      <c r="AB18" s="2"/>
      <c r="AC18" s="2" t="s">
        <v>1246</v>
      </c>
      <c r="AD18" s="63"/>
      <c r="AE18" s="63"/>
      <c r="AF18" s="63" t="s">
        <v>122</v>
      </c>
      <c r="AG18" s="2">
        <v>0</v>
      </c>
      <c r="AH18" s="2">
        <v>0</v>
      </c>
      <c r="AI18" s="2">
        <v>0</v>
      </c>
      <c r="AJ18" s="63" t="s">
        <v>120</v>
      </c>
      <c r="AK18" s="66"/>
      <c r="AL18" s="67"/>
      <c r="AM18" s="67"/>
      <c r="AN18" s="67"/>
      <c r="AO18" s="67"/>
      <c r="AP18" s="67">
        <v>1</v>
      </c>
      <c r="AQ18" s="78"/>
      <c r="AR18" s="37">
        <v>1.47</v>
      </c>
      <c r="AS18" s="67">
        <v>1.47</v>
      </c>
      <c r="AT18" s="67">
        <v>1.47</v>
      </c>
      <c r="AU18" s="67">
        <v>1.47</v>
      </c>
      <c r="AV18" s="67">
        <v>1.47</v>
      </c>
      <c r="AW18" s="33">
        <v>1.47</v>
      </c>
      <c r="AX18" s="193"/>
      <c r="AY18" s="61">
        <v>0.05</v>
      </c>
      <c r="AZ18" s="61">
        <v>0.05</v>
      </c>
      <c r="BA18" s="96">
        <v>0</v>
      </c>
      <c r="BB18" s="96">
        <v>0</v>
      </c>
      <c r="BC18" s="96">
        <v>0</v>
      </c>
      <c r="BD18" s="96">
        <v>0</v>
      </c>
      <c r="BE18" s="133">
        <v>0</v>
      </c>
      <c r="BF18" s="133">
        <v>0</v>
      </c>
      <c r="BG18" s="133">
        <v>0</v>
      </c>
      <c r="BH18" s="133">
        <v>0</v>
      </c>
      <c r="BI18" s="133">
        <v>0</v>
      </c>
      <c r="BJ18" s="133">
        <v>0</v>
      </c>
      <c r="BK18" s="133">
        <v>0</v>
      </c>
      <c r="BL18" s="133">
        <v>0</v>
      </c>
      <c r="BM18" s="96">
        <v>0</v>
      </c>
      <c r="BN18" s="96">
        <v>0</v>
      </c>
      <c r="BO18" s="96">
        <v>0</v>
      </c>
      <c r="BP18" s="96">
        <v>0</v>
      </c>
      <c r="BQ18" s="96">
        <v>0</v>
      </c>
      <c r="BR18" s="96">
        <v>0</v>
      </c>
      <c r="BS18" s="96">
        <v>0</v>
      </c>
      <c r="BT18" s="96">
        <v>0</v>
      </c>
      <c r="BU18" s="96">
        <v>0</v>
      </c>
      <c r="BV18" s="96">
        <v>0</v>
      </c>
      <c r="BW18" s="96">
        <v>0</v>
      </c>
      <c r="BX18" s="96">
        <v>0</v>
      </c>
      <c r="BY18" s="96">
        <v>0</v>
      </c>
      <c r="BZ18" s="96">
        <v>0</v>
      </c>
      <c r="CA18" s="96">
        <v>0</v>
      </c>
      <c r="CB18" s="96">
        <v>0</v>
      </c>
      <c r="CC18" s="96">
        <v>0</v>
      </c>
      <c r="CD18" s="96">
        <v>0</v>
      </c>
      <c r="CE18" s="96">
        <v>0</v>
      </c>
      <c r="CF18" s="96">
        <v>0</v>
      </c>
      <c r="CG18" s="96">
        <v>0</v>
      </c>
      <c r="CH18" s="96">
        <v>0</v>
      </c>
      <c r="CI18" s="96">
        <v>0</v>
      </c>
      <c r="CJ18" s="96">
        <v>0</v>
      </c>
      <c r="CK18" s="95">
        <f>SUM(Tabelle2[[#This Row],[Jan 22 CF]:[Mar 22 CF]])</f>
        <v>0</v>
      </c>
      <c r="CL18" s="95">
        <f>SUM(Tabelle2[[#This Row],[Apr 22 CF]:[Jun 22 CF]])</f>
        <v>0</v>
      </c>
      <c r="CM18" s="95">
        <f>SUM(Tabelle2[[#This Row],[Jul 22 CF]:[Sep 22 CF]])</f>
        <v>0</v>
      </c>
      <c r="CN18" s="95">
        <f>SUM(Tabelle2[[#This Row],[Oct 22 CF]:[Dec 22 CF]])</f>
        <v>0</v>
      </c>
      <c r="CO18" s="95">
        <f>SUM(Tabelle2[[#This Row],[Jan 23 CF]:[Mar 23 CF]])</f>
        <v>0</v>
      </c>
      <c r="CP18" s="95">
        <f>SUM(Tabelle2[[#This Row],[Apr 23 CF]:[Jun 23 CF]])</f>
        <v>0</v>
      </c>
      <c r="CQ18" s="95">
        <f>SUM(Tabelle2[[#This Row],[Jul 23 CF]:[Sep 23 CF]])</f>
        <v>0</v>
      </c>
      <c r="CR18" s="95">
        <f>SUM(Tabelle2[[#This Row],[Oct 23 CF]:[Dec 23 CF]])</f>
        <v>0</v>
      </c>
      <c r="CS18" s="95">
        <f>SUM(Tabelle2[[#This Row],[Jan 24 CF]:[Mar 24 CF]])</f>
        <v>0</v>
      </c>
      <c r="CT18" s="95">
        <f>SUM(Tabelle2[[#This Row],[Apr 24 CF]:[Jun 24 CF]])</f>
        <v>0</v>
      </c>
      <c r="CU18" s="95">
        <f>SUM(Tabelle2[[#This Row],[Jul 24 CF]:[Sep 24 CF]])</f>
        <v>0</v>
      </c>
      <c r="CV18" s="95">
        <f>SUM(Tabelle2[[#This Row],[Oct 24 CF]:[Dec 24 CF]])</f>
        <v>0</v>
      </c>
      <c r="CW18" s="98">
        <v>0</v>
      </c>
      <c r="CX18" s="275">
        <v>300</v>
      </c>
      <c r="CY18" s="98">
        <v>0</v>
      </c>
      <c r="CZ18" s="52">
        <v>0</v>
      </c>
      <c r="DA18" s="52">
        <f>SUM(Tabelle2[[#This Row],[Jan 22 CF]:[Dec 22 CF]])</f>
        <v>0</v>
      </c>
      <c r="DB18" s="98">
        <f>SUM(Tabelle2[[#This Row],[Jan 23 CF]:[Dec 23 CF]])</f>
        <v>0</v>
      </c>
      <c r="DC18" s="98">
        <f>SUM(Tabelle2[[#This Row],[Jan 24 CF]:[Dec 24 CF]])</f>
        <v>0</v>
      </c>
      <c r="DD18" s="98">
        <v>0</v>
      </c>
      <c r="DE18" s="98">
        <v>0</v>
      </c>
      <c r="DF18" s="98">
        <v>0</v>
      </c>
      <c r="DG18" s="98">
        <v>0</v>
      </c>
      <c r="DH18" s="98">
        <v>0</v>
      </c>
      <c r="DI18" s="98">
        <v>0</v>
      </c>
      <c r="DJ18" s="98">
        <v>0</v>
      </c>
      <c r="DK18" s="98">
        <v>0</v>
      </c>
      <c r="DL18" s="98">
        <v>0</v>
      </c>
      <c r="DM18" s="98">
        <v>0</v>
      </c>
      <c r="DN18" s="98"/>
      <c r="DO18" s="98"/>
      <c r="DP18" s="226">
        <v>0.95</v>
      </c>
      <c r="DQ18" s="226">
        <v>0.92500000000000004</v>
      </c>
      <c r="DR18" s="226">
        <v>0.8</v>
      </c>
      <c r="DS18" s="226">
        <v>0.85</v>
      </c>
      <c r="DT18" s="226">
        <v>0.9</v>
      </c>
      <c r="DU18" s="226">
        <v>0.9</v>
      </c>
      <c r="DV18" s="226">
        <v>0.9</v>
      </c>
      <c r="DW18" s="226">
        <v>0.9</v>
      </c>
      <c r="DX18" s="226">
        <v>0.9</v>
      </c>
      <c r="DY18" s="226">
        <v>0.9</v>
      </c>
      <c r="DZ18" s="226">
        <v>0.9</v>
      </c>
      <c r="EA18" s="226">
        <v>0.88</v>
      </c>
      <c r="EB18" s="226">
        <v>0.9</v>
      </c>
      <c r="EC18" s="226">
        <v>0.93</v>
      </c>
      <c r="ED18" s="226">
        <v>0.93</v>
      </c>
      <c r="EE18" s="226">
        <v>0.9</v>
      </c>
      <c r="EF18" s="316">
        <v>0.9</v>
      </c>
      <c r="EG18" s="316">
        <v>0.9</v>
      </c>
      <c r="EH18" s="316">
        <v>0.9</v>
      </c>
      <c r="EI18" s="226">
        <v>0.95</v>
      </c>
      <c r="EJ18" s="226">
        <v>0.95</v>
      </c>
      <c r="EK18" s="226">
        <v>0.95</v>
      </c>
      <c r="EL18" s="226">
        <v>0.97499999999999998</v>
      </c>
      <c r="EM18" s="226">
        <v>0.95</v>
      </c>
      <c r="EN18" s="226">
        <v>0.9</v>
      </c>
      <c r="EO18" s="226">
        <v>0.9</v>
      </c>
      <c r="EP18" s="226">
        <v>0.9</v>
      </c>
      <c r="EQ18" s="226">
        <v>0.9</v>
      </c>
      <c r="ER18" s="226">
        <v>0.9</v>
      </c>
      <c r="ES18" s="226">
        <v>0.9</v>
      </c>
      <c r="ET18" s="226">
        <v>0.9</v>
      </c>
      <c r="EU18" s="226">
        <v>0.9</v>
      </c>
      <c r="EV18" s="226">
        <v>0.9</v>
      </c>
      <c r="EW18" s="226">
        <v>0.9</v>
      </c>
      <c r="EX18" s="226">
        <v>0.9</v>
      </c>
      <c r="EY18" s="226">
        <v>0.9</v>
      </c>
      <c r="EZ18" s="316">
        <v>0.9</v>
      </c>
      <c r="FA18" s="226">
        <v>0.9</v>
      </c>
      <c r="FB18" s="226">
        <v>0.85</v>
      </c>
      <c r="FC18" s="226">
        <v>0.85</v>
      </c>
      <c r="FD18" s="226">
        <v>0.85</v>
      </c>
      <c r="FE18" s="226">
        <v>0.85</v>
      </c>
      <c r="FF18" s="226">
        <v>0.85</v>
      </c>
      <c r="FG18" s="226">
        <v>0.85</v>
      </c>
      <c r="FH18" s="226">
        <v>0.85</v>
      </c>
      <c r="FI18" s="226">
        <v>0.85</v>
      </c>
      <c r="FJ18" s="226">
        <v>0.85</v>
      </c>
      <c r="FK18" s="226">
        <v>0.85</v>
      </c>
      <c r="FL18" s="226">
        <v>0.85</v>
      </c>
      <c r="FM18" s="195">
        <f t="shared" si="0"/>
        <v>0</v>
      </c>
      <c r="FN18" s="195">
        <f t="shared" si="1"/>
        <v>0</v>
      </c>
      <c r="FO18" s="195">
        <f t="shared" si="2"/>
        <v>0</v>
      </c>
      <c r="FP18" s="195">
        <f t="shared" si="3"/>
        <v>0</v>
      </c>
      <c r="FQ18" s="195">
        <f t="shared" si="4"/>
        <v>0</v>
      </c>
      <c r="FR18" s="195">
        <f t="shared" si="5"/>
        <v>0</v>
      </c>
      <c r="FS18" s="195">
        <f t="shared" si="6"/>
        <v>0</v>
      </c>
      <c r="FT18" s="95">
        <f t="shared" si="7"/>
        <v>0</v>
      </c>
      <c r="FU18" s="95">
        <f t="shared" si="8"/>
        <v>0</v>
      </c>
      <c r="FV18" s="95">
        <f t="shared" si="9"/>
        <v>0</v>
      </c>
      <c r="FW18" s="95">
        <f t="shared" si="10"/>
        <v>0</v>
      </c>
      <c r="FX18" s="95">
        <f t="shared" si="11"/>
        <v>0</v>
      </c>
      <c r="FY18" s="95">
        <f t="shared" si="12"/>
        <v>0</v>
      </c>
      <c r="FZ18" s="95">
        <f t="shared" si="13"/>
        <v>0</v>
      </c>
      <c r="GA18" s="95">
        <f t="shared" si="14"/>
        <v>0</v>
      </c>
      <c r="GB18" s="95">
        <f t="shared" si="15"/>
        <v>0</v>
      </c>
      <c r="GC18" s="95">
        <f t="shared" si="16"/>
        <v>0</v>
      </c>
      <c r="GD18" s="95">
        <f t="shared" si="17"/>
        <v>0</v>
      </c>
      <c r="GE18" s="95">
        <f t="shared" si="18"/>
        <v>0</v>
      </c>
      <c r="GF18" s="95">
        <f t="shared" si="19"/>
        <v>0</v>
      </c>
      <c r="GG18" s="95">
        <f t="shared" si="20"/>
        <v>0</v>
      </c>
      <c r="GH18" s="95">
        <f t="shared" si="21"/>
        <v>0</v>
      </c>
      <c r="GI18" s="95">
        <f>BW18*Tabelle2[[#This Row],[Nov 2023 AF]]</f>
        <v>0</v>
      </c>
      <c r="GJ18" s="95">
        <f>BX18*Tabelle2[[#This Row],[Dec 2023 AF]]</f>
        <v>0</v>
      </c>
      <c r="GK18" s="95">
        <f>BY18*Tabelle2[[#This Row],[Jan 2024 AF]]</f>
        <v>0</v>
      </c>
      <c r="GL18" s="95">
        <f>BZ18*Tabelle2[[#This Row],[Feb 2024 AF]]</f>
        <v>0</v>
      </c>
      <c r="GM18" s="95">
        <f>CA18*Tabelle2[[#This Row],[Mar 2024 AF]]</f>
        <v>0</v>
      </c>
      <c r="GN18" s="95">
        <f>CB18*Tabelle2[[#This Row],[Apr 2024 AF]]</f>
        <v>0</v>
      </c>
      <c r="GO18" s="95">
        <f>CC18*Tabelle2[[#This Row],[May 2024 AF]]</f>
        <v>0</v>
      </c>
      <c r="GP18" s="95">
        <f>CD18*Tabelle2[[#This Row],[Jun 2024 AF]]</f>
        <v>0</v>
      </c>
      <c r="GQ18" s="95">
        <f>CE18*Tabelle2[[#This Row],[Jul 2024 AF]]</f>
        <v>0</v>
      </c>
      <c r="GR18" s="95">
        <f>CF18*Tabelle2[[#This Row],[Aug 2024 AF]]</f>
        <v>0</v>
      </c>
      <c r="GS18" s="95">
        <f>CG18*Tabelle2[[#This Row],[Sep 2024 AF]]</f>
        <v>0</v>
      </c>
      <c r="GT18" s="95">
        <f>CH18*Tabelle2[[#This Row],[Oct 2024 AF]]</f>
        <v>0</v>
      </c>
      <c r="GU18" s="95">
        <f>CI18*Tabelle2[[#This Row],[Nov 2024 AF]]</f>
        <v>0</v>
      </c>
      <c r="GV18" s="95">
        <f>CJ18*Tabelle2[[#This Row],[Dec 2024 AF]]</f>
        <v>0</v>
      </c>
      <c r="GW18" s="95">
        <f>SUM(Tabelle2[[#This Row],[Jan 22 NF]:[Mar 22 NF]])</f>
        <v>0</v>
      </c>
      <c r="GX18" s="95">
        <f>SUM(Tabelle2[[#This Row],[Apr 22 NF]:[Jun 22 NF]])</f>
        <v>0</v>
      </c>
      <c r="GY18" s="95">
        <f>SUM(Tabelle2[[#This Row],[Jul 22 NF]:[Sep 22 NF]])</f>
        <v>0</v>
      </c>
      <c r="GZ18" s="95">
        <f>SUM(Tabelle2[[#This Row],[Oct 22 NF]:[Dec 22 NF]])</f>
        <v>0</v>
      </c>
      <c r="HA18" s="98">
        <f>SUM(Tabelle2[[#This Row],[Jan 23 NF]:[Mar 23 NF]])</f>
        <v>0</v>
      </c>
      <c r="HB18" s="98">
        <f>SUM(Tabelle2[[#This Row],[Apr 23 NF]:[Jun 23 NF]])</f>
        <v>0</v>
      </c>
      <c r="HC18" s="98">
        <f>SUM(Tabelle2[[#This Row],[Jul 23 NF]:[Sep 23 NF]])</f>
        <v>0</v>
      </c>
      <c r="HD18" s="98">
        <f>SUM(Tabelle2[[#This Row],[Oct 23 NF]:[Dec 23 NF]])</f>
        <v>0</v>
      </c>
      <c r="HE18" s="95">
        <f>SUM(Tabelle2[[#This Row],[Jan 24 NF]:[Mar 24 NF]])</f>
        <v>0</v>
      </c>
      <c r="HF18" s="98">
        <f>SUM(Tabelle2[[#This Row],[Apr 24 NF]:[Jun 24 NF]])</f>
        <v>0</v>
      </c>
      <c r="HG18" s="98">
        <f>SUM(Tabelle2[[#This Row],[Jul 24 NF]:[Sep 24 NF]])</f>
        <v>0</v>
      </c>
      <c r="HH18" s="98">
        <f>SUM(Tabelle2[[#This Row],[Oct 24 NF]:[Dec 24 NF]])</f>
        <v>0</v>
      </c>
      <c r="HI18" s="95">
        <v>0</v>
      </c>
      <c r="HJ18" s="95">
        <v>0</v>
      </c>
      <c r="HK18" s="95">
        <v>0</v>
      </c>
      <c r="HL18" s="95">
        <v>0</v>
      </c>
      <c r="HM18" s="95">
        <v>0</v>
      </c>
      <c r="HN18" s="95">
        <v>0</v>
      </c>
      <c r="HO18" s="95">
        <v>0</v>
      </c>
      <c r="HP18" s="95">
        <v>0</v>
      </c>
      <c r="HQ18" s="95">
        <v>0</v>
      </c>
      <c r="HR18" s="95">
        <v>0</v>
      </c>
      <c r="HS18" s="95">
        <v>0</v>
      </c>
      <c r="HT18" s="95">
        <v>0</v>
      </c>
      <c r="HU18" s="95">
        <v>0</v>
      </c>
      <c r="HV18" s="98">
        <v>0</v>
      </c>
      <c r="HW18" s="98">
        <v>300</v>
      </c>
      <c r="HX18" s="98">
        <v>0</v>
      </c>
      <c r="HY18" s="98">
        <v>0</v>
      </c>
      <c r="HZ18" s="98">
        <f>SUM(Tabelle2[[#This Row],[Jan 22 NF]:[Dec 22 NF]])</f>
        <v>0</v>
      </c>
      <c r="IA18" s="98">
        <f>SUM(Tabelle2[[#This Row],[Jan 23 NF]:[Dec 23 NF]])</f>
        <v>0</v>
      </c>
      <c r="IB18" s="98">
        <f>SUM(Tabelle2[[#This Row],[Jan 24 NF]:[Dec 24 NF]])</f>
        <v>0</v>
      </c>
      <c r="IC18" s="98">
        <f>IFERROR(Tabelle2[[#This Row],[2025 CF]]*Tabelle2[[#This Row],[2025 AF]],0)</f>
        <v>0</v>
      </c>
      <c r="ID18" s="98">
        <f>IFERROR(Tabelle2[[#This Row],[2026 CF]]*Tabelle2[[#This Row],[2026 AF]],0)</f>
        <v>0</v>
      </c>
      <c r="IE18" s="98">
        <f>IFERROR(Tabelle2[[#This Row],[2027 CF]]*Tabelle2[[#This Row],[2027 AF]],0)</f>
        <v>0</v>
      </c>
      <c r="IF18" s="98">
        <f>IFERROR(Tabelle2[[#This Row],[2028 CF]]*Tabelle2[[#This Row],[2028 AF]],0)</f>
        <v>0</v>
      </c>
      <c r="IG18" s="98">
        <f>IFERROR(Tabelle2[[#This Row],[2029 CF]]*Tabelle2[[#This Row],[2029 AF]],0)</f>
        <v>0</v>
      </c>
      <c r="IH18" s="98">
        <f>IFERROR(Tabelle2[[#This Row],[2030 CF]]*Tabelle2[[#This Row],[2030 AF]],0)</f>
        <v>0</v>
      </c>
      <c r="II18" s="98">
        <f>IFERROR(Tabelle2[[#This Row],[2031 CF]]*Tabelle2[[#This Row],[2031 AF]],0)</f>
        <v>0</v>
      </c>
      <c r="IJ18" s="98">
        <f>IFERROR(Tabelle2[[#This Row],[2032 CF]]*Tabelle2[[#This Row],[2032 AF]],0)</f>
        <v>0</v>
      </c>
      <c r="IK18" s="98">
        <f>IFERROR(Tabelle2[[#This Row],[2033 CF]]*Tabelle2[[#This Row],[2033 AF]],0)</f>
        <v>0</v>
      </c>
      <c r="IL18" s="98">
        <f>IFERROR(Tabelle2[[#This Row],[2034 CF]]*Tabelle2[[#This Row],[2034 AF]],0)</f>
        <v>0</v>
      </c>
      <c r="IM18" s="98">
        <f>IFERROR(Tabelle2[[#This Row],[2035 CF]]*Tabelle2[[#This Row],[2035 AF]],0)</f>
        <v>0</v>
      </c>
      <c r="IN18" s="51">
        <v>0</v>
      </c>
      <c r="IO18" s="51">
        <v>0</v>
      </c>
      <c r="IP18" s="51">
        <v>0</v>
      </c>
      <c r="IQ18" s="51">
        <v>0</v>
      </c>
      <c r="IR18" s="51">
        <v>0</v>
      </c>
      <c r="IS18" s="51">
        <v>0</v>
      </c>
      <c r="IT18" s="51">
        <v>0</v>
      </c>
      <c r="IU18" s="51">
        <v>0</v>
      </c>
      <c r="IV18" s="51">
        <v>0</v>
      </c>
      <c r="IW18" s="51">
        <v>0</v>
      </c>
      <c r="IX18" s="51">
        <v>0</v>
      </c>
      <c r="IY18" s="51">
        <v>0</v>
      </c>
      <c r="IZ18" s="199">
        <v>0</v>
      </c>
      <c r="JA18" s="199">
        <v>0</v>
      </c>
      <c r="JB18" s="199">
        <v>0</v>
      </c>
      <c r="JC18" s="199">
        <v>0</v>
      </c>
      <c r="JD18" s="199">
        <v>0</v>
      </c>
      <c r="JE18" s="196">
        <v>0</v>
      </c>
      <c r="JF18" s="196">
        <v>0</v>
      </c>
      <c r="JG18" s="196">
        <v>0</v>
      </c>
      <c r="JH18" s="196">
        <v>0</v>
      </c>
      <c r="JI18" s="196">
        <v>0</v>
      </c>
      <c r="JJ18" s="196">
        <v>0</v>
      </c>
      <c r="JK18" s="196">
        <v>0</v>
      </c>
      <c r="JL18" s="196">
        <v>0</v>
      </c>
      <c r="JM18" s="196">
        <v>0</v>
      </c>
      <c r="JN18" s="196">
        <v>0</v>
      </c>
      <c r="JO18" s="196">
        <v>0</v>
      </c>
      <c r="JP18" s="196">
        <v>0</v>
      </c>
      <c r="JQ18" s="196">
        <f>SUM(Tabelle2[[#This Row],[Jan-23B]:[Mar-23B]])</f>
        <v>0</v>
      </c>
      <c r="JR18" s="196">
        <f>SUM(Tabelle2[[#This Row],[Apr-23B]:[Jun-23B]])</f>
        <v>0</v>
      </c>
      <c r="JS18" s="196">
        <f>SUM(Tabelle2[[#This Row],[Jul-23B]:[Sep-23B]])</f>
        <v>0</v>
      </c>
      <c r="JT18" s="196">
        <f>SUM(Tabelle2[[#This Row],[Oct-23B]:[Dec-23B]])</f>
        <v>0</v>
      </c>
      <c r="JU18" s="196">
        <f>SUM(Tabelle2[[#This Row],[1Q23 B1]:[4Q23 B]])</f>
        <v>0</v>
      </c>
      <c r="JV18" s="196">
        <v>0</v>
      </c>
      <c r="JW18" s="196">
        <v>0</v>
      </c>
      <c r="JX18" s="196">
        <v>0</v>
      </c>
      <c r="JY18" s="196">
        <v>0</v>
      </c>
      <c r="JZ18" s="196">
        <v>0</v>
      </c>
      <c r="KA18" s="196">
        <v>0</v>
      </c>
      <c r="KB18" s="196">
        <v>0</v>
      </c>
      <c r="KC18" s="196">
        <v>0</v>
      </c>
      <c r="KD18" s="196">
        <v>0</v>
      </c>
      <c r="KE18" s="196">
        <v>0</v>
      </c>
      <c r="KF18" s="196" t="str">
        <f>IF(SUM(Tabelle2[[#This Row],[2018 NF]:[2028 NF]],Tabelle2[[#This Row],[2023 B]])&gt;0,"yes","no")</f>
        <v>yes</v>
      </c>
      <c r="KG18" s="196">
        <f>IFERROR(INDEX(Tabelle2[[#Headers],[2005 NF]:[2034 NF]],MATCH(TRUE,INDEX(Tabelle2[[#This Row],[2005 NF]:[2034 NF]]&gt;1000,),0)),0)</f>
        <v>0</v>
      </c>
      <c r="KH18" s="196">
        <f>IFERROR(LOOKUP(2,1/(Tabelle2[[#This Row],[2005 NF]:[2035 NF]]&gt;1000),Tabelle2[[#Headers],[2005 NF]:[2035 NF]]),0)</f>
        <v>0</v>
      </c>
      <c r="KI18" s="196">
        <f>SUM(Tabelle2[[#This Row],[Jan 23 NF]:[Mar 23 NF]])</f>
        <v>0</v>
      </c>
      <c r="KJ18" s="196">
        <f>SUM(Tabelle2[[#This Row],[Jan-23B]:[Mar-23B]])</f>
        <v>0</v>
      </c>
      <c r="KK18" s="52">
        <v>0</v>
      </c>
      <c r="KL18" s="52">
        <v>0</v>
      </c>
      <c r="KM18" s="52">
        <v>0</v>
      </c>
      <c r="KN18" s="52">
        <v>0</v>
      </c>
      <c r="KO18" s="52">
        <v>0</v>
      </c>
      <c r="KP18" s="52">
        <v>0</v>
      </c>
      <c r="KQ18" s="52">
        <v>0</v>
      </c>
      <c r="KR18" s="52">
        <v>0</v>
      </c>
      <c r="KS18" s="52">
        <v>0</v>
      </c>
      <c r="KT18" s="52">
        <v>0</v>
      </c>
      <c r="KU18" s="52">
        <v>0</v>
      </c>
      <c r="KV18" s="52">
        <v>0</v>
      </c>
      <c r="KW18" s="52">
        <v>0</v>
      </c>
      <c r="KX18" s="52">
        <v>0</v>
      </c>
      <c r="KY18" s="52">
        <v>0</v>
      </c>
      <c r="KZ18" s="52">
        <v>0</v>
      </c>
      <c r="LA18" s="52" t="e">
        <f>$AV18*2.204623/#REF!*$AP18*Tabelle2[[#This Row],[May 23 NF]]</f>
        <v>#REF!</v>
      </c>
      <c r="LB18" s="52" t="e">
        <f>$AV18*2.204623/#REF!*$AP18*Tabelle2[[#This Row],[Jun 23 NF]]</f>
        <v>#REF!</v>
      </c>
      <c r="LC18" s="52" t="e">
        <f>$AV18*2.204623/#REF!*$AP18*Tabelle2[[#This Row],[Jul 23 NF]]</f>
        <v>#REF!</v>
      </c>
      <c r="LD18" s="52" t="e">
        <f>$AV18*2.204623/#REF!*$AP18*Tabelle2[[#This Row],[Aug 23 NF]]</f>
        <v>#REF!</v>
      </c>
      <c r="LE18" s="52" t="e">
        <f>$AV18*2.204623/#REF!*$AP18*Tabelle2[[#This Row],[Sep 23 NF]]</f>
        <v>#REF!</v>
      </c>
      <c r="LF18" s="52" t="e">
        <f>$AV18*2.204623/#REF!*$AP18*Tabelle2[[#This Row],[Oct 23 NF]]</f>
        <v>#REF!</v>
      </c>
      <c r="LG18" s="52" t="e">
        <f>$AV18*2.204623/#REF!*$AP18*Tabelle2[[#This Row],[Nov 23 NF]]</f>
        <v>#REF!</v>
      </c>
      <c r="LH18" s="52" t="e">
        <f>$AV18*2.204623/#REF!*$AP18*Tabelle2[[#This Row],[Dec 23 NF]]</f>
        <v>#REF!</v>
      </c>
      <c r="LI18" s="52" t="e">
        <f>$AV18*2.204623/#REF!*$AP18*Tabelle2[[#This Row],[Jan 24 NF]]</f>
        <v>#REF!</v>
      </c>
      <c r="LJ18" s="52" t="e">
        <f>$AV18*2.204623/#REF!*$AP18*Tabelle2[[#This Row],[Feb 24 NF]]</f>
        <v>#REF!</v>
      </c>
      <c r="LK18" s="52" t="e">
        <f>$AV18*2.204623/#REF!*$AP18*Tabelle2[[#This Row],[Mar 24 NF]]</f>
        <v>#REF!</v>
      </c>
      <c r="LL18" s="52" t="e">
        <f>$AV18*2.204623/#REF!*$AP18*Tabelle2[[#This Row],[Apr 24 NF]]</f>
        <v>#REF!</v>
      </c>
      <c r="LM18" s="52" t="e">
        <f>$AV18*2.204623/#REF!*$AP18*Tabelle2[[#This Row],[May 24 NF]]</f>
        <v>#REF!</v>
      </c>
      <c r="LN18" s="52" t="e">
        <f>$AV18*2.204623/#REF!*$AP18*Tabelle2[[#This Row],[Jun 24 NF]]</f>
        <v>#REF!</v>
      </c>
      <c r="LO18" s="52" t="e">
        <f>$AV18*2.204623/#REF!*$AP18*Tabelle2[[#This Row],[Jul 24 NF]]</f>
        <v>#REF!</v>
      </c>
      <c r="LP18" s="52" t="e">
        <f>$AV18*2.204623/#REF!*$AP18*Tabelle2[[#This Row],[Aug 24 NF]]</f>
        <v>#REF!</v>
      </c>
      <c r="LQ18" s="52" t="e">
        <f>$AV18*2.204623/#REF!*$AP18*Tabelle2[[#This Row],[Sep 24 NF]]</f>
        <v>#REF!</v>
      </c>
      <c r="LR18" s="52" t="e">
        <f>$AV18*2.204623/#REF!*$AP18*Tabelle2[[#This Row],[Oct 24 NF]]</f>
        <v>#REF!</v>
      </c>
      <c r="LS18" s="52" t="e">
        <f>$AV18*2.204623/#REF!*$AP18*Tabelle2[[#This Row],[Nov 24 NF]]</f>
        <v>#REF!</v>
      </c>
      <c r="LT18" s="52" t="e">
        <f>$AV18*2.204623/#REF!*$AP18*Tabelle2[[#This Row],[Dec 24 NF]]</f>
        <v>#REF!</v>
      </c>
      <c r="LU18" s="198">
        <f>SUM(Tabelle2[[#This Row],[Jan 22 EV]:[Mar 22 EV]])</f>
        <v>0</v>
      </c>
      <c r="LV18" s="198">
        <f>SUM(Tabelle2[[#This Row],[Apr 22 EV]:[Jun 22 EV]])</f>
        <v>0</v>
      </c>
      <c r="LW18" s="198">
        <f>SUM(Tabelle2[[#This Row],[Jul 22 EV]:[Sep 22 EV]])</f>
        <v>0</v>
      </c>
      <c r="LX18" s="198">
        <f>SUM(Tabelle2[[#This Row],[Oct 22 EV]:[Dec 22 EV]])</f>
        <v>0</v>
      </c>
      <c r="LY18" s="198">
        <f>SUM(Tabelle2[[#This Row],[Jan 23 EV]:[Mar 23 EV]])</f>
        <v>0</v>
      </c>
      <c r="LZ18" s="198" t="e">
        <f>SUM(Tabelle2[[#This Row],[Apr 23 EV]:[Jun 23 EV]])</f>
        <v>#REF!</v>
      </c>
      <c r="MA18" s="198" t="e">
        <f>SUM(Tabelle2[[#This Row],[Jul 23 EV]:[Sep 23 EV]])</f>
        <v>#REF!</v>
      </c>
      <c r="MB18" s="198" t="e">
        <f>SUM(Tabelle2[[#This Row],[Oct 23 EV]:[Dec 23 EV]])</f>
        <v>#REF!</v>
      </c>
      <c r="MC18" s="198" t="e">
        <f>SUM(Tabelle2[[#This Row],[Jan 24 EV]:[Mar 24 EV]])</f>
        <v>#REF!</v>
      </c>
      <c r="MD18" s="198" t="e">
        <f>SUM(Tabelle2[[#This Row],[Apr 24 EV]:[Jun 24 EV]])</f>
        <v>#REF!</v>
      </c>
      <c r="ME18" s="198" t="e">
        <f>SUM(Tabelle2[[#This Row],[Jul 24 EV]:[Sep 24 EV]])</f>
        <v>#REF!</v>
      </c>
      <c r="MF18" s="198" t="e">
        <f>SUM(Tabelle2[[#This Row],[Oct 24 EV]:[Dec 24 EV]])</f>
        <v>#REF!</v>
      </c>
      <c r="MG18" s="68">
        <v>0</v>
      </c>
      <c r="MH18" s="68">
        <v>0</v>
      </c>
      <c r="MI18" s="68">
        <v>0</v>
      </c>
      <c r="MJ18" s="68">
        <v>0</v>
      </c>
      <c r="MK18" s="68">
        <v>0</v>
      </c>
      <c r="ML18" s="68">
        <v>0</v>
      </c>
      <c r="MM18" s="68">
        <v>0</v>
      </c>
      <c r="MN18" s="68">
        <v>0</v>
      </c>
      <c r="MO18" s="68">
        <v>0</v>
      </c>
      <c r="MP18" s="98">
        <v>0</v>
      </c>
      <c r="MQ18" s="98" t="e">
        <f>$AS18*2.204623/#REF!*$AP18*HU18</f>
        <v>#REF!</v>
      </c>
      <c r="MR18" s="98" t="e">
        <f>$AT18*2.204623/#REF!*$AP18*HV18</f>
        <v>#REF!</v>
      </c>
      <c r="MS18" s="98">
        <v>32.407958100000002</v>
      </c>
      <c r="MT18" s="98">
        <v>0</v>
      </c>
      <c r="MU18" s="98">
        <v>0</v>
      </c>
      <c r="MV18" s="98">
        <f>SUM(Tabelle2[[#This Row],[Jan 22 EV]:[Dec 22 EV]])</f>
        <v>0</v>
      </c>
      <c r="MW18" s="98" t="e">
        <f>SUM(Tabelle2[[#This Row],[Jan 23 EV]:[Dec 23 EV]])</f>
        <v>#REF!</v>
      </c>
      <c r="MX18" s="98" t="e">
        <f>SUM(Tabelle2[[#This Row],[Jan 24 EV]:[Dec 24 EV]])</f>
        <v>#REF!</v>
      </c>
      <c r="MY18" s="98">
        <f t="shared" si="22"/>
        <v>0</v>
      </c>
      <c r="MZ18" s="98">
        <f t="shared" si="23"/>
        <v>0</v>
      </c>
      <c r="NA18" s="98">
        <f t="shared" si="24"/>
        <v>0</v>
      </c>
      <c r="NB18" s="98">
        <f t="shared" si="25"/>
        <v>0</v>
      </c>
      <c r="NC18" s="52">
        <v>0</v>
      </c>
      <c r="ND18" s="52">
        <v>0</v>
      </c>
      <c r="NE18" s="52">
        <v>0</v>
      </c>
      <c r="NF18" s="52">
        <v>0</v>
      </c>
      <c r="NG18" s="52">
        <v>0</v>
      </c>
      <c r="NH18" s="52">
        <v>0</v>
      </c>
      <c r="NI18" s="52">
        <v>0</v>
      </c>
      <c r="NJ18" s="52">
        <v>0</v>
      </c>
      <c r="NK18" s="52">
        <v>0</v>
      </c>
      <c r="NL18" s="52">
        <v>0</v>
      </c>
      <c r="NM18" s="52">
        <v>0</v>
      </c>
      <c r="NN18" s="52">
        <v>0</v>
      </c>
      <c r="NO18" s="198">
        <f t="shared" si="26"/>
        <v>0</v>
      </c>
      <c r="NP18" s="198">
        <f t="shared" si="27"/>
        <v>0</v>
      </c>
      <c r="NQ18" s="198">
        <f t="shared" si="28"/>
        <v>0</v>
      </c>
      <c r="NR18" s="198">
        <f t="shared" si="29"/>
        <v>0</v>
      </c>
      <c r="NS18" s="198">
        <f t="shared" si="30"/>
        <v>0</v>
      </c>
      <c r="NT18" s="198">
        <v>0</v>
      </c>
      <c r="NU18" s="198">
        <v>0</v>
      </c>
      <c r="NV18" s="198">
        <v>0</v>
      </c>
      <c r="NW18" s="198">
        <v>0</v>
      </c>
      <c r="NX18" s="198">
        <v>0</v>
      </c>
      <c r="NY18" s="198">
        <v>0</v>
      </c>
      <c r="NZ18" s="198">
        <v>0</v>
      </c>
      <c r="OA18" s="198">
        <v>0</v>
      </c>
      <c r="OB18" s="198">
        <v>0</v>
      </c>
      <c r="OC18" s="198">
        <v>0</v>
      </c>
      <c r="OD18" s="198">
        <v>0</v>
      </c>
      <c r="OE18" s="198">
        <v>0</v>
      </c>
      <c r="OF18" s="198">
        <f>SUM(Tabelle2[[#This Row],[Jan 23 B EV]:[Mar 23 B EV]])</f>
        <v>0</v>
      </c>
      <c r="OG18" s="198">
        <f>SUM(Tabelle2[[#This Row],[Apr 23 B EV]:[Jun 23 B EV]])</f>
        <v>0</v>
      </c>
      <c r="OH18" s="198">
        <f>SUM(Tabelle2[[#This Row],[Jul 23 B EV]:[Sep 23 B EV]])</f>
        <v>0</v>
      </c>
      <c r="OI18" s="198">
        <f>SUM(Tabelle2[[#This Row],[Oct 23 B EV]:[Dec 23 B EV]])</f>
        <v>0</v>
      </c>
      <c r="OJ18" s="198">
        <f>SUM(Tabelle2[[#This Row],[Jan 23 B EV]:[Dec 23 B EV]])</f>
        <v>0</v>
      </c>
      <c r="OK18" s="68"/>
      <c r="OL18" s="68"/>
      <c r="OM18" s="95" t="s">
        <v>959</v>
      </c>
      <c r="ON18" s="95" t="s">
        <v>975</v>
      </c>
      <c r="OO18" s="95">
        <v>0</v>
      </c>
      <c r="OP18" s="95">
        <v>0</v>
      </c>
      <c r="OQ18" s="68"/>
      <c r="OR18" s="68"/>
      <c r="OS18" s="68"/>
      <c r="OT18" s="68"/>
      <c r="OU18" s="68"/>
      <c r="OV18" s="68"/>
      <c r="OW18" s="68"/>
      <c r="OX18" s="198">
        <v>0</v>
      </c>
      <c r="OY18" s="198">
        <v>0</v>
      </c>
      <c r="OZ18" s="198">
        <v>0</v>
      </c>
      <c r="PA18" s="198">
        <v>0</v>
      </c>
      <c r="PB18" s="353">
        <v>0</v>
      </c>
      <c r="PC18" s="8" t="s">
        <v>57</v>
      </c>
      <c r="PD18" s="53" t="s">
        <v>162</v>
      </c>
      <c r="PE18" s="3" t="s">
        <v>159</v>
      </c>
      <c r="PF18" s="328" t="s">
        <v>45</v>
      </c>
      <c r="PG18" s="54">
        <v>0</v>
      </c>
      <c r="PH18" s="55">
        <v>0</v>
      </c>
      <c r="PI18" s="4">
        <v>1</v>
      </c>
      <c r="PJ18" s="4" t="s">
        <v>45</v>
      </c>
      <c r="PK18" s="4">
        <v>0</v>
      </c>
      <c r="PL18" s="4"/>
      <c r="PM18" s="334"/>
      <c r="PN18" s="53" t="s">
        <v>980</v>
      </c>
      <c r="PO18" s="53" t="s">
        <v>43</v>
      </c>
      <c r="PP18" s="200">
        <v>2407.8740082170316</v>
      </c>
      <c r="PQ18" s="56">
        <v>2220.7924770497352</v>
      </c>
      <c r="PR18" s="56">
        <v>2393.0833333333335</v>
      </c>
      <c r="PS18" s="56">
        <v>2425</v>
      </c>
      <c r="PT18" s="200">
        <v>2151.6666666666665</v>
      </c>
      <c r="PU18" s="200">
        <v>2059.5416666666665</v>
      </c>
      <c r="PV18" s="200">
        <v>2813.8101851851857</v>
      </c>
      <c r="PW18" s="200">
        <v>3372.4709444775326</v>
      </c>
      <c r="PX18" s="200" t="e">
        <f>IF($PI18=1,SUMIF(#REF!,$PF18,#REF!),SUMIF(#REF!,$PJ18,#REF!))</f>
        <v>#REF!</v>
      </c>
      <c r="PY18" s="200" t="e">
        <f>IF($PI18=1,SUMIF(#REF!,$PF18,#REF!),SUMIF(#REF!,$PJ18,#REF!))</f>
        <v>#REF!</v>
      </c>
      <c r="PZ18" s="200" t="e">
        <f>IF($PI18=1,SUMIF(#REF!,$PF18,#REF!),SUMIF(#REF!,$PJ18,#REF!))</f>
        <v>#REF!</v>
      </c>
      <c r="QA18" s="200" t="e">
        <f>IF($PI18=1,SUMIF(#REF!,$PF18,#REF!),SUMIF(#REF!,$PJ18,#REF!))</f>
        <v>#REF!</v>
      </c>
      <c r="QB18" s="200" t="e">
        <f>IF($PI18=1,SUMIF(#REF!,$PF18,#REF!),SUMIF(#REF!,$PJ18,#REF!))</f>
        <v>#REF!</v>
      </c>
      <c r="QC18" s="200" t="e">
        <f>IF($PI18=1,SUMIF(#REF!,$PF18,#REF!),SUMIF(#REF!,$PJ18,#REF!))</f>
        <v>#REF!</v>
      </c>
      <c r="QD18" s="57">
        <f t="shared" si="31"/>
        <v>3.4277931883262664</v>
      </c>
      <c r="QE18" s="57">
        <f t="shared" si="32"/>
        <v>3.6937241250000006</v>
      </c>
      <c r="QF18" s="57">
        <f t="shared" si="33"/>
        <v>3.7429875000000004</v>
      </c>
      <c r="QG18" s="57">
        <f t="shared" si="34"/>
        <v>3.3210975</v>
      </c>
      <c r="QH18" s="57">
        <f t="shared" si="35"/>
        <v>3.1789025624999998</v>
      </c>
      <c r="QI18" s="57">
        <f t="shared" si="36"/>
        <v>4.3431160208333344</v>
      </c>
      <c r="QJ18" s="57">
        <f>IF(Tabelle2[[#This Row],[Index and Premium Usage]]=1,($AW18*(1+$AZ18))*(PW18*(1+$PG18)+$PH18)/1000,($AW18*(1+$AZ18))*(PW18*(1+$PG18)+$PK18)/1000)</f>
        <v>5.2054089028010724</v>
      </c>
      <c r="QK18" s="57" t="e">
        <f>IF($PI18=1,($AW18*(1+$AY18))*(PX18*(1+$PG18)+$PH18)/1000,($AW18*(1+$AZ18))*(PX18*(1+$PG18)+$PK18+Tabelle2[[#This Row],[Premium VW 2023]])/1000)</f>
        <v>#REF!</v>
      </c>
      <c r="QL18" s="57" t="e">
        <f t="shared" si="37"/>
        <v>#REF!</v>
      </c>
      <c r="QM18" s="57" t="e">
        <f t="shared" si="38"/>
        <v>#REF!</v>
      </c>
      <c r="QN18" s="57" t="e">
        <f t="shared" si="39"/>
        <v>#REF!</v>
      </c>
      <c r="QO18" s="57" t="e">
        <f t="shared" si="40"/>
        <v>#REF!</v>
      </c>
      <c r="QP18" s="57" t="e">
        <f t="shared" si="41"/>
        <v>#REF!</v>
      </c>
    </row>
    <row r="19" spans="1:458" ht="12.75" customHeight="1">
      <c r="A19" s="94" t="s">
        <v>783</v>
      </c>
      <c r="B19" s="94" t="s">
        <v>87</v>
      </c>
      <c r="C19" s="94" t="s">
        <v>1553</v>
      </c>
      <c r="D19" s="94" t="s">
        <v>108</v>
      </c>
      <c r="E19" s="172" t="s">
        <v>304</v>
      </c>
      <c r="F19" s="94" t="s">
        <v>304</v>
      </c>
      <c r="G19" s="94" t="s">
        <v>304</v>
      </c>
      <c r="H19" s="2" t="s">
        <v>1557</v>
      </c>
      <c r="I19" s="188" t="s">
        <v>102</v>
      </c>
      <c r="J19" s="94" t="s">
        <v>639</v>
      </c>
      <c r="K19" s="94" t="s">
        <v>246</v>
      </c>
      <c r="L19" s="94" t="s">
        <v>65</v>
      </c>
      <c r="M19" s="94" t="s">
        <v>640</v>
      </c>
      <c r="N19" s="69"/>
      <c r="O19" s="69"/>
      <c r="P19" s="71"/>
      <c r="R19" s="70"/>
      <c r="S19" s="70"/>
      <c r="T19" s="94" t="s">
        <v>1282</v>
      </c>
      <c r="U19" s="70" t="s">
        <v>38</v>
      </c>
      <c r="V19" s="70"/>
      <c r="W19" s="70"/>
      <c r="X19" s="94"/>
      <c r="Y19" s="70" t="s">
        <v>235</v>
      </c>
      <c r="Z19" s="94" t="s">
        <v>261</v>
      </c>
      <c r="AA19" s="69" t="s">
        <v>641</v>
      </c>
      <c r="AB19" s="69"/>
      <c r="AC19" s="69"/>
      <c r="AD19" s="70"/>
      <c r="AE19" s="70"/>
      <c r="AF19" s="70" t="s">
        <v>122</v>
      </c>
      <c r="AG19" s="2"/>
      <c r="AH19" s="2"/>
      <c r="AI19" s="2"/>
      <c r="AJ19" s="63" t="s">
        <v>120</v>
      </c>
      <c r="AK19" s="72"/>
      <c r="AL19" s="73"/>
      <c r="AM19" s="73"/>
      <c r="AN19" s="73"/>
      <c r="AO19" s="73"/>
      <c r="AP19" s="67">
        <v>1</v>
      </c>
      <c r="AQ19" s="33"/>
      <c r="AR19" s="37">
        <v>1.88</v>
      </c>
      <c r="AS19" s="73">
        <v>1.88</v>
      </c>
      <c r="AT19" s="73">
        <v>1.88</v>
      </c>
      <c r="AU19" s="73">
        <v>1.88</v>
      </c>
      <c r="AV19" s="73">
        <v>1.88</v>
      </c>
      <c r="AW19" s="33">
        <v>1.88</v>
      </c>
      <c r="AX19" s="193"/>
      <c r="AY19" s="36">
        <v>0.05</v>
      </c>
      <c r="AZ19" s="36">
        <v>0.05</v>
      </c>
      <c r="BA19" s="96">
        <v>0</v>
      </c>
      <c r="BB19" s="96">
        <v>0</v>
      </c>
      <c r="BC19" s="96">
        <v>0</v>
      </c>
      <c r="BD19" s="96">
        <v>0</v>
      </c>
      <c r="BE19" s="133">
        <v>0</v>
      </c>
      <c r="BF19" s="133">
        <v>0</v>
      </c>
      <c r="BG19" s="133">
        <v>0</v>
      </c>
      <c r="BH19" s="133">
        <v>0</v>
      </c>
      <c r="BI19" s="133">
        <v>0</v>
      </c>
      <c r="BJ19" s="133">
        <v>0</v>
      </c>
      <c r="BK19" s="133">
        <v>0</v>
      </c>
      <c r="BL19" s="133">
        <v>0</v>
      </c>
      <c r="BM19" s="96">
        <v>0</v>
      </c>
      <c r="BN19" s="96">
        <v>0</v>
      </c>
      <c r="BO19" s="96">
        <v>0</v>
      </c>
      <c r="BP19" s="96">
        <v>0</v>
      </c>
      <c r="BQ19" s="96">
        <v>0</v>
      </c>
      <c r="BR19" s="96">
        <v>0</v>
      </c>
      <c r="BS19" s="96">
        <v>0</v>
      </c>
      <c r="BT19" s="96">
        <v>0</v>
      </c>
      <c r="BU19" s="96">
        <v>0</v>
      </c>
      <c r="BV19" s="96">
        <v>0</v>
      </c>
      <c r="BW19" s="96">
        <v>0</v>
      </c>
      <c r="BX19" s="96">
        <v>0</v>
      </c>
      <c r="BY19" s="96">
        <v>0</v>
      </c>
      <c r="BZ19" s="96">
        <v>0</v>
      </c>
      <c r="CA19" s="96">
        <v>0</v>
      </c>
      <c r="CB19" s="96">
        <v>0</v>
      </c>
      <c r="CC19" s="96">
        <v>0</v>
      </c>
      <c r="CD19" s="96">
        <v>0</v>
      </c>
      <c r="CE19" s="96">
        <v>0</v>
      </c>
      <c r="CF19" s="96">
        <v>0</v>
      </c>
      <c r="CG19" s="96">
        <v>0</v>
      </c>
      <c r="CH19" s="96">
        <v>0</v>
      </c>
      <c r="CI19" s="96">
        <v>0</v>
      </c>
      <c r="CJ19" s="96">
        <v>0</v>
      </c>
      <c r="CK19" s="95">
        <f>SUM(Tabelle2[[#This Row],[Jan 22 CF]:[Mar 22 CF]])</f>
        <v>0</v>
      </c>
      <c r="CL19" s="95">
        <f>SUM(Tabelle2[[#This Row],[Apr 22 CF]:[Jun 22 CF]])</f>
        <v>0</v>
      </c>
      <c r="CM19" s="95">
        <f>SUM(Tabelle2[[#This Row],[Jul 22 CF]:[Sep 22 CF]])</f>
        <v>0</v>
      </c>
      <c r="CN19" s="95">
        <f>SUM(Tabelle2[[#This Row],[Oct 22 CF]:[Dec 22 CF]])</f>
        <v>0</v>
      </c>
      <c r="CO19" s="95">
        <f>SUM(Tabelle2[[#This Row],[Jan 23 CF]:[Mar 23 CF]])</f>
        <v>0</v>
      </c>
      <c r="CP19" s="95">
        <f>SUM(Tabelle2[[#This Row],[Apr 23 CF]:[Jun 23 CF]])</f>
        <v>0</v>
      </c>
      <c r="CQ19" s="95">
        <f>SUM(Tabelle2[[#This Row],[Jul 23 CF]:[Sep 23 CF]])</f>
        <v>0</v>
      </c>
      <c r="CR19" s="95">
        <f>SUM(Tabelle2[[#This Row],[Oct 23 CF]:[Dec 23 CF]])</f>
        <v>0</v>
      </c>
      <c r="CS19" s="95">
        <f>SUM(Tabelle2[[#This Row],[Jan 24 CF]:[Mar 24 CF]])</f>
        <v>0</v>
      </c>
      <c r="CT19" s="95">
        <f>SUM(Tabelle2[[#This Row],[Apr 24 CF]:[Jun 24 CF]])</f>
        <v>0</v>
      </c>
      <c r="CU19" s="95">
        <f>SUM(Tabelle2[[#This Row],[Jul 24 CF]:[Sep 24 CF]])</f>
        <v>0</v>
      </c>
      <c r="CV19" s="95">
        <f>SUM(Tabelle2[[#This Row],[Oct 24 CF]:[Dec 24 CF]])</f>
        <v>0</v>
      </c>
      <c r="CW19" s="98">
        <v>0</v>
      </c>
      <c r="CX19" s="275">
        <v>0</v>
      </c>
      <c r="CY19" s="98">
        <v>0</v>
      </c>
      <c r="CZ19" s="52">
        <v>0</v>
      </c>
      <c r="DA19" s="52">
        <f>SUM(Tabelle2[[#This Row],[Jan 22 CF]:[Dec 22 CF]])</f>
        <v>0</v>
      </c>
      <c r="DB19" s="98">
        <f>SUM(Tabelle2[[#This Row],[Jan 23 CF]:[Dec 23 CF]])</f>
        <v>0</v>
      </c>
      <c r="DC19" s="98">
        <f>SUM(Tabelle2[[#This Row],[Jan 24 CF]:[Dec 24 CF]])</f>
        <v>0</v>
      </c>
      <c r="DD19" s="98">
        <v>0</v>
      </c>
      <c r="DE19" s="98">
        <v>0</v>
      </c>
      <c r="DF19" s="98">
        <v>0</v>
      </c>
      <c r="DG19" s="98">
        <v>0</v>
      </c>
      <c r="DH19" s="98">
        <v>0</v>
      </c>
      <c r="DI19" s="98">
        <v>0</v>
      </c>
      <c r="DJ19" s="98">
        <v>0</v>
      </c>
      <c r="DK19" s="98">
        <v>0</v>
      </c>
      <c r="DL19" s="98">
        <v>0</v>
      </c>
      <c r="DM19" s="98">
        <v>0</v>
      </c>
      <c r="DN19" s="98"/>
      <c r="DO19" s="98"/>
      <c r="DP19" s="226">
        <v>0.95</v>
      </c>
      <c r="DQ19" s="226">
        <v>0.92500000000000004</v>
      </c>
      <c r="DR19" s="226">
        <v>0.8</v>
      </c>
      <c r="DS19" s="226">
        <v>0.85</v>
      </c>
      <c r="DT19" s="226">
        <v>0.9</v>
      </c>
      <c r="DU19" s="226">
        <v>0.9</v>
      </c>
      <c r="DV19" s="226">
        <v>0.9</v>
      </c>
      <c r="DW19" s="226">
        <v>0.9</v>
      </c>
      <c r="DX19" s="226">
        <v>0.9</v>
      </c>
      <c r="DY19" s="226">
        <v>0.9</v>
      </c>
      <c r="DZ19" s="226">
        <v>0.9</v>
      </c>
      <c r="EA19" s="226">
        <v>0.88</v>
      </c>
      <c r="EB19" s="226">
        <v>0.9</v>
      </c>
      <c r="EC19" s="226">
        <v>0.93</v>
      </c>
      <c r="ED19" s="226">
        <v>0.93</v>
      </c>
      <c r="EE19" s="226">
        <v>0.9</v>
      </c>
      <c r="EF19" s="316">
        <v>0.9</v>
      </c>
      <c r="EG19" s="316">
        <v>0.9</v>
      </c>
      <c r="EH19" s="316">
        <v>0.9</v>
      </c>
      <c r="EI19" s="226">
        <v>0.95</v>
      </c>
      <c r="EJ19" s="226">
        <v>0.95</v>
      </c>
      <c r="EK19" s="226">
        <v>0.95</v>
      </c>
      <c r="EL19" s="226">
        <v>0.97499999999999998</v>
      </c>
      <c r="EM19" s="226">
        <v>0.95</v>
      </c>
      <c r="EN19" s="226">
        <v>0.9</v>
      </c>
      <c r="EO19" s="226">
        <v>0.9</v>
      </c>
      <c r="EP19" s="226">
        <v>0.9</v>
      </c>
      <c r="EQ19" s="226">
        <v>0.9</v>
      </c>
      <c r="ER19" s="226">
        <v>0.9</v>
      </c>
      <c r="ES19" s="226">
        <v>0.9</v>
      </c>
      <c r="ET19" s="226">
        <v>0.9</v>
      </c>
      <c r="EU19" s="226">
        <v>0.9</v>
      </c>
      <c r="EV19" s="226">
        <v>0.9</v>
      </c>
      <c r="EW19" s="226">
        <v>0.9</v>
      </c>
      <c r="EX19" s="226">
        <v>0.9</v>
      </c>
      <c r="EY19" s="226">
        <v>0.9</v>
      </c>
      <c r="EZ19" s="316">
        <v>0.9</v>
      </c>
      <c r="FA19" s="226">
        <v>0.9</v>
      </c>
      <c r="FB19" s="226">
        <v>0.85</v>
      </c>
      <c r="FC19" s="226">
        <v>0.85</v>
      </c>
      <c r="FD19" s="226">
        <v>0.85</v>
      </c>
      <c r="FE19" s="226">
        <v>0.85</v>
      </c>
      <c r="FF19" s="226">
        <v>0.85</v>
      </c>
      <c r="FG19" s="226">
        <v>0.85</v>
      </c>
      <c r="FH19" s="226">
        <v>0.85</v>
      </c>
      <c r="FI19" s="226">
        <v>0.85</v>
      </c>
      <c r="FJ19" s="226">
        <v>0.85</v>
      </c>
      <c r="FK19" s="226">
        <v>0.85</v>
      </c>
      <c r="FL19" s="226">
        <v>0.85</v>
      </c>
      <c r="FM19" s="195">
        <f t="shared" si="0"/>
        <v>0</v>
      </c>
      <c r="FN19" s="195">
        <f t="shared" si="1"/>
        <v>0</v>
      </c>
      <c r="FO19" s="195">
        <f t="shared" si="2"/>
        <v>0</v>
      </c>
      <c r="FP19" s="195">
        <f t="shared" si="3"/>
        <v>0</v>
      </c>
      <c r="FQ19" s="195">
        <f t="shared" si="4"/>
        <v>0</v>
      </c>
      <c r="FR19" s="195">
        <f t="shared" si="5"/>
        <v>0</v>
      </c>
      <c r="FS19" s="195">
        <f t="shared" si="6"/>
        <v>0</v>
      </c>
      <c r="FT19" s="95">
        <f t="shared" si="7"/>
        <v>0</v>
      </c>
      <c r="FU19" s="95">
        <f t="shared" si="8"/>
        <v>0</v>
      </c>
      <c r="FV19" s="95">
        <f t="shared" si="9"/>
        <v>0</v>
      </c>
      <c r="FW19" s="95">
        <f t="shared" si="10"/>
        <v>0</v>
      </c>
      <c r="FX19" s="95">
        <f t="shared" si="11"/>
        <v>0</v>
      </c>
      <c r="FY19" s="95">
        <f t="shared" si="12"/>
        <v>0</v>
      </c>
      <c r="FZ19" s="95">
        <f t="shared" si="13"/>
        <v>0</v>
      </c>
      <c r="GA19" s="95">
        <f t="shared" si="14"/>
        <v>0</v>
      </c>
      <c r="GB19" s="95">
        <f t="shared" si="15"/>
        <v>0</v>
      </c>
      <c r="GC19" s="95">
        <f t="shared" si="16"/>
        <v>0</v>
      </c>
      <c r="GD19" s="95">
        <f t="shared" si="17"/>
        <v>0</v>
      </c>
      <c r="GE19" s="95">
        <f t="shared" si="18"/>
        <v>0</v>
      </c>
      <c r="GF19" s="95">
        <f t="shared" si="19"/>
        <v>0</v>
      </c>
      <c r="GG19" s="95">
        <f t="shared" si="20"/>
        <v>0</v>
      </c>
      <c r="GH19" s="95">
        <f t="shared" si="21"/>
        <v>0</v>
      </c>
      <c r="GI19" s="95">
        <f>BW19*Tabelle2[[#This Row],[Nov 2023 AF]]</f>
        <v>0</v>
      </c>
      <c r="GJ19" s="95">
        <f>BX19*Tabelle2[[#This Row],[Dec 2023 AF]]</f>
        <v>0</v>
      </c>
      <c r="GK19" s="95">
        <f>BY19*Tabelle2[[#This Row],[Jan 2024 AF]]</f>
        <v>0</v>
      </c>
      <c r="GL19" s="95">
        <f>BZ19*Tabelle2[[#This Row],[Feb 2024 AF]]</f>
        <v>0</v>
      </c>
      <c r="GM19" s="95">
        <f>CA19*Tabelle2[[#This Row],[Mar 2024 AF]]</f>
        <v>0</v>
      </c>
      <c r="GN19" s="95">
        <f>CB19*Tabelle2[[#This Row],[Apr 2024 AF]]</f>
        <v>0</v>
      </c>
      <c r="GO19" s="95">
        <f>CC19*Tabelle2[[#This Row],[May 2024 AF]]</f>
        <v>0</v>
      </c>
      <c r="GP19" s="95">
        <f>CD19*Tabelle2[[#This Row],[Jun 2024 AF]]</f>
        <v>0</v>
      </c>
      <c r="GQ19" s="95">
        <f>CE19*Tabelle2[[#This Row],[Jul 2024 AF]]</f>
        <v>0</v>
      </c>
      <c r="GR19" s="95">
        <f>CF19*Tabelle2[[#This Row],[Aug 2024 AF]]</f>
        <v>0</v>
      </c>
      <c r="GS19" s="95">
        <f>CG19*Tabelle2[[#This Row],[Sep 2024 AF]]</f>
        <v>0</v>
      </c>
      <c r="GT19" s="95">
        <f>CH19*Tabelle2[[#This Row],[Oct 2024 AF]]</f>
        <v>0</v>
      </c>
      <c r="GU19" s="95">
        <f>CI19*Tabelle2[[#This Row],[Nov 2024 AF]]</f>
        <v>0</v>
      </c>
      <c r="GV19" s="95">
        <f>CJ19*Tabelle2[[#This Row],[Dec 2024 AF]]</f>
        <v>0</v>
      </c>
      <c r="GW19" s="95">
        <f>SUM(Tabelle2[[#This Row],[Jan 22 NF]:[Mar 22 NF]])</f>
        <v>0</v>
      </c>
      <c r="GX19" s="95">
        <f>SUM(Tabelle2[[#This Row],[Apr 22 NF]:[Jun 22 NF]])</f>
        <v>0</v>
      </c>
      <c r="GY19" s="95">
        <f>SUM(Tabelle2[[#This Row],[Jul 22 NF]:[Sep 22 NF]])</f>
        <v>0</v>
      </c>
      <c r="GZ19" s="95">
        <f>SUM(Tabelle2[[#This Row],[Oct 22 NF]:[Dec 22 NF]])</f>
        <v>0</v>
      </c>
      <c r="HA19" s="98">
        <f>SUM(Tabelle2[[#This Row],[Jan 23 NF]:[Mar 23 NF]])</f>
        <v>0</v>
      </c>
      <c r="HB19" s="98">
        <f>SUM(Tabelle2[[#This Row],[Apr 23 NF]:[Jun 23 NF]])</f>
        <v>0</v>
      </c>
      <c r="HC19" s="98">
        <f>SUM(Tabelle2[[#This Row],[Jul 23 NF]:[Sep 23 NF]])</f>
        <v>0</v>
      </c>
      <c r="HD19" s="98">
        <f>SUM(Tabelle2[[#This Row],[Oct 23 NF]:[Dec 23 NF]])</f>
        <v>0</v>
      </c>
      <c r="HE19" s="95">
        <f>SUM(Tabelle2[[#This Row],[Jan 24 NF]:[Mar 24 NF]])</f>
        <v>0</v>
      </c>
      <c r="HF19" s="98">
        <f>SUM(Tabelle2[[#This Row],[Apr 24 NF]:[Jun 24 NF]])</f>
        <v>0</v>
      </c>
      <c r="HG19" s="98">
        <f>SUM(Tabelle2[[#This Row],[Jul 24 NF]:[Sep 24 NF]])</f>
        <v>0</v>
      </c>
      <c r="HH19" s="98">
        <f>SUM(Tabelle2[[#This Row],[Oct 24 NF]:[Dec 24 NF]])</f>
        <v>0</v>
      </c>
      <c r="HI19" s="75">
        <v>0</v>
      </c>
      <c r="HJ19" s="75">
        <v>0</v>
      </c>
      <c r="HK19" s="75">
        <v>0</v>
      </c>
      <c r="HL19" s="75">
        <v>0</v>
      </c>
      <c r="HM19" s="75">
        <v>0</v>
      </c>
      <c r="HN19" s="75">
        <v>0</v>
      </c>
      <c r="HO19" s="75">
        <v>0</v>
      </c>
      <c r="HP19" s="75">
        <v>0</v>
      </c>
      <c r="HQ19" s="75">
        <v>0</v>
      </c>
      <c r="HR19" s="75">
        <v>0</v>
      </c>
      <c r="HS19" s="75">
        <v>0</v>
      </c>
      <c r="HT19" s="75">
        <v>0</v>
      </c>
      <c r="HU19" s="75">
        <v>0</v>
      </c>
      <c r="HV19" s="98">
        <v>0</v>
      </c>
      <c r="HW19" s="98">
        <v>0</v>
      </c>
      <c r="HX19" s="98">
        <v>0</v>
      </c>
      <c r="HY19" s="98">
        <v>0</v>
      </c>
      <c r="HZ19" s="98">
        <f>SUM(Tabelle2[[#This Row],[Jan 22 NF]:[Dec 22 NF]])</f>
        <v>0</v>
      </c>
      <c r="IA19" s="98">
        <f>SUM(Tabelle2[[#This Row],[Jan 23 NF]:[Dec 23 NF]])</f>
        <v>0</v>
      </c>
      <c r="IB19" s="98">
        <f>SUM(Tabelle2[[#This Row],[Jan 24 NF]:[Dec 24 NF]])</f>
        <v>0</v>
      </c>
      <c r="IC19" s="98">
        <f>IFERROR(Tabelle2[[#This Row],[2025 CF]]*Tabelle2[[#This Row],[2025 AF]],0)</f>
        <v>0</v>
      </c>
      <c r="ID19" s="98">
        <f>IFERROR(Tabelle2[[#This Row],[2026 CF]]*Tabelle2[[#This Row],[2026 AF]],0)</f>
        <v>0</v>
      </c>
      <c r="IE19" s="98">
        <f>IFERROR(Tabelle2[[#This Row],[2027 CF]]*Tabelle2[[#This Row],[2027 AF]],0)</f>
        <v>0</v>
      </c>
      <c r="IF19" s="98">
        <f>IFERROR(Tabelle2[[#This Row],[2028 CF]]*Tabelle2[[#This Row],[2028 AF]],0)</f>
        <v>0</v>
      </c>
      <c r="IG19" s="98">
        <f>IFERROR(Tabelle2[[#This Row],[2029 CF]]*Tabelle2[[#This Row],[2029 AF]],0)</f>
        <v>0</v>
      </c>
      <c r="IH19" s="98">
        <f>IFERROR(Tabelle2[[#This Row],[2030 CF]]*Tabelle2[[#This Row],[2030 AF]],0)</f>
        <v>0</v>
      </c>
      <c r="II19" s="98">
        <f>IFERROR(Tabelle2[[#This Row],[2031 CF]]*Tabelle2[[#This Row],[2031 AF]],0)</f>
        <v>0</v>
      </c>
      <c r="IJ19" s="98">
        <f>IFERROR(Tabelle2[[#This Row],[2032 CF]]*Tabelle2[[#This Row],[2032 AF]],0)</f>
        <v>0</v>
      </c>
      <c r="IK19" s="98">
        <f>IFERROR(Tabelle2[[#This Row],[2033 CF]]*Tabelle2[[#This Row],[2033 AF]],0)</f>
        <v>0</v>
      </c>
      <c r="IL19" s="98">
        <f>IFERROR(Tabelle2[[#This Row],[2034 CF]]*Tabelle2[[#This Row],[2034 AF]],0)</f>
        <v>0</v>
      </c>
      <c r="IM19" s="98">
        <f>IFERROR(Tabelle2[[#This Row],[2035 CF]]*Tabelle2[[#This Row],[2035 AF]],0)</f>
        <v>0</v>
      </c>
      <c r="IN19" s="51">
        <v>0</v>
      </c>
      <c r="IO19" s="51">
        <v>0</v>
      </c>
      <c r="IP19" s="51">
        <v>0</v>
      </c>
      <c r="IQ19" s="51">
        <v>0</v>
      </c>
      <c r="IR19" s="51">
        <v>0</v>
      </c>
      <c r="IS19" s="51">
        <v>0</v>
      </c>
      <c r="IT19" s="51">
        <v>0</v>
      </c>
      <c r="IU19" s="51">
        <v>0</v>
      </c>
      <c r="IV19" s="51">
        <v>0</v>
      </c>
      <c r="IW19" s="51">
        <v>0</v>
      </c>
      <c r="IX19" s="51">
        <v>0</v>
      </c>
      <c r="IY19" s="51">
        <v>0</v>
      </c>
      <c r="IZ19" s="199">
        <v>0</v>
      </c>
      <c r="JA19" s="199">
        <v>0</v>
      </c>
      <c r="JB19" s="199">
        <v>0</v>
      </c>
      <c r="JC19" s="199">
        <v>0</v>
      </c>
      <c r="JD19" s="199">
        <v>0</v>
      </c>
      <c r="JE19" s="196">
        <v>0</v>
      </c>
      <c r="JF19" s="196">
        <v>0</v>
      </c>
      <c r="JG19" s="196">
        <v>0</v>
      </c>
      <c r="JH19" s="196">
        <v>0</v>
      </c>
      <c r="JI19" s="196">
        <v>0</v>
      </c>
      <c r="JJ19" s="196">
        <v>0</v>
      </c>
      <c r="JK19" s="196">
        <v>0</v>
      </c>
      <c r="JL19" s="196">
        <v>0</v>
      </c>
      <c r="JM19" s="196">
        <v>0</v>
      </c>
      <c r="JN19" s="196">
        <v>0</v>
      </c>
      <c r="JO19" s="196">
        <v>0</v>
      </c>
      <c r="JP19" s="196">
        <v>0</v>
      </c>
      <c r="JQ19" s="196">
        <f>SUM(Tabelle2[[#This Row],[Jan-23B]:[Mar-23B]])</f>
        <v>0</v>
      </c>
      <c r="JR19" s="196">
        <f>SUM(Tabelle2[[#This Row],[Apr-23B]:[Jun-23B]])</f>
        <v>0</v>
      </c>
      <c r="JS19" s="196">
        <f>SUM(Tabelle2[[#This Row],[Jul-23B]:[Sep-23B]])</f>
        <v>0</v>
      </c>
      <c r="JT19" s="196">
        <f>SUM(Tabelle2[[#This Row],[Oct-23B]:[Dec-23B]])</f>
        <v>0</v>
      </c>
      <c r="JU19" s="196">
        <f>SUM(Tabelle2[[#This Row],[1Q23 B1]:[4Q23 B]])</f>
        <v>0</v>
      </c>
      <c r="JV19" s="196">
        <v>0</v>
      </c>
      <c r="JW19" s="196">
        <v>0</v>
      </c>
      <c r="JX19" s="196">
        <v>0</v>
      </c>
      <c r="JY19" s="196">
        <v>0</v>
      </c>
      <c r="JZ19" s="196">
        <v>0</v>
      </c>
      <c r="KA19" s="196">
        <v>0</v>
      </c>
      <c r="KB19" s="196">
        <v>0</v>
      </c>
      <c r="KC19" s="196">
        <v>0</v>
      </c>
      <c r="KD19" s="196">
        <v>0</v>
      </c>
      <c r="KE19" s="196">
        <v>0</v>
      </c>
      <c r="KF19" s="196" t="str">
        <f>IF(SUM(Tabelle2[[#This Row],[2018 NF]:[2028 NF]],Tabelle2[[#This Row],[2023 B]])&gt;0,"yes","no")</f>
        <v>no</v>
      </c>
      <c r="KG19" s="196">
        <f>IFERROR(INDEX(Tabelle2[[#Headers],[2005 NF]:[2034 NF]],MATCH(TRUE,INDEX(Tabelle2[[#This Row],[2005 NF]:[2034 NF]]&gt;1000,),0)),0)</f>
        <v>0</v>
      </c>
      <c r="KH19" s="196">
        <f>IFERROR(LOOKUP(2,1/(Tabelle2[[#This Row],[2005 NF]:[2035 NF]]&gt;1000),Tabelle2[[#Headers],[2005 NF]:[2035 NF]]),0)</f>
        <v>0</v>
      </c>
      <c r="KI19" s="196">
        <f>SUM(Tabelle2[[#This Row],[Jan 23 NF]:[Mar 23 NF]])</f>
        <v>0</v>
      </c>
      <c r="KJ19" s="196">
        <f>SUM(Tabelle2[[#This Row],[Jan-23B]:[Mar-23B]])</f>
        <v>0</v>
      </c>
      <c r="KK19" s="52">
        <v>0</v>
      </c>
      <c r="KL19" s="52">
        <v>0</v>
      </c>
      <c r="KM19" s="52">
        <v>0</v>
      </c>
      <c r="KN19" s="52">
        <v>0</v>
      </c>
      <c r="KO19" s="52">
        <v>0</v>
      </c>
      <c r="KP19" s="52">
        <v>0</v>
      </c>
      <c r="KQ19" s="52">
        <v>0</v>
      </c>
      <c r="KR19" s="52">
        <v>0</v>
      </c>
      <c r="KS19" s="52">
        <v>0</v>
      </c>
      <c r="KT19" s="52">
        <v>0</v>
      </c>
      <c r="KU19" s="52">
        <v>0</v>
      </c>
      <c r="KV19" s="52">
        <v>0</v>
      </c>
      <c r="KW19" s="52">
        <v>0</v>
      </c>
      <c r="KX19" s="52">
        <v>0</v>
      </c>
      <c r="KY19" s="52">
        <v>0</v>
      </c>
      <c r="KZ19" s="52">
        <v>0</v>
      </c>
      <c r="LA19" s="52" t="e">
        <f>$AV19*2.204623/#REF!*$AP19*Tabelle2[[#This Row],[May 23 NF]]</f>
        <v>#REF!</v>
      </c>
      <c r="LB19" s="52" t="e">
        <f>$AV19*2.204623/#REF!*$AP19*Tabelle2[[#This Row],[Jun 23 NF]]</f>
        <v>#REF!</v>
      </c>
      <c r="LC19" s="52" t="e">
        <f>$AV19*2.204623/#REF!*$AP19*Tabelle2[[#This Row],[Jul 23 NF]]</f>
        <v>#REF!</v>
      </c>
      <c r="LD19" s="52" t="e">
        <f>$AV19*2.204623/#REF!*$AP19*Tabelle2[[#This Row],[Aug 23 NF]]</f>
        <v>#REF!</v>
      </c>
      <c r="LE19" s="52" t="e">
        <f>$AV19*2.204623/#REF!*$AP19*Tabelle2[[#This Row],[Sep 23 NF]]</f>
        <v>#REF!</v>
      </c>
      <c r="LF19" s="52" t="e">
        <f>$AV19*2.204623/#REF!*$AP19*Tabelle2[[#This Row],[Oct 23 NF]]</f>
        <v>#REF!</v>
      </c>
      <c r="LG19" s="52" t="e">
        <f>$AV19*2.204623/#REF!*$AP19*Tabelle2[[#This Row],[Nov 23 NF]]</f>
        <v>#REF!</v>
      </c>
      <c r="LH19" s="52" t="e">
        <f>$AV19*2.204623/#REF!*$AP19*Tabelle2[[#This Row],[Dec 23 NF]]</f>
        <v>#REF!</v>
      </c>
      <c r="LI19" s="52" t="e">
        <f>$AV19*2.204623/#REF!*$AP19*Tabelle2[[#This Row],[Jan 24 NF]]</f>
        <v>#REF!</v>
      </c>
      <c r="LJ19" s="52" t="e">
        <f>$AV19*2.204623/#REF!*$AP19*Tabelle2[[#This Row],[Feb 24 NF]]</f>
        <v>#REF!</v>
      </c>
      <c r="LK19" s="52" t="e">
        <f>$AV19*2.204623/#REF!*$AP19*Tabelle2[[#This Row],[Mar 24 NF]]</f>
        <v>#REF!</v>
      </c>
      <c r="LL19" s="52" t="e">
        <f>$AV19*2.204623/#REF!*$AP19*Tabelle2[[#This Row],[Apr 24 NF]]</f>
        <v>#REF!</v>
      </c>
      <c r="LM19" s="52" t="e">
        <f>$AV19*2.204623/#REF!*$AP19*Tabelle2[[#This Row],[May 24 NF]]</f>
        <v>#REF!</v>
      </c>
      <c r="LN19" s="52" t="e">
        <f>$AV19*2.204623/#REF!*$AP19*Tabelle2[[#This Row],[Jun 24 NF]]</f>
        <v>#REF!</v>
      </c>
      <c r="LO19" s="52" t="e">
        <f>$AV19*2.204623/#REF!*$AP19*Tabelle2[[#This Row],[Jul 24 NF]]</f>
        <v>#REF!</v>
      </c>
      <c r="LP19" s="52" t="e">
        <f>$AV19*2.204623/#REF!*$AP19*Tabelle2[[#This Row],[Aug 24 NF]]</f>
        <v>#REF!</v>
      </c>
      <c r="LQ19" s="52" t="e">
        <f>$AV19*2.204623/#REF!*$AP19*Tabelle2[[#This Row],[Sep 24 NF]]</f>
        <v>#REF!</v>
      </c>
      <c r="LR19" s="52" t="e">
        <f>$AV19*2.204623/#REF!*$AP19*Tabelle2[[#This Row],[Oct 24 NF]]</f>
        <v>#REF!</v>
      </c>
      <c r="LS19" s="52" t="e">
        <f>$AV19*2.204623/#REF!*$AP19*Tabelle2[[#This Row],[Nov 24 NF]]</f>
        <v>#REF!</v>
      </c>
      <c r="LT19" s="52" t="e">
        <f>$AV19*2.204623/#REF!*$AP19*Tabelle2[[#This Row],[Dec 24 NF]]</f>
        <v>#REF!</v>
      </c>
      <c r="LU19" s="198">
        <f>SUM(Tabelle2[[#This Row],[Jan 22 EV]:[Mar 22 EV]])</f>
        <v>0</v>
      </c>
      <c r="LV19" s="198">
        <f>SUM(Tabelle2[[#This Row],[Apr 22 EV]:[Jun 22 EV]])</f>
        <v>0</v>
      </c>
      <c r="LW19" s="198">
        <f>SUM(Tabelle2[[#This Row],[Jul 22 EV]:[Sep 22 EV]])</f>
        <v>0</v>
      </c>
      <c r="LX19" s="198">
        <f>SUM(Tabelle2[[#This Row],[Oct 22 EV]:[Dec 22 EV]])</f>
        <v>0</v>
      </c>
      <c r="LY19" s="198">
        <f>SUM(Tabelle2[[#This Row],[Jan 23 EV]:[Mar 23 EV]])</f>
        <v>0</v>
      </c>
      <c r="LZ19" s="198" t="e">
        <f>SUM(Tabelle2[[#This Row],[Apr 23 EV]:[Jun 23 EV]])</f>
        <v>#REF!</v>
      </c>
      <c r="MA19" s="198" t="e">
        <f>SUM(Tabelle2[[#This Row],[Jul 23 EV]:[Sep 23 EV]])</f>
        <v>#REF!</v>
      </c>
      <c r="MB19" s="198" t="e">
        <f>SUM(Tabelle2[[#This Row],[Oct 23 EV]:[Dec 23 EV]])</f>
        <v>#REF!</v>
      </c>
      <c r="MC19" s="198" t="e">
        <f>SUM(Tabelle2[[#This Row],[Jan 24 EV]:[Mar 24 EV]])</f>
        <v>#REF!</v>
      </c>
      <c r="MD19" s="198" t="e">
        <f>SUM(Tabelle2[[#This Row],[Apr 24 EV]:[Jun 24 EV]])</f>
        <v>#REF!</v>
      </c>
      <c r="ME19" s="198" t="e">
        <f>SUM(Tabelle2[[#This Row],[Jul 24 EV]:[Sep 24 EV]])</f>
        <v>#REF!</v>
      </c>
      <c r="MF19" s="198" t="e">
        <f>SUM(Tabelle2[[#This Row],[Oct 24 EV]:[Dec 24 EV]])</f>
        <v>#REF!</v>
      </c>
      <c r="MG19" s="74">
        <v>0</v>
      </c>
      <c r="MH19" s="74">
        <v>0</v>
      </c>
      <c r="MI19" s="74">
        <v>0</v>
      </c>
      <c r="MJ19" s="74">
        <v>0</v>
      </c>
      <c r="MK19" s="74">
        <v>0</v>
      </c>
      <c r="ML19" s="74">
        <v>0</v>
      </c>
      <c r="MM19" s="74">
        <v>0</v>
      </c>
      <c r="MN19" s="74">
        <v>0</v>
      </c>
      <c r="MO19" s="74">
        <v>0</v>
      </c>
      <c r="MP19" s="98">
        <v>0</v>
      </c>
      <c r="MQ19" s="98" t="e">
        <f>$AS19*2.204623/#REF!*$AP19*HU19</f>
        <v>#REF!</v>
      </c>
      <c r="MR19" s="98" t="e">
        <f>$AT19*2.204623/#REF!*$AP19*HV19</f>
        <v>#REF!</v>
      </c>
      <c r="MS19" s="98">
        <v>0</v>
      </c>
      <c r="MT19" s="98">
        <v>0</v>
      </c>
      <c r="MU19" s="98">
        <v>0</v>
      </c>
      <c r="MV19" s="98">
        <f>SUM(Tabelle2[[#This Row],[Jan 22 EV]:[Dec 22 EV]])</f>
        <v>0</v>
      </c>
      <c r="MW19" s="98" t="e">
        <f>SUM(Tabelle2[[#This Row],[Jan 23 EV]:[Dec 23 EV]])</f>
        <v>#REF!</v>
      </c>
      <c r="MX19" s="98" t="e">
        <f>SUM(Tabelle2[[#This Row],[Jan 24 EV]:[Dec 24 EV]])</f>
        <v>#REF!</v>
      </c>
      <c r="MY19" s="98">
        <f t="shared" si="22"/>
        <v>0</v>
      </c>
      <c r="MZ19" s="98">
        <f t="shared" si="23"/>
        <v>0</v>
      </c>
      <c r="NA19" s="98">
        <f t="shared" si="24"/>
        <v>0</v>
      </c>
      <c r="NB19" s="98">
        <f t="shared" si="25"/>
        <v>0</v>
      </c>
      <c r="NC19" s="52">
        <v>0</v>
      </c>
      <c r="ND19" s="52">
        <v>0</v>
      </c>
      <c r="NE19" s="52">
        <v>0</v>
      </c>
      <c r="NF19" s="52">
        <v>0</v>
      </c>
      <c r="NG19" s="52">
        <v>0</v>
      </c>
      <c r="NH19" s="52">
        <v>0</v>
      </c>
      <c r="NI19" s="52">
        <v>0</v>
      </c>
      <c r="NJ19" s="52">
        <v>0</v>
      </c>
      <c r="NK19" s="52">
        <v>0</v>
      </c>
      <c r="NL19" s="52">
        <v>0</v>
      </c>
      <c r="NM19" s="52">
        <v>0</v>
      </c>
      <c r="NN19" s="52">
        <v>0</v>
      </c>
      <c r="NO19" s="198">
        <f t="shared" si="26"/>
        <v>0</v>
      </c>
      <c r="NP19" s="198">
        <f t="shared" si="27"/>
        <v>0</v>
      </c>
      <c r="NQ19" s="198">
        <f t="shared" si="28"/>
        <v>0</v>
      </c>
      <c r="NR19" s="198">
        <f t="shared" si="29"/>
        <v>0</v>
      </c>
      <c r="NS19" s="198">
        <f t="shared" si="30"/>
        <v>0</v>
      </c>
      <c r="NT19" s="198">
        <v>0</v>
      </c>
      <c r="NU19" s="198">
        <v>0</v>
      </c>
      <c r="NV19" s="198">
        <v>0</v>
      </c>
      <c r="NW19" s="198">
        <v>0</v>
      </c>
      <c r="NX19" s="198">
        <v>0</v>
      </c>
      <c r="NY19" s="198">
        <v>0</v>
      </c>
      <c r="NZ19" s="198">
        <v>0</v>
      </c>
      <c r="OA19" s="198">
        <v>0</v>
      </c>
      <c r="OB19" s="198">
        <v>0</v>
      </c>
      <c r="OC19" s="198">
        <v>0</v>
      </c>
      <c r="OD19" s="198">
        <v>0</v>
      </c>
      <c r="OE19" s="198">
        <v>0</v>
      </c>
      <c r="OF19" s="198">
        <f>SUM(Tabelle2[[#This Row],[Jan 23 B EV]:[Mar 23 B EV]])</f>
        <v>0</v>
      </c>
      <c r="OG19" s="198">
        <f>SUM(Tabelle2[[#This Row],[Apr 23 B EV]:[Jun 23 B EV]])</f>
        <v>0</v>
      </c>
      <c r="OH19" s="198">
        <f>SUM(Tabelle2[[#This Row],[Jul 23 B EV]:[Sep 23 B EV]])</f>
        <v>0</v>
      </c>
      <c r="OI19" s="198">
        <f>SUM(Tabelle2[[#This Row],[Oct 23 B EV]:[Dec 23 B EV]])</f>
        <v>0</v>
      </c>
      <c r="OJ19" s="198">
        <f>SUM(Tabelle2[[#This Row],[Jan 23 B EV]:[Dec 23 B EV]])</f>
        <v>0</v>
      </c>
      <c r="OK19" s="74"/>
      <c r="OL19" s="74"/>
      <c r="OM19" s="95" t="s">
        <v>959</v>
      </c>
      <c r="ON19" s="95" t="s">
        <v>975</v>
      </c>
      <c r="OO19" s="95">
        <v>0</v>
      </c>
      <c r="OP19" s="95">
        <v>0</v>
      </c>
      <c r="OQ19" s="74"/>
      <c r="OR19" s="74"/>
      <c r="OS19" s="74"/>
      <c r="OT19" s="74"/>
      <c r="OU19" s="74"/>
      <c r="OV19" s="74"/>
      <c r="OW19" s="74"/>
      <c r="OX19" s="198">
        <v>0</v>
      </c>
      <c r="OY19" s="198">
        <v>0</v>
      </c>
      <c r="OZ19" s="198">
        <v>0</v>
      </c>
      <c r="PA19" s="198">
        <v>0</v>
      </c>
      <c r="PB19" s="353">
        <v>0</v>
      </c>
      <c r="PC19" s="48" t="s">
        <v>57</v>
      </c>
      <c r="PD19" s="221" t="s">
        <v>162</v>
      </c>
      <c r="PE19" s="3" t="s">
        <v>159</v>
      </c>
      <c r="PF19" s="221" t="s">
        <v>45</v>
      </c>
      <c r="PG19" s="336">
        <v>0</v>
      </c>
      <c r="PH19" s="221">
        <v>0</v>
      </c>
      <c r="PI19" s="30">
        <v>1</v>
      </c>
      <c r="PJ19" s="30" t="s">
        <v>45</v>
      </c>
      <c r="PK19" s="30">
        <v>0</v>
      </c>
      <c r="PL19" s="30"/>
      <c r="PM19" s="338"/>
      <c r="PN19" s="221" t="s">
        <v>980</v>
      </c>
      <c r="PO19" s="337" t="s">
        <v>43</v>
      </c>
      <c r="PP19" s="200">
        <v>2407.8740082170316</v>
      </c>
      <c r="PQ19" s="56">
        <v>2220.7924770497352</v>
      </c>
      <c r="PR19" s="56">
        <v>2393.0833333333335</v>
      </c>
      <c r="PS19" s="56">
        <v>2425</v>
      </c>
      <c r="PT19" s="200">
        <v>2151.6666666666665</v>
      </c>
      <c r="PU19" s="200">
        <v>2059.5416666666665</v>
      </c>
      <c r="PV19" s="200">
        <v>2813.8101851851857</v>
      </c>
      <c r="PW19" s="200">
        <v>3372.4709444775326</v>
      </c>
      <c r="PX19" s="200" t="e">
        <f>IF($PI19=1,SUMIF(#REF!,$PF19,#REF!),SUMIF(#REF!,$PJ19,#REF!))</f>
        <v>#REF!</v>
      </c>
      <c r="PY19" s="200" t="e">
        <f>IF($PI19=1,SUMIF(#REF!,$PF19,#REF!),SUMIF(#REF!,$PJ19,#REF!))</f>
        <v>#REF!</v>
      </c>
      <c r="PZ19" s="200" t="e">
        <f>IF($PI19=1,SUMIF(#REF!,$PF19,#REF!),SUMIF(#REF!,$PJ19,#REF!))</f>
        <v>#REF!</v>
      </c>
      <c r="QA19" s="200" t="e">
        <f>IF($PI19=1,SUMIF(#REF!,$PF19,#REF!),SUMIF(#REF!,$PJ19,#REF!))</f>
        <v>#REF!</v>
      </c>
      <c r="QB19" s="200" t="e">
        <f>IF($PI19=1,SUMIF(#REF!,$PF19,#REF!),SUMIF(#REF!,$PJ19,#REF!))</f>
        <v>#REF!</v>
      </c>
      <c r="QC19" s="200" t="e">
        <f>IF($PI19=1,SUMIF(#REF!,$PF19,#REF!),SUMIF(#REF!,$PJ19,#REF!))</f>
        <v>#REF!</v>
      </c>
      <c r="QD19" s="57">
        <f t="shared" si="31"/>
        <v>4.3838443496961776</v>
      </c>
      <c r="QE19" s="57">
        <f t="shared" si="32"/>
        <v>4.7239465000000003</v>
      </c>
      <c r="QF19" s="57">
        <f t="shared" si="33"/>
        <v>4.78695</v>
      </c>
      <c r="QG19" s="57">
        <f t="shared" si="34"/>
        <v>4.2473899999999993</v>
      </c>
      <c r="QH19" s="57">
        <f t="shared" si="35"/>
        <v>4.065535249999999</v>
      </c>
      <c r="QI19" s="57">
        <f t="shared" si="36"/>
        <v>5.5544613055555567</v>
      </c>
      <c r="QJ19" s="57">
        <f>IF(Tabelle2[[#This Row],[Index and Premium Usage]]=1,($AW19*(1+$AZ19))*(PW19*(1+$PG19)+$PH19)/1000,($AW19*(1+$AZ19))*(PW19*(1+$PG19)+$PK19)/1000)</f>
        <v>6.6572576443986486</v>
      </c>
      <c r="QK19" s="57" t="e">
        <f>IF($PI19=1,($AW19*(1+$AY19))*(PX19*(1+$PG19)+$PH19)/1000,($AW19*(1+$AZ19))*(PX19*(1+$PG19)+$PK19+Tabelle2[[#This Row],[Premium VW 2023]])/1000)</f>
        <v>#REF!</v>
      </c>
      <c r="QL19" s="57" t="e">
        <f t="shared" si="37"/>
        <v>#REF!</v>
      </c>
      <c r="QM19" s="57" t="e">
        <f t="shared" si="38"/>
        <v>#REF!</v>
      </c>
      <c r="QN19" s="57" t="e">
        <f t="shared" si="39"/>
        <v>#REF!</v>
      </c>
      <c r="QO19" s="57" t="e">
        <f t="shared" si="40"/>
        <v>#REF!</v>
      </c>
      <c r="QP19" s="57" t="e">
        <f t="shared" si="41"/>
        <v>#REF!</v>
      </c>
    </row>
    <row r="20" spans="1:458" ht="12.75" customHeight="1">
      <c r="A20" s="94" t="s">
        <v>784</v>
      </c>
      <c r="B20" s="94" t="s">
        <v>87</v>
      </c>
      <c r="C20" s="94" t="s">
        <v>1553</v>
      </c>
      <c r="D20" s="94" t="s">
        <v>108</v>
      </c>
      <c r="E20" s="172" t="s">
        <v>304</v>
      </c>
      <c r="F20" s="94" t="s">
        <v>304</v>
      </c>
      <c r="G20" s="94" t="s">
        <v>304</v>
      </c>
      <c r="H20" s="2" t="s">
        <v>1557</v>
      </c>
      <c r="I20" s="188" t="s">
        <v>102</v>
      </c>
      <c r="J20" s="94" t="s">
        <v>639</v>
      </c>
      <c r="K20" s="94" t="s">
        <v>246</v>
      </c>
      <c r="L20" s="94" t="s">
        <v>65</v>
      </c>
      <c r="M20" s="94" t="s">
        <v>642</v>
      </c>
      <c r="N20" s="69"/>
      <c r="O20" s="69"/>
      <c r="P20" s="71"/>
      <c r="R20" s="70"/>
      <c r="S20" s="70"/>
      <c r="T20" s="94" t="s">
        <v>1282</v>
      </c>
      <c r="U20" s="70" t="s">
        <v>38</v>
      </c>
      <c r="V20" s="70"/>
      <c r="W20" s="70"/>
      <c r="X20" s="94"/>
      <c r="Y20" s="70" t="s">
        <v>235</v>
      </c>
      <c r="Z20" s="94" t="s">
        <v>261</v>
      </c>
      <c r="AA20" s="69" t="s">
        <v>643</v>
      </c>
      <c r="AB20" s="69"/>
      <c r="AC20" s="69"/>
      <c r="AD20" s="70"/>
      <c r="AE20" s="70"/>
      <c r="AF20" s="70" t="s">
        <v>122</v>
      </c>
      <c r="AG20" s="2"/>
      <c r="AH20" s="2"/>
      <c r="AI20" s="2"/>
      <c r="AJ20" s="63" t="s">
        <v>120</v>
      </c>
      <c r="AK20" s="72"/>
      <c r="AL20" s="73"/>
      <c r="AM20" s="73"/>
      <c r="AN20" s="73"/>
      <c r="AO20" s="73"/>
      <c r="AP20" s="67">
        <v>1</v>
      </c>
      <c r="AQ20" s="78"/>
      <c r="AR20" s="37">
        <v>1.79</v>
      </c>
      <c r="AS20" s="73">
        <v>1.79</v>
      </c>
      <c r="AT20" s="73">
        <v>1.79</v>
      </c>
      <c r="AU20" s="73">
        <v>1.79</v>
      </c>
      <c r="AV20" s="73">
        <v>1.79</v>
      </c>
      <c r="AW20" s="33">
        <v>1.79</v>
      </c>
      <c r="AX20" s="193"/>
      <c r="AY20" s="36">
        <v>0.05</v>
      </c>
      <c r="AZ20" s="36">
        <v>0.05</v>
      </c>
      <c r="BA20" s="96">
        <v>0</v>
      </c>
      <c r="BB20" s="96">
        <v>0</v>
      </c>
      <c r="BC20" s="96">
        <v>0</v>
      </c>
      <c r="BD20" s="96">
        <v>0</v>
      </c>
      <c r="BE20" s="133">
        <v>0</v>
      </c>
      <c r="BF20" s="133">
        <v>0</v>
      </c>
      <c r="BG20" s="133">
        <v>0</v>
      </c>
      <c r="BH20" s="133">
        <v>0</v>
      </c>
      <c r="BI20" s="133">
        <v>0</v>
      </c>
      <c r="BJ20" s="133">
        <v>0</v>
      </c>
      <c r="BK20" s="133">
        <v>0</v>
      </c>
      <c r="BL20" s="133">
        <v>0</v>
      </c>
      <c r="BM20" s="96">
        <v>0</v>
      </c>
      <c r="BN20" s="96">
        <v>0</v>
      </c>
      <c r="BO20" s="96">
        <v>0</v>
      </c>
      <c r="BP20" s="96">
        <v>0</v>
      </c>
      <c r="BQ20" s="96">
        <v>0</v>
      </c>
      <c r="BR20" s="96">
        <v>0</v>
      </c>
      <c r="BS20" s="96">
        <v>0</v>
      </c>
      <c r="BT20" s="96">
        <v>0</v>
      </c>
      <c r="BU20" s="96">
        <v>0</v>
      </c>
      <c r="BV20" s="96">
        <v>0</v>
      </c>
      <c r="BW20" s="96">
        <v>0</v>
      </c>
      <c r="BX20" s="96">
        <v>0</v>
      </c>
      <c r="BY20" s="96">
        <v>0</v>
      </c>
      <c r="BZ20" s="96">
        <v>0</v>
      </c>
      <c r="CA20" s="96">
        <v>0</v>
      </c>
      <c r="CB20" s="96">
        <v>0</v>
      </c>
      <c r="CC20" s="96">
        <v>0</v>
      </c>
      <c r="CD20" s="96">
        <v>0</v>
      </c>
      <c r="CE20" s="96">
        <v>0</v>
      </c>
      <c r="CF20" s="96">
        <v>0</v>
      </c>
      <c r="CG20" s="96">
        <v>0</v>
      </c>
      <c r="CH20" s="96">
        <v>0</v>
      </c>
      <c r="CI20" s="96">
        <v>0</v>
      </c>
      <c r="CJ20" s="96">
        <v>0</v>
      </c>
      <c r="CK20" s="95">
        <f>SUM(Tabelle2[[#This Row],[Jan 22 CF]:[Mar 22 CF]])</f>
        <v>0</v>
      </c>
      <c r="CL20" s="95">
        <f>SUM(Tabelle2[[#This Row],[Apr 22 CF]:[Jun 22 CF]])</f>
        <v>0</v>
      </c>
      <c r="CM20" s="95">
        <f>SUM(Tabelle2[[#This Row],[Jul 22 CF]:[Sep 22 CF]])</f>
        <v>0</v>
      </c>
      <c r="CN20" s="95">
        <f>SUM(Tabelle2[[#This Row],[Oct 22 CF]:[Dec 22 CF]])</f>
        <v>0</v>
      </c>
      <c r="CO20" s="95">
        <f>SUM(Tabelle2[[#This Row],[Jan 23 CF]:[Mar 23 CF]])</f>
        <v>0</v>
      </c>
      <c r="CP20" s="95">
        <f>SUM(Tabelle2[[#This Row],[Apr 23 CF]:[Jun 23 CF]])</f>
        <v>0</v>
      </c>
      <c r="CQ20" s="95">
        <f>SUM(Tabelle2[[#This Row],[Jul 23 CF]:[Sep 23 CF]])</f>
        <v>0</v>
      </c>
      <c r="CR20" s="95">
        <f>SUM(Tabelle2[[#This Row],[Oct 23 CF]:[Dec 23 CF]])</f>
        <v>0</v>
      </c>
      <c r="CS20" s="95">
        <f>SUM(Tabelle2[[#This Row],[Jan 24 CF]:[Mar 24 CF]])</f>
        <v>0</v>
      </c>
      <c r="CT20" s="95">
        <f>SUM(Tabelle2[[#This Row],[Apr 24 CF]:[Jun 24 CF]])</f>
        <v>0</v>
      </c>
      <c r="CU20" s="95">
        <f>SUM(Tabelle2[[#This Row],[Jul 24 CF]:[Sep 24 CF]])</f>
        <v>0</v>
      </c>
      <c r="CV20" s="95">
        <f>SUM(Tabelle2[[#This Row],[Oct 24 CF]:[Dec 24 CF]])</f>
        <v>0</v>
      </c>
      <c r="CW20" s="98">
        <v>0</v>
      </c>
      <c r="CX20" s="275">
        <v>0</v>
      </c>
      <c r="CY20" s="98">
        <v>0</v>
      </c>
      <c r="CZ20" s="52">
        <v>0</v>
      </c>
      <c r="DA20" s="52">
        <f>SUM(Tabelle2[[#This Row],[Jan 22 CF]:[Dec 22 CF]])</f>
        <v>0</v>
      </c>
      <c r="DB20" s="98">
        <f>SUM(Tabelle2[[#This Row],[Jan 23 CF]:[Dec 23 CF]])</f>
        <v>0</v>
      </c>
      <c r="DC20" s="98">
        <f>SUM(Tabelle2[[#This Row],[Jan 24 CF]:[Dec 24 CF]])</f>
        <v>0</v>
      </c>
      <c r="DD20" s="98">
        <v>0</v>
      </c>
      <c r="DE20" s="98">
        <v>0</v>
      </c>
      <c r="DF20" s="98">
        <v>0</v>
      </c>
      <c r="DG20" s="98">
        <v>0</v>
      </c>
      <c r="DH20" s="98">
        <v>0</v>
      </c>
      <c r="DI20" s="98">
        <v>0</v>
      </c>
      <c r="DJ20" s="98">
        <v>0</v>
      </c>
      <c r="DK20" s="98">
        <v>0</v>
      </c>
      <c r="DL20" s="98">
        <v>0</v>
      </c>
      <c r="DM20" s="98">
        <v>0</v>
      </c>
      <c r="DN20" s="98"/>
      <c r="DO20" s="98"/>
      <c r="DP20" s="226">
        <v>0.95</v>
      </c>
      <c r="DQ20" s="226">
        <v>0.92500000000000004</v>
      </c>
      <c r="DR20" s="226">
        <v>0.8</v>
      </c>
      <c r="DS20" s="226">
        <v>0.85</v>
      </c>
      <c r="DT20" s="226">
        <v>0.9</v>
      </c>
      <c r="DU20" s="226">
        <v>0.9</v>
      </c>
      <c r="DV20" s="226">
        <v>0.9</v>
      </c>
      <c r="DW20" s="226">
        <v>0.9</v>
      </c>
      <c r="DX20" s="226">
        <v>0.9</v>
      </c>
      <c r="DY20" s="226">
        <v>0.9</v>
      </c>
      <c r="DZ20" s="226">
        <v>0.9</v>
      </c>
      <c r="EA20" s="226">
        <v>0.88</v>
      </c>
      <c r="EB20" s="226">
        <v>0.9</v>
      </c>
      <c r="EC20" s="226">
        <v>0.93</v>
      </c>
      <c r="ED20" s="226">
        <v>0.93</v>
      </c>
      <c r="EE20" s="226">
        <v>0.9</v>
      </c>
      <c r="EF20" s="316">
        <v>0.9</v>
      </c>
      <c r="EG20" s="316">
        <v>0.9</v>
      </c>
      <c r="EH20" s="316">
        <v>0.9</v>
      </c>
      <c r="EI20" s="226">
        <v>0.95</v>
      </c>
      <c r="EJ20" s="226">
        <v>0.95</v>
      </c>
      <c r="EK20" s="226">
        <v>0.95</v>
      </c>
      <c r="EL20" s="226">
        <v>0.97499999999999998</v>
      </c>
      <c r="EM20" s="226">
        <v>0.95</v>
      </c>
      <c r="EN20" s="226">
        <v>0.9</v>
      </c>
      <c r="EO20" s="226">
        <v>0.9</v>
      </c>
      <c r="EP20" s="226">
        <v>0.9</v>
      </c>
      <c r="EQ20" s="226">
        <v>0.9</v>
      </c>
      <c r="ER20" s="226">
        <v>0.9</v>
      </c>
      <c r="ES20" s="226">
        <v>0.9</v>
      </c>
      <c r="ET20" s="226">
        <v>0.9</v>
      </c>
      <c r="EU20" s="226">
        <v>0.9</v>
      </c>
      <c r="EV20" s="226">
        <v>0.9</v>
      </c>
      <c r="EW20" s="226">
        <v>0.9</v>
      </c>
      <c r="EX20" s="226">
        <v>0.9</v>
      </c>
      <c r="EY20" s="226">
        <v>0.9</v>
      </c>
      <c r="EZ20" s="316">
        <v>0.9</v>
      </c>
      <c r="FA20" s="226">
        <v>0.9</v>
      </c>
      <c r="FB20" s="226">
        <v>0.85</v>
      </c>
      <c r="FC20" s="226">
        <v>0.85</v>
      </c>
      <c r="FD20" s="226">
        <v>0.85</v>
      </c>
      <c r="FE20" s="226">
        <v>0.85</v>
      </c>
      <c r="FF20" s="226">
        <v>0.85</v>
      </c>
      <c r="FG20" s="226">
        <v>0.85</v>
      </c>
      <c r="FH20" s="226">
        <v>0.85</v>
      </c>
      <c r="FI20" s="226">
        <v>0.85</v>
      </c>
      <c r="FJ20" s="226">
        <v>0.85</v>
      </c>
      <c r="FK20" s="226">
        <v>0.85</v>
      </c>
      <c r="FL20" s="226">
        <v>0.85</v>
      </c>
      <c r="FM20" s="195">
        <f t="shared" si="0"/>
        <v>0</v>
      </c>
      <c r="FN20" s="195">
        <f t="shared" si="1"/>
        <v>0</v>
      </c>
      <c r="FO20" s="195">
        <f t="shared" si="2"/>
        <v>0</v>
      </c>
      <c r="FP20" s="195">
        <f t="shared" si="3"/>
        <v>0</v>
      </c>
      <c r="FQ20" s="195">
        <f t="shared" si="4"/>
        <v>0</v>
      </c>
      <c r="FR20" s="195">
        <f t="shared" si="5"/>
        <v>0</v>
      </c>
      <c r="FS20" s="195">
        <f t="shared" si="6"/>
        <v>0</v>
      </c>
      <c r="FT20" s="95">
        <f t="shared" si="7"/>
        <v>0</v>
      </c>
      <c r="FU20" s="95">
        <f t="shared" si="8"/>
        <v>0</v>
      </c>
      <c r="FV20" s="95">
        <f t="shared" si="9"/>
        <v>0</v>
      </c>
      <c r="FW20" s="95">
        <f t="shared" si="10"/>
        <v>0</v>
      </c>
      <c r="FX20" s="95">
        <f t="shared" si="11"/>
        <v>0</v>
      </c>
      <c r="FY20" s="95">
        <f t="shared" si="12"/>
        <v>0</v>
      </c>
      <c r="FZ20" s="95">
        <f t="shared" si="13"/>
        <v>0</v>
      </c>
      <c r="GA20" s="95">
        <f t="shared" si="14"/>
        <v>0</v>
      </c>
      <c r="GB20" s="95">
        <f t="shared" si="15"/>
        <v>0</v>
      </c>
      <c r="GC20" s="95">
        <f t="shared" si="16"/>
        <v>0</v>
      </c>
      <c r="GD20" s="95">
        <f t="shared" si="17"/>
        <v>0</v>
      </c>
      <c r="GE20" s="95">
        <f t="shared" si="18"/>
        <v>0</v>
      </c>
      <c r="GF20" s="95">
        <f t="shared" si="19"/>
        <v>0</v>
      </c>
      <c r="GG20" s="95">
        <f t="shared" si="20"/>
        <v>0</v>
      </c>
      <c r="GH20" s="95">
        <f t="shared" si="21"/>
        <v>0</v>
      </c>
      <c r="GI20" s="95">
        <f>BW20*Tabelle2[[#This Row],[Nov 2023 AF]]</f>
        <v>0</v>
      </c>
      <c r="GJ20" s="95">
        <f>BX20*Tabelle2[[#This Row],[Dec 2023 AF]]</f>
        <v>0</v>
      </c>
      <c r="GK20" s="95">
        <f>BY20*Tabelle2[[#This Row],[Jan 2024 AF]]</f>
        <v>0</v>
      </c>
      <c r="GL20" s="95">
        <f>BZ20*Tabelle2[[#This Row],[Feb 2024 AF]]</f>
        <v>0</v>
      </c>
      <c r="GM20" s="95">
        <f>CA20*Tabelle2[[#This Row],[Mar 2024 AF]]</f>
        <v>0</v>
      </c>
      <c r="GN20" s="95">
        <f>CB20*Tabelle2[[#This Row],[Apr 2024 AF]]</f>
        <v>0</v>
      </c>
      <c r="GO20" s="95">
        <f>CC20*Tabelle2[[#This Row],[May 2024 AF]]</f>
        <v>0</v>
      </c>
      <c r="GP20" s="95">
        <f>CD20*Tabelle2[[#This Row],[Jun 2024 AF]]</f>
        <v>0</v>
      </c>
      <c r="GQ20" s="95">
        <f>CE20*Tabelle2[[#This Row],[Jul 2024 AF]]</f>
        <v>0</v>
      </c>
      <c r="GR20" s="95">
        <f>CF20*Tabelle2[[#This Row],[Aug 2024 AF]]</f>
        <v>0</v>
      </c>
      <c r="GS20" s="95">
        <f>CG20*Tabelle2[[#This Row],[Sep 2024 AF]]</f>
        <v>0</v>
      </c>
      <c r="GT20" s="95">
        <f>CH20*Tabelle2[[#This Row],[Oct 2024 AF]]</f>
        <v>0</v>
      </c>
      <c r="GU20" s="95">
        <f>CI20*Tabelle2[[#This Row],[Nov 2024 AF]]</f>
        <v>0</v>
      </c>
      <c r="GV20" s="95">
        <f>CJ20*Tabelle2[[#This Row],[Dec 2024 AF]]</f>
        <v>0</v>
      </c>
      <c r="GW20" s="95">
        <f>SUM(Tabelle2[[#This Row],[Jan 22 NF]:[Mar 22 NF]])</f>
        <v>0</v>
      </c>
      <c r="GX20" s="95">
        <f>SUM(Tabelle2[[#This Row],[Apr 22 NF]:[Jun 22 NF]])</f>
        <v>0</v>
      </c>
      <c r="GY20" s="95">
        <f>SUM(Tabelle2[[#This Row],[Jul 22 NF]:[Sep 22 NF]])</f>
        <v>0</v>
      </c>
      <c r="GZ20" s="95">
        <f>SUM(Tabelle2[[#This Row],[Oct 22 NF]:[Dec 22 NF]])</f>
        <v>0</v>
      </c>
      <c r="HA20" s="98">
        <f>SUM(Tabelle2[[#This Row],[Jan 23 NF]:[Mar 23 NF]])</f>
        <v>0</v>
      </c>
      <c r="HB20" s="98">
        <f>SUM(Tabelle2[[#This Row],[Apr 23 NF]:[Jun 23 NF]])</f>
        <v>0</v>
      </c>
      <c r="HC20" s="98">
        <f>SUM(Tabelle2[[#This Row],[Jul 23 NF]:[Sep 23 NF]])</f>
        <v>0</v>
      </c>
      <c r="HD20" s="98">
        <f>SUM(Tabelle2[[#This Row],[Oct 23 NF]:[Dec 23 NF]])</f>
        <v>0</v>
      </c>
      <c r="HE20" s="95">
        <f>SUM(Tabelle2[[#This Row],[Jan 24 NF]:[Mar 24 NF]])</f>
        <v>0</v>
      </c>
      <c r="HF20" s="98">
        <f>SUM(Tabelle2[[#This Row],[Apr 24 NF]:[Jun 24 NF]])</f>
        <v>0</v>
      </c>
      <c r="HG20" s="98">
        <f>SUM(Tabelle2[[#This Row],[Jul 24 NF]:[Sep 24 NF]])</f>
        <v>0</v>
      </c>
      <c r="HH20" s="98">
        <f>SUM(Tabelle2[[#This Row],[Oct 24 NF]:[Dec 24 NF]])</f>
        <v>0</v>
      </c>
      <c r="HI20" s="75">
        <v>0</v>
      </c>
      <c r="HJ20" s="75">
        <v>0</v>
      </c>
      <c r="HK20" s="75">
        <v>0</v>
      </c>
      <c r="HL20" s="75">
        <v>0</v>
      </c>
      <c r="HM20" s="75">
        <v>0</v>
      </c>
      <c r="HN20" s="75">
        <v>0</v>
      </c>
      <c r="HO20" s="75">
        <v>0</v>
      </c>
      <c r="HP20" s="75">
        <v>0</v>
      </c>
      <c r="HQ20" s="75">
        <v>0</v>
      </c>
      <c r="HR20" s="75">
        <v>0</v>
      </c>
      <c r="HS20" s="75">
        <v>0</v>
      </c>
      <c r="HT20" s="75">
        <v>0</v>
      </c>
      <c r="HU20" s="75">
        <v>0</v>
      </c>
      <c r="HV20" s="98">
        <v>0</v>
      </c>
      <c r="HW20" s="98">
        <v>0</v>
      </c>
      <c r="HX20" s="98">
        <v>0</v>
      </c>
      <c r="HY20" s="98">
        <v>0</v>
      </c>
      <c r="HZ20" s="98">
        <f>SUM(Tabelle2[[#This Row],[Jan 22 NF]:[Dec 22 NF]])</f>
        <v>0</v>
      </c>
      <c r="IA20" s="98">
        <f>SUM(Tabelle2[[#This Row],[Jan 23 NF]:[Dec 23 NF]])</f>
        <v>0</v>
      </c>
      <c r="IB20" s="98">
        <f>SUM(Tabelle2[[#This Row],[Jan 24 NF]:[Dec 24 NF]])</f>
        <v>0</v>
      </c>
      <c r="IC20" s="98">
        <f>IFERROR(Tabelle2[[#This Row],[2025 CF]]*Tabelle2[[#This Row],[2025 AF]],0)</f>
        <v>0</v>
      </c>
      <c r="ID20" s="98">
        <f>IFERROR(Tabelle2[[#This Row],[2026 CF]]*Tabelle2[[#This Row],[2026 AF]],0)</f>
        <v>0</v>
      </c>
      <c r="IE20" s="98">
        <f>IFERROR(Tabelle2[[#This Row],[2027 CF]]*Tabelle2[[#This Row],[2027 AF]],0)</f>
        <v>0</v>
      </c>
      <c r="IF20" s="98">
        <f>IFERROR(Tabelle2[[#This Row],[2028 CF]]*Tabelle2[[#This Row],[2028 AF]],0)</f>
        <v>0</v>
      </c>
      <c r="IG20" s="98">
        <f>IFERROR(Tabelle2[[#This Row],[2029 CF]]*Tabelle2[[#This Row],[2029 AF]],0)</f>
        <v>0</v>
      </c>
      <c r="IH20" s="98">
        <f>IFERROR(Tabelle2[[#This Row],[2030 CF]]*Tabelle2[[#This Row],[2030 AF]],0)</f>
        <v>0</v>
      </c>
      <c r="II20" s="98">
        <f>IFERROR(Tabelle2[[#This Row],[2031 CF]]*Tabelle2[[#This Row],[2031 AF]],0)</f>
        <v>0</v>
      </c>
      <c r="IJ20" s="98">
        <f>IFERROR(Tabelle2[[#This Row],[2032 CF]]*Tabelle2[[#This Row],[2032 AF]],0)</f>
        <v>0</v>
      </c>
      <c r="IK20" s="98">
        <f>IFERROR(Tabelle2[[#This Row],[2033 CF]]*Tabelle2[[#This Row],[2033 AF]],0)</f>
        <v>0</v>
      </c>
      <c r="IL20" s="98">
        <f>IFERROR(Tabelle2[[#This Row],[2034 CF]]*Tabelle2[[#This Row],[2034 AF]],0)</f>
        <v>0</v>
      </c>
      <c r="IM20" s="98">
        <f>IFERROR(Tabelle2[[#This Row],[2035 CF]]*Tabelle2[[#This Row],[2035 AF]],0)</f>
        <v>0</v>
      </c>
      <c r="IN20" s="51">
        <v>0</v>
      </c>
      <c r="IO20" s="51">
        <v>0</v>
      </c>
      <c r="IP20" s="51">
        <v>0</v>
      </c>
      <c r="IQ20" s="51">
        <v>0</v>
      </c>
      <c r="IR20" s="51">
        <v>0</v>
      </c>
      <c r="IS20" s="51">
        <v>0</v>
      </c>
      <c r="IT20" s="51">
        <v>0</v>
      </c>
      <c r="IU20" s="51">
        <v>0</v>
      </c>
      <c r="IV20" s="51">
        <v>0</v>
      </c>
      <c r="IW20" s="51">
        <v>0</v>
      </c>
      <c r="IX20" s="51">
        <v>0</v>
      </c>
      <c r="IY20" s="51">
        <v>0</v>
      </c>
      <c r="IZ20" s="199">
        <v>0</v>
      </c>
      <c r="JA20" s="199">
        <v>0</v>
      </c>
      <c r="JB20" s="199">
        <v>0</v>
      </c>
      <c r="JC20" s="199">
        <v>0</v>
      </c>
      <c r="JD20" s="199">
        <v>0</v>
      </c>
      <c r="JE20" s="196">
        <v>0</v>
      </c>
      <c r="JF20" s="196">
        <v>0</v>
      </c>
      <c r="JG20" s="196">
        <v>0</v>
      </c>
      <c r="JH20" s="196">
        <v>0</v>
      </c>
      <c r="JI20" s="196">
        <v>0</v>
      </c>
      <c r="JJ20" s="196">
        <v>0</v>
      </c>
      <c r="JK20" s="196">
        <v>0</v>
      </c>
      <c r="JL20" s="196">
        <v>0</v>
      </c>
      <c r="JM20" s="196">
        <v>0</v>
      </c>
      <c r="JN20" s="196">
        <v>0</v>
      </c>
      <c r="JO20" s="196">
        <v>0</v>
      </c>
      <c r="JP20" s="196">
        <v>0</v>
      </c>
      <c r="JQ20" s="196">
        <f>SUM(Tabelle2[[#This Row],[Jan-23B]:[Mar-23B]])</f>
        <v>0</v>
      </c>
      <c r="JR20" s="196">
        <f>SUM(Tabelle2[[#This Row],[Apr-23B]:[Jun-23B]])</f>
        <v>0</v>
      </c>
      <c r="JS20" s="196">
        <f>SUM(Tabelle2[[#This Row],[Jul-23B]:[Sep-23B]])</f>
        <v>0</v>
      </c>
      <c r="JT20" s="196">
        <f>SUM(Tabelle2[[#This Row],[Oct-23B]:[Dec-23B]])</f>
        <v>0</v>
      </c>
      <c r="JU20" s="196">
        <f>SUM(Tabelle2[[#This Row],[1Q23 B1]:[4Q23 B]])</f>
        <v>0</v>
      </c>
      <c r="JV20" s="196">
        <v>0</v>
      </c>
      <c r="JW20" s="196">
        <v>0</v>
      </c>
      <c r="JX20" s="196">
        <v>0</v>
      </c>
      <c r="JY20" s="196">
        <v>0</v>
      </c>
      <c r="JZ20" s="196">
        <v>0</v>
      </c>
      <c r="KA20" s="196">
        <v>0</v>
      </c>
      <c r="KB20" s="196">
        <v>0</v>
      </c>
      <c r="KC20" s="196">
        <v>0</v>
      </c>
      <c r="KD20" s="196">
        <v>0</v>
      </c>
      <c r="KE20" s="196">
        <v>0</v>
      </c>
      <c r="KF20" s="196" t="str">
        <f>IF(SUM(Tabelle2[[#This Row],[2018 NF]:[2028 NF]],Tabelle2[[#This Row],[2023 B]])&gt;0,"yes","no")</f>
        <v>no</v>
      </c>
      <c r="KG20" s="196">
        <f>IFERROR(INDEX(Tabelle2[[#Headers],[2005 NF]:[2034 NF]],MATCH(TRUE,INDEX(Tabelle2[[#This Row],[2005 NF]:[2034 NF]]&gt;1000,),0)),0)</f>
        <v>0</v>
      </c>
      <c r="KH20" s="196">
        <f>IFERROR(LOOKUP(2,1/(Tabelle2[[#This Row],[2005 NF]:[2035 NF]]&gt;1000),Tabelle2[[#Headers],[2005 NF]:[2035 NF]]),0)</f>
        <v>0</v>
      </c>
      <c r="KI20" s="196">
        <f>SUM(Tabelle2[[#This Row],[Jan 23 NF]:[Mar 23 NF]])</f>
        <v>0</v>
      </c>
      <c r="KJ20" s="196">
        <f>SUM(Tabelle2[[#This Row],[Jan-23B]:[Mar-23B]])</f>
        <v>0</v>
      </c>
      <c r="KK20" s="52">
        <v>0</v>
      </c>
      <c r="KL20" s="52">
        <v>0</v>
      </c>
      <c r="KM20" s="52">
        <v>0</v>
      </c>
      <c r="KN20" s="52">
        <v>0</v>
      </c>
      <c r="KO20" s="52">
        <v>0</v>
      </c>
      <c r="KP20" s="52">
        <v>0</v>
      </c>
      <c r="KQ20" s="52">
        <v>0</v>
      </c>
      <c r="KR20" s="52">
        <v>0</v>
      </c>
      <c r="KS20" s="52">
        <v>0</v>
      </c>
      <c r="KT20" s="52">
        <v>0</v>
      </c>
      <c r="KU20" s="52">
        <v>0</v>
      </c>
      <c r="KV20" s="52">
        <v>0</v>
      </c>
      <c r="KW20" s="52">
        <v>0</v>
      </c>
      <c r="KX20" s="52">
        <v>0</v>
      </c>
      <c r="KY20" s="52">
        <v>0</v>
      </c>
      <c r="KZ20" s="52">
        <v>0</v>
      </c>
      <c r="LA20" s="52" t="e">
        <f>$AV20*2.204623/#REF!*$AP20*Tabelle2[[#This Row],[May 23 NF]]</f>
        <v>#REF!</v>
      </c>
      <c r="LB20" s="52" t="e">
        <f>$AV20*2.204623/#REF!*$AP20*Tabelle2[[#This Row],[Jun 23 NF]]</f>
        <v>#REF!</v>
      </c>
      <c r="LC20" s="52" t="e">
        <f>$AV20*2.204623/#REF!*$AP20*Tabelle2[[#This Row],[Jul 23 NF]]</f>
        <v>#REF!</v>
      </c>
      <c r="LD20" s="52" t="e">
        <f>$AV20*2.204623/#REF!*$AP20*Tabelle2[[#This Row],[Aug 23 NF]]</f>
        <v>#REF!</v>
      </c>
      <c r="LE20" s="52" t="e">
        <f>$AV20*2.204623/#REF!*$AP20*Tabelle2[[#This Row],[Sep 23 NF]]</f>
        <v>#REF!</v>
      </c>
      <c r="LF20" s="52" t="e">
        <f>$AV20*2.204623/#REF!*$AP20*Tabelle2[[#This Row],[Oct 23 NF]]</f>
        <v>#REF!</v>
      </c>
      <c r="LG20" s="52" t="e">
        <f>$AV20*2.204623/#REF!*$AP20*Tabelle2[[#This Row],[Nov 23 NF]]</f>
        <v>#REF!</v>
      </c>
      <c r="LH20" s="52" t="e">
        <f>$AV20*2.204623/#REF!*$AP20*Tabelle2[[#This Row],[Dec 23 NF]]</f>
        <v>#REF!</v>
      </c>
      <c r="LI20" s="52" t="e">
        <f>$AV20*2.204623/#REF!*$AP20*Tabelle2[[#This Row],[Jan 24 NF]]</f>
        <v>#REF!</v>
      </c>
      <c r="LJ20" s="52" t="e">
        <f>$AV20*2.204623/#REF!*$AP20*Tabelle2[[#This Row],[Feb 24 NF]]</f>
        <v>#REF!</v>
      </c>
      <c r="LK20" s="52" t="e">
        <f>$AV20*2.204623/#REF!*$AP20*Tabelle2[[#This Row],[Mar 24 NF]]</f>
        <v>#REF!</v>
      </c>
      <c r="LL20" s="52" t="e">
        <f>$AV20*2.204623/#REF!*$AP20*Tabelle2[[#This Row],[Apr 24 NF]]</f>
        <v>#REF!</v>
      </c>
      <c r="LM20" s="52" t="e">
        <f>$AV20*2.204623/#REF!*$AP20*Tabelle2[[#This Row],[May 24 NF]]</f>
        <v>#REF!</v>
      </c>
      <c r="LN20" s="52" t="e">
        <f>$AV20*2.204623/#REF!*$AP20*Tabelle2[[#This Row],[Jun 24 NF]]</f>
        <v>#REF!</v>
      </c>
      <c r="LO20" s="52" t="e">
        <f>$AV20*2.204623/#REF!*$AP20*Tabelle2[[#This Row],[Jul 24 NF]]</f>
        <v>#REF!</v>
      </c>
      <c r="LP20" s="52" t="e">
        <f>$AV20*2.204623/#REF!*$AP20*Tabelle2[[#This Row],[Aug 24 NF]]</f>
        <v>#REF!</v>
      </c>
      <c r="LQ20" s="52" t="e">
        <f>$AV20*2.204623/#REF!*$AP20*Tabelle2[[#This Row],[Sep 24 NF]]</f>
        <v>#REF!</v>
      </c>
      <c r="LR20" s="52" t="e">
        <f>$AV20*2.204623/#REF!*$AP20*Tabelle2[[#This Row],[Oct 24 NF]]</f>
        <v>#REF!</v>
      </c>
      <c r="LS20" s="52" t="e">
        <f>$AV20*2.204623/#REF!*$AP20*Tabelle2[[#This Row],[Nov 24 NF]]</f>
        <v>#REF!</v>
      </c>
      <c r="LT20" s="52" t="e">
        <f>$AV20*2.204623/#REF!*$AP20*Tabelle2[[#This Row],[Dec 24 NF]]</f>
        <v>#REF!</v>
      </c>
      <c r="LU20" s="198">
        <f>SUM(Tabelle2[[#This Row],[Jan 22 EV]:[Mar 22 EV]])</f>
        <v>0</v>
      </c>
      <c r="LV20" s="198">
        <f>SUM(Tabelle2[[#This Row],[Apr 22 EV]:[Jun 22 EV]])</f>
        <v>0</v>
      </c>
      <c r="LW20" s="198">
        <f>SUM(Tabelle2[[#This Row],[Jul 22 EV]:[Sep 22 EV]])</f>
        <v>0</v>
      </c>
      <c r="LX20" s="198">
        <f>SUM(Tabelle2[[#This Row],[Oct 22 EV]:[Dec 22 EV]])</f>
        <v>0</v>
      </c>
      <c r="LY20" s="198">
        <f>SUM(Tabelle2[[#This Row],[Jan 23 EV]:[Mar 23 EV]])</f>
        <v>0</v>
      </c>
      <c r="LZ20" s="198" t="e">
        <f>SUM(Tabelle2[[#This Row],[Apr 23 EV]:[Jun 23 EV]])</f>
        <v>#REF!</v>
      </c>
      <c r="MA20" s="198" t="e">
        <f>SUM(Tabelle2[[#This Row],[Jul 23 EV]:[Sep 23 EV]])</f>
        <v>#REF!</v>
      </c>
      <c r="MB20" s="198" t="e">
        <f>SUM(Tabelle2[[#This Row],[Oct 23 EV]:[Dec 23 EV]])</f>
        <v>#REF!</v>
      </c>
      <c r="MC20" s="198" t="e">
        <f>SUM(Tabelle2[[#This Row],[Jan 24 EV]:[Mar 24 EV]])</f>
        <v>#REF!</v>
      </c>
      <c r="MD20" s="198" t="e">
        <f>SUM(Tabelle2[[#This Row],[Apr 24 EV]:[Jun 24 EV]])</f>
        <v>#REF!</v>
      </c>
      <c r="ME20" s="198" t="e">
        <f>SUM(Tabelle2[[#This Row],[Jul 24 EV]:[Sep 24 EV]])</f>
        <v>#REF!</v>
      </c>
      <c r="MF20" s="198" t="e">
        <f>SUM(Tabelle2[[#This Row],[Oct 24 EV]:[Dec 24 EV]])</f>
        <v>#REF!</v>
      </c>
      <c r="MG20" s="74">
        <v>0</v>
      </c>
      <c r="MH20" s="74">
        <v>0</v>
      </c>
      <c r="MI20" s="74">
        <v>0</v>
      </c>
      <c r="MJ20" s="74">
        <v>0</v>
      </c>
      <c r="MK20" s="74">
        <v>0</v>
      </c>
      <c r="ML20" s="74">
        <v>0</v>
      </c>
      <c r="MM20" s="74">
        <v>0</v>
      </c>
      <c r="MN20" s="74">
        <v>0</v>
      </c>
      <c r="MO20" s="74">
        <v>0</v>
      </c>
      <c r="MP20" s="98">
        <v>0</v>
      </c>
      <c r="MQ20" s="98" t="e">
        <f>$AS20*2.204623/#REF!*$AP20*HU20</f>
        <v>#REF!</v>
      </c>
      <c r="MR20" s="98" t="e">
        <f>$AT20*2.204623/#REF!*$AP20*HV20</f>
        <v>#REF!</v>
      </c>
      <c r="MS20" s="98">
        <v>0</v>
      </c>
      <c r="MT20" s="98">
        <v>0</v>
      </c>
      <c r="MU20" s="98">
        <v>0</v>
      </c>
      <c r="MV20" s="98">
        <f>SUM(Tabelle2[[#This Row],[Jan 22 EV]:[Dec 22 EV]])</f>
        <v>0</v>
      </c>
      <c r="MW20" s="98" t="e">
        <f>SUM(Tabelle2[[#This Row],[Jan 23 EV]:[Dec 23 EV]])</f>
        <v>#REF!</v>
      </c>
      <c r="MX20" s="98" t="e">
        <f>SUM(Tabelle2[[#This Row],[Jan 24 EV]:[Dec 24 EV]])</f>
        <v>#REF!</v>
      </c>
      <c r="MY20" s="98">
        <f t="shared" si="22"/>
        <v>0</v>
      </c>
      <c r="MZ20" s="98">
        <f t="shared" si="23"/>
        <v>0</v>
      </c>
      <c r="NA20" s="98">
        <f t="shared" si="24"/>
        <v>0</v>
      </c>
      <c r="NB20" s="98">
        <f t="shared" si="25"/>
        <v>0</v>
      </c>
      <c r="NC20" s="52">
        <v>0</v>
      </c>
      <c r="ND20" s="52">
        <v>0</v>
      </c>
      <c r="NE20" s="52">
        <v>0</v>
      </c>
      <c r="NF20" s="52">
        <v>0</v>
      </c>
      <c r="NG20" s="52">
        <v>0</v>
      </c>
      <c r="NH20" s="52">
        <v>0</v>
      </c>
      <c r="NI20" s="52">
        <v>0</v>
      </c>
      <c r="NJ20" s="52">
        <v>0</v>
      </c>
      <c r="NK20" s="52">
        <v>0</v>
      </c>
      <c r="NL20" s="52">
        <v>0</v>
      </c>
      <c r="NM20" s="52">
        <v>0</v>
      </c>
      <c r="NN20" s="52">
        <v>0</v>
      </c>
      <c r="NO20" s="198">
        <f t="shared" si="26"/>
        <v>0</v>
      </c>
      <c r="NP20" s="198">
        <f t="shared" si="27"/>
        <v>0</v>
      </c>
      <c r="NQ20" s="198">
        <f t="shared" si="28"/>
        <v>0</v>
      </c>
      <c r="NR20" s="198">
        <f t="shared" si="29"/>
        <v>0</v>
      </c>
      <c r="NS20" s="198">
        <f t="shared" si="30"/>
        <v>0</v>
      </c>
      <c r="NT20" s="198">
        <v>0</v>
      </c>
      <c r="NU20" s="198">
        <v>0</v>
      </c>
      <c r="NV20" s="198">
        <v>0</v>
      </c>
      <c r="NW20" s="198">
        <v>0</v>
      </c>
      <c r="NX20" s="198">
        <v>0</v>
      </c>
      <c r="NY20" s="198">
        <v>0</v>
      </c>
      <c r="NZ20" s="198">
        <v>0</v>
      </c>
      <c r="OA20" s="198">
        <v>0</v>
      </c>
      <c r="OB20" s="198">
        <v>0</v>
      </c>
      <c r="OC20" s="198">
        <v>0</v>
      </c>
      <c r="OD20" s="198">
        <v>0</v>
      </c>
      <c r="OE20" s="198">
        <v>0</v>
      </c>
      <c r="OF20" s="198">
        <f>SUM(Tabelle2[[#This Row],[Jan 23 B EV]:[Mar 23 B EV]])</f>
        <v>0</v>
      </c>
      <c r="OG20" s="198">
        <f>SUM(Tabelle2[[#This Row],[Apr 23 B EV]:[Jun 23 B EV]])</f>
        <v>0</v>
      </c>
      <c r="OH20" s="198">
        <f>SUM(Tabelle2[[#This Row],[Jul 23 B EV]:[Sep 23 B EV]])</f>
        <v>0</v>
      </c>
      <c r="OI20" s="198">
        <f>SUM(Tabelle2[[#This Row],[Oct 23 B EV]:[Dec 23 B EV]])</f>
        <v>0</v>
      </c>
      <c r="OJ20" s="198">
        <f>SUM(Tabelle2[[#This Row],[Jan 23 B EV]:[Dec 23 B EV]])</f>
        <v>0</v>
      </c>
      <c r="OK20" s="74"/>
      <c r="OL20" s="74"/>
      <c r="OM20" s="95" t="s">
        <v>959</v>
      </c>
      <c r="ON20" s="95" t="s">
        <v>975</v>
      </c>
      <c r="OO20" s="95">
        <v>0</v>
      </c>
      <c r="OP20" s="95">
        <v>0</v>
      </c>
      <c r="OQ20" s="74"/>
      <c r="OR20" s="74"/>
      <c r="OS20" s="74"/>
      <c r="OT20" s="74"/>
      <c r="OU20" s="74"/>
      <c r="OV20" s="74"/>
      <c r="OW20" s="74"/>
      <c r="OX20" s="198">
        <v>0</v>
      </c>
      <c r="OY20" s="198">
        <v>0</v>
      </c>
      <c r="OZ20" s="198">
        <v>0</v>
      </c>
      <c r="PA20" s="198">
        <v>0</v>
      </c>
      <c r="PB20" s="353">
        <v>0</v>
      </c>
      <c r="PC20" s="48" t="s">
        <v>57</v>
      </c>
      <c r="PD20" s="221" t="s">
        <v>162</v>
      </c>
      <c r="PE20" s="3" t="s">
        <v>159</v>
      </c>
      <c r="PF20" s="221" t="s">
        <v>45</v>
      </c>
      <c r="PG20" s="336">
        <v>0</v>
      </c>
      <c r="PH20" s="221">
        <v>0</v>
      </c>
      <c r="PI20" s="30">
        <v>1</v>
      </c>
      <c r="PJ20" s="30" t="s">
        <v>45</v>
      </c>
      <c r="PK20" s="30">
        <v>0</v>
      </c>
      <c r="PL20" s="30"/>
      <c r="PM20" s="338"/>
      <c r="PN20" s="221" t="s">
        <v>980</v>
      </c>
      <c r="PO20" s="337" t="s">
        <v>43</v>
      </c>
      <c r="PP20" s="200">
        <v>2407.8740082170316</v>
      </c>
      <c r="PQ20" s="56">
        <v>2220.7924770497352</v>
      </c>
      <c r="PR20" s="56">
        <v>2393.0833333333335</v>
      </c>
      <c r="PS20" s="56">
        <v>2425</v>
      </c>
      <c r="PT20" s="200">
        <v>2151.6666666666665</v>
      </c>
      <c r="PU20" s="200">
        <v>2059.5416666666665</v>
      </c>
      <c r="PV20" s="200">
        <v>2813.8101851851857</v>
      </c>
      <c r="PW20" s="200">
        <v>3372.4709444775326</v>
      </c>
      <c r="PX20" s="200" t="e">
        <f>IF($PI20=1,SUMIF(#REF!,$PF20,#REF!),SUMIF(#REF!,$PJ20,#REF!))</f>
        <v>#REF!</v>
      </c>
      <c r="PY20" s="200" t="e">
        <f>IF($PI20=1,SUMIF(#REF!,$PF20,#REF!),SUMIF(#REF!,$PJ20,#REF!))</f>
        <v>#REF!</v>
      </c>
      <c r="PZ20" s="200" t="e">
        <f>IF($PI20=1,SUMIF(#REF!,$PF20,#REF!),SUMIF(#REF!,$PJ20,#REF!))</f>
        <v>#REF!</v>
      </c>
      <c r="QA20" s="200" t="e">
        <f>IF($PI20=1,SUMIF(#REF!,$PF20,#REF!),SUMIF(#REF!,$PJ20,#REF!))</f>
        <v>#REF!</v>
      </c>
      <c r="QB20" s="200" t="e">
        <f>IF($PI20=1,SUMIF(#REF!,$PF20,#REF!),SUMIF(#REF!,$PJ20,#REF!))</f>
        <v>#REF!</v>
      </c>
      <c r="QC20" s="200" t="e">
        <f>IF($PI20=1,SUMIF(#REF!,$PF20,#REF!),SUMIF(#REF!,$PJ20,#REF!))</f>
        <v>#REF!</v>
      </c>
      <c r="QD20" s="57">
        <f t="shared" si="31"/>
        <v>4.1739794606149783</v>
      </c>
      <c r="QE20" s="57">
        <f t="shared" si="32"/>
        <v>4.4978001250000004</v>
      </c>
      <c r="QF20" s="57">
        <f t="shared" si="33"/>
        <v>4.5577875000000008</v>
      </c>
      <c r="QG20" s="57">
        <f t="shared" si="34"/>
        <v>4.0440575000000001</v>
      </c>
      <c r="QH20" s="57">
        <f t="shared" si="35"/>
        <v>3.8709085625000004</v>
      </c>
      <c r="QI20" s="57">
        <f t="shared" si="36"/>
        <v>5.2885562430555577</v>
      </c>
      <c r="QJ20" s="57">
        <f>IF(Tabelle2[[#This Row],[Index and Premium Usage]]=1,($AW20*(1+$AZ20))*(PW20*(1+$PG20)+$PH20)/1000,($AW20*(1+$AZ20))*(PW20*(1+$PG20)+$PK20)/1000)</f>
        <v>6.3385591401455228</v>
      </c>
      <c r="QK20" s="57" t="e">
        <f>IF($PI20=1,($AW20*(1+$AY20))*(PX20*(1+$PG20)+$PH20)/1000,($AW20*(1+$AZ20))*(PX20*(1+$PG20)+$PK20+Tabelle2[[#This Row],[Premium VW 2023]])/1000)</f>
        <v>#REF!</v>
      </c>
      <c r="QL20" s="57" t="e">
        <f t="shared" si="37"/>
        <v>#REF!</v>
      </c>
      <c r="QM20" s="57" t="e">
        <f t="shared" si="38"/>
        <v>#REF!</v>
      </c>
      <c r="QN20" s="57" t="e">
        <f t="shared" si="39"/>
        <v>#REF!</v>
      </c>
      <c r="QO20" s="57" t="e">
        <f t="shared" si="40"/>
        <v>#REF!</v>
      </c>
      <c r="QP20" s="57" t="e">
        <f t="shared" si="41"/>
        <v>#REF!</v>
      </c>
    </row>
    <row r="21" spans="1:458" ht="12.75" customHeight="1">
      <c r="A21" s="94" t="s">
        <v>787</v>
      </c>
      <c r="B21" s="94" t="s">
        <v>87</v>
      </c>
      <c r="C21" s="94" t="s">
        <v>1553</v>
      </c>
      <c r="D21" s="94" t="s">
        <v>108</v>
      </c>
      <c r="E21" s="172" t="s">
        <v>304</v>
      </c>
      <c r="F21" s="94" t="s">
        <v>304</v>
      </c>
      <c r="G21" s="94" t="s">
        <v>304</v>
      </c>
      <c r="H21" s="2" t="s">
        <v>1557</v>
      </c>
      <c r="I21" s="188" t="s">
        <v>102</v>
      </c>
      <c r="J21" s="94" t="s">
        <v>639</v>
      </c>
      <c r="K21" s="94" t="s">
        <v>246</v>
      </c>
      <c r="L21" s="2" t="s">
        <v>65</v>
      </c>
      <c r="M21" s="94" t="s">
        <v>648</v>
      </c>
      <c r="N21" s="69"/>
      <c r="O21" s="69"/>
      <c r="P21" s="71"/>
      <c r="R21" s="70"/>
      <c r="S21" s="70"/>
      <c r="T21" s="94" t="s">
        <v>1282</v>
      </c>
      <c r="U21" s="70" t="s">
        <v>38</v>
      </c>
      <c r="V21" s="70"/>
      <c r="W21" s="70"/>
      <c r="X21" s="94"/>
      <c r="Y21" s="70" t="s">
        <v>235</v>
      </c>
      <c r="Z21" s="94" t="s">
        <v>261</v>
      </c>
      <c r="AA21" s="69" t="s">
        <v>649</v>
      </c>
      <c r="AB21" s="69"/>
      <c r="AC21" s="69"/>
      <c r="AD21" s="70"/>
      <c r="AE21" s="70"/>
      <c r="AF21" s="70" t="s">
        <v>122</v>
      </c>
      <c r="AG21" s="2"/>
      <c r="AH21" s="2"/>
      <c r="AI21" s="2"/>
      <c r="AJ21" s="63" t="s">
        <v>120</v>
      </c>
      <c r="AK21" s="72"/>
      <c r="AL21" s="73"/>
      <c r="AM21" s="73"/>
      <c r="AN21" s="73"/>
      <c r="AO21" s="73"/>
      <c r="AP21" s="67">
        <v>1</v>
      </c>
      <c r="AQ21" s="33"/>
      <c r="AR21" s="37">
        <v>1.95</v>
      </c>
      <c r="AS21" s="73">
        <v>1.95</v>
      </c>
      <c r="AT21" s="73">
        <v>1.95</v>
      </c>
      <c r="AU21" s="73">
        <v>1.95</v>
      </c>
      <c r="AV21" s="73">
        <v>1.95</v>
      </c>
      <c r="AW21" s="33">
        <v>1.95</v>
      </c>
      <c r="AX21" s="193"/>
      <c r="AY21" s="36">
        <v>0.05</v>
      </c>
      <c r="AZ21" s="36">
        <v>0.05</v>
      </c>
      <c r="BA21" s="96">
        <v>0</v>
      </c>
      <c r="BB21" s="96">
        <v>0</v>
      </c>
      <c r="BC21" s="96">
        <v>0</v>
      </c>
      <c r="BD21" s="96">
        <v>0</v>
      </c>
      <c r="BE21" s="133">
        <v>0</v>
      </c>
      <c r="BF21" s="133">
        <v>0</v>
      </c>
      <c r="BG21" s="133">
        <v>0</v>
      </c>
      <c r="BH21" s="133">
        <v>0</v>
      </c>
      <c r="BI21" s="133">
        <v>0</v>
      </c>
      <c r="BJ21" s="133">
        <v>0</v>
      </c>
      <c r="BK21" s="133">
        <v>0</v>
      </c>
      <c r="BL21" s="133">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5">
        <f>SUM(Tabelle2[[#This Row],[Jan 22 CF]:[Mar 22 CF]])</f>
        <v>0</v>
      </c>
      <c r="CL21" s="95">
        <f>SUM(Tabelle2[[#This Row],[Apr 22 CF]:[Jun 22 CF]])</f>
        <v>0</v>
      </c>
      <c r="CM21" s="95">
        <f>SUM(Tabelle2[[#This Row],[Jul 22 CF]:[Sep 22 CF]])</f>
        <v>0</v>
      </c>
      <c r="CN21" s="95">
        <f>SUM(Tabelle2[[#This Row],[Oct 22 CF]:[Dec 22 CF]])</f>
        <v>0</v>
      </c>
      <c r="CO21" s="95">
        <f>SUM(Tabelle2[[#This Row],[Jan 23 CF]:[Mar 23 CF]])</f>
        <v>0</v>
      </c>
      <c r="CP21" s="95">
        <f>SUM(Tabelle2[[#This Row],[Apr 23 CF]:[Jun 23 CF]])</f>
        <v>0</v>
      </c>
      <c r="CQ21" s="95">
        <f>SUM(Tabelle2[[#This Row],[Jul 23 CF]:[Sep 23 CF]])</f>
        <v>0</v>
      </c>
      <c r="CR21" s="95">
        <f>SUM(Tabelle2[[#This Row],[Oct 23 CF]:[Dec 23 CF]])</f>
        <v>0</v>
      </c>
      <c r="CS21" s="95">
        <f>SUM(Tabelle2[[#This Row],[Jan 24 CF]:[Mar 24 CF]])</f>
        <v>0</v>
      </c>
      <c r="CT21" s="95">
        <f>SUM(Tabelle2[[#This Row],[Apr 24 CF]:[Jun 24 CF]])</f>
        <v>0</v>
      </c>
      <c r="CU21" s="95">
        <f>SUM(Tabelle2[[#This Row],[Jul 24 CF]:[Sep 24 CF]])</f>
        <v>0</v>
      </c>
      <c r="CV21" s="95">
        <f>SUM(Tabelle2[[#This Row],[Oct 24 CF]:[Dec 24 CF]])</f>
        <v>0</v>
      </c>
      <c r="CW21" s="98">
        <v>0</v>
      </c>
      <c r="CX21" s="275">
        <v>0</v>
      </c>
      <c r="CY21" s="98">
        <v>0</v>
      </c>
      <c r="CZ21" s="52">
        <v>0</v>
      </c>
      <c r="DA21" s="52">
        <f>SUM(Tabelle2[[#This Row],[Jan 22 CF]:[Dec 22 CF]])</f>
        <v>0</v>
      </c>
      <c r="DB21" s="98">
        <f>SUM(Tabelle2[[#This Row],[Jan 23 CF]:[Dec 23 CF]])</f>
        <v>0</v>
      </c>
      <c r="DC21" s="98">
        <f>SUM(Tabelle2[[#This Row],[Jan 24 CF]:[Dec 24 CF]])</f>
        <v>0</v>
      </c>
      <c r="DD21" s="98">
        <v>0</v>
      </c>
      <c r="DE21" s="98">
        <v>0</v>
      </c>
      <c r="DF21" s="98">
        <v>0</v>
      </c>
      <c r="DG21" s="98">
        <v>0</v>
      </c>
      <c r="DH21" s="98">
        <v>0</v>
      </c>
      <c r="DI21" s="98">
        <v>0</v>
      </c>
      <c r="DJ21" s="98">
        <v>0</v>
      </c>
      <c r="DK21" s="98">
        <v>0</v>
      </c>
      <c r="DL21" s="98">
        <v>0</v>
      </c>
      <c r="DM21" s="98">
        <v>0</v>
      </c>
      <c r="DN21" s="98"/>
      <c r="DO21" s="98"/>
      <c r="DP21" s="226">
        <v>0.95</v>
      </c>
      <c r="DQ21" s="226">
        <v>0.92500000000000004</v>
      </c>
      <c r="DR21" s="226">
        <v>0.8</v>
      </c>
      <c r="DS21" s="226">
        <v>0.85</v>
      </c>
      <c r="DT21" s="226">
        <v>0.9</v>
      </c>
      <c r="DU21" s="226">
        <v>0.9</v>
      </c>
      <c r="DV21" s="226">
        <v>0.9</v>
      </c>
      <c r="DW21" s="226">
        <v>0.9</v>
      </c>
      <c r="DX21" s="226">
        <v>0.9</v>
      </c>
      <c r="DY21" s="226">
        <v>0.9</v>
      </c>
      <c r="DZ21" s="226">
        <v>0.9</v>
      </c>
      <c r="EA21" s="226">
        <v>0.88</v>
      </c>
      <c r="EB21" s="226">
        <v>0.9</v>
      </c>
      <c r="EC21" s="226">
        <v>0.93</v>
      </c>
      <c r="ED21" s="226">
        <v>0.93</v>
      </c>
      <c r="EE21" s="226">
        <v>0.9</v>
      </c>
      <c r="EF21" s="316">
        <v>0.9</v>
      </c>
      <c r="EG21" s="316">
        <v>0.9</v>
      </c>
      <c r="EH21" s="316">
        <v>0.9</v>
      </c>
      <c r="EI21" s="226">
        <v>0.95</v>
      </c>
      <c r="EJ21" s="226">
        <v>0.95</v>
      </c>
      <c r="EK21" s="226">
        <v>0.95</v>
      </c>
      <c r="EL21" s="226">
        <v>0.97499999999999998</v>
      </c>
      <c r="EM21" s="226">
        <v>0.95</v>
      </c>
      <c r="EN21" s="226">
        <v>0.9</v>
      </c>
      <c r="EO21" s="226">
        <v>0.9</v>
      </c>
      <c r="EP21" s="226">
        <v>0.9</v>
      </c>
      <c r="EQ21" s="226">
        <v>0.9</v>
      </c>
      <c r="ER21" s="226">
        <v>0.9</v>
      </c>
      <c r="ES21" s="226">
        <v>0.9</v>
      </c>
      <c r="ET21" s="226">
        <v>0.9</v>
      </c>
      <c r="EU21" s="226">
        <v>0.9</v>
      </c>
      <c r="EV21" s="226">
        <v>0.9</v>
      </c>
      <c r="EW21" s="226">
        <v>0.9</v>
      </c>
      <c r="EX21" s="226">
        <v>0.9</v>
      </c>
      <c r="EY21" s="226">
        <v>0.9</v>
      </c>
      <c r="EZ21" s="316">
        <v>0.9</v>
      </c>
      <c r="FA21" s="226">
        <v>0.9</v>
      </c>
      <c r="FB21" s="226">
        <v>0.85</v>
      </c>
      <c r="FC21" s="226">
        <v>0.85</v>
      </c>
      <c r="FD21" s="226">
        <v>0.85</v>
      </c>
      <c r="FE21" s="226">
        <v>0.85</v>
      </c>
      <c r="FF21" s="226">
        <v>0.85</v>
      </c>
      <c r="FG21" s="226">
        <v>0.85</v>
      </c>
      <c r="FH21" s="226">
        <v>0.85</v>
      </c>
      <c r="FI21" s="226">
        <v>0.85</v>
      </c>
      <c r="FJ21" s="226">
        <v>0.85</v>
      </c>
      <c r="FK21" s="226">
        <v>0.85</v>
      </c>
      <c r="FL21" s="226">
        <v>0.85</v>
      </c>
      <c r="FM21" s="195">
        <f t="shared" si="0"/>
        <v>0</v>
      </c>
      <c r="FN21" s="195">
        <f t="shared" si="1"/>
        <v>0</v>
      </c>
      <c r="FO21" s="195">
        <f t="shared" si="2"/>
        <v>0</v>
      </c>
      <c r="FP21" s="195">
        <f t="shared" si="3"/>
        <v>0</v>
      </c>
      <c r="FQ21" s="195">
        <f t="shared" si="4"/>
        <v>0</v>
      </c>
      <c r="FR21" s="195">
        <f t="shared" si="5"/>
        <v>0</v>
      </c>
      <c r="FS21" s="195">
        <f t="shared" si="6"/>
        <v>0</v>
      </c>
      <c r="FT21" s="95">
        <f t="shared" si="7"/>
        <v>0</v>
      </c>
      <c r="FU21" s="95">
        <f t="shared" si="8"/>
        <v>0</v>
      </c>
      <c r="FV21" s="95">
        <f t="shared" si="9"/>
        <v>0</v>
      </c>
      <c r="FW21" s="95">
        <f t="shared" si="10"/>
        <v>0</v>
      </c>
      <c r="FX21" s="95">
        <f t="shared" si="11"/>
        <v>0</v>
      </c>
      <c r="FY21" s="95">
        <f t="shared" si="12"/>
        <v>0</v>
      </c>
      <c r="FZ21" s="95">
        <f t="shared" si="13"/>
        <v>0</v>
      </c>
      <c r="GA21" s="95">
        <f t="shared" si="14"/>
        <v>0</v>
      </c>
      <c r="GB21" s="95">
        <f t="shared" si="15"/>
        <v>0</v>
      </c>
      <c r="GC21" s="95">
        <f t="shared" si="16"/>
        <v>0</v>
      </c>
      <c r="GD21" s="95">
        <f t="shared" si="17"/>
        <v>0</v>
      </c>
      <c r="GE21" s="95">
        <f t="shared" si="18"/>
        <v>0</v>
      </c>
      <c r="GF21" s="95">
        <f t="shared" si="19"/>
        <v>0</v>
      </c>
      <c r="GG21" s="95">
        <f t="shared" si="20"/>
        <v>0</v>
      </c>
      <c r="GH21" s="95">
        <f t="shared" si="21"/>
        <v>0</v>
      </c>
      <c r="GI21" s="95">
        <f>BW21*Tabelle2[[#This Row],[Nov 2023 AF]]</f>
        <v>0</v>
      </c>
      <c r="GJ21" s="95">
        <f>BX21*Tabelle2[[#This Row],[Dec 2023 AF]]</f>
        <v>0</v>
      </c>
      <c r="GK21" s="95">
        <f>BY21*Tabelle2[[#This Row],[Jan 2024 AF]]</f>
        <v>0</v>
      </c>
      <c r="GL21" s="95">
        <f>BZ21*Tabelle2[[#This Row],[Feb 2024 AF]]</f>
        <v>0</v>
      </c>
      <c r="GM21" s="95">
        <f>CA21*Tabelle2[[#This Row],[Mar 2024 AF]]</f>
        <v>0</v>
      </c>
      <c r="GN21" s="95">
        <f>CB21*Tabelle2[[#This Row],[Apr 2024 AF]]</f>
        <v>0</v>
      </c>
      <c r="GO21" s="95">
        <f>CC21*Tabelle2[[#This Row],[May 2024 AF]]</f>
        <v>0</v>
      </c>
      <c r="GP21" s="95">
        <f>CD21*Tabelle2[[#This Row],[Jun 2024 AF]]</f>
        <v>0</v>
      </c>
      <c r="GQ21" s="95">
        <f>CE21*Tabelle2[[#This Row],[Jul 2024 AF]]</f>
        <v>0</v>
      </c>
      <c r="GR21" s="95">
        <f>CF21*Tabelle2[[#This Row],[Aug 2024 AF]]</f>
        <v>0</v>
      </c>
      <c r="GS21" s="95">
        <f>CG21*Tabelle2[[#This Row],[Sep 2024 AF]]</f>
        <v>0</v>
      </c>
      <c r="GT21" s="95">
        <f>CH21*Tabelle2[[#This Row],[Oct 2024 AF]]</f>
        <v>0</v>
      </c>
      <c r="GU21" s="95">
        <f>CI21*Tabelle2[[#This Row],[Nov 2024 AF]]</f>
        <v>0</v>
      </c>
      <c r="GV21" s="95">
        <f>CJ21*Tabelle2[[#This Row],[Dec 2024 AF]]</f>
        <v>0</v>
      </c>
      <c r="GW21" s="95">
        <f>SUM(Tabelle2[[#This Row],[Jan 22 NF]:[Mar 22 NF]])</f>
        <v>0</v>
      </c>
      <c r="GX21" s="95">
        <f>SUM(Tabelle2[[#This Row],[Apr 22 NF]:[Jun 22 NF]])</f>
        <v>0</v>
      </c>
      <c r="GY21" s="95">
        <f>SUM(Tabelle2[[#This Row],[Jul 22 NF]:[Sep 22 NF]])</f>
        <v>0</v>
      </c>
      <c r="GZ21" s="95">
        <f>SUM(Tabelle2[[#This Row],[Oct 22 NF]:[Dec 22 NF]])</f>
        <v>0</v>
      </c>
      <c r="HA21" s="98">
        <f>SUM(Tabelle2[[#This Row],[Jan 23 NF]:[Mar 23 NF]])</f>
        <v>0</v>
      </c>
      <c r="HB21" s="98">
        <f>SUM(Tabelle2[[#This Row],[Apr 23 NF]:[Jun 23 NF]])</f>
        <v>0</v>
      </c>
      <c r="HC21" s="98">
        <f>SUM(Tabelle2[[#This Row],[Jul 23 NF]:[Sep 23 NF]])</f>
        <v>0</v>
      </c>
      <c r="HD21" s="98">
        <f>SUM(Tabelle2[[#This Row],[Oct 23 NF]:[Dec 23 NF]])</f>
        <v>0</v>
      </c>
      <c r="HE21" s="95">
        <f>SUM(Tabelle2[[#This Row],[Jan 24 NF]:[Mar 24 NF]])</f>
        <v>0</v>
      </c>
      <c r="HF21" s="98">
        <f>SUM(Tabelle2[[#This Row],[Apr 24 NF]:[Jun 24 NF]])</f>
        <v>0</v>
      </c>
      <c r="HG21" s="98">
        <f>SUM(Tabelle2[[#This Row],[Jul 24 NF]:[Sep 24 NF]])</f>
        <v>0</v>
      </c>
      <c r="HH21" s="98">
        <f>SUM(Tabelle2[[#This Row],[Oct 24 NF]:[Dec 24 NF]])</f>
        <v>0</v>
      </c>
      <c r="HI21" s="75">
        <v>0</v>
      </c>
      <c r="HJ21" s="75">
        <v>0</v>
      </c>
      <c r="HK21" s="75">
        <v>0</v>
      </c>
      <c r="HL21" s="75">
        <v>0</v>
      </c>
      <c r="HM21" s="75">
        <v>0</v>
      </c>
      <c r="HN21" s="75">
        <v>0</v>
      </c>
      <c r="HO21" s="75">
        <v>0</v>
      </c>
      <c r="HP21" s="75">
        <v>0</v>
      </c>
      <c r="HQ21" s="75">
        <v>0</v>
      </c>
      <c r="HR21" s="75">
        <v>0</v>
      </c>
      <c r="HS21" s="75">
        <v>0</v>
      </c>
      <c r="HT21" s="75">
        <v>0</v>
      </c>
      <c r="HU21" s="75">
        <v>0</v>
      </c>
      <c r="HV21" s="98">
        <v>0</v>
      </c>
      <c r="HW21" s="98">
        <v>0</v>
      </c>
      <c r="HX21" s="98">
        <v>0</v>
      </c>
      <c r="HY21" s="98">
        <v>0</v>
      </c>
      <c r="HZ21" s="98">
        <f>SUM(Tabelle2[[#This Row],[Jan 22 NF]:[Dec 22 NF]])</f>
        <v>0</v>
      </c>
      <c r="IA21" s="98">
        <f>SUM(Tabelle2[[#This Row],[Jan 23 NF]:[Dec 23 NF]])</f>
        <v>0</v>
      </c>
      <c r="IB21" s="98">
        <f>SUM(Tabelle2[[#This Row],[Jan 24 NF]:[Dec 24 NF]])</f>
        <v>0</v>
      </c>
      <c r="IC21" s="98">
        <f>IFERROR(Tabelle2[[#This Row],[2025 CF]]*Tabelle2[[#This Row],[2025 AF]],0)</f>
        <v>0</v>
      </c>
      <c r="ID21" s="98">
        <f>IFERROR(Tabelle2[[#This Row],[2026 CF]]*Tabelle2[[#This Row],[2026 AF]],0)</f>
        <v>0</v>
      </c>
      <c r="IE21" s="98">
        <f>IFERROR(Tabelle2[[#This Row],[2027 CF]]*Tabelle2[[#This Row],[2027 AF]],0)</f>
        <v>0</v>
      </c>
      <c r="IF21" s="98">
        <f>IFERROR(Tabelle2[[#This Row],[2028 CF]]*Tabelle2[[#This Row],[2028 AF]],0)</f>
        <v>0</v>
      </c>
      <c r="IG21" s="98">
        <f>IFERROR(Tabelle2[[#This Row],[2029 CF]]*Tabelle2[[#This Row],[2029 AF]],0)</f>
        <v>0</v>
      </c>
      <c r="IH21" s="98">
        <f>IFERROR(Tabelle2[[#This Row],[2030 CF]]*Tabelle2[[#This Row],[2030 AF]],0)</f>
        <v>0</v>
      </c>
      <c r="II21" s="98">
        <f>IFERROR(Tabelle2[[#This Row],[2031 CF]]*Tabelle2[[#This Row],[2031 AF]],0)</f>
        <v>0</v>
      </c>
      <c r="IJ21" s="98">
        <f>IFERROR(Tabelle2[[#This Row],[2032 CF]]*Tabelle2[[#This Row],[2032 AF]],0)</f>
        <v>0</v>
      </c>
      <c r="IK21" s="98">
        <f>IFERROR(Tabelle2[[#This Row],[2033 CF]]*Tabelle2[[#This Row],[2033 AF]],0)</f>
        <v>0</v>
      </c>
      <c r="IL21" s="98">
        <f>IFERROR(Tabelle2[[#This Row],[2034 CF]]*Tabelle2[[#This Row],[2034 AF]],0)</f>
        <v>0</v>
      </c>
      <c r="IM21" s="98">
        <f>IFERROR(Tabelle2[[#This Row],[2035 CF]]*Tabelle2[[#This Row],[2035 AF]],0)</f>
        <v>0</v>
      </c>
      <c r="IN21" s="51">
        <v>0</v>
      </c>
      <c r="IO21" s="51">
        <v>0</v>
      </c>
      <c r="IP21" s="51">
        <v>0</v>
      </c>
      <c r="IQ21" s="51">
        <v>0</v>
      </c>
      <c r="IR21" s="51">
        <v>0</v>
      </c>
      <c r="IS21" s="51">
        <v>0</v>
      </c>
      <c r="IT21" s="51">
        <v>0</v>
      </c>
      <c r="IU21" s="51">
        <v>0</v>
      </c>
      <c r="IV21" s="51">
        <v>0</v>
      </c>
      <c r="IW21" s="51">
        <v>0</v>
      </c>
      <c r="IX21" s="51">
        <v>0</v>
      </c>
      <c r="IY21" s="51">
        <v>0</v>
      </c>
      <c r="IZ21" s="199">
        <v>0</v>
      </c>
      <c r="JA21" s="199">
        <v>0</v>
      </c>
      <c r="JB21" s="199">
        <v>0</v>
      </c>
      <c r="JC21" s="199">
        <v>0</v>
      </c>
      <c r="JD21" s="199">
        <v>0</v>
      </c>
      <c r="JE21" s="196">
        <v>0</v>
      </c>
      <c r="JF21" s="196">
        <v>0</v>
      </c>
      <c r="JG21" s="196">
        <v>0</v>
      </c>
      <c r="JH21" s="196">
        <v>0</v>
      </c>
      <c r="JI21" s="196">
        <v>0</v>
      </c>
      <c r="JJ21" s="196">
        <v>0</v>
      </c>
      <c r="JK21" s="196">
        <v>0</v>
      </c>
      <c r="JL21" s="196">
        <v>0</v>
      </c>
      <c r="JM21" s="196">
        <v>0</v>
      </c>
      <c r="JN21" s="196">
        <v>0</v>
      </c>
      <c r="JO21" s="196">
        <v>0</v>
      </c>
      <c r="JP21" s="196">
        <v>0</v>
      </c>
      <c r="JQ21" s="196">
        <f>SUM(Tabelle2[[#This Row],[Jan-23B]:[Mar-23B]])</f>
        <v>0</v>
      </c>
      <c r="JR21" s="196">
        <f>SUM(Tabelle2[[#This Row],[Apr-23B]:[Jun-23B]])</f>
        <v>0</v>
      </c>
      <c r="JS21" s="196">
        <f>SUM(Tabelle2[[#This Row],[Jul-23B]:[Sep-23B]])</f>
        <v>0</v>
      </c>
      <c r="JT21" s="196">
        <f>SUM(Tabelle2[[#This Row],[Oct-23B]:[Dec-23B]])</f>
        <v>0</v>
      </c>
      <c r="JU21" s="196">
        <f>SUM(Tabelle2[[#This Row],[1Q23 B1]:[4Q23 B]])</f>
        <v>0</v>
      </c>
      <c r="JV21" s="196">
        <v>0</v>
      </c>
      <c r="JW21" s="196">
        <v>0</v>
      </c>
      <c r="JX21" s="196">
        <v>0</v>
      </c>
      <c r="JY21" s="196">
        <v>0</v>
      </c>
      <c r="JZ21" s="196">
        <v>0</v>
      </c>
      <c r="KA21" s="196">
        <v>0</v>
      </c>
      <c r="KB21" s="196">
        <v>0</v>
      </c>
      <c r="KC21" s="196">
        <v>0</v>
      </c>
      <c r="KD21" s="196">
        <v>0</v>
      </c>
      <c r="KE21" s="196">
        <v>0</v>
      </c>
      <c r="KF21" s="196" t="str">
        <f>IF(SUM(Tabelle2[[#This Row],[2018 NF]:[2028 NF]],Tabelle2[[#This Row],[2023 B]])&gt;0,"yes","no")</f>
        <v>no</v>
      </c>
      <c r="KG21" s="196">
        <f>IFERROR(INDEX(Tabelle2[[#Headers],[2005 NF]:[2034 NF]],MATCH(TRUE,INDEX(Tabelle2[[#This Row],[2005 NF]:[2034 NF]]&gt;1000,),0)),0)</f>
        <v>0</v>
      </c>
      <c r="KH21" s="196">
        <f>IFERROR(LOOKUP(2,1/(Tabelle2[[#This Row],[2005 NF]:[2035 NF]]&gt;1000),Tabelle2[[#Headers],[2005 NF]:[2035 NF]]),0)</f>
        <v>0</v>
      </c>
      <c r="KI21" s="196">
        <f>SUM(Tabelle2[[#This Row],[Jan 23 NF]:[Mar 23 NF]])</f>
        <v>0</v>
      </c>
      <c r="KJ21" s="196">
        <f>SUM(Tabelle2[[#This Row],[Jan-23B]:[Mar-23B]])</f>
        <v>0</v>
      </c>
      <c r="KK21" s="52">
        <v>0</v>
      </c>
      <c r="KL21" s="52">
        <v>0</v>
      </c>
      <c r="KM21" s="52">
        <v>0</v>
      </c>
      <c r="KN21" s="52">
        <v>0</v>
      </c>
      <c r="KO21" s="52">
        <v>0</v>
      </c>
      <c r="KP21" s="52">
        <v>0</v>
      </c>
      <c r="KQ21" s="52">
        <v>0</v>
      </c>
      <c r="KR21" s="52">
        <v>0</v>
      </c>
      <c r="KS21" s="52">
        <v>0</v>
      </c>
      <c r="KT21" s="52">
        <v>0</v>
      </c>
      <c r="KU21" s="52">
        <v>0</v>
      </c>
      <c r="KV21" s="52">
        <v>0</v>
      </c>
      <c r="KW21" s="52">
        <v>0</v>
      </c>
      <c r="KX21" s="52">
        <v>0</v>
      </c>
      <c r="KY21" s="52">
        <v>0</v>
      </c>
      <c r="KZ21" s="52">
        <v>0</v>
      </c>
      <c r="LA21" s="52" t="e">
        <f>$AV21*2.204623/#REF!*$AP21*Tabelle2[[#This Row],[May 23 NF]]</f>
        <v>#REF!</v>
      </c>
      <c r="LB21" s="52" t="e">
        <f>$AV21*2.204623/#REF!*$AP21*Tabelle2[[#This Row],[Jun 23 NF]]</f>
        <v>#REF!</v>
      </c>
      <c r="LC21" s="52" t="e">
        <f>$AV21*2.204623/#REF!*$AP21*Tabelle2[[#This Row],[Jul 23 NF]]</f>
        <v>#REF!</v>
      </c>
      <c r="LD21" s="52" t="e">
        <f>$AV21*2.204623/#REF!*$AP21*Tabelle2[[#This Row],[Aug 23 NF]]</f>
        <v>#REF!</v>
      </c>
      <c r="LE21" s="52" t="e">
        <f>$AV21*2.204623/#REF!*$AP21*Tabelle2[[#This Row],[Sep 23 NF]]</f>
        <v>#REF!</v>
      </c>
      <c r="LF21" s="52" t="e">
        <f>$AV21*2.204623/#REF!*$AP21*Tabelle2[[#This Row],[Oct 23 NF]]</f>
        <v>#REF!</v>
      </c>
      <c r="LG21" s="52" t="e">
        <f>$AV21*2.204623/#REF!*$AP21*Tabelle2[[#This Row],[Nov 23 NF]]</f>
        <v>#REF!</v>
      </c>
      <c r="LH21" s="52" t="e">
        <f>$AV21*2.204623/#REF!*$AP21*Tabelle2[[#This Row],[Dec 23 NF]]</f>
        <v>#REF!</v>
      </c>
      <c r="LI21" s="52" t="e">
        <f>$AV21*2.204623/#REF!*$AP21*Tabelle2[[#This Row],[Jan 24 NF]]</f>
        <v>#REF!</v>
      </c>
      <c r="LJ21" s="52" t="e">
        <f>$AV21*2.204623/#REF!*$AP21*Tabelle2[[#This Row],[Feb 24 NF]]</f>
        <v>#REF!</v>
      </c>
      <c r="LK21" s="52" t="e">
        <f>$AV21*2.204623/#REF!*$AP21*Tabelle2[[#This Row],[Mar 24 NF]]</f>
        <v>#REF!</v>
      </c>
      <c r="LL21" s="52" t="e">
        <f>$AV21*2.204623/#REF!*$AP21*Tabelle2[[#This Row],[Apr 24 NF]]</f>
        <v>#REF!</v>
      </c>
      <c r="LM21" s="52" t="e">
        <f>$AV21*2.204623/#REF!*$AP21*Tabelle2[[#This Row],[May 24 NF]]</f>
        <v>#REF!</v>
      </c>
      <c r="LN21" s="52" t="e">
        <f>$AV21*2.204623/#REF!*$AP21*Tabelle2[[#This Row],[Jun 24 NF]]</f>
        <v>#REF!</v>
      </c>
      <c r="LO21" s="52" t="e">
        <f>$AV21*2.204623/#REF!*$AP21*Tabelle2[[#This Row],[Jul 24 NF]]</f>
        <v>#REF!</v>
      </c>
      <c r="LP21" s="52" t="e">
        <f>$AV21*2.204623/#REF!*$AP21*Tabelle2[[#This Row],[Aug 24 NF]]</f>
        <v>#REF!</v>
      </c>
      <c r="LQ21" s="52" t="e">
        <f>$AV21*2.204623/#REF!*$AP21*Tabelle2[[#This Row],[Sep 24 NF]]</f>
        <v>#REF!</v>
      </c>
      <c r="LR21" s="52" t="e">
        <f>$AV21*2.204623/#REF!*$AP21*Tabelle2[[#This Row],[Oct 24 NF]]</f>
        <v>#REF!</v>
      </c>
      <c r="LS21" s="52" t="e">
        <f>$AV21*2.204623/#REF!*$AP21*Tabelle2[[#This Row],[Nov 24 NF]]</f>
        <v>#REF!</v>
      </c>
      <c r="LT21" s="52" t="e">
        <f>$AV21*2.204623/#REF!*$AP21*Tabelle2[[#This Row],[Dec 24 NF]]</f>
        <v>#REF!</v>
      </c>
      <c r="LU21" s="198">
        <f>SUM(Tabelle2[[#This Row],[Jan 22 EV]:[Mar 22 EV]])</f>
        <v>0</v>
      </c>
      <c r="LV21" s="198">
        <f>SUM(Tabelle2[[#This Row],[Apr 22 EV]:[Jun 22 EV]])</f>
        <v>0</v>
      </c>
      <c r="LW21" s="198">
        <f>SUM(Tabelle2[[#This Row],[Jul 22 EV]:[Sep 22 EV]])</f>
        <v>0</v>
      </c>
      <c r="LX21" s="198">
        <f>SUM(Tabelle2[[#This Row],[Oct 22 EV]:[Dec 22 EV]])</f>
        <v>0</v>
      </c>
      <c r="LY21" s="198">
        <f>SUM(Tabelle2[[#This Row],[Jan 23 EV]:[Mar 23 EV]])</f>
        <v>0</v>
      </c>
      <c r="LZ21" s="198" t="e">
        <f>SUM(Tabelle2[[#This Row],[Apr 23 EV]:[Jun 23 EV]])</f>
        <v>#REF!</v>
      </c>
      <c r="MA21" s="198" t="e">
        <f>SUM(Tabelle2[[#This Row],[Jul 23 EV]:[Sep 23 EV]])</f>
        <v>#REF!</v>
      </c>
      <c r="MB21" s="198" t="e">
        <f>SUM(Tabelle2[[#This Row],[Oct 23 EV]:[Dec 23 EV]])</f>
        <v>#REF!</v>
      </c>
      <c r="MC21" s="198" t="e">
        <f>SUM(Tabelle2[[#This Row],[Jan 24 EV]:[Mar 24 EV]])</f>
        <v>#REF!</v>
      </c>
      <c r="MD21" s="198" t="e">
        <f>SUM(Tabelle2[[#This Row],[Apr 24 EV]:[Jun 24 EV]])</f>
        <v>#REF!</v>
      </c>
      <c r="ME21" s="198" t="e">
        <f>SUM(Tabelle2[[#This Row],[Jul 24 EV]:[Sep 24 EV]])</f>
        <v>#REF!</v>
      </c>
      <c r="MF21" s="198" t="e">
        <f>SUM(Tabelle2[[#This Row],[Oct 24 EV]:[Dec 24 EV]])</f>
        <v>#REF!</v>
      </c>
      <c r="MG21" s="74">
        <v>0</v>
      </c>
      <c r="MH21" s="74">
        <v>0</v>
      </c>
      <c r="MI21" s="74">
        <v>0</v>
      </c>
      <c r="MJ21" s="74">
        <v>0</v>
      </c>
      <c r="MK21" s="74">
        <v>0</v>
      </c>
      <c r="ML21" s="74">
        <v>0</v>
      </c>
      <c r="MM21" s="74">
        <v>0</v>
      </c>
      <c r="MN21" s="74">
        <v>0</v>
      </c>
      <c r="MO21" s="74">
        <v>0</v>
      </c>
      <c r="MP21" s="98">
        <v>0</v>
      </c>
      <c r="MQ21" s="98" t="e">
        <f>$AS21*2.204623/#REF!*$AP21*HU21</f>
        <v>#REF!</v>
      </c>
      <c r="MR21" s="98" t="e">
        <f>$AT21*2.204623/#REF!*$AP21*HV21</f>
        <v>#REF!</v>
      </c>
      <c r="MS21" s="98">
        <v>0</v>
      </c>
      <c r="MT21" s="98">
        <v>0</v>
      </c>
      <c r="MU21" s="98">
        <v>0</v>
      </c>
      <c r="MV21" s="98">
        <f>SUM(Tabelle2[[#This Row],[Jan 22 EV]:[Dec 22 EV]])</f>
        <v>0</v>
      </c>
      <c r="MW21" s="98" t="e">
        <f>SUM(Tabelle2[[#This Row],[Jan 23 EV]:[Dec 23 EV]])</f>
        <v>#REF!</v>
      </c>
      <c r="MX21" s="98" t="e">
        <f>SUM(Tabelle2[[#This Row],[Jan 24 EV]:[Dec 24 EV]])</f>
        <v>#REF!</v>
      </c>
      <c r="MY21" s="98">
        <f t="shared" si="22"/>
        <v>0</v>
      </c>
      <c r="MZ21" s="98">
        <f t="shared" si="23"/>
        <v>0</v>
      </c>
      <c r="NA21" s="98">
        <f t="shared" si="24"/>
        <v>0</v>
      </c>
      <c r="NB21" s="98">
        <f t="shared" si="25"/>
        <v>0</v>
      </c>
      <c r="NC21" s="52">
        <v>0</v>
      </c>
      <c r="ND21" s="52">
        <v>0</v>
      </c>
      <c r="NE21" s="52">
        <v>0</v>
      </c>
      <c r="NF21" s="52">
        <v>0</v>
      </c>
      <c r="NG21" s="52">
        <v>0</v>
      </c>
      <c r="NH21" s="52">
        <v>0</v>
      </c>
      <c r="NI21" s="52">
        <v>0</v>
      </c>
      <c r="NJ21" s="52">
        <v>0</v>
      </c>
      <c r="NK21" s="52">
        <v>0</v>
      </c>
      <c r="NL21" s="52">
        <v>0</v>
      </c>
      <c r="NM21" s="52">
        <v>0</v>
      </c>
      <c r="NN21" s="52">
        <v>0</v>
      </c>
      <c r="NO21" s="198">
        <f t="shared" si="26"/>
        <v>0</v>
      </c>
      <c r="NP21" s="198">
        <f t="shared" si="27"/>
        <v>0</v>
      </c>
      <c r="NQ21" s="198">
        <f t="shared" si="28"/>
        <v>0</v>
      </c>
      <c r="NR21" s="198">
        <f t="shared" si="29"/>
        <v>0</v>
      </c>
      <c r="NS21" s="198">
        <f t="shared" si="30"/>
        <v>0</v>
      </c>
      <c r="NT21" s="198">
        <v>0</v>
      </c>
      <c r="NU21" s="198">
        <v>0</v>
      </c>
      <c r="NV21" s="198">
        <v>0</v>
      </c>
      <c r="NW21" s="198">
        <v>0</v>
      </c>
      <c r="NX21" s="198">
        <v>0</v>
      </c>
      <c r="NY21" s="198">
        <v>0</v>
      </c>
      <c r="NZ21" s="198">
        <v>0</v>
      </c>
      <c r="OA21" s="198">
        <v>0</v>
      </c>
      <c r="OB21" s="198">
        <v>0</v>
      </c>
      <c r="OC21" s="198">
        <v>0</v>
      </c>
      <c r="OD21" s="198">
        <v>0</v>
      </c>
      <c r="OE21" s="198">
        <v>0</v>
      </c>
      <c r="OF21" s="198">
        <f>SUM(Tabelle2[[#This Row],[Jan 23 B EV]:[Mar 23 B EV]])</f>
        <v>0</v>
      </c>
      <c r="OG21" s="198">
        <f>SUM(Tabelle2[[#This Row],[Apr 23 B EV]:[Jun 23 B EV]])</f>
        <v>0</v>
      </c>
      <c r="OH21" s="198">
        <f>SUM(Tabelle2[[#This Row],[Jul 23 B EV]:[Sep 23 B EV]])</f>
        <v>0</v>
      </c>
      <c r="OI21" s="198">
        <f>SUM(Tabelle2[[#This Row],[Oct 23 B EV]:[Dec 23 B EV]])</f>
        <v>0</v>
      </c>
      <c r="OJ21" s="198">
        <f>SUM(Tabelle2[[#This Row],[Jan 23 B EV]:[Dec 23 B EV]])</f>
        <v>0</v>
      </c>
      <c r="OK21" s="74"/>
      <c r="OL21" s="74"/>
      <c r="OM21" s="95" t="s">
        <v>959</v>
      </c>
      <c r="ON21" s="95" t="s">
        <v>975</v>
      </c>
      <c r="OO21" s="95">
        <v>0</v>
      </c>
      <c r="OP21" s="95">
        <v>0</v>
      </c>
      <c r="OQ21" s="74"/>
      <c r="OR21" s="74"/>
      <c r="OS21" s="74"/>
      <c r="OT21" s="74"/>
      <c r="OU21" s="74"/>
      <c r="OV21" s="74"/>
      <c r="OW21" s="74"/>
      <c r="OX21" s="198">
        <v>0</v>
      </c>
      <c r="OY21" s="198">
        <v>0</v>
      </c>
      <c r="OZ21" s="198">
        <v>0</v>
      </c>
      <c r="PA21" s="198">
        <v>0</v>
      </c>
      <c r="PB21" s="353">
        <v>0</v>
      </c>
      <c r="PC21" s="48" t="s">
        <v>57</v>
      </c>
      <c r="PD21" s="221" t="s">
        <v>162</v>
      </c>
      <c r="PE21" s="3" t="s">
        <v>159</v>
      </c>
      <c r="PF21" s="221" t="s">
        <v>45</v>
      </c>
      <c r="PG21" s="336">
        <v>0</v>
      </c>
      <c r="PH21" s="221">
        <v>0</v>
      </c>
      <c r="PI21" s="30">
        <v>1</v>
      </c>
      <c r="PJ21" s="30" t="s">
        <v>45</v>
      </c>
      <c r="PK21" s="30">
        <v>0</v>
      </c>
      <c r="PL21" s="30"/>
      <c r="PM21" s="338"/>
      <c r="PN21" s="221" t="s">
        <v>980</v>
      </c>
      <c r="PO21" s="337" t="s">
        <v>43</v>
      </c>
      <c r="PP21" s="200">
        <v>2407.8740082170316</v>
      </c>
      <c r="PQ21" s="56">
        <v>2220.7924770497352</v>
      </c>
      <c r="PR21" s="56">
        <v>2393.0833333333335</v>
      </c>
      <c r="PS21" s="56">
        <v>2425</v>
      </c>
      <c r="PT21" s="200">
        <v>2151.6666666666665</v>
      </c>
      <c r="PU21" s="200">
        <v>2059.5416666666665</v>
      </c>
      <c r="PV21" s="200">
        <v>2813.8101851851857</v>
      </c>
      <c r="PW21" s="200">
        <v>3372.4709444775326</v>
      </c>
      <c r="PX21" s="200" t="e">
        <f>IF($PI21=1,SUMIF(#REF!,$PF21,#REF!),SUMIF(#REF!,$PJ21,#REF!))</f>
        <v>#REF!</v>
      </c>
      <c r="PY21" s="200" t="e">
        <f>IF($PI21=1,SUMIF(#REF!,$PF21,#REF!),SUMIF(#REF!,$PJ21,#REF!))</f>
        <v>#REF!</v>
      </c>
      <c r="PZ21" s="200" t="e">
        <f>IF($PI21=1,SUMIF(#REF!,$PF21,#REF!),SUMIF(#REF!,$PJ21,#REF!))</f>
        <v>#REF!</v>
      </c>
      <c r="QA21" s="200" t="e">
        <f>IF($PI21=1,SUMIF(#REF!,$PF21,#REF!),SUMIF(#REF!,$PJ21,#REF!))</f>
        <v>#REF!</v>
      </c>
      <c r="QB21" s="200" t="e">
        <f>IF($PI21=1,SUMIF(#REF!,$PF21,#REF!),SUMIF(#REF!,$PJ21,#REF!))</f>
        <v>#REF!</v>
      </c>
      <c r="QC21" s="200" t="e">
        <f>IF($PI21=1,SUMIF(#REF!,$PF21,#REF!),SUMIF(#REF!,$PJ21,#REF!))</f>
        <v>#REF!</v>
      </c>
      <c r="QD21" s="57">
        <f t="shared" si="31"/>
        <v>4.5470725967593326</v>
      </c>
      <c r="QE21" s="57">
        <f t="shared" si="32"/>
        <v>4.8998381250000005</v>
      </c>
      <c r="QF21" s="57">
        <f t="shared" si="33"/>
        <v>4.9651874999999999</v>
      </c>
      <c r="QG21" s="57">
        <f t="shared" si="34"/>
        <v>4.4055374999999994</v>
      </c>
      <c r="QH21" s="57">
        <f t="shared" si="35"/>
        <v>4.2169115624999991</v>
      </c>
      <c r="QI21" s="57">
        <f t="shared" si="36"/>
        <v>5.7612763541666672</v>
      </c>
      <c r="QJ21" s="57">
        <f>IF(Tabelle2[[#This Row],[Index and Premium Usage]]=1,($AW21*(1+$AZ21))*(PW21*(1+$PG21)+$PH21)/1000,($AW21*(1+$AZ21))*(PW21*(1+$PG21)+$PK21)/1000)</f>
        <v>6.905134258817748</v>
      </c>
      <c r="QK21" s="57" t="e">
        <f>IF($PI21=1,($AW21*(1+$AY21))*(PX21*(1+$PG21)+$PH21)/1000,($AW21*(1+$AZ21))*(PX21*(1+$PG21)+$PK21+Tabelle2[[#This Row],[Premium VW 2023]])/1000)</f>
        <v>#REF!</v>
      </c>
      <c r="QL21" s="57" t="e">
        <f t="shared" si="37"/>
        <v>#REF!</v>
      </c>
      <c r="QM21" s="57" t="e">
        <f t="shared" si="38"/>
        <v>#REF!</v>
      </c>
      <c r="QN21" s="57" t="e">
        <f t="shared" si="39"/>
        <v>#REF!</v>
      </c>
      <c r="QO21" s="57" t="e">
        <f t="shared" si="40"/>
        <v>#REF!</v>
      </c>
      <c r="QP21" s="57" t="e">
        <f t="shared" si="41"/>
        <v>#REF!</v>
      </c>
    </row>
    <row r="22" spans="1:458" ht="12.75" customHeight="1">
      <c r="A22" s="94" t="s">
        <v>788</v>
      </c>
      <c r="B22" s="94" t="s">
        <v>87</v>
      </c>
      <c r="C22" s="94" t="s">
        <v>1553</v>
      </c>
      <c r="D22" s="94" t="s">
        <v>108</v>
      </c>
      <c r="E22" s="172" t="s">
        <v>304</v>
      </c>
      <c r="F22" s="94" t="s">
        <v>304</v>
      </c>
      <c r="G22" s="2" t="s">
        <v>304</v>
      </c>
      <c r="H22" s="2" t="s">
        <v>48</v>
      </c>
      <c r="I22" s="188" t="s">
        <v>247</v>
      </c>
      <c r="J22" s="2" t="s">
        <v>698</v>
      </c>
      <c r="K22" s="2" t="s">
        <v>698</v>
      </c>
      <c r="L22" s="2" t="s">
        <v>65</v>
      </c>
      <c r="M22" s="94" t="s">
        <v>699</v>
      </c>
      <c r="N22" s="1"/>
      <c r="O22" s="6"/>
      <c r="P22" s="17"/>
      <c r="R22" s="2"/>
      <c r="S22" s="2"/>
      <c r="T22" s="94" t="s">
        <v>1282</v>
      </c>
      <c r="U22" s="2" t="s">
        <v>38</v>
      </c>
      <c r="V22" s="2"/>
      <c r="W22" s="2"/>
      <c r="X22" s="94"/>
      <c r="Y22" s="94" t="s">
        <v>235</v>
      </c>
      <c r="Z22" s="94" t="s">
        <v>261</v>
      </c>
      <c r="AA22" s="1" t="s">
        <v>700</v>
      </c>
      <c r="AB22" s="1"/>
      <c r="AC22" s="1"/>
      <c r="AD22" s="2"/>
      <c r="AE22" s="2"/>
      <c r="AF22" s="2" t="s">
        <v>122</v>
      </c>
      <c r="AG22" s="2"/>
      <c r="AH22" s="2"/>
      <c r="AI22" s="2"/>
      <c r="AJ22" s="2" t="s">
        <v>120</v>
      </c>
      <c r="AK22" s="21"/>
      <c r="AL22" s="13"/>
      <c r="AM22" s="13"/>
      <c r="AN22" s="13"/>
      <c r="AO22" s="13"/>
      <c r="AP22" s="13">
        <v>1</v>
      </c>
      <c r="AQ22" s="78"/>
      <c r="AR22" s="37">
        <v>12.7</v>
      </c>
      <c r="AS22" s="67">
        <v>12.7</v>
      </c>
      <c r="AT22" s="67">
        <v>12.7</v>
      </c>
      <c r="AU22" s="67">
        <v>12.7</v>
      </c>
      <c r="AV22" s="73">
        <v>12.7</v>
      </c>
      <c r="AW22" s="33">
        <v>12.7</v>
      </c>
      <c r="AX22" s="193"/>
      <c r="AY22" s="36">
        <v>0.05</v>
      </c>
      <c r="AZ22" s="36">
        <v>0.05</v>
      </c>
      <c r="BA22" s="96">
        <v>0</v>
      </c>
      <c r="BB22" s="96">
        <v>0</v>
      </c>
      <c r="BC22" s="96">
        <v>0</v>
      </c>
      <c r="BD22" s="96">
        <v>0</v>
      </c>
      <c r="BE22" s="133">
        <v>0</v>
      </c>
      <c r="BF22" s="133">
        <v>0</v>
      </c>
      <c r="BG22" s="133">
        <v>0</v>
      </c>
      <c r="BH22" s="133">
        <v>0</v>
      </c>
      <c r="BI22" s="133">
        <v>0</v>
      </c>
      <c r="BJ22" s="133">
        <v>0</v>
      </c>
      <c r="BK22" s="133">
        <v>0</v>
      </c>
      <c r="BL22" s="133">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5">
        <f>SUM(Tabelle2[[#This Row],[Jan 22 CF]:[Mar 22 CF]])</f>
        <v>0</v>
      </c>
      <c r="CL22" s="95">
        <f>SUM(Tabelle2[[#This Row],[Apr 22 CF]:[Jun 22 CF]])</f>
        <v>0</v>
      </c>
      <c r="CM22" s="95">
        <f>SUM(Tabelle2[[#This Row],[Jul 22 CF]:[Sep 22 CF]])</f>
        <v>0</v>
      </c>
      <c r="CN22" s="95">
        <f>SUM(Tabelle2[[#This Row],[Oct 22 CF]:[Dec 22 CF]])</f>
        <v>0</v>
      </c>
      <c r="CO22" s="95">
        <f>SUM(Tabelle2[[#This Row],[Jan 23 CF]:[Mar 23 CF]])</f>
        <v>0</v>
      </c>
      <c r="CP22" s="95">
        <f>SUM(Tabelle2[[#This Row],[Apr 23 CF]:[Jun 23 CF]])</f>
        <v>0</v>
      </c>
      <c r="CQ22" s="95">
        <f>SUM(Tabelle2[[#This Row],[Jul 23 CF]:[Sep 23 CF]])</f>
        <v>0</v>
      </c>
      <c r="CR22" s="95">
        <f>SUM(Tabelle2[[#This Row],[Oct 23 CF]:[Dec 23 CF]])</f>
        <v>0</v>
      </c>
      <c r="CS22" s="95">
        <f>SUM(Tabelle2[[#This Row],[Jan 24 CF]:[Mar 24 CF]])</f>
        <v>0</v>
      </c>
      <c r="CT22" s="95">
        <f>SUM(Tabelle2[[#This Row],[Apr 24 CF]:[Jun 24 CF]])</f>
        <v>0</v>
      </c>
      <c r="CU22" s="95">
        <f>SUM(Tabelle2[[#This Row],[Jul 24 CF]:[Sep 24 CF]])</f>
        <v>0</v>
      </c>
      <c r="CV22" s="95">
        <f>SUM(Tabelle2[[#This Row],[Oct 24 CF]:[Dec 24 CF]])</f>
        <v>0</v>
      </c>
      <c r="CW22" s="98">
        <v>0</v>
      </c>
      <c r="CX22" s="275">
        <v>0</v>
      </c>
      <c r="CY22" s="98">
        <v>0</v>
      </c>
      <c r="CZ22" s="52">
        <v>0</v>
      </c>
      <c r="DA22" s="52">
        <f>SUM(Tabelle2[[#This Row],[Jan 22 CF]:[Dec 22 CF]])</f>
        <v>0</v>
      </c>
      <c r="DB22" s="98">
        <f>SUM(Tabelle2[[#This Row],[Jan 23 CF]:[Dec 23 CF]])</f>
        <v>0</v>
      </c>
      <c r="DC22" s="98">
        <f>SUM(Tabelle2[[#This Row],[Jan 24 CF]:[Dec 24 CF]])</f>
        <v>0</v>
      </c>
      <c r="DD22" s="98">
        <v>0</v>
      </c>
      <c r="DE22" s="98">
        <v>0</v>
      </c>
      <c r="DF22" s="98">
        <v>0</v>
      </c>
      <c r="DG22" s="98">
        <v>0</v>
      </c>
      <c r="DH22" s="98">
        <v>0</v>
      </c>
      <c r="DI22" s="98">
        <v>0</v>
      </c>
      <c r="DJ22" s="98">
        <v>0</v>
      </c>
      <c r="DK22" s="98">
        <v>0</v>
      </c>
      <c r="DL22" s="98">
        <v>0</v>
      </c>
      <c r="DM22" s="98">
        <v>0</v>
      </c>
      <c r="DN22" s="98"/>
      <c r="DO22" s="98"/>
      <c r="DP22" s="226">
        <v>0.95</v>
      </c>
      <c r="DQ22" s="226">
        <v>0.92500000000000004</v>
      </c>
      <c r="DR22" s="226">
        <v>0.8</v>
      </c>
      <c r="DS22" s="226">
        <v>0.85</v>
      </c>
      <c r="DT22" s="226">
        <v>0.9</v>
      </c>
      <c r="DU22" s="226">
        <v>0.9</v>
      </c>
      <c r="DV22" s="226">
        <v>0.9</v>
      </c>
      <c r="DW22" s="226">
        <v>0.9</v>
      </c>
      <c r="DX22" s="226">
        <v>0.9</v>
      </c>
      <c r="DY22" s="226">
        <v>0.9</v>
      </c>
      <c r="DZ22" s="226">
        <v>0.9</v>
      </c>
      <c r="EA22" s="226">
        <v>0.88</v>
      </c>
      <c r="EB22" s="226">
        <v>0.9</v>
      </c>
      <c r="EC22" s="226">
        <v>0.93</v>
      </c>
      <c r="ED22" s="226">
        <v>0.93</v>
      </c>
      <c r="EE22" s="226">
        <v>0.9</v>
      </c>
      <c r="EF22" s="316">
        <v>0.9</v>
      </c>
      <c r="EG22" s="316">
        <v>0.9</v>
      </c>
      <c r="EH22" s="316">
        <v>0.9</v>
      </c>
      <c r="EI22" s="226">
        <v>0.95</v>
      </c>
      <c r="EJ22" s="226">
        <v>0.95</v>
      </c>
      <c r="EK22" s="226">
        <v>0.95</v>
      </c>
      <c r="EL22" s="226">
        <v>0.97499999999999998</v>
      </c>
      <c r="EM22" s="226">
        <v>0.95</v>
      </c>
      <c r="EN22" s="226">
        <v>0.9</v>
      </c>
      <c r="EO22" s="226">
        <v>0.9</v>
      </c>
      <c r="EP22" s="226">
        <v>0.9</v>
      </c>
      <c r="EQ22" s="226">
        <v>0.9</v>
      </c>
      <c r="ER22" s="226">
        <v>0.9</v>
      </c>
      <c r="ES22" s="226">
        <v>0.9</v>
      </c>
      <c r="ET22" s="226">
        <v>0.9</v>
      </c>
      <c r="EU22" s="226">
        <v>0.9</v>
      </c>
      <c r="EV22" s="226">
        <v>0.9</v>
      </c>
      <c r="EW22" s="226">
        <v>0.9</v>
      </c>
      <c r="EX22" s="226">
        <v>0.9</v>
      </c>
      <c r="EY22" s="226">
        <v>0.9</v>
      </c>
      <c r="EZ22" s="316">
        <v>0.9</v>
      </c>
      <c r="FA22" s="226">
        <v>0.9</v>
      </c>
      <c r="FB22" s="226">
        <v>0.85</v>
      </c>
      <c r="FC22" s="226">
        <v>0.85</v>
      </c>
      <c r="FD22" s="226">
        <v>0.85</v>
      </c>
      <c r="FE22" s="226">
        <v>0.85</v>
      </c>
      <c r="FF22" s="226">
        <v>0.85</v>
      </c>
      <c r="FG22" s="226">
        <v>0.85</v>
      </c>
      <c r="FH22" s="226">
        <v>0.85</v>
      </c>
      <c r="FI22" s="226">
        <v>0.85</v>
      </c>
      <c r="FJ22" s="226">
        <v>0.85</v>
      </c>
      <c r="FK22" s="226">
        <v>0.85</v>
      </c>
      <c r="FL22" s="226">
        <v>0.85</v>
      </c>
      <c r="FM22" s="195">
        <f t="shared" si="0"/>
        <v>0</v>
      </c>
      <c r="FN22" s="195">
        <f t="shared" si="1"/>
        <v>0</v>
      </c>
      <c r="FO22" s="195">
        <f t="shared" si="2"/>
        <v>0</v>
      </c>
      <c r="FP22" s="195">
        <f t="shared" si="3"/>
        <v>0</v>
      </c>
      <c r="FQ22" s="195">
        <f t="shared" si="4"/>
        <v>0</v>
      </c>
      <c r="FR22" s="195">
        <f t="shared" si="5"/>
        <v>0</v>
      </c>
      <c r="FS22" s="195">
        <f t="shared" si="6"/>
        <v>0</v>
      </c>
      <c r="FT22" s="95">
        <f t="shared" si="7"/>
        <v>0</v>
      </c>
      <c r="FU22" s="95">
        <f t="shared" si="8"/>
        <v>0</v>
      </c>
      <c r="FV22" s="95">
        <f t="shared" si="9"/>
        <v>0</v>
      </c>
      <c r="FW22" s="95">
        <f t="shared" si="10"/>
        <v>0</v>
      </c>
      <c r="FX22" s="95">
        <f t="shared" si="11"/>
        <v>0</v>
      </c>
      <c r="FY22" s="95">
        <f t="shared" si="12"/>
        <v>0</v>
      </c>
      <c r="FZ22" s="95">
        <f t="shared" si="13"/>
        <v>0</v>
      </c>
      <c r="GA22" s="95">
        <f t="shared" si="14"/>
        <v>0</v>
      </c>
      <c r="GB22" s="95">
        <f t="shared" si="15"/>
        <v>0</v>
      </c>
      <c r="GC22" s="95">
        <f t="shared" si="16"/>
        <v>0</v>
      </c>
      <c r="GD22" s="95">
        <f t="shared" si="17"/>
        <v>0</v>
      </c>
      <c r="GE22" s="95">
        <f t="shared" si="18"/>
        <v>0</v>
      </c>
      <c r="GF22" s="95">
        <f t="shared" si="19"/>
        <v>0</v>
      </c>
      <c r="GG22" s="95">
        <f t="shared" si="20"/>
        <v>0</v>
      </c>
      <c r="GH22" s="95">
        <f t="shared" si="21"/>
        <v>0</v>
      </c>
      <c r="GI22" s="95">
        <f>BW22*Tabelle2[[#This Row],[Nov 2023 AF]]</f>
        <v>0</v>
      </c>
      <c r="GJ22" s="95">
        <f>BX22*Tabelle2[[#This Row],[Dec 2023 AF]]</f>
        <v>0</v>
      </c>
      <c r="GK22" s="95">
        <f>BY22*Tabelle2[[#This Row],[Jan 2024 AF]]</f>
        <v>0</v>
      </c>
      <c r="GL22" s="95">
        <f>BZ22*Tabelle2[[#This Row],[Feb 2024 AF]]</f>
        <v>0</v>
      </c>
      <c r="GM22" s="95">
        <f>CA22*Tabelle2[[#This Row],[Mar 2024 AF]]</f>
        <v>0</v>
      </c>
      <c r="GN22" s="95">
        <f>CB22*Tabelle2[[#This Row],[Apr 2024 AF]]</f>
        <v>0</v>
      </c>
      <c r="GO22" s="95">
        <f>CC22*Tabelle2[[#This Row],[May 2024 AF]]</f>
        <v>0</v>
      </c>
      <c r="GP22" s="95">
        <f>CD22*Tabelle2[[#This Row],[Jun 2024 AF]]</f>
        <v>0</v>
      </c>
      <c r="GQ22" s="95">
        <f>CE22*Tabelle2[[#This Row],[Jul 2024 AF]]</f>
        <v>0</v>
      </c>
      <c r="GR22" s="95">
        <f>CF22*Tabelle2[[#This Row],[Aug 2024 AF]]</f>
        <v>0</v>
      </c>
      <c r="GS22" s="95">
        <f>CG22*Tabelle2[[#This Row],[Sep 2024 AF]]</f>
        <v>0</v>
      </c>
      <c r="GT22" s="95">
        <f>CH22*Tabelle2[[#This Row],[Oct 2024 AF]]</f>
        <v>0</v>
      </c>
      <c r="GU22" s="95">
        <f>CI22*Tabelle2[[#This Row],[Nov 2024 AF]]</f>
        <v>0</v>
      </c>
      <c r="GV22" s="95">
        <f>CJ22*Tabelle2[[#This Row],[Dec 2024 AF]]</f>
        <v>0</v>
      </c>
      <c r="GW22" s="95">
        <f>SUM(Tabelle2[[#This Row],[Jan 22 NF]:[Mar 22 NF]])</f>
        <v>0</v>
      </c>
      <c r="GX22" s="95">
        <f>SUM(Tabelle2[[#This Row],[Apr 22 NF]:[Jun 22 NF]])</f>
        <v>0</v>
      </c>
      <c r="GY22" s="95">
        <f>SUM(Tabelle2[[#This Row],[Jul 22 NF]:[Sep 22 NF]])</f>
        <v>0</v>
      </c>
      <c r="GZ22" s="95">
        <f>SUM(Tabelle2[[#This Row],[Oct 22 NF]:[Dec 22 NF]])</f>
        <v>0</v>
      </c>
      <c r="HA22" s="98">
        <f>SUM(Tabelle2[[#This Row],[Jan 23 NF]:[Mar 23 NF]])</f>
        <v>0</v>
      </c>
      <c r="HB22" s="98">
        <f>SUM(Tabelle2[[#This Row],[Apr 23 NF]:[Jun 23 NF]])</f>
        <v>0</v>
      </c>
      <c r="HC22" s="98">
        <f>SUM(Tabelle2[[#This Row],[Jul 23 NF]:[Sep 23 NF]])</f>
        <v>0</v>
      </c>
      <c r="HD22" s="98">
        <f>SUM(Tabelle2[[#This Row],[Oct 23 NF]:[Dec 23 NF]])</f>
        <v>0</v>
      </c>
      <c r="HE22" s="95">
        <f>SUM(Tabelle2[[#This Row],[Jan 24 NF]:[Mar 24 NF]])</f>
        <v>0</v>
      </c>
      <c r="HF22" s="98">
        <f>SUM(Tabelle2[[#This Row],[Apr 24 NF]:[Jun 24 NF]])</f>
        <v>0</v>
      </c>
      <c r="HG22" s="98">
        <f>SUM(Tabelle2[[#This Row],[Jul 24 NF]:[Sep 24 NF]])</f>
        <v>0</v>
      </c>
      <c r="HH22" s="98">
        <f>SUM(Tabelle2[[#This Row],[Oct 24 NF]:[Dec 24 NF]])</f>
        <v>0</v>
      </c>
      <c r="HI22" s="95">
        <v>0</v>
      </c>
      <c r="HJ22" s="95">
        <v>0</v>
      </c>
      <c r="HK22" s="95">
        <v>0</v>
      </c>
      <c r="HL22" s="95">
        <v>0</v>
      </c>
      <c r="HM22" s="95">
        <v>0</v>
      </c>
      <c r="HN22" s="95">
        <v>0</v>
      </c>
      <c r="HO22" s="95">
        <v>0</v>
      </c>
      <c r="HP22" s="95">
        <v>0</v>
      </c>
      <c r="HQ22" s="95">
        <v>0</v>
      </c>
      <c r="HR22" s="95">
        <v>0</v>
      </c>
      <c r="HS22" s="95">
        <v>0</v>
      </c>
      <c r="HT22" s="95">
        <v>0</v>
      </c>
      <c r="HU22" s="95">
        <v>0</v>
      </c>
      <c r="HV22" s="98">
        <v>0</v>
      </c>
      <c r="HW22" s="98">
        <v>0</v>
      </c>
      <c r="HX22" s="98">
        <v>0</v>
      </c>
      <c r="HY22" s="98">
        <v>0</v>
      </c>
      <c r="HZ22" s="98">
        <f>SUM(Tabelle2[[#This Row],[Jan 22 NF]:[Dec 22 NF]])</f>
        <v>0</v>
      </c>
      <c r="IA22" s="98">
        <f>SUM(Tabelle2[[#This Row],[Jan 23 NF]:[Dec 23 NF]])</f>
        <v>0</v>
      </c>
      <c r="IB22" s="98">
        <f>SUM(Tabelle2[[#This Row],[Jan 24 NF]:[Dec 24 NF]])</f>
        <v>0</v>
      </c>
      <c r="IC22" s="98">
        <f>IFERROR(Tabelle2[[#This Row],[2025 CF]]*Tabelle2[[#This Row],[2025 AF]],0)</f>
        <v>0</v>
      </c>
      <c r="ID22" s="98">
        <f>IFERROR(Tabelle2[[#This Row],[2026 CF]]*Tabelle2[[#This Row],[2026 AF]],0)</f>
        <v>0</v>
      </c>
      <c r="IE22" s="98">
        <f>IFERROR(Tabelle2[[#This Row],[2027 CF]]*Tabelle2[[#This Row],[2027 AF]],0)</f>
        <v>0</v>
      </c>
      <c r="IF22" s="98">
        <f>IFERROR(Tabelle2[[#This Row],[2028 CF]]*Tabelle2[[#This Row],[2028 AF]],0)</f>
        <v>0</v>
      </c>
      <c r="IG22" s="98">
        <f>IFERROR(Tabelle2[[#This Row],[2029 CF]]*Tabelle2[[#This Row],[2029 AF]],0)</f>
        <v>0</v>
      </c>
      <c r="IH22" s="98">
        <f>IFERROR(Tabelle2[[#This Row],[2030 CF]]*Tabelle2[[#This Row],[2030 AF]],0)</f>
        <v>0</v>
      </c>
      <c r="II22" s="98">
        <f>IFERROR(Tabelle2[[#This Row],[2031 CF]]*Tabelle2[[#This Row],[2031 AF]],0)</f>
        <v>0</v>
      </c>
      <c r="IJ22" s="98">
        <f>IFERROR(Tabelle2[[#This Row],[2032 CF]]*Tabelle2[[#This Row],[2032 AF]],0)</f>
        <v>0</v>
      </c>
      <c r="IK22" s="98">
        <f>IFERROR(Tabelle2[[#This Row],[2033 CF]]*Tabelle2[[#This Row],[2033 AF]],0)</f>
        <v>0</v>
      </c>
      <c r="IL22" s="98">
        <f>IFERROR(Tabelle2[[#This Row],[2034 CF]]*Tabelle2[[#This Row],[2034 AF]],0)</f>
        <v>0</v>
      </c>
      <c r="IM22" s="98">
        <f>IFERROR(Tabelle2[[#This Row],[2035 CF]]*Tabelle2[[#This Row],[2035 AF]],0)</f>
        <v>0</v>
      </c>
      <c r="IN22" s="51">
        <v>0</v>
      </c>
      <c r="IO22" s="51">
        <v>0</v>
      </c>
      <c r="IP22" s="51">
        <v>0</v>
      </c>
      <c r="IQ22" s="51">
        <v>0</v>
      </c>
      <c r="IR22" s="51">
        <v>0</v>
      </c>
      <c r="IS22" s="51">
        <v>0</v>
      </c>
      <c r="IT22" s="51">
        <v>0</v>
      </c>
      <c r="IU22" s="51">
        <v>0</v>
      </c>
      <c r="IV22" s="51">
        <v>0</v>
      </c>
      <c r="IW22" s="51">
        <v>0</v>
      </c>
      <c r="IX22" s="51">
        <v>0</v>
      </c>
      <c r="IY22" s="51">
        <v>0</v>
      </c>
      <c r="IZ22" s="199">
        <v>0</v>
      </c>
      <c r="JA22" s="199">
        <v>0</v>
      </c>
      <c r="JB22" s="199">
        <v>0</v>
      </c>
      <c r="JC22" s="199">
        <v>0</v>
      </c>
      <c r="JD22" s="199">
        <v>0</v>
      </c>
      <c r="JE22" s="196">
        <v>0</v>
      </c>
      <c r="JF22" s="196">
        <v>0</v>
      </c>
      <c r="JG22" s="196">
        <v>0</v>
      </c>
      <c r="JH22" s="196">
        <v>0</v>
      </c>
      <c r="JI22" s="196">
        <v>0</v>
      </c>
      <c r="JJ22" s="196">
        <v>0</v>
      </c>
      <c r="JK22" s="196">
        <v>0</v>
      </c>
      <c r="JL22" s="196">
        <v>0</v>
      </c>
      <c r="JM22" s="196">
        <v>0</v>
      </c>
      <c r="JN22" s="196">
        <v>0</v>
      </c>
      <c r="JO22" s="196">
        <v>0</v>
      </c>
      <c r="JP22" s="196">
        <v>0</v>
      </c>
      <c r="JQ22" s="196">
        <f>SUM(Tabelle2[[#This Row],[Jan-23B]:[Mar-23B]])</f>
        <v>0</v>
      </c>
      <c r="JR22" s="196">
        <f>SUM(Tabelle2[[#This Row],[Apr-23B]:[Jun-23B]])</f>
        <v>0</v>
      </c>
      <c r="JS22" s="196">
        <f>SUM(Tabelle2[[#This Row],[Jul-23B]:[Sep-23B]])</f>
        <v>0</v>
      </c>
      <c r="JT22" s="196">
        <f>SUM(Tabelle2[[#This Row],[Oct-23B]:[Dec-23B]])</f>
        <v>0</v>
      </c>
      <c r="JU22" s="196">
        <f>SUM(Tabelle2[[#This Row],[1Q23 B1]:[4Q23 B]])</f>
        <v>0</v>
      </c>
      <c r="JV22" s="196">
        <v>0</v>
      </c>
      <c r="JW22" s="196">
        <v>0</v>
      </c>
      <c r="JX22" s="196">
        <v>0</v>
      </c>
      <c r="JY22" s="196">
        <v>0</v>
      </c>
      <c r="JZ22" s="196">
        <v>0</v>
      </c>
      <c r="KA22" s="196">
        <v>0</v>
      </c>
      <c r="KB22" s="196">
        <v>0</v>
      </c>
      <c r="KC22" s="196">
        <v>0</v>
      </c>
      <c r="KD22" s="196">
        <v>0</v>
      </c>
      <c r="KE22" s="196">
        <v>0</v>
      </c>
      <c r="KF22" s="196" t="str">
        <f>IF(SUM(Tabelle2[[#This Row],[2018 NF]:[2028 NF]],Tabelle2[[#This Row],[2023 B]])&gt;0,"yes","no")</f>
        <v>no</v>
      </c>
      <c r="KG22" s="196">
        <f>IFERROR(INDEX(Tabelle2[[#Headers],[2005 NF]:[2034 NF]],MATCH(TRUE,INDEX(Tabelle2[[#This Row],[2005 NF]:[2034 NF]]&gt;1000,),0)),0)</f>
        <v>0</v>
      </c>
      <c r="KH22" s="196">
        <f>IFERROR(LOOKUP(2,1/(Tabelle2[[#This Row],[2005 NF]:[2035 NF]]&gt;1000),Tabelle2[[#Headers],[2005 NF]:[2035 NF]]),0)</f>
        <v>0</v>
      </c>
      <c r="KI22" s="196">
        <f>SUM(Tabelle2[[#This Row],[Jan 23 NF]:[Mar 23 NF]])</f>
        <v>0</v>
      </c>
      <c r="KJ22" s="196">
        <f>SUM(Tabelle2[[#This Row],[Jan-23B]:[Mar-23B]])</f>
        <v>0</v>
      </c>
      <c r="KK22" s="52">
        <v>0</v>
      </c>
      <c r="KL22" s="52">
        <v>0</v>
      </c>
      <c r="KM22" s="52">
        <v>0</v>
      </c>
      <c r="KN22" s="52">
        <v>0</v>
      </c>
      <c r="KO22" s="52">
        <v>0</v>
      </c>
      <c r="KP22" s="52">
        <v>0</v>
      </c>
      <c r="KQ22" s="52">
        <v>0</v>
      </c>
      <c r="KR22" s="52">
        <v>0</v>
      </c>
      <c r="KS22" s="52">
        <v>0</v>
      </c>
      <c r="KT22" s="52">
        <v>0</v>
      </c>
      <c r="KU22" s="52">
        <v>0</v>
      </c>
      <c r="KV22" s="52">
        <v>0</v>
      </c>
      <c r="KW22" s="52">
        <v>0</v>
      </c>
      <c r="KX22" s="52">
        <v>0</v>
      </c>
      <c r="KY22" s="52">
        <v>0</v>
      </c>
      <c r="KZ22" s="52">
        <v>0</v>
      </c>
      <c r="LA22" s="52" t="e">
        <f>$AV22*2.204623/#REF!*$AP22*Tabelle2[[#This Row],[May 23 NF]]</f>
        <v>#REF!</v>
      </c>
      <c r="LB22" s="52" t="e">
        <f>$AV22*2.204623/#REF!*$AP22*Tabelle2[[#This Row],[Jun 23 NF]]</f>
        <v>#REF!</v>
      </c>
      <c r="LC22" s="52" t="e">
        <f>$AV22*2.204623/#REF!*$AP22*Tabelle2[[#This Row],[Jul 23 NF]]</f>
        <v>#REF!</v>
      </c>
      <c r="LD22" s="52" t="e">
        <f>$AV22*2.204623/#REF!*$AP22*Tabelle2[[#This Row],[Aug 23 NF]]</f>
        <v>#REF!</v>
      </c>
      <c r="LE22" s="52" t="e">
        <f>$AV22*2.204623/#REF!*$AP22*Tabelle2[[#This Row],[Sep 23 NF]]</f>
        <v>#REF!</v>
      </c>
      <c r="LF22" s="52" t="e">
        <f>$AV22*2.204623/#REF!*$AP22*Tabelle2[[#This Row],[Oct 23 NF]]</f>
        <v>#REF!</v>
      </c>
      <c r="LG22" s="52" t="e">
        <f>$AV22*2.204623/#REF!*$AP22*Tabelle2[[#This Row],[Nov 23 NF]]</f>
        <v>#REF!</v>
      </c>
      <c r="LH22" s="52" t="e">
        <f>$AV22*2.204623/#REF!*$AP22*Tabelle2[[#This Row],[Dec 23 NF]]</f>
        <v>#REF!</v>
      </c>
      <c r="LI22" s="52" t="e">
        <f>$AV22*2.204623/#REF!*$AP22*Tabelle2[[#This Row],[Jan 24 NF]]</f>
        <v>#REF!</v>
      </c>
      <c r="LJ22" s="52" t="e">
        <f>$AV22*2.204623/#REF!*$AP22*Tabelle2[[#This Row],[Feb 24 NF]]</f>
        <v>#REF!</v>
      </c>
      <c r="LK22" s="52" t="e">
        <f>$AV22*2.204623/#REF!*$AP22*Tabelle2[[#This Row],[Mar 24 NF]]</f>
        <v>#REF!</v>
      </c>
      <c r="LL22" s="52" t="e">
        <f>$AV22*2.204623/#REF!*$AP22*Tabelle2[[#This Row],[Apr 24 NF]]</f>
        <v>#REF!</v>
      </c>
      <c r="LM22" s="52" t="e">
        <f>$AV22*2.204623/#REF!*$AP22*Tabelle2[[#This Row],[May 24 NF]]</f>
        <v>#REF!</v>
      </c>
      <c r="LN22" s="52" t="e">
        <f>$AV22*2.204623/#REF!*$AP22*Tabelle2[[#This Row],[Jun 24 NF]]</f>
        <v>#REF!</v>
      </c>
      <c r="LO22" s="52" t="e">
        <f>$AV22*2.204623/#REF!*$AP22*Tabelle2[[#This Row],[Jul 24 NF]]</f>
        <v>#REF!</v>
      </c>
      <c r="LP22" s="52" t="e">
        <f>$AV22*2.204623/#REF!*$AP22*Tabelle2[[#This Row],[Aug 24 NF]]</f>
        <v>#REF!</v>
      </c>
      <c r="LQ22" s="52" t="e">
        <f>$AV22*2.204623/#REF!*$AP22*Tabelle2[[#This Row],[Sep 24 NF]]</f>
        <v>#REF!</v>
      </c>
      <c r="LR22" s="52" t="e">
        <f>$AV22*2.204623/#REF!*$AP22*Tabelle2[[#This Row],[Oct 24 NF]]</f>
        <v>#REF!</v>
      </c>
      <c r="LS22" s="52" t="e">
        <f>$AV22*2.204623/#REF!*$AP22*Tabelle2[[#This Row],[Nov 24 NF]]</f>
        <v>#REF!</v>
      </c>
      <c r="LT22" s="52" t="e">
        <f>$AV22*2.204623/#REF!*$AP22*Tabelle2[[#This Row],[Dec 24 NF]]</f>
        <v>#REF!</v>
      </c>
      <c r="LU22" s="198">
        <f>SUM(Tabelle2[[#This Row],[Jan 22 EV]:[Mar 22 EV]])</f>
        <v>0</v>
      </c>
      <c r="LV22" s="198">
        <f>SUM(Tabelle2[[#This Row],[Apr 22 EV]:[Jun 22 EV]])</f>
        <v>0</v>
      </c>
      <c r="LW22" s="198">
        <f>SUM(Tabelle2[[#This Row],[Jul 22 EV]:[Sep 22 EV]])</f>
        <v>0</v>
      </c>
      <c r="LX22" s="198">
        <f>SUM(Tabelle2[[#This Row],[Oct 22 EV]:[Dec 22 EV]])</f>
        <v>0</v>
      </c>
      <c r="LY22" s="198">
        <f>SUM(Tabelle2[[#This Row],[Jan 23 EV]:[Mar 23 EV]])</f>
        <v>0</v>
      </c>
      <c r="LZ22" s="198" t="e">
        <f>SUM(Tabelle2[[#This Row],[Apr 23 EV]:[Jun 23 EV]])</f>
        <v>#REF!</v>
      </c>
      <c r="MA22" s="198" t="e">
        <f>SUM(Tabelle2[[#This Row],[Jul 23 EV]:[Sep 23 EV]])</f>
        <v>#REF!</v>
      </c>
      <c r="MB22" s="198" t="e">
        <f>SUM(Tabelle2[[#This Row],[Oct 23 EV]:[Dec 23 EV]])</f>
        <v>#REF!</v>
      </c>
      <c r="MC22" s="198" t="e">
        <f>SUM(Tabelle2[[#This Row],[Jan 24 EV]:[Mar 24 EV]])</f>
        <v>#REF!</v>
      </c>
      <c r="MD22" s="198" t="e">
        <f>SUM(Tabelle2[[#This Row],[Apr 24 EV]:[Jun 24 EV]])</f>
        <v>#REF!</v>
      </c>
      <c r="ME22" s="198" t="e">
        <f>SUM(Tabelle2[[#This Row],[Jul 24 EV]:[Sep 24 EV]])</f>
        <v>#REF!</v>
      </c>
      <c r="MF22" s="198" t="e">
        <f>SUM(Tabelle2[[#This Row],[Oct 24 EV]:[Dec 24 EV]])</f>
        <v>#REF!</v>
      </c>
      <c r="MG22" s="68">
        <v>0</v>
      </c>
      <c r="MH22" s="68">
        <v>0</v>
      </c>
      <c r="MI22" s="68">
        <v>0</v>
      </c>
      <c r="MJ22" s="68">
        <v>0</v>
      </c>
      <c r="MK22" s="68">
        <v>0</v>
      </c>
      <c r="ML22" s="68">
        <v>0</v>
      </c>
      <c r="MM22" s="68">
        <v>0</v>
      </c>
      <c r="MN22" s="68">
        <v>0</v>
      </c>
      <c r="MO22" s="95">
        <v>0</v>
      </c>
      <c r="MP22" s="98">
        <v>0</v>
      </c>
      <c r="MQ22" s="98" t="e">
        <f>$AS22*2.204623/#REF!*$AP22*HU22</f>
        <v>#REF!</v>
      </c>
      <c r="MR22" s="98" t="e">
        <f>$AT22*2.204623/#REF!*$AP22*HV22</f>
        <v>#REF!</v>
      </c>
      <c r="MS22" s="98">
        <v>0</v>
      </c>
      <c r="MT22" s="98">
        <v>0</v>
      </c>
      <c r="MU22" s="98">
        <v>0</v>
      </c>
      <c r="MV22" s="98">
        <f>SUM(Tabelle2[[#This Row],[Jan 22 EV]:[Dec 22 EV]])</f>
        <v>0</v>
      </c>
      <c r="MW22" s="98" t="e">
        <f>SUM(Tabelle2[[#This Row],[Jan 23 EV]:[Dec 23 EV]])</f>
        <v>#REF!</v>
      </c>
      <c r="MX22" s="98" t="e">
        <f>SUM(Tabelle2[[#This Row],[Jan 24 EV]:[Dec 24 EV]])</f>
        <v>#REF!</v>
      </c>
      <c r="MY22" s="98">
        <f t="shared" si="22"/>
        <v>0</v>
      </c>
      <c r="MZ22" s="98">
        <f t="shared" si="23"/>
        <v>0</v>
      </c>
      <c r="NA22" s="98">
        <f t="shared" si="24"/>
        <v>0</v>
      </c>
      <c r="NB22" s="98">
        <f t="shared" si="25"/>
        <v>0</v>
      </c>
      <c r="NC22" s="52">
        <v>0</v>
      </c>
      <c r="ND22" s="52">
        <v>0</v>
      </c>
      <c r="NE22" s="52">
        <v>0</v>
      </c>
      <c r="NF22" s="52">
        <v>0</v>
      </c>
      <c r="NG22" s="52">
        <v>0</v>
      </c>
      <c r="NH22" s="52">
        <v>0</v>
      </c>
      <c r="NI22" s="52">
        <v>0</v>
      </c>
      <c r="NJ22" s="52">
        <v>0</v>
      </c>
      <c r="NK22" s="52">
        <v>0</v>
      </c>
      <c r="NL22" s="52">
        <v>0</v>
      </c>
      <c r="NM22" s="52">
        <v>0</v>
      </c>
      <c r="NN22" s="52">
        <v>0</v>
      </c>
      <c r="NO22" s="198">
        <f t="shared" si="26"/>
        <v>0</v>
      </c>
      <c r="NP22" s="198">
        <f t="shared" si="27"/>
        <v>0</v>
      </c>
      <c r="NQ22" s="198">
        <f t="shared" si="28"/>
        <v>0</v>
      </c>
      <c r="NR22" s="198">
        <f t="shared" si="29"/>
        <v>0</v>
      </c>
      <c r="NS22" s="198">
        <f t="shared" si="30"/>
        <v>0</v>
      </c>
      <c r="NT22" s="198">
        <v>0</v>
      </c>
      <c r="NU22" s="198">
        <v>0</v>
      </c>
      <c r="NV22" s="198">
        <v>0</v>
      </c>
      <c r="NW22" s="198">
        <v>0</v>
      </c>
      <c r="NX22" s="198">
        <v>0</v>
      </c>
      <c r="NY22" s="198">
        <v>0</v>
      </c>
      <c r="NZ22" s="198">
        <v>0</v>
      </c>
      <c r="OA22" s="198">
        <v>0</v>
      </c>
      <c r="OB22" s="198">
        <v>0</v>
      </c>
      <c r="OC22" s="198">
        <v>0</v>
      </c>
      <c r="OD22" s="198">
        <v>0</v>
      </c>
      <c r="OE22" s="198">
        <v>0</v>
      </c>
      <c r="OF22" s="198">
        <f>SUM(Tabelle2[[#This Row],[Jan 23 B EV]:[Mar 23 B EV]])</f>
        <v>0</v>
      </c>
      <c r="OG22" s="198">
        <f>SUM(Tabelle2[[#This Row],[Apr 23 B EV]:[Jun 23 B EV]])</f>
        <v>0</v>
      </c>
      <c r="OH22" s="198">
        <f>SUM(Tabelle2[[#This Row],[Jul 23 B EV]:[Sep 23 B EV]])</f>
        <v>0</v>
      </c>
      <c r="OI22" s="198">
        <f>SUM(Tabelle2[[#This Row],[Oct 23 B EV]:[Dec 23 B EV]])</f>
        <v>0</v>
      </c>
      <c r="OJ22" s="198">
        <f>SUM(Tabelle2[[#This Row],[Jan 23 B EV]:[Dec 23 B EV]])</f>
        <v>0</v>
      </c>
      <c r="OK22" s="95"/>
      <c r="OL22" s="95"/>
      <c r="OM22" s="95" t="s">
        <v>973</v>
      </c>
      <c r="ON22" s="95">
        <v>0</v>
      </c>
      <c r="OO22" s="95">
        <v>0</v>
      </c>
      <c r="OP22" s="95">
        <v>0</v>
      </c>
      <c r="OQ22" s="95"/>
      <c r="OR22" s="95"/>
      <c r="OS22" s="95"/>
      <c r="OT22" s="95"/>
      <c r="OU22" s="95"/>
      <c r="OV22" s="95"/>
      <c r="OW22" s="95"/>
      <c r="OX22" s="198">
        <v>0</v>
      </c>
      <c r="OY22" s="198">
        <v>0</v>
      </c>
      <c r="OZ22" s="198">
        <v>0</v>
      </c>
      <c r="PA22" s="198">
        <v>0</v>
      </c>
      <c r="PB22" s="353">
        <v>0</v>
      </c>
      <c r="PC22" s="48" t="s">
        <v>57</v>
      </c>
      <c r="PD22" s="221" t="s">
        <v>162</v>
      </c>
      <c r="PE22" s="317" t="s">
        <v>159</v>
      </c>
      <c r="PF22" s="221" t="s">
        <v>45</v>
      </c>
      <c r="PG22" s="336">
        <v>0</v>
      </c>
      <c r="PH22" s="221">
        <v>0</v>
      </c>
      <c r="PI22" s="30">
        <v>1</v>
      </c>
      <c r="PJ22" s="30" t="s">
        <v>45</v>
      </c>
      <c r="PK22" s="30">
        <v>0</v>
      </c>
      <c r="PL22" s="30"/>
      <c r="PM22" s="12"/>
      <c r="PN22" s="221" t="s">
        <v>980</v>
      </c>
      <c r="PO22" s="51" t="s">
        <v>43</v>
      </c>
      <c r="PP22" s="200">
        <v>2407.8740082170316</v>
      </c>
      <c r="PQ22" s="56">
        <v>2220.7924770497352</v>
      </c>
      <c r="PR22" s="56">
        <v>2393.0833333333335</v>
      </c>
      <c r="PS22" s="56">
        <v>2425</v>
      </c>
      <c r="PT22" s="200">
        <v>2151.6666666666665</v>
      </c>
      <c r="PU22" s="200">
        <v>2059.5416666666665</v>
      </c>
      <c r="PV22" s="200">
        <v>2813.8101851851857</v>
      </c>
      <c r="PW22" s="200">
        <v>3372.4709444775326</v>
      </c>
      <c r="PX22" s="200" t="e">
        <f>IF($PI22=1,SUMIF(#REF!,$PF22,#REF!),SUMIF(#REF!,$PJ22,#REF!))</f>
        <v>#REF!</v>
      </c>
      <c r="PY22" s="200" t="e">
        <f>IF($PI22=1,SUMIF(#REF!,$PF22,#REF!),SUMIF(#REF!,$PJ22,#REF!))</f>
        <v>#REF!</v>
      </c>
      <c r="PZ22" s="200" t="e">
        <f>IF($PI22=1,SUMIF(#REF!,$PF22,#REF!),SUMIF(#REF!,$PJ22,#REF!))</f>
        <v>#REF!</v>
      </c>
      <c r="QA22" s="200" t="e">
        <f>IF($PI22=1,SUMIF(#REF!,$PF22,#REF!),SUMIF(#REF!,$PJ22,#REF!))</f>
        <v>#REF!</v>
      </c>
      <c r="QB22" s="200" t="e">
        <f>IF($PI22=1,SUMIF(#REF!,$PF22,#REF!),SUMIF(#REF!,$PJ22,#REF!))</f>
        <v>#REF!</v>
      </c>
      <c r="QC22" s="200" t="e">
        <f>IF($PI22=1,SUMIF(#REF!,$PF22,#REF!),SUMIF(#REF!,$PJ22,#REF!))</f>
        <v>#REF!</v>
      </c>
      <c r="QD22" s="57">
        <f t="shared" si="31"/>
        <v>29.614267681458216</v>
      </c>
      <c r="QE22" s="57">
        <f t="shared" si="32"/>
        <v>31.911766249999999</v>
      </c>
      <c r="QF22" s="57">
        <f t="shared" si="33"/>
        <v>32.337374999999994</v>
      </c>
      <c r="QG22" s="57">
        <f t="shared" si="34"/>
        <v>28.692474999999995</v>
      </c>
      <c r="QH22" s="57">
        <f t="shared" si="35"/>
        <v>27.463988124999997</v>
      </c>
      <c r="QI22" s="57">
        <f t="shared" si="36"/>
        <v>37.522158819444449</v>
      </c>
      <c r="QJ22" s="57">
        <f>IF(Tabelle2[[#This Row],[Index and Premium Usage]]=1,($AW22*(1+$AZ22))*(PW22*(1+$PG22)+$PH22)/1000,($AW22*(1+$AZ22))*(PW22*(1+$PG22)+$PK22)/1000)</f>
        <v>44.971900044607892</v>
      </c>
      <c r="QK22" s="57" t="e">
        <f>IF($PI22=1,($AW22*(1+$AY22))*(PX22*(1+$PG22)+$PH22)/1000,($AW22*(1+$AZ22))*(PX22*(1+$PG22)+$PK22+Tabelle2[[#This Row],[Premium VW 2023]])/1000)</f>
        <v>#REF!</v>
      </c>
      <c r="QL22" s="57" t="e">
        <f t="shared" si="37"/>
        <v>#REF!</v>
      </c>
      <c r="QM22" s="57" t="e">
        <f t="shared" si="38"/>
        <v>#REF!</v>
      </c>
      <c r="QN22" s="57" t="e">
        <f t="shared" si="39"/>
        <v>#REF!</v>
      </c>
      <c r="QO22" s="57" t="e">
        <f t="shared" si="40"/>
        <v>#REF!</v>
      </c>
      <c r="QP22" s="57" t="e">
        <f t="shared" si="41"/>
        <v>#REF!</v>
      </c>
    </row>
    <row r="23" spans="1:458" ht="12.75" customHeight="1">
      <c r="A23" s="94" t="s">
        <v>1451</v>
      </c>
      <c r="B23" s="94" t="s">
        <v>87</v>
      </c>
      <c r="C23" s="94" t="s">
        <v>1553</v>
      </c>
      <c r="D23" s="279" t="s">
        <v>108</v>
      </c>
      <c r="E23" s="280" t="s">
        <v>304</v>
      </c>
      <c r="F23" s="279" t="s">
        <v>304</v>
      </c>
      <c r="G23" s="279" t="s">
        <v>304</v>
      </c>
      <c r="H23" s="2" t="s">
        <v>216</v>
      </c>
      <c r="I23" s="188" t="s">
        <v>216</v>
      </c>
      <c r="J23" s="279" t="s">
        <v>22</v>
      </c>
      <c r="K23" s="279" t="s">
        <v>22</v>
      </c>
      <c r="L23" s="279" t="s">
        <v>22</v>
      </c>
      <c r="M23" s="2" t="s">
        <v>1452</v>
      </c>
      <c r="N23" s="2" t="s">
        <v>1606</v>
      </c>
      <c r="O23" s="281" t="s">
        <v>1453</v>
      </c>
      <c r="P23" s="282">
        <v>0</v>
      </c>
      <c r="Q23" s="23" t="s">
        <v>90</v>
      </c>
      <c r="R23" s="279"/>
      <c r="S23" s="279"/>
      <c r="T23" s="94" t="s">
        <v>1282</v>
      </c>
      <c r="U23" s="279" t="s">
        <v>1163</v>
      </c>
      <c r="V23" s="279"/>
      <c r="W23" s="279"/>
      <c r="X23" s="279"/>
      <c r="Y23" s="94" t="s">
        <v>13</v>
      </c>
      <c r="Z23" s="279"/>
      <c r="AA23" s="2" t="s">
        <v>1229</v>
      </c>
      <c r="AB23" s="2" t="s">
        <v>1229</v>
      </c>
      <c r="AC23" s="197" t="s">
        <v>1704</v>
      </c>
      <c r="AD23" s="279"/>
      <c r="AE23" s="279"/>
      <c r="AF23" s="279"/>
      <c r="AG23" s="2" t="s">
        <v>24</v>
      </c>
      <c r="AH23" s="2" t="s">
        <v>62</v>
      </c>
      <c r="AI23" s="2" t="s">
        <v>109</v>
      </c>
      <c r="AJ23" s="279" t="s">
        <v>120</v>
      </c>
      <c r="AK23" s="284"/>
      <c r="AL23" s="285"/>
      <c r="AM23" s="285"/>
      <c r="AN23" s="285"/>
      <c r="AO23" s="285"/>
      <c r="AP23" s="295">
        <v>1</v>
      </c>
      <c r="AQ23" s="286"/>
      <c r="AR23" s="285"/>
      <c r="AS23" s="285"/>
      <c r="AT23" s="285"/>
      <c r="AU23" s="285"/>
      <c r="AV23" s="33">
        <v>13.6</v>
      </c>
      <c r="AW23" s="33">
        <v>13.6</v>
      </c>
      <c r="AX23" s="294"/>
      <c r="AY23" s="293">
        <v>8.4000000000000005E-2</v>
      </c>
      <c r="AZ23" s="61">
        <v>8.4000000000000005E-2</v>
      </c>
      <c r="BA23" s="286"/>
      <c r="BB23" s="286"/>
      <c r="BC23" s="286"/>
      <c r="BD23" s="286"/>
      <c r="BE23" s="286"/>
      <c r="BF23" s="286"/>
      <c r="BG23" s="286"/>
      <c r="BH23" s="285"/>
      <c r="BI23" s="285"/>
      <c r="BJ23" s="296"/>
      <c r="BK23" s="296"/>
      <c r="BL23" s="296">
        <v>0</v>
      </c>
      <c r="BM23" s="96">
        <v>3</v>
      </c>
      <c r="BN23" s="96">
        <v>0</v>
      </c>
      <c r="BO23" s="96">
        <v>64</v>
      </c>
      <c r="BP23" s="96">
        <v>0</v>
      </c>
      <c r="BQ23" s="96">
        <v>16</v>
      </c>
      <c r="BR23" s="96">
        <v>0</v>
      </c>
      <c r="BS23" s="96">
        <v>11</v>
      </c>
      <c r="BT23" s="96">
        <v>1412</v>
      </c>
      <c r="BU23" s="96">
        <v>5824</v>
      </c>
      <c r="BV23" s="96">
        <v>9126</v>
      </c>
      <c r="BW23" s="96">
        <v>7040</v>
      </c>
      <c r="BX23" s="96">
        <v>9856</v>
      </c>
      <c r="BY23" s="96">
        <v>9856</v>
      </c>
      <c r="BZ23" s="96">
        <v>12968</v>
      </c>
      <c r="CA23" s="96">
        <v>8016</v>
      </c>
      <c r="CB23" s="96">
        <v>12120</v>
      </c>
      <c r="CC23" s="96">
        <v>15960</v>
      </c>
      <c r="CD23" s="96">
        <v>12992</v>
      </c>
      <c r="CE23" s="96">
        <v>6720</v>
      </c>
      <c r="CF23" s="96">
        <v>18208</v>
      </c>
      <c r="CG23" s="96">
        <v>20822</v>
      </c>
      <c r="CH23" s="96">
        <v>20208</v>
      </c>
      <c r="CI23" s="96">
        <v>22250</v>
      </c>
      <c r="CJ23" s="96">
        <v>6720</v>
      </c>
      <c r="CK23" s="95">
        <f>SUM(Tabelle2[[#This Row],[Jan 22 CF]:[Mar 22 CF]])</f>
        <v>0</v>
      </c>
      <c r="CL23" s="95">
        <f>SUM(Tabelle2[[#This Row],[Apr 22 CF]:[Jun 22 CF]])</f>
        <v>0</v>
      </c>
      <c r="CM23" s="95">
        <f>SUM(Tabelle2[[#This Row],[Jul 22 CF]:[Sep 22 CF]])</f>
        <v>0</v>
      </c>
      <c r="CN23" s="95">
        <f>SUM(Tabelle2[[#This Row],[Oct 22 CF]:[Dec 22 CF]])</f>
        <v>0</v>
      </c>
      <c r="CO23" s="95">
        <f>SUM(Tabelle2[[#This Row],[Jan 23 CF]:[Mar 23 CF]])</f>
        <v>67</v>
      </c>
      <c r="CP23" s="95">
        <f>SUM(Tabelle2[[#This Row],[Apr 23 CF]:[Jun 23 CF]])</f>
        <v>16</v>
      </c>
      <c r="CQ23" s="95">
        <f>SUM(Tabelle2[[#This Row],[Jul 23 CF]:[Sep 23 CF]])</f>
        <v>7247</v>
      </c>
      <c r="CR23" s="95">
        <f>SUM(Tabelle2[[#This Row],[Oct 23 CF]:[Dec 23 CF]])</f>
        <v>26022</v>
      </c>
      <c r="CS23" s="95">
        <f>SUM(Tabelle2[[#This Row],[Jan 24 CF]:[Mar 24 CF]])</f>
        <v>30840</v>
      </c>
      <c r="CT23" s="95">
        <f>SUM(Tabelle2[[#This Row],[Apr 24 CF]:[Jun 24 CF]])</f>
        <v>41072</v>
      </c>
      <c r="CU23" s="95">
        <f>SUM(Tabelle2[[#This Row],[Jul 24 CF]:[Sep 24 CF]])</f>
        <v>45750</v>
      </c>
      <c r="CV23" s="95">
        <f>SUM(Tabelle2[[#This Row],[Oct 24 CF]:[Dec 24 CF]])</f>
        <v>49178</v>
      </c>
      <c r="CW23" s="98"/>
      <c r="CX23" s="275"/>
      <c r="CY23" s="206">
        <v>0</v>
      </c>
      <c r="CZ23" s="52">
        <v>0</v>
      </c>
      <c r="DA23" s="52">
        <f>SUM(Tabelle2[[#This Row],[Jan 22 CF]:[Dec 22 CF]])</f>
        <v>0</v>
      </c>
      <c r="DB23" s="98">
        <f>SUM(Tabelle2[[#This Row],[Jan 23 CF]:[Dec 23 CF]])</f>
        <v>33352</v>
      </c>
      <c r="DC23" s="98">
        <f>SUM(Tabelle2[[#This Row],[Jan 24 CF]:[Dec 24 CF]])</f>
        <v>166840</v>
      </c>
      <c r="DD23" s="175">
        <v>170000</v>
      </c>
      <c r="DE23" s="175">
        <v>170000</v>
      </c>
      <c r="DF23" s="175">
        <v>155000</v>
      </c>
      <c r="DG23" s="175">
        <v>130000</v>
      </c>
      <c r="DH23" s="175">
        <v>98000</v>
      </c>
      <c r="DI23" s="175">
        <v>20000</v>
      </c>
      <c r="DJ23" s="175">
        <v>17000</v>
      </c>
      <c r="DK23" s="175">
        <v>14000</v>
      </c>
      <c r="DL23" s="98">
        <v>0</v>
      </c>
      <c r="DM23" s="98">
        <v>0</v>
      </c>
      <c r="DN23" s="98"/>
      <c r="DO23" s="98"/>
      <c r="DP23" s="312"/>
      <c r="DQ23" s="312"/>
      <c r="DR23" s="312"/>
      <c r="DS23" s="312"/>
      <c r="DT23" s="312"/>
      <c r="DU23" s="312">
        <v>0.9</v>
      </c>
      <c r="DV23" s="312">
        <v>0.9</v>
      </c>
      <c r="DW23" s="312">
        <v>0.9</v>
      </c>
      <c r="DX23" s="226">
        <v>0.9</v>
      </c>
      <c r="DY23" s="226">
        <v>0.9</v>
      </c>
      <c r="DZ23" s="226">
        <v>0.9</v>
      </c>
      <c r="EA23" s="226">
        <v>0.88</v>
      </c>
      <c r="EB23" s="226">
        <v>0.9</v>
      </c>
      <c r="EC23" s="226">
        <v>0.93</v>
      </c>
      <c r="ED23" s="226">
        <v>0.93</v>
      </c>
      <c r="EE23" s="226">
        <v>0.9</v>
      </c>
      <c r="EF23" s="316">
        <v>0.9</v>
      </c>
      <c r="EG23" s="316">
        <v>0.9</v>
      </c>
      <c r="EH23" s="316">
        <v>0.66799999999999993</v>
      </c>
      <c r="EI23" s="226">
        <v>0.95</v>
      </c>
      <c r="EJ23" s="226">
        <v>0.95</v>
      </c>
      <c r="EK23" s="226">
        <v>0.95</v>
      </c>
      <c r="EL23" s="226">
        <v>0.97499999999999998</v>
      </c>
      <c r="EM23" s="226">
        <v>0.95</v>
      </c>
      <c r="EN23" s="226">
        <v>0.9</v>
      </c>
      <c r="EO23" s="226">
        <v>0.8</v>
      </c>
      <c r="EP23" s="226">
        <v>0.8</v>
      </c>
      <c r="EQ23" s="226">
        <v>0.8</v>
      </c>
      <c r="ER23" s="226">
        <v>0.8</v>
      </c>
      <c r="ES23" s="226">
        <v>0.8</v>
      </c>
      <c r="ET23" s="226">
        <v>0.8</v>
      </c>
      <c r="EU23" s="226">
        <v>0.8</v>
      </c>
      <c r="EV23" s="226">
        <v>0.8</v>
      </c>
      <c r="EW23" s="226">
        <v>0.8</v>
      </c>
      <c r="EX23" s="226">
        <v>0.8</v>
      </c>
      <c r="EY23" s="226">
        <v>0.8</v>
      </c>
      <c r="EZ23" s="316">
        <v>0.66799999999999993</v>
      </c>
      <c r="FA23" s="226">
        <v>0.8</v>
      </c>
      <c r="FB23" s="226">
        <v>0.9</v>
      </c>
      <c r="FC23" s="226">
        <v>0.9</v>
      </c>
      <c r="FD23" s="226">
        <v>0.9</v>
      </c>
      <c r="FE23" s="226">
        <v>0.9</v>
      </c>
      <c r="FF23" s="226">
        <v>0.9</v>
      </c>
      <c r="FG23" s="226">
        <v>0.9</v>
      </c>
      <c r="FH23" s="226">
        <v>0.9</v>
      </c>
      <c r="FI23" s="226">
        <v>0.9</v>
      </c>
      <c r="FJ23" s="226">
        <v>0.9</v>
      </c>
      <c r="FK23" s="226">
        <v>0.9</v>
      </c>
      <c r="FL23" s="226">
        <v>0.9</v>
      </c>
      <c r="FM23" s="195">
        <f t="shared" si="0"/>
        <v>0</v>
      </c>
      <c r="FN23" s="195">
        <f t="shared" si="1"/>
        <v>0</v>
      </c>
      <c r="FO23" s="195">
        <f t="shared" si="2"/>
        <v>0</v>
      </c>
      <c r="FP23" s="195">
        <f t="shared" si="3"/>
        <v>0</v>
      </c>
      <c r="FQ23" s="195">
        <f t="shared" si="4"/>
        <v>0</v>
      </c>
      <c r="FR23" s="195">
        <f t="shared" si="5"/>
        <v>0</v>
      </c>
      <c r="FS23" s="195">
        <f t="shared" si="6"/>
        <v>0</v>
      </c>
      <c r="FT23" s="95">
        <f t="shared" si="7"/>
        <v>0</v>
      </c>
      <c r="FU23" s="95">
        <f t="shared" si="8"/>
        <v>0</v>
      </c>
      <c r="FV23" s="95">
        <f t="shared" si="9"/>
        <v>0</v>
      </c>
      <c r="FW23" s="95">
        <f t="shared" si="10"/>
        <v>0</v>
      </c>
      <c r="FX23" s="95">
        <f t="shared" si="11"/>
        <v>0</v>
      </c>
      <c r="FY23" s="285">
        <f t="shared" si="12"/>
        <v>3</v>
      </c>
      <c r="FZ23" s="285">
        <f t="shared" si="13"/>
        <v>0</v>
      </c>
      <c r="GA23" s="285">
        <f t="shared" si="14"/>
        <v>64</v>
      </c>
      <c r="GB23" s="285">
        <f t="shared" si="15"/>
        <v>0</v>
      </c>
      <c r="GC23" s="95">
        <f t="shared" si="16"/>
        <v>16</v>
      </c>
      <c r="GD23" s="95">
        <f t="shared" si="17"/>
        <v>0</v>
      </c>
      <c r="GE23" s="95">
        <f t="shared" si="18"/>
        <v>11</v>
      </c>
      <c r="GF23" s="95">
        <f t="shared" si="19"/>
        <v>1412</v>
      </c>
      <c r="GG23" s="95">
        <f t="shared" si="20"/>
        <v>5824</v>
      </c>
      <c r="GH23" s="95">
        <f t="shared" si="21"/>
        <v>9126</v>
      </c>
      <c r="GI23" s="95">
        <f>BW23*Tabelle2[[#This Row],[Nov 2023 AF]]</f>
        <v>6864</v>
      </c>
      <c r="GJ23" s="95">
        <f>BX23*Tabelle2[[#This Row],[Dec 2023 AF]]</f>
        <v>9363.1999999999989</v>
      </c>
      <c r="GK23" s="95">
        <f>BY23*Tabelle2[[#This Row],[Jan 2024 AF]]</f>
        <v>8870.4</v>
      </c>
      <c r="GL23" s="95">
        <f>BZ23*Tabelle2[[#This Row],[Feb 2024 AF]]</f>
        <v>10374.400000000001</v>
      </c>
      <c r="GM23" s="95">
        <f>CA23*Tabelle2[[#This Row],[Mar 2024 AF]]</f>
        <v>6412.8</v>
      </c>
      <c r="GN23" s="95">
        <f>CB23*Tabelle2[[#This Row],[Apr 2024 AF]]</f>
        <v>9696</v>
      </c>
      <c r="GO23" s="95">
        <f>CC23*Tabelle2[[#This Row],[May 2024 AF]]</f>
        <v>12768</v>
      </c>
      <c r="GP23" s="95">
        <f>CD23*Tabelle2[[#This Row],[Jun 2024 AF]]</f>
        <v>10393.6</v>
      </c>
      <c r="GQ23" s="95">
        <f>CE23*Tabelle2[[#This Row],[Jul 2024 AF]]</f>
        <v>5376</v>
      </c>
      <c r="GR23" s="95">
        <f>CF23*Tabelle2[[#This Row],[Aug 2024 AF]]</f>
        <v>14566.400000000001</v>
      </c>
      <c r="GS23" s="95">
        <f>CG23*Tabelle2[[#This Row],[Sep 2024 AF]]</f>
        <v>16657.600000000002</v>
      </c>
      <c r="GT23" s="95">
        <f>CH23*Tabelle2[[#This Row],[Oct 2024 AF]]</f>
        <v>16166.400000000001</v>
      </c>
      <c r="GU23" s="95">
        <f>CI23*Tabelle2[[#This Row],[Nov 2024 AF]]</f>
        <v>17800</v>
      </c>
      <c r="GV23" s="95">
        <f>CJ23*Tabelle2[[#This Row],[Dec 2024 AF]]</f>
        <v>5376</v>
      </c>
      <c r="GW23" s="95">
        <f>SUM(Tabelle2[[#This Row],[Jan 22 NF]:[Mar 22 NF]])</f>
        <v>0</v>
      </c>
      <c r="GX23" s="95">
        <f>SUM(Tabelle2[[#This Row],[Apr 22 NF]:[Jun 22 NF]])</f>
        <v>0</v>
      </c>
      <c r="GY23" s="95">
        <f>SUM(Tabelle2[[#This Row],[Jul 22 NF]:[Sep 22 NF]])</f>
        <v>0</v>
      </c>
      <c r="GZ23" s="95">
        <f>SUM(Tabelle2[[#This Row],[Oct 22 NF]:[Dec 22 NF]])</f>
        <v>0</v>
      </c>
      <c r="HA23" s="98">
        <f>SUM(Tabelle2[[#This Row],[Jan 23 NF]:[Mar 23 NF]])</f>
        <v>67</v>
      </c>
      <c r="HB23" s="98">
        <f>SUM(Tabelle2[[#This Row],[Apr 23 NF]:[Jun 23 NF]])</f>
        <v>16</v>
      </c>
      <c r="HC23" s="98">
        <f>SUM(Tabelle2[[#This Row],[Jul 23 NF]:[Sep 23 NF]])</f>
        <v>7247</v>
      </c>
      <c r="HD23" s="98">
        <f>SUM(Tabelle2[[#This Row],[Oct 23 NF]:[Dec 23 NF]])</f>
        <v>25353.199999999997</v>
      </c>
      <c r="HE23" s="95">
        <f>SUM(Tabelle2[[#This Row],[Jan 24 NF]:[Mar 24 NF]])</f>
        <v>25657.600000000002</v>
      </c>
      <c r="HF23" s="98">
        <f>SUM(Tabelle2[[#This Row],[Apr 24 NF]:[Jun 24 NF]])</f>
        <v>32857.599999999999</v>
      </c>
      <c r="HG23" s="98">
        <f>SUM(Tabelle2[[#This Row],[Jul 24 NF]:[Sep 24 NF]])</f>
        <v>36600</v>
      </c>
      <c r="HH23" s="98">
        <f>SUM(Tabelle2[[#This Row],[Oct 24 NF]:[Dec 24 NF]])</f>
        <v>39342.400000000001</v>
      </c>
      <c r="HI23" s="285"/>
      <c r="HJ23" s="285"/>
      <c r="HK23" s="285"/>
      <c r="HL23" s="285"/>
      <c r="HM23" s="286"/>
      <c r="HN23" s="286"/>
      <c r="HO23" s="286"/>
      <c r="HP23" s="286"/>
      <c r="HQ23" s="75"/>
      <c r="HR23" s="75"/>
      <c r="HS23" s="75"/>
      <c r="HT23" s="75"/>
      <c r="HU23" s="285"/>
      <c r="HV23" s="288"/>
      <c r="HW23" s="288"/>
      <c r="HX23" s="288">
        <v>0</v>
      </c>
      <c r="HY23" s="288">
        <v>0</v>
      </c>
      <c r="HZ23" s="98">
        <f>SUM(Tabelle2[[#This Row],[Jan 22 NF]:[Dec 22 NF]])</f>
        <v>0</v>
      </c>
      <c r="IA23" s="98">
        <f>SUM(Tabelle2[[#This Row],[Jan 23 NF]:[Dec 23 NF]])</f>
        <v>32683.199999999997</v>
      </c>
      <c r="IB23" s="98">
        <f>SUM(Tabelle2[[#This Row],[Jan 24 NF]:[Dec 24 NF]])</f>
        <v>134457.60000000001</v>
      </c>
      <c r="IC23" s="98">
        <f>IFERROR(Tabelle2[[#This Row],[2025 CF]]*Tabelle2[[#This Row],[2025 AF]],0)</f>
        <v>153000</v>
      </c>
      <c r="ID23" s="98">
        <f>IFERROR(Tabelle2[[#This Row],[2026 CF]]*Tabelle2[[#This Row],[2026 AF]],0)</f>
        <v>153000</v>
      </c>
      <c r="IE23" s="98">
        <f>IFERROR(Tabelle2[[#This Row],[2027 CF]]*Tabelle2[[#This Row],[2027 AF]],0)</f>
        <v>139500</v>
      </c>
      <c r="IF23" s="98">
        <f>IFERROR(Tabelle2[[#This Row],[2028 CF]]*Tabelle2[[#This Row],[2028 AF]],0)</f>
        <v>117000</v>
      </c>
      <c r="IG23" s="98">
        <f>IFERROR(Tabelle2[[#This Row],[2029 CF]]*Tabelle2[[#This Row],[2029 AF]],0)</f>
        <v>88200</v>
      </c>
      <c r="IH23" s="98">
        <f>IFERROR(Tabelle2[[#This Row],[2030 CF]]*Tabelle2[[#This Row],[2030 AF]],0)</f>
        <v>18000</v>
      </c>
      <c r="II23" s="98">
        <f>IFERROR(Tabelle2[[#This Row],[2031 CF]]*Tabelle2[[#This Row],[2031 AF]],0)</f>
        <v>15300</v>
      </c>
      <c r="IJ23" s="98">
        <f>IFERROR(Tabelle2[[#This Row],[2032 CF]]*Tabelle2[[#This Row],[2032 AF]],0)</f>
        <v>12600</v>
      </c>
      <c r="IK23" s="98">
        <f>IFERROR(Tabelle2[[#This Row],[2033 CF]]*Tabelle2[[#This Row],[2033 AF]],0)</f>
        <v>0</v>
      </c>
      <c r="IL23" s="98">
        <f>IFERROR(Tabelle2[[#This Row],[2034 CF]]*Tabelle2[[#This Row],[2034 AF]],0)</f>
        <v>0</v>
      </c>
      <c r="IM23" s="98">
        <f>IFERROR(Tabelle2[[#This Row],[2035 CF]]*Tabelle2[[#This Row],[2035 AF]],0)</f>
        <v>0</v>
      </c>
      <c r="IN23" s="288"/>
      <c r="IO23" s="288"/>
      <c r="IP23" s="288"/>
      <c r="IQ23" s="288"/>
      <c r="IR23" s="288"/>
      <c r="IS23" s="288"/>
      <c r="IT23" s="288"/>
      <c r="IU23" s="288"/>
      <c r="IV23" s="98"/>
      <c r="IW23" s="98"/>
      <c r="IX23" s="98"/>
      <c r="IY23" s="98"/>
      <c r="IZ23" s="288">
        <v>0</v>
      </c>
      <c r="JA23" s="288">
        <v>0</v>
      </c>
      <c r="JB23" s="288">
        <v>0</v>
      </c>
      <c r="JC23" s="288">
        <v>0</v>
      </c>
      <c r="JD23" s="288">
        <v>0</v>
      </c>
      <c r="JE23" s="196">
        <v>0</v>
      </c>
      <c r="JF23" s="196">
        <v>0</v>
      </c>
      <c r="JG23" s="196">
        <v>0</v>
      </c>
      <c r="JH23" s="196">
        <v>0</v>
      </c>
      <c r="JI23" s="196">
        <v>0</v>
      </c>
      <c r="JJ23" s="196">
        <v>667.99999999999989</v>
      </c>
      <c r="JK23" s="196">
        <v>3896.6666666666661</v>
      </c>
      <c r="JL23" s="196">
        <v>6568.6666666666652</v>
      </c>
      <c r="JM23" s="196">
        <v>7051.2595555555545</v>
      </c>
      <c r="JN23" s="196">
        <v>7793.3333333333321</v>
      </c>
      <c r="JO23" s="196">
        <v>7793.3333333333321</v>
      </c>
      <c r="JP23" s="196">
        <v>5009.9999999999991</v>
      </c>
      <c r="JQ23" s="196">
        <f>SUM(Tabelle2[[#This Row],[Jan-23B]:[Mar-23B]])</f>
        <v>0</v>
      </c>
      <c r="JR23" s="196">
        <f>SUM(Tabelle2[[#This Row],[Apr-23B]:[Jun-23B]])</f>
        <v>667.99999999999989</v>
      </c>
      <c r="JS23" s="196">
        <f>SUM(Tabelle2[[#This Row],[Jul-23B]:[Sep-23B]])</f>
        <v>17516.592888888888</v>
      </c>
      <c r="JT23" s="196">
        <f>SUM(Tabelle2[[#This Row],[Oct-23B]:[Dec-23B]])</f>
        <v>20596.666666666664</v>
      </c>
      <c r="JU23" s="196">
        <f>SUM(Tabelle2[[#This Row],[1Q23 B1]:[4Q23 B]])</f>
        <v>38781.259555555553</v>
      </c>
      <c r="JV23" s="196">
        <v>65999.999999999985</v>
      </c>
      <c r="JW23" s="196">
        <v>127504.25</v>
      </c>
      <c r="JX23" s="196">
        <v>116449.15</v>
      </c>
      <c r="JY23" s="196">
        <v>126455.34999999999</v>
      </c>
      <c r="JZ23" s="196">
        <v>146531.5</v>
      </c>
      <c r="KA23" s="196">
        <v>65962.320159999988</v>
      </c>
      <c r="KB23" s="196">
        <v>127431.45697364668</v>
      </c>
      <c r="KC23" s="196">
        <v>116382.66840393734</v>
      </c>
      <c r="KD23" s="196">
        <v>126383.15579764933</v>
      </c>
      <c r="KE23" s="196">
        <v>146447.84418977334</v>
      </c>
      <c r="KF23" s="196" t="str">
        <f>IF(SUM(Tabelle2[[#This Row],[2018 NF]:[2028 NF]],Tabelle2[[#This Row],[2023 B]])&gt;0,"yes","no")</f>
        <v>yes</v>
      </c>
      <c r="KG23" s="196" t="str">
        <f>IFERROR(INDEX(Tabelle2[[#Headers],[2005 NF]:[2034 NF]],MATCH(TRUE,INDEX(Tabelle2[[#This Row],[2005 NF]:[2034 NF]]&gt;1000,),0)),0)</f>
        <v>2023 NF</v>
      </c>
      <c r="KH23" s="196" t="str">
        <f>IFERROR(LOOKUP(2,1/(Tabelle2[[#This Row],[2005 NF]:[2035 NF]]&gt;1000),Tabelle2[[#Headers],[2005 NF]:[2035 NF]]),0)</f>
        <v>2032 NF</v>
      </c>
      <c r="KI23" s="196">
        <f>SUM(Tabelle2[[#This Row],[Jan 23 NF]:[Mar 23 NF]])</f>
        <v>67</v>
      </c>
      <c r="KJ23" s="196">
        <f>SUM(Tabelle2[[#This Row],[Jan-23B]:[Mar-23B]])</f>
        <v>0</v>
      </c>
      <c r="KK23" s="288">
        <v>0</v>
      </c>
      <c r="KL23" s="288">
        <v>0</v>
      </c>
      <c r="KM23" s="288">
        <v>0</v>
      </c>
      <c r="KN23" s="288">
        <v>0</v>
      </c>
      <c r="KO23" s="288">
        <v>0</v>
      </c>
      <c r="KP23" s="288">
        <v>0</v>
      </c>
      <c r="KQ23" s="288">
        <v>0</v>
      </c>
      <c r="KR23" s="288">
        <v>0</v>
      </c>
      <c r="KS23" s="288">
        <v>0</v>
      </c>
      <c r="KT23" s="288">
        <v>0</v>
      </c>
      <c r="KU23" s="288">
        <v>0</v>
      </c>
      <c r="KV23" s="288">
        <v>0</v>
      </c>
      <c r="KW23" s="52">
        <v>2.9982872800000004</v>
      </c>
      <c r="KX23" s="52">
        <v>0</v>
      </c>
      <c r="KY23" s="52">
        <v>63.963461973333338</v>
      </c>
      <c r="KZ23" s="52">
        <v>0</v>
      </c>
      <c r="LA23" s="52" t="e">
        <f>$AV23*2.204623/#REF!*$AP23*Tabelle2[[#This Row],[May 23 NF]]</f>
        <v>#REF!</v>
      </c>
      <c r="LB23" s="52" t="e">
        <f>$AV23*2.204623/#REF!*$AP23*Tabelle2[[#This Row],[Jun 23 NF]]</f>
        <v>#REF!</v>
      </c>
      <c r="LC23" s="52" t="e">
        <f>$AV23*2.204623/#REF!*$AP23*Tabelle2[[#This Row],[Jul 23 NF]]</f>
        <v>#REF!</v>
      </c>
      <c r="LD23" s="52" t="e">
        <f>$AV23*2.204623/#REF!*$AP23*Tabelle2[[#This Row],[Aug 23 NF]]</f>
        <v>#REF!</v>
      </c>
      <c r="LE23" s="52" t="e">
        <f>$AV23*2.204623/#REF!*$AP23*Tabelle2[[#This Row],[Sep 23 NF]]</f>
        <v>#REF!</v>
      </c>
      <c r="LF23" s="52" t="e">
        <f>$AV23*2.204623/#REF!*$AP23*Tabelle2[[#This Row],[Oct 23 NF]]</f>
        <v>#REF!</v>
      </c>
      <c r="LG23" s="52" t="e">
        <f>$AV23*2.204623/#REF!*$AP23*Tabelle2[[#This Row],[Nov 23 NF]]</f>
        <v>#REF!</v>
      </c>
      <c r="LH23" s="52" t="e">
        <f>$AV23*2.204623/#REF!*$AP23*Tabelle2[[#This Row],[Dec 23 NF]]</f>
        <v>#REF!</v>
      </c>
      <c r="LI23" s="52" t="e">
        <f>$AV23*2.204623/#REF!*$AP23*Tabelle2[[#This Row],[Jan 24 NF]]</f>
        <v>#REF!</v>
      </c>
      <c r="LJ23" s="52" t="e">
        <f>$AV23*2.204623/#REF!*$AP23*Tabelle2[[#This Row],[Feb 24 NF]]</f>
        <v>#REF!</v>
      </c>
      <c r="LK23" s="52" t="e">
        <f>$AV23*2.204623/#REF!*$AP23*Tabelle2[[#This Row],[Mar 24 NF]]</f>
        <v>#REF!</v>
      </c>
      <c r="LL23" s="52" t="e">
        <f>$AV23*2.204623/#REF!*$AP23*Tabelle2[[#This Row],[Apr 24 NF]]</f>
        <v>#REF!</v>
      </c>
      <c r="LM23" s="52" t="e">
        <f>$AV23*2.204623/#REF!*$AP23*Tabelle2[[#This Row],[May 24 NF]]</f>
        <v>#REF!</v>
      </c>
      <c r="LN23" s="52" t="e">
        <f>$AV23*2.204623/#REF!*$AP23*Tabelle2[[#This Row],[Jun 24 NF]]</f>
        <v>#REF!</v>
      </c>
      <c r="LO23" s="52" t="e">
        <f>$AV23*2.204623/#REF!*$AP23*Tabelle2[[#This Row],[Jul 24 NF]]</f>
        <v>#REF!</v>
      </c>
      <c r="LP23" s="52" t="e">
        <f>$AV23*2.204623/#REF!*$AP23*Tabelle2[[#This Row],[Aug 24 NF]]</f>
        <v>#REF!</v>
      </c>
      <c r="LQ23" s="52" t="e">
        <f>$AV23*2.204623/#REF!*$AP23*Tabelle2[[#This Row],[Sep 24 NF]]</f>
        <v>#REF!</v>
      </c>
      <c r="LR23" s="52" t="e">
        <f>$AV23*2.204623/#REF!*$AP23*Tabelle2[[#This Row],[Oct 24 NF]]</f>
        <v>#REF!</v>
      </c>
      <c r="LS23" s="52" t="e">
        <f>$AV23*2.204623/#REF!*$AP23*Tabelle2[[#This Row],[Nov 24 NF]]</f>
        <v>#REF!</v>
      </c>
      <c r="LT23" s="52" t="e">
        <f>$AV23*2.204623/#REF!*$AP23*Tabelle2[[#This Row],[Dec 24 NF]]</f>
        <v>#REF!</v>
      </c>
      <c r="LU23" s="198">
        <f>SUM(Tabelle2[[#This Row],[Jan 22 EV]:[Mar 22 EV]])</f>
        <v>0</v>
      </c>
      <c r="LV23" s="198">
        <f>SUM(Tabelle2[[#This Row],[Apr 22 EV]:[Jun 22 EV]])</f>
        <v>0</v>
      </c>
      <c r="LW23" s="198">
        <f>SUM(Tabelle2[[#This Row],[Jul 22 EV]:[Sep 22 EV]])</f>
        <v>0</v>
      </c>
      <c r="LX23" s="198">
        <f>SUM(Tabelle2[[#This Row],[Oct 22 EV]:[Dec 22 EV]])</f>
        <v>0</v>
      </c>
      <c r="LY23" s="198">
        <f>SUM(Tabelle2[[#This Row],[Jan 23 EV]:[Mar 23 EV]])</f>
        <v>66.961749253333338</v>
      </c>
      <c r="LZ23" s="198" t="e">
        <f>SUM(Tabelle2[[#This Row],[Apr 23 EV]:[Jun 23 EV]])</f>
        <v>#REF!</v>
      </c>
      <c r="MA23" s="198" t="e">
        <f>SUM(Tabelle2[[#This Row],[Jul 23 EV]:[Sep 23 EV]])</f>
        <v>#REF!</v>
      </c>
      <c r="MB23" s="198" t="e">
        <f>SUM(Tabelle2[[#This Row],[Oct 23 EV]:[Dec 23 EV]])</f>
        <v>#REF!</v>
      </c>
      <c r="MC23" s="198" t="e">
        <f>SUM(Tabelle2[[#This Row],[Jan 24 EV]:[Mar 24 EV]])</f>
        <v>#REF!</v>
      </c>
      <c r="MD23" s="198" t="e">
        <f>SUM(Tabelle2[[#This Row],[Apr 24 EV]:[Jun 24 EV]])</f>
        <v>#REF!</v>
      </c>
      <c r="ME23" s="198" t="e">
        <f>SUM(Tabelle2[[#This Row],[Jul 24 EV]:[Sep 24 EV]])</f>
        <v>#REF!</v>
      </c>
      <c r="MF23" s="198" t="e">
        <f>SUM(Tabelle2[[#This Row],[Oct 24 EV]:[Dec 24 EV]])</f>
        <v>#REF!</v>
      </c>
      <c r="MG23" s="285"/>
      <c r="MH23" s="285"/>
      <c r="MI23" s="285"/>
      <c r="MJ23" s="285"/>
      <c r="MK23" s="285"/>
      <c r="ML23" s="285"/>
      <c r="MM23" s="285"/>
      <c r="MN23" s="285"/>
      <c r="MO23" s="285"/>
      <c r="MP23" s="288"/>
      <c r="MQ23" s="288" t="e">
        <f>$AS23*2.204623/#REF!*$AP23*HU23</f>
        <v>#REF!</v>
      </c>
      <c r="MR23" s="288" t="e">
        <f>$AT23*2.204623/#REF!*$AP23*HV23</f>
        <v>#REF!</v>
      </c>
      <c r="MS23" s="288"/>
      <c r="MT23" s="288">
        <v>0</v>
      </c>
      <c r="MU23" s="98">
        <v>0</v>
      </c>
      <c r="MV23" s="98">
        <f>SUM(Tabelle2[[#This Row],[Jan 22 EV]:[Dec 22 EV]])</f>
        <v>0</v>
      </c>
      <c r="MW23" s="98" t="e">
        <f>SUM(Tabelle2[[#This Row],[Jan 23 EV]:[Dec 23 EV]])</f>
        <v>#REF!</v>
      </c>
      <c r="MX23" s="288" t="e">
        <f>SUM(Tabelle2[[#This Row],[Jan 24 EV]:[Dec 24 EV]])</f>
        <v>#REF!</v>
      </c>
      <c r="MY23" s="288">
        <f t="shared" si="22"/>
        <v>152912.65128000002</v>
      </c>
      <c r="MZ23" s="288">
        <f t="shared" si="23"/>
        <v>152912.65128000002</v>
      </c>
      <c r="NA23" s="288">
        <f t="shared" si="24"/>
        <v>139420.35852000001</v>
      </c>
      <c r="NB23" s="288">
        <f t="shared" si="25"/>
        <v>116933.20392000001</v>
      </c>
      <c r="NC23" s="288"/>
      <c r="ND23" s="288"/>
      <c r="NE23" s="288"/>
      <c r="NF23" s="288"/>
      <c r="NG23" s="288"/>
      <c r="NH23" s="288"/>
      <c r="NI23" s="288"/>
      <c r="NJ23" s="288"/>
      <c r="NK23" s="288"/>
      <c r="NL23" s="288"/>
      <c r="NM23" s="288"/>
      <c r="NN23" s="288"/>
      <c r="NO23" s="198">
        <f t="shared" si="26"/>
        <v>0</v>
      </c>
      <c r="NP23" s="198">
        <f t="shared" si="27"/>
        <v>0</v>
      </c>
      <c r="NQ23" s="198">
        <f t="shared" si="28"/>
        <v>0</v>
      </c>
      <c r="NR23" s="198">
        <f t="shared" si="29"/>
        <v>0</v>
      </c>
      <c r="NS23" s="198">
        <f t="shared" si="30"/>
        <v>0</v>
      </c>
      <c r="NT23" s="198">
        <v>0</v>
      </c>
      <c r="NU23" s="198">
        <v>0</v>
      </c>
      <c r="NV23" s="198">
        <v>0</v>
      </c>
      <c r="NW23" s="198">
        <v>0</v>
      </c>
      <c r="NX23" s="198">
        <v>0</v>
      </c>
      <c r="NY23" s="198">
        <v>667.61863434666657</v>
      </c>
      <c r="NZ23" s="198">
        <v>3894.4420336888884</v>
      </c>
      <c r="OA23" s="198">
        <v>6564.9165710755542</v>
      </c>
      <c r="OB23" s="198">
        <v>7047.2339444668914</v>
      </c>
      <c r="OC23" s="198">
        <v>7788.8840673777768</v>
      </c>
      <c r="OD23" s="198">
        <v>7788.8840673777768</v>
      </c>
      <c r="OE23" s="198">
        <v>5007.1397575999999</v>
      </c>
      <c r="OF23" s="288">
        <f>SUM(Tabelle2[[#This Row],[Jan 23 B EV]:[Mar 23 B EV]])</f>
        <v>0</v>
      </c>
      <c r="OG23" s="288">
        <f>SUM(Tabelle2[[#This Row],[Apr 23 B EV]:[Jun 23 B EV]])</f>
        <v>667.61863434666657</v>
      </c>
      <c r="OH23" s="288">
        <f>SUM(Tabelle2[[#This Row],[Jul 23 B EV]:[Sep 23 B EV]])</f>
        <v>17506.592549231333</v>
      </c>
      <c r="OI23" s="288">
        <f>SUM(Tabelle2[[#This Row],[Oct 23 B EV]:[Dec 23 B EV]])</f>
        <v>20584.907892355553</v>
      </c>
      <c r="OJ23" s="288">
        <f>SUM(Tabelle2[[#This Row],[Jan 23 B EV]:[Dec 23 B EV]])</f>
        <v>38759.119075933559</v>
      </c>
      <c r="OK23" s="285"/>
      <c r="OL23" s="285"/>
      <c r="OM23" s="286"/>
      <c r="ON23" s="286"/>
      <c r="OO23" s="286"/>
      <c r="OP23" s="286"/>
      <c r="OQ23" s="285"/>
      <c r="OR23" s="285"/>
      <c r="OS23" s="285"/>
      <c r="OT23" s="285"/>
      <c r="OU23" s="285"/>
      <c r="OV23" s="285"/>
      <c r="OW23" s="285"/>
      <c r="OX23" s="198" t="s">
        <v>1229</v>
      </c>
      <c r="OY23" s="198" t="s">
        <v>1229</v>
      </c>
      <c r="OZ23" s="198" t="s">
        <v>1229</v>
      </c>
      <c r="PA23" s="198" t="s">
        <v>1229</v>
      </c>
      <c r="PB23" s="353" t="s">
        <v>1229</v>
      </c>
      <c r="PC23" s="8" t="s">
        <v>57</v>
      </c>
      <c r="PD23" s="53" t="s">
        <v>1473</v>
      </c>
      <c r="PE23" s="53" t="s">
        <v>171</v>
      </c>
      <c r="PF23" s="53" t="s">
        <v>45</v>
      </c>
      <c r="PG23" s="53">
        <v>0</v>
      </c>
      <c r="PH23" s="53">
        <v>0</v>
      </c>
      <c r="PI23" s="53">
        <v>1</v>
      </c>
      <c r="PJ23" s="53" t="s">
        <v>45</v>
      </c>
      <c r="PK23" s="53">
        <v>0</v>
      </c>
      <c r="PL23" s="53">
        <v>0</v>
      </c>
      <c r="PM23" s="331"/>
      <c r="PN23" s="53" t="s">
        <v>1685</v>
      </c>
      <c r="PO23" s="53" t="s">
        <v>160</v>
      </c>
      <c r="PP23" s="290"/>
      <c r="PQ23" s="290"/>
      <c r="PR23" s="237"/>
      <c r="PS23" s="304"/>
      <c r="PT23" s="237"/>
      <c r="PU23" s="306"/>
      <c r="PV23" s="200">
        <v>2813.8101851851857</v>
      </c>
      <c r="PW23" s="200">
        <v>3372.4709444775326</v>
      </c>
      <c r="PX23" s="200" t="e">
        <f>IF($PI23=1,SUMIF(#REF!,$PF23,#REF!),SUMIF(#REF!,$PJ23,#REF!))</f>
        <v>#REF!</v>
      </c>
      <c r="PY23" s="200" t="e">
        <f>IF($PI23=1,SUMIF(#REF!,$PF23,#REF!),SUMIF(#REF!,$PJ23,#REF!))</f>
        <v>#REF!</v>
      </c>
      <c r="PZ23" s="200" t="e">
        <f>IF($PI23=1,SUMIF(#REF!,$PF23,#REF!),SUMIF(#REF!,$PJ23,#REF!))</f>
        <v>#REF!</v>
      </c>
      <c r="QA23" s="200" t="e">
        <f>IF($PI23=1,SUMIF(#REF!,$PF23,#REF!),SUMIF(#REF!,$PJ23,#REF!))</f>
        <v>#REF!</v>
      </c>
      <c r="QB23" s="200" t="e">
        <f>IF($PI23=1,SUMIF(#REF!,$PF23,#REF!),SUMIF(#REF!,$PJ23,#REF!))</f>
        <v>#REF!</v>
      </c>
      <c r="QC23" s="200" t="e">
        <f>IF($PI23=1,SUMIF(#REF!,$PF23,#REF!),SUMIF(#REF!,$PJ23,#REF!))</f>
        <v>#REF!</v>
      </c>
      <c r="QD23" s="291">
        <f t="shared" si="31"/>
        <v>0</v>
      </c>
      <c r="QE23" s="57">
        <f t="shared" si="32"/>
        <v>0</v>
      </c>
      <c r="QF23" s="57">
        <f t="shared" si="33"/>
        <v>0</v>
      </c>
      <c r="QG23" s="57">
        <f t="shared" si="34"/>
        <v>0</v>
      </c>
      <c r="QH23" s="57">
        <f t="shared" si="35"/>
        <v>0</v>
      </c>
      <c r="QI23" s="57">
        <f t="shared" si="36"/>
        <v>41.482315274074082</v>
      </c>
      <c r="QJ23" s="57">
        <f>IF(Tabelle2[[#This Row],[Index and Premium Usage]]=1,($AW23*(1+$AZ23))*(PW23*(1+$PG23)+$PH23)/1000,($AW23*(1+$AZ23))*(PW23*(1+$PG23)+$PK23)/1000)</f>
        <v>49.718315651865574</v>
      </c>
      <c r="QK23" s="57" t="e">
        <f>IF($PI23=1,($AW23*(1+$AY23))*(PX23*(1+$PG23)+$PH23)/1000,($AW23*(1+$AZ23))*(PX23*(1+$PG23)+$PK23+Tabelle2[[#This Row],[Premium VW 2023]])/1000)</f>
        <v>#REF!</v>
      </c>
      <c r="QL23" s="57" t="e">
        <f t="shared" si="37"/>
        <v>#REF!</v>
      </c>
      <c r="QM23" s="57" t="e">
        <f t="shared" si="38"/>
        <v>#REF!</v>
      </c>
      <c r="QN23" s="57" t="e">
        <f t="shared" si="39"/>
        <v>#REF!</v>
      </c>
      <c r="QO23" s="57" t="e">
        <f t="shared" si="40"/>
        <v>#REF!</v>
      </c>
      <c r="QP23" s="57" t="e">
        <f t="shared" si="41"/>
        <v>#REF!</v>
      </c>
    </row>
    <row r="24" spans="1:458" ht="12.75" customHeight="1">
      <c r="A24" s="94" t="s">
        <v>1263</v>
      </c>
      <c r="B24" s="94" t="s">
        <v>87</v>
      </c>
      <c r="C24" s="94" t="s">
        <v>1553</v>
      </c>
      <c r="D24" s="94" t="s">
        <v>108</v>
      </c>
      <c r="E24" s="173" t="s">
        <v>304</v>
      </c>
      <c r="F24" s="2" t="s">
        <v>304</v>
      </c>
      <c r="G24" s="40" t="s">
        <v>304</v>
      </c>
      <c r="H24" s="2" t="s">
        <v>216</v>
      </c>
      <c r="I24" s="188" t="s">
        <v>216</v>
      </c>
      <c r="J24" s="40" t="s">
        <v>22</v>
      </c>
      <c r="K24" s="40" t="s">
        <v>22</v>
      </c>
      <c r="L24" s="40" t="s">
        <v>22</v>
      </c>
      <c r="M24" s="2" t="s">
        <v>1144</v>
      </c>
      <c r="N24" s="2" t="s">
        <v>1271</v>
      </c>
      <c r="O24" s="41"/>
      <c r="P24" s="3" t="s">
        <v>81</v>
      </c>
      <c r="Q24" s="2" t="s">
        <v>91</v>
      </c>
      <c r="R24" s="40" t="s">
        <v>1146</v>
      </c>
      <c r="S24" s="40"/>
      <c r="T24" s="94" t="s">
        <v>1282</v>
      </c>
      <c r="U24" s="40" t="s">
        <v>32</v>
      </c>
      <c r="V24" s="40"/>
      <c r="W24" s="40"/>
      <c r="X24" s="94"/>
      <c r="Y24" s="2" t="s">
        <v>67</v>
      </c>
      <c r="Z24" s="2" t="s">
        <v>261</v>
      </c>
      <c r="AA24" s="2">
        <v>0</v>
      </c>
      <c r="AB24" s="2">
        <v>0</v>
      </c>
      <c r="AC24" s="326">
        <v>0</v>
      </c>
      <c r="AD24" s="40"/>
      <c r="AE24" s="40"/>
      <c r="AF24" s="40"/>
      <c r="AG24" s="2">
        <v>0</v>
      </c>
      <c r="AH24" s="2">
        <v>0</v>
      </c>
      <c r="AI24" s="2">
        <v>0</v>
      </c>
      <c r="AJ24" s="40" t="s">
        <v>120</v>
      </c>
      <c r="AK24" s="300"/>
      <c r="AL24" s="43"/>
      <c r="AM24" s="43"/>
      <c r="AN24" s="43"/>
      <c r="AO24" s="43"/>
      <c r="AP24" s="43">
        <v>1</v>
      </c>
      <c r="AQ24" s="43"/>
      <c r="AR24" s="95"/>
      <c r="AS24" s="43"/>
      <c r="AT24" s="43"/>
      <c r="AU24" s="43"/>
      <c r="AV24" s="33">
        <v>10.34</v>
      </c>
      <c r="AW24" s="33">
        <v>10.34</v>
      </c>
      <c r="AX24" s="193"/>
      <c r="AY24" s="61">
        <v>8.4000000000000005E-2</v>
      </c>
      <c r="AZ24" s="61">
        <v>8.4000000000000005E-2</v>
      </c>
      <c r="BA24" s="95">
        <v>0</v>
      </c>
      <c r="BB24" s="95">
        <v>0</v>
      </c>
      <c r="BC24" s="95">
        <v>0</v>
      </c>
      <c r="BD24" s="95">
        <v>0</v>
      </c>
      <c r="BE24" s="95">
        <v>0</v>
      </c>
      <c r="BF24" s="95">
        <v>0</v>
      </c>
      <c r="BG24" s="95">
        <v>0</v>
      </c>
      <c r="BH24" s="95">
        <v>0</v>
      </c>
      <c r="BI24" s="95">
        <v>0</v>
      </c>
      <c r="BJ24" s="96">
        <v>0</v>
      </c>
      <c r="BK24" s="133">
        <v>0</v>
      </c>
      <c r="BL24" s="133">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5">
        <f>SUM(Tabelle2[[#This Row],[Jan 22 CF]:[Mar 22 CF]])</f>
        <v>0</v>
      </c>
      <c r="CL24" s="95">
        <f>SUM(Tabelle2[[#This Row],[Apr 22 CF]:[Jun 22 CF]])</f>
        <v>0</v>
      </c>
      <c r="CM24" s="95">
        <f>SUM(Tabelle2[[#This Row],[Jul 22 CF]:[Sep 22 CF]])</f>
        <v>0</v>
      </c>
      <c r="CN24" s="95">
        <f>SUM(Tabelle2[[#This Row],[Oct 22 CF]:[Dec 22 CF]])</f>
        <v>0</v>
      </c>
      <c r="CO24" s="95">
        <f>SUM(Tabelle2[[#This Row],[Jan 23 CF]:[Mar 23 CF]])</f>
        <v>0</v>
      </c>
      <c r="CP24" s="95">
        <f>SUM(Tabelle2[[#This Row],[Apr 23 CF]:[Jun 23 CF]])</f>
        <v>0</v>
      </c>
      <c r="CQ24" s="95">
        <f>SUM(Tabelle2[[#This Row],[Jul 23 CF]:[Sep 23 CF]])</f>
        <v>0</v>
      </c>
      <c r="CR24" s="95">
        <f>SUM(Tabelle2[[#This Row],[Oct 23 CF]:[Dec 23 CF]])</f>
        <v>0</v>
      </c>
      <c r="CS24" s="95">
        <f>SUM(Tabelle2[[#This Row],[Jan 24 CF]:[Mar 24 CF]])</f>
        <v>0</v>
      </c>
      <c r="CT24" s="95">
        <f>SUM(Tabelle2[[#This Row],[Apr 24 CF]:[Jun 24 CF]])</f>
        <v>0</v>
      </c>
      <c r="CU24" s="95">
        <f>SUM(Tabelle2[[#This Row],[Jul 24 CF]:[Sep 24 CF]])</f>
        <v>0</v>
      </c>
      <c r="CV24" s="95">
        <f>SUM(Tabelle2[[#This Row],[Oct 24 CF]:[Dec 24 CF]])</f>
        <v>0</v>
      </c>
      <c r="CW24" s="127"/>
      <c r="CX24" s="276"/>
      <c r="CY24" s="127"/>
      <c r="CZ24" s="52">
        <v>0</v>
      </c>
      <c r="DA24" s="52">
        <f>SUM(Tabelle2[[#This Row],[Jan 22 CF]:[Dec 22 CF]])</f>
        <v>0</v>
      </c>
      <c r="DB24" s="98">
        <f>SUM(Tabelle2[[#This Row],[Jan 23 CF]:[Dec 23 CF]])</f>
        <v>0</v>
      </c>
      <c r="DC24" s="98">
        <f>SUM(Tabelle2[[#This Row],[Jan 24 CF]:[Dec 24 CF]])</f>
        <v>0</v>
      </c>
      <c r="DD24" s="98">
        <v>0</v>
      </c>
      <c r="DE24" s="98">
        <v>0</v>
      </c>
      <c r="DF24" s="98">
        <v>0</v>
      </c>
      <c r="DG24" s="98">
        <v>0</v>
      </c>
      <c r="DH24" s="98">
        <v>0</v>
      </c>
      <c r="DI24" s="98">
        <v>0</v>
      </c>
      <c r="DJ24" s="98">
        <v>0</v>
      </c>
      <c r="DK24" s="98">
        <v>0</v>
      </c>
      <c r="DL24" s="98">
        <v>0</v>
      </c>
      <c r="DM24" s="98">
        <v>0</v>
      </c>
      <c r="DN24" s="98"/>
      <c r="DO24" s="98"/>
      <c r="DP24" s="226">
        <v>0.95</v>
      </c>
      <c r="DQ24" s="226">
        <v>0.92500000000000004</v>
      </c>
      <c r="DR24" s="226">
        <v>0.8</v>
      </c>
      <c r="DS24" s="226">
        <v>0.85</v>
      </c>
      <c r="DT24" s="226">
        <v>0.9</v>
      </c>
      <c r="DU24" s="226">
        <v>0.9</v>
      </c>
      <c r="DV24" s="226">
        <v>0.9</v>
      </c>
      <c r="DW24" s="226">
        <v>0.9</v>
      </c>
      <c r="DX24" s="226">
        <v>0.9</v>
      </c>
      <c r="DY24" s="226">
        <v>0.9</v>
      </c>
      <c r="DZ24" s="226">
        <v>0.9</v>
      </c>
      <c r="EA24" s="226">
        <v>0.88</v>
      </c>
      <c r="EB24" s="226">
        <v>0.9</v>
      </c>
      <c r="EC24" s="226">
        <v>0.93</v>
      </c>
      <c r="ED24" s="226">
        <v>0.93</v>
      </c>
      <c r="EE24" s="226">
        <v>0.9</v>
      </c>
      <c r="EF24" s="316">
        <v>0.9</v>
      </c>
      <c r="EG24" s="316">
        <v>0.9</v>
      </c>
      <c r="EH24" s="316">
        <v>0.9</v>
      </c>
      <c r="EI24" s="226">
        <v>0.95</v>
      </c>
      <c r="EJ24" s="226">
        <v>0.95</v>
      </c>
      <c r="EK24" s="226">
        <v>0.95</v>
      </c>
      <c r="EL24" s="226">
        <v>0.97499999999999998</v>
      </c>
      <c r="EM24" s="226">
        <v>0.95</v>
      </c>
      <c r="EN24" s="226">
        <v>0.9</v>
      </c>
      <c r="EO24" s="226">
        <v>0.9</v>
      </c>
      <c r="EP24" s="226">
        <v>0.9</v>
      </c>
      <c r="EQ24" s="226">
        <v>0.9</v>
      </c>
      <c r="ER24" s="226">
        <v>0.9</v>
      </c>
      <c r="ES24" s="226">
        <v>0.9</v>
      </c>
      <c r="ET24" s="226">
        <v>0.9</v>
      </c>
      <c r="EU24" s="226">
        <v>0.9</v>
      </c>
      <c r="EV24" s="226">
        <v>0.9</v>
      </c>
      <c r="EW24" s="226">
        <v>0.9</v>
      </c>
      <c r="EX24" s="226">
        <v>0.9</v>
      </c>
      <c r="EY24" s="226">
        <v>0.9</v>
      </c>
      <c r="EZ24" s="316">
        <v>0.9</v>
      </c>
      <c r="FA24" s="226">
        <v>0.9</v>
      </c>
      <c r="FB24" s="226">
        <v>0.85</v>
      </c>
      <c r="FC24" s="226">
        <v>0.85</v>
      </c>
      <c r="FD24" s="226">
        <v>0.85</v>
      </c>
      <c r="FE24" s="226">
        <v>0.85</v>
      </c>
      <c r="FF24" s="226">
        <v>0.85</v>
      </c>
      <c r="FG24" s="226">
        <v>0.85</v>
      </c>
      <c r="FH24" s="226">
        <v>0.85</v>
      </c>
      <c r="FI24" s="226">
        <v>0.85</v>
      </c>
      <c r="FJ24" s="226">
        <v>0.85</v>
      </c>
      <c r="FK24" s="226">
        <v>0.85</v>
      </c>
      <c r="FL24" s="226">
        <v>0.85</v>
      </c>
      <c r="FM24" s="195">
        <f t="shared" si="0"/>
        <v>0</v>
      </c>
      <c r="FN24" s="195">
        <f t="shared" si="1"/>
        <v>0</v>
      </c>
      <c r="FO24" s="195">
        <f t="shared" si="2"/>
        <v>0</v>
      </c>
      <c r="FP24" s="195">
        <f t="shared" si="3"/>
        <v>0</v>
      </c>
      <c r="FQ24" s="195">
        <f t="shared" si="4"/>
        <v>0</v>
      </c>
      <c r="FR24" s="195">
        <f t="shared" si="5"/>
        <v>0</v>
      </c>
      <c r="FS24" s="195">
        <f t="shared" si="6"/>
        <v>0</v>
      </c>
      <c r="FT24" s="95">
        <f t="shared" si="7"/>
        <v>0</v>
      </c>
      <c r="FU24" s="95">
        <f t="shared" si="8"/>
        <v>0</v>
      </c>
      <c r="FV24" s="95">
        <f t="shared" si="9"/>
        <v>0</v>
      </c>
      <c r="FW24" s="95">
        <f t="shared" si="10"/>
        <v>0</v>
      </c>
      <c r="FX24" s="95">
        <f t="shared" si="11"/>
        <v>0</v>
      </c>
      <c r="FY24" s="95">
        <f t="shared" si="12"/>
        <v>0</v>
      </c>
      <c r="FZ24" s="95">
        <f t="shared" si="13"/>
        <v>0</v>
      </c>
      <c r="GA24" s="95">
        <f t="shared" si="14"/>
        <v>0</v>
      </c>
      <c r="GB24" s="95">
        <f t="shared" si="15"/>
        <v>0</v>
      </c>
      <c r="GC24" s="95">
        <f t="shared" si="16"/>
        <v>0</v>
      </c>
      <c r="GD24" s="95">
        <f t="shared" si="17"/>
        <v>0</v>
      </c>
      <c r="GE24" s="95">
        <f t="shared" si="18"/>
        <v>0</v>
      </c>
      <c r="GF24" s="95">
        <f t="shared" si="19"/>
        <v>0</v>
      </c>
      <c r="GG24" s="95">
        <f t="shared" si="20"/>
        <v>0</v>
      </c>
      <c r="GH24" s="95">
        <f t="shared" si="21"/>
        <v>0</v>
      </c>
      <c r="GI24" s="95">
        <f>BW24*Tabelle2[[#This Row],[Nov 2023 AF]]</f>
        <v>0</v>
      </c>
      <c r="GJ24" s="95">
        <f>BX24*Tabelle2[[#This Row],[Dec 2023 AF]]</f>
        <v>0</v>
      </c>
      <c r="GK24" s="95">
        <f>BY24*Tabelle2[[#This Row],[Jan 2024 AF]]</f>
        <v>0</v>
      </c>
      <c r="GL24" s="95">
        <f>BZ24*Tabelle2[[#This Row],[Feb 2024 AF]]</f>
        <v>0</v>
      </c>
      <c r="GM24" s="95">
        <f>CA24*Tabelle2[[#This Row],[Mar 2024 AF]]</f>
        <v>0</v>
      </c>
      <c r="GN24" s="95">
        <f>CB24*Tabelle2[[#This Row],[Apr 2024 AF]]</f>
        <v>0</v>
      </c>
      <c r="GO24" s="95">
        <f>CC24*Tabelle2[[#This Row],[May 2024 AF]]</f>
        <v>0</v>
      </c>
      <c r="GP24" s="95">
        <f>CD24*Tabelle2[[#This Row],[Jun 2024 AF]]</f>
        <v>0</v>
      </c>
      <c r="GQ24" s="95">
        <f>CE24*Tabelle2[[#This Row],[Jul 2024 AF]]</f>
        <v>0</v>
      </c>
      <c r="GR24" s="95">
        <f>CF24*Tabelle2[[#This Row],[Aug 2024 AF]]</f>
        <v>0</v>
      </c>
      <c r="GS24" s="95">
        <f>CG24*Tabelle2[[#This Row],[Sep 2024 AF]]</f>
        <v>0</v>
      </c>
      <c r="GT24" s="95">
        <f>CH24*Tabelle2[[#This Row],[Oct 2024 AF]]</f>
        <v>0</v>
      </c>
      <c r="GU24" s="95">
        <f>CI24*Tabelle2[[#This Row],[Nov 2024 AF]]</f>
        <v>0</v>
      </c>
      <c r="GV24" s="95">
        <f>CJ24*Tabelle2[[#This Row],[Dec 2024 AF]]</f>
        <v>0</v>
      </c>
      <c r="GW24" s="95">
        <f>SUM(Tabelle2[[#This Row],[Jan 22 NF]:[Mar 22 NF]])</f>
        <v>0</v>
      </c>
      <c r="GX24" s="95">
        <f>SUM(Tabelle2[[#This Row],[Apr 22 NF]:[Jun 22 NF]])</f>
        <v>0</v>
      </c>
      <c r="GY24" s="95">
        <f>SUM(Tabelle2[[#This Row],[Jul 22 NF]:[Sep 22 NF]])</f>
        <v>0</v>
      </c>
      <c r="GZ24" s="95">
        <f>SUM(Tabelle2[[#This Row],[Oct 22 NF]:[Dec 22 NF]])</f>
        <v>0</v>
      </c>
      <c r="HA24" s="98">
        <f>SUM(Tabelle2[[#This Row],[Jan 23 NF]:[Mar 23 NF]])</f>
        <v>0</v>
      </c>
      <c r="HB24" s="98">
        <f>SUM(Tabelle2[[#This Row],[Apr 23 NF]:[Jun 23 NF]])</f>
        <v>0</v>
      </c>
      <c r="HC24" s="98">
        <f>SUM(Tabelle2[[#This Row],[Jul 23 NF]:[Sep 23 NF]])</f>
        <v>0</v>
      </c>
      <c r="HD24" s="98">
        <f>SUM(Tabelle2[[#This Row],[Oct 23 NF]:[Dec 23 NF]])</f>
        <v>0</v>
      </c>
      <c r="HE24" s="95">
        <f>SUM(Tabelle2[[#This Row],[Jan 24 NF]:[Mar 24 NF]])</f>
        <v>0</v>
      </c>
      <c r="HF24" s="98">
        <f>SUM(Tabelle2[[#This Row],[Apr 24 NF]:[Jun 24 NF]])</f>
        <v>0</v>
      </c>
      <c r="HG24" s="98">
        <f>SUM(Tabelle2[[#This Row],[Jul 24 NF]:[Sep 24 NF]])</f>
        <v>0</v>
      </c>
      <c r="HH24" s="98">
        <f>SUM(Tabelle2[[#This Row],[Oct 24 NF]:[Dec 24 NF]])</f>
        <v>0</v>
      </c>
      <c r="HI24" s="43"/>
      <c r="HJ24" s="43"/>
      <c r="HK24" s="43"/>
      <c r="HL24" s="43"/>
      <c r="HM24" s="43"/>
      <c r="HN24" s="43"/>
      <c r="HO24" s="43"/>
      <c r="HP24" s="43"/>
      <c r="HQ24" s="43"/>
      <c r="HR24" s="43"/>
      <c r="HS24" s="43"/>
      <c r="HT24" s="43"/>
      <c r="HU24" s="43"/>
      <c r="HV24" s="98"/>
      <c r="HW24" s="98">
        <v>0</v>
      </c>
      <c r="HX24" s="98">
        <v>0</v>
      </c>
      <c r="HY24" s="98">
        <v>0</v>
      </c>
      <c r="HZ24" s="98">
        <f>SUM(Tabelle2[[#This Row],[Jan 22 NF]:[Dec 22 NF]])</f>
        <v>0</v>
      </c>
      <c r="IA24" s="98">
        <f>SUM(Tabelle2[[#This Row],[Jan 23 NF]:[Dec 23 NF]])</f>
        <v>0</v>
      </c>
      <c r="IB24" s="98">
        <f>SUM(Tabelle2[[#This Row],[Jan 24 NF]:[Dec 24 NF]])</f>
        <v>0</v>
      </c>
      <c r="IC24" s="98">
        <f>IFERROR(Tabelle2[[#This Row],[2025 CF]]*Tabelle2[[#This Row],[2025 AF]],0)</f>
        <v>0</v>
      </c>
      <c r="ID24" s="98">
        <f>IFERROR(Tabelle2[[#This Row],[2026 CF]]*Tabelle2[[#This Row],[2026 AF]],0)</f>
        <v>0</v>
      </c>
      <c r="IE24" s="98">
        <f>IFERROR(Tabelle2[[#This Row],[2027 CF]]*Tabelle2[[#This Row],[2027 AF]],0)</f>
        <v>0</v>
      </c>
      <c r="IF24" s="98">
        <f>IFERROR(Tabelle2[[#This Row],[2028 CF]]*Tabelle2[[#This Row],[2028 AF]],0)</f>
        <v>0</v>
      </c>
      <c r="IG24" s="98">
        <f>IFERROR(Tabelle2[[#This Row],[2029 CF]]*Tabelle2[[#This Row],[2029 AF]],0)</f>
        <v>0</v>
      </c>
      <c r="IH24" s="98">
        <f>IFERROR(Tabelle2[[#This Row],[2030 CF]]*Tabelle2[[#This Row],[2030 AF]],0)</f>
        <v>0</v>
      </c>
      <c r="II24" s="98">
        <f>IFERROR(Tabelle2[[#This Row],[2031 CF]]*Tabelle2[[#This Row],[2031 AF]],0)</f>
        <v>0</v>
      </c>
      <c r="IJ24" s="98">
        <f>IFERROR(Tabelle2[[#This Row],[2032 CF]]*Tabelle2[[#This Row],[2032 AF]],0)</f>
        <v>0</v>
      </c>
      <c r="IK24" s="98">
        <f>IFERROR(Tabelle2[[#This Row],[2033 CF]]*Tabelle2[[#This Row],[2033 AF]],0)</f>
        <v>0</v>
      </c>
      <c r="IL24" s="98">
        <f>IFERROR(Tabelle2[[#This Row],[2034 CF]]*Tabelle2[[#This Row],[2034 AF]],0)</f>
        <v>0</v>
      </c>
      <c r="IM24" s="98">
        <f>IFERROR(Tabelle2[[#This Row],[2035 CF]]*Tabelle2[[#This Row],[2035 AF]],0)</f>
        <v>0</v>
      </c>
      <c r="IN24" s="98">
        <v>0</v>
      </c>
      <c r="IO24" s="98">
        <v>0</v>
      </c>
      <c r="IP24" s="98">
        <v>0</v>
      </c>
      <c r="IQ24" s="98">
        <v>0</v>
      </c>
      <c r="IR24" s="98">
        <v>0</v>
      </c>
      <c r="IS24" s="51">
        <v>0</v>
      </c>
      <c r="IT24" s="109">
        <v>0</v>
      </c>
      <c r="IU24" s="109">
        <v>0</v>
      </c>
      <c r="IV24" s="98">
        <v>0</v>
      </c>
      <c r="IW24" s="98">
        <v>0</v>
      </c>
      <c r="IX24" s="98">
        <v>0</v>
      </c>
      <c r="IY24" s="98">
        <v>0</v>
      </c>
      <c r="IZ24" s="51">
        <v>0</v>
      </c>
      <c r="JA24" s="51">
        <v>0</v>
      </c>
      <c r="JB24" s="51">
        <v>0</v>
      </c>
      <c r="JC24" s="51">
        <v>0</v>
      </c>
      <c r="JD24" s="51">
        <v>0</v>
      </c>
      <c r="JE24" s="196">
        <v>0</v>
      </c>
      <c r="JF24" s="196">
        <v>0</v>
      </c>
      <c r="JG24" s="196">
        <v>0</v>
      </c>
      <c r="JH24" s="196">
        <v>0</v>
      </c>
      <c r="JI24" s="196">
        <v>0</v>
      </c>
      <c r="JJ24" s="196">
        <v>0</v>
      </c>
      <c r="JK24" s="196">
        <v>0</v>
      </c>
      <c r="JL24" s="196">
        <v>0</v>
      </c>
      <c r="JM24" s="196">
        <v>0</v>
      </c>
      <c r="JN24" s="196">
        <v>0</v>
      </c>
      <c r="JO24" s="196">
        <v>0</v>
      </c>
      <c r="JP24" s="196">
        <v>0</v>
      </c>
      <c r="JQ24" s="196">
        <f>SUM(Tabelle2[[#This Row],[Jan-23B]:[Mar-23B]])</f>
        <v>0</v>
      </c>
      <c r="JR24" s="196">
        <f>SUM(Tabelle2[[#This Row],[Apr-23B]:[Jun-23B]])</f>
        <v>0</v>
      </c>
      <c r="JS24" s="196">
        <f>SUM(Tabelle2[[#This Row],[Jul-23B]:[Sep-23B]])</f>
        <v>0</v>
      </c>
      <c r="JT24" s="196">
        <f>SUM(Tabelle2[[#This Row],[Oct-23B]:[Dec-23B]])</f>
        <v>0</v>
      </c>
      <c r="JU24" s="196">
        <f>SUM(Tabelle2[[#This Row],[1Q23 B1]:[4Q23 B]])</f>
        <v>0</v>
      </c>
      <c r="JV24" s="196">
        <v>0</v>
      </c>
      <c r="JW24" s="196">
        <v>0</v>
      </c>
      <c r="JX24" s="196">
        <v>0</v>
      </c>
      <c r="JY24" s="196">
        <v>0</v>
      </c>
      <c r="JZ24" s="196">
        <v>0</v>
      </c>
      <c r="KA24" s="196">
        <v>0</v>
      </c>
      <c r="KB24" s="196">
        <v>0</v>
      </c>
      <c r="KC24" s="196">
        <v>0</v>
      </c>
      <c r="KD24" s="196">
        <v>0</v>
      </c>
      <c r="KE24" s="196">
        <v>0</v>
      </c>
      <c r="KF24" s="196" t="str">
        <f>IF(SUM(Tabelle2[[#This Row],[2018 NF]:[2028 NF]],Tabelle2[[#This Row],[2023 B]])&gt;0,"yes","no")</f>
        <v>no</v>
      </c>
      <c r="KG24" s="196">
        <f>IFERROR(INDEX(Tabelle2[[#Headers],[2005 NF]:[2034 NF]],MATCH(TRUE,INDEX(Tabelle2[[#This Row],[2005 NF]:[2034 NF]]&gt;1000,),0)),0)</f>
        <v>0</v>
      </c>
      <c r="KH24" s="196">
        <f>IFERROR(LOOKUP(2,1/(Tabelle2[[#This Row],[2005 NF]:[2035 NF]]&gt;1000),Tabelle2[[#Headers],[2005 NF]:[2035 NF]]),0)</f>
        <v>0</v>
      </c>
      <c r="KI24" s="196">
        <f>SUM(Tabelle2[[#This Row],[Jan 23 NF]:[Mar 23 NF]])</f>
        <v>0</v>
      </c>
      <c r="KJ24" s="196">
        <f>SUM(Tabelle2[[#This Row],[Jan-23B]:[Mar-23B]])</f>
        <v>0</v>
      </c>
      <c r="KK24" s="98">
        <v>0</v>
      </c>
      <c r="KL24" s="98">
        <v>0</v>
      </c>
      <c r="KM24" s="98">
        <v>0</v>
      </c>
      <c r="KN24" s="98">
        <v>0</v>
      </c>
      <c r="KO24" s="98">
        <v>0</v>
      </c>
      <c r="KP24" s="98">
        <v>0</v>
      </c>
      <c r="KQ24" s="98">
        <v>0</v>
      </c>
      <c r="KR24" s="98">
        <v>0</v>
      </c>
      <c r="KS24" s="98">
        <v>0</v>
      </c>
      <c r="KT24" s="52">
        <v>0</v>
      </c>
      <c r="KU24" s="52">
        <v>0</v>
      </c>
      <c r="KV24" s="52">
        <v>0</v>
      </c>
      <c r="KW24" s="52">
        <v>0</v>
      </c>
      <c r="KX24" s="52">
        <v>0</v>
      </c>
      <c r="KY24" s="52">
        <v>0</v>
      </c>
      <c r="KZ24" s="52">
        <v>0</v>
      </c>
      <c r="LA24" s="52" t="e">
        <f>$AV24*2.204623/#REF!*$AP24*Tabelle2[[#This Row],[May 23 NF]]</f>
        <v>#REF!</v>
      </c>
      <c r="LB24" s="52" t="e">
        <f>$AV24*2.204623/#REF!*$AP24*Tabelle2[[#This Row],[Jun 23 NF]]</f>
        <v>#REF!</v>
      </c>
      <c r="LC24" s="52" t="e">
        <f>$AV24*2.204623/#REF!*$AP24*Tabelle2[[#This Row],[Jul 23 NF]]</f>
        <v>#REF!</v>
      </c>
      <c r="LD24" s="52" t="e">
        <f>$AV24*2.204623/#REF!*$AP24*Tabelle2[[#This Row],[Aug 23 NF]]</f>
        <v>#REF!</v>
      </c>
      <c r="LE24" s="52" t="e">
        <f>$AV24*2.204623/#REF!*$AP24*Tabelle2[[#This Row],[Sep 23 NF]]</f>
        <v>#REF!</v>
      </c>
      <c r="LF24" s="52" t="e">
        <f>$AV24*2.204623/#REF!*$AP24*Tabelle2[[#This Row],[Oct 23 NF]]</f>
        <v>#REF!</v>
      </c>
      <c r="LG24" s="52" t="e">
        <f>$AV24*2.204623/#REF!*$AP24*Tabelle2[[#This Row],[Nov 23 NF]]</f>
        <v>#REF!</v>
      </c>
      <c r="LH24" s="52" t="e">
        <f>$AV24*2.204623/#REF!*$AP24*Tabelle2[[#This Row],[Dec 23 NF]]</f>
        <v>#REF!</v>
      </c>
      <c r="LI24" s="52" t="e">
        <f>$AV24*2.204623/#REF!*$AP24*Tabelle2[[#This Row],[Jan 24 NF]]</f>
        <v>#REF!</v>
      </c>
      <c r="LJ24" s="52" t="e">
        <f>$AV24*2.204623/#REF!*$AP24*Tabelle2[[#This Row],[Feb 24 NF]]</f>
        <v>#REF!</v>
      </c>
      <c r="LK24" s="52" t="e">
        <f>$AV24*2.204623/#REF!*$AP24*Tabelle2[[#This Row],[Mar 24 NF]]</f>
        <v>#REF!</v>
      </c>
      <c r="LL24" s="52" t="e">
        <f>$AV24*2.204623/#REF!*$AP24*Tabelle2[[#This Row],[Apr 24 NF]]</f>
        <v>#REF!</v>
      </c>
      <c r="LM24" s="52" t="e">
        <f>$AV24*2.204623/#REF!*$AP24*Tabelle2[[#This Row],[May 24 NF]]</f>
        <v>#REF!</v>
      </c>
      <c r="LN24" s="52" t="e">
        <f>$AV24*2.204623/#REF!*$AP24*Tabelle2[[#This Row],[Jun 24 NF]]</f>
        <v>#REF!</v>
      </c>
      <c r="LO24" s="52" t="e">
        <f>$AV24*2.204623/#REF!*$AP24*Tabelle2[[#This Row],[Jul 24 NF]]</f>
        <v>#REF!</v>
      </c>
      <c r="LP24" s="52" t="e">
        <f>$AV24*2.204623/#REF!*$AP24*Tabelle2[[#This Row],[Aug 24 NF]]</f>
        <v>#REF!</v>
      </c>
      <c r="LQ24" s="52" t="e">
        <f>$AV24*2.204623/#REF!*$AP24*Tabelle2[[#This Row],[Sep 24 NF]]</f>
        <v>#REF!</v>
      </c>
      <c r="LR24" s="52" t="e">
        <f>$AV24*2.204623/#REF!*$AP24*Tabelle2[[#This Row],[Oct 24 NF]]</f>
        <v>#REF!</v>
      </c>
      <c r="LS24" s="52" t="e">
        <f>$AV24*2.204623/#REF!*$AP24*Tabelle2[[#This Row],[Nov 24 NF]]</f>
        <v>#REF!</v>
      </c>
      <c r="LT24" s="52" t="e">
        <f>$AV24*2.204623/#REF!*$AP24*Tabelle2[[#This Row],[Dec 24 NF]]</f>
        <v>#REF!</v>
      </c>
      <c r="LU24" s="198">
        <f>SUM(Tabelle2[[#This Row],[Jan 22 EV]:[Mar 22 EV]])</f>
        <v>0</v>
      </c>
      <c r="LV24" s="198">
        <f>SUM(Tabelle2[[#This Row],[Apr 22 EV]:[Jun 22 EV]])</f>
        <v>0</v>
      </c>
      <c r="LW24" s="198">
        <f>SUM(Tabelle2[[#This Row],[Jul 22 EV]:[Sep 22 EV]])</f>
        <v>0</v>
      </c>
      <c r="LX24" s="198">
        <f>SUM(Tabelle2[[#This Row],[Oct 22 EV]:[Dec 22 EV]])</f>
        <v>0</v>
      </c>
      <c r="LY24" s="198">
        <f>SUM(Tabelle2[[#This Row],[Jan 23 EV]:[Mar 23 EV]])</f>
        <v>0</v>
      </c>
      <c r="LZ24" s="198" t="e">
        <f>SUM(Tabelle2[[#This Row],[Apr 23 EV]:[Jun 23 EV]])</f>
        <v>#REF!</v>
      </c>
      <c r="MA24" s="198" t="e">
        <f>SUM(Tabelle2[[#This Row],[Jul 23 EV]:[Sep 23 EV]])</f>
        <v>#REF!</v>
      </c>
      <c r="MB24" s="198" t="e">
        <f>SUM(Tabelle2[[#This Row],[Oct 23 EV]:[Dec 23 EV]])</f>
        <v>#REF!</v>
      </c>
      <c r="MC24" s="198" t="e">
        <f>SUM(Tabelle2[[#This Row],[Jan 24 EV]:[Mar 24 EV]])</f>
        <v>#REF!</v>
      </c>
      <c r="MD24" s="198" t="e">
        <f>SUM(Tabelle2[[#This Row],[Apr 24 EV]:[Jun 24 EV]])</f>
        <v>#REF!</v>
      </c>
      <c r="ME24" s="198" t="e">
        <f>SUM(Tabelle2[[#This Row],[Jul 24 EV]:[Sep 24 EV]])</f>
        <v>#REF!</v>
      </c>
      <c r="MF24" s="198" t="e">
        <f>SUM(Tabelle2[[#This Row],[Oct 24 EV]:[Dec 24 EV]])</f>
        <v>#REF!</v>
      </c>
      <c r="MG24" s="43"/>
      <c r="MH24" s="43"/>
      <c r="MI24" s="43"/>
      <c r="MJ24" s="43"/>
      <c r="MK24" s="43"/>
      <c r="ML24" s="43"/>
      <c r="MM24" s="43"/>
      <c r="MN24" s="43"/>
      <c r="MO24" s="43"/>
      <c r="MP24" s="98"/>
      <c r="MQ24" s="98"/>
      <c r="MR24" s="98"/>
      <c r="MS24" s="98"/>
      <c r="MT24" s="98"/>
      <c r="MU24" s="98">
        <v>0</v>
      </c>
      <c r="MV24" s="98">
        <f>SUM(Tabelle2[[#This Row],[Jan 22 EV]:[Dec 22 EV]])</f>
        <v>0</v>
      </c>
      <c r="MW24" s="98" t="e">
        <f>SUM(Tabelle2[[#This Row],[Jan 23 EV]:[Dec 23 EV]])</f>
        <v>#REF!</v>
      </c>
      <c r="MX24" s="98" t="e">
        <f>SUM(Tabelle2[[#This Row],[Jan 24 EV]:[Dec 24 EV]])</f>
        <v>#REF!</v>
      </c>
      <c r="MY24" s="98">
        <f t="shared" si="22"/>
        <v>0</v>
      </c>
      <c r="MZ24" s="98">
        <f t="shared" si="23"/>
        <v>0</v>
      </c>
      <c r="NA24" s="98">
        <f t="shared" si="24"/>
        <v>0</v>
      </c>
      <c r="NB24" s="98">
        <f t="shared" si="25"/>
        <v>0</v>
      </c>
      <c r="NC24" s="98">
        <v>0</v>
      </c>
      <c r="ND24" s="98">
        <v>0</v>
      </c>
      <c r="NE24" s="98">
        <v>0</v>
      </c>
      <c r="NF24" s="98">
        <v>0</v>
      </c>
      <c r="NG24" s="98">
        <v>0</v>
      </c>
      <c r="NH24" s="98">
        <v>0</v>
      </c>
      <c r="NI24" s="98">
        <v>0</v>
      </c>
      <c r="NJ24" s="98">
        <v>0</v>
      </c>
      <c r="NK24" s="98">
        <v>0</v>
      </c>
      <c r="NL24" s="98">
        <v>0</v>
      </c>
      <c r="NM24" s="98">
        <v>0</v>
      </c>
      <c r="NN24" s="98">
        <v>0</v>
      </c>
      <c r="NO24" s="198">
        <f t="shared" si="26"/>
        <v>0</v>
      </c>
      <c r="NP24" s="198">
        <f t="shared" si="27"/>
        <v>0</v>
      </c>
      <c r="NQ24" s="198">
        <f t="shared" si="28"/>
        <v>0</v>
      </c>
      <c r="NR24" s="198">
        <f t="shared" si="29"/>
        <v>0</v>
      </c>
      <c r="NS24" s="198">
        <f t="shared" si="30"/>
        <v>0</v>
      </c>
      <c r="NT24" s="198">
        <v>0</v>
      </c>
      <c r="NU24" s="198">
        <v>0</v>
      </c>
      <c r="NV24" s="198">
        <v>0</v>
      </c>
      <c r="NW24" s="198">
        <v>0</v>
      </c>
      <c r="NX24" s="198">
        <v>0</v>
      </c>
      <c r="NY24" s="198">
        <v>0</v>
      </c>
      <c r="NZ24" s="198">
        <v>0</v>
      </c>
      <c r="OA24" s="198">
        <v>0</v>
      </c>
      <c r="OB24" s="198">
        <v>0</v>
      </c>
      <c r="OC24" s="198">
        <v>0</v>
      </c>
      <c r="OD24" s="198">
        <v>0</v>
      </c>
      <c r="OE24" s="198">
        <v>0</v>
      </c>
      <c r="OF24" s="198">
        <f>SUM(Tabelle2[[#This Row],[Jan 23 B EV]:[Mar 23 B EV]])</f>
        <v>0</v>
      </c>
      <c r="OG24" s="198">
        <f>SUM(Tabelle2[[#This Row],[Apr 23 B EV]:[Jun 23 B EV]])</f>
        <v>0</v>
      </c>
      <c r="OH24" s="198">
        <f>SUM(Tabelle2[[#This Row],[Jul 23 B EV]:[Sep 23 B EV]])</f>
        <v>0</v>
      </c>
      <c r="OI24" s="198">
        <f>SUM(Tabelle2[[#This Row],[Oct 23 B EV]:[Dec 23 B EV]])</f>
        <v>0</v>
      </c>
      <c r="OJ24" s="198">
        <f>SUM(Tabelle2[[#This Row],[Jan 23 B EV]:[Dec 23 B EV]])</f>
        <v>0</v>
      </c>
      <c r="OK24" s="43"/>
      <c r="OL24" s="43"/>
      <c r="OM24" s="43"/>
      <c r="ON24" s="43"/>
      <c r="OO24" s="43"/>
      <c r="OP24" s="43"/>
      <c r="OQ24" s="43"/>
      <c r="OR24" s="43"/>
      <c r="OS24" s="43"/>
      <c r="OT24" s="43"/>
      <c r="OU24" s="43"/>
      <c r="OV24" s="43"/>
      <c r="OW24" s="43"/>
      <c r="OX24" s="198">
        <v>0</v>
      </c>
      <c r="OY24" s="198">
        <v>0</v>
      </c>
      <c r="OZ24" s="198">
        <v>0</v>
      </c>
      <c r="PA24" s="198">
        <v>0</v>
      </c>
      <c r="PB24" s="353">
        <v>0</v>
      </c>
      <c r="PC24" s="130" t="s">
        <v>57</v>
      </c>
      <c r="PD24" s="53" t="s">
        <v>95</v>
      </c>
      <c r="PE24" s="12" t="s">
        <v>171</v>
      </c>
      <c r="PF24" s="328" t="s">
        <v>45</v>
      </c>
      <c r="PG24" s="54">
        <v>0</v>
      </c>
      <c r="PH24" s="55">
        <v>547.79999999999995</v>
      </c>
      <c r="PI24" s="4">
        <v>1</v>
      </c>
      <c r="PJ24" s="4" t="s">
        <v>45</v>
      </c>
      <c r="PK24" s="4">
        <v>547.79999999999995</v>
      </c>
      <c r="PL24" s="4"/>
      <c r="PM24" s="339"/>
      <c r="PN24" s="329">
        <v>0</v>
      </c>
      <c r="PO24" s="53" t="s">
        <v>1229</v>
      </c>
      <c r="PP24" s="174"/>
      <c r="PQ24" s="174"/>
      <c r="PR24" s="237"/>
      <c r="PS24" s="221"/>
      <c r="PT24" s="200">
        <v>1706.6710356501817</v>
      </c>
      <c r="PU24" s="200">
        <v>1616.6794989762989</v>
      </c>
      <c r="PV24" s="200">
        <v>2813.8101851851857</v>
      </c>
      <c r="PW24" s="200">
        <v>3372.4709444775326</v>
      </c>
      <c r="PX24" s="200" t="e">
        <f>IF($PI24=1,SUMIF(#REF!,$PF24,#REF!),SUMIF(#REF!,$PJ24,#REF!))</f>
        <v>#REF!</v>
      </c>
      <c r="PY24" s="200" t="e">
        <f>IF($PI24=1,SUMIF(#REF!,$PF24,#REF!),SUMIF(#REF!,$PJ24,#REF!))</f>
        <v>#REF!</v>
      </c>
      <c r="PZ24" s="200" t="e">
        <f>IF($PI24=1,SUMIF(#REF!,$PF24,#REF!),SUMIF(#REF!,$PJ24,#REF!))</f>
        <v>#REF!</v>
      </c>
      <c r="QA24" s="200" t="e">
        <f>IF($PI24=1,SUMIF(#REF!,$PF24,#REF!),SUMIF(#REF!,$PJ24,#REF!))</f>
        <v>#REF!</v>
      </c>
      <c r="QB24" s="200" t="e">
        <f>IF($PI24=1,SUMIF(#REF!,$PF24,#REF!),SUMIF(#REF!,$PJ24,#REF!))</f>
        <v>#REF!</v>
      </c>
      <c r="QC24" s="200" t="e">
        <f>IF($PI24=1,SUMIF(#REF!,$PF24,#REF!),SUMIF(#REF!,$PJ24,#REF!))</f>
        <v>#REF!</v>
      </c>
      <c r="QD24" s="57">
        <f t="shared" si="31"/>
        <v>0</v>
      </c>
      <c r="QE24" s="57">
        <f t="shared" si="32"/>
        <v>0</v>
      </c>
      <c r="QF24" s="57"/>
      <c r="QG24" s="57">
        <f t="shared" si="34"/>
        <v>0</v>
      </c>
      <c r="QH24" s="57">
        <f t="shared" si="35"/>
        <v>24.260698333045781</v>
      </c>
      <c r="QI24" s="57">
        <f t="shared" si="36"/>
        <v>37.678809457259263</v>
      </c>
      <c r="QJ24" s="57">
        <f>IF(Tabelle2[[#This Row],[Index and Premium Usage]]=1,($AW24*(1+$AZ24))*(PW24*(1+$PG24)+$PH24)/1000,($AW24*(1+$AZ24))*(PW24*(1+$PG24)+$PK24)/1000)</f>
        <v>43.940592097433097</v>
      </c>
      <c r="QK24" s="57" t="e">
        <f>IF($PI24=1,($AW24*(1+$AY24))*(PX24*(1+$PG24)+$PH24)/1000,($AW24*(1+$AZ24))*(PX24*(1+$PG24)+$PK24+Tabelle2[[#This Row],[Premium VW 2023]])/1000)</f>
        <v>#REF!</v>
      </c>
      <c r="QL24" s="57" t="e">
        <f t="shared" si="37"/>
        <v>#REF!</v>
      </c>
      <c r="QM24" s="57" t="e">
        <f t="shared" si="38"/>
        <v>#REF!</v>
      </c>
      <c r="QN24" s="57" t="e">
        <f t="shared" si="39"/>
        <v>#REF!</v>
      </c>
      <c r="QO24" s="57" t="e">
        <f t="shared" si="40"/>
        <v>#REF!</v>
      </c>
      <c r="QP24" s="57" t="e">
        <f t="shared" si="41"/>
        <v>#REF!</v>
      </c>
    </row>
    <row r="25" spans="1:458" ht="12.75" customHeight="1">
      <c r="A25" s="94" t="s">
        <v>1264</v>
      </c>
      <c r="B25" s="94" t="s">
        <v>87</v>
      </c>
      <c r="C25" s="94" t="s">
        <v>1553</v>
      </c>
      <c r="D25" s="94" t="s">
        <v>108</v>
      </c>
      <c r="E25" s="173" t="s">
        <v>304</v>
      </c>
      <c r="F25" s="2" t="s">
        <v>304</v>
      </c>
      <c r="G25" s="2" t="s">
        <v>304</v>
      </c>
      <c r="H25" s="2" t="s">
        <v>216</v>
      </c>
      <c r="I25" s="188" t="s">
        <v>216</v>
      </c>
      <c r="J25" s="2" t="s">
        <v>22</v>
      </c>
      <c r="K25" s="2" t="s">
        <v>22</v>
      </c>
      <c r="L25" s="2" t="s">
        <v>22</v>
      </c>
      <c r="M25" s="2" t="s">
        <v>1145</v>
      </c>
      <c r="N25" s="2" t="s">
        <v>1271</v>
      </c>
      <c r="O25" s="6"/>
      <c r="P25" s="3" t="s">
        <v>81</v>
      </c>
      <c r="Q25" s="2" t="s">
        <v>91</v>
      </c>
      <c r="R25" s="2" t="s">
        <v>1146</v>
      </c>
      <c r="S25" s="2"/>
      <c r="T25" s="94" t="s">
        <v>1282</v>
      </c>
      <c r="U25" s="2" t="s">
        <v>32</v>
      </c>
      <c r="V25" s="2"/>
      <c r="W25" s="2"/>
      <c r="X25" s="94"/>
      <c r="Y25" s="2" t="s">
        <v>67</v>
      </c>
      <c r="Z25" s="2" t="s">
        <v>261</v>
      </c>
      <c r="AA25" s="2">
        <v>0</v>
      </c>
      <c r="AB25" s="2">
        <v>0</v>
      </c>
      <c r="AC25" s="326">
        <v>0</v>
      </c>
      <c r="AD25" s="2"/>
      <c r="AE25" s="2"/>
      <c r="AF25" s="2"/>
      <c r="AG25" s="2">
        <v>0</v>
      </c>
      <c r="AH25" s="2">
        <v>0</v>
      </c>
      <c r="AI25" s="2">
        <v>0</v>
      </c>
      <c r="AJ25" s="2" t="s">
        <v>120</v>
      </c>
      <c r="AK25" s="21"/>
      <c r="AL25" s="95"/>
      <c r="AM25" s="95"/>
      <c r="AN25" s="95"/>
      <c r="AO25" s="95"/>
      <c r="AP25" s="95">
        <v>1</v>
      </c>
      <c r="AQ25" s="95"/>
      <c r="AR25" s="95"/>
      <c r="AS25" s="95"/>
      <c r="AT25" s="95"/>
      <c r="AU25" s="95"/>
      <c r="AV25" s="33">
        <v>10.34</v>
      </c>
      <c r="AW25" s="33">
        <v>10.34</v>
      </c>
      <c r="AX25" s="193"/>
      <c r="AY25" s="61">
        <v>8.4000000000000005E-2</v>
      </c>
      <c r="AZ25" s="61">
        <v>8.4000000000000005E-2</v>
      </c>
      <c r="BA25" s="95">
        <v>0</v>
      </c>
      <c r="BB25" s="95">
        <v>0</v>
      </c>
      <c r="BC25" s="95">
        <v>0</v>
      </c>
      <c r="BD25" s="95">
        <v>0</v>
      </c>
      <c r="BE25" s="95">
        <v>0</v>
      </c>
      <c r="BF25" s="95">
        <v>0</v>
      </c>
      <c r="BG25" s="95">
        <v>0</v>
      </c>
      <c r="BH25" s="95">
        <v>0</v>
      </c>
      <c r="BI25" s="95">
        <v>0</v>
      </c>
      <c r="BJ25" s="96">
        <v>0</v>
      </c>
      <c r="BK25" s="133">
        <v>0</v>
      </c>
      <c r="BL25" s="133">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5">
        <f>SUM(Tabelle2[[#This Row],[Jan 22 CF]:[Mar 22 CF]])</f>
        <v>0</v>
      </c>
      <c r="CL25" s="95">
        <f>SUM(Tabelle2[[#This Row],[Apr 22 CF]:[Jun 22 CF]])</f>
        <v>0</v>
      </c>
      <c r="CM25" s="95">
        <f>SUM(Tabelle2[[#This Row],[Jul 22 CF]:[Sep 22 CF]])</f>
        <v>0</v>
      </c>
      <c r="CN25" s="95">
        <f>SUM(Tabelle2[[#This Row],[Oct 22 CF]:[Dec 22 CF]])</f>
        <v>0</v>
      </c>
      <c r="CO25" s="95">
        <f>SUM(Tabelle2[[#This Row],[Jan 23 CF]:[Mar 23 CF]])</f>
        <v>0</v>
      </c>
      <c r="CP25" s="95">
        <f>SUM(Tabelle2[[#This Row],[Apr 23 CF]:[Jun 23 CF]])</f>
        <v>0</v>
      </c>
      <c r="CQ25" s="95">
        <f>SUM(Tabelle2[[#This Row],[Jul 23 CF]:[Sep 23 CF]])</f>
        <v>0</v>
      </c>
      <c r="CR25" s="95">
        <f>SUM(Tabelle2[[#This Row],[Oct 23 CF]:[Dec 23 CF]])</f>
        <v>0</v>
      </c>
      <c r="CS25" s="95">
        <f>SUM(Tabelle2[[#This Row],[Jan 24 CF]:[Mar 24 CF]])</f>
        <v>0</v>
      </c>
      <c r="CT25" s="95">
        <f>SUM(Tabelle2[[#This Row],[Apr 24 CF]:[Jun 24 CF]])</f>
        <v>0</v>
      </c>
      <c r="CU25" s="95">
        <f>SUM(Tabelle2[[#This Row],[Jul 24 CF]:[Sep 24 CF]])</f>
        <v>0</v>
      </c>
      <c r="CV25" s="95">
        <f>SUM(Tabelle2[[#This Row],[Oct 24 CF]:[Dec 24 CF]])</f>
        <v>0</v>
      </c>
      <c r="CW25" s="127"/>
      <c r="CX25" s="276"/>
      <c r="CY25" s="127"/>
      <c r="CZ25" s="52">
        <v>0</v>
      </c>
      <c r="DA25" s="52">
        <f>SUM(Tabelle2[[#This Row],[Jan 22 CF]:[Dec 22 CF]])</f>
        <v>0</v>
      </c>
      <c r="DB25" s="98">
        <f>SUM(Tabelle2[[#This Row],[Jan 23 CF]:[Dec 23 CF]])</f>
        <v>0</v>
      </c>
      <c r="DC25" s="98">
        <f>SUM(Tabelle2[[#This Row],[Jan 24 CF]:[Dec 24 CF]])</f>
        <v>0</v>
      </c>
      <c r="DD25" s="98">
        <v>0</v>
      </c>
      <c r="DE25" s="98">
        <v>0</v>
      </c>
      <c r="DF25" s="98">
        <v>0</v>
      </c>
      <c r="DG25" s="98">
        <v>0</v>
      </c>
      <c r="DH25" s="98">
        <v>0</v>
      </c>
      <c r="DI25" s="98">
        <v>0</v>
      </c>
      <c r="DJ25" s="98">
        <v>0</v>
      </c>
      <c r="DK25" s="98">
        <v>0</v>
      </c>
      <c r="DL25" s="98">
        <v>0</v>
      </c>
      <c r="DM25" s="98">
        <v>0</v>
      </c>
      <c r="DN25" s="95"/>
      <c r="DO25" s="95"/>
      <c r="DP25" s="226">
        <v>0.95</v>
      </c>
      <c r="DQ25" s="226">
        <v>0.92500000000000004</v>
      </c>
      <c r="DR25" s="226">
        <v>0.8</v>
      </c>
      <c r="DS25" s="226">
        <v>0.85</v>
      </c>
      <c r="DT25" s="226">
        <v>0.9</v>
      </c>
      <c r="DU25" s="226">
        <v>0.9</v>
      </c>
      <c r="DV25" s="226">
        <v>0.9</v>
      </c>
      <c r="DW25" s="226">
        <v>0.9</v>
      </c>
      <c r="DX25" s="226">
        <v>0.9</v>
      </c>
      <c r="DY25" s="226">
        <v>0.9</v>
      </c>
      <c r="DZ25" s="226">
        <v>0.9</v>
      </c>
      <c r="EA25" s="226">
        <v>0.88</v>
      </c>
      <c r="EB25" s="226">
        <v>0.9</v>
      </c>
      <c r="EC25" s="226">
        <v>0.93</v>
      </c>
      <c r="ED25" s="226">
        <v>0.93</v>
      </c>
      <c r="EE25" s="226">
        <v>0.9</v>
      </c>
      <c r="EF25" s="316">
        <v>0.9</v>
      </c>
      <c r="EG25" s="316">
        <v>0.9</v>
      </c>
      <c r="EH25" s="316">
        <v>0.9</v>
      </c>
      <c r="EI25" s="226">
        <v>0.95</v>
      </c>
      <c r="EJ25" s="226">
        <v>0.95</v>
      </c>
      <c r="EK25" s="226">
        <v>0.95</v>
      </c>
      <c r="EL25" s="226">
        <v>0.97499999999999998</v>
      </c>
      <c r="EM25" s="226">
        <v>0.95</v>
      </c>
      <c r="EN25" s="226">
        <v>0.9</v>
      </c>
      <c r="EO25" s="226">
        <v>0.9</v>
      </c>
      <c r="EP25" s="226">
        <v>0.9</v>
      </c>
      <c r="EQ25" s="226">
        <v>0.9</v>
      </c>
      <c r="ER25" s="226">
        <v>0.9</v>
      </c>
      <c r="ES25" s="226">
        <v>0.9</v>
      </c>
      <c r="ET25" s="226">
        <v>0.9</v>
      </c>
      <c r="EU25" s="226">
        <v>0.9</v>
      </c>
      <c r="EV25" s="226">
        <v>0.9</v>
      </c>
      <c r="EW25" s="226">
        <v>0.9</v>
      </c>
      <c r="EX25" s="226">
        <v>0.9</v>
      </c>
      <c r="EY25" s="226">
        <v>0.9</v>
      </c>
      <c r="EZ25" s="316">
        <v>0.9</v>
      </c>
      <c r="FA25" s="226">
        <v>0.9</v>
      </c>
      <c r="FB25" s="226">
        <v>0.85</v>
      </c>
      <c r="FC25" s="226">
        <v>0.85</v>
      </c>
      <c r="FD25" s="226">
        <v>0.85</v>
      </c>
      <c r="FE25" s="226">
        <v>0.85</v>
      </c>
      <c r="FF25" s="226">
        <v>0.85</v>
      </c>
      <c r="FG25" s="226">
        <v>0.85</v>
      </c>
      <c r="FH25" s="226">
        <v>0.85</v>
      </c>
      <c r="FI25" s="226">
        <v>0.85</v>
      </c>
      <c r="FJ25" s="226">
        <v>0.85</v>
      </c>
      <c r="FK25" s="226">
        <v>0.85</v>
      </c>
      <c r="FL25" s="226">
        <v>0.85</v>
      </c>
      <c r="FM25" s="195">
        <f t="shared" si="0"/>
        <v>0</v>
      </c>
      <c r="FN25" s="195">
        <f t="shared" si="1"/>
        <v>0</v>
      </c>
      <c r="FO25" s="195">
        <f t="shared" si="2"/>
        <v>0</v>
      </c>
      <c r="FP25" s="195">
        <f t="shared" si="3"/>
        <v>0</v>
      </c>
      <c r="FQ25" s="195">
        <f t="shared" si="4"/>
        <v>0</v>
      </c>
      <c r="FR25" s="195">
        <f t="shared" si="5"/>
        <v>0</v>
      </c>
      <c r="FS25" s="195">
        <f t="shared" si="6"/>
        <v>0</v>
      </c>
      <c r="FT25" s="95">
        <f t="shared" si="7"/>
        <v>0</v>
      </c>
      <c r="FU25" s="95">
        <f t="shared" si="8"/>
        <v>0</v>
      </c>
      <c r="FV25" s="95">
        <f t="shared" si="9"/>
        <v>0</v>
      </c>
      <c r="FW25" s="95">
        <f t="shared" si="10"/>
        <v>0</v>
      </c>
      <c r="FX25" s="95">
        <f t="shared" si="11"/>
        <v>0</v>
      </c>
      <c r="FY25" s="95">
        <f t="shared" si="12"/>
        <v>0</v>
      </c>
      <c r="FZ25" s="95">
        <f t="shared" si="13"/>
        <v>0</v>
      </c>
      <c r="GA25" s="95">
        <f t="shared" si="14"/>
        <v>0</v>
      </c>
      <c r="GB25" s="95">
        <f t="shared" si="15"/>
        <v>0</v>
      </c>
      <c r="GC25" s="95">
        <f t="shared" si="16"/>
        <v>0</v>
      </c>
      <c r="GD25" s="95">
        <f t="shared" si="17"/>
        <v>0</v>
      </c>
      <c r="GE25" s="95">
        <f t="shared" si="18"/>
        <v>0</v>
      </c>
      <c r="GF25" s="95">
        <f t="shared" si="19"/>
        <v>0</v>
      </c>
      <c r="GG25" s="95">
        <f t="shared" si="20"/>
        <v>0</v>
      </c>
      <c r="GH25" s="95">
        <f t="shared" si="21"/>
        <v>0</v>
      </c>
      <c r="GI25" s="95">
        <f>BW25*Tabelle2[[#This Row],[Nov 2023 AF]]</f>
        <v>0</v>
      </c>
      <c r="GJ25" s="95">
        <f>BX25*Tabelle2[[#This Row],[Dec 2023 AF]]</f>
        <v>0</v>
      </c>
      <c r="GK25" s="95">
        <f>BY25*Tabelle2[[#This Row],[Jan 2024 AF]]</f>
        <v>0</v>
      </c>
      <c r="GL25" s="95">
        <f>BZ25*Tabelle2[[#This Row],[Feb 2024 AF]]</f>
        <v>0</v>
      </c>
      <c r="GM25" s="95">
        <f>CA25*Tabelle2[[#This Row],[Mar 2024 AF]]</f>
        <v>0</v>
      </c>
      <c r="GN25" s="95">
        <f>CB25*Tabelle2[[#This Row],[Apr 2024 AF]]</f>
        <v>0</v>
      </c>
      <c r="GO25" s="95">
        <f>CC25*Tabelle2[[#This Row],[May 2024 AF]]</f>
        <v>0</v>
      </c>
      <c r="GP25" s="95">
        <f>CD25*Tabelle2[[#This Row],[Jun 2024 AF]]</f>
        <v>0</v>
      </c>
      <c r="GQ25" s="95">
        <f>CE25*Tabelle2[[#This Row],[Jul 2024 AF]]</f>
        <v>0</v>
      </c>
      <c r="GR25" s="95">
        <f>CF25*Tabelle2[[#This Row],[Aug 2024 AF]]</f>
        <v>0</v>
      </c>
      <c r="GS25" s="95">
        <f>CG25*Tabelle2[[#This Row],[Sep 2024 AF]]</f>
        <v>0</v>
      </c>
      <c r="GT25" s="95">
        <f>CH25*Tabelle2[[#This Row],[Oct 2024 AF]]</f>
        <v>0</v>
      </c>
      <c r="GU25" s="95">
        <f>CI25*Tabelle2[[#This Row],[Nov 2024 AF]]</f>
        <v>0</v>
      </c>
      <c r="GV25" s="95">
        <f>CJ25*Tabelle2[[#This Row],[Dec 2024 AF]]</f>
        <v>0</v>
      </c>
      <c r="GW25" s="95">
        <f>SUM(Tabelle2[[#This Row],[Jan 22 NF]:[Mar 22 NF]])</f>
        <v>0</v>
      </c>
      <c r="GX25" s="95">
        <f>SUM(Tabelle2[[#This Row],[Apr 22 NF]:[Jun 22 NF]])</f>
        <v>0</v>
      </c>
      <c r="GY25" s="95">
        <f>SUM(Tabelle2[[#This Row],[Jul 22 NF]:[Sep 22 NF]])</f>
        <v>0</v>
      </c>
      <c r="GZ25" s="95">
        <f>SUM(Tabelle2[[#This Row],[Oct 22 NF]:[Dec 22 NF]])</f>
        <v>0</v>
      </c>
      <c r="HA25" s="98">
        <f>SUM(Tabelle2[[#This Row],[Jan 23 NF]:[Mar 23 NF]])</f>
        <v>0</v>
      </c>
      <c r="HB25" s="98">
        <f>SUM(Tabelle2[[#This Row],[Apr 23 NF]:[Jun 23 NF]])</f>
        <v>0</v>
      </c>
      <c r="HC25" s="98">
        <f>SUM(Tabelle2[[#This Row],[Jul 23 NF]:[Sep 23 NF]])</f>
        <v>0</v>
      </c>
      <c r="HD25" s="98">
        <f>SUM(Tabelle2[[#This Row],[Oct 23 NF]:[Dec 23 NF]])</f>
        <v>0</v>
      </c>
      <c r="HE25" s="95">
        <f>SUM(Tabelle2[[#This Row],[Jan 24 NF]:[Mar 24 NF]])</f>
        <v>0</v>
      </c>
      <c r="HF25" s="98">
        <f>SUM(Tabelle2[[#This Row],[Apr 24 NF]:[Jun 24 NF]])</f>
        <v>0</v>
      </c>
      <c r="HG25" s="98">
        <f>SUM(Tabelle2[[#This Row],[Jul 24 NF]:[Sep 24 NF]])</f>
        <v>0</v>
      </c>
      <c r="HH25" s="98">
        <f>SUM(Tabelle2[[#This Row],[Oct 24 NF]:[Dec 24 NF]])</f>
        <v>0</v>
      </c>
      <c r="HI25" s="95"/>
      <c r="HJ25" s="95"/>
      <c r="HK25" s="95"/>
      <c r="HL25" s="95"/>
      <c r="HM25" s="95"/>
      <c r="HN25" s="95"/>
      <c r="HO25" s="95"/>
      <c r="HP25" s="95"/>
      <c r="HQ25" s="95"/>
      <c r="HR25" s="95"/>
      <c r="HS25" s="95"/>
      <c r="HT25" s="95"/>
      <c r="HU25" s="95"/>
      <c r="HV25" s="98"/>
      <c r="HW25" s="98">
        <v>0</v>
      </c>
      <c r="HX25" s="98">
        <v>0</v>
      </c>
      <c r="HY25" s="98">
        <v>0</v>
      </c>
      <c r="HZ25" s="98">
        <f>SUM(Tabelle2[[#This Row],[Jan 22 NF]:[Dec 22 NF]])</f>
        <v>0</v>
      </c>
      <c r="IA25" s="98">
        <f>SUM(Tabelle2[[#This Row],[Jan 23 NF]:[Dec 23 NF]])</f>
        <v>0</v>
      </c>
      <c r="IB25" s="98">
        <f>SUM(Tabelle2[[#This Row],[Jan 24 NF]:[Dec 24 NF]])</f>
        <v>0</v>
      </c>
      <c r="IC25" s="98">
        <f>IFERROR(Tabelle2[[#This Row],[2025 CF]]*Tabelle2[[#This Row],[2025 AF]],0)</f>
        <v>0</v>
      </c>
      <c r="ID25" s="98">
        <f>IFERROR(Tabelle2[[#This Row],[2026 CF]]*Tabelle2[[#This Row],[2026 AF]],0)</f>
        <v>0</v>
      </c>
      <c r="IE25" s="98">
        <f>IFERROR(Tabelle2[[#This Row],[2027 CF]]*Tabelle2[[#This Row],[2027 AF]],0)</f>
        <v>0</v>
      </c>
      <c r="IF25" s="98">
        <f>IFERROR(Tabelle2[[#This Row],[2028 CF]]*Tabelle2[[#This Row],[2028 AF]],0)</f>
        <v>0</v>
      </c>
      <c r="IG25" s="98">
        <f>IFERROR(Tabelle2[[#This Row],[2029 CF]]*Tabelle2[[#This Row],[2029 AF]],0)</f>
        <v>0</v>
      </c>
      <c r="IH25" s="98">
        <f>IFERROR(Tabelle2[[#This Row],[2030 CF]]*Tabelle2[[#This Row],[2030 AF]],0)</f>
        <v>0</v>
      </c>
      <c r="II25" s="98">
        <f>IFERROR(Tabelle2[[#This Row],[2031 CF]]*Tabelle2[[#This Row],[2031 AF]],0)</f>
        <v>0</v>
      </c>
      <c r="IJ25" s="98">
        <f>IFERROR(Tabelle2[[#This Row],[2032 CF]]*Tabelle2[[#This Row],[2032 AF]],0)</f>
        <v>0</v>
      </c>
      <c r="IK25" s="98">
        <f>IFERROR(Tabelle2[[#This Row],[2033 CF]]*Tabelle2[[#This Row],[2033 AF]],0)</f>
        <v>0</v>
      </c>
      <c r="IL25" s="98">
        <f>IFERROR(Tabelle2[[#This Row],[2034 CF]]*Tabelle2[[#This Row],[2034 AF]],0)</f>
        <v>0</v>
      </c>
      <c r="IM25" s="98">
        <f>IFERROR(Tabelle2[[#This Row],[2035 CF]]*Tabelle2[[#This Row],[2035 AF]],0)</f>
        <v>0</v>
      </c>
      <c r="IN25" s="98">
        <v>0</v>
      </c>
      <c r="IO25" s="98">
        <v>0</v>
      </c>
      <c r="IP25" s="98">
        <v>0</v>
      </c>
      <c r="IQ25" s="98">
        <v>0</v>
      </c>
      <c r="IR25" s="98">
        <v>0</v>
      </c>
      <c r="IS25" s="51">
        <v>0</v>
      </c>
      <c r="IT25" s="109">
        <v>0</v>
      </c>
      <c r="IU25" s="109">
        <v>0</v>
      </c>
      <c r="IV25" s="98">
        <v>0</v>
      </c>
      <c r="IW25" s="98">
        <v>0</v>
      </c>
      <c r="IX25" s="98">
        <v>0</v>
      </c>
      <c r="IY25" s="98">
        <v>0</v>
      </c>
      <c r="IZ25" s="51">
        <v>0</v>
      </c>
      <c r="JA25" s="51">
        <v>0</v>
      </c>
      <c r="JB25" s="51">
        <v>0</v>
      </c>
      <c r="JC25" s="51">
        <v>0</v>
      </c>
      <c r="JD25" s="51">
        <v>0</v>
      </c>
      <c r="JE25" s="196">
        <v>0</v>
      </c>
      <c r="JF25" s="196">
        <v>0</v>
      </c>
      <c r="JG25" s="196">
        <v>0</v>
      </c>
      <c r="JH25" s="196">
        <v>0</v>
      </c>
      <c r="JI25" s="196">
        <v>0</v>
      </c>
      <c r="JJ25" s="196">
        <v>0</v>
      </c>
      <c r="JK25" s="196">
        <v>0</v>
      </c>
      <c r="JL25" s="196">
        <v>0</v>
      </c>
      <c r="JM25" s="196">
        <v>0</v>
      </c>
      <c r="JN25" s="196">
        <v>0</v>
      </c>
      <c r="JO25" s="196">
        <v>0</v>
      </c>
      <c r="JP25" s="196">
        <v>0</v>
      </c>
      <c r="JQ25" s="196">
        <f>SUM(Tabelle2[[#This Row],[Jan-23B]:[Mar-23B]])</f>
        <v>0</v>
      </c>
      <c r="JR25" s="196">
        <f>SUM(Tabelle2[[#This Row],[Apr-23B]:[Jun-23B]])</f>
        <v>0</v>
      </c>
      <c r="JS25" s="196">
        <f>SUM(Tabelle2[[#This Row],[Jul-23B]:[Sep-23B]])</f>
        <v>0</v>
      </c>
      <c r="JT25" s="196">
        <f>SUM(Tabelle2[[#This Row],[Oct-23B]:[Dec-23B]])</f>
        <v>0</v>
      </c>
      <c r="JU25" s="196">
        <f>SUM(Tabelle2[[#This Row],[1Q23 B1]:[4Q23 B]])</f>
        <v>0</v>
      </c>
      <c r="JV25" s="196">
        <v>0</v>
      </c>
      <c r="JW25" s="196">
        <v>0</v>
      </c>
      <c r="JX25" s="196">
        <v>0</v>
      </c>
      <c r="JY25" s="196">
        <v>0</v>
      </c>
      <c r="JZ25" s="196">
        <v>0</v>
      </c>
      <c r="KA25" s="196">
        <v>0</v>
      </c>
      <c r="KB25" s="196">
        <v>0</v>
      </c>
      <c r="KC25" s="196">
        <v>0</v>
      </c>
      <c r="KD25" s="196">
        <v>0</v>
      </c>
      <c r="KE25" s="196">
        <v>0</v>
      </c>
      <c r="KF25" s="196" t="str">
        <f>IF(SUM(Tabelle2[[#This Row],[2018 NF]:[2028 NF]],Tabelle2[[#This Row],[2023 B]])&gt;0,"yes","no")</f>
        <v>no</v>
      </c>
      <c r="KG25" s="196">
        <f>IFERROR(INDEX(Tabelle2[[#Headers],[2005 NF]:[2034 NF]],MATCH(TRUE,INDEX(Tabelle2[[#This Row],[2005 NF]:[2034 NF]]&gt;1000,),0)),0)</f>
        <v>0</v>
      </c>
      <c r="KH25" s="196">
        <f>IFERROR(LOOKUP(2,1/(Tabelle2[[#This Row],[2005 NF]:[2035 NF]]&gt;1000),Tabelle2[[#Headers],[2005 NF]:[2035 NF]]),0)</f>
        <v>0</v>
      </c>
      <c r="KI25" s="196">
        <f>SUM(Tabelle2[[#This Row],[Jan 23 NF]:[Mar 23 NF]])</f>
        <v>0</v>
      </c>
      <c r="KJ25" s="196">
        <f>SUM(Tabelle2[[#This Row],[Jan-23B]:[Mar-23B]])</f>
        <v>0</v>
      </c>
      <c r="KK25" s="98">
        <v>0</v>
      </c>
      <c r="KL25" s="98">
        <v>0</v>
      </c>
      <c r="KM25" s="98">
        <v>0</v>
      </c>
      <c r="KN25" s="98">
        <v>0</v>
      </c>
      <c r="KO25" s="98">
        <v>0</v>
      </c>
      <c r="KP25" s="98">
        <v>0</v>
      </c>
      <c r="KQ25" s="98">
        <v>0</v>
      </c>
      <c r="KR25" s="98">
        <v>0</v>
      </c>
      <c r="KS25" s="98">
        <v>0</v>
      </c>
      <c r="KT25" s="52">
        <v>0</v>
      </c>
      <c r="KU25" s="52">
        <v>0</v>
      </c>
      <c r="KV25" s="52">
        <v>0</v>
      </c>
      <c r="KW25" s="52">
        <v>0</v>
      </c>
      <c r="KX25" s="52">
        <v>0</v>
      </c>
      <c r="KY25" s="52">
        <v>0</v>
      </c>
      <c r="KZ25" s="52">
        <v>0</v>
      </c>
      <c r="LA25" s="52" t="e">
        <f>$AV25*2.204623/#REF!*$AP25*Tabelle2[[#This Row],[May 23 NF]]</f>
        <v>#REF!</v>
      </c>
      <c r="LB25" s="52" t="e">
        <f>$AV25*2.204623/#REF!*$AP25*Tabelle2[[#This Row],[Jun 23 NF]]</f>
        <v>#REF!</v>
      </c>
      <c r="LC25" s="52" t="e">
        <f>$AV25*2.204623/#REF!*$AP25*Tabelle2[[#This Row],[Jul 23 NF]]</f>
        <v>#REF!</v>
      </c>
      <c r="LD25" s="52" t="e">
        <f>$AV25*2.204623/#REF!*$AP25*Tabelle2[[#This Row],[Aug 23 NF]]</f>
        <v>#REF!</v>
      </c>
      <c r="LE25" s="52" t="e">
        <f>$AV25*2.204623/#REF!*$AP25*Tabelle2[[#This Row],[Sep 23 NF]]</f>
        <v>#REF!</v>
      </c>
      <c r="LF25" s="52" t="e">
        <f>$AV25*2.204623/#REF!*$AP25*Tabelle2[[#This Row],[Oct 23 NF]]</f>
        <v>#REF!</v>
      </c>
      <c r="LG25" s="52" t="e">
        <f>$AV25*2.204623/#REF!*$AP25*Tabelle2[[#This Row],[Nov 23 NF]]</f>
        <v>#REF!</v>
      </c>
      <c r="LH25" s="52" t="e">
        <f>$AV25*2.204623/#REF!*$AP25*Tabelle2[[#This Row],[Dec 23 NF]]</f>
        <v>#REF!</v>
      </c>
      <c r="LI25" s="52" t="e">
        <f>$AV25*2.204623/#REF!*$AP25*Tabelle2[[#This Row],[Jan 24 NF]]</f>
        <v>#REF!</v>
      </c>
      <c r="LJ25" s="52" t="e">
        <f>$AV25*2.204623/#REF!*$AP25*Tabelle2[[#This Row],[Feb 24 NF]]</f>
        <v>#REF!</v>
      </c>
      <c r="LK25" s="52" t="e">
        <f>$AV25*2.204623/#REF!*$AP25*Tabelle2[[#This Row],[Mar 24 NF]]</f>
        <v>#REF!</v>
      </c>
      <c r="LL25" s="52" t="e">
        <f>$AV25*2.204623/#REF!*$AP25*Tabelle2[[#This Row],[Apr 24 NF]]</f>
        <v>#REF!</v>
      </c>
      <c r="LM25" s="52" t="e">
        <f>$AV25*2.204623/#REF!*$AP25*Tabelle2[[#This Row],[May 24 NF]]</f>
        <v>#REF!</v>
      </c>
      <c r="LN25" s="52" t="e">
        <f>$AV25*2.204623/#REF!*$AP25*Tabelle2[[#This Row],[Jun 24 NF]]</f>
        <v>#REF!</v>
      </c>
      <c r="LO25" s="52" t="e">
        <f>$AV25*2.204623/#REF!*$AP25*Tabelle2[[#This Row],[Jul 24 NF]]</f>
        <v>#REF!</v>
      </c>
      <c r="LP25" s="52" t="e">
        <f>$AV25*2.204623/#REF!*$AP25*Tabelle2[[#This Row],[Aug 24 NF]]</f>
        <v>#REF!</v>
      </c>
      <c r="LQ25" s="52" t="e">
        <f>$AV25*2.204623/#REF!*$AP25*Tabelle2[[#This Row],[Sep 24 NF]]</f>
        <v>#REF!</v>
      </c>
      <c r="LR25" s="52" t="e">
        <f>$AV25*2.204623/#REF!*$AP25*Tabelle2[[#This Row],[Oct 24 NF]]</f>
        <v>#REF!</v>
      </c>
      <c r="LS25" s="52" t="e">
        <f>$AV25*2.204623/#REF!*$AP25*Tabelle2[[#This Row],[Nov 24 NF]]</f>
        <v>#REF!</v>
      </c>
      <c r="LT25" s="52" t="e">
        <f>$AV25*2.204623/#REF!*$AP25*Tabelle2[[#This Row],[Dec 24 NF]]</f>
        <v>#REF!</v>
      </c>
      <c r="LU25" s="198">
        <f>SUM(Tabelle2[[#This Row],[Jan 22 EV]:[Mar 22 EV]])</f>
        <v>0</v>
      </c>
      <c r="LV25" s="198">
        <f>SUM(Tabelle2[[#This Row],[Apr 22 EV]:[Jun 22 EV]])</f>
        <v>0</v>
      </c>
      <c r="LW25" s="198">
        <f>SUM(Tabelle2[[#This Row],[Jul 22 EV]:[Sep 22 EV]])</f>
        <v>0</v>
      </c>
      <c r="LX25" s="198">
        <f>SUM(Tabelle2[[#This Row],[Oct 22 EV]:[Dec 22 EV]])</f>
        <v>0</v>
      </c>
      <c r="LY25" s="198">
        <f>SUM(Tabelle2[[#This Row],[Jan 23 EV]:[Mar 23 EV]])</f>
        <v>0</v>
      </c>
      <c r="LZ25" s="198" t="e">
        <f>SUM(Tabelle2[[#This Row],[Apr 23 EV]:[Jun 23 EV]])</f>
        <v>#REF!</v>
      </c>
      <c r="MA25" s="198" t="e">
        <f>SUM(Tabelle2[[#This Row],[Jul 23 EV]:[Sep 23 EV]])</f>
        <v>#REF!</v>
      </c>
      <c r="MB25" s="198" t="e">
        <f>SUM(Tabelle2[[#This Row],[Oct 23 EV]:[Dec 23 EV]])</f>
        <v>#REF!</v>
      </c>
      <c r="MC25" s="198" t="e">
        <f>SUM(Tabelle2[[#This Row],[Jan 24 EV]:[Mar 24 EV]])</f>
        <v>#REF!</v>
      </c>
      <c r="MD25" s="198" t="e">
        <f>SUM(Tabelle2[[#This Row],[Apr 24 EV]:[Jun 24 EV]])</f>
        <v>#REF!</v>
      </c>
      <c r="ME25" s="198" t="e">
        <f>SUM(Tabelle2[[#This Row],[Jul 24 EV]:[Sep 24 EV]])</f>
        <v>#REF!</v>
      </c>
      <c r="MF25" s="198" t="e">
        <f>SUM(Tabelle2[[#This Row],[Oct 24 EV]:[Dec 24 EV]])</f>
        <v>#REF!</v>
      </c>
      <c r="MG25" s="95"/>
      <c r="MH25" s="95"/>
      <c r="MI25" s="95"/>
      <c r="MJ25" s="95"/>
      <c r="MK25" s="95"/>
      <c r="ML25" s="95"/>
      <c r="MM25" s="95"/>
      <c r="MN25" s="95"/>
      <c r="MO25" s="95"/>
      <c r="MP25" s="98"/>
      <c r="MQ25" s="98"/>
      <c r="MR25" s="98"/>
      <c r="MS25" s="98"/>
      <c r="MT25" s="98"/>
      <c r="MU25" s="98">
        <v>0</v>
      </c>
      <c r="MV25" s="98">
        <f>SUM(Tabelle2[[#This Row],[Jan 22 EV]:[Dec 22 EV]])</f>
        <v>0</v>
      </c>
      <c r="MW25" s="98" t="e">
        <f>SUM(Tabelle2[[#This Row],[Jan 23 EV]:[Dec 23 EV]])</f>
        <v>#REF!</v>
      </c>
      <c r="MX25" s="98" t="e">
        <f>SUM(Tabelle2[[#This Row],[Jan 24 EV]:[Dec 24 EV]])</f>
        <v>#REF!</v>
      </c>
      <c r="MY25" s="98">
        <f t="shared" si="22"/>
        <v>0</v>
      </c>
      <c r="MZ25" s="98">
        <f t="shared" si="23"/>
        <v>0</v>
      </c>
      <c r="NA25" s="98">
        <f t="shared" si="24"/>
        <v>0</v>
      </c>
      <c r="NB25" s="98">
        <f t="shared" si="25"/>
        <v>0</v>
      </c>
      <c r="NC25" s="98">
        <v>0</v>
      </c>
      <c r="ND25" s="98">
        <v>0</v>
      </c>
      <c r="NE25" s="98">
        <v>0</v>
      </c>
      <c r="NF25" s="98">
        <v>0</v>
      </c>
      <c r="NG25" s="98">
        <v>0</v>
      </c>
      <c r="NH25" s="98">
        <v>0</v>
      </c>
      <c r="NI25" s="98">
        <v>0</v>
      </c>
      <c r="NJ25" s="98">
        <v>0</v>
      </c>
      <c r="NK25" s="98">
        <v>0</v>
      </c>
      <c r="NL25" s="98">
        <v>0</v>
      </c>
      <c r="NM25" s="98">
        <v>0</v>
      </c>
      <c r="NN25" s="98">
        <v>0</v>
      </c>
      <c r="NO25" s="198">
        <f t="shared" si="26"/>
        <v>0</v>
      </c>
      <c r="NP25" s="198">
        <f t="shared" si="27"/>
        <v>0</v>
      </c>
      <c r="NQ25" s="198">
        <f t="shared" si="28"/>
        <v>0</v>
      </c>
      <c r="NR25" s="198">
        <f t="shared" si="29"/>
        <v>0</v>
      </c>
      <c r="NS25" s="198">
        <f t="shared" si="30"/>
        <v>0</v>
      </c>
      <c r="NT25" s="198">
        <v>0</v>
      </c>
      <c r="NU25" s="198">
        <v>0</v>
      </c>
      <c r="NV25" s="198">
        <v>0</v>
      </c>
      <c r="NW25" s="198">
        <v>0</v>
      </c>
      <c r="NX25" s="198">
        <v>0</v>
      </c>
      <c r="NY25" s="198">
        <v>0</v>
      </c>
      <c r="NZ25" s="198">
        <v>0</v>
      </c>
      <c r="OA25" s="198">
        <v>0</v>
      </c>
      <c r="OB25" s="198">
        <v>0</v>
      </c>
      <c r="OC25" s="198">
        <v>0</v>
      </c>
      <c r="OD25" s="198">
        <v>0</v>
      </c>
      <c r="OE25" s="198">
        <v>0</v>
      </c>
      <c r="OF25" s="198">
        <f>SUM(Tabelle2[[#This Row],[Jan 23 B EV]:[Mar 23 B EV]])</f>
        <v>0</v>
      </c>
      <c r="OG25" s="198">
        <f>SUM(Tabelle2[[#This Row],[Apr 23 B EV]:[Jun 23 B EV]])</f>
        <v>0</v>
      </c>
      <c r="OH25" s="198">
        <f>SUM(Tabelle2[[#This Row],[Jul 23 B EV]:[Sep 23 B EV]])</f>
        <v>0</v>
      </c>
      <c r="OI25" s="198">
        <f>SUM(Tabelle2[[#This Row],[Oct 23 B EV]:[Dec 23 B EV]])</f>
        <v>0</v>
      </c>
      <c r="OJ25" s="198">
        <f>SUM(Tabelle2[[#This Row],[Jan 23 B EV]:[Dec 23 B EV]])</f>
        <v>0</v>
      </c>
      <c r="OK25" s="95"/>
      <c r="OL25" s="95"/>
      <c r="OM25" s="43"/>
      <c r="ON25" s="43"/>
      <c r="OO25" s="43"/>
      <c r="OP25" s="43"/>
      <c r="OQ25" s="95"/>
      <c r="OR25" s="95"/>
      <c r="OS25" s="95"/>
      <c r="OT25" s="95"/>
      <c r="OU25" s="95"/>
      <c r="OV25" s="95"/>
      <c r="OW25" s="95"/>
      <c r="OX25" s="198">
        <v>0</v>
      </c>
      <c r="OY25" s="198">
        <v>0</v>
      </c>
      <c r="OZ25" s="198">
        <v>0</v>
      </c>
      <c r="PA25" s="198">
        <v>0</v>
      </c>
      <c r="PB25" s="353">
        <v>0</v>
      </c>
      <c r="PC25" s="130" t="s">
        <v>57</v>
      </c>
      <c r="PD25" s="332" t="s">
        <v>95</v>
      </c>
      <c r="PE25" s="12" t="s">
        <v>171</v>
      </c>
      <c r="PF25" s="328" t="s">
        <v>45</v>
      </c>
      <c r="PG25" s="131">
        <v>0</v>
      </c>
      <c r="PH25" s="55">
        <v>547.79999999999995</v>
      </c>
      <c r="PI25" s="4">
        <v>1</v>
      </c>
      <c r="PJ25" s="4" t="s">
        <v>45</v>
      </c>
      <c r="PK25" s="4">
        <v>547.79999999999995</v>
      </c>
      <c r="PL25" s="4"/>
      <c r="PM25" s="12"/>
      <c r="PN25" s="329">
        <v>0</v>
      </c>
      <c r="PO25" s="3" t="s">
        <v>1229</v>
      </c>
      <c r="PP25" s="174"/>
      <c r="PQ25" s="174"/>
      <c r="PR25" s="237"/>
      <c r="PS25" s="221"/>
      <c r="PT25" s="200">
        <v>1706.6710356501817</v>
      </c>
      <c r="PU25" s="200">
        <v>1616.6794989762989</v>
      </c>
      <c r="PV25" s="200">
        <v>2813.8101851851857</v>
      </c>
      <c r="PW25" s="200">
        <v>3372.4709444775326</v>
      </c>
      <c r="PX25" s="200" t="e">
        <f>IF($PI25=1,SUMIF(#REF!,$PF25,#REF!),SUMIF(#REF!,$PJ25,#REF!))</f>
        <v>#REF!</v>
      </c>
      <c r="PY25" s="200" t="e">
        <f>IF($PI25=1,SUMIF(#REF!,$PF25,#REF!),SUMIF(#REF!,$PJ25,#REF!))</f>
        <v>#REF!</v>
      </c>
      <c r="PZ25" s="200" t="e">
        <f>IF($PI25=1,SUMIF(#REF!,$PF25,#REF!),SUMIF(#REF!,$PJ25,#REF!))</f>
        <v>#REF!</v>
      </c>
      <c r="QA25" s="200" t="e">
        <f>IF($PI25=1,SUMIF(#REF!,$PF25,#REF!),SUMIF(#REF!,$PJ25,#REF!))</f>
        <v>#REF!</v>
      </c>
      <c r="QB25" s="200" t="e">
        <f>IF($PI25=1,SUMIF(#REF!,$PF25,#REF!),SUMIF(#REF!,$PJ25,#REF!))</f>
        <v>#REF!</v>
      </c>
      <c r="QC25" s="200" t="e">
        <f>IF($PI25=1,SUMIF(#REF!,$PF25,#REF!),SUMIF(#REF!,$PJ25,#REF!))</f>
        <v>#REF!</v>
      </c>
      <c r="QD25" s="57">
        <f t="shared" si="31"/>
        <v>0</v>
      </c>
      <c r="QE25" s="57">
        <f t="shared" si="32"/>
        <v>0</v>
      </c>
      <c r="QF25" s="57"/>
      <c r="QG25" s="57">
        <f t="shared" si="34"/>
        <v>0</v>
      </c>
      <c r="QH25" s="57">
        <f t="shared" si="35"/>
        <v>24.260698333045781</v>
      </c>
      <c r="QI25" s="57">
        <f t="shared" si="36"/>
        <v>37.678809457259263</v>
      </c>
      <c r="QJ25" s="57">
        <f>IF(Tabelle2[[#This Row],[Index and Premium Usage]]=1,($AW25*(1+$AZ25))*(PW25*(1+$PG25)+$PH25)/1000,($AW25*(1+$AZ25))*(PW25*(1+$PG25)+$PK25)/1000)</f>
        <v>43.940592097433097</v>
      </c>
      <c r="QK25" s="57" t="e">
        <f>IF($PI25=1,($AW25*(1+$AY25))*(PX25*(1+$PG25)+$PH25)/1000,($AW25*(1+$AZ25))*(PX25*(1+$PG25)+$PK25+Tabelle2[[#This Row],[Premium VW 2023]])/1000)</f>
        <v>#REF!</v>
      </c>
      <c r="QL25" s="57" t="e">
        <f t="shared" si="37"/>
        <v>#REF!</v>
      </c>
      <c r="QM25" s="57" t="e">
        <f t="shared" si="38"/>
        <v>#REF!</v>
      </c>
      <c r="QN25" s="57" t="e">
        <f t="shared" si="39"/>
        <v>#REF!</v>
      </c>
      <c r="QO25" s="57" t="e">
        <f t="shared" si="40"/>
        <v>#REF!</v>
      </c>
      <c r="QP25" s="57" t="e">
        <f t="shared" si="41"/>
        <v>#REF!</v>
      </c>
    </row>
    <row r="26" spans="1:458" ht="12.75" customHeight="1">
      <c r="A26" s="94" t="s">
        <v>1265</v>
      </c>
      <c r="B26" s="94" t="s">
        <v>87</v>
      </c>
      <c r="C26" s="94" t="s">
        <v>1553</v>
      </c>
      <c r="D26" s="94" t="s">
        <v>108</v>
      </c>
      <c r="E26" s="173" t="s">
        <v>304</v>
      </c>
      <c r="F26" s="2" t="s">
        <v>304</v>
      </c>
      <c r="G26" s="2" t="s">
        <v>304</v>
      </c>
      <c r="H26" s="2" t="s">
        <v>216</v>
      </c>
      <c r="I26" s="188" t="s">
        <v>216</v>
      </c>
      <c r="J26" s="2" t="s">
        <v>22</v>
      </c>
      <c r="K26" s="2" t="s">
        <v>22</v>
      </c>
      <c r="L26" s="2" t="s">
        <v>22</v>
      </c>
      <c r="M26" s="2" t="s">
        <v>1317</v>
      </c>
      <c r="N26" s="2" t="s">
        <v>1317</v>
      </c>
      <c r="O26" s="6"/>
      <c r="P26" s="3" t="s">
        <v>81</v>
      </c>
      <c r="Q26" s="2" t="s">
        <v>91</v>
      </c>
      <c r="R26" s="2" t="s">
        <v>1146</v>
      </c>
      <c r="S26" s="2"/>
      <c r="T26" s="94" t="s">
        <v>1282</v>
      </c>
      <c r="U26" s="2" t="s">
        <v>32</v>
      </c>
      <c r="V26" s="2"/>
      <c r="W26" s="2"/>
      <c r="X26" s="94"/>
      <c r="Y26" s="2" t="s">
        <v>13</v>
      </c>
      <c r="Z26" s="2">
        <v>0</v>
      </c>
      <c r="AA26" s="2">
        <v>0</v>
      </c>
      <c r="AB26" s="2">
        <v>0</v>
      </c>
      <c r="AC26" s="326">
        <v>0</v>
      </c>
      <c r="AD26" s="2"/>
      <c r="AE26" s="2"/>
      <c r="AF26" s="2"/>
      <c r="AG26" s="2" t="s">
        <v>218</v>
      </c>
      <c r="AH26" s="2" t="s">
        <v>64</v>
      </c>
      <c r="AI26" s="2" t="s">
        <v>109</v>
      </c>
      <c r="AJ26" s="2" t="s">
        <v>120</v>
      </c>
      <c r="AK26" s="21"/>
      <c r="AL26" s="95"/>
      <c r="AM26" s="95"/>
      <c r="AN26" s="95"/>
      <c r="AO26" s="95"/>
      <c r="AP26" s="95">
        <v>1</v>
      </c>
      <c r="AQ26" s="43"/>
      <c r="AR26" s="95"/>
      <c r="AS26" s="95"/>
      <c r="AT26" s="95"/>
      <c r="AU26" s="95"/>
      <c r="AV26" s="33">
        <v>10.5</v>
      </c>
      <c r="AW26" s="33">
        <v>10.5</v>
      </c>
      <c r="AX26" s="193"/>
      <c r="AY26" s="61">
        <v>8.4000000000000005E-2</v>
      </c>
      <c r="AZ26" s="61">
        <v>8.4000000000000005E-2</v>
      </c>
      <c r="BA26" s="95">
        <v>0</v>
      </c>
      <c r="BB26" s="95">
        <v>0</v>
      </c>
      <c r="BC26" s="95">
        <v>0</v>
      </c>
      <c r="BD26" s="95">
        <v>0</v>
      </c>
      <c r="BE26" s="95">
        <v>0</v>
      </c>
      <c r="BF26" s="95">
        <v>0</v>
      </c>
      <c r="BG26" s="95">
        <v>0</v>
      </c>
      <c r="BH26" s="95">
        <v>0</v>
      </c>
      <c r="BI26" s="95">
        <v>0</v>
      </c>
      <c r="BJ26" s="96">
        <v>0</v>
      </c>
      <c r="BK26" s="133">
        <v>0</v>
      </c>
      <c r="BL26" s="133">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5">
        <f>SUM(Tabelle2[[#This Row],[Jan 22 CF]:[Mar 22 CF]])</f>
        <v>0</v>
      </c>
      <c r="CL26" s="95">
        <f>SUM(Tabelle2[[#This Row],[Apr 22 CF]:[Jun 22 CF]])</f>
        <v>0</v>
      </c>
      <c r="CM26" s="95">
        <f>SUM(Tabelle2[[#This Row],[Jul 22 CF]:[Sep 22 CF]])</f>
        <v>0</v>
      </c>
      <c r="CN26" s="95">
        <f>SUM(Tabelle2[[#This Row],[Oct 22 CF]:[Dec 22 CF]])</f>
        <v>0</v>
      </c>
      <c r="CO26" s="95">
        <f>SUM(Tabelle2[[#This Row],[Jan 23 CF]:[Mar 23 CF]])</f>
        <v>0</v>
      </c>
      <c r="CP26" s="95">
        <f>SUM(Tabelle2[[#This Row],[Apr 23 CF]:[Jun 23 CF]])</f>
        <v>0</v>
      </c>
      <c r="CQ26" s="95">
        <f>SUM(Tabelle2[[#This Row],[Jul 23 CF]:[Sep 23 CF]])</f>
        <v>0</v>
      </c>
      <c r="CR26" s="95">
        <f>SUM(Tabelle2[[#This Row],[Oct 23 CF]:[Dec 23 CF]])</f>
        <v>0</v>
      </c>
      <c r="CS26" s="95">
        <f>SUM(Tabelle2[[#This Row],[Jan 24 CF]:[Mar 24 CF]])</f>
        <v>0</v>
      </c>
      <c r="CT26" s="95">
        <f>SUM(Tabelle2[[#This Row],[Apr 24 CF]:[Jun 24 CF]])</f>
        <v>0</v>
      </c>
      <c r="CU26" s="95">
        <f>SUM(Tabelle2[[#This Row],[Jul 24 CF]:[Sep 24 CF]])</f>
        <v>0</v>
      </c>
      <c r="CV26" s="95">
        <f>SUM(Tabelle2[[#This Row],[Oct 24 CF]:[Dec 24 CF]])</f>
        <v>0</v>
      </c>
      <c r="CW26" s="127"/>
      <c r="CX26" s="276"/>
      <c r="CY26" s="127"/>
      <c r="CZ26" s="52">
        <v>0</v>
      </c>
      <c r="DA26" s="52">
        <f>SUM(Tabelle2[[#This Row],[Jan 22 CF]:[Dec 22 CF]])</f>
        <v>0</v>
      </c>
      <c r="DB26" s="98">
        <f>SUM(Tabelle2[[#This Row],[Jan 23 CF]:[Dec 23 CF]])</f>
        <v>0</v>
      </c>
      <c r="DC26" s="98">
        <f>SUM(Tabelle2[[#This Row],[Jan 24 CF]:[Dec 24 CF]])</f>
        <v>0</v>
      </c>
      <c r="DD26" s="98">
        <v>0</v>
      </c>
      <c r="DE26" s="98">
        <v>114000</v>
      </c>
      <c r="DF26" s="98">
        <v>112000</v>
      </c>
      <c r="DG26" s="98">
        <v>115000</v>
      </c>
      <c r="DH26" s="98">
        <v>117000</v>
      </c>
      <c r="DI26" s="98">
        <v>123000</v>
      </c>
      <c r="DJ26" s="98">
        <v>121000</v>
      </c>
      <c r="DK26" s="98">
        <v>0</v>
      </c>
      <c r="DL26" s="98">
        <v>0</v>
      </c>
      <c r="DM26" s="98">
        <v>0</v>
      </c>
      <c r="DN26" s="95"/>
      <c r="DO26" s="95"/>
      <c r="DP26" s="226">
        <v>0.95</v>
      </c>
      <c r="DQ26" s="226">
        <v>0.92500000000000004</v>
      </c>
      <c r="DR26" s="226">
        <v>0.8</v>
      </c>
      <c r="DS26" s="226">
        <v>0.85</v>
      </c>
      <c r="DT26" s="226">
        <v>0.9</v>
      </c>
      <c r="DU26" s="226">
        <v>0.9</v>
      </c>
      <c r="DV26" s="226">
        <v>0.9</v>
      </c>
      <c r="DW26" s="226">
        <v>0.9</v>
      </c>
      <c r="DX26" s="226">
        <v>0.9</v>
      </c>
      <c r="DY26" s="226">
        <v>0.9</v>
      </c>
      <c r="DZ26" s="226">
        <v>0.9</v>
      </c>
      <c r="EA26" s="226">
        <v>0.88</v>
      </c>
      <c r="EB26" s="226">
        <v>0.9</v>
      </c>
      <c r="EC26" s="226">
        <v>0.93</v>
      </c>
      <c r="ED26" s="226">
        <v>0.93</v>
      </c>
      <c r="EE26" s="226">
        <v>0.9</v>
      </c>
      <c r="EF26" s="316">
        <v>0.9</v>
      </c>
      <c r="EG26" s="316">
        <v>0.9</v>
      </c>
      <c r="EH26" s="316">
        <v>0.76800000000000002</v>
      </c>
      <c r="EI26" s="226">
        <v>0.95</v>
      </c>
      <c r="EJ26" s="226">
        <v>0.95</v>
      </c>
      <c r="EK26" s="226">
        <v>0.95</v>
      </c>
      <c r="EL26" s="226">
        <v>0.97499999999999998</v>
      </c>
      <c r="EM26" s="226">
        <v>0.95</v>
      </c>
      <c r="EN26" s="226">
        <v>0.9</v>
      </c>
      <c r="EO26" s="226">
        <v>0.9</v>
      </c>
      <c r="EP26" s="226">
        <v>0.9</v>
      </c>
      <c r="EQ26" s="226">
        <v>0.9</v>
      </c>
      <c r="ER26" s="226">
        <v>0.9</v>
      </c>
      <c r="ES26" s="226">
        <v>0.9</v>
      </c>
      <c r="ET26" s="226">
        <v>0.9</v>
      </c>
      <c r="EU26" s="226">
        <v>0.9</v>
      </c>
      <c r="EV26" s="226">
        <v>0.9</v>
      </c>
      <c r="EW26" s="226">
        <v>0.9</v>
      </c>
      <c r="EX26" s="226">
        <v>0.9</v>
      </c>
      <c r="EY26" s="226">
        <v>0.9</v>
      </c>
      <c r="EZ26" s="316">
        <v>0.76800000000000002</v>
      </c>
      <c r="FA26" s="226">
        <v>0.9</v>
      </c>
      <c r="FB26" s="226">
        <v>0.9</v>
      </c>
      <c r="FC26" s="226">
        <v>0.8</v>
      </c>
      <c r="FD26" s="226">
        <v>0.8</v>
      </c>
      <c r="FE26" s="226">
        <v>0.8</v>
      </c>
      <c r="FF26" s="226">
        <v>0.8</v>
      </c>
      <c r="FG26" s="226">
        <v>0.75</v>
      </c>
      <c r="FH26" s="226">
        <v>0.75</v>
      </c>
      <c r="FI26" s="226">
        <v>0.75</v>
      </c>
      <c r="FJ26" s="226">
        <v>0.75</v>
      </c>
      <c r="FK26" s="226">
        <v>0.75</v>
      </c>
      <c r="FL26" s="226">
        <v>0.75</v>
      </c>
      <c r="FM26" s="195">
        <f t="shared" si="0"/>
        <v>0</v>
      </c>
      <c r="FN26" s="195">
        <f t="shared" si="1"/>
        <v>0</v>
      </c>
      <c r="FO26" s="195">
        <f t="shared" si="2"/>
        <v>0</v>
      </c>
      <c r="FP26" s="195">
        <f t="shared" si="3"/>
        <v>0</v>
      </c>
      <c r="FQ26" s="195">
        <f t="shared" si="4"/>
        <v>0</v>
      </c>
      <c r="FR26" s="195">
        <f t="shared" si="5"/>
        <v>0</v>
      </c>
      <c r="FS26" s="195">
        <f t="shared" si="6"/>
        <v>0</v>
      </c>
      <c r="FT26" s="95">
        <f t="shared" si="7"/>
        <v>0</v>
      </c>
      <c r="FU26" s="95">
        <f t="shared" si="8"/>
        <v>0</v>
      </c>
      <c r="FV26" s="95">
        <f t="shared" si="9"/>
        <v>0</v>
      </c>
      <c r="FW26" s="95">
        <f t="shared" si="10"/>
        <v>0</v>
      </c>
      <c r="FX26" s="95">
        <f t="shared" si="11"/>
        <v>0</v>
      </c>
      <c r="FY26" s="95">
        <f t="shared" si="12"/>
        <v>0</v>
      </c>
      <c r="FZ26" s="95">
        <f t="shared" si="13"/>
        <v>0</v>
      </c>
      <c r="GA26" s="95">
        <f t="shared" si="14"/>
        <v>0</v>
      </c>
      <c r="GB26" s="95">
        <f t="shared" si="15"/>
        <v>0</v>
      </c>
      <c r="GC26" s="95">
        <f t="shared" si="16"/>
        <v>0</v>
      </c>
      <c r="GD26" s="95">
        <f t="shared" si="17"/>
        <v>0</v>
      </c>
      <c r="GE26" s="95">
        <f t="shared" si="18"/>
        <v>0</v>
      </c>
      <c r="GF26" s="95">
        <f t="shared" si="19"/>
        <v>0</v>
      </c>
      <c r="GG26" s="95">
        <f t="shared" si="20"/>
        <v>0</v>
      </c>
      <c r="GH26" s="95">
        <f t="shared" si="21"/>
        <v>0</v>
      </c>
      <c r="GI26" s="95">
        <f>BW26*Tabelle2[[#This Row],[Nov 2023 AF]]</f>
        <v>0</v>
      </c>
      <c r="GJ26" s="95">
        <f>BX26*Tabelle2[[#This Row],[Dec 2023 AF]]</f>
        <v>0</v>
      </c>
      <c r="GK26" s="95">
        <f>BY26*Tabelle2[[#This Row],[Jan 2024 AF]]</f>
        <v>0</v>
      </c>
      <c r="GL26" s="95">
        <f>BZ26*Tabelle2[[#This Row],[Feb 2024 AF]]</f>
        <v>0</v>
      </c>
      <c r="GM26" s="95">
        <f>CA26*Tabelle2[[#This Row],[Mar 2024 AF]]</f>
        <v>0</v>
      </c>
      <c r="GN26" s="95">
        <f>CB26*Tabelle2[[#This Row],[Apr 2024 AF]]</f>
        <v>0</v>
      </c>
      <c r="GO26" s="95">
        <f>CC26*Tabelle2[[#This Row],[May 2024 AF]]</f>
        <v>0</v>
      </c>
      <c r="GP26" s="95">
        <f>CD26*Tabelle2[[#This Row],[Jun 2024 AF]]</f>
        <v>0</v>
      </c>
      <c r="GQ26" s="95">
        <f>CE26*Tabelle2[[#This Row],[Jul 2024 AF]]</f>
        <v>0</v>
      </c>
      <c r="GR26" s="95">
        <f>CF26*Tabelle2[[#This Row],[Aug 2024 AF]]</f>
        <v>0</v>
      </c>
      <c r="GS26" s="95">
        <f>CG26*Tabelle2[[#This Row],[Sep 2024 AF]]</f>
        <v>0</v>
      </c>
      <c r="GT26" s="95">
        <f>CH26*Tabelle2[[#This Row],[Oct 2024 AF]]</f>
        <v>0</v>
      </c>
      <c r="GU26" s="95">
        <f>CI26*Tabelle2[[#This Row],[Nov 2024 AF]]</f>
        <v>0</v>
      </c>
      <c r="GV26" s="95">
        <f>CJ26*Tabelle2[[#This Row],[Dec 2024 AF]]</f>
        <v>0</v>
      </c>
      <c r="GW26" s="95">
        <f>SUM(Tabelle2[[#This Row],[Jan 22 NF]:[Mar 22 NF]])</f>
        <v>0</v>
      </c>
      <c r="GX26" s="95">
        <f>SUM(Tabelle2[[#This Row],[Apr 22 NF]:[Jun 22 NF]])</f>
        <v>0</v>
      </c>
      <c r="GY26" s="95">
        <f>SUM(Tabelle2[[#This Row],[Jul 22 NF]:[Sep 22 NF]])</f>
        <v>0</v>
      </c>
      <c r="GZ26" s="95">
        <f>SUM(Tabelle2[[#This Row],[Oct 22 NF]:[Dec 22 NF]])</f>
        <v>0</v>
      </c>
      <c r="HA26" s="98">
        <f>SUM(Tabelle2[[#This Row],[Jan 23 NF]:[Mar 23 NF]])</f>
        <v>0</v>
      </c>
      <c r="HB26" s="98">
        <f>SUM(Tabelle2[[#This Row],[Apr 23 NF]:[Jun 23 NF]])</f>
        <v>0</v>
      </c>
      <c r="HC26" s="98">
        <f>SUM(Tabelle2[[#This Row],[Jul 23 NF]:[Sep 23 NF]])</f>
        <v>0</v>
      </c>
      <c r="HD26" s="98">
        <f>SUM(Tabelle2[[#This Row],[Oct 23 NF]:[Dec 23 NF]])</f>
        <v>0</v>
      </c>
      <c r="HE26" s="95">
        <f>SUM(Tabelle2[[#This Row],[Jan 24 NF]:[Mar 24 NF]])</f>
        <v>0</v>
      </c>
      <c r="HF26" s="98">
        <f>SUM(Tabelle2[[#This Row],[Apr 24 NF]:[Jun 24 NF]])</f>
        <v>0</v>
      </c>
      <c r="HG26" s="98">
        <f>SUM(Tabelle2[[#This Row],[Jul 24 NF]:[Sep 24 NF]])</f>
        <v>0</v>
      </c>
      <c r="HH26" s="98">
        <f>SUM(Tabelle2[[#This Row],[Oct 24 NF]:[Dec 24 NF]])</f>
        <v>0</v>
      </c>
      <c r="HI26" s="95"/>
      <c r="HJ26" s="95"/>
      <c r="HK26" s="95"/>
      <c r="HL26" s="95"/>
      <c r="HM26" s="95"/>
      <c r="HN26" s="95"/>
      <c r="HO26" s="95"/>
      <c r="HP26" s="95"/>
      <c r="HQ26" s="95"/>
      <c r="HR26" s="95"/>
      <c r="HS26" s="95"/>
      <c r="HT26" s="95"/>
      <c r="HU26" s="95"/>
      <c r="HV26" s="98"/>
      <c r="HW26" s="98">
        <v>0</v>
      </c>
      <c r="HX26" s="98">
        <v>0</v>
      </c>
      <c r="HY26" s="98">
        <v>0</v>
      </c>
      <c r="HZ26" s="98">
        <f>SUM(Tabelle2[[#This Row],[Jan 22 NF]:[Dec 22 NF]])</f>
        <v>0</v>
      </c>
      <c r="IA26" s="98">
        <f>SUM(Tabelle2[[#This Row],[Jan 23 NF]:[Dec 23 NF]])</f>
        <v>0</v>
      </c>
      <c r="IB26" s="98">
        <f>SUM(Tabelle2[[#This Row],[Jan 24 NF]:[Dec 24 NF]])</f>
        <v>0</v>
      </c>
      <c r="IC26" s="98">
        <f>IFERROR(Tabelle2[[#This Row],[2025 CF]]*Tabelle2[[#This Row],[2025 AF]],0)</f>
        <v>0</v>
      </c>
      <c r="ID26" s="98">
        <f>IFERROR(Tabelle2[[#This Row],[2026 CF]]*Tabelle2[[#This Row],[2026 AF]],0)</f>
        <v>91200</v>
      </c>
      <c r="IE26" s="98">
        <f>IFERROR(Tabelle2[[#This Row],[2027 CF]]*Tabelle2[[#This Row],[2027 AF]],0)</f>
        <v>89600</v>
      </c>
      <c r="IF26" s="98">
        <f>IFERROR(Tabelle2[[#This Row],[2028 CF]]*Tabelle2[[#This Row],[2028 AF]],0)</f>
        <v>92000</v>
      </c>
      <c r="IG26" s="98">
        <f>IFERROR(Tabelle2[[#This Row],[2029 CF]]*Tabelle2[[#This Row],[2029 AF]],0)</f>
        <v>93600</v>
      </c>
      <c r="IH26" s="98">
        <f>IFERROR(Tabelle2[[#This Row],[2030 CF]]*Tabelle2[[#This Row],[2030 AF]],0)</f>
        <v>92250</v>
      </c>
      <c r="II26" s="98">
        <f>IFERROR(Tabelle2[[#This Row],[2031 CF]]*Tabelle2[[#This Row],[2031 AF]],0)</f>
        <v>90750</v>
      </c>
      <c r="IJ26" s="98">
        <f>IFERROR(Tabelle2[[#This Row],[2032 CF]]*Tabelle2[[#This Row],[2032 AF]],0)</f>
        <v>0</v>
      </c>
      <c r="IK26" s="98">
        <f>IFERROR(Tabelle2[[#This Row],[2033 CF]]*Tabelle2[[#This Row],[2033 AF]],0)</f>
        <v>0</v>
      </c>
      <c r="IL26" s="98">
        <f>IFERROR(Tabelle2[[#This Row],[2034 CF]]*Tabelle2[[#This Row],[2034 AF]],0)</f>
        <v>0</v>
      </c>
      <c r="IM26" s="98">
        <f>IFERROR(Tabelle2[[#This Row],[2035 CF]]*Tabelle2[[#This Row],[2035 AF]],0)</f>
        <v>0</v>
      </c>
      <c r="IN26" s="98">
        <v>0</v>
      </c>
      <c r="IO26" s="98">
        <v>0</v>
      </c>
      <c r="IP26" s="98">
        <v>0</v>
      </c>
      <c r="IQ26" s="98">
        <v>0</v>
      </c>
      <c r="IR26" s="98">
        <v>0</v>
      </c>
      <c r="IS26" s="51">
        <v>0</v>
      </c>
      <c r="IT26" s="109">
        <v>0</v>
      </c>
      <c r="IU26" s="109">
        <v>0</v>
      </c>
      <c r="IV26" s="98">
        <v>0</v>
      </c>
      <c r="IW26" s="98">
        <v>0</v>
      </c>
      <c r="IX26" s="98">
        <v>0</v>
      </c>
      <c r="IY26" s="98">
        <v>0</v>
      </c>
      <c r="IZ26" s="51">
        <v>0</v>
      </c>
      <c r="JA26" s="51">
        <v>0</v>
      </c>
      <c r="JB26" s="51">
        <v>0</v>
      </c>
      <c r="JC26" s="51">
        <v>0</v>
      </c>
      <c r="JD26" s="51">
        <v>0</v>
      </c>
      <c r="JE26" s="196">
        <v>0</v>
      </c>
      <c r="JF26" s="196">
        <v>0</v>
      </c>
      <c r="JG26" s="196">
        <v>0</v>
      </c>
      <c r="JH26" s="196">
        <v>0</v>
      </c>
      <c r="JI26" s="196">
        <v>0</v>
      </c>
      <c r="JJ26" s="196">
        <v>0</v>
      </c>
      <c r="JK26" s="196">
        <v>0</v>
      </c>
      <c r="JL26" s="196">
        <v>0</v>
      </c>
      <c r="JM26" s="196">
        <v>0</v>
      </c>
      <c r="JN26" s="196">
        <v>0</v>
      </c>
      <c r="JO26" s="196">
        <v>0</v>
      </c>
      <c r="JP26" s="196">
        <v>0</v>
      </c>
      <c r="JQ26" s="196">
        <f>SUM(Tabelle2[[#This Row],[Jan-23B]:[Mar-23B]])</f>
        <v>0</v>
      </c>
      <c r="JR26" s="196">
        <f>SUM(Tabelle2[[#This Row],[Apr-23B]:[Jun-23B]])</f>
        <v>0</v>
      </c>
      <c r="JS26" s="196">
        <f>SUM(Tabelle2[[#This Row],[Jul-23B]:[Sep-23B]])</f>
        <v>0</v>
      </c>
      <c r="JT26" s="196">
        <f>SUM(Tabelle2[[#This Row],[Oct-23B]:[Dec-23B]])</f>
        <v>0</v>
      </c>
      <c r="JU26" s="196">
        <f>SUM(Tabelle2[[#This Row],[1Q23 B1]:[4Q23 B]])</f>
        <v>0</v>
      </c>
      <c r="JV26" s="196">
        <v>30240</v>
      </c>
      <c r="JW26" s="196">
        <v>35280</v>
      </c>
      <c r="JX26" s="196">
        <v>34836.959999999999</v>
      </c>
      <c r="JY26" s="196">
        <v>33945</v>
      </c>
      <c r="JZ26" s="196">
        <v>34200</v>
      </c>
      <c r="KA26" s="196">
        <v>23333.729832000005</v>
      </c>
      <c r="KB26" s="196">
        <v>27222.684804000004</v>
      </c>
      <c r="KC26" s="196">
        <v>26880.827143128005</v>
      </c>
      <c r="KD26" s="196">
        <v>26192.574707250005</v>
      </c>
      <c r="KE26" s="196">
        <v>26389.337310000006</v>
      </c>
      <c r="KF26" s="196" t="str">
        <f>IF(SUM(Tabelle2[[#This Row],[2018 NF]:[2028 NF]],Tabelle2[[#This Row],[2023 B]])&gt;0,"yes","no")</f>
        <v>yes</v>
      </c>
      <c r="KG26" s="196" t="str">
        <f>IFERROR(INDEX(Tabelle2[[#Headers],[2005 NF]:[2034 NF]],MATCH(TRUE,INDEX(Tabelle2[[#This Row],[2005 NF]:[2034 NF]]&gt;1000,),0)),0)</f>
        <v>2026 NF</v>
      </c>
      <c r="KH26" s="196" t="str">
        <f>IFERROR(LOOKUP(2,1/(Tabelle2[[#This Row],[2005 NF]:[2035 NF]]&gt;1000),Tabelle2[[#Headers],[2005 NF]:[2035 NF]]),0)</f>
        <v>2031 NF</v>
      </c>
      <c r="KI26" s="196">
        <f>SUM(Tabelle2[[#This Row],[Jan 23 NF]:[Mar 23 NF]])</f>
        <v>0</v>
      </c>
      <c r="KJ26" s="196">
        <f>SUM(Tabelle2[[#This Row],[Jan-23B]:[Mar-23B]])</f>
        <v>0</v>
      </c>
      <c r="KK26" s="98">
        <v>0</v>
      </c>
      <c r="KL26" s="98">
        <v>0</v>
      </c>
      <c r="KM26" s="98">
        <v>0</v>
      </c>
      <c r="KN26" s="98">
        <v>0</v>
      </c>
      <c r="KO26" s="98">
        <v>0</v>
      </c>
      <c r="KP26" s="98">
        <v>0</v>
      </c>
      <c r="KQ26" s="98">
        <v>0</v>
      </c>
      <c r="KR26" s="98">
        <v>0</v>
      </c>
      <c r="KS26" s="98">
        <v>0</v>
      </c>
      <c r="KT26" s="52">
        <v>0</v>
      </c>
      <c r="KU26" s="52">
        <v>0</v>
      </c>
      <c r="KV26" s="52">
        <v>0</v>
      </c>
      <c r="KW26" s="52">
        <v>0</v>
      </c>
      <c r="KX26" s="52">
        <v>0</v>
      </c>
      <c r="KY26" s="52">
        <v>0</v>
      </c>
      <c r="KZ26" s="52">
        <v>0</v>
      </c>
      <c r="LA26" s="52" t="e">
        <f>$AV26*2.204623/#REF!*$AP26*Tabelle2[[#This Row],[May 23 NF]]</f>
        <v>#REF!</v>
      </c>
      <c r="LB26" s="52" t="e">
        <f>$AV26*2.204623/#REF!*$AP26*Tabelle2[[#This Row],[Jun 23 NF]]</f>
        <v>#REF!</v>
      </c>
      <c r="LC26" s="52" t="e">
        <f>$AV26*2.204623/#REF!*$AP26*Tabelle2[[#This Row],[Jul 23 NF]]</f>
        <v>#REF!</v>
      </c>
      <c r="LD26" s="52" t="e">
        <f>$AV26*2.204623/#REF!*$AP26*Tabelle2[[#This Row],[Aug 23 NF]]</f>
        <v>#REF!</v>
      </c>
      <c r="LE26" s="52" t="e">
        <f>$AV26*2.204623/#REF!*$AP26*Tabelle2[[#This Row],[Sep 23 NF]]</f>
        <v>#REF!</v>
      </c>
      <c r="LF26" s="52" t="e">
        <f>$AV26*2.204623/#REF!*$AP26*Tabelle2[[#This Row],[Oct 23 NF]]</f>
        <v>#REF!</v>
      </c>
      <c r="LG26" s="52" t="e">
        <f>$AV26*2.204623/#REF!*$AP26*Tabelle2[[#This Row],[Nov 23 NF]]</f>
        <v>#REF!</v>
      </c>
      <c r="LH26" s="52" t="e">
        <f>$AV26*2.204623/#REF!*$AP26*Tabelle2[[#This Row],[Dec 23 NF]]</f>
        <v>#REF!</v>
      </c>
      <c r="LI26" s="52" t="e">
        <f>$AV26*2.204623/#REF!*$AP26*Tabelle2[[#This Row],[Jan 24 NF]]</f>
        <v>#REF!</v>
      </c>
      <c r="LJ26" s="52" t="e">
        <f>$AV26*2.204623/#REF!*$AP26*Tabelle2[[#This Row],[Feb 24 NF]]</f>
        <v>#REF!</v>
      </c>
      <c r="LK26" s="52" t="e">
        <f>$AV26*2.204623/#REF!*$AP26*Tabelle2[[#This Row],[Mar 24 NF]]</f>
        <v>#REF!</v>
      </c>
      <c r="LL26" s="52" t="e">
        <f>$AV26*2.204623/#REF!*$AP26*Tabelle2[[#This Row],[Apr 24 NF]]</f>
        <v>#REF!</v>
      </c>
      <c r="LM26" s="52" t="e">
        <f>$AV26*2.204623/#REF!*$AP26*Tabelle2[[#This Row],[May 24 NF]]</f>
        <v>#REF!</v>
      </c>
      <c r="LN26" s="52" t="e">
        <f>$AV26*2.204623/#REF!*$AP26*Tabelle2[[#This Row],[Jun 24 NF]]</f>
        <v>#REF!</v>
      </c>
      <c r="LO26" s="52" t="e">
        <f>$AV26*2.204623/#REF!*$AP26*Tabelle2[[#This Row],[Jul 24 NF]]</f>
        <v>#REF!</v>
      </c>
      <c r="LP26" s="52" t="e">
        <f>$AV26*2.204623/#REF!*$AP26*Tabelle2[[#This Row],[Aug 24 NF]]</f>
        <v>#REF!</v>
      </c>
      <c r="LQ26" s="52" t="e">
        <f>$AV26*2.204623/#REF!*$AP26*Tabelle2[[#This Row],[Sep 24 NF]]</f>
        <v>#REF!</v>
      </c>
      <c r="LR26" s="52" t="e">
        <f>$AV26*2.204623/#REF!*$AP26*Tabelle2[[#This Row],[Oct 24 NF]]</f>
        <v>#REF!</v>
      </c>
      <c r="LS26" s="52" t="e">
        <f>$AV26*2.204623/#REF!*$AP26*Tabelle2[[#This Row],[Nov 24 NF]]</f>
        <v>#REF!</v>
      </c>
      <c r="LT26" s="52" t="e">
        <f>$AV26*2.204623/#REF!*$AP26*Tabelle2[[#This Row],[Dec 24 NF]]</f>
        <v>#REF!</v>
      </c>
      <c r="LU26" s="198">
        <f>SUM(Tabelle2[[#This Row],[Jan 22 EV]:[Mar 22 EV]])</f>
        <v>0</v>
      </c>
      <c r="LV26" s="198">
        <f>SUM(Tabelle2[[#This Row],[Apr 22 EV]:[Jun 22 EV]])</f>
        <v>0</v>
      </c>
      <c r="LW26" s="198">
        <f>SUM(Tabelle2[[#This Row],[Jul 22 EV]:[Sep 22 EV]])</f>
        <v>0</v>
      </c>
      <c r="LX26" s="198">
        <f>SUM(Tabelle2[[#This Row],[Oct 22 EV]:[Dec 22 EV]])</f>
        <v>0</v>
      </c>
      <c r="LY26" s="198">
        <f>SUM(Tabelle2[[#This Row],[Jan 23 EV]:[Mar 23 EV]])</f>
        <v>0</v>
      </c>
      <c r="LZ26" s="198" t="e">
        <f>SUM(Tabelle2[[#This Row],[Apr 23 EV]:[Jun 23 EV]])</f>
        <v>#REF!</v>
      </c>
      <c r="MA26" s="198" t="e">
        <f>SUM(Tabelle2[[#This Row],[Jul 23 EV]:[Sep 23 EV]])</f>
        <v>#REF!</v>
      </c>
      <c r="MB26" s="198" t="e">
        <f>SUM(Tabelle2[[#This Row],[Oct 23 EV]:[Dec 23 EV]])</f>
        <v>#REF!</v>
      </c>
      <c r="MC26" s="198" t="e">
        <f>SUM(Tabelle2[[#This Row],[Jan 24 EV]:[Mar 24 EV]])</f>
        <v>#REF!</v>
      </c>
      <c r="MD26" s="198" t="e">
        <f>SUM(Tabelle2[[#This Row],[Apr 24 EV]:[Jun 24 EV]])</f>
        <v>#REF!</v>
      </c>
      <c r="ME26" s="198" t="e">
        <f>SUM(Tabelle2[[#This Row],[Jul 24 EV]:[Sep 24 EV]])</f>
        <v>#REF!</v>
      </c>
      <c r="MF26" s="198" t="e">
        <f>SUM(Tabelle2[[#This Row],[Oct 24 EV]:[Dec 24 EV]])</f>
        <v>#REF!</v>
      </c>
      <c r="MG26" s="95"/>
      <c r="MH26" s="95"/>
      <c r="MI26" s="95"/>
      <c r="MJ26" s="95"/>
      <c r="MK26" s="95"/>
      <c r="ML26" s="95"/>
      <c r="MM26" s="95"/>
      <c r="MN26" s="95"/>
      <c r="MO26" s="95"/>
      <c r="MP26" s="98"/>
      <c r="MQ26" s="98"/>
      <c r="MR26" s="98"/>
      <c r="MS26" s="98"/>
      <c r="MT26" s="98"/>
      <c r="MU26" s="98">
        <v>0</v>
      </c>
      <c r="MV26" s="98">
        <f>SUM(Tabelle2[[#This Row],[Jan 22 EV]:[Dec 22 EV]])</f>
        <v>0</v>
      </c>
      <c r="MW26" s="98" t="e">
        <f>SUM(Tabelle2[[#This Row],[Jan 23 EV]:[Dec 23 EV]])</f>
        <v>#REF!</v>
      </c>
      <c r="MX26" s="98" t="e">
        <f>SUM(Tabelle2[[#This Row],[Jan 24 EV]:[Dec 24 EV]])</f>
        <v>#REF!</v>
      </c>
      <c r="MY26" s="98">
        <f t="shared" si="22"/>
        <v>0</v>
      </c>
      <c r="MZ26" s="98">
        <f t="shared" si="23"/>
        <v>70371.566160000017</v>
      </c>
      <c r="NA26" s="98">
        <f t="shared" si="24"/>
        <v>69136.977280000021</v>
      </c>
      <c r="NB26" s="98">
        <f t="shared" si="25"/>
        <v>70988.860600000015</v>
      </c>
      <c r="NC26" s="98">
        <v>0</v>
      </c>
      <c r="ND26" s="98">
        <v>0</v>
      </c>
      <c r="NE26" s="98">
        <v>0</v>
      </c>
      <c r="NF26" s="98">
        <v>0</v>
      </c>
      <c r="NG26" s="98">
        <v>0</v>
      </c>
      <c r="NH26" s="98">
        <v>0</v>
      </c>
      <c r="NI26" s="98">
        <v>0</v>
      </c>
      <c r="NJ26" s="98">
        <v>0</v>
      </c>
      <c r="NK26" s="98">
        <v>0</v>
      </c>
      <c r="NL26" s="98">
        <v>0</v>
      </c>
      <c r="NM26" s="98">
        <v>0</v>
      </c>
      <c r="NN26" s="98">
        <v>0</v>
      </c>
      <c r="NO26" s="198">
        <f t="shared" si="26"/>
        <v>0</v>
      </c>
      <c r="NP26" s="198">
        <f t="shared" si="27"/>
        <v>0</v>
      </c>
      <c r="NQ26" s="198">
        <f t="shared" si="28"/>
        <v>0</v>
      </c>
      <c r="NR26" s="198">
        <f t="shared" si="29"/>
        <v>0</v>
      </c>
      <c r="NS26" s="198">
        <f t="shared" si="30"/>
        <v>0</v>
      </c>
      <c r="NT26" s="198">
        <v>0</v>
      </c>
      <c r="NU26" s="198">
        <v>0</v>
      </c>
      <c r="NV26" s="198">
        <v>0</v>
      </c>
      <c r="NW26" s="198">
        <v>0</v>
      </c>
      <c r="NX26" s="198">
        <v>0</v>
      </c>
      <c r="NY26" s="198">
        <v>0</v>
      </c>
      <c r="NZ26" s="198">
        <v>0</v>
      </c>
      <c r="OA26" s="198">
        <v>0</v>
      </c>
      <c r="OB26" s="198">
        <v>0</v>
      </c>
      <c r="OC26" s="198">
        <v>0</v>
      </c>
      <c r="OD26" s="198">
        <v>0</v>
      </c>
      <c r="OE26" s="198">
        <v>0</v>
      </c>
      <c r="OF26" s="198">
        <f>SUM(Tabelle2[[#This Row],[Jan 23 B EV]:[Mar 23 B EV]])</f>
        <v>0</v>
      </c>
      <c r="OG26" s="198">
        <f>SUM(Tabelle2[[#This Row],[Apr 23 B EV]:[Jun 23 B EV]])</f>
        <v>0</v>
      </c>
      <c r="OH26" s="198">
        <f>SUM(Tabelle2[[#This Row],[Jul 23 B EV]:[Sep 23 B EV]])</f>
        <v>0</v>
      </c>
      <c r="OI26" s="198">
        <f>SUM(Tabelle2[[#This Row],[Oct 23 B EV]:[Dec 23 B EV]])</f>
        <v>0</v>
      </c>
      <c r="OJ26" s="198">
        <f>SUM(Tabelle2[[#This Row],[Jan 23 B EV]:[Dec 23 B EV]])</f>
        <v>0</v>
      </c>
      <c r="OK26" s="95"/>
      <c r="OL26" s="95"/>
      <c r="OM26" s="43"/>
      <c r="ON26" s="43"/>
      <c r="OO26" s="43"/>
      <c r="OP26" s="43"/>
      <c r="OQ26" s="95"/>
      <c r="OR26" s="95"/>
      <c r="OS26" s="95"/>
      <c r="OT26" s="95"/>
      <c r="OU26" s="95"/>
      <c r="OV26" s="95"/>
      <c r="OW26" s="95"/>
      <c r="OX26" s="198" t="s">
        <v>1229</v>
      </c>
      <c r="OY26" s="198" t="s">
        <v>1229</v>
      </c>
      <c r="OZ26" s="198" t="s">
        <v>1229</v>
      </c>
      <c r="PA26" s="198" t="s">
        <v>1229</v>
      </c>
      <c r="PB26" s="353" t="s">
        <v>1229</v>
      </c>
      <c r="PC26" s="130" t="s">
        <v>57</v>
      </c>
      <c r="PD26" s="53" t="s">
        <v>95</v>
      </c>
      <c r="PE26" s="53" t="s">
        <v>171</v>
      </c>
      <c r="PF26" s="53" t="s">
        <v>45</v>
      </c>
      <c r="PG26" s="53">
        <v>0</v>
      </c>
      <c r="PH26" s="53">
        <v>0</v>
      </c>
      <c r="PI26" s="53">
        <v>1</v>
      </c>
      <c r="PJ26" s="53" t="s">
        <v>45</v>
      </c>
      <c r="PK26" s="53">
        <v>0</v>
      </c>
      <c r="PL26" s="53">
        <v>0</v>
      </c>
      <c r="PM26" s="12"/>
      <c r="PN26" s="53" t="s">
        <v>73</v>
      </c>
      <c r="PO26" s="53" t="s">
        <v>71</v>
      </c>
      <c r="PP26" s="174"/>
      <c r="PQ26" s="174"/>
      <c r="PR26" s="237"/>
      <c r="PS26" s="221"/>
      <c r="PT26" s="200">
        <v>1706.6710356501817</v>
      </c>
      <c r="PU26" s="200">
        <v>1616.6794989762989</v>
      </c>
      <c r="PV26" s="200">
        <v>2813.8101851851857</v>
      </c>
      <c r="PW26" s="200">
        <v>3372.4709444775326</v>
      </c>
      <c r="PX26" s="200" t="e">
        <f>IF($PI26=1,SUMIF(#REF!,$PF26,#REF!),SUMIF(#REF!,$PJ26,#REF!))</f>
        <v>#REF!</v>
      </c>
      <c r="PY26" s="200" t="e">
        <f>IF($PI26=1,SUMIF(#REF!,$PF26,#REF!),SUMIF(#REF!,$PJ26,#REF!))</f>
        <v>#REF!</v>
      </c>
      <c r="PZ26" s="200" t="e">
        <f>IF($PI26=1,SUMIF(#REF!,$PF26,#REF!),SUMIF(#REF!,$PJ26,#REF!))</f>
        <v>#REF!</v>
      </c>
      <c r="QA26" s="200" t="e">
        <f>IF($PI26=1,SUMIF(#REF!,$PF26,#REF!),SUMIF(#REF!,$PJ26,#REF!))</f>
        <v>#REF!</v>
      </c>
      <c r="QB26" s="200" t="e">
        <f>IF($PI26=1,SUMIF(#REF!,$PF26,#REF!),SUMIF(#REF!,$PJ26,#REF!))</f>
        <v>#REF!</v>
      </c>
      <c r="QC26" s="200" t="e">
        <f>IF($PI26=1,SUMIF(#REF!,$PF26,#REF!),SUMIF(#REF!,$PJ26,#REF!))</f>
        <v>#REF!</v>
      </c>
      <c r="QD26" s="57">
        <f t="shared" si="31"/>
        <v>0</v>
      </c>
      <c r="QE26" s="57">
        <f t="shared" si="32"/>
        <v>0</v>
      </c>
      <c r="QF26" s="57"/>
      <c r="QG26" s="57">
        <f t="shared" si="34"/>
        <v>0</v>
      </c>
      <c r="QH26" s="57">
        <f t="shared" si="35"/>
        <v>18.401046057348239</v>
      </c>
      <c r="QI26" s="57">
        <f t="shared" si="36"/>
        <v>32.026787527777785</v>
      </c>
      <c r="QJ26" s="57">
        <f>IF(Tabelle2[[#This Row],[Index and Premium Usage]]=1,($AW26*(1+$AZ26))*(PW26*(1+$PG26)+$PH26)/1000,($AW26*(1+$AZ26))*(PW26*(1+$PG26)+$PK26)/1000)</f>
        <v>38.385464290043281</v>
      </c>
      <c r="QK26" s="57" t="e">
        <f>IF($PI26=1,($AW26*(1+$AY26))*(PX26*(1+$PG26)+$PH26)/1000,($AW26*(1+$AZ26))*(PX26*(1+$PG26)+$PK26+Tabelle2[[#This Row],[Premium VW 2023]])/1000)</f>
        <v>#REF!</v>
      </c>
      <c r="QL26" s="57" t="e">
        <f t="shared" si="37"/>
        <v>#REF!</v>
      </c>
      <c r="QM26" s="57" t="e">
        <f t="shared" si="38"/>
        <v>#REF!</v>
      </c>
      <c r="QN26" s="57" t="e">
        <f t="shared" si="39"/>
        <v>#REF!</v>
      </c>
      <c r="QO26" s="57" t="e">
        <f t="shared" si="40"/>
        <v>#REF!</v>
      </c>
      <c r="QP26" s="57" t="e">
        <f t="shared" si="41"/>
        <v>#REF!</v>
      </c>
    </row>
    <row r="27" spans="1:458" ht="12.75" customHeight="1">
      <c r="A27" s="94" t="s">
        <v>1266</v>
      </c>
      <c r="B27" s="94" t="s">
        <v>87</v>
      </c>
      <c r="C27" s="94" t="s">
        <v>1553</v>
      </c>
      <c r="D27" s="94" t="s">
        <v>108</v>
      </c>
      <c r="E27" s="173" t="s">
        <v>304</v>
      </c>
      <c r="F27" s="2" t="s">
        <v>304</v>
      </c>
      <c r="G27" s="2" t="s">
        <v>304</v>
      </c>
      <c r="H27" s="2" t="s">
        <v>216</v>
      </c>
      <c r="I27" s="188" t="s">
        <v>216</v>
      </c>
      <c r="J27" s="2" t="s">
        <v>22</v>
      </c>
      <c r="K27" s="2" t="s">
        <v>22</v>
      </c>
      <c r="L27" s="2" t="s">
        <v>22</v>
      </c>
      <c r="M27" s="2" t="s">
        <v>1317</v>
      </c>
      <c r="N27" s="2" t="s">
        <v>1317</v>
      </c>
      <c r="O27" s="6"/>
      <c r="P27" s="3" t="s">
        <v>81</v>
      </c>
      <c r="Q27" s="2" t="s">
        <v>91</v>
      </c>
      <c r="R27" s="2" t="s">
        <v>1146</v>
      </c>
      <c r="S27" s="2"/>
      <c r="T27" s="94" t="s">
        <v>1282</v>
      </c>
      <c r="U27" s="2" t="s">
        <v>32</v>
      </c>
      <c r="V27" s="2"/>
      <c r="W27" s="2"/>
      <c r="X27" s="94"/>
      <c r="Y27" s="2" t="s">
        <v>13</v>
      </c>
      <c r="Z27" s="2">
        <v>0</v>
      </c>
      <c r="AA27" s="2">
        <v>0</v>
      </c>
      <c r="AB27" s="2">
        <v>0</v>
      </c>
      <c r="AC27" s="326">
        <v>0</v>
      </c>
      <c r="AD27" s="2"/>
      <c r="AE27" s="2"/>
      <c r="AF27" s="2"/>
      <c r="AG27" s="2" t="s">
        <v>218</v>
      </c>
      <c r="AH27" s="2" t="s">
        <v>64</v>
      </c>
      <c r="AI27" s="2" t="s">
        <v>109</v>
      </c>
      <c r="AJ27" s="2" t="s">
        <v>120</v>
      </c>
      <c r="AK27" s="21"/>
      <c r="AL27" s="95"/>
      <c r="AM27" s="95"/>
      <c r="AN27" s="95"/>
      <c r="AO27" s="95"/>
      <c r="AP27" s="95">
        <v>1</v>
      </c>
      <c r="AQ27" s="95"/>
      <c r="AR27" s="95"/>
      <c r="AS27" s="95"/>
      <c r="AT27" s="95"/>
      <c r="AU27" s="95"/>
      <c r="AV27" s="33">
        <v>10.34</v>
      </c>
      <c r="AW27" s="33">
        <v>10.34</v>
      </c>
      <c r="AX27" s="193"/>
      <c r="AY27" s="61">
        <v>8.4000000000000005E-2</v>
      </c>
      <c r="AZ27" s="61">
        <v>8.4000000000000005E-2</v>
      </c>
      <c r="BA27" s="95">
        <v>0</v>
      </c>
      <c r="BB27" s="95">
        <v>0</v>
      </c>
      <c r="BC27" s="95">
        <v>0</v>
      </c>
      <c r="BD27" s="95">
        <v>0</v>
      </c>
      <c r="BE27" s="95">
        <v>0</v>
      </c>
      <c r="BF27" s="95">
        <v>0</v>
      </c>
      <c r="BG27" s="95">
        <v>0</v>
      </c>
      <c r="BH27" s="95">
        <v>0</v>
      </c>
      <c r="BI27" s="95">
        <v>0</v>
      </c>
      <c r="BJ27" s="96">
        <v>0</v>
      </c>
      <c r="BK27" s="133">
        <v>0</v>
      </c>
      <c r="BL27" s="133">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5">
        <f>SUM(Tabelle2[[#This Row],[Jan 22 CF]:[Mar 22 CF]])</f>
        <v>0</v>
      </c>
      <c r="CL27" s="95">
        <f>SUM(Tabelle2[[#This Row],[Apr 22 CF]:[Jun 22 CF]])</f>
        <v>0</v>
      </c>
      <c r="CM27" s="95">
        <f>SUM(Tabelle2[[#This Row],[Jul 22 CF]:[Sep 22 CF]])</f>
        <v>0</v>
      </c>
      <c r="CN27" s="95">
        <f>SUM(Tabelle2[[#This Row],[Oct 22 CF]:[Dec 22 CF]])</f>
        <v>0</v>
      </c>
      <c r="CO27" s="95">
        <f>SUM(Tabelle2[[#This Row],[Jan 23 CF]:[Mar 23 CF]])</f>
        <v>0</v>
      </c>
      <c r="CP27" s="95">
        <f>SUM(Tabelle2[[#This Row],[Apr 23 CF]:[Jun 23 CF]])</f>
        <v>0</v>
      </c>
      <c r="CQ27" s="95">
        <f>SUM(Tabelle2[[#This Row],[Jul 23 CF]:[Sep 23 CF]])</f>
        <v>0</v>
      </c>
      <c r="CR27" s="95">
        <f>SUM(Tabelle2[[#This Row],[Oct 23 CF]:[Dec 23 CF]])</f>
        <v>0</v>
      </c>
      <c r="CS27" s="95">
        <f>SUM(Tabelle2[[#This Row],[Jan 24 CF]:[Mar 24 CF]])</f>
        <v>0</v>
      </c>
      <c r="CT27" s="95">
        <f>SUM(Tabelle2[[#This Row],[Apr 24 CF]:[Jun 24 CF]])</f>
        <v>0</v>
      </c>
      <c r="CU27" s="95">
        <f>SUM(Tabelle2[[#This Row],[Jul 24 CF]:[Sep 24 CF]])</f>
        <v>0</v>
      </c>
      <c r="CV27" s="95">
        <f>SUM(Tabelle2[[#This Row],[Oct 24 CF]:[Dec 24 CF]])</f>
        <v>0</v>
      </c>
      <c r="CW27" s="127"/>
      <c r="CX27" s="276"/>
      <c r="CY27" s="127"/>
      <c r="CZ27" s="52">
        <v>0</v>
      </c>
      <c r="DA27" s="52">
        <f>SUM(Tabelle2[[#This Row],[Jan 22 CF]:[Dec 22 CF]])</f>
        <v>0</v>
      </c>
      <c r="DB27" s="98">
        <f>SUM(Tabelle2[[#This Row],[Jan 23 CF]:[Dec 23 CF]])</f>
        <v>0</v>
      </c>
      <c r="DC27" s="98">
        <f>SUM(Tabelle2[[#This Row],[Jan 24 CF]:[Dec 24 CF]])</f>
        <v>0</v>
      </c>
      <c r="DD27" s="98">
        <v>0</v>
      </c>
      <c r="DE27" s="98">
        <v>114000</v>
      </c>
      <c r="DF27" s="98">
        <v>112000</v>
      </c>
      <c r="DG27" s="98">
        <v>115000</v>
      </c>
      <c r="DH27" s="98">
        <v>117000</v>
      </c>
      <c r="DI27" s="98">
        <v>123000</v>
      </c>
      <c r="DJ27" s="98">
        <v>121000</v>
      </c>
      <c r="DK27" s="98">
        <v>0</v>
      </c>
      <c r="DL27" s="98">
        <v>0</v>
      </c>
      <c r="DM27" s="98">
        <v>0</v>
      </c>
      <c r="DN27" s="95"/>
      <c r="DO27" s="95"/>
      <c r="DP27" s="226">
        <v>0.95</v>
      </c>
      <c r="DQ27" s="226">
        <v>0.92500000000000004</v>
      </c>
      <c r="DR27" s="226">
        <v>0.8</v>
      </c>
      <c r="DS27" s="226">
        <v>0.85</v>
      </c>
      <c r="DT27" s="226">
        <v>0.9</v>
      </c>
      <c r="DU27" s="226">
        <v>0.9</v>
      </c>
      <c r="DV27" s="226">
        <v>0.9</v>
      </c>
      <c r="DW27" s="226">
        <v>0.9</v>
      </c>
      <c r="DX27" s="226">
        <v>0.9</v>
      </c>
      <c r="DY27" s="226">
        <v>0.9</v>
      </c>
      <c r="DZ27" s="226">
        <v>0.9</v>
      </c>
      <c r="EA27" s="226">
        <v>0.88</v>
      </c>
      <c r="EB27" s="226">
        <v>0.9</v>
      </c>
      <c r="EC27" s="226">
        <v>0.93</v>
      </c>
      <c r="ED27" s="226">
        <v>0.93</v>
      </c>
      <c r="EE27" s="226">
        <v>0.9</v>
      </c>
      <c r="EF27" s="316">
        <v>0.9</v>
      </c>
      <c r="EG27" s="316">
        <v>0.9</v>
      </c>
      <c r="EH27" s="316">
        <v>0.76800000000000002</v>
      </c>
      <c r="EI27" s="226">
        <v>0.95</v>
      </c>
      <c r="EJ27" s="226">
        <v>0.95</v>
      </c>
      <c r="EK27" s="226">
        <v>0.95</v>
      </c>
      <c r="EL27" s="226">
        <v>0.97499999999999998</v>
      </c>
      <c r="EM27" s="226">
        <v>0.95</v>
      </c>
      <c r="EN27" s="226">
        <v>0.9</v>
      </c>
      <c r="EO27" s="226">
        <v>0.9</v>
      </c>
      <c r="EP27" s="226">
        <v>0.9</v>
      </c>
      <c r="EQ27" s="226">
        <v>0.9</v>
      </c>
      <c r="ER27" s="226">
        <v>0.9</v>
      </c>
      <c r="ES27" s="226">
        <v>0.9</v>
      </c>
      <c r="ET27" s="226">
        <v>0.9</v>
      </c>
      <c r="EU27" s="226">
        <v>0.9</v>
      </c>
      <c r="EV27" s="226">
        <v>0.9</v>
      </c>
      <c r="EW27" s="226">
        <v>0.9</v>
      </c>
      <c r="EX27" s="226">
        <v>0.9</v>
      </c>
      <c r="EY27" s="226">
        <v>0.9</v>
      </c>
      <c r="EZ27" s="316">
        <v>0.76800000000000002</v>
      </c>
      <c r="FA27" s="226">
        <v>0.9</v>
      </c>
      <c r="FB27" s="226">
        <v>0.9</v>
      </c>
      <c r="FC27" s="226">
        <v>0.8</v>
      </c>
      <c r="FD27" s="226">
        <v>0.8</v>
      </c>
      <c r="FE27" s="226">
        <v>0.8</v>
      </c>
      <c r="FF27" s="226">
        <v>0.8</v>
      </c>
      <c r="FG27" s="226">
        <v>0.75</v>
      </c>
      <c r="FH27" s="226">
        <v>0.75</v>
      </c>
      <c r="FI27" s="226">
        <v>0.75</v>
      </c>
      <c r="FJ27" s="226">
        <v>0.75</v>
      </c>
      <c r="FK27" s="226">
        <v>0.75</v>
      </c>
      <c r="FL27" s="226">
        <v>0.75</v>
      </c>
      <c r="FM27" s="195">
        <f t="shared" si="0"/>
        <v>0</v>
      </c>
      <c r="FN27" s="195">
        <f t="shared" si="1"/>
        <v>0</v>
      </c>
      <c r="FO27" s="195">
        <f t="shared" si="2"/>
        <v>0</v>
      </c>
      <c r="FP27" s="195">
        <f t="shared" si="3"/>
        <v>0</v>
      </c>
      <c r="FQ27" s="195">
        <f t="shared" si="4"/>
        <v>0</v>
      </c>
      <c r="FR27" s="195">
        <f t="shared" si="5"/>
        <v>0</v>
      </c>
      <c r="FS27" s="195">
        <f t="shared" si="6"/>
        <v>0</v>
      </c>
      <c r="FT27" s="95">
        <f t="shared" si="7"/>
        <v>0</v>
      </c>
      <c r="FU27" s="95">
        <f t="shared" si="8"/>
        <v>0</v>
      </c>
      <c r="FV27" s="95">
        <f t="shared" si="9"/>
        <v>0</v>
      </c>
      <c r="FW27" s="95">
        <f t="shared" si="10"/>
        <v>0</v>
      </c>
      <c r="FX27" s="95">
        <f t="shared" si="11"/>
        <v>0</v>
      </c>
      <c r="FY27" s="95">
        <f t="shared" si="12"/>
        <v>0</v>
      </c>
      <c r="FZ27" s="95">
        <f t="shared" si="13"/>
        <v>0</v>
      </c>
      <c r="GA27" s="95">
        <f t="shared" si="14"/>
        <v>0</v>
      </c>
      <c r="GB27" s="95">
        <f t="shared" si="15"/>
        <v>0</v>
      </c>
      <c r="GC27" s="95">
        <f t="shared" si="16"/>
        <v>0</v>
      </c>
      <c r="GD27" s="95">
        <f t="shared" si="17"/>
        <v>0</v>
      </c>
      <c r="GE27" s="95">
        <f t="shared" si="18"/>
        <v>0</v>
      </c>
      <c r="GF27" s="95">
        <f t="shared" si="19"/>
        <v>0</v>
      </c>
      <c r="GG27" s="95">
        <f t="shared" si="20"/>
        <v>0</v>
      </c>
      <c r="GH27" s="95">
        <f t="shared" si="21"/>
        <v>0</v>
      </c>
      <c r="GI27" s="95">
        <f>BW27*Tabelle2[[#This Row],[Nov 2023 AF]]</f>
        <v>0</v>
      </c>
      <c r="GJ27" s="95">
        <f>BX27*Tabelle2[[#This Row],[Dec 2023 AF]]</f>
        <v>0</v>
      </c>
      <c r="GK27" s="95">
        <f>BY27*Tabelle2[[#This Row],[Jan 2024 AF]]</f>
        <v>0</v>
      </c>
      <c r="GL27" s="95">
        <f>BZ27*Tabelle2[[#This Row],[Feb 2024 AF]]</f>
        <v>0</v>
      </c>
      <c r="GM27" s="95">
        <f>CA27*Tabelle2[[#This Row],[Mar 2024 AF]]</f>
        <v>0</v>
      </c>
      <c r="GN27" s="95">
        <f>CB27*Tabelle2[[#This Row],[Apr 2024 AF]]</f>
        <v>0</v>
      </c>
      <c r="GO27" s="95">
        <f>CC27*Tabelle2[[#This Row],[May 2024 AF]]</f>
        <v>0</v>
      </c>
      <c r="GP27" s="95">
        <f>CD27*Tabelle2[[#This Row],[Jun 2024 AF]]</f>
        <v>0</v>
      </c>
      <c r="GQ27" s="95">
        <f>CE27*Tabelle2[[#This Row],[Jul 2024 AF]]</f>
        <v>0</v>
      </c>
      <c r="GR27" s="95">
        <f>CF27*Tabelle2[[#This Row],[Aug 2024 AF]]</f>
        <v>0</v>
      </c>
      <c r="GS27" s="95">
        <f>CG27*Tabelle2[[#This Row],[Sep 2024 AF]]</f>
        <v>0</v>
      </c>
      <c r="GT27" s="95">
        <f>CH27*Tabelle2[[#This Row],[Oct 2024 AF]]</f>
        <v>0</v>
      </c>
      <c r="GU27" s="95">
        <f>CI27*Tabelle2[[#This Row],[Nov 2024 AF]]</f>
        <v>0</v>
      </c>
      <c r="GV27" s="95">
        <f>CJ27*Tabelle2[[#This Row],[Dec 2024 AF]]</f>
        <v>0</v>
      </c>
      <c r="GW27" s="95">
        <f>SUM(Tabelle2[[#This Row],[Jan 22 NF]:[Mar 22 NF]])</f>
        <v>0</v>
      </c>
      <c r="GX27" s="95">
        <f>SUM(Tabelle2[[#This Row],[Apr 22 NF]:[Jun 22 NF]])</f>
        <v>0</v>
      </c>
      <c r="GY27" s="95">
        <f>SUM(Tabelle2[[#This Row],[Jul 22 NF]:[Sep 22 NF]])</f>
        <v>0</v>
      </c>
      <c r="GZ27" s="95">
        <f>SUM(Tabelle2[[#This Row],[Oct 22 NF]:[Dec 22 NF]])</f>
        <v>0</v>
      </c>
      <c r="HA27" s="98">
        <f>SUM(Tabelle2[[#This Row],[Jan 23 NF]:[Mar 23 NF]])</f>
        <v>0</v>
      </c>
      <c r="HB27" s="98">
        <f>SUM(Tabelle2[[#This Row],[Apr 23 NF]:[Jun 23 NF]])</f>
        <v>0</v>
      </c>
      <c r="HC27" s="98">
        <f>SUM(Tabelle2[[#This Row],[Jul 23 NF]:[Sep 23 NF]])</f>
        <v>0</v>
      </c>
      <c r="HD27" s="98">
        <f>SUM(Tabelle2[[#This Row],[Oct 23 NF]:[Dec 23 NF]])</f>
        <v>0</v>
      </c>
      <c r="HE27" s="95">
        <f>SUM(Tabelle2[[#This Row],[Jan 24 NF]:[Mar 24 NF]])</f>
        <v>0</v>
      </c>
      <c r="HF27" s="98">
        <f>SUM(Tabelle2[[#This Row],[Apr 24 NF]:[Jun 24 NF]])</f>
        <v>0</v>
      </c>
      <c r="HG27" s="98">
        <f>SUM(Tabelle2[[#This Row],[Jul 24 NF]:[Sep 24 NF]])</f>
        <v>0</v>
      </c>
      <c r="HH27" s="98">
        <f>SUM(Tabelle2[[#This Row],[Oct 24 NF]:[Dec 24 NF]])</f>
        <v>0</v>
      </c>
      <c r="HI27" s="95"/>
      <c r="HJ27" s="95"/>
      <c r="HK27" s="95"/>
      <c r="HL27" s="95"/>
      <c r="HM27" s="95"/>
      <c r="HN27" s="95"/>
      <c r="HO27" s="95"/>
      <c r="HP27" s="95"/>
      <c r="HQ27" s="95"/>
      <c r="HR27" s="95"/>
      <c r="HS27" s="95"/>
      <c r="HT27" s="95"/>
      <c r="HU27" s="95"/>
      <c r="HV27" s="98"/>
      <c r="HW27" s="98">
        <v>0</v>
      </c>
      <c r="HX27" s="98">
        <v>0</v>
      </c>
      <c r="HY27" s="98">
        <v>0</v>
      </c>
      <c r="HZ27" s="98">
        <f>SUM(Tabelle2[[#This Row],[Jan 22 NF]:[Dec 22 NF]])</f>
        <v>0</v>
      </c>
      <c r="IA27" s="98">
        <f>SUM(Tabelle2[[#This Row],[Jan 23 NF]:[Dec 23 NF]])</f>
        <v>0</v>
      </c>
      <c r="IB27" s="98">
        <f>SUM(Tabelle2[[#This Row],[Jan 24 NF]:[Dec 24 NF]])</f>
        <v>0</v>
      </c>
      <c r="IC27" s="98">
        <f>IFERROR(Tabelle2[[#This Row],[2025 CF]]*Tabelle2[[#This Row],[2025 AF]],0)</f>
        <v>0</v>
      </c>
      <c r="ID27" s="98">
        <f>IFERROR(Tabelle2[[#This Row],[2026 CF]]*Tabelle2[[#This Row],[2026 AF]],0)</f>
        <v>91200</v>
      </c>
      <c r="IE27" s="98">
        <f>IFERROR(Tabelle2[[#This Row],[2027 CF]]*Tabelle2[[#This Row],[2027 AF]],0)</f>
        <v>89600</v>
      </c>
      <c r="IF27" s="98">
        <f>IFERROR(Tabelle2[[#This Row],[2028 CF]]*Tabelle2[[#This Row],[2028 AF]],0)</f>
        <v>92000</v>
      </c>
      <c r="IG27" s="98">
        <f>IFERROR(Tabelle2[[#This Row],[2029 CF]]*Tabelle2[[#This Row],[2029 AF]],0)</f>
        <v>93600</v>
      </c>
      <c r="IH27" s="98">
        <f>IFERROR(Tabelle2[[#This Row],[2030 CF]]*Tabelle2[[#This Row],[2030 AF]],0)</f>
        <v>92250</v>
      </c>
      <c r="II27" s="98">
        <f>IFERROR(Tabelle2[[#This Row],[2031 CF]]*Tabelle2[[#This Row],[2031 AF]],0)</f>
        <v>90750</v>
      </c>
      <c r="IJ27" s="98">
        <f>IFERROR(Tabelle2[[#This Row],[2032 CF]]*Tabelle2[[#This Row],[2032 AF]],0)</f>
        <v>0</v>
      </c>
      <c r="IK27" s="98">
        <f>IFERROR(Tabelle2[[#This Row],[2033 CF]]*Tabelle2[[#This Row],[2033 AF]],0)</f>
        <v>0</v>
      </c>
      <c r="IL27" s="98">
        <f>IFERROR(Tabelle2[[#This Row],[2034 CF]]*Tabelle2[[#This Row],[2034 AF]],0)</f>
        <v>0</v>
      </c>
      <c r="IM27" s="98">
        <f>IFERROR(Tabelle2[[#This Row],[2035 CF]]*Tabelle2[[#This Row],[2035 AF]],0)</f>
        <v>0</v>
      </c>
      <c r="IN27" s="98">
        <v>0</v>
      </c>
      <c r="IO27" s="98">
        <v>0</v>
      </c>
      <c r="IP27" s="98">
        <v>0</v>
      </c>
      <c r="IQ27" s="98">
        <v>0</v>
      </c>
      <c r="IR27" s="98">
        <v>0</v>
      </c>
      <c r="IS27" s="51">
        <v>0</v>
      </c>
      <c r="IT27" s="109">
        <v>0</v>
      </c>
      <c r="IU27" s="109">
        <v>0</v>
      </c>
      <c r="IV27" s="98">
        <v>0</v>
      </c>
      <c r="IW27" s="98">
        <v>0</v>
      </c>
      <c r="IX27" s="98">
        <v>0</v>
      </c>
      <c r="IY27" s="98">
        <v>0</v>
      </c>
      <c r="IZ27" s="51">
        <v>0</v>
      </c>
      <c r="JA27" s="51">
        <v>0</v>
      </c>
      <c r="JB27" s="51">
        <v>0</v>
      </c>
      <c r="JC27" s="51">
        <v>0</v>
      </c>
      <c r="JD27" s="51">
        <v>0</v>
      </c>
      <c r="JE27" s="196">
        <v>0</v>
      </c>
      <c r="JF27" s="196">
        <v>0</v>
      </c>
      <c r="JG27" s="196">
        <v>0</v>
      </c>
      <c r="JH27" s="196">
        <v>0</v>
      </c>
      <c r="JI27" s="196">
        <v>0</v>
      </c>
      <c r="JJ27" s="196">
        <v>0</v>
      </c>
      <c r="JK27" s="196">
        <v>0</v>
      </c>
      <c r="JL27" s="196">
        <v>0</v>
      </c>
      <c r="JM27" s="196">
        <v>0</v>
      </c>
      <c r="JN27" s="196">
        <v>0</v>
      </c>
      <c r="JO27" s="196">
        <v>0</v>
      </c>
      <c r="JP27" s="196">
        <v>0</v>
      </c>
      <c r="JQ27" s="196">
        <f>SUM(Tabelle2[[#This Row],[Jan-23B]:[Mar-23B]])</f>
        <v>0</v>
      </c>
      <c r="JR27" s="196">
        <f>SUM(Tabelle2[[#This Row],[Apr-23B]:[Jun-23B]])</f>
        <v>0</v>
      </c>
      <c r="JS27" s="196">
        <f>SUM(Tabelle2[[#This Row],[Jul-23B]:[Sep-23B]])</f>
        <v>0</v>
      </c>
      <c r="JT27" s="196">
        <f>SUM(Tabelle2[[#This Row],[Oct-23B]:[Dec-23B]])</f>
        <v>0</v>
      </c>
      <c r="JU27" s="196">
        <f>SUM(Tabelle2[[#This Row],[1Q23 B1]:[4Q23 B]])</f>
        <v>0</v>
      </c>
      <c r="JV27" s="196">
        <v>30240</v>
      </c>
      <c r="JW27" s="196">
        <v>35280</v>
      </c>
      <c r="JX27" s="196">
        <v>34836.959999999999</v>
      </c>
      <c r="JY27" s="196">
        <v>33945</v>
      </c>
      <c r="JZ27" s="196">
        <v>34200</v>
      </c>
      <c r="KA27" s="196">
        <v>22978.168234559998</v>
      </c>
      <c r="KB27" s="196">
        <v>26807.862940319999</v>
      </c>
      <c r="KC27" s="196">
        <v>26471.214539042241</v>
      </c>
      <c r="KD27" s="196">
        <v>25793.44975933</v>
      </c>
      <c r="KE27" s="196">
        <v>25987.214074799998</v>
      </c>
      <c r="KF27" s="196" t="str">
        <f>IF(SUM(Tabelle2[[#This Row],[2018 NF]:[2028 NF]],Tabelle2[[#This Row],[2023 B]])&gt;0,"yes","no")</f>
        <v>yes</v>
      </c>
      <c r="KG27" s="196" t="str">
        <f>IFERROR(INDEX(Tabelle2[[#Headers],[2005 NF]:[2034 NF]],MATCH(TRUE,INDEX(Tabelle2[[#This Row],[2005 NF]:[2034 NF]]&gt;1000,),0)),0)</f>
        <v>2026 NF</v>
      </c>
      <c r="KH27" s="196" t="str">
        <f>IFERROR(LOOKUP(2,1/(Tabelle2[[#This Row],[2005 NF]:[2035 NF]]&gt;1000),Tabelle2[[#Headers],[2005 NF]:[2035 NF]]),0)</f>
        <v>2031 NF</v>
      </c>
      <c r="KI27" s="196">
        <f>SUM(Tabelle2[[#This Row],[Jan 23 NF]:[Mar 23 NF]])</f>
        <v>0</v>
      </c>
      <c r="KJ27" s="196">
        <f>SUM(Tabelle2[[#This Row],[Jan-23B]:[Mar-23B]])</f>
        <v>0</v>
      </c>
      <c r="KK27" s="98">
        <v>0</v>
      </c>
      <c r="KL27" s="98">
        <v>0</v>
      </c>
      <c r="KM27" s="98">
        <v>0</v>
      </c>
      <c r="KN27" s="98">
        <v>0</v>
      </c>
      <c r="KO27" s="98">
        <v>0</v>
      </c>
      <c r="KP27" s="98">
        <v>0</v>
      </c>
      <c r="KQ27" s="98">
        <v>0</v>
      </c>
      <c r="KR27" s="98">
        <v>0</v>
      </c>
      <c r="KS27" s="98">
        <v>0</v>
      </c>
      <c r="KT27" s="52">
        <v>0</v>
      </c>
      <c r="KU27" s="52">
        <v>0</v>
      </c>
      <c r="KV27" s="52">
        <v>0</v>
      </c>
      <c r="KW27" s="52">
        <v>0</v>
      </c>
      <c r="KX27" s="52">
        <v>0</v>
      </c>
      <c r="KY27" s="52">
        <v>0</v>
      </c>
      <c r="KZ27" s="52">
        <v>0</v>
      </c>
      <c r="LA27" s="52" t="e">
        <f>$AV27*2.204623/#REF!*$AP27*Tabelle2[[#This Row],[May 23 NF]]</f>
        <v>#REF!</v>
      </c>
      <c r="LB27" s="52" t="e">
        <f>$AV27*2.204623/#REF!*$AP27*Tabelle2[[#This Row],[Jun 23 NF]]</f>
        <v>#REF!</v>
      </c>
      <c r="LC27" s="52" t="e">
        <f>$AV27*2.204623/#REF!*$AP27*Tabelle2[[#This Row],[Jul 23 NF]]</f>
        <v>#REF!</v>
      </c>
      <c r="LD27" s="52" t="e">
        <f>$AV27*2.204623/#REF!*$AP27*Tabelle2[[#This Row],[Aug 23 NF]]</f>
        <v>#REF!</v>
      </c>
      <c r="LE27" s="52" t="e">
        <f>$AV27*2.204623/#REF!*$AP27*Tabelle2[[#This Row],[Sep 23 NF]]</f>
        <v>#REF!</v>
      </c>
      <c r="LF27" s="52" t="e">
        <f>$AV27*2.204623/#REF!*$AP27*Tabelle2[[#This Row],[Oct 23 NF]]</f>
        <v>#REF!</v>
      </c>
      <c r="LG27" s="52" t="e">
        <f>$AV27*2.204623/#REF!*$AP27*Tabelle2[[#This Row],[Nov 23 NF]]</f>
        <v>#REF!</v>
      </c>
      <c r="LH27" s="52" t="e">
        <f>$AV27*2.204623/#REF!*$AP27*Tabelle2[[#This Row],[Dec 23 NF]]</f>
        <v>#REF!</v>
      </c>
      <c r="LI27" s="52" t="e">
        <f>$AV27*2.204623/#REF!*$AP27*Tabelle2[[#This Row],[Jan 24 NF]]</f>
        <v>#REF!</v>
      </c>
      <c r="LJ27" s="52" t="e">
        <f>$AV27*2.204623/#REF!*$AP27*Tabelle2[[#This Row],[Feb 24 NF]]</f>
        <v>#REF!</v>
      </c>
      <c r="LK27" s="52" t="e">
        <f>$AV27*2.204623/#REF!*$AP27*Tabelle2[[#This Row],[Mar 24 NF]]</f>
        <v>#REF!</v>
      </c>
      <c r="LL27" s="52" t="e">
        <f>$AV27*2.204623/#REF!*$AP27*Tabelle2[[#This Row],[Apr 24 NF]]</f>
        <v>#REF!</v>
      </c>
      <c r="LM27" s="52" t="e">
        <f>$AV27*2.204623/#REF!*$AP27*Tabelle2[[#This Row],[May 24 NF]]</f>
        <v>#REF!</v>
      </c>
      <c r="LN27" s="52" t="e">
        <f>$AV27*2.204623/#REF!*$AP27*Tabelle2[[#This Row],[Jun 24 NF]]</f>
        <v>#REF!</v>
      </c>
      <c r="LO27" s="52" t="e">
        <f>$AV27*2.204623/#REF!*$AP27*Tabelle2[[#This Row],[Jul 24 NF]]</f>
        <v>#REF!</v>
      </c>
      <c r="LP27" s="52" t="e">
        <f>$AV27*2.204623/#REF!*$AP27*Tabelle2[[#This Row],[Aug 24 NF]]</f>
        <v>#REF!</v>
      </c>
      <c r="LQ27" s="52" t="e">
        <f>$AV27*2.204623/#REF!*$AP27*Tabelle2[[#This Row],[Sep 24 NF]]</f>
        <v>#REF!</v>
      </c>
      <c r="LR27" s="52" t="e">
        <f>$AV27*2.204623/#REF!*$AP27*Tabelle2[[#This Row],[Oct 24 NF]]</f>
        <v>#REF!</v>
      </c>
      <c r="LS27" s="52" t="e">
        <f>$AV27*2.204623/#REF!*$AP27*Tabelle2[[#This Row],[Nov 24 NF]]</f>
        <v>#REF!</v>
      </c>
      <c r="LT27" s="52" t="e">
        <f>$AV27*2.204623/#REF!*$AP27*Tabelle2[[#This Row],[Dec 24 NF]]</f>
        <v>#REF!</v>
      </c>
      <c r="LU27" s="198">
        <f>SUM(Tabelle2[[#This Row],[Jan 22 EV]:[Mar 22 EV]])</f>
        <v>0</v>
      </c>
      <c r="LV27" s="198">
        <f>SUM(Tabelle2[[#This Row],[Apr 22 EV]:[Jun 22 EV]])</f>
        <v>0</v>
      </c>
      <c r="LW27" s="198">
        <f>SUM(Tabelle2[[#This Row],[Jul 22 EV]:[Sep 22 EV]])</f>
        <v>0</v>
      </c>
      <c r="LX27" s="198">
        <f>SUM(Tabelle2[[#This Row],[Oct 22 EV]:[Dec 22 EV]])</f>
        <v>0</v>
      </c>
      <c r="LY27" s="198">
        <f>SUM(Tabelle2[[#This Row],[Jan 23 EV]:[Mar 23 EV]])</f>
        <v>0</v>
      </c>
      <c r="LZ27" s="198" t="e">
        <f>SUM(Tabelle2[[#This Row],[Apr 23 EV]:[Jun 23 EV]])</f>
        <v>#REF!</v>
      </c>
      <c r="MA27" s="198" t="e">
        <f>SUM(Tabelle2[[#This Row],[Jul 23 EV]:[Sep 23 EV]])</f>
        <v>#REF!</v>
      </c>
      <c r="MB27" s="198" t="e">
        <f>SUM(Tabelle2[[#This Row],[Oct 23 EV]:[Dec 23 EV]])</f>
        <v>#REF!</v>
      </c>
      <c r="MC27" s="198" t="e">
        <f>SUM(Tabelle2[[#This Row],[Jan 24 EV]:[Mar 24 EV]])</f>
        <v>#REF!</v>
      </c>
      <c r="MD27" s="198" t="e">
        <f>SUM(Tabelle2[[#This Row],[Apr 24 EV]:[Jun 24 EV]])</f>
        <v>#REF!</v>
      </c>
      <c r="ME27" s="198" t="e">
        <f>SUM(Tabelle2[[#This Row],[Jul 24 EV]:[Sep 24 EV]])</f>
        <v>#REF!</v>
      </c>
      <c r="MF27" s="198" t="e">
        <f>SUM(Tabelle2[[#This Row],[Oct 24 EV]:[Dec 24 EV]])</f>
        <v>#REF!</v>
      </c>
      <c r="MG27" s="95"/>
      <c r="MH27" s="95"/>
      <c r="MI27" s="95"/>
      <c r="MJ27" s="95"/>
      <c r="MK27" s="95"/>
      <c r="ML27" s="95"/>
      <c r="MM27" s="95"/>
      <c r="MN27" s="95"/>
      <c r="MO27" s="95"/>
      <c r="MP27" s="98"/>
      <c r="MQ27" s="98"/>
      <c r="MR27" s="98"/>
      <c r="MS27" s="98"/>
      <c r="MT27" s="98"/>
      <c r="MU27" s="98">
        <v>0</v>
      </c>
      <c r="MV27" s="98">
        <f>SUM(Tabelle2[[#This Row],[Jan 22 EV]:[Dec 22 EV]])</f>
        <v>0</v>
      </c>
      <c r="MW27" s="98" t="e">
        <f>SUM(Tabelle2[[#This Row],[Jan 23 EV]:[Dec 23 EV]])</f>
        <v>#REF!</v>
      </c>
      <c r="MX27" s="98" t="e">
        <f>SUM(Tabelle2[[#This Row],[Jan 24 EV]:[Dec 24 EV]])</f>
        <v>#REF!</v>
      </c>
      <c r="MY27" s="98">
        <f t="shared" si="22"/>
        <v>0</v>
      </c>
      <c r="MZ27" s="98">
        <f t="shared" si="23"/>
        <v>69299.237532800005</v>
      </c>
      <c r="NA27" s="98">
        <f t="shared" si="24"/>
        <v>68083.461435733334</v>
      </c>
      <c r="NB27" s="98">
        <f t="shared" si="25"/>
        <v>69907.125581333326</v>
      </c>
      <c r="NC27" s="98">
        <v>0</v>
      </c>
      <c r="ND27" s="98">
        <v>0</v>
      </c>
      <c r="NE27" s="98">
        <v>0</v>
      </c>
      <c r="NF27" s="98">
        <v>0</v>
      </c>
      <c r="NG27" s="98">
        <v>0</v>
      </c>
      <c r="NH27" s="98">
        <v>0</v>
      </c>
      <c r="NI27" s="98">
        <v>0</v>
      </c>
      <c r="NJ27" s="98">
        <v>0</v>
      </c>
      <c r="NK27" s="98">
        <v>0</v>
      </c>
      <c r="NL27" s="98">
        <v>0</v>
      </c>
      <c r="NM27" s="98">
        <v>0</v>
      </c>
      <c r="NN27" s="98">
        <v>0</v>
      </c>
      <c r="NO27" s="198">
        <f t="shared" si="26"/>
        <v>0</v>
      </c>
      <c r="NP27" s="198">
        <f t="shared" si="27"/>
        <v>0</v>
      </c>
      <c r="NQ27" s="198">
        <f t="shared" si="28"/>
        <v>0</v>
      </c>
      <c r="NR27" s="198">
        <f t="shared" si="29"/>
        <v>0</v>
      </c>
      <c r="NS27" s="198">
        <f t="shared" si="30"/>
        <v>0</v>
      </c>
      <c r="NT27" s="198">
        <v>0</v>
      </c>
      <c r="NU27" s="198">
        <v>0</v>
      </c>
      <c r="NV27" s="198">
        <v>0</v>
      </c>
      <c r="NW27" s="198">
        <v>0</v>
      </c>
      <c r="NX27" s="198">
        <v>0</v>
      </c>
      <c r="NY27" s="198">
        <v>0</v>
      </c>
      <c r="NZ27" s="198">
        <v>0</v>
      </c>
      <c r="OA27" s="198">
        <v>0</v>
      </c>
      <c r="OB27" s="198">
        <v>0</v>
      </c>
      <c r="OC27" s="198">
        <v>0</v>
      </c>
      <c r="OD27" s="198">
        <v>0</v>
      </c>
      <c r="OE27" s="198">
        <v>0</v>
      </c>
      <c r="OF27" s="198">
        <f>SUM(Tabelle2[[#This Row],[Jan 23 B EV]:[Mar 23 B EV]])</f>
        <v>0</v>
      </c>
      <c r="OG27" s="198">
        <f>SUM(Tabelle2[[#This Row],[Apr 23 B EV]:[Jun 23 B EV]])</f>
        <v>0</v>
      </c>
      <c r="OH27" s="198">
        <f>SUM(Tabelle2[[#This Row],[Jul 23 B EV]:[Sep 23 B EV]])</f>
        <v>0</v>
      </c>
      <c r="OI27" s="198">
        <f>SUM(Tabelle2[[#This Row],[Oct 23 B EV]:[Dec 23 B EV]])</f>
        <v>0</v>
      </c>
      <c r="OJ27" s="198">
        <f>SUM(Tabelle2[[#This Row],[Jan 23 B EV]:[Dec 23 B EV]])</f>
        <v>0</v>
      </c>
      <c r="OK27" s="95"/>
      <c r="OL27" s="95"/>
      <c r="OM27" s="43"/>
      <c r="ON27" s="43"/>
      <c r="OO27" s="43"/>
      <c r="OP27" s="43"/>
      <c r="OQ27" s="95"/>
      <c r="OR27" s="95"/>
      <c r="OS27" s="95"/>
      <c r="OT27" s="95"/>
      <c r="OU27" s="95"/>
      <c r="OV27" s="95"/>
      <c r="OW27" s="95"/>
      <c r="OX27" s="198" t="s">
        <v>1229</v>
      </c>
      <c r="OY27" s="198" t="s">
        <v>1229</v>
      </c>
      <c r="OZ27" s="198" t="s">
        <v>1229</v>
      </c>
      <c r="PA27" s="198" t="s">
        <v>1229</v>
      </c>
      <c r="PB27" s="353" t="s">
        <v>1229</v>
      </c>
      <c r="PC27" s="130" t="s">
        <v>57</v>
      </c>
      <c r="PD27" s="53" t="s">
        <v>95</v>
      </c>
      <c r="PE27" s="53" t="s">
        <v>171</v>
      </c>
      <c r="PF27" s="53" t="s">
        <v>45</v>
      </c>
      <c r="PG27" s="53">
        <v>0</v>
      </c>
      <c r="PH27" s="53">
        <v>0</v>
      </c>
      <c r="PI27" s="53">
        <v>1</v>
      </c>
      <c r="PJ27" s="53" t="s">
        <v>45</v>
      </c>
      <c r="PK27" s="53">
        <v>0</v>
      </c>
      <c r="PL27" s="53">
        <v>0</v>
      </c>
      <c r="PM27" s="12"/>
      <c r="PN27" s="53" t="s">
        <v>73</v>
      </c>
      <c r="PO27" s="53" t="s">
        <v>71</v>
      </c>
      <c r="PP27" s="174"/>
      <c r="PQ27" s="174"/>
      <c r="PR27" s="237"/>
      <c r="PS27" s="221"/>
      <c r="PT27" s="200">
        <v>1706.6710356501817</v>
      </c>
      <c r="PU27" s="200">
        <v>1616.6794989762989</v>
      </c>
      <c r="PV27" s="200">
        <v>2813.8101851851857</v>
      </c>
      <c r="PW27" s="200">
        <v>3372.4709444775326</v>
      </c>
      <c r="PX27" s="200" t="e">
        <f>IF($PI27=1,SUMIF(#REF!,$PF27,#REF!),SUMIF(#REF!,$PJ27,#REF!))</f>
        <v>#REF!</v>
      </c>
      <c r="PY27" s="200" t="e">
        <f>IF($PI27=1,SUMIF(#REF!,$PF27,#REF!),SUMIF(#REF!,$PJ27,#REF!))</f>
        <v>#REF!</v>
      </c>
      <c r="PZ27" s="200" t="e">
        <f>IF($PI27=1,SUMIF(#REF!,$PF27,#REF!),SUMIF(#REF!,$PJ27,#REF!))</f>
        <v>#REF!</v>
      </c>
      <c r="QA27" s="200" t="e">
        <f>IF($PI27=1,SUMIF(#REF!,$PF27,#REF!),SUMIF(#REF!,$PJ27,#REF!))</f>
        <v>#REF!</v>
      </c>
      <c r="QB27" s="200" t="e">
        <f>IF($PI27=1,SUMIF(#REF!,$PF27,#REF!),SUMIF(#REF!,$PJ27,#REF!))</f>
        <v>#REF!</v>
      </c>
      <c r="QC27" s="200" t="e">
        <f>IF($PI27=1,SUMIF(#REF!,$PF27,#REF!),SUMIF(#REF!,$PJ27,#REF!))</f>
        <v>#REF!</v>
      </c>
      <c r="QD27" s="57">
        <f t="shared" si="31"/>
        <v>0</v>
      </c>
      <c r="QE27" s="57">
        <f t="shared" si="32"/>
        <v>0</v>
      </c>
      <c r="QF27" s="57"/>
      <c r="QG27" s="57">
        <f t="shared" si="34"/>
        <v>0</v>
      </c>
      <c r="QH27" s="57">
        <f t="shared" si="35"/>
        <v>18.120649165045787</v>
      </c>
      <c r="QI27" s="57">
        <f t="shared" si="36"/>
        <v>31.538760289259265</v>
      </c>
      <c r="QJ27" s="57">
        <f>IF(Tabelle2[[#This Row],[Index and Premium Usage]]=1,($AW27*(1+$AZ27))*(PW27*(1+$PG27)+$PH27)/1000,($AW27*(1+$AZ27))*(PW27*(1+$PG27)+$PK27)/1000)</f>
        <v>37.800542929433099</v>
      </c>
      <c r="QK27" s="57" t="e">
        <f>IF($PI27=1,($AW27*(1+$AY27))*(PX27*(1+$PG27)+$PH27)/1000,($AW27*(1+$AZ27))*(PX27*(1+$PG27)+$PK27+Tabelle2[[#This Row],[Premium VW 2023]])/1000)</f>
        <v>#REF!</v>
      </c>
      <c r="QL27" s="57" t="e">
        <f t="shared" si="37"/>
        <v>#REF!</v>
      </c>
      <c r="QM27" s="57" t="e">
        <f t="shared" si="38"/>
        <v>#REF!</v>
      </c>
      <c r="QN27" s="57" t="e">
        <f t="shared" si="39"/>
        <v>#REF!</v>
      </c>
      <c r="QO27" s="57" t="e">
        <f t="shared" si="40"/>
        <v>#REF!</v>
      </c>
      <c r="QP27" s="57" t="e">
        <f t="shared" si="41"/>
        <v>#REF!</v>
      </c>
    </row>
    <row r="28" spans="1:458" ht="12.75" customHeight="1">
      <c r="A28" s="94" t="s">
        <v>1468</v>
      </c>
      <c r="B28" s="94" t="s">
        <v>87</v>
      </c>
      <c r="C28" s="94" t="s">
        <v>1553</v>
      </c>
      <c r="D28" s="94" t="s">
        <v>108</v>
      </c>
      <c r="E28" s="173" t="s">
        <v>304</v>
      </c>
      <c r="F28" s="2" t="s">
        <v>304</v>
      </c>
      <c r="G28" s="2" t="s">
        <v>304</v>
      </c>
      <c r="H28" s="2" t="s">
        <v>216</v>
      </c>
      <c r="I28" s="188" t="s">
        <v>216</v>
      </c>
      <c r="J28" s="2" t="s">
        <v>22</v>
      </c>
      <c r="K28" s="2" t="s">
        <v>22</v>
      </c>
      <c r="L28" s="2" t="s">
        <v>22</v>
      </c>
      <c r="M28" s="2" t="s">
        <v>1466</v>
      </c>
      <c r="N28" s="2" t="s">
        <v>1317</v>
      </c>
      <c r="O28" s="297"/>
      <c r="P28" s="298"/>
      <c r="Q28" s="2" t="s">
        <v>91</v>
      </c>
      <c r="R28" s="2" t="s">
        <v>1146</v>
      </c>
      <c r="S28" s="2"/>
      <c r="T28" s="94" t="s">
        <v>1282</v>
      </c>
      <c r="U28" s="2" t="s">
        <v>32</v>
      </c>
      <c r="V28" s="283"/>
      <c r="W28" s="283"/>
      <c r="X28" s="279"/>
      <c r="Y28" s="283" t="s">
        <v>13</v>
      </c>
      <c r="Z28" s="283"/>
      <c r="AA28" s="2">
        <v>0</v>
      </c>
      <c r="AB28" s="2">
        <v>0</v>
      </c>
      <c r="AC28" s="326">
        <v>0</v>
      </c>
      <c r="AD28" s="283"/>
      <c r="AE28" s="283"/>
      <c r="AF28" s="283"/>
      <c r="AG28" s="2" t="s">
        <v>1469</v>
      </c>
      <c r="AH28" s="2" t="s">
        <v>1470</v>
      </c>
      <c r="AI28" s="2" t="s">
        <v>1471</v>
      </c>
      <c r="AJ28" s="2" t="s">
        <v>120</v>
      </c>
      <c r="AK28" s="299"/>
      <c r="AL28" s="286"/>
      <c r="AM28" s="286"/>
      <c r="AN28" s="286"/>
      <c r="AO28" s="307"/>
      <c r="AP28" s="95">
        <v>1</v>
      </c>
      <c r="AQ28" s="301"/>
      <c r="AR28" s="286"/>
      <c r="AS28" s="286"/>
      <c r="AT28" s="286"/>
      <c r="AU28" s="286"/>
      <c r="AV28" s="33">
        <v>10.5</v>
      </c>
      <c r="AW28" s="33">
        <v>10.5</v>
      </c>
      <c r="AX28" s="287"/>
      <c r="AY28" s="61">
        <v>8.4000000000000005E-2</v>
      </c>
      <c r="AZ28" s="61">
        <v>8.4000000000000005E-2</v>
      </c>
      <c r="BA28" s="286"/>
      <c r="BB28" s="286"/>
      <c r="BC28" s="286"/>
      <c r="BD28" s="286"/>
      <c r="BE28" s="286"/>
      <c r="BF28" s="286">
        <v>0</v>
      </c>
      <c r="BG28" s="286">
        <v>0</v>
      </c>
      <c r="BH28" s="286">
        <v>0</v>
      </c>
      <c r="BI28" s="286">
        <v>0</v>
      </c>
      <c r="BJ28" s="286">
        <v>0</v>
      </c>
      <c r="BK28" s="292">
        <v>0</v>
      </c>
      <c r="BL28" s="292">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5">
        <f>SUM(Tabelle2[[#This Row],[Jan 22 CF]:[Mar 22 CF]])</f>
        <v>0</v>
      </c>
      <c r="CL28" s="95">
        <f>SUM(Tabelle2[[#This Row],[Apr 22 CF]:[Jun 22 CF]])</f>
        <v>0</v>
      </c>
      <c r="CM28" s="95">
        <f>SUM(Tabelle2[[#This Row],[Jul 22 CF]:[Sep 22 CF]])</f>
        <v>0</v>
      </c>
      <c r="CN28" s="95">
        <f>SUM(Tabelle2[[#This Row],[Oct 22 CF]:[Dec 22 CF]])</f>
        <v>0</v>
      </c>
      <c r="CO28" s="95">
        <f>SUM(Tabelle2[[#This Row],[Jan 23 CF]:[Mar 23 CF]])</f>
        <v>0</v>
      </c>
      <c r="CP28" s="95">
        <f>SUM(Tabelle2[[#This Row],[Apr 23 CF]:[Jun 23 CF]])</f>
        <v>0</v>
      </c>
      <c r="CQ28" s="95">
        <f>SUM(Tabelle2[[#This Row],[Jul 23 CF]:[Sep 23 CF]])</f>
        <v>0</v>
      </c>
      <c r="CR28" s="95">
        <f>SUM(Tabelle2[[#This Row],[Oct 23 CF]:[Dec 23 CF]])</f>
        <v>0</v>
      </c>
      <c r="CS28" s="95">
        <f>SUM(Tabelle2[[#This Row],[Jan 24 CF]:[Mar 24 CF]])</f>
        <v>0</v>
      </c>
      <c r="CT28" s="95">
        <f>SUM(Tabelle2[[#This Row],[Apr 24 CF]:[Jun 24 CF]])</f>
        <v>0</v>
      </c>
      <c r="CU28" s="95">
        <f>SUM(Tabelle2[[#This Row],[Jul 24 CF]:[Sep 24 CF]])</f>
        <v>0</v>
      </c>
      <c r="CV28" s="95">
        <f>SUM(Tabelle2[[#This Row],[Oct 24 CF]:[Dec 24 CF]])</f>
        <v>0</v>
      </c>
      <c r="CW28" s="206"/>
      <c r="CX28" s="273"/>
      <c r="CY28" s="206">
        <v>0</v>
      </c>
      <c r="CZ28" s="52">
        <v>0</v>
      </c>
      <c r="DA28" s="52">
        <f>SUM(Tabelle2[[#This Row],[Jan 22 CF]:[Dec 22 CF]])</f>
        <v>0</v>
      </c>
      <c r="DB28" s="98">
        <f>SUM(Tabelle2[[#This Row],[Jan 23 CF]:[Dec 23 CF]])</f>
        <v>0</v>
      </c>
      <c r="DC28" s="98">
        <f>SUM(Tabelle2[[#This Row],[Jan 24 CF]:[Dec 24 CF]])</f>
        <v>0</v>
      </c>
      <c r="DD28" s="98">
        <v>0</v>
      </c>
      <c r="DE28" s="98">
        <v>23000</v>
      </c>
      <c r="DF28" s="98">
        <v>20000</v>
      </c>
      <c r="DG28" s="98">
        <v>20000</v>
      </c>
      <c r="DH28" s="98">
        <v>17000</v>
      </c>
      <c r="DI28" s="98">
        <v>12000</v>
      </c>
      <c r="DJ28" s="98">
        <v>11000</v>
      </c>
      <c r="DK28" s="98">
        <v>0</v>
      </c>
      <c r="DL28" s="98">
        <v>0</v>
      </c>
      <c r="DM28" s="98">
        <v>0</v>
      </c>
      <c r="DN28" s="98"/>
      <c r="DO28" s="98"/>
      <c r="DP28" s="312">
        <v>0.95</v>
      </c>
      <c r="DQ28" s="312">
        <v>0.92500000000000004</v>
      </c>
      <c r="DR28" s="312">
        <v>0.8</v>
      </c>
      <c r="DS28" s="312">
        <v>0.85</v>
      </c>
      <c r="DT28" s="312">
        <v>0.9</v>
      </c>
      <c r="DU28" s="312">
        <v>0.9</v>
      </c>
      <c r="DV28" s="312">
        <v>0.9</v>
      </c>
      <c r="DW28" s="312">
        <v>0.9</v>
      </c>
      <c r="DX28" s="226">
        <v>0.9</v>
      </c>
      <c r="DY28" s="226">
        <v>0.9</v>
      </c>
      <c r="DZ28" s="226">
        <v>0.9</v>
      </c>
      <c r="EA28" s="226">
        <v>0.88</v>
      </c>
      <c r="EB28" s="226">
        <v>0.9</v>
      </c>
      <c r="EC28" s="226">
        <v>0.93</v>
      </c>
      <c r="ED28" s="226">
        <v>0.93</v>
      </c>
      <c r="EE28" s="226">
        <v>0.9</v>
      </c>
      <c r="EF28" s="316">
        <v>0.9</v>
      </c>
      <c r="EG28" s="316">
        <v>0.9</v>
      </c>
      <c r="EH28" s="316">
        <v>0.76800000000000002</v>
      </c>
      <c r="EI28" s="226">
        <v>0.95</v>
      </c>
      <c r="EJ28" s="226">
        <v>0.95</v>
      </c>
      <c r="EK28" s="226">
        <v>0.95</v>
      </c>
      <c r="EL28" s="226">
        <v>0.97499999999999998</v>
      </c>
      <c r="EM28" s="226">
        <v>0.95</v>
      </c>
      <c r="EN28" s="226">
        <v>0.9</v>
      </c>
      <c r="EO28" s="226">
        <v>0.9</v>
      </c>
      <c r="EP28" s="226">
        <v>0.9</v>
      </c>
      <c r="EQ28" s="226">
        <v>0.9</v>
      </c>
      <c r="ER28" s="226">
        <v>0.9</v>
      </c>
      <c r="ES28" s="226">
        <v>0.9</v>
      </c>
      <c r="ET28" s="226">
        <v>0.9</v>
      </c>
      <c r="EU28" s="226">
        <v>0.9</v>
      </c>
      <c r="EV28" s="226">
        <v>0.9</v>
      </c>
      <c r="EW28" s="226">
        <v>0.9</v>
      </c>
      <c r="EX28" s="226">
        <v>0.9</v>
      </c>
      <c r="EY28" s="226">
        <v>0.9</v>
      </c>
      <c r="EZ28" s="316">
        <v>0.76800000000000002</v>
      </c>
      <c r="FA28" s="226">
        <v>0.9</v>
      </c>
      <c r="FB28" s="226">
        <v>0.9</v>
      </c>
      <c r="FC28" s="226">
        <v>0.8</v>
      </c>
      <c r="FD28" s="226">
        <v>0.8</v>
      </c>
      <c r="FE28" s="226">
        <v>0.8</v>
      </c>
      <c r="FF28" s="226">
        <v>0.8</v>
      </c>
      <c r="FG28" s="226">
        <v>0.75</v>
      </c>
      <c r="FH28" s="226">
        <v>0.75</v>
      </c>
      <c r="FI28" s="226">
        <v>0.75</v>
      </c>
      <c r="FJ28" s="226">
        <v>0.75</v>
      </c>
      <c r="FK28" s="226">
        <v>0.75</v>
      </c>
      <c r="FL28" s="226">
        <v>0.75</v>
      </c>
      <c r="FM28" s="195">
        <f t="shared" si="0"/>
        <v>0</v>
      </c>
      <c r="FN28" s="195">
        <f t="shared" si="1"/>
        <v>0</v>
      </c>
      <c r="FO28" s="195">
        <f t="shared" si="2"/>
        <v>0</v>
      </c>
      <c r="FP28" s="195">
        <f t="shared" si="3"/>
        <v>0</v>
      </c>
      <c r="FQ28" s="195">
        <f t="shared" si="4"/>
        <v>0</v>
      </c>
      <c r="FR28" s="195">
        <f t="shared" si="5"/>
        <v>0</v>
      </c>
      <c r="FS28" s="195">
        <f t="shared" si="6"/>
        <v>0</v>
      </c>
      <c r="FT28" s="95">
        <f t="shared" si="7"/>
        <v>0</v>
      </c>
      <c r="FU28" s="95">
        <f t="shared" si="8"/>
        <v>0</v>
      </c>
      <c r="FV28" s="95">
        <f t="shared" si="9"/>
        <v>0</v>
      </c>
      <c r="FW28" s="95">
        <f t="shared" si="10"/>
        <v>0</v>
      </c>
      <c r="FX28" s="95">
        <f t="shared" si="11"/>
        <v>0</v>
      </c>
      <c r="FY28" s="286">
        <f t="shared" si="12"/>
        <v>0</v>
      </c>
      <c r="FZ28" s="286">
        <f t="shared" si="13"/>
        <v>0</v>
      </c>
      <c r="GA28" s="286">
        <f t="shared" si="14"/>
        <v>0</v>
      </c>
      <c r="GB28" s="286">
        <f t="shared" si="15"/>
        <v>0</v>
      </c>
      <c r="GC28" s="95">
        <f t="shared" si="16"/>
        <v>0</v>
      </c>
      <c r="GD28" s="95">
        <f t="shared" si="17"/>
        <v>0</v>
      </c>
      <c r="GE28" s="95">
        <f t="shared" si="18"/>
        <v>0</v>
      </c>
      <c r="GF28" s="95">
        <f t="shared" si="19"/>
        <v>0</v>
      </c>
      <c r="GG28" s="95">
        <f t="shared" si="20"/>
        <v>0</v>
      </c>
      <c r="GH28" s="95">
        <f t="shared" si="21"/>
        <v>0</v>
      </c>
      <c r="GI28" s="95">
        <f>BW28*Tabelle2[[#This Row],[Nov 2023 AF]]</f>
        <v>0</v>
      </c>
      <c r="GJ28" s="95">
        <f>BX28*Tabelle2[[#This Row],[Dec 2023 AF]]</f>
        <v>0</v>
      </c>
      <c r="GK28" s="95">
        <f>BY28*Tabelle2[[#This Row],[Jan 2024 AF]]</f>
        <v>0</v>
      </c>
      <c r="GL28" s="95">
        <f>BZ28*Tabelle2[[#This Row],[Feb 2024 AF]]</f>
        <v>0</v>
      </c>
      <c r="GM28" s="95">
        <f>CA28*Tabelle2[[#This Row],[Mar 2024 AF]]</f>
        <v>0</v>
      </c>
      <c r="GN28" s="95">
        <f>CB28*Tabelle2[[#This Row],[Apr 2024 AF]]</f>
        <v>0</v>
      </c>
      <c r="GO28" s="95">
        <f>CC28*Tabelle2[[#This Row],[May 2024 AF]]</f>
        <v>0</v>
      </c>
      <c r="GP28" s="95">
        <f>CD28*Tabelle2[[#This Row],[Jun 2024 AF]]</f>
        <v>0</v>
      </c>
      <c r="GQ28" s="95">
        <f>CE28*Tabelle2[[#This Row],[Jul 2024 AF]]</f>
        <v>0</v>
      </c>
      <c r="GR28" s="95">
        <f>CF28*Tabelle2[[#This Row],[Aug 2024 AF]]</f>
        <v>0</v>
      </c>
      <c r="GS28" s="95">
        <f>CG28*Tabelle2[[#This Row],[Sep 2024 AF]]</f>
        <v>0</v>
      </c>
      <c r="GT28" s="95">
        <f>CH28*Tabelle2[[#This Row],[Oct 2024 AF]]</f>
        <v>0</v>
      </c>
      <c r="GU28" s="95">
        <f>CI28*Tabelle2[[#This Row],[Nov 2024 AF]]</f>
        <v>0</v>
      </c>
      <c r="GV28" s="95">
        <f>CJ28*Tabelle2[[#This Row],[Dec 2024 AF]]</f>
        <v>0</v>
      </c>
      <c r="GW28" s="95">
        <f>SUM(Tabelle2[[#This Row],[Jan 22 NF]:[Mar 22 NF]])</f>
        <v>0</v>
      </c>
      <c r="GX28" s="95">
        <f>SUM(Tabelle2[[#This Row],[Apr 22 NF]:[Jun 22 NF]])</f>
        <v>0</v>
      </c>
      <c r="GY28" s="95">
        <f>SUM(Tabelle2[[#This Row],[Jul 22 NF]:[Sep 22 NF]])</f>
        <v>0</v>
      </c>
      <c r="GZ28" s="95">
        <f>SUM(Tabelle2[[#This Row],[Oct 22 NF]:[Dec 22 NF]])</f>
        <v>0</v>
      </c>
      <c r="HA28" s="98">
        <f>SUM(Tabelle2[[#This Row],[Jan 23 NF]:[Mar 23 NF]])</f>
        <v>0</v>
      </c>
      <c r="HB28" s="98">
        <f>SUM(Tabelle2[[#This Row],[Apr 23 NF]:[Jun 23 NF]])</f>
        <v>0</v>
      </c>
      <c r="HC28" s="98">
        <f>SUM(Tabelle2[[#This Row],[Jul 23 NF]:[Sep 23 NF]])</f>
        <v>0</v>
      </c>
      <c r="HD28" s="98">
        <f>SUM(Tabelle2[[#This Row],[Oct 23 NF]:[Dec 23 NF]])</f>
        <v>0</v>
      </c>
      <c r="HE28" s="95">
        <f>SUM(Tabelle2[[#This Row],[Jan 24 NF]:[Mar 24 NF]])</f>
        <v>0</v>
      </c>
      <c r="HF28" s="98">
        <f>SUM(Tabelle2[[#This Row],[Apr 24 NF]:[Jun 24 NF]])</f>
        <v>0</v>
      </c>
      <c r="HG28" s="98">
        <f>SUM(Tabelle2[[#This Row],[Jul 24 NF]:[Sep 24 NF]])</f>
        <v>0</v>
      </c>
      <c r="HH28" s="98">
        <f>SUM(Tabelle2[[#This Row],[Oct 24 NF]:[Dec 24 NF]])</f>
        <v>0</v>
      </c>
      <c r="HI28" s="286"/>
      <c r="HJ28" s="286"/>
      <c r="HK28" s="286"/>
      <c r="HL28" s="286"/>
      <c r="HM28" s="286"/>
      <c r="HN28" s="286"/>
      <c r="HO28" s="286"/>
      <c r="HP28" s="286"/>
      <c r="HQ28" s="95"/>
      <c r="HR28" s="95"/>
      <c r="HS28" s="95"/>
      <c r="HT28" s="95"/>
      <c r="HU28" s="286"/>
      <c r="HV28" s="288"/>
      <c r="HW28" s="288"/>
      <c r="HX28" s="288">
        <v>0</v>
      </c>
      <c r="HY28" s="288">
        <v>0</v>
      </c>
      <c r="HZ28" s="98">
        <f>SUM(Tabelle2[[#This Row],[Jan 22 NF]:[Dec 22 NF]])</f>
        <v>0</v>
      </c>
      <c r="IA28" s="98">
        <f>SUM(Tabelle2[[#This Row],[Jan 23 NF]:[Dec 23 NF]])</f>
        <v>0</v>
      </c>
      <c r="IB28" s="98">
        <f>SUM(Tabelle2[[#This Row],[Jan 24 NF]:[Dec 24 NF]])</f>
        <v>0</v>
      </c>
      <c r="IC28" s="98">
        <f>IFERROR(Tabelle2[[#This Row],[2025 CF]]*Tabelle2[[#This Row],[2025 AF]],0)</f>
        <v>0</v>
      </c>
      <c r="ID28" s="98">
        <f>IFERROR(Tabelle2[[#This Row],[2026 CF]]*Tabelle2[[#This Row],[2026 AF]],0)</f>
        <v>18400</v>
      </c>
      <c r="IE28" s="98">
        <f>IFERROR(Tabelle2[[#This Row],[2027 CF]]*Tabelle2[[#This Row],[2027 AF]],0)</f>
        <v>16000</v>
      </c>
      <c r="IF28" s="98">
        <f>IFERROR(Tabelle2[[#This Row],[2028 CF]]*Tabelle2[[#This Row],[2028 AF]],0)</f>
        <v>16000</v>
      </c>
      <c r="IG28" s="98">
        <f>IFERROR(Tabelle2[[#This Row],[2029 CF]]*Tabelle2[[#This Row],[2029 AF]],0)</f>
        <v>13600</v>
      </c>
      <c r="IH28" s="98">
        <f>IFERROR(Tabelle2[[#This Row],[2030 CF]]*Tabelle2[[#This Row],[2030 AF]],0)</f>
        <v>9000</v>
      </c>
      <c r="II28" s="98">
        <f>IFERROR(Tabelle2[[#This Row],[2031 CF]]*Tabelle2[[#This Row],[2031 AF]],0)</f>
        <v>8250</v>
      </c>
      <c r="IJ28" s="98">
        <f>IFERROR(Tabelle2[[#This Row],[2032 CF]]*Tabelle2[[#This Row],[2032 AF]],0)</f>
        <v>0</v>
      </c>
      <c r="IK28" s="98">
        <f>IFERROR(Tabelle2[[#This Row],[2033 CF]]*Tabelle2[[#This Row],[2033 AF]],0)</f>
        <v>0</v>
      </c>
      <c r="IL28" s="98">
        <f>IFERROR(Tabelle2[[#This Row],[2034 CF]]*Tabelle2[[#This Row],[2034 AF]],0)</f>
        <v>0</v>
      </c>
      <c r="IM28" s="98">
        <f>IFERROR(Tabelle2[[#This Row],[2035 CF]]*Tabelle2[[#This Row],[2035 AF]],0)</f>
        <v>0</v>
      </c>
      <c r="IN28" s="288"/>
      <c r="IO28" s="288"/>
      <c r="IP28" s="288"/>
      <c r="IQ28" s="288"/>
      <c r="IR28" s="288"/>
      <c r="IS28" s="288"/>
      <c r="IT28" s="288"/>
      <c r="IU28" s="288"/>
      <c r="IV28" s="98"/>
      <c r="IW28" s="98"/>
      <c r="IX28" s="98"/>
      <c r="IY28" s="98"/>
      <c r="IZ28" s="288">
        <v>0</v>
      </c>
      <c r="JA28" s="288">
        <v>0</v>
      </c>
      <c r="JB28" s="288">
        <v>0</v>
      </c>
      <c r="JC28" s="288">
        <v>0</v>
      </c>
      <c r="JD28" s="288">
        <v>0</v>
      </c>
      <c r="JE28" s="196">
        <v>0</v>
      </c>
      <c r="JF28" s="196">
        <v>0</v>
      </c>
      <c r="JG28" s="196">
        <v>0</v>
      </c>
      <c r="JH28" s="196">
        <v>0</v>
      </c>
      <c r="JI28" s="196">
        <v>0</v>
      </c>
      <c r="JJ28" s="196">
        <v>0</v>
      </c>
      <c r="JK28" s="196">
        <v>0</v>
      </c>
      <c r="JL28" s="196">
        <v>0</v>
      </c>
      <c r="JM28" s="196">
        <v>0</v>
      </c>
      <c r="JN28" s="196">
        <v>0</v>
      </c>
      <c r="JO28" s="196">
        <v>0</v>
      </c>
      <c r="JP28" s="196">
        <v>0</v>
      </c>
      <c r="JQ28" s="196">
        <f>SUM(Tabelle2[[#This Row],[Jan-23B]:[Mar-23B]])</f>
        <v>0</v>
      </c>
      <c r="JR28" s="196">
        <f>SUM(Tabelle2[[#This Row],[Apr-23B]:[Jun-23B]])</f>
        <v>0</v>
      </c>
      <c r="JS28" s="196">
        <f>SUM(Tabelle2[[#This Row],[Jul-23B]:[Sep-23B]])</f>
        <v>0</v>
      </c>
      <c r="JT28" s="196">
        <f>SUM(Tabelle2[[#This Row],[Oct-23B]:[Dec-23B]])</f>
        <v>0</v>
      </c>
      <c r="JU28" s="196">
        <f>SUM(Tabelle2[[#This Row],[1Q23 B1]:[4Q23 B]])</f>
        <v>0</v>
      </c>
      <c r="JV28" s="196">
        <v>20160</v>
      </c>
      <c r="JW28" s="196">
        <v>23520</v>
      </c>
      <c r="JX28" s="196">
        <v>23224.640000000003</v>
      </c>
      <c r="JY28" s="196">
        <v>22630</v>
      </c>
      <c r="JZ28" s="196">
        <v>22800</v>
      </c>
      <c r="KA28" s="196">
        <v>15555.819888000004</v>
      </c>
      <c r="KB28" s="196">
        <v>18148.456536000005</v>
      </c>
      <c r="KC28" s="196">
        <v>17920.551428752005</v>
      </c>
      <c r="KD28" s="196">
        <v>17461.716471500004</v>
      </c>
      <c r="KE28" s="196">
        <v>17592.891540000004</v>
      </c>
      <c r="KF28" s="196" t="str">
        <f>IF(SUM(Tabelle2[[#This Row],[2018 NF]:[2028 NF]],Tabelle2[[#This Row],[2023 B]])&gt;0,"yes","no")</f>
        <v>yes</v>
      </c>
      <c r="KG28" s="196" t="str">
        <f>IFERROR(INDEX(Tabelle2[[#Headers],[2005 NF]:[2034 NF]],MATCH(TRUE,INDEX(Tabelle2[[#This Row],[2005 NF]:[2034 NF]]&gt;1000,),0)),0)</f>
        <v>2026 NF</v>
      </c>
      <c r="KH28" s="196" t="str">
        <f>IFERROR(LOOKUP(2,1/(Tabelle2[[#This Row],[2005 NF]:[2035 NF]]&gt;1000),Tabelle2[[#Headers],[2005 NF]:[2035 NF]]),0)</f>
        <v>2031 NF</v>
      </c>
      <c r="KI28" s="196">
        <f>SUM(Tabelle2[[#This Row],[Jan 23 NF]:[Mar 23 NF]])</f>
        <v>0</v>
      </c>
      <c r="KJ28" s="196">
        <f>SUM(Tabelle2[[#This Row],[Jan-23B]:[Mar-23B]])</f>
        <v>0</v>
      </c>
      <c r="KK28" s="288">
        <v>0</v>
      </c>
      <c r="KL28" s="288">
        <v>0</v>
      </c>
      <c r="KM28" s="288">
        <v>0</v>
      </c>
      <c r="KN28" s="288">
        <v>0</v>
      </c>
      <c r="KO28" s="288">
        <v>0</v>
      </c>
      <c r="KP28" s="288">
        <v>0</v>
      </c>
      <c r="KQ28" s="288">
        <v>0</v>
      </c>
      <c r="KR28" s="288">
        <v>0</v>
      </c>
      <c r="KS28" s="288">
        <v>0</v>
      </c>
      <c r="KT28" s="288">
        <v>0</v>
      </c>
      <c r="KU28" s="288">
        <v>0</v>
      </c>
      <c r="KV28" s="288">
        <v>0</v>
      </c>
      <c r="KW28" s="52">
        <v>0</v>
      </c>
      <c r="KX28" s="52">
        <v>0</v>
      </c>
      <c r="KY28" s="52">
        <v>0</v>
      </c>
      <c r="KZ28" s="52">
        <v>0</v>
      </c>
      <c r="LA28" s="52" t="e">
        <f>$AV28*2.204623/#REF!*$AP28*Tabelle2[[#This Row],[May 23 NF]]</f>
        <v>#REF!</v>
      </c>
      <c r="LB28" s="52" t="e">
        <f>$AV28*2.204623/#REF!*$AP28*Tabelle2[[#This Row],[Jun 23 NF]]</f>
        <v>#REF!</v>
      </c>
      <c r="LC28" s="52" t="e">
        <f>$AV28*2.204623/#REF!*$AP28*Tabelle2[[#This Row],[Jul 23 NF]]</f>
        <v>#REF!</v>
      </c>
      <c r="LD28" s="52" t="e">
        <f>$AV28*2.204623/#REF!*$AP28*Tabelle2[[#This Row],[Aug 23 NF]]</f>
        <v>#REF!</v>
      </c>
      <c r="LE28" s="52" t="e">
        <f>$AV28*2.204623/#REF!*$AP28*Tabelle2[[#This Row],[Sep 23 NF]]</f>
        <v>#REF!</v>
      </c>
      <c r="LF28" s="52" t="e">
        <f>$AV28*2.204623/#REF!*$AP28*Tabelle2[[#This Row],[Oct 23 NF]]</f>
        <v>#REF!</v>
      </c>
      <c r="LG28" s="52" t="e">
        <f>$AV28*2.204623/#REF!*$AP28*Tabelle2[[#This Row],[Nov 23 NF]]</f>
        <v>#REF!</v>
      </c>
      <c r="LH28" s="52" t="e">
        <f>$AV28*2.204623/#REF!*$AP28*Tabelle2[[#This Row],[Dec 23 NF]]</f>
        <v>#REF!</v>
      </c>
      <c r="LI28" s="52" t="e">
        <f>$AV28*2.204623/#REF!*$AP28*Tabelle2[[#This Row],[Jan 24 NF]]</f>
        <v>#REF!</v>
      </c>
      <c r="LJ28" s="52" t="e">
        <f>$AV28*2.204623/#REF!*$AP28*Tabelle2[[#This Row],[Feb 24 NF]]</f>
        <v>#REF!</v>
      </c>
      <c r="LK28" s="52" t="e">
        <f>$AV28*2.204623/#REF!*$AP28*Tabelle2[[#This Row],[Mar 24 NF]]</f>
        <v>#REF!</v>
      </c>
      <c r="LL28" s="52" t="e">
        <f>$AV28*2.204623/#REF!*$AP28*Tabelle2[[#This Row],[Apr 24 NF]]</f>
        <v>#REF!</v>
      </c>
      <c r="LM28" s="52" t="e">
        <f>$AV28*2.204623/#REF!*$AP28*Tabelle2[[#This Row],[May 24 NF]]</f>
        <v>#REF!</v>
      </c>
      <c r="LN28" s="52" t="e">
        <f>$AV28*2.204623/#REF!*$AP28*Tabelle2[[#This Row],[Jun 24 NF]]</f>
        <v>#REF!</v>
      </c>
      <c r="LO28" s="52" t="e">
        <f>$AV28*2.204623/#REF!*$AP28*Tabelle2[[#This Row],[Jul 24 NF]]</f>
        <v>#REF!</v>
      </c>
      <c r="LP28" s="52" t="e">
        <f>$AV28*2.204623/#REF!*$AP28*Tabelle2[[#This Row],[Aug 24 NF]]</f>
        <v>#REF!</v>
      </c>
      <c r="LQ28" s="52" t="e">
        <f>$AV28*2.204623/#REF!*$AP28*Tabelle2[[#This Row],[Sep 24 NF]]</f>
        <v>#REF!</v>
      </c>
      <c r="LR28" s="52" t="e">
        <f>$AV28*2.204623/#REF!*$AP28*Tabelle2[[#This Row],[Oct 24 NF]]</f>
        <v>#REF!</v>
      </c>
      <c r="LS28" s="52" t="e">
        <f>$AV28*2.204623/#REF!*$AP28*Tabelle2[[#This Row],[Nov 24 NF]]</f>
        <v>#REF!</v>
      </c>
      <c r="LT28" s="52" t="e">
        <f>$AV28*2.204623/#REF!*$AP28*Tabelle2[[#This Row],[Dec 24 NF]]</f>
        <v>#REF!</v>
      </c>
      <c r="LU28" s="198">
        <f>SUM(Tabelle2[[#This Row],[Jan 22 EV]:[Mar 22 EV]])</f>
        <v>0</v>
      </c>
      <c r="LV28" s="198">
        <f>SUM(Tabelle2[[#This Row],[Apr 22 EV]:[Jun 22 EV]])</f>
        <v>0</v>
      </c>
      <c r="LW28" s="198">
        <f>SUM(Tabelle2[[#This Row],[Jul 22 EV]:[Sep 22 EV]])</f>
        <v>0</v>
      </c>
      <c r="LX28" s="198">
        <f>SUM(Tabelle2[[#This Row],[Oct 22 EV]:[Dec 22 EV]])</f>
        <v>0</v>
      </c>
      <c r="LY28" s="198">
        <f>SUM(Tabelle2[[#This Row],[Jan 23 EV]:[Mar 23 EV]])</f>
        <v>0</v>
      </c>
      <c r="LZ28" s="198" t="e">
        <f>SUM(Tabelle2[[#This Row],[Apr 23 EV]:[Jun 23 EV]])</f>
        <v>#REF!</v>
      </c>
      <c r="MA28" s="198" t="e">
        <f>SUM(Tabelle2[[#This Row],[Jul 23 EV]:[Sep 23 EV]])</f>
        <v>#REF!</v>
      </c>
      <c r="MB28" s="198" t="e">
        <f>SUM(Tabelle2[[#This Row],[Oct 23 EV]:[Dec 23 EV]])</f>
        <v>#REF!</v>
      </c>
      <c r="MC28" s="198" t="e">
        <f>SUM(Tabelle2[[#This Row],[Jan 24 EV]:[Mar 24 EV]])</f>
        <v>#REF!</v>
      </c>
      <c r="MD28" s="198" t="e">
        <f>SUM(Tabelle2[[#This Row],[Apr 24 EV]:[Jun 24 EV]])</f>
        <v>#REF!</v>
      </c>
      <c r="ME28" s="198" t="e">
        <f>SUM(Tabelle2[[#This Row],[Jul 24 EV]:[Sep 24 EV]])</f>
        <v>#REF!</v>
      </c>
      <c r="MF28" s="198" t="e">
        <f>SUM(Tabelle2[[#This Row],[Oct 24 EV]:[Dec 24 EV]])</f>
        <v>#REF!</v>
      </c>
      <c r="MG28" s="286"/>
      <c r="MH28" s="286"/>
      <c r="MI28" s="286"/>
      <c r="MJ28" s="286"/>
      <c r="MK28" s="286"/>
      <c r="ML28" s="286"/>
      <c r="MM28" s="286"/>
      <c r="MN28" s="286"/>
      <c r="MO28" s="286"/>
      <c r="MP28" s="288"/>
      <c r="MQ28" s="288" t="e">
        <f>$AS28*2.204623/#REF!*$AP28*HU28</f>
        <v>#REF!</v>
      </c>
      <c r="MR28" s="288" t="e">
        <f>$AT28*2.204623/#REF!*$AP28*HV28</f>
        <v>#REF!</v>
      </c>
      <c r="MS28" s="288"/>
      <c r="MT28" s="288">
        <v>0</v>
      </c>
      <c r="MU28" s="98">
        <v>0</v>
      </c>
      <c r="MV28" s="98">
        <f>SUM(Tabelle2[[#This Row],[Jan 22 EV]:[Dec 22 EV]])</f>
        <v>0</v>
      </c>
      <c r="MW28" s="98" t="e">
        <f>SUM(Tabelle2[[#This Row],[Jan 23 EV]:[Dec 23 EV]])</f>
        <v>#REF!</v>
      </c>
      <c r="MX28" s="288" t="e">
        <f>SUM(Tabelle2[[#This Row],[Jan 24 EV]:[Dec 24 EV]])</f>
        <v>#REF!</v>
      </c>
      <c r="MY28" s="288">
        <f t="shared" si="22"/>
        <v>0</v>
      </c>
      <c r="MZ28" s="288">
        <f t="shared" si="23"/>
        <v>14197.772120000003</v>
      </c>
      <c r="NA28" s="288">
        <f t="shared" si="24"/>
        <v>12345.888800000002</v>
      </c>
      <c r="NB28" s="288">
        <f t="shared" si="25"/>
        <v>12345.888800000002</v>
      </c>
      <c r="NC28" s="288"/>
      <c r="ND28" s="288"/>
      <c r="NE28" s="288"/>
      <c r="NF28" s="288"/>
      <c r="NG28" s="288"/>
      <c r="NH28" s="288"/>
      <c r="NI28" s="288"/>
      <c r="NJ28" s="288"/>
      <c r="NK28" s="288"/>
      <c r="NL28" s="288"/>
      <c r="NM28" s="288"/>
      <c r="NN28" s="288"/>
      <c r="NO28" s="198">
        <f t="shared" si="26"/>
        <v>0</v>
      </c>
      <c r="NP28" s="198">
        <f t="shared" si="27"/>
        <v>0</v>
      </c>
      <c r="NQ28" s="198">
        <f t="shared" si="28"/>
        <v>0</v>
      </c>
      <c r="NR28" s="198">
        <f t="shared" si="29"/>
        <v>0</v>
      </c>
      <c r="NS28" s="198">
        <f t="shared" si="30"/>
        <v>0</v>
      </c>
      <c r="NT28" s="198">
        <v>0</v>
      </c>
      <c r="NU28" s="198">
        <v>0</v>
      </c>
      <c r="NV28" s="198">
        <v>0</v>
      </c>
      <c r="NW28" s="198">
        <v>0</v>
      </c>
      <c r="NX28" s="198">
        <v>0</v>
      </c>
      <c r="NY28" s="198">
        <v>0</v>
      </c>
      <c r="NZ28" s="198">
        <v>0</v>
      </c>
      <c r="OA28" s="198">
        <v>0</v>
      </c>
      <c r="OB28" s="198">
        <v>0</v>
      </c>
      <c r="OC28" s="198">
        <v>0</v>
      </c>
      <c r="OD28" s="198">
        <v>0</v>
      </c>
      <c r="OE28" s="198">
        <v>0</v>
      </c>
      <c r="OF28" s="288">
        <f>SUM(Tabelle2[[#This Row],[Jan 23 B EV]:[Mar 23 B EV]])</f>
        <v>0</v>
      </c>
      <c r="OG28" s="288">
        <f>SUM(Tabelle2[[#This Row],[Apr 23 B EV]:[Jun 23 B EV]])</f>
        <v>0</v>
      </c>
      <c r="OH28" s="288">
        <f>SUM(Tabelle2[[#This Row],[Jul 23 B EV]:[Sep 23 B EV]])</f>
        <v>0</v>
      </c>
      <c r="OI28" s="288">
        <f>SUM(Tabelle2[[#This Row],[Oct 23 B EV]:[Dec 23 B EV]])</f>
        <v>0</v>
      </c>
      <c r="OJ28" s="288">
        <f>SUM(Tabelle2[[#This Row],[Jan 23 B EV]:[Dec 23 B EV]])</f>
        <v>0</v>
      </c>
      <c r="OK28" s="286"/>
      <c r="OL28" s="286"/>
      <c r="OM28" s="301"/>
      <c r="ON28" s="301"/>
      <c r="OO28" s="301"/>
      <c r="OP28" s="301"/>
      <c r="OQ28" s="286"/>
      <c r="OR28" s="286"/>
      <c r="OS28" s="286"/>
      <c r="OT28" s="286"/>
      <c r="OU28" s="286"/>
      <c r="OV28" s="286"/>
      <c r="OW28" s="286"/>
      <c r="OX28" s="198" t="s">
        <v>1229</v>
      </c>
      <c r="OY28" s="198" t="s">
        <v>1229</v>
      </c>
      <c r="OZ28" s="198" t="s">
        <v>1229</v>
      </c>
      <c r="PA28" s="198" t="s">
        <v>1229</v>
      </c>
      <c r="PB28" s="353" t="s">
        <v>1229</v>
      </c>
      <c r="PC28" s="130" t="s">
        <v>57</v>
      </c>
      <c r="PD28" s="53" t="s">
        <v>95</v>
      </c>
      <c r="PE28" s="53" t="s">
        <v>171</v>
      </c>
      <c r="PF28" s="53" t="s">
        <v>45</v>
      </c>
      <c r="PG28" s="53">
        <v>0</v>
      </c>
      <c r="PH28" s="53">
        <v>0</v>
      </c>
      <c r="PI28" s="53">
        <v>1</v>
      </c>
      <c r="PJ28" s="53" t="s">
        <v>45</v>
      </c>
      <c r="PK28" s="53">
        <v>0</v>
      </c>
      <c r="PL28" s="53">
        <v>0</v>
      </c>
      <c r="PM28" s="289"/>
      <c r="PN28" s="53" t="s">
        <v>73</v>
      </c>
      <c r="PO28" s="53" t="s">
        <v>71</v>
      </c>
      <c r="PP28" s="290"/>
      <c r="PQ28" s="290"/>
      <c r="PR28" s="237"/>
      <c r="PS28" s="304"/>
      <c r="PT28" s="200"/>
      <c r="PU28" s="305"/>
      <c r="PV28" s="305">
        <v>2813.8101851851857</v>
      </c>
      <c r="PW28" s="200">
        <v>3372.4709444775326</v>
      </c>
      <c r="PX28" s="200" t="e">
        <f>IF($PI28=1,SUMIF(#REF!,$PF28,#REF!),SUMIF(#REF!,$PJ28,#REF!))</f>
        <v>#REF!</v>
      </c>
      <c r="PY28" s="200" t="e">
        <f>IF($PI28=1,SUMIF(#REF!,$PF28,#REF!),SUMIF(#REF!,$PJ28,#REF!))</f>
        <v>#REF!</v>
      </c>
      <c r="PZ28" s="200" t="e">
        <f>IF($PI28=1,SUMIF(#REF!,$PF28,#REF!),SUMIF(#REF!,$PJ28,#REF!))</f>
        <v>#REF!</v>
      </c>
      <c r="QA28" s="200" t="e">
        <f>IF($PI28=1,SUMIF(#REF!,$PF28,#REF!),SUMIF(#REF!,$PJ28,#REF!))</f>
        <v>#REF!</v>
      </c>
      <c r="QB28" s="200" t="e">
        <f>IF($PI28=1,SUMIF(#REF!,$PF28,#REF!),SUMIF(#REF!,$PJ28,#REF!))</f>
        <v>#REF!</v>
      </c>
      <c r="QC28" s="200" t="e">
        <f>IF($PI28=1,SUMIF(#REF!,$PF28,#REF!),SUMIF(#REF!,$PJ28,#REF!))</f>
        <v>#REF!</v>
      </c>
      <c r="QD28" s="291">
        <f t="shared" si="31"/>
        <v>0</v>
      </c>
      <c r="QE28" s="291">
        <f t="shared" si="32"/>
        <v>0</v>
      </c>
      <c r="QF28" s="291">
        <f>($AT28*(1+$AZ28))*(PS28*(1+$PG28)+$PH28)/1000</f>
        <v>0</v>
      </c>
      <c r="QG28" s="291">
        <f t="shared" si="34"/>
        <v>0</v>
      </c>
      <c r="QH28" s="57">
        <f t="shared" si="35"/>
        <v>0</v>
      </c>
      <c r="QI28" s="57">
        <f t="shared" si="36"/>
        <v>32.026787527777785</v>
      </c>
      <c r="QJ28" s="57">
        <f>IF(Tabelle2[[#This Row],[Index and Premium Usage]]=1,($AW28*(1+$AZ28))*(PW28*(1+$PG28)+$PH28)/1000,($AW28*(1+$AZ28))*(PW28*(1+$PG28)+$PK28)/1000)</f>
        <v>38.385464290043281</v>
      </c>
      <c r="QK28" s="57" t="e">
        <f>IF($PI28=1,($AW28*(1+$AY28))*(PX28*(1+$PG28)+$PH28)/1000,($AW28*(1+$AZ28))*(PX28*(1+$PG28)+$PK28+Tabelle2[[#This Row],[Premium VW 2023]])/1000)</f>
        <v>#REF!</v>
      </c>
      <c r="QL28" s="57" t="e">
        <f t="shared" si="37"/>
        <v>#REF!</v>
      </c>
      <c r="QM28" s="57" t="e">
        <f t="shared" si="38"/>
        <v>#REF!</v>
      </c>
      <c r="QN28" s="57" t="e">
        <f t="shared" si="39"/>
        <v>#REF!</v>
      </c>
      <c r="QO28" s="57" t="e">
        <f t="shared" si="40"/>
        <v>#REF!</v>
      </c>
      <c r="QP28" s="57" t="e">
        <f t="shared" si="41"/>
        <v>#REF!</v>
      </c>
    </row>
    <row r="29" spans="1:458" ht="12.75" customHeight="1">
      <c r="A29" s="94" t="s">
        <v>1467</v>
      </c>
      <c r="B29" s="94" t="s">
        <v>87</v>
      </c>
      <c r="C29" s="94" t="s">
        <v>1553</v>
      </c>
      <c r="D29" s="94" t="s">
        <v>108</v>
      </c>
      <c r="E29" s="173" t="s">
        <v>304</v>
      </c>
      <c r="F29" s="2" t="s">
        <v>304</v>
      </c>
      <c r="G29" s="2" t="s">
        <v>304</v>
      </c>
      <c r="H29" s="2" t="s">
        <v>216</v>
      </c>
      <c r="I29" s="188" t="s">
        <v>216</v>
      </c>
      <c r="J29" s="2" t="s">
        <v>22</v>
      </c>
      <c r="K29" s="2" t="s">
        <v>22</v>
      </c>
      <c r="L29" s="2" t="s">
        <v>22</v>
      </c>
      <c r="M29" s="2" t="s">
        <v>1465</v>
      </c>
      <c r="N29" s="2" t="s">
        <v>1317</v>
      </c>
      <c r="O29" s="297"/>
      <c r="P29" s="298"/>
      <c r="Q29" s="2" t="s">
        <v>91</v>
      </c>
      <c r="R29" s="2" t="s">
        <v>1146</v>
      </c>
      <c r="S29" s="2"/>
      <c r="T29" s="94" t="s">
        <v>1282</v>
      </c>
      <c r="U29" s="2" t="s">
        <v>32</v>
      </c>
      <c r="V29" s="283"/>
      <c r="W29" s="283"/>
      <c r="X29" s="279"/>
      <c r="Y29" s="283" t="s">
        <v>13</v>
      </c>
      <c r="Z29" s="283"/>
      <c r="AA29" s="2">
        <v>0</v>
      </c>
      <c r="AB29" s="2">
        <v>0</v>
      </c>
      <c r="AC29" s="326">
        <v>0</v>
      </c>
      <c r="AD29" s="283"/>
      <c r="AE29" s="283"/>
      <c r="AF29" s="283"/>
      <c r="AG29" s="2" t="s">
        <v>1469</v>
      </c>
      <c r="AH29" s="2" t="s">
        <v>1470</v>
      </c>
      <c r="AI29" s="2" t="s">
        <v>1471</v>
      </c>
      <c r="AJ29" s="2" t="s">
        <v>120</v>
      </c>
      <c r="AK29" s="299"/>
      <c r="AL29" s="286"/>
      <c r="AM29" s="286"/>
      <c r="AN29" s="286"/>
      <c r="AO29" s="307"/>
      <c r="AP29" s="95">
        <v>1</v>
      </c>
      <c r="AQ29" s="286"/>
      <c r="AR29" s="286"/>
      <c r="AS29" s="286"/>
      <c r="AT29" s="286"/>
      <c r="AU29" s="286"/>
      <c r="AV29" s="33">
        <v>10.34</v>
      </c>
      <c r="AW29" s="33">
        <v>10.34</v>
      </c>
      <c r="AX29" s="287"/>
      <c r="AY29" s="61">
        <v>8.4000000000000005E-2</v>
      </c>
      <c r="AZ29" s="61">
        <v>8.4000000000000005E-2</v>
      </c>
      <c r="BA29" s="286"/>
      <c r="BB29" s="286"/>
      <c r="BC29" s="286"/>
      <c r="BD29" s="286"/>
      <c r="BE29" s="286"/>
      <c r="BF29" s="286">
        <v>0</v>
      </c>
      <c r="BG29" s="286">
        <v>0</v>
      </c>
      <c r="BH29" s="286">
        <v>0</v>
      </c>
      <c r="BI29" s="286">
        <v>0</v>
      </c>
      <c r="BJ29" s="286">
        <v>0</v>
      </c>
      <c r="BK29" s="292">
        <v>0</v>
      </c>
      <c r="BL29" s="292">
        <v>0</v>
      </c>
      <c r="BM29" s="96">
        <v>0</v>
      </c>
      <c r="BN29" s="96">
        <v>0</v>
      </c>
      <c r="BO29" s="96">
        <v>0</v>
      </c>
      <c r="BP29" s="96">
        <v>0</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5">
        <f>SUM(Tabelle2[[#This Row],[Jan 22 CF]:[Mar 22 CF]])</f>
        <v>0</v>
      </c>
      <c r="CL29" s="95">
        <f>SUM(Tabelle2[[#This Row],[Apr 22 CF]:[Jun 22 CF]])</f>
        <v>0</v>
      </c>
      <c r="CM29" s="95">
        <f>SUM(Tabelle2[[#This Row],[Jul 22 CF]:[Sep 22 CF]])</f>
        <v>0</v>
      </c>
      <c r="CN29" s="95">
        <f>SUM(Tabelle2[[#This Row],[Oct 22 CF]:[Dec 22 CF]])</f>
        <v>0</v>
      </c>
      <c r="CO29" s="95">
        <f>SUM(Tabelle2[[#This Row],[Jan 23 CF]:[Mar 23 CF]])</f>
        <v>0</v>
      </c>
      <c r="CP29" s="95">
        <f>SUM(Tabelle2[[#This Row],[Apr 23 CF]:[Jun 23 CF]])</f>
        <v>0</v>
      </c>
      <c r="CQ29" s="95">
        <f>SUM(Tabelle2[[#This Row],[Jul 23 CF]:[Sep 23 CF]])</f>
        <v>0</v>
      </c>
      <c r="CR29" s="95">
        <f>SUM(Tabelle2[[#This Row],[Oct 23 CF]:[Dec 23 CF]])</f>
        <v>0</v>
      </c>
      <c r="CS29" s="95">
        <f>SUM(Tabelle2[[#This Row],[Jan 24 CF]:[Mar 24 CF]])</f>
        <v>0</v>
      </c>
      <c r="CT29" s="95">
        <f>SUM(Tabelle2[[#This Row],[Apr 24 CF]:[Jun 24 CF]])</f>
        <v>0</v>
      </c>
      <c r="CU29" s="95">
        <f>SUM(Tabelle2[[#This Row],[Jul 24 CF]:[Sep 24 CF]])</f>
        <v>0</v>
      </c>
      <c r="CV29" s="95">
        <f>SUM(Tabelle2[[#This Row],[Oct 24 CF]:[Dec 24 CF]])</f>
        <v>0</v>
      </c>
      <c r="CW29" s="206"/>
      <c r="CX29" s="273"/>
      <c r="CY29" s="206">
        <v>0</v>
      </c>
      <c r="CZ29" s="52">
        <v>0</v>
      </c>
      <c r="DA29" s="52">
        <f>SUM(Tabelle2[[#This Row],[Jan 22 CF]:[Dec 22 CF]])</f>
        <v>0</v>
      </c>
      <c r="DB29" s="98">
        <f>SUM(Tabelle2[[#This Row],[Jan 23 CF]:[Dec 23 CF]])</f>
        <v>0</v>
      </c>
      <c r="DC29" s="98">
        <f>SUM(Tabelle2[[#This Row],[Jan 24 CF]:[Dec 24 CF]])</f>
        <v>0</v>
      </c>
      <c r="DD29" s="98">
        <v>0</v>
      </c>
      <c r="DE29" s="98">
        <v>23000</v>
      </c>
      <c r="DF29" s="98">
        <v>20000</v>
      </c>
      <c r="DG29" s="98">
        <v>20000</v>
      </c>
      <c r="DH29" s="98">
        <v>17000</v>
      </c>
      <c r="DI29" s="98">
        <v>12000</v>
      </c>
      <c r="DJ29" s="98">
        <v>11000</v>
      </c>
      <c r="DK29" s="98">
        <v>0</v>
      </c>
      <c r="DL29" s="98">
        <v>0</v>
      </c>
      <c r="DM29" s="98">
        <v>0</v>
      </c>
      <c r="DN29" s="98"/>
      <c r="DO29" s="98"/>
      <c r="DP29" s="312">
        <v>0.95</v>
      </c>
      <c r="DQ29" s="312">
        <v>0.92500000000000004</v>
      </c>
      <c r="DR29" s="312">
        <v>0.8</v>
      </c>
      <c r="DS29" s="312">
        <v>0.85</v>
      </c>
      <c r="DT29" s="312">
        <v>0.9</v>
      </c>
      <c r="DU29" s="312">
        <v>0.9</v>
      </c>
      <c r="DV29" s="312">
        <v>0.9</v>
      </c>
      <c r="DW29" s="312">
        <v>0.9</v>
      </c>
      <c r="DX29" s="226">
        <v>0.9</v>
      </c>
      <c r="DY29" s="226">
        <v>0.9</v>
      </c>
      <c r="DZ29" s="226">
        <v>0.9</v>
      </c>
      <c r="EA29" s="226">
        <v>0.88</v>
      </c>
      <c r="EB29" s="226">
        <v>0.9</v>
      </c>
      <c r="EC29" s="226">
        <v>0.93</v>
      </c>
      <c r="ED29" s="226">
        <v>0.93</v>
      </c>
      <c r="EE29" s="226">
        <v>0.9</v>
      </c>
      <c r="EF29" s="316">
        <v>0.9</v>
      </c>
      <c r="EG29" s="316">
        <v>0.9</v>
      </c>
      <c r="EH29" s="316">
        <v>0.76800000000000002</v>
      </c>
      <c r="EI29" s="226">
        <v>0.95</v>
      </c>
      <c r="EJ29" s="226">
        <v>0.95</v>
      </c>
      <c r="EK29" s="226">
        <v>0.95</v>
      </c>
      <c r="EL29" s="226">
        <v>0.97499999999999998</v>
      </c>
      <c r="EM29" s="226">
        <v>0.95</v>
      </c>
      <c r="EN29" s="226">
        <v>0.9</v>
      </c>
      <c r="EO29" s="226">
        <v>0.9</v>
      </c>
      <c r="EP29" s="226">
        <v>0.9</v>
      </c>
      <c r="EQ29" s="226">
        <v>0.9</v>
      </c>
      <c r="ER29" s="226">
        <v>0.9</v>
      </c>
      <c r="ES29" s="226">
        <v>0.9</v>
      </c>
      <c r="ET29" s="226">
        <v>0.9</v>
      </c>
      <c r="EU29" s="226">
        <v>0.9</v>
      </c>
      <c r="EV29" s="226">
        <v>0.9</v>
      </c>
      <c r="EW29" s="226">
        <v>0.9</v>
      </c>
      <c r="EX29" s="226">
        <v>0.9</v>
      </c>
      <c r="EY29" s="226">
        <v>0.9</v>
      </c>
      <c r="EZ29" s="316">
        <v>0.76800000000000002</v>
      </c>
      <c r="FA29" s="226">
        <v>0.9</v>
      </c>
      <c r="FB29" s="226">
        <v>0.9</v>
      </c>
      <c r="FC29" s="226">
        <v>0.8</v>
      </c>
      <c r="FD29" s="226">
        <v>0.8</v>
      </c>
      <c r="FE29" s="226">
        <v>0.8</v>
      </c>
      <c r="FF29" s="226">
        <v>0.8</v>
      </c>
      <c r="FG29" s="226">
        <v>0.75</v>
      </c>
      <c r="FH29" s="226">
        <v>0.75</v>
      </c>
      <c r="FI29" s="226">
        <v>0.75</v>
      </c>
      <c r="FJ29" s="226">
        <v>0.75</v>
      </c>
      <c r="FK29" s="226">
        <v>0.75</v>
      </c>
      <c r="FL29" s="226">
        <v>0.75</v>
      </c>
      <c r="FM29" s="195">
        <f t="shared" si="0"/>
        <v>0</v>
      </c>
      <c r="FN29" s="195">
        <f t="shared" si="1"/>
        <v>0</v>
      </c>
      <c r="FO29" s="195">
        <f t="shared" si="2"/>
        <v>0</v>
      </c>
      <c r="FP29" s="195">
        <f t="shared" si="3"/>
        <v>0</v>
      </c>
      <c r="FQ29" s="195">
        <f t="shared" si="4"/>
        <v>0</v>
      </c>
      <c r="FR29" s="195">
        <f t="shared" si="5"/>
        <v>0</v>
      </c>
      <c r="FS29" s="195">
        <f t="shared" si="6"/>
        <v>0</v>
      </c>
      <c r="FT29" s="95">
        <f t="shared" si="7"/>
        <v>0</v>
      </c>
      <c r="FU29" s="95">
        <f t="shared" si="8"/>
        <v>0</v>
      </c>
      <c r="FV29" s="95">
        <f t="shared" si="9"/>
        <v>0</v>
      </c>
      <c r="FW29" s="95">
        <f t="shared" si="10"/>
        <v>0</v>
      </c>
      <c r="FX29" s="95">
        <f t="shared" si="11"/>
        <v>0</v>
      </c>
      <c r="FY29" s="286">
        <f t="shared" si="12"/>
        <v>0</v>
      </c>
      <c r="FZ29" s="286">
        <f t="shared" si="13"/>
        <v>0</v>
      </c>
      <c r="GA29" s="286">
        <f t="shared" si="14"/>
        <v>0</v>
      </c>
      <c r="GB29" s="286">
        <f t="shared" si="15"/>
        <v>0</v>
      </c>
      <c r="GC29" s="95">
        <f t="shared" si="16"/>
        <v>0</v>
      </c>
      <c r="GD29" s="95">
        <f t="shared" si="17"/>
        <v>0</v>
      </c>
      <c r="GE29" s="95">
        <f t="shared" si="18"/>
        <v>0</v>
      </c>
      <c r="GF29" s="95">
        <f t="shared" si="19"/>
        <v>0</v>
      </c>
      <c r="GG29" s="95">
        <f t="shared" si="20"/>
        <v>0</v>
      </c>
      <c r="GH29" s="95">
        <f t="shared" si="21"/>
        <v>0</v>
      </c>
      <c r="GI29" s="95">
        <f>BW29*Tabelle2[[#This Row],[Nov 2023 AF]]</f>
        <v>0</v>
      </c>
      <c r="GJ29" s="95">
        <f>BX29*Tabelle2[[#This Row],[Dec 2023 AF]]</f>
        <v>0</v>
      </c>
      <c r="GK29" s="95">
        <f>BY29*Tabelle2[[#This Row],[Jan 2024 AF]]</f>
        <v>0</v>
      </c>
      <c r="GL29" s="95">
        <f>BZ29*Tabelle2[[#This Row],[Feb 2024 AF]]</f>
        <v>0</v>
      </c>
      <c r="GM29" s="95">
        <f>CA29*Tabelle2[[#This Row],[Mar 2024 AF]]</f>
        <v>0</v>
      </c>
      <c r="GN29" s="95">
        <f>CB29*Tabelle2[[#This Row],[Apr 2024 AF]]</f>
        <v>0</v>
      </c>
      <c r="GO29" s="95">
        <f>CC29*Tabelle2[[#This Row],[May 2024 AF]]</f>
        <v>0</v>
      </c>
      <c r="GP29" s="95">
        <f>CD29*Tabelle2[[#This Row],[Jun 2024 AF]]</f>
        <v>0</v>
      </c>
      <c r="GQ29" s="95">
        <f>CE29*Tabelle2[[#This Row],[Jul 2024 AF]]</f>
        <v>0</v>
      </c>
      <c r="GR29" s="95">
        <f>CF29*Tabelle2[[#This Row],[Aug 2024 AF]]</f>
        <v>0</v>
      </c>
      <c r="GS29" s="95">
        <f>CG29*Tabelle2[[#This Row],[Sep 2024 AF]]</f>
        <v>0</v>
      </c>
      <c r="GT29" s="95">
        <f>CH29*Tabelle2[[#This Row],[Oct 2024 AF]]</f>
        <v>0</v>
      </c>
      <c r="GU29" s="95">
        <f>CI29*Tabelle2[[#This Row],[Nov 2024 AF]]</f>
        <v>0</v>
      </c>
      <c r="GV29" s="95">
        <f>CJ29*Tabelle2[[#This Row],[Dec 2024 AF]]</f>
        <v>0</v>
      </c>
      <c r="GW29" s="95">
        <f>SUM(Tabelle2[[#This Row],[Jan 22 NF]:[Mar 22 NF]])</f>
        <v>0</v>
      </c>
      <c r="GX29" s="95">
        <f>SUM(Tabelle2[[#This Row],[Apr 22 NF]:[Jun 22 NF]])</f>
        <v>0</v>
      </c>
      <c r="GY29" s="95">
        <f>SUM(Tabelle2[[#This Row],[Jul 22 NF]:[Sep 22 NF]])</f>
        <v>0</v>
      </c>
      <c r="GZ29" s="95">
        <f>SUM(Tabelle2[[#This Row],[Oct 22 NF]:[Dec 22 NF]])</f>
        <v>0</v>
      </c>
      <c r="HA29" s="98">
        <f>SUM(Tabelle2[[#This Row],[Jan 23 NF]:[Mar 23 NF]])</f>
        <v>0</v>
      </c>
      <c r="HB29" s="98">
        <f>SUM(Tabelle2[[#This Row],[Apr 23 NF]:[Jun 23 NF]])</f>
        <v>0</v>
      </c>
      <c r="HC29" s="98">
        <f>SUM(Tabelle2[[#This Row],[Jul 23 NF]:[Sep 23 NF]])</f>
        <v>0</v>
      </c>
      <c r="HD29" s="98">
        <f>SUM(Tabelle2[[#This Row],[Oct 23 NF]:[Dec 23 NF]])</f>
        <v>0</v>
      </c>
      <c r="HE29" s="95">
        <f>SUM(Tabelle2[[#This Row],[Jan 24 NF]:[Mar 24 NF]])</f>
        <v>0</v>
      </c>
      <c r="HF29" s="98">
        <f>SUM(Tabelle2[[#This Row],[Apr 24 NF]:[Jun 24 NF]])</f>
        <v>0</v>
      </c>
      <c r="HG29" s="98">
        <f>SUM(Tabelle2[[#This Row],[Jul 24 NF]:[Sep 24 NF]])</f>
        <v>0</v>
      </c>
      <c r="HH29" s="98">
        <f>SUM(Tabelle2[[#This Row],[Oct 24 NF]:[Dec 24 NF]])</f>
        <v>0</v>
      </c>
      <c r="HI29" s="286"/>
      <c r="HJ29" s="286"/>
      <c r="HK29" s="286"/>
      <c r="HL29" s="286"/>
      <c r="HM29" s="286"/>
      <c r="HN29" s="286"/>
      <c r="HO29" s="286"/>
      <c r="HP29" s="286"/>
      <c r="HQ29" s="95"/>
      <c r="HR29" s="95"/>
      <c r="HS29" s="95"/>
      <c r="HT29" s="95"/>
      <c r="HU29" s="286"/>
      <c r="HV29" s="288"/>
      <c r="HW29" s="288"/>
      <c r="HX29" s="288">
        <v>0</v>
      </c>
      <c r="HY29" s="288">
        <v>0</v>
      </c>
      <c r="HZ29" s="98">
        <f>SUM(Tabelle2[[#This Row],[Jan 22 NF]:[Dec 22 NF]])</f>
        <v>0</v>
      </c>
      <c r="IA29" s="98">
        <f>SUM(Tabelle2[[#This Row],[Jan 23 NF]:[Dec 23 NF]])</f>
        <v>0</v>
      </c>
      <c r="IB29" s="98">
        <f>SUM(Tabelle2[[#This Row],[Jan 24 NF]:[Dec 24 NF]])</f>
        <v>0</v>
      </c>
      <c r="IC29" s="98">
        <f>IFERROR(Tabelle2[[#This Row],[2025 CF]]*Tabelle2[[#This Row],[2025 AF]],0)</f>
        <v>0</v>
      </c>
      <c r="ID29" s="98">
        <f>IFERROR(Tabelle2[[#This Row],[2026 CF]]*Tabelle2[[#This Row],[2026 AF]],0)</f>
        <v>18400</v>
      </c>
      <c r="IE29" s="98">
        <f>IFERROR(Tabelle2[[#This Row],[2027 CF]]*Tabelle2[[#This Row],[2027 AF]],0)</f>
        <v>16000</v>
      </c>
      <c r="IF29" s="98">
        <f>IFERROR(Tabelle2[[#This Row],[2028 CF]]*Tabelle2[[#This Row],[2028 AF]],0)</f>
        <v>16000</v>
      </c>
      <c r="IG29" s="98">
        <f>IFERROR(Tabelle2[[#This Row],[2029 CF]]*Tabelle2[[#This Row],[2029 AF]],0)</f>
        <v>13600</v>
      </c>
      <c r="IH29" s="98">
        <f>IFERROR(Tabelle2[[#This Row],[2030 CF]]*Tabelle2[[#This Row],[2030 AF]],0)</f>
        <v>9000</v>
      </c>
      <c r="II29" s="98">
        <f>IFERROR(Tabelle2[[#This Row],[2031 CF]]*Tabelle2[[#This Row],[2031 AF]],0)</f>
        <v>8250</v>
      </c>
      <c r="IJ29" s="98">
        <f>IFERROR(Tabelle2[[#This Row],[2032 CF]]*Tabelle2[[#This Row],[2032 AF]],0)</f>
        <v>0</v>
      </c>
      <c r="IK29" s="98">
        <f>IFERROR(Tabelle2[[#This Row],[2033 CF]]*Tabelle2[[#This Row],[2033 AF]],0)</f>
        <v>0</v>
      </c>
      <c r="IL29" s="98">
        <f>IFERROR(Tabelle2[[#This Row],[2034 CF]]*Tabelle2[[#This Row],[2034 AF]],0)</f>
        <v>0</v>
      </c>
      <c r="IM29" s="98">
        <f>IFERROR(Tabelle2[[#This Row],[2035 CF]]*Tabelle2[[#This Row],[2035 AF]],0)</f>
        <v>0</v>
      </c>
      <c r="IN29" s="288"/>
      <c r="IO29" s="288"/>
      <c r="IP29" s="288"/>
      <c r="IQ29" s="288"/>
      <c r="IR29" s="288"/>
      <c r="IS29" s="288"/>
      <c r="IT29" s="288"/>
      <c r="IU29" s="288"/>
      <c r="IV29" s="98"/>
      <c r="IW29" s="98"/>
      <c r="IX29" s="98"/>
      <c r="IY29" s="98"/>
      <c r="IZ29" s="288">
        <v>0</v>
      </c>
      <c r="JA29" s="288">
        <v>0</v>
      </c>
      <c r="JB29" s="288">
        <v>0</v>
      </c>
      <c r="JC29" s="288">
        <v>0</v>
      </c>
      <c r="JD29" s="288">
        <v>0</v>
      </c>
      <c r="JE29" s="196">
        <v>0</v>
      </c>
      <c r="JF29" s="196">
        <v>0</v>
      </c>
      <c r="JG29" s="196">
        <v>0</v>
      </c>
      <c r="JH29" s="196">
        <v>0</v>
      </c>
      <c r="JI29" s="196">
        <v>0</v>
      </c>
      <c r="JJ29" s="196">
        <v>0</v>
      </c>
      <c r="JK29" s="196">
        <v>0</v>
      </c>
      <c r="JL29" s="196">
        <v>0</v>
      </c>
      <c r="JM29" s="196">
        <v>0</v>
      </c>
      <c r="JN29" s="196">
        <v>0</v>
      </c>
      <c r="JO29" s="196">
        <v>0</v>
      </c>
      <c r="JP29" s="196">
        <v>0</v>
      </c>
      <c r="JQ29" s="196">
        <f>SUM(Tabelle2[[#This Row],[Jan-23B]:[Mar-23B]])</f>
        <v>0</v>
      </c>
      <c r="JR29" s="196">
        <f>SUM(Tabelle2[[#This Row],[Apr-23B]:[Jun-23B]])</f>
        <v>0</v>
      </c>
      <c r="JS29" s="196">
        <f>SUM(Tabelle2[[#This Row],[Jul-23B]:[Sep-23B]])</f>
        <v>0</v>
      </c>
      <c r="JT29" s="196">
        <f>SUM(Tabelle2[[#This Row],[Oct-23B]:[Dec-23B]])</f>
        <v>0</v>
      </c>
      <c r="JU29" s="196">
        <f>SUM(Tabelle2[[#This Row],[1Q23 B1]:[4Q23 B]])</f>
        <v>0</v>
      </c>
      <c r="JV29" s="196">
        <v>20160</v>
      </c>
      <c r="JW29" s="196">
        <v>23520</v>
      </c>
      <c r="JX29" s="196">
        <v>23224.640000000003</v>
      </c>
      <c r="JY29" s="196">
        <v>22630</v>
      </c>
      <c r="JZ29" s="196">
        <v>22800</v>
      </c>
      <c r="KA29" s="196">
        <v>15318.77882304</v>
      </c>
      <c r="KB29" s="196">
        <v>17871.908626879998</v>
      </c>
      <c r="KC29" s="196">
        <v>17647.476359361495</v>
      </c>
      <c r="KD29" s="196">
        <v>17195.633172886668</v>
      </c>
      <c r="KE29" s="196">
        <v>17324.809383200001</v>
      </c>
      <c r="KF29" s="196" t="str">
        <f>IF(SUM(Tabelle2[[#This Row],[2018 NF]:[2028 NF]],Tabelle2[[#This Row],[2023 B]])&gt;0,"yes","no")</f>
        <v>yes</v>
      </c>
      <c r="KG29" s="196" t="str">
        <f>IFERROR(INDEX(Tabelle2[[#Headers],[2005 NF]:[2034 NF]],MATCH(TRUE,INDEX(Tabelle2[[#This Row],[2005 NF]:[2034 NF]]&gt;1000,),0)),0)</f>
        <v>2026 NF</v>
      </c>
      <c r="KH29" s="196" t="str">
        <f>IFERROR(LOOKUP(2,1/(Tabelle2[[#This Row],[2005 NF]:[2035 NF]]&gt;1000),Tabelle2[[#Headers],[2005 NF]:[2035 NF]]),0)</f>
        <v>2031 NF</v>
      </c>
      <c r="KI29" s="196">
        <f>SUM(Tabelle2[[#This Row],[Jan 23 NF]:[Mar 23 NF]])</f>
        <v>0</v>
      </c>
      <c r="KJ29" s="196">
        <f>SUM(Tabelle2[[#This Row],[Jan-23B]:[Mar-23B]])</f>
        <v>0</v>
      </c>
      <c r="KK29" s="288">
        <v>0</v>
      </c>
      <c r="KL29" s="288">
        <v>0</v>
      </c>
      <c r="KM29" s="288">
        <v>0</v>
      </c>
      <c r="KN29" s="288">
        <v>0</v>
      </c>
      <c r="KO29" s="288">
        <v>0</v>
      </c>
      <c r="KP29" s="288">
        <v>0</v>
      </c>
      <c r="KQ29" s="288">
        <v>0</v>
      </c>
      <c r="KR29" s="288">
        <v>0</v>
      </c>
      <c r="KS29" s="288">
        <v>0</v>
      </c>
      <c r="KT29" s="288">
        <v>0</v>
      </c>
      <c r="KU29" s="288">
        <v>0</v>
      </c>
      <c r="KV29" s="288">
        <v>0</v>
      </c>
      <c r="KW29" s="52">
        <v>0</v>
      </c>
      <c r="KX29" s="52">
        <v>0</v>
      </c>
      <c r="KY29" s="52">
        <v>0</v>
      </c>
      <c r="KZ29" s="52">
        <v>0</v>
      </c>
      <c r="LA29" s="52" t="e">
        <f>$AV29*2.204623/#REF!*$AP29*Tabelle2[[#This Row],[May 23 NF]]</f>
        <v>#REF!</v>
      </c>
      <c r="LB29" s="52" t="e">
        <f>$AV29*2.204623/#REF!*$AP29*Tabelle2[[#This Row],[Jun 23 NF]]</f>
        <v>#REF!</v>
      </c>
      <c r="LC29" s="52" t="e">
        <f>$AV29*2.204623/#REF!*$AP29*Tabelle2[[#This Row],[Jul 23 NF]]</f>
        <v>#REF!</v>
      </c>
      <c r="LD29" s="52" t="e">
        <f>$AV29*2.204623/#REF!*$AP29*Tabelle2[[#This Row],[Aug 23 NF]]</f>
        <v>#REF!</v>
      </c>
      <c r="LE29" s="52" t="e">
        <f>$AV29*2.204623/#REF!*$AP29*Tabelle2[[#This Row],[Sep 23 NF]]</f>
        <v>#REF!</v>
      </c>
      <c r="LF29" s="52" t="e">
        <f>$AV29*2.204623/#REF!*$AP29*Tabelle2[[#This Row],[Oct 23 NF]]</f>
        <v>#REF!</v>
      </c>
      <c r="LG29" s="52" t="e">
        <f>$AV29*2.204623/#REF!*$AP29*Tabelle2[[#This Row],[Nov 23 NF]]</f>
        <v>#REF!</v>
      </c>
      <c r="LH29" s="52" t="e">
        <f>$AV29*2.204623/#REF!*$AP29*Tabelle2[[#This Row],[Dec 23 NF]]</f>
        <v>#REF!</v>
      </c>
      <c r="LI29" s="52" t="e">
        <f>$AV29*2.204623/#REF!*$AP29*Tabelle2[[#This Row],[Jan 24 NF]]</f>
        <v>#REF!</v>
      </c>
      <c r="LJ29" s="52" t="e">
        <f>$AV29*2.204623/#REF!*$AP29*Tabelle2[[#This Row],[Feb 24 NF]]</f>
        <v>#REF!</v>
      </c>
      <c r="LK29" s="52" t="e">
        <f>$AV29*2.204623/#REF!*$AP29*Tabelle2[[#This Row],[Mar 24 NF]]</f>
        <v>#REF!</v>
      </c>
      <c r="LL29" s="52" t="e">
        <f>$AV29*2.204623/#REF!*$AP29*Tabelle2[[#This Row],[Apr 24 NF]]</f>
        <v>#REF!</v>
      </c>
      <c r="LM29" s="52" t="e">
        <f>$AV29*2.204623/#REF!*$AP29*Tabelle2[[#This Row],[May 24 NF]]</f>
        <v>#REF!</v>
      </c>
      <c r="LN29" s="52" t="e">
        <f>$AV29*2.204623/#REF!*$AP29*Tabelle2[[#This Row],[Jun 24 NF]]</f>
        <v>#REF!</v>
      </c>
      <c r="LO29" s="52" t="e">
        <f>$AV29*2.204623/#REF!*$AP29*Tabelle2[[#This Row],[Jul 24 NF]]</f>
        <v>#REF!</v>
      </c>
      <c r="LP29" s="52" t="e">
        <f>$AV29*2.204623/#REF!*$AP29*Tabelle2[[#This Row],[Aug 24 NF]]</f>
        <v>#REF!</v>
      </c>
      <c r="LQ29" s="52" t="e">
        <f>$AV29*2.204623/#REF!*$AP29*Tabelle2[[#This Row],[Sep 24 NF]]</f>
        <v>#REF!</v>
      </c>
      <c r="LR29" s="52" t="e">
        <f>$AV29*2.204623/#REF!*$AP29*Tabelle2[[#This Row],[Oct 24 NF]]</f>
        <v>#REF!</v>
      </c>
      <c r="LS29" s="52" t="e">
        <f>$AV29*2.204623/#REF!*$AP29*Tabelle2[[#This Row],[Nov 24 NF]]</f>
        <v>#REF!</v>
      </c>
      <c r="LT29" s="52" t="e">
        <f>$AV29*2.204623/#REF!*$AP29*Tabelle2[[#This Row],[Dec 24 NF]]</f>
        <v>#REF!</v>
      </c>
      <c r="LU29" s="198">
        <f>SUM(Tabelle2[[#This Row],[Jan 22 EV]:[Mar 22 EV]])</f>
        <v>0</v>
      </c>
      <c r="LV29" s="198">
        <f>SUM(Tabelle2[[#This Row],[Apr 22 EV]:[Jun 22 EV]])</f>
        <v>0</v>
      </c>
      <c r="LW29" s="198">
        <f>SUM(Tabelle2[[#This Row],[Jul 22 EV]:[Sep 22 EV]])</f>
        <v>0</v>
      </c>
      <c r="LX29" s="198">
        <f>SUM(Tabelle2[[#This Row],[Oct 22 EV]:[Dec 22 EV]])</f>
        <v>0</v>
      </c>
      <c r="LY29" s="198">
        <f>SUM(Tabelle2[[#This Row],[Jan 23 EV]:[Mar 23 EV]])</f>
        <v>0</v>
      </c>
      <c r="LZ29" s="198" t="e">
        <f>SUM(Tabelle2[[#This Row],[Apr 23 EV]:[Jun 23 EV]])</f>
        <v>#REF!</v>
      </c>
      <c r="MA29" s="198" t="e">
        <f>SUM(Tabelle2[[#This Row],[Jul 23 EV]:[Sep 23 EV]])</f>
        <v>#REF!</v>
      </c>
      <c r="MB29" s="198" t="e">
        <f>SUM(Tabelle2[[#This Row],[Oct 23 EV]:[Dec 23 EV]])</f>
        <v>#REF!</v>
      </c>
      <c r="MC29" s="198" t="e">
        <f>SUM(Tabelle2[[#This Row],[Jan 24 EV]:[Mar 24 EV]])</f>
        <v>#REF!</v>
      </c>
      <c r="MD29" s="198" t="e">
        <f>SUM(Tabelle2[[#This Row],[Apr 24 EV]:[Jun 24 EV]])</f>
        <v>#REF!</v>
      </c>
      <c r="ME29" s="198" t="e">
        <f>SUM(Tabelle2[[#This Row],[Jul 24 EV]:[Sep 24 EV]])</f>
        <v>#REF!</v>
      </c>
      <c r="MF29" s="198" t="e">
        <f>SUM(Tabelle2[[#This Row],[Oct 24 EV]:[Dec 24 EV]])</f>
        <v>#REF!</v>
      </c>
      <c r="MG29" s="286"/>
      <c r="MH29" s="286"/>
      <c r="MI29" s="286"/>
      <c r="MJ29" s="286"/>
      <c r="MK29" s="286"/>
      <c r="ML29" s="286"/>
      <c r="MM29" s="286"/>
      <c r="MN29" s="286"/>
      <c r="MO29" s="286"/>
      <c r="MP29" s="288"/>
      <c r="MQ29" s="288" t="e">
        <f>$AS29*2.204623/#REF!*$AP29*HU29</f>
        <v>#REF!</v>
      </c>
      <c r="MR29" s="288" t="e">
        <f>$AT29*2.204623/#REF!*$AP29*HV29</f>
        <v>#REF!</v>
      </c>
      <c r="MS29" s="288"/>
      <c r="MT29" s="288">
        <v>0</v>
      </c>
      <c r="MU29" s="98">
        <v>0</v>
      </c>
      <c r="MV29" s="98">
        <f>SUM(Tabelle2[[#This Row],[Jan 22 EV]:[Dec 22 EV]])</f>
        <v>0</v>
      </c>
      <c r="MW29" s="98" t="e">
        <f>SUM(Tabelle2[[#This Row],[Jan 23 EV]:[Dec 23 EV]])</f>
        <v>#REF!</v>
      </c>
      <c r="MX29" s="288" t="e">
        <f>SUM(Tabelle2[[#This Row],[Jan 24 EV]:[Dec 24 EV]])</f>
        <v>#REF!</v>
      </c>
      <c r="MY29" s="288">
        <f t="shared" si="22"/>
        <v>0</v>
      </c>
      <c r="MZ29" s="288">
        <f t="shared" si="23"/>
        <v>13981.425116266666</v>
      </c>
      <c r="NA29" s="288">
        <f t="shared" si="24"/>
        <v>12157.760970666666</v>
      </c>
      <c r="NB29" s="288">
        <f t="shared" si="25"/>
        <v>12157.760970666666</v>
      </c>
      <c r="NC29" s="288"/>
      <c r="ND29" s="288"/>
      <c r="NE29" s="288"/>
      <c r="NF29" s="288"/>
      <c r="NG29" s="288"/>
      <c r="NH29" s="288"/>
      <c r="NI29" s="288"/>
      <c r="NJ29" s="288"/>
      <c r="NK29" s="288"/>
      <c r="NL29" s="288"/>
      <c r="NM29" s="288"/>
      <c r="NN29" s="288"/>
      <c r="NO29" s="198">
        <f t="shared" si="26"/>
        <v>0</v>
      </c>
      <c r="NP29" s="198">
        <f t="shared" si="27"/>
        <v>0</v>
      </c>
      <c r="NQ29" s="198">
        <f t="shared" si="28"/>
        <v>0</v>
      </c>
      <c r="NR29" s="198">
        <f t="shared" si="29"/>
        <v>0</v>
      </c>
      <c r="NS29" s="198">
        <f t="shared" si="30"/>
        <v>0</v>
      </c>
      <c r="NT29" s="198">
        <v>0</v>
      </c>
      <c r="NU29" s="198">
        <v>0</v>
      </c>
      <c r="NV29" s="198">
        <v>0</v>
      </c>
      <c r="NW29" s="198">
        <v>0</v>
      </c>
      <c r="NX29" s="198">
        <v>0</v>
      </c>
      <c r="NY29" s="198">
        <v>0</v>
      </c>
      <c r="NZ29" s="198">
        <v>0</v>
      </c>
      <c r="OA29" s="198">
        <v>0</v>
      </c>
      <c r="OB29" s="198">
        <v>0</v>
      </c>
      <c r="OC29" s="198">
        <v>0</v>
      </c>
      <c r="OD29" s="198">
        <v>0</v>
      </c>
      <c r="OE29" s="198">
        <v>0</v>
      </c>
      <c r="OF29" s="288">
        <f>SUM(Tabelle2[[#This Row],[Jan 23 B EV]:[Mar 23 B EV]])</f>
        <v>0</v>
      </c>
      <c r="OG29" s="288">
        <f>SUM(Tabelle2[[#This Row],[Apr 23 B EV]:[Jun 23 B EV]])</f>
        <v>0</v>
      </c>
      <c r="OH29" s="288">
        <f>SUM(Tabelle2[[#This Row],[Jul 23 B EV]:[Sep 23 B EV]])</f>
        <v>0</v>
      </c>
      <c r="OI29" s="288">
        <f>SUM(Tabelle2[[#This Row],[Oct 23 B EV]:[Dec 23 B EV]])</f>
        <v>0</v>
      </c>
      <c r="OJ29" s="288">
        <f>SUM(Tabelle2[[#This Row],[Jan 23 B EV]:[Dec 23 B EV]])</f>
        <v>0</v>
      </c>
      <c r="OK29" s="286"/>
      <c r="OL29" s="286"/>
      <c r="OM29" s="301"/>
      <c r="ON29" s="301"/>
      <c r="OO29" s="301"/>
      <c r="OP29" s="301"/>
      <c r="OQ29" s="286"/>
      <c r="OR29" s="286"/>
      <c r="OS29" s="286"/>
      <c r="OT29" s="286"/>
      <c r="OU29" s="286"/>
      <c r="OV29" s="286"/>
      <c r="OW29" s="286"/>
      <c r="OX29" s="198" t="s">
        <v>1229</v>
      </c>
      <c r="OY29" s="198" t="s">
        <v>1229</v>
      </c>
      <c r="OZ29" s="198" t="s">
        <v>1229</v>
      </c>
      <c r="PA29" s="198" t="s">
        <v>1229</v>
      </c>
      <c r="PB29" s="353" t="s">
        <v>1229</v>
      </c>
      <c r="PC29" s="130" t="s">
        <v>57</v>
      </c>
      <c r="PD29" s="53" t="s">
        <v>95</v>
      </c>
      <c r="PE29" s="53" t="s">
        <v>171</v>
      </c>
      <c r="PF29" s="53" t="s">
        <v>45</v>
      </c>
      <c r="PG29" s="53">
        <v>0</v>
      </c>
      <c r="PH29" s="53">
        <v>0</v>
      </c>
      <c r="PI29" s="53">
        <v>1</v>
      </c>
      <c r="PJ29" s="53" t="s">
        <v>45</v>
      </c>
      <c r="PK29" s="53">
        <v>0</v>
      </c>
      <c r="PL29" s="53">
        <v>0</v>
      </c>
      <c r="PM29" s="289"/>
      <c r="PN29" s="53" t="s">
        <v>73</v>
      </c>
      <c r="PO29" s="53" t="s">
        <v>71</v>
      </c>
      <c r="PP29" s="290"/>
      <c r="PQ29" s="290"/>
      <c r="PR29" s="237"/>
      <c r="PS29" s="304"/>
      <c r="PT29" s="200"/>
      <c r="PU29" s="305"/>
      <c r="PV29" s="305">
        <v>2813.8101851851857</v>
      </c>
      <c r="PW29" s="200">
        <v>3372.4709444775326</v>
      </c>
      <c r="PX29" s="200" t="e">
        <f>IF($PI29=1,SUMIF(#REF!,$PF29,#REF!),SUMIF(#REF!,$PJ29,#REF!))</f>
        <v>#REF!</v>
      </c>
      <c r="PY29" s="200" t="e">
        <f>IF($PI29=1,SUMIF(#REF!,$PF29,#REF!),SUMIF(#REF!,$PJ29,#REF!))</f>
        <v>#REF!</v>
      </c>
      <c r="PZ29" s="200" t="e">
        <f>IF($PI29=1,SUMIF(#REF!,$PF29,#REF!),SUMIF(#REF!,$PJ29,#REF!))</f>
        <v>#REF!</v>
      </c>
      <c r="QA29" s="200" t="e">
        <f>IF($PI29=1,SUMIF(#REF!,$PF29,#REF!),SUMIF(#REF!,$PJ29,#REF!))</f>
        <v>#REF!</v>
      </c>
      <c r="QB29" s="200" t="e">
        <f>IF($PI29=1,SUMIF(#REF!,$PF29,#REF!),SUMIF(#REF!,$PJ29,#REF!))</f>
        <v>#REF!</v>
      </c>
      <c r="QC29" s="200" t="e">
        <f>IF($PI29=1,SUMIF(#REF!,$PF29,#REF!),SUMIF(#REF!,$PJ29,#REF!))</f>
        <v>#REF!</v>
      </c>
      <c r="QD29" s="291">
        <f t="shared" si="31"/>
        <v>0</v>
      </c>
      <c r="QE29" s="291">
        <f t="shared" si="32"/>
        <v>0</v>
      </c>
      <c r="QF29" s="291">
        <f>($AT29*(1+$AZ29))*(PS29*(1+$PG29)+$PH29)/1000</f>
        <v>0</v>
      </c>
      <c r="QG29" s="291">
        <f t="shared" si="34"/>
        <v>0</v>
      </c>
      <c r="QH29" s="57">
        <f t="shared" si="35"/>
        <v>0</v>
      </c>
      <c r="QI29" s="57">
        <f t="shared" si="36"/>
        <v>31.538760289259265</v>
      </c>
      <c r="QJ29" s="57">
        <f>IF(Tabelle2[[#This Row],[Index and Premium Usage]]=1,($AW29*(1+$AZ29))*(PW29*(1+$PG29)+$PH29)/1000,($AW29*(1+$AZ29))*(PW29*(1+$PG29)+$PK29)/1000)</f>
        <v>37.800542929433099</v>
      </c>
      <c r="QK29" s="57" t="e">
        <f>IF($PI29=1,($AW29*(1+$AY29))*(PX29*(1+$PG29)+$PH29)/1000,($AW29*(1+$AZ29))*(PX29*(1+$PG29)+$PK29+Tabelle2[[#This Row],[Premium VW 2023]])/1000)</f>
        <v>#REF!</v>
      </c>
      <c r="QL29" s="57" t="e">
        <f t="shared" si="37"/>
        <v>#REF!</v>
      </c>
      <c r="QM29" s="57" t="e">
        <f t="shared" si="38"/>
        <v>#REF!</v>
      </c>
      <c r="QN29" s="57" t="e">
        <f t="shared" si="39"/>
        <v>#REF!</v>
      </c>
      <c r="QO29" s="57" t="e">
        <f t="shared" si="40"/>
        <v>#REF!</v>
      </c>
      <c r="QP29" s="57" t="e">
        <f t="shared" si="41"/>
        <v>#REF!</v>
      </c>
    </row>
    <row r="30" spans="1:458" ht="12.75" customHeight="1">
      <c r="A30" s="94" t="s">
        <v>1261</v>
      </c>
      <c r="B30" s="94" t="s">
        <v>87</v>
      </c>
      <c r="C30" s="94" t="s">
        <v>1553</v>
      </c>
      <c r="D30" s="94" t="s">
        <v>108</v>
      </c>
      <c r="E30" s="173" t="s">
        <v>304</v>
      </c>
      <c r="F30" s="2" t="s">
        <v>304</v>
      </c>
      <c r="G30" s="2" t="s">
        <v>304</v>
      </c>
      <c r="H30" s="2" t="s">
        <v>216</v>
      </c>
      <c r="I30" s="188" t="s">
        <v>216</v>
      </c>
      <c r="J30" s="2" t="s">
        <v>22</v>
      </c>
      <c r="K30" s="2" t="s">
        <v>22</v>
      </c>
      <c r="L30" s="2" t="s">
        <v>22</v>
      </c>
      <c r="M30" s="2" t="s">
        <v>1318</v>
      </c>
      <c r="N30" s="2" t="s">
        <v>1319</v>
      </c>
      <c r="O30" s="6"/>
      <c r="P30" s="3" t="s">
        <v>81</v>
      </c>
      <c r="Q30" s="2" t="s">
        <v>91</v>
      </c>
      <c r="R30" s="2" t="s">
        <v>1146</v>
      </c>
      <c r="S30" s="2"/>
      <c r="T30" s="94" t="s">
        <v>1282</v>
      </c>
      <c r="U30" s="2" t="s">
        <v>32</v>
      </c>
      <c r="V30" s="2"/>
      <c r="W30" s="2"/>
      <c r="X30" s="94"/>
      <c r="Y30" s="94" t="s">
        <v>67</v>
      </c>
      <c r="Z30" s="2">
        <v>0</v>
      </c>
      <c r="AA30" s="2">
        <v>0</v>
      </c>
      <c r="AB30" s="2">
        <v>0</v>
      </c>
      <c r="AC30" s="326">
        <v>0</v>
      </c>
      <c r="AD30" s="2"/>
      <c r="AE30" s="2"/>
      <c r="AF30" s="2"/>
      <c r="AG30" s="2">
        <v>0</v>
      </c>
      <c r="AH30" s="2">
        <v>0</v>
      </c>
      <c r="AI30" s="2">
        <v>0</v>
      </c>
      <c r="AJ30" s="2" t="s">
        <v>120</v>
      </c>
      <c r="AK30" s="21"/>
      <c r="AL30" s="95"/>
      <c r="AM30" s="95"/>
      <c r="AN30" s="95"/>
      <c r="AO30" s="95"/>
      <c r="AP30" s="95">
        <v>1</v>
      </c>
      <c r="AQ30" s="43"/>
      <c r="AR30" s="95"/>
      <c r="AS30" s="95"/>
      <c r="AT30" s="95"/>
      <c r="AU30" s="95"/>
      <c r="AV30" s="33">
        <v>10.5</v>
      </c>
      <c r="AW30" s="33">
        <v>10.5</v>
      </c>
      <c r="AX30" s="193"/>
      <c r="AY30" s="61">
        <v>8.4000000000000005E-2</v>
      </c>
      <c r="AZ30" s="61">
        <v>8.4000000000000005E-2</v>
      </c>
      <c r="BA30" s="95">
        <v>0</v>
      </c>
      <c r="BB30" s="95">
        <v>0</v>
      </c>
      <c r="BC30" s="95">
        <v>0</v>
      </c>
      <c r="BD30" s="95">
        <v>0</v>
      </c>
      <c r="BE30" s="95">
        <v>0</v>
      </c>
      <c r="BF30" s="95">
        <v>0</v>
      </c>
      <c r="BG30" s="95">
        <v>0</v>
      </c>
      <c r="BH30" s="95">
        <v>0</v>
      </c>
      <c r="BI30" s="95">
        <v>0</v>
      </c>
      <c r="BJ30" s="96">
        <v>0</v>
      </c>
      <c r="BK30" s="133">
        <v>0</v>
      </c>
      <c r="BL30" s="133">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5">
        <f>SUM(Tabelle2[[#This Row],[Jan 22 CF]:[Mar 22 CF]])</f>
        <v>0</v>
      </c>
      <c r="CL30" s="95">
        <f>SUM(Tabelle2[[#This Row],[Apr 22 CF]:[Jun 22 CF]])</f>
        <v>0</v>
      </c>
      <c r="CM30" s="95">
        <f>SUM(Tabelle2[[#This Row],[Jul 22 CF]:[Sep 22 CF]])</f>
        <v>0</v>
      </c>
      <c r="CN30" s="95">
        <f>SUM(Tabelle2[[#This Row],[Oct 22 CF]:[Dec 22 CF]])</f>
        <v>0</v>
      </c>
      <c r="CO30" s="95">
        <f>SUM(Tabelle2[[#This Row],[Jan 23 CF]:[Mar 23 CF]])</f>
        <v>0</v>
      </c>
      <c r="CP30" s="95">
        <f>SUM(Tabelle2[[#This Row],[Apr 23 CF]:[Jun 23 CF]])</f>
        <v>0</v>
      </c>
      <c r="CQ30" s="95">
        <f>SUM(Tabelle2[[#This Row],[Jul 23 CF]:[Sep 23 CF]])</f>
        <v>0</v>
      </c>
      <c r="CR30" s="95">
        <f>SUM(Tabelle2[[#This Row],[Oct 23 CF]:[Dec 23 CF]])</f>
        <v>0</v>
      </c>
      <c r="CS30" s="95">
        <f>SUM(Tabelle2[[#This Row],[Jan 24 CF]:[Mar 24 CF]])</f>
        <v>0</v>
      </c>
      <c r="CT30" s="95">
        <f>SUM(Tabelle2[[#This Row],[Apr 24 CF]:[Jun 24 CF]])</f>
        <v>0</v>
      </c>
      <c r="CU30" s="95">
        <f>SUM(Tabelle2[[#This Row],[Jul 24 CF]:[Sep 24 CF]])</f>
        <v>0</v>
      </c>
      <c r="CV30" s="95">
        <f>SUM(Tabelle2[[#This Row],[Oct 24 CF]:[Dec 24 CF]])</f>
        <v>0</v>
      </c>
      <c r="CW30" s="127"/>
      <c r="CX30" s="276"/>
      <c r="CY30" s="127"/>
      <c r="CZ30" s="52">
        <v>0</v>
      </c>
      <c r="DA30" s="52">
        <f>SUM(Tabelle2[[#This Row],[Jan 22 CF]:[Dec 22 CF]])</f>
        <v>0</v>
      </c>
      <c r="DB30" s="98">
        <f>SUM(Tabelle2[[#This Row],[Jan 23 CF]:[Dec 23 CF]])</f>
        <v>0</v>
      </c>
      <c r="DC30" s="98">
        <f>SUM(Tabelle2[[#This Row],[Jan 24 CF]:[Dec 24 CF]])</f>
        <v>0</v>
      </c>
      <c r="DD30" s="98">
        <v>0</v>
      </c>
      <c r="DE30" s="98">
        <v>0</v>
      </c>
      <c r="DF30" s="98">
        <v>0</v>
      </c>
      <c r="DG30" s="98">
        <v>0</v>
      </c>
      <c r="DH30" s="98">
        <v>0</v>
      </c>
      <c r="DI30" s="98">
        <v>0</v>
      </c>
      <c r="DJ30" s="98">
        <v>0</v>
      </c>
      <c r="DK30" s="98">
        <v>0</v>
      </c>
      <c r="DL30" s="98">
        <v>0</v>
      </c>
      <c r="DM30" s="98">
        <v>0</v>
      </c>
      <c r="DN30" s="98"/>
      <c r="DO30" s="98"/>
      <c r="DP30" s="226">
        <v>0.95</v>
      </c>
      <c r="DQ30" s="226">
        <v>0.92500000000000004</v>
      </c>
      <c r="DR30" s="226">
        <v>0.8</v>
      </c>
      <c r="DS30" s="226">
        <v>0.85</v>
      </c>
      <c r="DT30" s="226">
        <v>0.9</v>
      </c>
      <c r="DU30" s="226">
        <v>0.9</v>
      </c>
      <c r="DV30" s="226">
        <v>0.9</v>
      </c>
      <c r="DW30" s="226">
        <v>0.9</v>
      </c>
      <c r="DX30" s="226">
        <v>0.9</v>
      </c>
      <c r="DY30" s="226">
        <v>0.9</v>
      </c>
      <c r="DZ30" s="226">
        <v>0.9</v>
      </c>
      <c r="EA30" s="226">
        <v>0.88</v>
      </c>
      <c r="EB30" s="226">
        <v>0.9</v>
      </c>
      <c r="EC30" s="226">
        <v>0.93</v>
      </c>
      <c r="ED30" s="226">
        <v>0.93</v>
      </c>
      <c r="EE30" s="226">
        <v>0.9</v>
      </c>
      <c r="EF30" s="316">
        <v>0.9</v>
      </c>
      <c r="EG30" s="316">
        <v>0.9</v>
      </c>
      <c r="EH30" s="316">
        <v>0.9</v>
      </c>
      <c r="EI30" s="226">
        <v>0.95</v>
      </c>
      <c r="EJ30" s="226">
        <v>0.95</v>
      </c>
      <c r="EK30" s="226">
        <v>0.95</v>
      </c>
      <c r="EL30" s="226">
        <v>0.97499999999999998</v>
      </c>
      <c r="EM30" s="226">
        <v>0.95</v>
      </c>
      <c r="EN30" s="226">
        <v>0.9</v>
      </c>
      <c r="EO30" s="226">
        <v>0.9</v>
      </c>
      <c r="EP30" s="226">
        <v>0.9</v>
      </c>
      <c r="EQ30" s="226">
        <v>0.9</v>
      </c>
      <c r="ER30" s="226">
        <v>0.9</v>
      </c>
      <c r="ES30" s="226">
        <v>0.9</v>
      </c>
      <c r="ET30" s="226">
        <v>0.9</v>
      </c>
      <c r="EU30" s="226">
        <v>0.9</v>
      </c>
      <c r="EV30" s="226">
        <v>0.9</v>
      </c>
      <c r="EW30" s="226">
        <v>0.9</v>
      </c>
      <c r="EX30" s="226">
        <v>0.9</v>
      </c>
      <c r="EY30" s="226">
        <v>0.9</v>
      </c>
      <c r="EZ30" s="316">
        <v>0.9</v>
      </c>
      <c r="FA30" s="226">
        <v>0.9</v>
      </c>
      <c r="FB30" s="226">
        <v>0.85</v>
      </c>
      <c r="FC30" s="226">
        <v>0.85</v>
      </c>
      <c r="FD30" s="226">
        <v>0.85</v>
      </c>
      <c r="FE30" s="226">
        <v>0.85</v>
      </c>
      <c r="FF30" s="226">
        <v>0.85</v>
      </c>
      <c r="FG30" s="226">
        <v>0.85</v>
      </c>
      <c r="FH30" s="226">
        <v>0.85</v>
      </c>
      <c r="FI30" s="226">
        <v>0.85</v>
      </c>
      <c r="FJ30" s="226">
        <v>0.85</v>
      </c>
      <c r="FK30" s="226">
        <v>0.85</v>
      </c>
      <c r="FL30" s="226">
        <v>0.85</v>
      </c>
      <c r="FM30" s="195">
        <f t="shared" si="0"/>
        <v>0</v>
      </c>
      <c r="FN30" s="195">
        <f t="shared" si="1"/>
        <v>0</v>
      </c>
      <c r="FO30" s="195">
        <f t="shared" si="2"/>
        <v>0</v>
      </c>
      <c r="FP30" s="195">
        <f t="shared" si="3"/>
        <v>0</v>
      </c>
      <c r="FQ30" s="195">
        <f t="shared" si="4"/>
        <v>0</v>
      </c>
      <c r="FR30" s="195">
        <f t="shared" si="5"/>
        <v>0</v>
      </c>
      <c r="FS30" s="195">
        <f t="shared" si="6"/>
        <v>0</v>
      </c>
      <c r="FT30" s="95">
        <f t="shared" si="7"/>
        <v>0</v>
      </c>
      <c r="FU30" s="95">
        <f t="shared" si="8"/>
        <v>0</v>
      </c>
      <c r="FV30" s="95">
        <f t="shared" si="9"/>
        <v>0</v>
      </c>
      <c r="FW30" s="95">
        <f t="shared" si="10"/>
        <v>0</v>
      </c>
      <c r="FX30" s="95">
        <f t="shared" si="11"/>
        <v>0</v>
      </c>
      <c r="FY30" s="95">
        <f t="shared" si="12"/>
        <v>0</v>
      </c>
      <c r="FZ30" s="95">
        <f t="shared" si="13"/>
        <v>0</v>
      </c>
      <c r="GA30" s="95">
        <f t="shared" si="14"/>
        <v>0</v>
      </c>
      <c r="GB30" s="95">
        <f t="shared" si="15"/>
        <v>0</v>
      </c>
      <c r="GC30" s="95">
        <f t="shared" si="16"/>
        <v>0</v>
      </c>
      <c r="GD30" s="95">
        <f t="shared" si="17"/>
        <v>0</v>
      </c>
      <c r="GE30" s="95">
        <f t="shared" si="18"/>
        <v>0</v>
      </c>
      <c r="GF30" s="95">
        <f t="shared" si="19"/>
        <v>0</v>
      </c>
      <c r="GG30" s="95">
        <f t="shared" si="20"/>
        <v>0</v>
      </c>
      <c r="GH30" s="95">
        <f t="shared" si="21"/>
        <v>0</v>
      </c>
      <c r="GI30" s="95">
        <f>BW30*Tabelle2[[#This Row],[Nov 2023 AF]]</f>
        <v>0</v>
      </c>
      <c r="GJ30" s="95">
        <f>BX30*Tabelle2[[#This Row],[Dec 2023 AF]]</f>
        <v>0</v>
      </c>
      <c r="GK30" s="95">
        <f>BY30*Tabelle2[[#This Row],[Jan 2024 AF]]</f>
        <v>0</v>
      </c>
      <c r="GL30" s="95">
        <f>BZ30*Tabelle2[[#This Row],[Feb 2024 AF]]</f>
        <v>0</v>
      </c>
      <c r="GM30" s="95">
        <f>CA30*Tabelle2[[#This Row],[Mar 2024 AF]]</f>
        <v>0</v>
      </c>
      <c r="GN30" s="95">
        <f>CB30*Tabelle2[[#This Row],[Apr 2024 AF]]</f>
        <v>0</v>
      </c>
      <c r="GO30" s="95">
        <f>CC30*Tabelle2[[#This Row],[May 2024 AF]]</f>
        <v>0</v>
      </c>
      <c r="GP30" s="95">
        <f>CD30*Tabelle2[[#This Row],[Jun 2024 AF]]</f>
        <v>0</v>
      </c>
      <c r="GQ30" s="95">
        <f>CE30*Tabelle2[[#This Row],[Jul 2024 AF]]</f>
        <v>0</v>
      </c>
      <c r="GR30" s="95">
        <f>CF30*Tabelle2[[#This Row],[Aug 2024 AF]]</f>
        <v>0</v>
      </c>
      <c r="GS30" s="95">
        <f>CG30*Tabelle2[[#This Row],[Sep 2024 AF]]</f>
        <v>0</v>
      </c>
      <c r="GT30" s="95">
        <f>CH30*Tabelle2[[#This Row],[Oct 2024 AF]]</f>
        <v>0</v>
      </c>
      <c r="GU30" s="95">
        <f>CI30*Tabelle2[[#This Row],[Nov 2024 AF]]</f>
        <v>0</v>
      </c>
      <c r="GV30" s="95">
        <f>CJ30*Tabelle2[[#This Row],[Dec 2024 AF]]</f>
        <v>0</v>
      </c>
      <c r="GW30" s="95">
        <f>SUM(Tabelle2[[#This Row],[Jan 22 NF]:[Mar 22 NF]])</f>
        <v>0</v>
      </c>
      <c r="GX30" s="95">
        <f>SUM(Tabelle2[[#This Row],[Apr 22 NF]:[Jun 22 NF]])</f>
        <v>0</v>
      </c>
      <c r="GY30" s="95">
        <f>SUM(Tabelle2[[#This Row],[Jul 22 NF]:[Sep 22 NF]])</f>
        <v>0</v>
      </c>
      <c r="GZ30" s="95">
        <f>SUM(Tabelle2[[#This Row],[Oct 22 NF]:[Dec 22 NF]])</f>
        <v>0</v>
      </c>
      <c r="HA30" s="98">
        <f>SUM(Tabelle2[[#This Row],[Jan 23 NF]:[Mar 23 NF]])</f>
        <v>0</v>
      </c>
      <c r="HB30" s="98">
        <f>SUM(Tabelle2[[#This Row],[Apr 23 NF]:[Jun 23 NF]])</f>
        <v>0</v>
      </c>
      <c r="HC30" s="98">
        <f>SUM(Tabelle2[[#This Row],[Jul 23 NF]:[Sep 23 NF]])</f>
        <v>0</v>
      </c>
      <c r="HD30" s="98">
        <f>SUM(Tabelle2[[#This Row],[Oct 23 NF]:[Dec 23 NF]])</f>
        <v>0</v>
      </c>
      <c r="HE30" s="95">
        <f>SUM(Tabelle2[[#This Row],[Jan 24 NF]:[Mar 24 NF]])</f>
        <v>0</v>
      </c>
      <c r="HF30" s="98">
        <f>SUM(Tabelle2[[#This Row],[Apr 24 NF]:[Jun 24 NF]])</f>
        <v>0</v>
      </c>
      <c r="HG30" s="98">
        <f>SUM(Tabelle2[[#This Row],[Jul 24 NF]:[Sep 24 NF]])</f>
        <v>0</v>
      </c>
      <c r="HH30" s="98">
        <f>SUM(Tabelle2[[#This Row],[Oct 24 NF]:[Dec 24 NF]])</f>
        <v>0</v>
      </c>
      <c r="HI30" s="95"/>
      <c r="HJ30" s="95"/>
      <c r="HK30" s="95"/>
      <c r="HL30" s="95"/>
      <c r="HM30" s="95"/>
      <c r="HN30" s="95"/>
      <c r="HO30" s="95"/>
      <c r="HP30" s="95"/>
      <c r="HQ30" s="95"/>
      <c r="HR30" s="95"/>
      <c r="HS30" s="95"/>
      <c r="HT30" s="95"/>
      <c r="HU30" s="95"/>
      <c r="HV30" s="98"/>
      <c r="HW30" s="98">
        <v>0</v>
      </c>
      <c r="HX30" s="98">
        <v>0</v>
      </c>
      <c r="HY30" s="98">
        <v>0</v>
      </c>
      <c r="HZ30" s="98">
        <f>SUM(Tabelle2[[#This Row],[Jan 22 NF]:[Dec 22 NF]])</f>
        <v>0</v>
      </c>
      <c r="IA30" s="98">
        <f>SUM(Tabelle2[[#This Row],[Jan 23 NF]:[Dec 23 NF]])</f>
        <v>0</v>
      </c>
      <c r="IB30" s="98">
        <f>SUM(Tabelle2[[#This Row],[Jan 24 NF]:[Dec 24 NF]])</f>
        <v>0</v>
      </c>
      <c r="IC30" s="98">
        <f>IFERROR(Tabelle2[[#This Row],[2025 CF]]*Tabelle2[[#This Row],[2025 AF]],0)</f>
        <v>0</v>
      </c>
      <c r="ID30" s="98">
        <f>IFERROR(Tabelle2[[#This Row],[2026 CF]]*Tabelle2[[#This Row],[2026 AF]],0)</f>
        <v>0</v>
      </c>
      <c r="IE30" s="98">
        <f>IFERROR(Tabelle2[[#This Row],[2027 CF]]*Tabelle2[[#This Row],[2027 AF]],0)</f>
        <v>0</v>
      </c>
      <c r="IF30" s="98">
        <f>IFERROR(Tabelle2[[#This Row],[2028 CF]]*Tabelle2[[#This Row],[2028 AF]],0)</f>
        <v>0</v>
      </c>
      <c r="IG30" s="98">
        <f>IFERROR(Tabelle2[[#This Row],[2029 CF]]*Tabelle2[[#This Row],[2029 AF]],0)</f>
        <v>0</v>
      </c>
      <c r="IH30" s="98">
        <f>IFERROR(Tabelle2[[#This Row],[2030 CF]]*Tabelle2[[#This Row],[2030 AF]],0)</f>
        <v>0</v>
      </c>
      <c r="II30" s="98">
        <f>IFERROR(Tabelle2[[#This Row],[2031 CF]]*Tabelle2[[#This Row],[2031 AF]],0)</f>
        <v>0</v>
      </c>
      <c r="IJ30" s="98">
        <f>IFERROR(Tabelle2[[#This Row],[2032 CF]]*Tabelle2[[#This Row],[2032 AF]],0)</f>
        <v>0</v>
      </c>
      <c r="IK30" s="98">
        <f>IFERROR(Tabelle2[[#This Row],[2033 CF]]*Tabelle2[[#This Row],[2033 AF]],0)</f>
        <v>0</v>
      </c>
      <c r="IL30" s="98">
        <f>IFERROR(Tabelle2[[#This Row],[2034 CF]]*Tabelle2[[#This Row],[2034 AF]],0)</f>
        <v>0</v>
      </c>
      <c r="IM30" s="98">
        <f>IFERROR(Tabelle2[[#This Row],[2035 CF]]*Tabelle2[[#This Row],[2035 AF]],0)</f>
        <v>0</v>
      </c>
      <c r="IN30" s="98">
        <v>0</v>
      </c>
      <c r="IO30" s="98">
        <v>0</v>
      </c>
      <c r="IP30" s="98">
        <v>0</v>
      </c>
      <c r="IQ30" s="98">
        <v>0</v>
      </c>
      <c r="IR30" s="98">
        <v>0</v>
      </c>
      <c r="IS30" s="51">
        <v>0</v>
      </c>
      <c r="IT30" s="109">
        <v>0</v>
      </c>
      <c r="IU30" s="109">
        <v>0</v>
      </c>
      <c r="IV30" s="98">
        <v>0</v>
      </c>
      <c r="IW30" s="98">
        <v>0</v>
      </c>
      <c r="IX30" s="98">
        <v>0</v>
      </c>
      <c r="IY30" s="98">
        <v>0</v>
      </c>
      <c r="IZ30" s="51">
        <v>0</v>
      </c>
      <c r="JA30" s="51">
        <v>0</v>
      </c>
      <c r="JB30" s="51">
        <v>0</v>
      </c>
      <c r="JC30" s="51">
        <v>0</v>
      </c>
      <c r="JD30" s="51">
        <v>0</v>
      </c>
      <c r="JE30" s="196">
        <v>0</v>
      </c>
      <c r="JF30" s="196">
        <v>0</v>
      </c>
      <c r="JG30" s="196">
        <v>0</v>
      </c>
      <c r="JH30" s="196">
        <v>0</v>
      </c>
      <c r="JI30" s="196">
        <v>0</v>
      </c>
      <c r="JJ30" s="196">
        <v>0</v>
      </c>
      <c r="JK30" s="196">
        <v>0</v>
      </c>
      <c r="JL30" s="196">
        <v>0</v>
      </c>
      <c r="JM30" s="196">
        <v>0</v>
      </c>
      <c r="JN30" s="196">
        <v>0</v>
      </c>
      <c r="JO30" s="196">
        <v>0</v>
      </c>
      <c r="JP30" s="196">
        <v>0</v>
      </c>
      <c r="JQ30" s="196">
        <f>SUM(Tabelle2[[#This Row],[Jan-23B]:[Mar-23B]])</f>
        <v>0</v>
      </c>
      <c r="JR30" s="196">
        <f>SUM(Tabelle2[[#This Row],[Apr-23B]:[Jun-23B]])</f>
        <v>0</v>
      </c>
      <c r="JS30" s="196">
        <f>SUM(Tabelle2[[#This Row],[Jul-23B]:[Sep-23B]])</f>
        <v>0</v>
      </c>
      <c r="JT30" s="196">
        <f>SUM(Tabelle2[[#This Row],[Oct-23B]:[Dec-23B]])</f>
        <v>0</v>
      </c>
      <c r="JU30" s="196">
        <f>SUM(Tabelle2[[#This Row],[1Q23 B1]:[4Q23 B]])</f>
        <v>0</v>
      </c>
      <c r="JV30" s="196">
        <v>0</v>
      </c>
      <c r="JW30" s="196">
        <v>0</v>
      </c>
      <c r="JX30" s="196">
        <v>0</v>
      </c>
      <c r="JY30" s="196">
        <v>0</v>
      </c>
      <c r="JZ30" s="196">
        <v>0</v>
      </c>
      <c r="KA30" s="196">
        <v>0</v>
      </c>
      <c r="KB30" s="196">
        <v>0</v>
      </c>
      <c r="KC30" s="196">
        <v>0</v>
      </c>
      <c r="KD30" s="196">
        <v>0</v>
      </c>
      <c r="KE30" s="196">
        <v>0</v>
      </c>
      <c r="KF30" s="196" t="str">
        <f>IF(SUM(Tabelle2[[#This Row],[2018 NF]:[2028 NF]],Tabelle2[[#This Row],[2023 B]])&gt;0,"yes","no")</f>
        <v>no</v>
      </c>
      <c r="KG30" s="196">
        <f>IFERROR(INDEX(Tabelle2[[#Headers],[2005 NF]:[2034 NF]],MATCH(TRUE,INDEX(Tabelle2[[#This Row],[2005 NF]:[2034 NF]]&gt;1000,),0)),0)</f>
        <v>0</v>
      </c>
      <c r="KH30" s="196">
        <f>IFERROR(LOOKUP(2,1/(Tabelle2[[#This Row],[2005 NF]:[2035 NF]]&gt;1000),Tabelle2[[#Headers],[2005 NF]:[2035 NF]]),0)</f>
        <v>0</v>
      </c>
      <c r="KI30" s="196">
        <f>SUM(Tabelle2[[#This Row],[Jan 23 NF]:[Mar 23 NF]])</f>
        <v>0</v>
      </c>
      <c r="KJ30" s="196">
        <f>SUM(Tabelle2[[#This Row],[Jan-23B]:[Mar-23B]])</f>
        <v>0</v>
      </c>
      <c r="KK30" s="98">
        <v>0</v>
      </c>
      <c r="KL30" s="98">
        <v>0</v>
      </c>
      <c r="KM30" s="98">
        <v>0</v>
      </c>
      <c r="KN30" s="98">
        <v>0</v>
      </c>
      <c r="KO30" s="98">
        <v>0</v>
      </c>
      <c r="KP30" s="98">
        <v>0</v>
      </c>
      <c r="KQ30" s="98">
        <v>0</v>
      </c>
      <c r="KR30" s="98">
        <v>0</v>
      </c>
      <c r="KS30" s="98">
        <v>0</v>
      </c>
      <c r="KT30" s="52">
        <v>0</v>
      </c>
      <c r="KU30" s="52">
        <v>0</v>
      </c>
      <c r="KV30" s="52">
        <v>0</v>
      </c>
      <c r="KW30" s="52">
        <v>0</v>
      </c>
      <c r="KX30" s="52">
        <v>0</v>
      </c>
      <c r="KY30" s="52">
        <v>0</v>
      </c>
      <c r="KZ30" s="52">
        <v>0</v>
      </c>
      <c r="LA30" s="52" t="e">
        <f>$AV30*2.204623/#REF!*$AP30*Tabelle2[[#This Row],[May 23 NF]]</f>
        <v>#REF!</v>
      </c>
      <c r="LB30" s="52" t="e">
        <f>$AV30*2.204623/#REF!*$AP30*Tabelle2[[#This Row],[Jun 23 NF]]</f>
        <v>#REF!</v>
      </c>
      <c r="LC30" s="52" t="e">
        <f>$AV30*2.204623/#REF!*$AP30*Tabelle2[[#This Row],[Jul 23 NF]]</f>
        <v>#REF!</v>
      </c>
      <c r="LD30" s="52" t="e">
        <f>$AV30*2.204623/#REF!*$AP30*Tabelle2[[#This Row],[Aug 23 NF]]</f>
        <v>#REF!</v>
      </c>
      <c r="LE30" s="52" t="e">
        <f>$AV30*2.204623/#REF!*$AP30*Tabelle2[[#This Row],[Sep 23 NF]]</f>
        <v>#REF!</v>
      </c>
      <c r="LF30" s="52" t="e">
        <f>$AV30*2.204623/#REF!*$AP30*Tabelle2[[#This Row],[Oct 23 NF]]</f>
        <v>#REF!</v>
      </c>
      <c r="LG30" s="52" t="e">
        <f>$AV30*2.204623/#REF!*$AP30*Tabelle2[[#This Row],[Nov 23 NF]]</f>
        <v>#REF!</v>
      </c>
      <c r="LH30" s="52" t="e">
        <f>$AV30*2.204623/#REF!*$AP30*Tabelle2[[#This Row],[Dec 23 NF]]</f>
        <v>#REF!</v>
      </c>
      <c r="LI30" s="52" t="e">
        <f>$AV30*2.204623/#REF!*$AP30*Tabelle2[[#This Row],[Jan 24 NF]]</f>
        <v>#REF!</v>
      </c>
      <c r="LJ30" s="52" t="e">
        <f>$AV30*2.204623/#REF!*$AP30*Tabelle2[[#This Row],[Feb 24 NF]]</f>
        <v>#REF!</v>
      </c>
      <c r="LK30" s="52" t="e">
        <f>$AV30*2.204623/#REF!*$AP30*Tabelle2[[#This Row],[Mar 24 NF]]</f>
        <v>#REF!</v>
      </c>
      <c r="LL30" s="52" t="e">
        <f>$AV30*2.204623/#REF!*$AP30*Tabelle2[[#This Row],[Apr 24 NF]]</f>
        <v>#REF!</v>
      </c>
      <c r="LM30" s="52" t="e">
        <f>$AV30*2.204623/#REF!*$AP30*Tabelle2[[#This Row],[May 24 NF]]</f>
        <v>#REF!</v>
      </c>
      <c r="LN30" s="52" t="e">
        <f>$AV30*2.204623/#REF!*$AP30*Tabelle2[[#This Row],[Jun 24 NF]]</f>
        <v>#REF!</v>
      </c>
      <c r="LO30" s="52" t="e">
        <f>$AV30*2.204623/#REF!*$AP30*Tabelle2[[#This Row],[Jul 24 NF]]</f>
        <v>#REF!</v>
      </c>
      <c r="LP30" s="52" t="e">
        <f>$AV30*2.204623/#REF!*$AP30*Tabelle2[[#This Row],[Aug 24 NF]]</f>
        <v>#REF!</v>
      </c>
      <c r="LQ30" s="52" t="e">
        <f>$AV30*2.204623/#REF!*$AP30*Tabelle2[[#This Row],[Sep 24 NF]]</f>
        <v>#REF!</v>
      </c>
      <c r="LR30" s="52" t="e">
        <f>$AV30*2.204623/#REF!*$AP30*Tabelle2[[#This Row],[Oct 24 NF]]</f>
        <v>#REF!</v>
      </c>
      <c r="LS30" s="52" t="e">
        <f>$AV30*2.204623/#REF!*$AP30*Tabelle2[[#This Row],[Nov 24 NF]]</f>
        <v>#REF!</v>
      </c>
      <c r="LT30" s="52" t="e">
        <f>$AV30*2.204623/#REF!*$AP30*Tabelle2[[#This Row],[Dec 24 NF]]</f>
        <v>#REF!</v>
      </c>
      <c r="LU30" s="198">
        <f>SUM(Tabelle2[[#This Row],[Jan 22 EV]:[Mar 22 EV]])</f>
        <v>0</v>
      </c>
      <c r="LV30" s="198">
        <f>SUM(Tabelle2[[#This Row],[Apr 22 EV]:[Jun 22 EV]])</f>
        <v>0</v>
      </c>
      <c r="LW30" s="198">
        <f>SUM(Tabelle2[[#This Row],[Jul 22 EV]:[Sep 22 EV]])</f>
        <v>0</v>
      </c>
      <c r="LX30" s="198">
        <f>SUM(Tabelle2[[#This Row],[Oct 22 EV]:[Dec 22 EV]])</f>
        <v>0</v>
      </c>
      <c r="LY30" s="198">
        <f>SUM(Tabelle2[[#This Row],[Jan 23 EV]:[Mar 23 EV]])</f>
        <v>0</v>
      </c>
      <c r="LZ30" s="198" t="e">
        <f>SUM(Tabelle2[[#This Row],[Apr 23 EV]:[Jun 23 EV]])</f>
        <v>#REF!</v>
      </c>
      <c r="MA30" s="198" t="e">
        <f>SUM(Tabelle2[[#This Row],[Jul 23 EV]:[Sep 23 EV]])</f>
        <v>#REF!</v>
      </c>
      <c r="MB30" s="198" t="e">
        <f>SUM(Tabelle2[[#This Row],[Oct 23 EV]:[Dec 23 EV]])</f>
        <v>#REF!</v>
      </c>
      <c r="MC30" s="198" t="e">
        <f>SUM(Tabelle2[[#This Row],[Jan 24 EV]:[Mar 24 EV]])</f>
        <v>#REF!</v>
      </c>
      <c r="MD30" s="198" t="e">
        <f>SUM(Tabelle2[[#This Row],[Apr 24 EV]:[Jun 24 EV]])</f>
        <v>#REF!</v>
      </c>
      <c r="ME30" s="198" t="e">
        <f>SUM(Tabelle2[[#This Row],[Jul 24 EV]:[Sep 24 EV]])</f>
        <v>#REF!</v>
      </c>
      <c r="MF30" s="198" t="e">
        <f>SUM(Tabelle2[[#This Row],[Oct 24 EV]:[Dec 24 EV]])</f>
        <v>#REF!</v>
      </c>
      <c r="MG30" s="95"/>
      <c r="MH30" s="95"/>
      <c r="MI30" s="95"/>
      <c r="MJ30" s="95"/>
      <c r="MK30" s="95"/>
      <c r="ML30" s="95"/>
      <c r="MM30" s="95"/>
      <c r="MN30" s="95"/>
      <c r="MO30" s="95"/>
      <c r="MP30" s="98"/>
      <c r="MQ30" s="98"/>
      <c r="MR30" s="98"/>
      <c r="MS30" s="98"/>
      <c r="MT30" s="98"/>
      <c r="MU30" s="98">
        <v>0</v>
      </c>
      <c r="MV30" s="98">
        <f>SUM(Tabelle2[[#This Row],[Jan 22 EV]:[Dec 22 EV]])</f>
        <v>0</v>
      </c>
      <c r="MW30" s="98" t="e">
        <f>SUM(Tabelle2[[#This Row],[Jan 23 EV]:[Dec 23 EV]])</f>
        <v>#REF!</v>
      </c>
      <c r="MX30" s="98" t="e">
        <f>SUM(Tabelle2[[#This Row],[Jan 24 EV]:[Dec 24 EV]])</f>
        <v>#REF!</v>
      </c>
      <c r="MY30" s="98">
        <f t="shared" si="22"/>
        <v>0</v>
      </c>
      <c r="MZ30" s="98">
        <f t="shared" si="23"/>
        <v>0</v>
      </c>
      <c r="NA30" s="98">
        <f t="shared" si="24"/>
        <v>0</v>
      </c>
      <c r="NB30" s="98">
        <f t="shared" si="25"/>
        <v>0</v>
      </c>
      <c r="NC30" s="98">
        <v>0</v>
      </c>
      <c r="ND30" s="98">
        <v>0</v>
      </c>
      <c r="NE30" s="98">
        <v>0</v>
      </c>
      <c r="NF30" s="98">
        <v>0</v>
      </c>
      <c r="NG30" s="98">
        <v>0</v>
      </c>
      <c r="NH30" s="98">
        <v>0</v>
      </c>
      <c r="NI30" s="98">
        <v>0</v>
      </c>
      <c r="NJ30" s="98">
        <v>0</v>
      </c>
      <c r="NK30" s="98">
        <v>0</v>
      </c>
      <c r="NL30" s="98">
        <v>0</v>
      </c>
      <c r="NM30" s="98">
        <v>0</v>
      </c>
      <c r="NN30" s="98">
        <v>0</v>
      </c>
      <c r="NO30" s="198">
        <f t="shared" si="26"/>
        <v>0</v>
      </c>
      <c r="NP30" s="198">
        <f t="shared" si="27"/>
        <v>0</v>
      </c>
      <c r="NQ30" s="198">
        <f t="shared" si="28"/>
        <v>0</v>
      </c>
      <c r="NR30" s="198">
        <f t="shared" si="29"/>
        <v>0</v>
      </c>
      <c r="NS30" s="198">
        <f t="shared" si="30"/>
        <v>0</v>
      </c>
      <c r="NT30" s="198">
        <v>0</v>
      </c>
      <c r="NU30" s="198">
        <v>0</v>
      </c>
      <c r="NV30" s="198">
        <v>0</v>
      </c>
      <c r="NW30" s="198">
        <v>0</v>
      </c>
      <c r="NX30" s="198">
        <v>0</v>
      </c>
      <c r="NY30" s="198">
        <v>0</v>
      </c>
      <c r="NZ30" s="198">
        <v>0</v>
      </c>
      <c r="OA30" s="198">
        <v>0</v>
      </c>
      <c r="OB30" s="198">
        <v>0</v>
      </c>
      <c r="OC30" s="198">
        <v>0</v>
      </c>
      <c r="OD30" s="198">
        <v>0</v>
      </c>
      <c r="OE30" s="198">
        <v>0</v>
      </c>
      <c r="OF30" s="198">
        <f>SUM(Tabelle2[[#This Row],[Jan 23 B EV]:[Mar 23 B EV]])</f>
        <v>0</v>
      </c>
      <c r="OG30" s="198">
        <f>SUM(Tabelle2[[#This Row],[Apr 23 B EV]:[Jun 23 B EV]])</f>
        <v>0</v>
      </c>
      <c r="OH30" s="198">
        <f>SUM(Tabelle2[[#This Row],[Jul 23 B EV]:[Sep 23 B EV]])</f>
        <v>0</v>
      </c>
      <c r="OI30" s="198">
        <f>SUM(Tabelle2[[#This Row],[Oct 23 B EV]:[Dec 23 B EV]])</f>
        <v>0</v>
      </c>
      <c r="OJ30" s="198">
        <f>SUM(Tabelle2[[#This Row],[Jan 23 B EV]:[Dec 23 B EV]])</f>
        <v>0</v>
      </c>
      <c r="OK30" s="95"/>
      <c r="OL30" s="95"/>
      <c r="OM30" s="43"/>
      <c r="ON30" s="43"/>
      <c r="OO30" s="43"/>
      <c r="OP30" s="43"/>
      <c r="OQ30" s="95"/>
      <c r="OR30" s="95"/>
      <c r="OS30" s="95"/>
      <c r="OT30" s="95"/>
      <c r="OU30" s="95"/>
      <c r="OV30" s="95"/>
      <c r="OW30" s="95"/>
      <c r="OX30" s="198">
        <v>0</v>
      </c>
      <c r="OY30" s="198">
        <v>0</v>
      </c>
      <c r="OZ30" s="198">
        <v>0</v>
      </c>
      <c r="PA30" s="198">
        <v>0</v>
      </c>
      <c r="PB30" s="353">
        <v>0</v>
      </c>
      <c r="PC30" s="130" t="s">
        <v>57</v>
      </c>
      <c r="PD30" s="53" t="s">
        <v>95</v>
      </c>
      <c r="PE30" s="12" t="s">
        <v>171</v>
      </c>
      <c r="PF30" s="328" t="s">
        <v>45</v>
      </c>
      <c r="PG30" s="54">
        <v>0</v>
      </c>
      <c r="PH30" s="55">
        <v>547.79999999999995</v>
      </c>
      <c r="PI30" s="4">
        <v>1</v>
      </c>
      <c r="PJ30" s="4" t="s">
        <v>45</v>
      </c>
      <c r="PK30" s="4">
        <v>547.79999999999995</v>
      </c>
      <c r="PL30" s="4"/>
      <c r="PM30" s="12"/>
      <c r="PN30" s="329">
        <v>0</v>
      </c>
      <c r="PO30" s="53" t="s">
        <v>1229</v>
      </c>
      <c r="PP30" s="174"/>
      <c r="PQ30" s="174"/>
      <c r="PR30" s="237"/>
      <c r="PS30" s="221"/>
      <c r="PT30" s="200">
        <v>1706.6710356501817</v>
      </c>
      <c r="PU30" s="200">
        <v>1616.6794989762989</v>
      </c>
      <c r="PV30" s="200">
        <v>2813.8101851851857</v>
      </c>
      <c r="PW30" s="200">
        <v>3372.4709444775326</v>
      </c>
      <c r="PX30" s="200" t="e">
        <f>IF($PI30=1,SUMIF(#REF!,$PF30,#REF!),SUMIF(#REF!,$PJ30,#REF!))</f>
        <v>#REF!</v>
      </c>
      <c r="PY30" s="200" t="e">
        <f>IF($PI30=1,SUMIF(#REF!,$PF30,#REF!),SUMIF(#REF!,$PJ30,#REF!))</f>
        <v>#REF!</v>
      </c>
      <c r="PZ30" s="200" t="e">
        <f>IF($PI30=1,SUMIF(#REF!,$PF30,#REF!),SUMIF(#REF!,$PJ30,#REF!))</f>
        <v>#REF!</v>
      </c>
      <c r="QA30" s="200" t="e">
        <f>IF($PI30=1,SUMIF(#REF!,$PF30,#REF!),SUMIF(#REF!,$PJ30,#REF!))</f>
        <v>#REF!</v>
      </c>
      <c r="QB30" s="200" t="e">
        <f>IF($PI30=1,SUMIF(#REF!,$PF30,#REF!),SUMIF(#REF!,$PJ30,#REF!))</f>
        <v>#REF!</v>
      </c>
      <c r="QC30" s="200" t="e">
        <f>IF($PI30=1,SUMIF(#REF!,$PF30,#REF!),SUMIF(#REF!,$PJ30,#REF!))</f>
        <v>#REF!</v>
      </c>
      <c r="QD30" s="57">
        <f t="shared" si="31"/>
        <v>0</v>
      </c>
      <c r="QE30" s="57">
        <f t="shared" si="32"/>
        <v>0</v>
      </c>
      <c r="QF30" s="57"/>
      <c r="QG30" s="57">
        <f t="shared" si="34"/>
        <v>0</v>
      </c>
      <c r="QH30" s="57">
        <f t="shared" si="35"/>
        <v>24.636105657348235</v>
      </c>
      <c r="QI30" s="57">
        <f t="shared" si="36"/>
        <v>38.261847127777784</v>
      </c>
      <c r="QJ30" s="57">
        <f>IF(Tabelle2[[#This Row],[Index and Premium Usage]]=1,($AW30*(1+$AZ30))*(PW30*(1+$PG30)+$PH30)/1000,($AW30*(1+$AZ30))*(PW30*(1+$PG30)+$PK30)/1000)</f>
        <v>44.62052389004328</v>
      </c>
      <c r="QK30" s="57" t="e">
        <f>IF($PI30=1,($AW30*(1+$AY30))*(PX30*(1+$PG30)+$PH30)/1000,($AW30*(1+$AZ30))*(PX30*(1+$PG30)+$PK30+Tabelle2[[#This Row],[Premium VW 2023]])/1000)</f>
        <v>#REF!</v>
      </c>
      <c r="QL30" s="57" t="e">
        <f t="shared" si="37"/>
        <v>#REF!</v>
      </c>
      <c r="QM30" s="57" t="e">
        <f t="shared" si="38"/>
        <v>#REF!</v>
      </c>
      <c r="QN30" s="57" t="e">
        <f t="shared" si="39"/>
        <v>#REF!</v>
      </c>
      <c r="QO30" s="57" t="e">
        <f t="shared" si="40"/>
        <v>#REF!</v>
      </c>
      <c r="QP30" s="57" t="e">
        <f t="shared" si="41"/>
        <v>#REF!</v>
      </c>
    </row>
    <row r="31" spans="1:458" ht="12.75" customHeight="1">
      <c r="A31" s="94" t="s">
        <v>1262</v>
      </c>
      <c r="B31" s="94" t="s">
        <v>87</v>
      </c>
      <c r="C31" s="94" t="s">
        <v>1553</v>
      </c>
      <c r="D31" s="94" t="s">
        <v>108</v>
      </c>
      <c r="E31" s="173" t="s">
        <v>304</v>
      </c>
      <c r="F31" s="2" t="s">
        <v>304</v>
      </c>
      <c r="G31" s="2" t="s">
        <v>304</v>
      </c>
      <c r="H31" s="2" t="s">
        <v>216</v>
      </c>
      <c r="I31" s="188" t="s">
        <v>216</v>
      </c>
      <c r="J31" s="2" t="s">
        <v>22</v>
      </c>
      <c r="K31" s="2" t="s">
        <v>22</v>
      </c>
      <c r="L31" s="2" t="s">
        <v>22</v>
      </c>
      <c r="M31" s="2" t="s">
        <v>1318</v>
      </c>
      <c r="N31" s="2" t="s">
        <v>1319</v>
      </c>
      <c r="O31" s="6"/>
      <c r="P31" s="3" t="s">
        <v>81</v>
      </c>
      <c r="Q31" s="2" t="s">
        <v>91</v>
      </c>
      <c r="R31" s="2" t="s">
        <v>1146</v>
      </c>
      <c r="S31" s="2"/>
      <c r="T31" s="94" t="s">
        <v>1282</v>
      </c>
      <c r="U31" s="2" t="s">
        <v>32</v>
      </c>
      <c r="V31" s="2"/>
      <c r="W31" s="2"/>
      <c r="X31" s="94"/>
      <c r="Y31" s="94" t="s">
        <v>67</v>
      </c>
      <c r="Z31" s="2">
        <v>0</v>
      </c>
      <c r="AA31" s="2">
        <v>0</v>
      </c>
      <c r="AB31" s="2">
        <v>0</v>
      </c>
      <c r="AC31" s="326">
        <v>0</v>
      </c>
      <c r="AD31" s="2"/>
      <c r="AE31" s="2"/>
      <c r="AF31" s="2"/>
      <c r="AG31" s="2">
        <v>0</v>
      </c>
      <c r="AH31" s="2">
        <v>0</v>
      </c>
      <c r="AI31" s="2">
        <v>0</v>
      </c>
      <c r="AJ31" s="2" t="s">
        <v>120</v>
      </c>
      <c r="AK31" s="21"/>
      <c r="AL31" s="95"/>
      <c r="AM31" s="95"/>
      <c r="AN31" s="95"/>
      <c r="AO31" s="95"/>
      <c r="AP31" s="95">
        <v>1</v>
      </c>
      <c r="AQ31" s="95"/>
      <c r="AR31" s="95"/>
      <c r="AS31" s="95"/>
      <c r="AT31" s="95"/>
      <c r="AU31" s="95"/>
      <c r="AV31" s="33">
        <v>10.34</v>
      </c>
      <c r="AW31" s="33">
        <v>10.34</v>
      </c>
      <c r="AX31" s="193"/>
      <c r="AY31" s="61">
        <v>8.4000000000000005E-2</v>
      </c>
      <c r="AZ31" s="61">
        <v>8.4000000000000005E-2</v>
      </c>
      <c r="BA31" s="95">
        <v>0</v>
      </c>
      <c r="BB31" s="95">
        <v>0</v>
      </c>
      <c r="BC31" s="95">
        <v>0</v>
      </c>
      <c r="BD31" s="95">
        <v>0</v>
      </c>
      <c r="BE31" s="95">
        <v>0</v>
      </c>
      <c r="BF31" s="95">
        <v>0</v>
      </c>
      <c r="BG31" s="95">
        <v>0</v>
      </c>
      <c r="BH31" s="95">
        <v>0</v>
      </c>
      <c r="BI31" s="95">
        <v>0</v>
      </c>
      <c r="BJ31" s="96">
        <v>0</v>
      </c>
      <c r="BK31" s="133">
        <v>0</v>
      </c>
      <c r="BL31" s="133">
        <v>0</v>
      </c>
      <c r="BM31" s="96">
        <v>0</v>
      </c>
      <c r="BN31" s="96">
        <v>0</v>
      </c>
      <c r="BO31" s="96">
        <v>0</v>
      </c>
      <c r="BP31" s="96">
        <v>0</v>
      </c>
      <c r="BQ31" s="96">
        <v>0</v>
      </c>
      <c r="BR31" s="96">
        <v>0</v>
      </c>
      <c r="BS31" s="96">
        <v>0</v>
      </c>
      <c r="BT31" s="96">
        <v>0</v>
      </c>
      <c r="BU31" s="96">
        <v>0</v>
      </c>
      <c r="BV31" s="96">
        <v>0</v>
      </c>
      <c r="BW31" s="96">
        <v>0</v>
      </c>
      <c r="BX31" s="96">
        <v>0</v>
      </c>
      <c r="BY31" s="96">
        <v>0</v>
      </c>
      <c r="BZ31" s="96">
        <v>0</v>
      </c>
      <c r="CA31" s="96">
        <v>0</v>
      </c>
      <c r="CB31" s="96">
        <v>0</v>
      </c>
      <c r="CC31" s="96">
        <v>0</v>
      </c>
      <c r="CD31" s="96">
        <v>0</v>
      </c>
      <c r="CE31" s="96">
        <v>0</v>
      </c>
      <c r="CF31" s="96">
        <v>0</v>
      </c>
      <c r="CG31" s="96">
        <v>0</v>
      </c>
      <c r="CH31" s="96">
        <v>0</v>
      </c>
      <c r="CI31" s="96">
        <v>0</v>
      </c>
      <c r="CJ31" s="96">
        <v>0</v>
      </c>
      <c r="CK31" s="95">
        <f>SUM(Tabelle2[[#This Row],[Jan 22 CF]:[Mar 22 CF]])</f>
        <v>0</v>
      </c>
      <c r="CL31" s="95">
        <f>SUM(Tabelle2[[#This Row],[Apr 22 CF]:[Jun 22 CF]])</f>
        <v>0</v>
      </c>
      <c r="CM31" s="95">
        <f>SUM(Tabelle2[[#This Row],[Jul 22 CF]:[Sep 22 CF]])</f>
        <v>0</v>
      </c>
      <c r="CN31" s="95">
        <f>SUM(Tabelle2[[#This Row],[Oct 22 CF]:[Dec 22 CF]])</f>
        <v>0</v>
      </c>
      <c r="CO31" s="95">
        <f>SUM(Tabelle2[[#This Row],[Jan 23 CF]:[Mar 23 CF]])</f>
        <v>0</v>
      </c>
      <c r="CP31" s="95">
        <f>SUM(Tabelle2[[#This Row],[Apr 23 CF]:[Jun 23 CF]])</f>
        <v>0</v>
      </c>
      <c r="CQ31" s="95">
        <f>SUM(Tabelle2[[#This Row],[Jul 23 CF]:[Sep 23 CF]])</f>
        <v>0</v>
      </c>
      <c r="CR31" s="95">
        <f>SUM(Tabelle2[[#This Row],[Oct 23 CF]:[Dec 23 CF]])</f>
        <v>0</v>
      </c>
      <c r="CS31" s="95">
        <f>SUM(Tabelle2[[#This Row],[Jan 24 CF]:[Mar 24 CF]])</f>
        <v>0</v>
      </c>
      <c r="CT31" s="95">
        <f>SUM(Tabelle2[[#This Row],[Apr 24 CF]:[Jun 24 CF]])</f>
        <v>0</v>
      </c>
      <c r="CU31" s="95">
        <f>SUM(Tabelle2[[#This Row],[Jul 24 CF]:[Sep 24 CF]])</f>
        <v>0</v>
      </c>
      <c r="CV31" s="95">
        <f>SUM(Tabelle2[[#This Row],[Oct 24 CF]:[Dec 24 CF]])</f>
        <v>0</v>
      </c>
      <c r="CW31" s="127"/>
      <c r="CX31" s="276"/>
      <c r="CY31" s="127"/>
      <c r="CZ31" s="52">
        <v>0</v>
      </c>
      <c r="DA31" s="52">
        <f>SUM(Tabelle2[[#This Row],[Jan 22 CF]:[Dec 22 CF]])</f>
        <v>0</v>
      </c>
      <c r="DB31" s="98">
        <f>SUM(Tabelle2[[#This Row],[Jan 23 CF]:[Dec 23 CF]])</f>
        <v>0</v>
      </c>
      <c r="DC31" s="98">
        <f>SUM(Tabelle2[[#This Row],[Jan 24 CF]:[Dec 24 CF]])</f>
        <v>0</v>
      </c>
      <c r="DD31" s="98">
        <v>0</v>
      </c>
      <c r="DE31" s="98">
        <v>0</v>
      </c>
      <c r="DF31" s="98">
        <v>0</v>
      </c>
      <c r="DG31" s="98">
        <v>0</v>
      </c>
      <c r="DH31" s="98">
        <v>0</v>
      </c>
      <c r="DI31" s="98">
        <v>0</v>
      </c>
      <c r="DJ31" s="98">
        <v>0</v>
      </c>
      <c r="DK31" s="98">
        <v>0</v>
      </c>
      <c r="DL31" s="98">
        <v>0</v>
      </c>
      <c r="DM31" s="98">
        <v>0</v>
      </c>
      <c r="DN31" s="98"/>
      <c r="DO31" s="98"/>
      <c r="DP31" s="226">
        <v>0.95</v>
      </c>
      <c r="DQ31" s="226">
        <v>0.92500000000000004</v>
      </c>
      <c r="DR31" s="226">
        <v>0.8</v>
      </c>
      <c r="DS31" s="226">
        <v>0.85</v>
      </c>
      <c r="DT31" s="226">
        <v>0.9</v>
      </c>
      <c r="DU31" s="226">
        <v>0.9</v>
      </c>
      <c r="DV31" s="226">
        <v>0.9</v>
      </c>
      <c r="DW31" s="226">
        <v>0.9</v>
      </c>
      <c r="DX31" s="226">
        <v>0.9</v>
      </c>
      <c r="DY31" s="226">
        <v>0.9</v>
      </c>
      <c r="DZ31" s="226">
        <v>0.9</v>
      </c>
      <c r="EA31" s="226">
        <v>0.88</v>
      </c>
      <c r="EB31" s="226">
        <v>0.9</v>
      </c>
      <c r="EC31" s="226">
        <v>0.93</v>
      </c>
      <c r="ED31" s="226">
        <v>0.93</v>
      </c>
      <c r="EE31" s="226">
        <v>0.9</v>
      </c>
      <c r="EF31" s="316">
        <v>0.9</v>
      </c>
      <c r="EG31" s="316">
        <v>0.9</v>
      </c>
      <c r="EH31" s="316">
        <v>0.9</v>
      </c>
      <c r="EI31" s="226">
        <v>0.95</v>
      </c>
      <c r="EJ31" s="226">
        <v>0.95</v>
      </c>
      <c r="EK31" s="226">
        <v>0.95</v>
      </c>
      <c r="EL31" s="226">
        <v>0.97499999999999998</v>
      </c>
      <c r="EM31" s="226">
        <v>0.95</v>
      </c>
      <c r="EN31" s="226">
        <v>0.9</v>
      </c>
      <c r="EO31" s="226">
        <v>0.9</v>
      </c>
      <c r="EP31" s="226">
        <v>0.9</v>
      </c>
      <c r="EQ31" s="226">
        <v>0.9</v>
      </c>
      <c r="ER31" s="226">
        <v>0.9</v>
      </c>
      <c r="ES31" s="226">
        <v>0.9</v>
      </c>
      <c r="ET31" s="226">
        <v>0.9</v>
      </c>
      <c r="EU31" s="226">
        <v>0.9</v>
      </c>
      <c r="EV31" s="226">
        <v>0.9</v>
      </c>
      <c r="EW31" s="226">
        <v>0.9</v>
      </c>
      <c r="EX31" s="226">
        <v>0.9</v>
      </c>
      <c r="EY31" s="226">
        <v>0.9</v>
      </c>
      <c r="EZ31" s="316">
        <v>0.9</v>
      </c>
      <c r="FA31" s="226">
        <v>0.9</v>
      </c>
      <c r="FB31" s="226">
        <v>0.85</v>
      </c>
      <c r="FC31" s="226">
        <v>0.85</v>
      </c>
      <c r="FD31" s="226">
        <v>0.85</v>
      </c>
      <c r="FE31" s="226">
        <v>0.85</v>
      </c>
      <c r="FF31" s="226">
        <v>0.85</v>
      </c>
      <c r="FG31" s="226">
        <v>0.85</v>
      </c>
      <c r="FH31" s="226">
        <v>0.85</v>
      </c>
      <c r="FI31" s="226">
        <v>0.85</v>
      </c>
      <c r="FJ31" s="226">
        <v>0.85</v>
      </c>
      <c r="FK31" s="226">
        <v>0.85</v>
      </c>
      <c r="FL31" s="226">
        <v>0.85</v>
      </c>
      <c r="FM31" s="195">
        <f t="shared" si="0"/>
        <v>0</v>
      </c>
      <c r="FN31" s="195">
        <f t="shared" si="1"/>
        <v>0</v>
      </c>
      <c r="FO31" s="195">
        <f t="shared" si="2"/>
        <v>0</v>
      </c>
      <c r="FP31" s="195">
        <f t="shared" si="3"/>
        <v>0</v>
      </c>
      <c r="FQ31" s="195">
        <f t="shared" si="4"/>
        <v>0</v>
      </c>
      <c r="FR31" s="195">
        <f t="shared" si="5"/>
        <v>0</v>
      </c>
      <c r="FS31" s="195">
        <f t="shared" si="6"/>
        <v>0</v>
      </c>
      <c r="FT31" s="95">
        <f t="shared" si="7"/>
        <v>0</v>
      </c>
      <c r="FU31" s="95">
        <f t="shared" si="8"/>
        <v>0</v>
      </c>
      <c r="FV31" s="95">
        <f t="shared" si="9"/>
        <v>0</v>
      </c>
      <c r="FW31" s="95">
        <f t="shared" si="10"/>
        <v>0</v>
      </c>
      <c r="FX31" s="95">
        <f t="shared" si="11"/>
        <v>0</v>
      </c>
      <c r="FY31" s="95">
        <f t="shared" si="12"/>
        <v>0</v>
      </c>
      <c r="FZ31" s="95">
        <f t="shared" si="13"/>
        <v>0</v>
      </c>
      <c r="GA31" s="95">
        <f t="shared" si="14"/>
        <v>0</v>
      </c>
      <c r="GB31" s="95">
        <f t="shared" si="15"/>
        <v>0</v>
      </c>
      <c r="GC31" s="95">
        <f t="shared" si="16"/>
        <v>0</v>
      </c>
      <c r="GD31" s="95">
        <f t="shared" si="17"/>
        <v>0</v>
      </c>
      <c r="GE31" s="95">
        <f t="shared" si="18"/>
        <v>0</v>
      </c>
      <c r="GF31" s="95">
        <f t="shared" si="19"/>
        <v>0</v>
      </c>
      <c r="GG31" s="95">
        <f t="shared" si="20"/>
        <v>0</v>
      </c>
      <c r="GH31" s="95">
        <f t="shared" si="21"/>
        <v>0</v>
      </c>
      <c r="GI31" s="95">
        <f>BW31*Tabelle2[[#This Row],[Nov 2023 AF]]</f>
        <v>0</v>
      </c>
      <c r="GJ31" s="95">
        <f>BX31*Tabelle2[[#This Row],[Dec 2023 AF]]</f>
        <v>0</v>
      </c>
      <c r="GK31" s="95">
        <f>BY31*Tabelle2[[#This Row],[Jan 2024 AF]]</f>
        <v>0</v>
      </c>
      <c r="GL31" s="95">
        <f>BZ31*Tabelle2[[#This Row],[Feb 2024 AF]]</f>
        <v>0</v>
      </c>
      <c r="GM31" s="95">
        <f>CA31*Tabelle2[[#This Row],[Mar 2024 AF]]</f>
        <v>0</v>
      </c>
      <c r="GN31" s="95">
        <f>CB31*Tabelle2[[#This Row],[Apr 2024 AF]]</f>
        <v>0</v>
      </c>
      <c r="GO31" s="95">
        <f>CC31*Tabelle2[[#This Row],[May 2024 AF]]</f>
        <v>0</v>
      </c>
      <c r="GP31" s="95">
        <f>CD31*Tabelle2[[#This Row],[Jun 2024 AF]]</f>
        <v>0</v>
      </c>
      <c r="GQ31" s="95">
        <f>CE31*Tabelle2[[#This Row],[Jul 2024 AF]]</f>
        <v>0</v>
      </c>
      <c r="GR31" s="95">
        <f>CF31*Tabelle2[[#This Row],[Aug 2024 AF]]</f>
        <v>0</v>
      </c>
      <c r="GS31" s="95">
        <f>CG31*Tabelle2[[#This Row],[Sep 2024 AF]]</f>
        <v>0</v>
      </c>
      <c r="GT31" s="95">
        <f>CH31*Tabelle2[[#This Row],[Oct 2024 AF]]</f>
        <v>0</v>
      </c>
      <c r="GU31" s="95">
        <f>CI31*Tabelle2[[#This Row],[Nov 2024 AF]]</f>
        <v>0</v>
      </c>
      <c r="GV31" s="95">
        <f>CJ31*Tabelle2[[#This Row],[Dec 2024 AF]]</f>
        <v>0</v>
      </c>
      <c r="GW31" s="95">
        <f>SUM(Tabelle2[[#This Row],[Jan 22 NF]:[Mar 22 NF]])</f>
        <v>0</v>
      </c>
      <c r="GX31" s="95">
        <f>SUM(Tabelle2[[#This Row],[Apr 22 NF]:[Jun 22 NF]])</f>
        <v>0</v>
      </c>
      <c r="GY31" s="95">
        <f>SUM(Tabelle2[[#This Row],[Jul 22 NF]:[Sep 22 NF]])</f>
        <v>0</v>
      </c>
      <c r="GZ31" s="95">
        <f>SUM(Tabelle2[[#This Row],[Oct 22 NF]:[Dec 22 NF]])</f>
        <v>0</v>
      </c>
      <c r="HA31" s="98">
        <f>SUM(Tabelle2[[#This Row],[Jan 23 NF]:[Mar 23 NF]])</f>
        <v>0</v>
      </c>
      <c r="HB31" s="98">
        <f>SUM(Tabelle2[[#This Row],[Apr 23 NF]:[Jun 23 NF]])</f>
        <v>0</v>
      </c>
      <c r="HC31" s="98">
        <f>SUM(Tabelle2[[#This Row],[Jul 23 NF]:[Sep 23 NF]])</f>
        <v>0</v>
      </c>
      <c r="HD31" s="98">
        <f>SUM(Tabelle2[[#This Row],[Oct 23 NF]:[Dec 23 NF]])</f>
        <v>0</v>
      </c>
      <c r="HE31" s="95">
        <f>SUM(Tabelle2[[#This Row],[Jan 24 NF]:[Mar 24 NF]])</f>
        <v>0</v>
      </c>
      <c r="HF31" s="98">
        <f>SUM(Tabelle2[[#This Row],[Apr 24 NF]:[Jun 24 NF]])</f>
        <v>0</v>
      </c>
      <c r="HG31" s="98">
        <f>SUM(Tabelle2[[#This Row],[Jul 24 NF]:[Sep 24 NF]])</f>
        <v>0</v>
      </c>
      <c r="HH31" s="98">
        <f>SUM(Tabelle2[[#This Row],[Oct 24 NF]:[Dec 24 NF]])</f>
        <v>0</v>
      </c>
      <c r="HI31" s="95"/>
      <c r="HJ31" s="95"/>
      <c r="HK31" s="95"/>
      <c r="HL31" s="95"/>
      <c r="HM31" s="95"/>
      <c r="HN31" s="95"/>
      <c r="HO31" s="95"/>
      <c r="HP31" s="95"/>
      <c r="HQ31" s="95"/>
      <c r="HR31" s="95"/>
      <c r="HS31" s="95"/>
      <c r="HT31" s="95"/>
      <c r="HU31" s="95"/>
      <c r="HV31" s="98"/>
      <c r="HW31" s="98">
        <v>0</v>
      </c>
      <c r="HX31" s="98">
        <v>0</v>
      </c>
      <c r="HY31" s="98">
        <v>0</v>
      </c>
      <c r="HZ31" s="98">
        <f>SUM(Tabelle2[[#This Row],[Jan 22 NF]:[Dec 22 NF]])</f>
        <v>0</v>
      </c>
      <c r="IA31" s="98">
        <f>SUM(Tabelle2[[#This Row],[Jan 23 NF]:[Dec 23 NF]])</f>
        <v>0</v>
      </c>
      <c r="IB31" s="98">
        <f>SUM(Tabelle2[[#This Row],[Jan 24 NF]:[Dec 24 NF]])</f>
        <v>0</v>
      </c>
      <c r="IC31" s="98">
        <f>IFERROR(Tabelle2[[#This Row],[2025 CF]]*Tabelle2[[#This Row],[2025 AF]],0)</f>
        <v>0</v>
      </c>
      <c r="ID31" s="98">
        <f>IFERROR(Tabelle2[[#This Row],[2026 CF]]*Tabelle2[[#This Row],[2026 AF]],0)</f>
        <v>0</v>
      </c>
      <c r="IE31" s="98">
        <f>IFERROR(Tabelle2[[#This Row],[2027 CF]]*Tabelle2[[#This Row],[2027 AF]],0)</f>
        <v>0</v>
      </c>
      <c r="IF31" s="98">
        <f>IFERROR(Tabelle2[[#This Row],[2028 CF]]*Tabelle2[[#This Row],[2028 AF]],0)</f>
        <v>0</v>
      </c>
      <c r="IG31" s="98">
        <f>IFERROR(Tabelle2[[#This Row],[2029 CF]]*Tabelle2[[#This Row],[2029 AF]],0)</f>
        <v>0</v>
      </c>
      <c r="IH31" s="98">
        <f>IFERROR(Tabelle2[[#This Row],[2030 CF]]*Tabelle2[[#This Row],[2030 AF]],0)</f>
        <v>0</v>
      </c>
      <c r="II31" s="98">
        <f>IFERROR(Tabelle2[[#This Row],[2031 CF]]*Tabelle2[[#This Row],[2031 AF]],0)</f>
        <v>0</v>
      </c>
      <c r="IJ31" s="98">
        <f>IFERROR(Tabelle2[[#This Row],[2032 CF]]*Tabelle2[[#This Row],[2032 AF]],0)</f>
        <v>0</v>
      </c>
      <c r="IK31" s="98">
        <f>IFERROR(Tabelle2[[#This Row],[2033 CF]]*Tabelle2[[#This Row],[2033 AF]],0)</f>
        <v>0</v>
      </c>
      <c r="IL31" s="98">
        <f>IFERROR(Tabelle2[[#This Row],[2034 CF]]*Tabelle2[[#This Row],[2034 AF]],0)</f>
        <v>0</v>
      </c>
      <c r="IM31" s="98">
        <f>IFERROR(Tabelle2[[#This Row],[2035 CF]]*Tabelle2[[#This Row],[2035 AF]],0)</f>
        <v>0</v>
      </c>
      <c r="IN31" s="98">
        <v>0</v>
      </c>
      <c r="IO31" s="98">
        <v>0</v>
      </c>
      <c r="IP31" s="98">
        <v>0</v>
      </c>
      <c r="IQ31" s="98">
        <v>0</v>
      </c>
      <c r="IR31" s="98">
        <v>0</v>
      </c>
      <c r="IS31" s="51">
        <v>0</v>
      </c>
      <c r="IT31" s="109">
        <v>0</v>
      </c>
      <c r="IU31" s="109">
        <v>0</v>
      </c>
      <c r="IV31" s="98">
        <v>0</v>
      </c>
      <c r="IW31" s="98">
        <v>0</v>
      </c>
      <c r="IX31" s="98">
        <v>0</v>
      </c>
      <c r="IY31" s="98">
        <v>0</v>
      </c>
      <c r="IZ31" s="51">
        <v>0</v>
      </c>
      <c r="JA31" s="51">
        <v>0</v>
      </c>
      <c r="JB31" s="51">
        <v>0</v>
      </c>
      <c r="JC31" s="51">
        <v>0</v>
      </c>
      <c r="JD31" s="51">
        <v>0</v>
      </c>
      <c r="JE31" s="196">
        <v>0</v>
      </c>
      <c r="JF31" s="196">
        <v>0</v>
      </c>
      <c r="JG31" s="196">
        <v>0</v>
      </c>
      <c r="JH31" s="196">
        <v>0</v>
      </c>
      <c r="JI31" s="196">
        <v>0</v>
      </c>
      <c r="JJ31" s="196">
        <v>0</v>
      </c>
      <c r="JK31" s="196">
        <v>0</v>
      </c>
      <c r="JL31" s="196">
        <v>0</v>
      </c>
      <c r="JM31" s="196">
        <v>0</v>
      </c>
      <c r="JN31" s="196">
        <v>0</v>
      </c>
      <c r="JO31" s="196">
        <v>0</v>
      </c>
      <c r="JP31" s="196">
        <v>0</v>
      </c>
      <c r="JQ31" s="196">
        <f>SUM(Tabelle2[[#This Row],[Jan-23B]:[Mar-23B]])</f>
        <v>0</v>
      </c>
      <c r="JR31" s="196">
        <f>SUM(Tabelle2[[#This Row],[Apr-23B]:[Jun-23B]])</f>
        <v>0</v>
      </c>
      <c r="JS31" s="196">
        <f>SUM(Tabelle2[[#This Row],[Jul-23B]:[Sep-23B]])</f>
        <v>0</v>
      </c>
      <c r="JT31" s="196">
        <f>SUM(Tabelle2[[#This Row],[Oct-23B]:[Dec-23B]])</f>
        <v>0</v>
      </c>
      <c r="JU31" s="196">
        <f>SUM(Tabelle2[[#This Row],[1Q23 B1]:[4Q23 B]])</f>
        <v>0</v>
      </c>
      <c r="JV31" s="196">
        <v>0</v>
      </c>
      <c r="JW31" s="196">
        <v>0</v>
      </c>
      <c r="JX31" s="196">
        <v>0</v>
      </c>
      <c r="JY31" s="196">
        <v>0</v>
      </c>
      <c r="JZ31" s="196">
        <v>0</v>
      </c>
      <c r="KA31" s="196">
        <v>0</v>
      </c>
      <c r="KB31" s="196">
        <v>0</v>
      </c>
      <c r="KC31" s="196">
        <v>0</v>
      </c>
      <c r="KD31" s="196">
        <v>0</v>
      </c>
      <c r="KE31" s="196">
        <v>0</v>
      </c>
      <c r="KF31" s="196" t="str">
        <f>IF(SUM(Tabelle2[[#This Row],[2018 NF]:[2028 NF]],Tabelle2[[#This Row],[2023 B]])&gt;0,"yes","no")</f>
        <v>no</v>
      </c>
      <c r="KG31" s="196">
        <f>IFERROR(INDEX(Tabelle2[[#Headers],[2005 NF]:[2034 NF]],MATCH(TRUE,INDEX(Tabelle2[[#This Row],[2005 NF]:[2034 NF]]&gt;1000,),0)),0)</f>
        <v>0</v>
      </c>
      <c r="KH31" s="196">
        <f>IFERROR(LOOKUP(2,1/(Tabelle2[[#This Row],[2005 NF]:[2035 NF]]&gt;1000),Tabelle2[[#Headers],[2005 NF]:[2035 NF]]),0)</f>
        <v>0</v>
      </c>
      <c r="KI31" s="196">
        <f>SUM(Tabelle2[[#This Row],[Jan 23 NF]:[Mar 23 NF]])</f>
        <v>0</v>
      </c>
      <c r="KJ31" s="196">
        <f>SUM(Tabelle2[[#This Row],[Jan-23B]:[Mar-23B]])</f>
        <v>0</v>
      </c>
      <c r="KK31" s="98">
        <v>0</v>
      </c>
      <c r="KL31" s="98">
        <v>0</v>
      </c>
      <c r="KM31" s="98">
        <v>0</v>
      </c>
      <c r="KN31" s="98">
        <v>0</v>
      </c>
      <c r="KO31" s="98">
        <v>0</v>
      </c>
      <c r="KP31" s="98">
        <v>0</v>
      </c>
      <c r="KQ31" s="98">
        <v>0</v>
      </c>
      <c r="KR31" s="98">
        <v>0</v>
      </c>
      <c r="KS31" s="98">
        <v>0</v>
      </c>
      <c r="KT31" s="52">
        <v>0</v>
      </c>
      <c r="KU31" s="52">
        <v>0</v>
      </c>
      <c r="KV31" s="52">
        <v>0</v>
      </c>
      <c r="KW31" s="52">
        <v>0</v>
      </c>
      <c r="KX31" s="52">
        <v>0</v>
      </c>
      <c r="KY31" s="52">
        <v>0</v>
      </c>
      <c r="KZ31" s="52">
        <v>0</v>
      </c>
      <c r="LA31" s="52" t="e">
        <f>$AV31*2.204623/#REF!*$AP31*Tabelle2[[#This Row],[May 23 NF]]</f>
        <v>#REF!</v>
      </c>
      <c r="LB31" s="52" t="e">
        <f>$AV31*2.204623/#REF!*$AP31*Tabelle2[[#This Row],[Jun 23 NF]]</f>
        <v>#REF!</v>
      </c>
      <c r="LC31" s="52" t="e">
        <f>$AV31*2.204623/#REF!*$AP31*Tabelle2[[#This Row],[Jul 23 NF]]</f>
        <v>#REF!</v>
      </c>
      <c r="LD31" s="52" t="e">
        <f>$AV31*2.204623/#REF!*$AP31*Tabelle2[[#This Row],[Aug 23 NF]]</f>
        <v>#REF!</v>
      </c>
      <c r="LE31" s="52" t="e">
        <f>$AV31*2.204623/#REF!*$AP31*Tabelle2[[#This Row],[Sep 23 NF]]</f>
        <v>#REF!</v>
      </c>
      <c r="LF31" s="52" t="e">
        <f>$AV31*2.204623/#REF!*$AP31*Tabelle2[[#This Row],[Oct 23 NF]]</f>
        <v>#REF!</v>
      </c>
      <c r="LG31" s="52" t="e">
        <f>$AV31*2.204623/#REF!*$AP31*Tabelle2[[#This Row],[Nov 23 NF]]</f>
        <v>#REF!</v>
      </c>
      <c r="LH31" s="52" t="e">
        <f>$AV31*2.204623/#REF!*$AP31*Tabelle2[[#This Row],[Dec 23 NF]]</f>
        <v>#REF!</v>
      </c>
      <c r="LI31" s="52" t="e">
        <f>$AV31*2.204623/#REF!*$AP31*Tabelle2[[#This Row],[Jan 24 NF]]</f>
        <v>#REF!</v>
      </c>
      <c r="LJ31" s="52" t="e">
        <f>$AV31*2.204623/#REF!*$AP31*Tabelle2[[#This Row],[Feb 24 NF]]</f>
        <v>#REF!</v>
      </c>
      <c r="LK31" s="52" t="e">
        <f>$AV31*2.204623/#REF!*$AP31*Tabelle2[[#This Row],[Mar 24 NF]]</f>
        <v>#REF!</v>
      </c>
      <c r="LL31" s="52" t="e">
        <f>$AV31*2.204623/#REF!*$AP31*Tabelle2[[#This Row],[Apr 24 NF]]</f>
        <v>#REF!</v>
      </c>
      <c r="LM31" s="52" t="e">
        <f>$AV31*2.204623/#REF!*$AP31*Tabelle2[[#This Row],[May 24 NF]]</f>
        <v>#REF!</v>
      </c>
      <c r="LN31" s="52" t="e">
        <f>$AV31*2.204623/#REF!*$AP31*Tabelle2[[#This Row],[Jun 24 NF]]</f>
        <v>#REF!</v>
      </c>
      <c r="LO31" s="52" t="e">
        <f>$AV31*2.204623/#REF!*$AP31*Tabelle2[[#This Row],[Jul 24 NF]]</f>
        <v>#REF!</v>
      </c>
      <c r="LP31" s="52" t="e">
        <f>$AV31*2.204623/#REF!*$AP31*Tabelle2[[#This Row],[Aug 24 NF]]</f>
        <v>#REF!</v>
      </c>
      <c r="LQ31" s="52" t="e">
        <f>$AV31*2.204623/#REF!*$AP31*Tabelle2[[#This Row],[Sep 24 NF]]</f>
        <v>#REF!</v>
      </c>
      <c r="LR31" s="52" t="e">
        <f>$AV31*2.204623/#REF!*$AP31*Tabelle2[[#This Row],[Oct 24 NF]]</f>
        <v>#REF!</v>
      </c>
      <c r="LS31" s="52" t="e">
        <f>$AV31*2.204623/#REF!*$AP31*Tabelle2[[#This Row],[Nov 24 NF]]</f>
        <v>#REF!</v>
      </c>
      <c r="LT31" s="52" t="e">
        <f>$AV31*2.204623/#REF!*$AP31*Tabelle2[[#This Row],[Dec 24 NF]]</f>
        <v>#REF!</v>
      </c>
      <c r="LU31" s="198">
        <f>SUM(Tabelle2[[#This Row],[Jan 22 EV]:[Mar 22 EV]])</f>
        <v>0</v>
      </c>
      <c r="LV31" s="198">
        <f>SUM(Tabelle2[[#This Row],[Apr 22 EV]:[Jun 22 EV]])</f>
        <v>0</v>
      </c>
      <c r="LW31" s="198">
        <f>SUM(Tabelle2[[#This Row],[Jul 22 EV]:[Sep 22 EV]])</f>
        <v>0</v>
      </c>
      <c r="LX31" s="198">
        <f>SUM(Tabelle2[[#This Row],[Oct 22 EV]:[Dec 22 EV]])</f>
        <v>0</v>
      </c>
      <c r="LY31" s="198">
        <f>SUM(Tabelle2[[#This Row],[Jan 23 EV]:[Mar 23 EV]])</f>
        <v>0</v>
      </c>
      <c r="LZ31" s="198" t="e">
        <f>SUM(Tabelle2[[#This Row],[Apr 23 EV]:[Jun 23 EV]])</f>
        <v>#REF!</v>
      </c>
      <c r="MA31" s="198" t="e">
        <f>SUM(Tabelle2[[#This Row],[Jul 23 EV]:[Sep 23 EV]])</f>
        <v>#REF!</v>
      </c>
      <c r="MB31" s="198" t="e">
        <f>SUM(Tabelle2[[#This Row],[Oct 23 EV]:[Dec 23 EV]])</f>
        <v>#REF!</v>
      </c>
      <c r="MC31" s="198" t="e">
        <f>SUM(Tabelle2[[#This Row],[Jan 24 EV]:[Mar 24 EV]])</f>
        <v>#REF!</v>
      </c>
      <c r="MD31" s="198" t="e">
        <f>SUM(Tabelle2[[#This Row],[Apr 24 EV]:[Jun 24 EV]])</f>
        <v>#REF!</v>
      </c>
      <c r="ME31" s="198" t="e">
        <f>SUM(Tabelle2[[#This Row],[Jul 24 EV]:[Sep 24 EV]])</f>
        <v>#REF!</v>
      </c>
      <c r="MF31" s="198" t="e">
        <f>SUM(Tabelle2[[#This Row],[Oct 24 EV]:[Dec 24 EV]])</f>
        <v>#REF!</v>
      </c>
      <c r="MG31" s="95"/>
      <c r="MH31" s="95"/>
      <c r="MI31" s="95"/>
      <c r="MJ31" s="95"/>
      <c r="MK31" s="95"/>
      <c r="ML31" s="95"/>
      <c r="MM31" s="95"/>
      <c r="MN31" s="95"/>
      <c r="MO31" s="95"/>
      <c r="MP31" s="98"/>
      <c r="MQ31" s="98"/>
      <c r="MR31" s="98"/>
      <c r="MS31" s="98"/>
      <c r="MT31" s="98"/>
      <c r="MU31" s="98">
        <v>0</v>
      </c>
      <c r="MV31" s="98">
        <f>SUM(Tabelle2[[#This Row],[Jan 22 EV]:[Dec 22 EV]])</f>
        <v>0</v>
      </c>
      <c r="MW31" s="98" t="e">
        <f>SUM(Tabelle2[[#This Row],[Jan 23 EV]:[Dec 23 EV]])</f>
        <v>#REF!</v>
      </c>
      <c r="MX31" s="98" t="e">
        <f>SUM(Tabelle2[[#This Row],[Jan 24 EV]:[Dec 24 EV]])</f>
        <v>#REF!</v>
      </c>
      <c r="MY31" s="98">
        <f t="shared" si="22"/>
        <v>0</v>
      </c>
      <c r="MZ31" s="98">
        <f t="shared" si="23"/>
        <v>0</v>
      </c>
      <c r="NA31" s="98">
        <f t="shared" si="24"/>
        <v>0</v>
      </c>
      <c r="NB31" s="98">
        <f t="shared" si="25"/>
        <v>0</v>
      </c>
      <c r="NC31" s="98">
        <v>0</v>
      </c>
      <c r="ND31" s="98">
        <v>0</v>
      </c>
      <c r="NE31" s="98">
        <v>0</v>
      </c>
      <c r="NF31" s="98">
        <v>0</v>
      </c>
      <c r="NG31" s="98">
        <v>0</v>
      </c>
      <c r="NH31" s="98">
        <v>0</v>
      </c>
      <c r="NI31" s="98">
        <v>0</v>
      </c>
      <c r="NJ31" s="98">
        <v>0</v>
      </c>
      <c r="NK31" s="98">
        <v>0</v>
      </c>
      <c r="NL31" s="98">
        <v>0</v>
      </c>
      <c r="NM31" s="98">
        <v>0</v>
      </c>
      <c r="NN31" s="98">
        <v>0</v>
      </c>
      <c r="NO31" s="198">
        <f t="shared" si="26"/>
        <v>0</v>
      </c>
      <c r="NP31" s="198">
        <f t="shared" si="27"/>
        <v>0</v>
      </c>
      <c r="NQ31" s="198">
        <f t="shared" si="28"/>
        <v>0</v>
      </c>
      <c r="NR31" s="198">
        <f t="shared" si="29"/>
        <v>0</v>
      </c>
      <c r="NS31" s="198">
        <f t="shared" si="30"/>
        <v>0</v>
      </c>
      <c r="NT31" s="198">
        <v>0</v>
      </c>
      <c r="NU31" s="198">
        <v>0</v>
      </c>
      <c r="NV31" s="198">
        <v>0</v>
      </c>
      <c r="NW31" s="198">
        <v>0</v>
      </c>
      <c r="NX31" s="198">
        <v>0</v>
      </c>
      <c r="NY31" s="198">
        <v>0</v>
      </c>
      <c r="NZ31" s="198">
        <v>0</v>
      </c>
      <c r="OA31" s="198">
        <v>0</v>
      </c>
      <c r="OB31" s="198">
        <v>0</v>
      </c>
      <c r="OC31" s="198">
        <v>0</v>
      </c>
      <c r="OD31" s="198">
        <v>0</v>
      </c>
      <c r="OE31" s="198">
        <v>0</v>
      </c>
      <c r="OF31" s="198">
        <f>SUM(Tabelle2[[#This Row],[Jan 23 B EV]:[Mar 23 B EV]])</f>
        <v>0</v>
      </c>
      <c r="OG31" s="198">
        <f>SUM(Tabelle2[[#This Row],[Apr 23 B EV]:[Jun 23 B EV]])</f>
        <v>0</v>
      </c>
      <c r="OH31" s="198">
        <f>SUM(Tabelle2[[#This Row],[Jul 23 B EV]:[Sep 23 B EV]])</f>
        <v>0</v>
      </c>
      <c r="OI31" s="198">
        <f>SUM(Tabelle2[[#This Row],[Oct 23 B EV]:[Dec 23 B EV]])</f>
        <v>0</v>
      </c>
      <c r="OJ31" s="198">
        <f>SUM(Tabelle2[[#This Row],[Jan 23 B EV]:[Dec 23 B EV]])</f>
        <v>0</v>
      </c>
      <c r="OK31" s="95"/>
      <c r="OL31" s="95"/>
      <c r="OM31" s="43"/>
      <c r="ON31" s="43"/>
      <c r="OO31" s="43"/>
      <c r="OP31" s="43"/>
      <c r="OQ31" s="95"/>
      <c r="OR31" s="95"/>
      <c r="OS31" s="95"/>
      <c r="OT31" s="95"/>
      <c r="OU31" s="95"/>
      <c r="OV31" s="95"/>
      <c r="OW31" s="95"/>
      <c r="OX31" s="198">
        <v>0</v>
      </c>
      <c r="OY31" s="198">
        <v>0</v>
      </c>
      <c r="OZ31" s="198">
        <v>0</v>
      </c>
      <c r="PA31" s="198">
        <v>0</v>
      </c>
      <c r="PB31" s="353">
        <v>0</v>
      </c>
      <c r="PC31" s="130" t="s">
        <v>57</v>
      </c>
      <c r="PD31" s="53" t="s">
        <v>95</v>
      </c>
      <c r="PE31" s="12" t="s">
        <v>171</v>
      </c>
      <c r="PF31" s="328" t="s">
        <v>45</v>
      </c>
      <c r="PG31" s="54">
        <v>0</v>
      </c>
      <c r="PH31" s="55">
        <v>547.79999999999995</v>
      </c>
      <c r="PI31" s="4">
        <v>1</v>
      </c>
      <c r="PJ31" s="4" t="s">
        <v>45</v>
      </c>
      <c r="PK31" s="4">
        <v>547.79999999999995</v>
      </c>
      <c r="PL31" s="4"/>
      <c r="PM31" s="12"/>
      <c r="PN31" s="329">
        <v>0</v>
      </c>
      <c r="PO31" s="53" t="s">
        <v>1229</v>
      </c>
      <c r="PP31" s="174"/>
      <c r="PQ31" s="174"/>
      <c r="PR31" s="237"/>
      <c r="PS31" s="221"/>
      <c r="PT31" s="200">
        <v>1706.6710356501817</v>
      </c>
      <c r="PU31" s="200">
        <v>1616.6794989762989</v>
      </c>
      <c r="PV31" s="200">
        <v>2813.8101851851857</v>
      </c>
      <c r="PW31" s="200">
        <v>3372.4709444775326</v>
      </c>
      <c r="PX31" s="200" t="e">
        <f>IF($PI31=1,SUMIF(#REF!,$PF31,#REF!),SUMIF(#REF!,$PJ31,#REF!))</f>
        <v>#REF!</v>
      </c>
      <c r="PY31" s="200" t="e">
        <f>IF($PI31=1,SUMIF(#REF!,$PF31,#REF!),SUMIF(#REF!,$PJ31,#REF!))</f>
        <v>#REF!</v>
      </c>
      <c r="PZ31" s="200" t="e">
        <f>IF($PI31=1,SUMIF(#REF!,$PF31,#REF!),SUMIF(#REF!,$PJ31,#REF!))</f>
        <v>#REF!</v>
      </c>
      <c r="QA31" s="200" t="e">
        <f>IF($PI31=1,SUMIF(#REF!,$PF31,#REF!),SUMIF(#REF!,$PJ31,#REF!))</f>
        <v>#REF!</v>
      </c>
      <c r="QB31" s="200" t="e">
        <f>IF($PI31=1,SUMIF(#REF!,$PF31,#REF!),SUMIF(#REF!,$PJ31,#REF!))</f>
        <v>#REF!</v>
      </c>
      <c r="QC31" s="200" t="e">
        <f>IF($PI31=1,SUMIF(#REF!,$PF31,#REF!),SUMIF(#REF!,$PJ31,#REF!))</f>
        <v>#REF!</v>
      </c>
      <c r="QD31" s="57">
        <f t="shared" si="31"/>
        <v>0</v>
      </c>
      <c r="QE31" s="57">
        <f t="shared" si="32"/>
        <v>0</v>
      </c>
      <c r="QF31" s="57"/>
      <c r="QG31" s="57">
        <f t="shared" si="34"/>
        <v>0</v>
      </c>
      <c r="QH31" s="57">
        <f t="shared" si="35"/>
        <v>24.260698333045781</v>
      </c>
      <c r="QI31" s="57">
        <f t="shared" si="36"/>
        <v>37.678809457259263</v>
      </c>
      <c r="QJ31" s="57">
        <f>IF(Tabelle2[[#This Row],[Index and Premium Usage]]=1,($AW31*(1+$AZ31))*(PW31*(1+$PG31)+$PH31)/1000,($AW31*(1+$AZ31))*(PW31*(1+$PG31)+$PK31)/1000)</f>
        <v>43.940592097433097</v>
      </c>
      <c r="QK31" s="57" t="e">
        <f>IF($PI31=1,($AW31*(1+$AY31))*(PX31*(1+$PG31)+$PH31)/1000,($AW31*(1+$AZ31))*(PX31*(1+$PG31)+$PK31+Tabelle2[[#This Row],[Premium VW 2023]])/1000)</f>
        <v>#REF!</v>
      </c>
      <c r="QL31" s="57" t="e">
        <f t="shared" si="37"/>
        <v>#REF!</v>
      </c>
      <c r="QM31" s="57" t="e">
        <f t="shared" si="38"/>
        <v>#REF!</v>
      </c>
      <c r="QN31" s="57" t="e">
        <f t="shared" si="39"/>
        <v>#REF!</v>
      </c>
      <c r="QO31" s="57" t="e">
        <f t="shared" si="40"/>
        <v>#REF!</v>
      </c>
      <c r="QP31" s="57" t="e">
        <f t="shared" si="41"/>
        <v>#REF!</v>
      </c>
    </row>
    <row r="32" spans="1:458" ht="12.75" customHeight="1">
      <c r="A32" s="94" t="s">
        <v>1333</v>
      </c>
      <c r="B32" s="94" t="s">
        <v>87</v>
      </c>
      <c r="C32" s="94" t="s">
        <v>1553</v>
      </c>
      <c r="D32" s="94" t="s">
        <v>108</v>
      </c>
      <c r="E32" s="173" t="s">
        <v>304</v>
      </c>
      <c r="F32" s="2" t="s">
        <v>304</v>
      </c>
      <c r="G32" s="2" t="s">
        <v>304</v>
      </c>
      <c r="H32" s="2" t="s">
        <v>216</v>
      </c>
      <c r="I32" s="188" t="s">
        <v>216</v>
      </c>
      <c r="J32" s="259" t="s">
        <v>22</v>
      </c>
      <c r="K32" s="259" t="s">
        <v>22</v>
      </c>
      <c r="L32" s="259" t="s">
        <v>22</v>
      </c>
      <c r="M32" s="2" t="s">
        <v>1332</v>
      </c>
      <c r="N32" s="2" t="s">
        <v>1332</v>
      </c>
      <c r="O32" s="260"/>
      <c r="P32" s="3" t="s">
        <v>79</v>
      </c>
      <c r="Q32" s="2" t="s">
        <v>91</v>
      </c>
      <c r="R32" s="259"/>
      <c r="S32" s="259"/>
      <c r="T32" s="94" t="s">
        <v>1282</v>
      </c>
      <c r="U32" s="2" t="s">
        <v>14</v>
      </c>
      <c r="V32" s="259"/>
      <c r="W32" s="259"/>
      <c r="X32" s="258"/>
      <c r="Y32" s="2" t="s">
        <v>13</v>
      </c>
      <c r="Z32" s="2">
        <v>0</v>
      </c>
      <c r="AA32" s="2" t="s">
        <v>741</v>
      </c>
      <c r="AB32" s="2" t="s">
        <v>1229</v>
      </c>
      <c r="AC32" s="326" t="s">
        <v>1135</v>
      </c>
      <c r="AD32" s="259"/>
      <c r="AE32" s="259"/>
      <c r="AF32" s="259"/>
      <c r="AG32" s="2" t="s">
        <v>1334</v>
      </c>
      <c r="AH32" s="2">
        <v>0</v>
      </c>
      <c r="AI32" s="2" t="s">
        <v>69</v>
      </c>
      <c r="AJ32" s="2" t="s">
        <v>120</v>
      </c>
      <c r="AK32" s="270"/>
      <c r="AL32" s="261"/>
      <c r="AM32" s="261"/>
      <c r="AN32" s="261"/>
      <c r="AO32" s="261"/>
      <c r="AP32" s="95">
        <v>1</v>
      </c>
      <c r="AQ32" s="322"/>
      <c r="AR32" s="261"/>
      <c r="AS32" s="261"/>
      <c r="AT32" s="261"/>
      <c r="AU32" s="261"/>
      <c r="AV32" s="33">
        <v>13.58</v>
      </c>
      <c r="AW32" s="33">
        <v>13.58</v>
      </c>
      <c r="AX32" s="193"/>
      <c r="AY32" s="61">
        <v>0.1</v>
      </c>
      <c r="AZ32" s="61">
        <v>0.1</v>
      </c>
      <c r="BA32" s="261">
        <v>0</v>
      </c>
      <c r="BB32" s="261">
        <v>0</v>
      </c>
      <c r="BC32" s="261">
        <v>0</v>
      </c>
      <c r="BD32" s="261">
        <v>0</v>
      </c>
      <c r="BE32" s="261">
        <v>0</v>
      </c>
      <c r="BF32" s="261">
        <v>0</v>
      </c>
      <c r="BG32" s="261"/>
      <c r="BH32" s="261">
        <v>0</v>
      </c>
      <c r="BI32" s="261">
        <v>0</v>
      </c>
      <c r="BJ32" s="302">
        <v>0</v>
      </c>
      <c r="BK32" s="302">
        <v>0</v>
      </c>
      <c r="BL32" s="303">
        <v>0</v>
      </c>
      <c r="BM32" s="96">
        <v>2016</v>
      </c>
      <c r="BN32" s="96">
        <v>1728</v>
      </c>
      <c r="BO32" s="96">
        <v>3984</v>
      </c>
      <c r="BP32" s="96">
        <v>576</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0</v>
      </c>
      <c r="CK32" s="95">
        <f>SUM(Tabelle2[[#This Row],[Jan 22 CF]:[Mar 22 CF]])</f>
        <v>0</v>
      </c>
      <c r="CL32" s="95">
        <f>SUM(Tabelle2[[#This Row],[Apr 22 CF]:[Jun 22 CF]])</f>
        <v>0</v>
      </c>
      <c r="CM32" s="95">
        <f>SUM(Tabelle2[[#This Row],[Jul 22 CF]:[Sep 22 CF]])</f>
        <v>0</v>
      </c>
      <c r="CN32" s="95">
        <f>SUM(Tabelle2[[#This Row],[Oct 22 CF]:[Dec 22 CF]])</f>
        <v>0</v>
      </c>
      <c r="CO32" s="95">
        <f>SUM(Tabelle2[[#This Row],[Jan 23 CF]:[Mar 23 CF]])</f>
        <v>7728</v>
      </c>
      <c r="CP32" s="95">
        <f>SUM(Tabelle2[[#This Row],[Apr 23 CF]:[Jun 23 CF]])</f>
        <v>576</v>
      </c>
      <c r="CQ32" s="95">
        <f>SUM(Tabelle2[[#This Row],[Jul 23 CF]:[Sep 23 CF]])</f>
        <v>0</v>
      </c>
      <c r="CR32" s="95">
        <f>SUM(Tabelle2[[#This Row],[Oct 23 CF]:[Dec 23 CF]])</f>
        <v>0</v>
      </c>
      <c r="CS32" s="95">
        <f>SUM(Tabelle2[[#This Row],[Jan 24 CF]:[Mar 24 CF]])</f>
        <v>0</v>
      </c>
      <c r="CT32" s="95">
        <f>SUM(Tabelle2[[#This Row],[Apr 24 CF]:[Jun 24 CF]])</f>
        <v>0</v>
      </c>
      <c r="CU32" s="95">
        <f>SUM(Tabelle2[[#This Row],[Jul 24 CF]:[Sep 24 CF]])</f>
        <v>0</v>
      </c>
      <c r="CV32" s="95">
        <f>SUM(Tabelle2[[#This Row],[Oct 24 CF]:[Dec 24 CF]])</f>
        <v>0</v>
      </c>
      <c r="CW32" s="127"/>
      <c r="CX32" s="276"/>
      <c r="CY32" s="127">
        <v>0</v>
      </c>
      <c r="CZ32" s="52">
        <v>0</v>
      </c>
      <c r="DA32" s="52">
        <f>SUM(Tabelle2[[#This Row],[Jan 22 CF]:[Dec 22 CF]])</f>
        <v>0</v>
      </c>
      <c r="DB32" s="98">
        <f>SUM(Tabelle2[[#This Row],[Jan 23 CF]:[Dec 23 CF]])</f>
        <v>8304</v>
      </c>
      <c r="DC32" s="98">
        <f>SUM(Tabelle2[[#This Row],[Jan 24 CF]:[Dec 24 CF]])</f>
        <v>0</v>
      </c>
      <c r="DD32" s="98">
        <v>0</v>
      </c>
      <c r="DE32" s="98">
        <v>0</v>
      </c>
      <c r="DF32" s="98">
        <v>0</v>
      </c>
      <c r="DG32" s="98">
        <v>0</v>
      </c>
      <c r="DH32" s="98">
        <v>0</v>
      </c>
      <c r="DI32" s="98">
        <v>0</v>
      </c>
      <c r="DJ32" s="98">
        <v>0</v>
      </c>
      <c r="DK32" s="98">
        <v>0</v>
      </c>
      <c r="DL32" s="98">
        <v>0</v>
      </c>
      <c r="DM32" s="98">
        <v>0</v>
      </c>
      <c r="DN32" s="98"/>
      <c r="DO32" s="98"/>
      <c r="DP32" s="311">
        <v>0.95</v>
      </c>
      <c r="DQ32" s="311">
        <v>0.92500000000000004</v>
      </c>
      <c r="DR32" s="311">
        <v>0.8</v>
      </c>
      <c r="DS32" s="311">
        <v>0.85</v>
      </c>
      <c r="DT32" s="311">
        <v>0.9</v>
      </c>
      <c r="DU32" s="311">
        <v>0.9</v>
      </c>
      <c r="DV32" s="311">
        <v>0.9</v>
      </c>
      <c r="DW32" s="311">
        <v>0.9</v>
      </c>
      <c r="DX32" s="226">
        <v>0.9</v>
      </c>
      <c r="DY32" s="226">
        <v>0.9</v>
      </c>
      <c r="DZ32" s="226">
        <v>0.9</v>
      </c>
      <c r="EA32" s="226">
        <v>0.88</v>
      </c>
      <c r="EB32" s="226">
        <v>0.9</v>
      </c>
      <c r="EC32" s="226">
        <v>0.93</v>
      </c>
      <c r="ED32" s="226">
        <v>0.93</v>
      </c>
      <c r="EE32" s="226">
        <v>0.9</v>
      </c>
      <c r="EF32" s="316">
        <v>0.9</v>
      </c>
      <c r="EG32" s="316">
        <v>0.9</v>
      </c>
      <c r="EH32" s="316">
        <v>0.61799999999999999</v>
      </c>
      <c r="EI32" s="226">
        <v>0.95</v>
      </c>
      <c r="EJ32" s="226">
        <v>0.95</v>
      </c>
      <c r="EK32" s="226">
        <v>0.95</v>
      </c>
      <c r="EL32" s="226">
        <v>0.97499999999999998</v>
      </c>
      <c r="EM32" s="226">
        <v>0.95</v>
      </c>
      <c r="EN32" s="226">
        <v>0.9</v>
      </c>
      <c r="EO32" s="226">
        <v>0.8</v>
      </c>
      <c r="EP32" s="226">
        <v>0.8</v>
      </c>
      <c r="EQ32" s="226">
        <v>0.8</v>
      </c>
      <c r="ER32" s="226">
        <v>0.8</v>
      </c>
      <c r="ES32" s="226">
        <v>0.8</v>
      </c>
      <c r="ET32" s="226">
        <v>0.8</v>
      </c>
      <c r="EU32" s="226">
        <v>0.8</v>
      </c>
      <c r="EV32" s="226">
        <v>0.8</v>
      </c>
      <c r="EW32" s="226">
        <v>0.8</v>
      </c>
      <c r="EX32" s="226">
        <v>0.8</v>
      </c>
      <c r="EY32" s="226">
        <v>0.8</v>
      </c>
      <c r="EZ32" s="316">
        <v>0.61799999999999999</v>
      </c>
      <c r="FA32" s="226">
        <v>0.8</v>
      </c>
      <c r="FB32" s="226">
        <v>0.5</v>
      </c>
      <c r="FC32" s="226">
        <v>0.5</v>
      </c>
      <c r="FD32" s="226">
        <v>0.5</v>
      </c>
      <c r="FE32" s="226">
        <v>0.5</v>
      </c>
      <c r="FF32" s="226">
        <v>0.5</v>
      </c>
      <c r="FG32" s="226">
        <v>0</v>
      </c>
      <c r="FH32" s="226">
        <v>0</v>
      </c>
      <c r="FI32" s="226">
        <v>0</v>
      </c>
      <c r="FJ32" s="226">
        <v>0</v>
      </c>
      <c r="FK32" s="226">
        <v>0</v>
      </c>
      <c r="FL32" s="226">
        <v>0</v>
      </c>
      <c r="FM32" s="195">
        <f t="shared" si="0"/>
        <v>0</v>
      </c>
      <c r="FN32" s="195">
        <f t="shared" si="1"/>
        <v>0</v>
      </c>
      <c r="FO32" s="195">
        <f t="shared" si="2"/>
        <v>0</v>
      </c>
      <c r="FP32" s="195">
        <f t="shared" si="3"/>
        <v>0</v>
      </c>
      <c r="FQ32" s="195">
        <f t="shared" si="4"/>
        <v>0</v>
      </c>
      <c r="FR32" s="195">
        <f t="shared" si="5"/>
        <v>0</v>
      </c>
      <c r="FS32" s="195">
        <f t="shared" si="6"/>
        <v>0</v>
      </c>
      <c r="FT32" s="95">
        <f t="shared" si="7"/>
        <v>0</v>
      </c>
      <c r="FU32" s="95">
        <f t="shared" si="8"/>
        <v>0</v>
      </c>
      <c r="FV32" s="95">
        <f t="shared" si="9"/>
        <v>0</v>
      </c>
      <c r="FW32" s="95">
        <f t="shared" si="10"/>
        <v>0</v>
      </c>
      <c r="FX32" s="95">
        <f t="shared" si="11"/>
        <v>0</v>
      </c>
      <c r="FY32" s="261">
        <f t="shared" si="12"/>
        <v>2016</v>
      </c>
      <c r="FZ32" s="261">
        <f t="shared" si="13"/>
        <v>1728</v>
      </c>
      <c r="GA32" s="261">
        <f t="shared" si="14"/>
        <v>3984</v>
      </c>
      <c r="GB32" s="261">
        <f t="shared" si="15"/>
        <v>576</v>
      </c>
      <c r="GC32" s="95">
        <f t="shared" si="16"/>
        <v>0</v>
      </c>
      <c r="GD32" s="95">
        <f t="shared" si="17"/>
        <v>0</v>
      </c>
      <c r="GE32" s="95">
        <f t="shared" si="18"/>
        <v>0</v>
      </c>
      <c r="GF32" s="95">
        <f t="shared" si="19"/>
        <v>0</v>
      </c>
      <c r="GG32" s="95">
        <f t="shared" si="20"/>
        <v>0</v>
      </c>
      <c r="GH32" s="95">
        <f t="shared" si="21"/>
        <v>0</v>
      </c>
      <c r="GI32" s="95">
        <f>BW32*Tabelle2[[#This Row],[Nov 2023 AF]]</f>
        <v>0</v>
      </c>
      <c r="GJ32" s="95">
        <f>BX32*Tabelle2[[#This Row],[Dec 2023 AF]]</f>
        <v>0</v>
      </c>
      <c r="GK32" s="95">
        <f>BY32*Tabelle2[[#This Row],[Jan 2024 AF]]</f>
        <v>0</v>
      </c>
      <c r="GL32" s="95">
        <f>BZ32*Tabelle2[[#This Row],[Feb 2024 AF]]</f>
        <v>0</v>
      </c>
      <c r="GM32" s="95">
        <f>CA32*Tabelle2[[#This Row],[Mar 2024 AF]]</f>
        <v>0</v>
      </c>
      <c r="GN32" s="95">
        <f>CB32*Tabelle2[[#This Row],[Apr 2024 AF]]</f>
        <v>0</v>
      </c>
      <c r="GO32" s="95">
        <f>CC32*Tabelle2[[#This Row],[May 2024 AF]]</f>
        <v>0</v>
      </c>
      <c r="GP32" s="95">
        <f>CD32*Tabelle2[[#This Row],[Jun 2024 AF]]</f>
        <v>0</v>
      </c>
      <c r="GQ32" s="95">
        <f>CE32*Tabelle2[[#This Row],[Jul 2024 AF]]</f>
        <v>0</v>
      </c>
      <c r="GR32" s="95">
        <f>CF32*Tabelle2[[#This Row],[Aug 2024 AF]]</f>
        <v>0</v>
      </c>
      <c r="GS32" s="95">
        <f>CG32*Tabelle2[[#This Row],[Sep 2024 AF]]</f>
        <v>0</v>
      </c>
      <c r="GT32" s="95">
        <f>CH32*Tabelle2[[#This Row],[Oct 2024 AF]]</f>
        <v>0</v>
      </c>
      <c r="GU32" s="95">
        <f>CI32*Tabelle2[[#This Row],[Nov 2024 AF]]</f>
        <v>0</v>
      </c>
      <c r="GV32" s="95">
        <f>CJ32*Tabelle2[[#This Row],[Dec 2024 AF]]</f>
        <v>0</v>
      </c>
      <c r="GW32" s="95">
        <f>SUM(Tabelle2[[#This Row],[Jan 22 NF]:[Mar 22 NF]])</f>
        <v>0</v>
      </c>
      <c r="GX32" s="95">
        <f>SUM(Tabelle2[[#This Row],[Apr 22 NF]:[Jun 22 NF]])</f>
        <v>0</v>
      </c>
      <c r="GY32" s="95">
        <f>SUM(Tabelle2[[#This Row],[Jul 22 NF]:[Sep 22 NF]])</f>
        <v>0</v>
      </c>
      <c r="GZ32" s="95">
        <f>SUM(Tabelle2[[#This Row],[Oct 22 NF]:[Dec 22 NF]])</f>
        <v>0</v>
      </c>
      <c r="HA32" s="98">
        <f>SUM(Tabelle2[[#This Row],[Jan 23 NF]:[Mar 23 NF]])</f>
        <v>7728</v>
      </c>
      <c r="HB32" s="98">
        <f>SUM(Tabelle2[[#This Row],[Apr 23 NF]:[Jun 23 NF]])</f>
        <v>576</v>
      </c>
      <c r="HC32" s="98">
        <f>SUM(Tabelle2[[#This Row],[Jul 23 NF]:[Sep 23 NF]])</f>
        <v>0</v>
      </c>
      <c r="HD32" s="98">
        <f>SUM(Tabelle2[[#This Row],[Oct 23 NF]:[Dec 23 NF]])</f>
        <v>0</v>
      </c>
      <c r="HE32" s="95">
        <f>SUM(Tabelle2[[#This Row],[Jan 24 NF]:[Mar 24 NF]])</f>
        <v>0</v>
      </c>
      <c r="HF32" s="98">
        <f>SUM(Tabelle2[[#This Row],[Apr 24 NF]:[Jun 24 NF]])</f>
        <v>0</v>
      </c>
      <c r="HG32" s="98">
        <f>SUM(Tabelle2[[#This Row],[Jul 24 NF]:[Sep 24 NF]])</f>
        <v>0</v>
      </c>
      <c r="HH32" s="98">
        <f>SUM(Tabelle2[[#This Row],[Oct 24 NF]:[Dec 24 NF]])</f>
        <v>0</v>
      </c>
      <c r="HI32" s="261"/>
      <c r="HJ32" s="261"/>
      <c r="HK32" s="261"/>
      <c r="HL32" s="261"/>
      <c r="HM32" s="261"/>
      <c r="HN32" s="261"/>
      <c r="HO32" s="261"/>
      <c r="HP32" s="261"/>
      <c r="HQ32" s="261"/>
      <c r="HR32" s="261"/>
      <c r="HS32" s="261">
        <f>SUM(Tabelle2[[#This Row],[Jul 22 NF]:[Sep 22 NF]])</f>
        <v>0</v>
      </c>
      <c r="HT32" s="261">
        <f>SUM(Tabelle2[[#This Row],[Oct 22 NF]:[Dec 22 NF]])</f>
        <v>0</v>
      </c>
      <c r="HU32" s="261"/>
      <c r="HV32" s="262"/>
      <c r="HW32" s="98">
        <v>0</v>
      </c>
      <c r="HX32" s="98">
        <v>0</v>
      </c>
      <c r="HY32" s="98">
        <v>0</v>
      </c>
      <c r="HZ32" s="98">
        <f>SUM(Tabelle2[[#This Row],[Jan 22 NF]:[Dec 22 NF]])</f>
        <v>0</v>
      </c>
      <c r="IA32" s="98">
        <f>SUM(Tabelle2[[#This Row],[Jan 23 NF]:[Dec 23 NF]])</f>
        <v>8304</v>
      </c>
      <c r="IB32" s="98">
        <f>SUM(Tabelle2[[#This Row],[Jan 24 NF]:[Dec 24 NF]])</f>
        <v>0</v>
      </c>
      <c r="IC32" s="98">
        <f>IFERROR(Tabelle2[[#This Row],[2025 CF]]*Tabelle2[[#This Row],[2025 AF]],0)</f>
        <v>0</v>
      </c>
      <c r="ID32" s="98">
        <f>IFERROR(Tabelle2[[#This Row],[2026 CF]]*Tabelle2[[#This Row],[2026 AF]],0)</f>
        <v>0</v>
      </c>
      <c r="IE32" s="98">
        <f>IFERROR(Tabelle2[[#This Row],[2027 CF]]*Tabelle2[[#This Row],[2027 AF]],0)</f>
        <v>0</v>
      </c>
      <c r="IF32" s="98">
        <f>IFERROR(Tabelle2[[#This Row],[2028 CF]]*Tabelle2[[#This Row],[2028 AF]],0)</f>
        <v>0</v>
      </c>
      <c r="IG32" s="98">
        <f>IFERROR(Tabelle2[[#This Row],[2029 CF]]*Tabelle2[[#This Row],[2029 AF]],0)</f>
        <v>0</v>
      </c>
      <c r="IH32" s="98">
        <f>IFERROR(Tabelle2[[#This Row],[2030 CF]]*Tabelle2[[#This Row],[2030 AF]],0)</f>
        <v>0</v>
      </c>
      <c r="II32" s="98">
        <f>IFERROR(Tabelle2[[#This Row],[2031 CF]]*Tabelle2[[#This Row],[2031 AF]],0)</f>
        <v>0</v>
      </c>
      <c r="IJ32" s="98">
        <f>IFERROR(Tabelle2[[#This Row],[2032 CF]]*Tabelle2[[#This Row],[2032 AF]],0)</f>
        <v>0</v>
      </c>
      <c r="IK32" s="98">
        <f>IFERROR(Tabelle2[[#This Row],[2033 CF]]*Tabelle2[[#This Row],[2033 AF]],0)</f>
        <v>0</v>
      </c>
      <c r="IL32" s="98">
        <f>IFERROR(Tabelle2[[#This Row],[2034 CF]]*Tabelle2[[#This Row],[2034 AF]],0)</f>
        <v>0</v>
      </c>
      <c r="IM32" s="98">
        <f>IFERROR(Tabelle2[[#This Row],[2035 CF]]*Tabelle2[[#This Row],[2035 AF]],0)</f>
        <v>0</v>
      </c>
      <c r="IN32" s="262">
        <v>0</v>
      </c>
      <c r="IO32" s="262">
        <v>0</v>
      </c>
      <c r="IP32" s="262">
        <v>0</v>
      </c>
      <c r="IQ32" s="262">
        <v>0</v>
      </c>
      <c r="IR32" s="262">
        <v>0</v>
      </c>
      <c r="IS32" s="263">
        <v>0</v>
      </c>
      <c r="IT32" s="264">
        <v>0</v>
      </c>
      <c r="IU32" s="264">
        <v>0</v>
      </c>
      <c r="IV32" s="262">
        <v>0</v>
      </c>
      <c r="IW32" s="262">
        <v>0</v>
      </c>
      <c r="IX32" s="262">
        <v>0</v>
      </c>
      <c r="IY32" s="262">
        <v>0</v>
      </c>
      <c r="IZ32" s="263">
        <v>0</v>
      </c>
      <c r="JA32" s="263">
        <v>0</v>
      </c>
      <c r="JB32" s="263">
        <v>0</v>
      </c>
      <c r="JC32" s="263">
        <v>0</v>
      </c>
      <c r="JD32" s="263">
        <v>0</v>
      </c>
      <c r="JE32" s="196">
        <v>1545</v>
      </c>
      <c r="JF32" s="196">
        <v>1545</v>
      </c>
      <c r="JG32" s="196">
        <v>1236</v>
      </c>
      <c r="JH32" s="196">
        <v>618</v>
      </c>
      <c r="JI32" s="196">
        <v>1236</v>
      </c>
      <c r="JJ32" s="196">
        <v>1001.16</v>
      </c>
      <c r="JK32" s="196">
        <v>618</v>
      </c>
      <c r="JL32" s="196">
        <v>0</v>
      </c>
      <c r="JM32" s="196">
        <v>0</v>
      </c>
      <c r="JN32" s="196">
        <v>0</v>
      </c>
      <c r="JO32" s="196">
        <v>0</v>
      </c>
      <c r="JP32" s="196">
        <v>0</v>
      </c>
      <c r="JQ32" s="196">
        <f>SUM(Tabelle2[[#This Row],[Jan-23B]:[Mar-23B]])</f>
        <v>4326</v>
      </c>
      <c r="JR32" s="196">
        <f>SUM(Tabelle2[[#This Row],[Apr-23B]:[Jun-23B]])</f>
        <v>2855.16</v>
      </c>
      <c r="JS32" s="196">
        <f>SUM(Tabelle2[[#This Row],[Jul-23B]:[Sep-23B]])</f>
        <v>618</v>
      </c>
      <c r="JT32" s="196">
        <f>SUM(Tabelle2[[#This Row],[Oct-23B]:[Dec-23B]])</f>
        <v>0</v>
      </c>
      <c r="JU32" s="196">
        <f>SUM(Tabelle2[[#This Row],[1Q23 B1]:[4Q23 B]])</f>
        <v>7799.16</v>
      </c>
      <c r="JV32" s="196">
        <v>0</v>
      </c>
      <c r="JW32" s="196">
        <v>0</v>
      </c>
      <c r="JX32" s="196">
        <v>0</v>
      </c>
      <c r="JY32" s="196">
        <v>0</v>
      </c>
      <c r="JZ32" s="196">
        <v>0</v>
      </c>
      <c r="KA32" s="196">
        <v>0</v>
      </c>
      <c r="KB32" s="196">
        <v>0</v>
      </c>
      <c r="KC32" s="196">
        <v>0</v>
      </c>
      <c r="KD32" s="196">
        <v>0</v>
      </c>
      <c r="KE32" s="196">
        <v>0</v>
      </c>
      <c r="KF32" s="196" t="str">
        <f>IF(SUM(Tabelle2[[#This Row],[2018 NF]:[2028 NF]],Tabelle2[[#This Row],[2023 B]])&gt;0,"yes","no")</f>
        <v>yes</v>
      </c>
      <c r="KG32" s="196" t="str">
        <f>IFERROR(INDEX(Tabelle2[[#Headers],[2005 NF]:[2034 NF]],MATCH(TRUE,INDEX(Tabelle2[[#This Row],[2005 NF]:[2034 NF]]&gt;1000,),0)),0)</f>
        <v>2023 NF</v>
      </c>
      <c r="KH32" s="196" t="str">
        <f>IFERROR(LOOKUP(2,1/(Tabelle2[[#This Row],[2005 NF]:[2035 NF]]&gt;1000),Tabelle2[[#Headers],[2005 NF]:[2035 NF]]),0)</f>
        <v>2023 NF</v>
      </c>
      <c r="KI32" s="196">
        <f>SUM(Tabelle2[[#This Row],[Jan 23 NF]:[Mar 23 NF]])</f>
        <v>7728</v>
      </c>
      <c r="KJ32" s="196">
        <f>SUM(Tabelle2[[#This Row],[Jan-23B]:[Mar-23B]])</f>
        <v>4326</v>
      </c>
      <c r="KK32" s="262">
        <v>0</v>
      </c>
      <c r="KL32" s="262">
        <v>0</v>
      </c>
      <c r="KM32" s="262">
        <v>0</v>
      </c>
      <c r="KN32" s="262">
        <v>0</v>
      </c>
      <c r="KO32" s="262">
        <v>0</v>
      </c>
      <c r="KP32" s="262">
        <v>0</v>
      </c>
      <c r="KQ32" s="262">
        <v>0</v>
      </c>
      <c r="KR32" s="262">
        <v>0</v>
      </c>
      <c r="KS32" s="262">
        <v>0</v>
      </c>
      <c r="KT32" s="262">
        <v>0</v>
      </c>
      <c r="KU32" s="262">
        <v>0</v>
      </c>
      <c r="KV32" s="262">
        <v>0</v>
      </c>
      <c r="KW32" s="52">
        <v>2011.8860388480002</v>
      </c>
      <c r="KX32" s="52">
        <v>1724.4737475840002</v>
      </c>
      <c r="KY32" s="52">
        <v>3975.8700291520004</v>
      </c>
      <c r="KZ32" s="52">
        <v>574.82458252800006</v>
      </c>
      <c r="LA32" s="52" t="e">
        <f>$AV32*2.204623/#REF!*$AP32*Tabelle2[[#This Row],[May 23 NF]]</f>
        <v>#REF!</v>
      </c>
      <c r="LB32" s="52" t="e">
        <f>$AV32*2.204623/#REF!*$AP32*Tabelle2[[#This Row],[Jun 23 NF]]</f>
        <v>#REF!</v>
      </c>
      <c r="LC32" s="52" t="e">
        <f>$AV32*2.204623/#REF!*$AP32*Tabelle2[[#This Row],[Jul 23 NF]]</f>
        <v>#REF!</v>
      </c>
      <c r="LD32" s="52" t="e">
        <f>$AV32*2.204623/#REF!*$AP32*Tabelle2[[#This Row],[Aug 23 NF]]</f>
        <v>#REF!</v>
      </c>
      <c r="LE32" s="52" t="e">
        <f>$AV32*2.204623/#REF!*$AP32*Tabelle2[[#This Row],[Sep 23 NF]]</f>
        <v>#REF!</v>
      </c>
      <c r="LF32" s="52" t="e">
        <f>$AV32*2.204623/#REF!*$AP32*Tabelle2[[#This Row],[Oct 23 NF]]</f>
        <v>#REF!</v>
      </c>
      <c r="LG32" s="52" t="e">
        <f>$AV32*2.204623/#REF!*$AP32*Tabelle2[[#This Row],[Nov 23 NF]]</f>
        <v>#REF!</v>
      </c>
      <c r="LH32" s="52" t="e">
        <f>$AV32*2.204623/#REF!*$AP32*Tabelle2[[#This Row],[Dec 23 NF]]</f>
        <v>#REF!</v>
      </c>
      <c r="LI32" s="52" t="e">
        <f>$AV32*2.204623/#REF!*$AP32*Tabelle2[[#This Row],[Jan 24 NF]]</f>
        <v>#REF!</v>
      </c>
      <c r="LJ32" s="52" t="e">
        <f>$AV32*2.204623/#REF!*$AP32*Tabelle2[[#This Row],[Feb 24 NF]]</f>
        <v>#REF!</v>
      </c>
      <c r="LK32" s="52" t="e">
        <f>$AV32*2.204623/#REF!*$AP32*Tabelle2[[#This Row],[Mar 24 NF]]</f>
        <v>#REF!</v>
      </c>
      <c r="LL32" s="52" t="e">
        <f>$AV32*2.204623/#REF!*$AP32*Tabelle2[[#This Row],[Apr 24 NF]]</f>
        <v>#REF!</v>
      </c>
      <c r="LM32" s="52" t="e">
        <f>$AV32*2.204623/#REF!*$AP32*Tabelle2[[#This Row],[May 24 NF]]</f>
        <v>#REF!</v>
      </c>
      <c r="LN32" s="52" t="e">
        <f>$AV32*2.204623/#REF!*$AP32*Tabelle2[[#This Row],[Jun 24 NF]]</f>
        <v>#REF!</v>
      </c>
      <c r="LO32" s="52" t="e">
        <f>$AV32*2.204623/#REF!*$AP32*Tabelle2[[#This Row],[Jul 24 NF]]</f>
        <v>#REF!</v>
      </c>
      <c r="LP32" s="52" t="e">
        <f>$AV32*2.204623/#REF!*$AP32*Tabelle2[[#This Row],[Aug 24 NF]]</f>
        <v>#REF!</v>
      </c>
      <c r="LQ32" s="52" t="e">
        <f>$AV32*2.204623/#REF!*$AP32*Tabelle2[[#This Row],[Sep 24 NF]]</f>
        <v>#REF!</v>
      </c>
      <c r="LR32" s="52" t="e">
        <f>$AV32*2.204623/#REF!*$AP32*Tabelle2[[#This Row],[Oct 24 NF]]</f>
        <v>#REF!</v>
      </c>
      <c r="LS32" s="52" t="e">
        <f>$AV32*2.204623/#REF!*$AP32*Tabelle2[[#This Row],[Nov 24 NF]]</f>
        <v>#REF!</v>
      </c>
      <c r="LT32" s="52" t="e">
        <f>$AV32*2.204623/#REF!*$AP32*Tabelle2[[#This Row],[Dec 24 NF]]</f>
        <v>#REF!</v>
      </c>
      <c r="LU32" s="198">
        <f>SUM(Tabelle2[[#This Row],[Jan 22 EV]:[Mar 22 EV]])</f>
        <v>0</v>
      </c>
      <c r="LV32" s="198">
        <f>SUM(Tabelle2[[#This Row],[Apr 22 EV]:[Jun 22 EV]])</f>
        <v>0</v>
      </c>
      <c r="LW32" s="198">
        <f>SUM(Tabelle2[[#This Row],[Jul 22 EV]:[Sep 22 EV]])</f>
        <v>0</v>
      </c>
      <c r="LX32" s="198">
        <f>SUM(Tabelle2[[#This Row],[Oct 22 EV]:[Dec 22 EV]])</f>
        <v>0</v>
      </c>
      <c r="LY32" s="198">
        <f>SUM(Tabelle2[[#This Row],[Jan 23 EV]:[Mar 23 EV]])</f>
        <v>7712.2298155840008</v>
      </c>
      <c r="LZ32" s="198" t="e">
        <f>SUM(Tabelle2[[#This Row],[Apr 23 EV]:[Jun 23 EV]])</f>
        <v>#REF!</v>
      </c>
      <c r="MA32" s="198" t="e">
        <f>SUM(Tabelle2[[#This Row],[Jul 23 EV]:[Sep 23 EV]])</f>
        <v>#REF!</v>
      </c>
      <c r="MB32" s="198" t="e">
        <f>SUM(Tabelle2[[#This Row],[Oct 23 EV]:[Dec 23 EV]])</f>
        <v>#REF!</v>
      </c>
      <c r="MC32" s="198" t="e">
        <f>SUM(Tabelle2[[#This Row],[Jan 24 EV]:[Mar 24 EV]])</f>
        <v>#REF!</v>
      </c>
      <c r="MD32" s="198" t="e">
        <f>SUM(Tabelle2[[#This Row],[Apr 24 EV]:[Jun 24 EV]])</f>
        <v>#REF!</v>
      </c>
      <c r="ME32" s="198" t="e">
        <f>SUM(Tabelle2[[#This Row],[Jul 24 EV]:[Sep 24 EV]])</f>
        <v>#REF!</v>
      </c>
      <c r="MF32" s="198" t="e">
        <f>SUM(Tabelle2[[#This Row],[Oct 24 EV]:[Dec 24 EV]])</f>
        <v>#REF!</v>
      </c>
      <c r="MG32" s="261"/>
      <c r="MH32" s="261"/>
      <c r="MI32" s="261"/>
      <c r="MJ32" s="261"/>
      <c r="MK32" s="261"/>
      <c r="ML32" s="261"/>
      <c r="MM32" s="261"/>
      <c r="MN32" s="261"/>
      <c r="MO32" s="261"/>
      <c r="MP32" s="262"/>
      <c r="MQ32" s="262"/>
      <c r="MR32" s="262"/>
      <c r="MS32" s="262">
        <v>0</v>
      </c>
      <c r="MT32" s="262">
        <v>0</v>
      </c>
      <c r="MU32" s="98">
        <v>0</v>
      </c>
      <c r="MV32" s="98">
        <f>SUM(Tabelle2[[#This Row],[Jan 22 EV]:[Dec 22 EV]])</f>
        <v>0</v>
      </c>
      <c r="MW32" s="98" t="e">
        <f>SUM(Tabelle2[[#This Row],[Jan 23 EV]:[Dec 23 EV]])</f>
        <v>#REF!</v>
      </c>
      <c r="MX32" s="262" t="e">
        <f>SUM(Tabelle2[[#This Row],[Jan 24 EV]:[Dec 24 EV]])</f>
        <v>#REF!</v>
      </c>
      <c r="MY32" s="262">
        <f t="shared" si="22"/>
        <v>0</v>
      </c>
      <c r="MZ32" s="262">
        <f t="shared" si="23"/>
        <v>0</v>
      </c>
      <c r="NA32" s="262">
        <f t="shared" si="24"/>
        <v>0</v>
      </c>
      <c r="NB32" s="262">
        <f t="shared" si="25"/>
        <v>0</v>
      </c>
      <c r="NC32" s="262">
        <v>0</v>
      </c>
      <c r="ND32" s="262">
        <v>0</v>
      </c>
      <c r="NE32" s="262">
        <v>0</v>
      </c>
      <c r="NF32" s="262">
        <v>0</v>
      </c>
      <c r="NG32" s="262">
        <v>0</v>
      </c>
      <c r="NH32" s="262">
        <v>0</v>
      </c>
      <c r="NI32" s="262">
        <v>0</v>
      </c>
      <c r="NJ32" s="262">
        <v>0</v>
      </c>
      <c r="NK32" s="262">
        <v>0</v>
      </c>
      <c r="NL32" s="262">
        <v>0</v>
      </c>
      <c r="NM32" s="262">
        <v>0</v>
      </c>
      <c r="NN32" s="262">
        <v>0</v>
      </c>
      <c r="NO32" s="198">
        <f t="shared" si="26"/>
        <v>0</v>
      </c>
      <c r="NP32" s="198">
        <f t="shared" si="27"/>
        <v>0</v>
      </c>
      <c r="NQ32" s="198">
        <f t="shared" si="28"/>
        <v>0</v>
      </c>
      <c r="NR32" s="198">
        <f t="shared" si="29"/>
        <v>0</v>
      </c>
      <c r="NS32" s="198">
        <f t="shared" si="30"/>
        <v>0</v>
      </c>
      <c r="NT32" s="198">
        <v>1541.8471875100001</v>
      </c>
      <c r="NU32" s="198">
        <v>1541.8471875100001</v>
      </c>
      <c r="NV32" s="198">
        <v>1233.4777500080004</v>
      </c>
      <c r="NW32" s="198">
        <v>616.73887500400019</v>
      </c>
      <c r="NX32" s="198">
        <v>1233.4777500080004</v>
      </c>
      <c r="NY32" s="198">
        <v>999.11697750648011</v>
      </c>
      <c r="NZ32" s="198">
        <v>616.73887500400019</v>
      </c>
      <c r="OA32" s="198">
        <v>0</v>
      </c>
      <c r="OB32" s="198">
        <v>0</v>
      </c>
      <c r="OC32" s="198">
        <v>0</v>
      </c>
      <c r="OD32" s="198">
        <v>0</v>
      </c>
      <c r="OE32" s="198">
        <v>0</v>
      </c>
      <c r="OF32" s="262">
        <f>SUM(Tabelle2[[#This Row],[Jan 23 B EV]:[Mar 23 B EV]])</f>
        <v>4317.1721250280007</v>
      </c>
      <c r="OG32" s="262">
        <f>SUM(Tabelle2[[#This Row],[Apr 23 B EV]:[Jun 23 B EV]])</f>
        <v>2849.3336025184808</v>
      </c>
      <c r="OH32" s="262">
        <f>SUM(Tabelle2[[#This Row],[Jul 23 B EV]:[Sep 23 B EV]])</f>
        <v>616.73887500400019</v>
      </c>
      <c r="OI32" s="262">
        <f>SUM(Tabelle2[[#This Row],[Oct 23 B EV]:[Dec 23 B EV]])</f>
        <v>0</v>
      </c>
      <c r="OJ32" s="262">
        <f>SUM(Tabelle2[[#This Row],[Jan 23 B EV]:[Dec 23 B EV]])</f>
        <v>7783.2446025504814</v>
      </c>
      <c r="OK32" s="261"/>
      <c r="OL32" s="261"/>
      <c r="OM32" s="322"/>
      <c r="ON32" s="322"/>
      <c r="OO32" s="322"/>
      <c r="OP32" s="322"/>
      <c r="OQ32" s="261"/>
      <c r="OR32" s="261"/>
      <c r="OS32" s="261"/>
      <c r="OT32" s="261"/>
      <c r="OU32" s="261"/>
      <c r="OV32" s="261"/>
      <c r="OW32" s="261"/>
      <c r="OX32" s="198" t="s">
        <v>1229</v>
      </c>
      <c r="OY32" s="198" t="s">
        <v>1229</v>
      </c>
      <c r="OZ32" s="198" t="s">
        <v>1229</v>
      </c>
      <c r="PA32" s="198" t="s">
        <v>1229</v>
      </c>
      <c r="PB32" s="353" t="s">
        <v>1229</v>
      </c>
      <c r="PC32" s="322"/>
      <c r="PD32" s="53" t="s">
        <v>95</v>
      </c>
      <c r="PE32" s="53" t="s">
        <v>171</v>
      </c>
      <c r="PF32" s="53" t="s">
        <v>127</v>
      </c>
      <c r="PG32" s="53">
        <v>0</v>
      </c>
      <c r="PH32" s="53">
        <v>600</v>
      </c>
      <c r="PI32" s="53">
        <v>2</v>
      </c>
      <c r="PJ32" s="53" t="s">
        <v>127</v>
      </c>
      <c r="PK32" s="53">
        <v>1200</v>
      </c>
      <c r="PL32" s="53">
        <v>0</v>
      </c>
      <c r="PM32" s="265"/>
      <c r="PN32" s="53" t="s">
        <v>972</v>
      </c>
      <c r="PO32" s="53" t="s">
        <v>17</v>
      </c>
      <c r="PP32" s="266"/>
      <c r="PQ32" s="266"/>
      <c r="PR32" s="237"/>
      <c r="PS32" s="267"/>
      <c r="PT32" s="200"/>
      <c r="PU32" s="268">
        <v>0</v>
      </c>
      <c r="PV32" s="200">
        <v>2178.5553362573096</v>
      </c>
      <c r="PW32" s="200">
        <v>2567.1720198155649</v>
      </c>
      <c r="PX32" s="200" t="e">
        <f>IF($PI32=1,SUMIF(#REF!,$PF32,#REF!),SUMIF(#REF!,$PJ32,#REF!))</f>
        <v>#REF!</v>
      </c>
      <c r="PY32" s="200" t="e">
        <f>IF($PI32=1,SUMIF(#REF!,$PF32,#REF!),SUMIF(#REF!,$PJ32,#REF!))</f>
        <v>#REF!</v>
      </c>
      <c r="PZ32" s="200" t="e">
        <f>IF($PI32=1,SUMIF(#REF!,$PF32,#REF!),SUMIF(#REF!,$PJ32,#REF!))</f>
        <v>#REF!</v>
      </c>
      <c r="QA32" s="200" t="e">
        <f>IF($PI32=1,SUMIF(#REF!,$PF32,#REF!),SUMIF(#REF!,$PJ32,#REF!))</f>
        <v>#REF!</v>
      </c>
      <c r="QB32" s="200" t="e">
        <f>IF($PI32=1,SUMIF(#REF!,$PF32,#REF!),SUMIF(#REF!,$PJ32,#REF!))</f>
        <v>#REF!</v>
      </c>
      <c r="QC32" s="200" t="e">
        <f>IF($PI32=1,SUMIF(#REF!,$PF32,#REF!),SUMIF(#REF!,$PJ32,#REF!))</f>
        <v>#REF!</v>
      </c>
      <c r="QD32" s="269">
        <f t="shared" si="31"/>
        <v>0</v>
      </c>
      <c r="QE32" s="269">
        <f t="shared" si="32"/>
        <v>0</v>
      </c>
      <c r="QF32" s="269">
        <f>($AT32*(1+$AZ32))*(PS32*(1+$PG32)+$PH32)/1000</f>
        <v>0</v>
      </c>
      <c r="QG32" s="269">
        <f t="shared" si="34"/>
        <v>0</v>
      </c>
      <c r="QH32" s="57">
        <f t="shared" si="35"/>
        <v>8.9628000000000014</v>
      </c>
      <c r="QI32" s="57">
        <f t="shared" si="36"/>
        <v>41.506059613011693</v>
      </c>
      <c r="QJ32" s="57">
        <f>IF(Tabelle2[[#This Row],[Index and Premium Usage]]=1,($AW32*(1+$AZ32))*(PW32*(1+$PG32)+$PH32)/1000,($AW32*(1+$AZ32))*(PW32*(1+$PG32)+$PK32)/1000)</f>
        <v>56.274015632004911</v>
      </c>
      <c r="QK32" s="57" t="e">
        <f>IF($PI32=1,($AW32*(1+$AY32))*(PX32*(1+$PG32)+$PH32)/1000,($AW32*(1+$AZ32))*(PX32*(1+$PG32)+$PK32+Tabelle2[[#This Row],[Premium VW 2023]])/1000)</f>
        <v>#REF!</v>
      </c>
      <c r="QL32" s="57" t="e">
        <f t="shared" si="37"/>
        <v>#REF!</v>
      </c>
      <c r="QM32" s="57" t="e">
        <f t="shared" si="38"/>
        <v>#REF!</v>
      </c>
      <c r="QN32" s="57" t="e">
        <f t="shared" si="39"/>
        <v>#REF!</v>
      </c>
      <c r="QO32" s="57" t="e">
        <f t="shared" si="40"/>
        <v>#REF!</v>
      </c>
      <c r="QP32" s="57" t="e">
        <f t="shared" si="41"/>
        <v>#REF!</v>
      </c>
    </row>
    <row r="33" spans="1:458" ht="12.75" customHeight="1">
      <c r="A33" s="94" t="s">
        <v>1699</v>
      </c>
      <c r="B33" s="94" t="s">
        <v>87</v>
      </c>
      <c r="C33" s="94" t="s">
        <v>1553</v>
      </c>
      <c r="D33" s="94" t="s">
        <v>108</v>
      </c>
      <c r="E33" s="173" t="s">
        <v>304</v>
      </c>
      <c r="F33" s="2" t="s">
        <v>304</v>
      </c>
      <c r="G33" s="2" t="s">
        <v>304</v>
      </c>
      <c r="H33" s="2" t="s">
        <v>216</v>
      </c>
      <c r="I33" s="188" t="s">
        <v>216</v>
      </c>
      <c r="J33" s="259" t="s">
        <v>22</v>
      </c>
      <c r="K33" s="259" t="s">
        <v>22</v>
      </c>
      <c r="L33" s="259" t="s">
        <v>22</v>
      </c>
      <c r="M33" s="2" t="s">
        <v>1698</v>
      </c>
      <c r="N33" s="2" t="s">
        <v>1698</v>
      </c>
      <c r="O33" s="357"/>
      <c r="P33" s="3" t="s">
        <v>79</v>
      </c>
      <c r="Q33" s="2" t="s">
        <v>91</v>
      </c>
      <c r="R33" s="259"/>
      <c r="S33" s="259"/>
      <c r="T33" s="94" t="s">
        <v>1282</v>
      </c>
      <c r="U33" s="2" t="s">
        <v>14</v>
      </c>
      <c r="V33" s="259"/>
      <c r="W33" s="259"/>
      <c r="X33" s="258"/>
      <c r="Y33" s="2" t="s">
        <v>13</v>
      </c>
      <c r="Z33" s="356"/>
      <c r="AA33" s="357"/>
      <c r="AB33" s="357"/>
      <c r="AC33" s="358"/>
      <c r="AD33" s="356"/>
      <c r="AE33" s="356"/>
      <c r="AF33" s="356"/>
      <c r="AG33" s="278" t="s">
        <v>1231</v>
      </c>
      <c r="AH33" s="278" t="s">
        <v>64</v>
      </c>
      <c r="AI33" s="2" t="s">
        <v>109</v>
      </c>
      <c r="AJ33" s="2" t="s">
        <v>120</v>
      </c>
      <c r="AK33" s="371"/>
      <c r="AL33" s="360"/>
      <c r="AM33" s="360"/>
      <c r="AN33" s="359"/>
      <c r="AO33" s="359"/>
      <c r="AP33" s="95">
        <v>1</v>
      </c>
      <c r="AQ33" s="360"/>
      <c r="AR33" s="360"/>
      <c r="AS33" s="360"/>
      <c r="AT33" s="360"/>
      <c r="AU33" s="360"/>
      <c r="AV33" s="33">
        <v>13.58</v>
      </c>
      <c r="AW33" s="33">
        <v>13.58</v>
      </c>
      <c r="AX33" s="372"/>
      <c r="AY33" s="61">
        <v>0.1</v>
      </c>
      <c r="AZ33" s="61">
        <v>0.1</v>
      </c>
      <c r="BA33" s="95"/>
      <c r="BB33" s="95"/>
      <c r="BC33" s="95"/>
      <c r="BD33" s="95"/>
      <c r="BE33" s="95"/>
      <c r="BF33" s="95"/>
      <c r="BG33" s="95"/>
      <c r="BH33" s="95"/>
      <c r="BI33" s="95"/>
      <c r="BJ33" s="95"/>
      <c r="BK33" s="95"/>
      <c r="BL33" s="95"/>
      <c r="BM33" s="96"/>
      <c r="BN33" s="96"/>
      <c r="BO33" s="96"/>
      <c r="BP33" s="96"/>
      <c r="BQ33" s="257"/>
      <c r="BR33" s="96"/>
      <c r="BS33" s="96"/>
      <c r="BT33" s="96"/>
      <c r="BU33" s="96"/>
      <c r="BV33" s="96">
        <v>0</v>
      </c>
      <c r="BW33" s="96">
        <v>0</v>
      </c>
      <c r="BX33" s="96">
        <v>0</v>
      </c>
      <c r="BY33" s="96">
        <v>0</v>
      </c>
      <c r="BZ33" s="257"/>
      <c r="CA33" s="257"/>
      <c r="CB33" s="257"/>
      <c r="CC33" s="257"/>
      <c r="CD33" s="257"/>
      <c r="CE33" s="257"/>
      <c r="CF33" s="257"/>
      <c r="CG33" s="257"/>
      <c r="CH33" s="257"/>
      <c r="CI33" s="257"/>
      <c r="CJ33" s="257"/>
      <c r="CK33" s="96">
        <f>SUM(Tabelle2[[#This Row],[Jan 22 CF]:[Mar 22 CF]])</f>
        <v>0</v>
      </c>
      <c r="CL33" s="96">
        <f>SUM(Tabelle2[[#This Row],[Apr 22 CF]:[Jun 22 CF]])</f>
        <v>0</v>
      </c>
      <c r="CM33" s="96">
        <f>SUM(Tabelle2[[#This Row],[Jul 22 CF]:[Sep 22 CF]])</f>
        <v>0</v>
      </c>
      <c r="CN33" s="96">
        <f>SUM(Tabelle2[[#This Row],[Oct 22 CF]:[Dec 22 CF]])</f>
        <v>0</v>
      </c>
      <c r="CO33" s="96">
        <f>SUM(Tabelle2[[#This Row],[Jan 23 CF]:[Mar 23 CF]])</f>
        <v>0</v>
      </c>
      <c r="CP33" s="96">
        <f>SUM(Tabelle2[[#This Row],[Apr 23 CF]:[Jun 23 CF]])</f>
        <v>0</v>
      </c>
      <c r="CQ33" s="96">
        <f>SUM(Tabelle2[[#This Row],[Jul 23 CF]:[Sep 23 CF]])</f>
        <v>0</v>
      </c>
      <c r="CR33" s="96">
        <f>SUM(Tabelle2[[#This Row],[Oct 23 CF]:[Dec 23 CF]])</f>
        <v>0</v>
      </c>
      <c r="CS33" s="96">
        <f>SUM(Tabelle2[[#This Row],[Jan 24 CF]:[Mar 24 CF]])</f>
        <v>0</v>
      </c>
      <c r="CT33" s="96">
        <f>SUM(Tabelle2[[#This Row],[Apr 24 CF]:[Jun 24 CF]])</f>
        <v>0</v>
      </c>
      <c r="CU33" s="96">
        <f>SUM(Tabelle2[[#This Row],[Jul 24 CF]:[Sep 24 CF]])</f>
        <v>0</v>
      </c>
      <c r="CV33" s="96">
        <f>SUM(Tabelle2[[#This Row],[Oct 24 CF]:[Dec 24 CF]])</f>
        <v>0</v>
      </c>
      <c r="CW33" s="206"/>
      <c r="CX33" s="273"/>
      <c r="CY33" s="206"/>
      <c r="CZ33" s="206"/>
      <c r="DA33" s="127">
        <f>SUM(Tabelle2[[#This Row],[Jan 23 CF]:[Dec 23 CF]])</f>
        <v>0</v>
      </c>
      <c r="DB33" s="127"/>
      <c r="DC33" s="98">
        <f>SUM(Tabelle2[[#This Row],[Jan 24 CF]:[Dec 24 CF]])</f>
        <v>0</v>
      </c>
      <c r="DD33" s="127"/>
      <c r="DE33" s="98"/>
      <c r="DF33" s="98"/>
      <c r="DG33" s="98"/>
      <c r="DH33" s="98"/>
      <c r="DI33" s="127"/>
      <c r="DJ33" s="127"/>
      <c r="DK33" s="127"/>
      <c r="DL33" s="127"/>
      <c r="DM33" s="98"/>
      <c r="DN33" s="98"/>
      <c r="DO33" s="98"/>
      <c r="DP33" s="354"/>
      <c r="DQ33" s="354"/>
      <c r="DR33" s="354"/>
      <c r="DS33" s="354"/>
      <c r="DT33" s="354"/>
      <c r="DU33" s="354"/>
      <c r="DV33" s="354"/>
      <c r="DW33" s="354"/>
      <c r="DX33" s="354"/>
      <c r="DY33" s="354"/>
      <c r="DZ33" s="354"/>
      <c r="EA33" s="354"/>
      <c r="EB33" s="226">
        <v>0.9</v>
      </c>
      <c r="EC33" s="226">
        <v>0.93</v>
      </c>
      <c r="ED33" s="226">
        <v>0.93</v>
      </c>
      <c r="EE33" s="226">
        <v>0.9</v>
      </c>
      <c r="EF33" s="316">
        <v>0.9</v>
      </c>
      <c r="EG33" s="316">
        <v>0.9</v>
      </c>
      <c r="EH33" s="316">
        <v>0.61799999999999999</v>
      </c>
      <c r="EI33" s="226">
        <v>0.95</v>
      </c>
      <c r="EJ33" s="226">
        <v>0.95</v>
      </c>
      <c r="EK33" s="226">
        <v>0.95</v>
      </c>
      <c r="EL33" s="226">
        <v>0.97499999999999998</v>
      </c>
      <c r="EM33" s="226">
        <v>0.95</v>
      </c>
      <c r="EN33" s="226">
        <v>0.9</v>
      </c>
      <c r="EO33" s="226">
        <v>0.8</v>
      </c>
      <c r="EP33" s="226">
        <v>0.8</v>
      </c>
      <c r="EQ33" s="226">
        <v>0.8</v>
      </c>
      <c r="ER33" s="226">
        <v>0.8</v>
      </c>
      <c r="ES33" s="226">
        <v>0.8</v>
      </c>
      <c r="ET33" s="226">
        <v>0.8</v>
      </c>
      <c r="EU33" s="226">
        <v>0.8</v>
      </c>
      <c r="EV33" s="226">
        <v>0.8</v>
      </c>
      <c r="EW33" s="226">
        <v>0.8</v>
      </c>
      <c r="EX33" s="226">
        <v>0.8</v>
      </c>
      <c r="EY33" s="226">
        <v>0.8</v>
      </c>
      <c r="EZ33" s="316">
        <v>0.61799999999999999</v>
      </c>
      <c r="FA33" s="226">
        <v>0.8</v>
      </c>
      <c r="FB33" s="226">
        <v>0.5</v>
      </c>
      <c r="FC33" s="226">
        <v>0.5</v>
      </c>
      <c r="FD33" s="226">
        <v>0.5</v>
      </c>
      <c r="FE33" s="226">
        <v>0.5</v>
      </c>
      <c r="FF33" s="226">
        <v>0.5</v>
      </c>
      <c r="FG33" s="226">
        <v>0</v>
      </c>
      <c r="FH33" s="226">
        <v>0</v>
      </c>
      <c r="FI33" s="226">
        <v>0</v>
      </c>
      <c r="FJ33" s="226">
        <v>0</v>
      </c>
      <c r="FK33" s="226">
        <v>0</v>
      </c>
      <c r="FL33" s="226">
        <v>0</v>
      </c>
      <c r="FM33" s="361">
        <f t="shared" si="0"/>
        <v>0</v>
      </c>
      <c r="FN33" s="361">
        <f t="shared" si="1"/>
        <v>0</v>
      </c>
      <c r="FO33" s="361">
        <f t="shared" si="2"/>
        <v>0</v>
      </c>
      <c r="FP33" s="361">
        <f t="shared" si="3"/>
        <v>0</v>
      </c>
      <c r="FQ33" s="361">
        <f t="shared" si="4"/>
        <v>0</v>
      </c>
      <c r="FR33" s="361">
        <f t="shared" si="5"/>
        <v>0</v>
      </c>
      <c r="FS33" s="361">
        <f t="shared" si="6"/>
        <v>0</v>
      </c>
      <c r="FT33" s="361">
        <f t="shared" si="7"/>
        <v>0</v>
      </c>
      <c r="FU33" s="32">
        <f t="shared" si="8"/>
        <v>0</v>
      </c>
      <c r="FV33" s="32">
        <f t="shared" si="9"/>
        <v>0</v>
      </c>
      <c r="FW33" s="32">
        <f t="shared" si="10"/>
        <v>0</v>
      </c>
      <c r="FX33" s="32">
        <f t="shared" si="11"/>
        <v>0</v>
      </c>
      <c r="FY33" s="360">
        <f t="shared" si="12"/>
        <v>0</v>
      </c>
      <c r="FZ33" s="360">
        <f t="shared" si="13"/>
        <v>0</v>
      </c>
      <c r="GA33" s="360">
        <f t="shared" si="14"/>
        <v>0</v>
      </c>
      <c r="GB33" s="360">
        <f t="shared" si="15"/>
        <v>0</v>
      </c>
      <c r="GC33" s="360">
        <f t="shared" si="16"/>
        <v>0</v>
      </c>
      <c r="GD33" s="360">
        <f t="shared" si="17"/>
        <v>0</v>
      </c>
      <c r="GE33" s="360">
        <f t="shared" si="18"/>
        <v>0</v>
      </c>
      <c r="GF33" s="360">
        <f t="shared" si="19"/>
        <v>0</v>
      </c>
      <c r="GG33" s="360">
        <f t="shared" si="20"/>
        <v>0</v>
      </c>
      <c r="GH33" s="95">
        <f t="shared" si="21"/>
        <v>0</v>
      </c>
      <c r="GI33" s="95">
        <f>BW33*Tabelle2[[#This Row],[Nov 2023 AF]]</f>
        <v>0</v>
      </c>
      <c r="GJ33" s="95">
        <f>BX33*Tabelle2[[#This Row],[Dec 2023 AF]]</f>
        <v>0</v>
      </c>
      <c r="GK33" s="95">
        <f>BY33*Tabelle2[[#This Row],[Jan 2024 AF]]</f>
        <v>0</v>
      </c>
      <c r="GL33" s="95">
        <f>BZ33*Tabelle2[[#This Row],[Feb 2024 AF]]</f>
        <v>0</v>
      </c>
      <c r="GM33" s="95">
        <f>CA33*Tabelle2[[#This Row],[Mar 2024 AF]]</f>
        <v>0</v>
      </c>
      <c r="GN33" s="95">
        <f>CB33*Tabelle2[[#This Row],[Apr 2024 AF]]</f>
        <v>0</v>
      </c>
      <c r="GO33" s="95">
        <f>CC33*Tabelle2[[#This Row],[May 2024 AF]]</f>
        <v>0</v>
      </c>
      <c r="GP33" s="360">
        <f>CD33*Tabelle2[[#This Row],[Jun 2024 AF]]</f>
        <v>0</v>
      </c>
      <c r="GQ33" s="360">
        <f>CE33*Tabelle2[[#This Row],[Jul 2024 AF]]</f>
        <v>0</v>
      </c>
      <c r="GR33" s="360">
        <f>CF33*Tabelle2[[#This Row],[Aug 2024 AF]]</f>
        <v>0</v>
      </c>
      <c r="GS33" s="360">
        <f>CG33*Tabelle2[[#This Row],[Sep 2024 AF]]</f>
        <v>0</v>
      </c>
      <c r="GT33" s="360">
        <f>CH33*Tabelle2[[#This Row],[Oct 2024 AF]]</f>
        <v>0</v>
      </c>
      <c r="GU33" s="360">
        <f>CI33*Tabelle2[[#This Row],[Nov 2024 AF]]</f>
        <v>0</v>
      </c>
      <c r="GV33" s="360">
        <f>CJ33*Tabelle2[[#This Row],[Dec 2024 AF]]</f>
        <v>0</v>
      </c>
      <c r="GW33" s="95">
        <f>SUM(Tabelle2[[#This Row],[Jan 22 NF]:[Mar 22 NF]])</f>
        <v>0</v>
      </c>
      <c r="GX33" s="95">
        <f>SUM(Tabelle2[[#This Row],[Apr 22 NF]:[Jun 22 NF]])</f>
        <v>0</v>
      </c>
      <c r="GY33" s="95">
        <f>SUM(Tabelle2[[#This Row],[Jul 22 NF]:[Sep 22 NF]])</f>
        <v>0</v>
      </c>
      <c r="GZ33" s="95">
        <f>SUM(Tabelle2[[#This Row],[Oct 22 NF]:[Dec 22 NF]])</f>
        <v>0</v>
      </c>
      <c r="HA33" s="98">
        <f>SUM(Tabelle2[[#This Row],[Jan 23 NF]:[Mar 23 NF]])</f>
        <v>0</v>
      </c>
      <c r="HB33" s="98">
        <f>SUM(Tabelle2[[#This Row],[Apr 23 NF]:[Jun 23 NF]])</f>
        <v>0</v>
      </c>
      <c r="HC33" s="98">
        <f>SUM(Tabelle2[[#This Row],[Jul 23 NF]:[Sep 23 NF]])</f>
        <v>0</v>
      </c>
      <c r="HD33" s="98">
        <f>SUM(Tabelle2[[#This Row],[Oct 23 NF]:[Dec 23 NF]])</f>
        <v>0</v>
      </c>
      <c r="HE33" s="95">
        <f>SUM(Tabelle2[[#This Row],[Jan 24 NF]:[Mar 24 NF]])</f>
        <v>0</v>
      </c>
      <c r="HF33" s="98">
        <f>SUM(Tabelle2[[#This Row],[Apr 24 NF]:[Jun 24 NF]])</f>
        <v>0</v>
      </c>
      <c r="HG33" s="98">
        <f>SUM(Tabelle2[[#This Row],[Jul 24 NF]:[Sep 24 NF]])</f>
        <v>0</v>
      </c>
      <c r="HH33" s="98">
        <f>SUM(Tabelle2[[#This Row],[Oct 24 NF]:[Dec 24 NF]])</f>
        <v>0</v>
      </c>
      <c r="HI33" s="360"/>
      <c r="HJ33" s="360"/>
      <c r="HK33" s="360"/>
      <c r="HL33" s="360"/>
      <c r="HM33" s="362"/>
      <c r="HN33" s="362"/>
      <c r="HO33" s="362"/>
      <c r="HP33" s="362"/>
      <c r="HQ33" s="95"/>
      <c r="HR33" s="95"/>
      <c r="HS33" s="95">
        <f>SUM(Tabelle2[[#This Row],[Jul 22 NF]:[Sep 22 NF]])</f>
        <v>0</v>
      </c>
      <c r="HT33" s="95">
        <f>SUM(Tabelle2[[#This Row],[Oct 22 NF]:[Dec 22 NF]])</f>
        <v>0</v>
      </c>
      <c r="HU33" s="360"/>
      <c r="HV33" s="362"/>
      <c r="HW33" s="362"/>
      <c r="HX33" s="362"/>
      <c r="HY33" s="362"/>
      <c r="HZ33" s="362">
        <f>SUM(Tabelle2[[#This Row],[Jan 22 NF]:[Dec 22 NF]])</f>
        <v>0</v>
      </c>
      <c r="IA33" s="362">
        <f>SUM(Tabelle2[[#This Row],[Jan 23 NF]:[Dec 23 NF]])</f>
        <v>0</v>
      </c>
      <c r="IB33" s="362">
        <f>SUM(Tabelle2[[#This Row],[Jan 24 NF]:[Dec 24 NF]])</f>
        <v>0</v>
      </c>
      <c r="IC33" s="362">
        <f>IFERROR(Tabelle2[[#This Row],[2025 CF]]*Tabelle2[[#This Row],[2025 AF]],0)</f>
        <v>0</v>
      </c>
      <c r="ID33" s="362">
        <f>IFERROR(Tabelle2[[#This Row],[2026 CF]]*Tabelle2[[#This Row],[2026 AF]],0)</f>
        <v>0</v>
      </c>
      <c r="IE33" s="362">
        <f>IFERROR(Tabelle2[[#This Row],[2027 CF]]*Tabelle2[[#This Row],[2027 AF]],0)</f>
        <v>0</v>
      </c>
      <c r="IF33" s="362">
        <f>IFERROR(Tabelle2[[#This Row],[2028 CF]]*Tabelle2[[#This Row],[2028 AF]],0)</f>
        <v>0</v>
      </c>
      <c r="IG33" s="362">
        <f>IFERROR(Tabelle2[[#This Row],[2029 CF]]*Tabelle2[[#This Row],[2029 AF]],0)</f>
        <v>0</v>
      </c>
      <c r="IH33" s="362">
        <f>IFERROR(Tabelle2[[#This Row],[2030 CF]]*Tabelle2[[#This Row],[2030 AF]],0)</f>
        <v>0</v>
      </c>
      <c r="II33" s="362">
        <f>IFERROR(Tabelle2[[#This Row],[2031 CF]]*Tabelle2[[#This Row],[2031 AF]],0)</f>
        <v>0</v>
      </c>
      <c r="IJ33" s="362">
        <f>IFERROR(Tabelle2[[#This Row],[2032 CF]]*Tabelle2[[#This Row],[2032 AF]],0)</f>
        <v>0</v>
      </c>
      <c r="IK33" s="362">
        <f>IFERROR(Tabelle2[[#This Row],[2033 CF]]*Tabelle2[[#This Row],[2033 AF]],0)</f>
        <v>0</v>
      </c>
      <c r="IL33" s="362">
        <f>IFERROR(Tabelle2[[#This Row],[2034 CF]]*Tabelle2[[#This Row],[2034 AF]],0)</f>
        <v>0</v>
      </c>
      <c r="IM33" s="98">
        <f>IFERROR(Tabelle2[[#This Row],[2035 CF]]*Tabelle2[[#This Row],[2035 AF]],0)</f>
        <v>0</v>
      </c>
      <c r="IN33" s="362"/>
      <c r="IO33" s="362"/>
      <c r="IP33" s="362"/>
      <c r="IQ33" s="362"/>
      <c r="IR33" s="362"/>
      <c r="IS33" s="362"/>
      <c r="IT33" s="362"/>
      <c r="IU33" s="362"/>
      <c r="IV33" s="98"/>
      <c r="IW33" s="98"/>
      <c r="IX33" s="98"/>
      <c r="IY33" s="98"/>
      <c r="IZ33" s="362"/>
      <c r="JA33" s="362"/>
      <c r="JB33" s="362"/>
      <c r="JC33" s="362"/>
      <c r="JD33" s="362"/>
      <c r="JE33" s="363"/>
      <c r="JF33" s="363"/>
      <c r="JG33" s="364"/>
      <c r="JH33" s="360"/>
      <c r="JI33" s="360"/>
      <c r="JJ33" s="360"/>
      <c r="JK33" s="360"/>
      <c r="JL33" s="363"/>
      <c r="JM33" s="363"/>
      <c r="JN33" s="363"/>
      <c r="JO33" s="363"/>
      <c r="JP33" s="363"/>
      <c r="JQ33" s="363">
        <f>SUM(Tabelle2[[#This Row],[Jan-23B]:[Mar-23B]])</f>
        <v>0</v>
      </c>
      <c r="JR33" s="363">
        <f>SUM(Tabelle2[[#This Row],[Apr-23B]:[Jun-23B]])</f>
        <v>0</v>
      </c>
      <c r="JS33" s="363">
        <f>SUM(Tabelle2[[#This Row],[Jul-23B]:[Sep-23B]])</f>
        <v>0</v>
      </c>
      <c r="JT33" s="363">
        <f>SUM(Tabelle2[[#This Row],[Oct-23B]:[Dec-23B]])</f>
        <v>0</v>
      </c>
      <c r="JU33" s="363">
        <f>SUM(Tabelle2[[#This Row],[1Q23 B1]:[4Q23 B]])</f>
        <v>0</v>
      </c>
      <c r="JV33" s="363"/>
      <c r="JW33" s="363"/>
      <c r="JX33" s="363"/>
      <c r="JY33" s="363"/>
      <c r="JZ33" s="363"/>
      <c r="KA33" s="363"/>
      <c r="KB33" s="363"/>
      <c r="KC33" s="363"/>
      <c r="KD33" s="363"/>
      <c r="KE33" s="363"/>
      <c r="KF33" s="196" t="str">
        <f>IF(SUM(Tabelle2[[#This Row],[2018 NF]:[2028 NF]],Tabelle2[[#This Row],[2023 B]])&gt;0,"yes","no")</f>
        <v>no</v>
      </c>
      <c r="KG33" s="363"/>
      <c r="KH33" s="363">
        <f>IFERROR(LOOKUP(2,1/(Tabelle2[[#This Row],[2005 NF]:[2035 NF]]&gt;1000),Tabelle2[[#Headers],[2005 NF]:[2035 NF]]),0)</f>
        <v>0</v>
      </c>
      <c r="KI33" s="363">
        <f>SUM(Tabelle2[[#This Row],[Jan 23 NF]:[Mar 23 NF]])</f>
        <v>0</v>
      </c>
      <c r="KJ33" s="12">
        <f>SUM(Tabelle2[[#This Row],[Jan-23B]:[Mar-23B]])</f>
        <v>0</v>
      </c>
      <c r="KK33" s="362"/>
      <c r="KL33" s="362"/>
      <c r="KM33" s="362"/>
      <c r="KN33" s="362"/>
      <c r="KO33" s="362"/>
      <c r="KP33" s="362"/>
      <c r="KQ33" s="362"/>
      <c r="KR33" s="362"/>
      <c r="KS33" s="362"/>
      <c r="KT33" s="362"/>
      <c r="KU33" s="362"/>
      <c r="KV33" s="362"/>
      <c r="KW33" s="365"/>
      <c r="KX33" s="365"/>
      <c r="KY33" s="365"/>
      <c r="KZ33" s="365"/>
      <c r="LA33" s="365"/>
      <c r="LB33" s="365"/>
      <c r="LC33" s="365"/>
      <c r="LD33" s="365"/>
      <c r="LE33" s="365"/>
      <c r="LF33" s="365"/>
      <c r="LG33" s="365"/>
      <c r="LH33" s="365"/>
      <c r="LI33" s="52" t="e">
        <f>$AV33*2.204623/#REF!*$AP33*Tabelle2[[#This Row],[Jan 24 NF]]</f>
        <v>#REF!</v>
      </c>
      <c r="LJ33" s="52" t="e">
        <f>$AV33*2.204623/#REF!*$AP33*Tabelle2[[#This Row],[Feb 24 NF]]</f>
        <v>#REF!</v>
      </c>
      <c r="LK33" s="52" t="e">
        <f>$AV33*2.204623/#REF!*$AP33*Tabelle2[[#This Row],[Mar 24 NF]]</f>
        <v>#REF!</v>
      </c>
      <c r="LL33" s="52" t="e">
        <f>$AV33*2.204623/#REF!*$AP33*Tabelle2[[#This Row],[Apr 24 NF]]</f>
        <v>#REF!</v>
      </c>
      <c r="LM33" s="52" t="e">
        <f>$AV33*2.204623/#REF!*$AP33*Tabelle2[[#This Row],[May 24 NF]]</f>
        <v>#REF!</v>
      </c>
      <c r="LN33" s="52" t="e">
        <f>$AV33*2.204623/#REF!*$AP33*Tabelle2[[#This Row],[Jun 24 NF]]</f>
        <v>#REF!</v>
      </c>
      <c r="LO33" s="52" t="e">
        <f>$AV33*2.204623/#REF!*$AP33*Tabelle2[[#This Row],[Jul 24 NF]]</f>
        <v>#REF!</v>
      </c>
      <c r="LP33" s="52" t="e">
        <f>$AV33*2.204623/#REF!*$AP33*Tabelle2[[#This Row],[Aug 24 NF]]</f>
        <v>#REF!</v>
      </c>
      <c r="LQ33" s="52" t="e">
        <f>$AV33*2.204623/#REF!*$AP33*Tabelle2[[#This Row],[Sep 24 NF]]</f>
        <v>#REF!</v>
      </c>
      <c r="LR33" s="52" t="e">
        <f>$AV33*2.204623/#REF!*$AP33*Tabelle2[[#This Row],[Oct 24 NF]]</f>
        <v>#REF!</v>
      </c>
      <c r="LS33" s="52" t="e">
        <f>$AV33*2.204623/#REF!*$AP33*Tabelle2[[#This Row],[Nov 24 NF]]</f>
        <v>#REF!</v>
      </c>
      <c r="LT33" s="52" t="e">
        <f>$AV33*2.204623/#REF!*$AP33*Tabelle2[[#This Row],[Dec 24 NF]]</f>
        <v>#REF!</v>
      </c>
      <c r="LU33" s="362">
        <f>SUM(Tabelle2[[#This Row],[Jan 22 EV]:[Mar 22 EV]])</f>
        <v>0</v>
      </c>
      <c r="LV33" s="362">
        <f>SUM(Tabelle2[[#This Row],[Apr 22 EV]:[Jun 22 EV]])</f>
        <v>0</v>
      </c>
      <c r="LW33" s="362">
        <f>SUM(Tabelle2[[#This Row],[Jul 22 EV]:[Sep 22 EV]])</f>
        <v>0</v>
      </c>
      <c r="LX33" s="362">
        <f>SUM(Tabelle2[[#This Row],[Oct 22 EV]:[Dec 22 EV]])</f>
        <v>0</v>
      </c>
      <c r="LY33" s="362">
        <f>SUM(Tabelle2[[#This Row],[Jan 23 EV]:[Mar 23 EV]])</f>
        <v>0</v>
      </c>
      <c r="LZ33" s="362">
        <f>SUM(Tabelle2[[#This Row],[Apr 23 EV]:[Jun 23 EV]])</f>
        <v>0</v>
      </c>
      <c r="MA33" s="362">
        <f>SUM(Tabelle2[[#This Row],[Jul 23 EV]:[Sep 23 EV]])</f>
        <v>0</v>
      </c>
      <c r="MB33" s="362">
        <f>SUM(Tabelle2[[#This Row],[Oct 23 EV]:[Dec 23 EV]])</f>
        <v>0</v>
      </c>
      <c r="MC33" s="98" t="e">
        <f>SUM(Tabelle2[[#This Row],[Jan 24 EV]:[Mar 24 EV]])</f>
        <v>#REF!</v>
      </c>
      <c r="MD33" s="98" t="e">
        <f>SUM(Tabelle2[[#This Row],[Apr 24 EV]:[Jun 24 EV]])</f>
        <v>#REF!</v>
      </c>
      <c r="ME33" s="98" t="e">
        <f>SUM(Tabelle2[[#This Row],[Jul 24 EV]:[Sep 24 EV]])</f>
        <v>#REF!</v>
      </c>
      <c r="MF33" s="98" t="e">
        <f>SUM(Tabelle2[[#This Row],[Oct 24 EV]:[Dec 24 EV]])</f>
        <v>#REF!</v>
      </c>
      <c r="MG33" s="360"/>
      <c r="MH33" s="360"/>
      <c r="MI33" s="360"/>
      <c r="MJ33" s="360"/>
      <c r="MK33" s="360"/>
      <c r="ML33" s="360"/>
      <c r="MM33" s="360"/>
      <c r="MN33" s="360"/>
      <c r="MO33" s="360"/>
      <c r="MP33" s="362"/>
      <c r="MQ33" s="362" t="e">
        <f>$AS33*2.204623/#REF!*$AP33*HU33</f>
        <v>#REF!</v>
      </c>
      <c r="MR33" s="362"/>
      <c r="MS33" s="362"/>
      <c r="MT33" s="362"/>
      <c r="MU33" s="362"/>
      <c r="MV33" s="362">
        <f>SUM(Tabelle2[[#This Row],[Jan 22 EV]:[Dec 22 EV]])</f>
        <v>0</v>
      </c>
      <c r="MW33" s="362">
        <f>SUM(Tabelle2[[#This Row],[Jan 23 EV]:[Dec 23 EV]])</f>
        <v>0</v>
      </c>
      <c r="MX33" s="362" t="e">
        <f>SUM(Tabelle2[[#This Row],[Jan 24 EV]:[Dec 24 EV]])</f>
        <v>#REF!</v>
      </c>
      <c r="MY33" s="362">
        <f t="shared" si="22"/>
        <v>0</v>
      </c>
      <c r="MZ33" s="362">
        <f t="shared" si="23"/>
        <v>0</v>
      </c>
      <c r="NA33" s="362">
        <f t="shared" si="24"/>
        <v>0</v>
      </c>
      <c r="NB33" s="362">
        <f t="shared" si="25"/>
        <v>0</v>
      </c>
      <c r="NC33" s="362"/>
      <c r="ND33" s="362"/>
      <c r="NE33" s="362"/>
      <c r="NF33" s="362"/>
      <c r="NG33" s="362"/>
      <c r="NH33" s="362"/>
      <c r="NI33" s="362"/>
      <c r="NJ33" s="362"/>
      <c r="NK33" s="362"/>
      <c r="NL33" s="362"/>
      <c r="NM33" s="362"/>
      <c r="NN33" s="362"/>
      <c r="NO33" s="362">
        <f>SUM(NC33:NE33)</f>
        <v>0</v>
      </c>
      <c r="NP33" s="362">
        <f>SUM(NF33:NH33)</f>
        <v>0</v>
      </c>
      <c r="NQ33" s="362">
        <f>SUM(NI33:NK33)</f>
        <v>0</v>
      </c>
      <c r="NR33" s="362">
        <f>SUM(NL33:NN33)</f>
        <v>0</v>
      </c>
      <c r="NS33" s="362">
        <f>SUM(NC33:NN33)</f>
        <v>0</v>
      </c>
      <c r="NT33" s="362"/>
      <c r="NU33" s="362"/>
      <c r="NV33" s="362"/>
      <c r="NW33" s="362"/>
      <c r="NX33" s="362"/>
      <c r="NY33" s="362"/>
      <c r="NZ33" s="362"/>
      <c r="OA33" s="362"/>
      <c r="OB33" s="362"/>
      <c r="OC33" s="362"/>
      <c r="OD33" s="362"/>
      <c r="OE33" s="362"/>
      <c r="OF33" s="362">
        <f>SUM(Tabelle2[[#This Row],[Jan 23 B EV]:[Mar 23 B EV]])</f>
        <v>0</v>
      </c>
      <c r="OG33" s="362">
        <f>SUM(Tabelle2[[#This Row],[Apr 23 B EV]:[Jun 23 B EV]])</f>
        <v>0</v>
      </c>
      <c r="OH33" s="362">
        <f>SUM(Tabelle2[[#This Row],[Jul 23 B EV]:[Sep 23 B EV]])</f>
        <v>0</v>
      </c>
      <c r="OI33" s="362">
        <f>SUM(Tabelle2[[#This Row],[Oct 23 B EV]:[Dec 23 B EV]])</f>
        <v>0</v>
      </c>
      <c r="OJ33" s="362">
        <f>SUM(Tabelle2[[#This Row],[Jan 23 B EV]:[Dec 23 B EV]])</f>
        <v>0</v>
      </c>
      <c r="OK33" s="360"/>
      <c r="OL33" s="360"/>
      <c r="OM33" s="373"/>
      <c r="ON33" s="373"/>
      <c r="OO33" s="373"/>
      <c r="OP33" s="373"/>
      <c r="OQ33" s="360"/>
      <c r="OR33" s="360"/>
      <c r="OS33" s="360"/>
      <c r="OT33" s="360"/>
      <c r="OU33" s="360"/>
      <c r="OV33" s="360"/>
      <c r="OW33" s="360"/>
      <c r="OX33" s="362"/>
      <c r="OY33" s="98"/>
      <c r="OZ33" s="98"/>
      <c r="PA33" s="98"/>
      <c r="PB33" s="366"/>
      <c r="PC33" s="373"/>
      <c r="PD33" s="53" t="s">
        <v>95</v>
      </c>
      <c r="PE33" s="53" t="s">
        <v>171</v>
      </c>
      <c r="PF33" s="53" t="s">
        <v>127</v>
      </c>
      <c r="PG33" s="53">
        <v>0</v>
      </c>
      <c r="PH33" s="53">
        <v>600</v>
      </c>
      <c r="PI33" s="53">
        <v>2</v>
      </c>
      <c r="PJ33" s="53" t="s">
        <v>127</v>
      </c>
      <c r="PK33" s="53">
        <v>1200</v>
      </c>
      <c r="PL33" s="53">
        <v>0</v>
      </c>
      <c r="PM33" s="363"/>
      <c r="PN33" s="53" t="s">
        <v>972</v>
      </c>
      <c r="PO33" s="53" t="s">
        <v>17</v>
      </c>
      <c r="PP33" s="367"/>
      <c r="PQ33" s="367"/>
      <c r="PR33" s="237"/>
      <c r="PS33" s="368"/>
      <c r="PT33" s="200"/>
      <c r="PU33" s="369"/>
      <c r="PV33" s="369"/>
      <c r="PW33" s="367">
        <v>2567.1720198155649</v>
      </c>
      <c r="PX33" s="200" t="e">
        <f>IF($PI33=1,SUMIF(#REF!,$PF33,#REF!),SUMIF(#REF!,$PJ33,#REF!))</f>
        <v>#REF!</v>
      </c>
      <c r="PY33" s="200" t="e">
        <f>IF($PI33=1,SUMIF(#REF!,$PF33,#REF!),SUMIF(#REF!,$PJ33,#REF!))</f>
        <v>#REF!</v>
      </c>
      <c r="PZ33" s="200" t="e">
        <f>IF($PI33=1,SUMIF(#REF!,$PF33,#REF!),SUMIF(#REF!,$PJ33,#REF!))</f>
        <v>#REF!</v>
      </c>
      <c r="QA33" s="200" t="e">
        <f>IF($PI33=1,SUMIF(#REF!,$PF33,#REF!),SUMIF(#REF!,$PJ33,#REF!))</f>
        <v>#REF!</v>
      </c>
      <c r="QB33" s="200" t="e">
        <f>IF($PI33=1,SUMIF(#REF!,$PF33,#REF!),SUMIF(#REF!,$PJ33,#REF!))</f>
        <v>#REF!</v>
      </c>
      <c r="QC33" s="200" t="e">
        <f>IF($PI33=1,SUMIF(#REF!,$PF33,#REF!),SUMIF(#REF!,$PJ33,#REF!))</f>
        <v>#REF!</v>
      </c>
      <c r="QD33" s="370">
        <f t="shared" si="31"/>
        <v>0</v>
      </c>
      <c r="QE33" s="370">
        <f t="shared" si="32"/>
        <v>0</v>
      </c>
      <c r="QF33" s="370">
        <f>($AT33*(1+$AZ33))*(PS33*(1+$PG33)+$PH33)/1000</f>
        <v>0</v>
      </c>
      <c r="QG33" s="370">
        <f t="shared" si="34"/>
        <v>0</v>
      </c>
      <c r="QH33" s="370">
        <f>($AT33*(1+$AZ33))*(PU33*(1+$PG33)+$PH33)/1000</f>
        <v>0</v>
      </c>
      <c r="QI33" s="370">
        <f>($AT33*(1+$AZ33))*(PV33*(1+$PG33)+$PH33)/1000</f>
        <v>0</v>
      </c>
      <c r="QJ33" s="370">
        <f>IF(Tabelle2[[#This Row],[Index and Premium Usage]]=1,($AW33*(1+$AZ33))*(PW33*(1+$PG33)+$PH33)/1000,($AW33*(1+$AZ33))*(PW33*(1+$PG33)+$PK33)/1000)</f>
        <v>56.274015632004911</v>
      </c>
      <c r="QK33" s="57" t="e">
        <f>IF($PI33=1,($AW33*(1+$AY33))*(PX33*(1+$PG33)+$PH33)/1000,($AW33*(1+$AZ33))*(PX33*(1+$PG33)+$PK33+Tabelle2[[#This Row],[Premium VW 2023]])/1000)</f>
        <v>#REF!</v>
      </c>
      <c r="QL33" s="57" t="e">
        <f>IF(Tabelle2[[#This Row],[Premium 
(€/ ton)New]]=1,($AW33*(1+$AZ33))*(PY33*(1+$PG33)+$PH33)/1000,($AW33*(1+$AZ33))*(PY33*(1+$PG33)+$PK33)/1000)</f>
        <v>#REF!</v>
      </c>
      <c r="QM33" s="370" t="e">
        <f>IF(Tabelle2[[#This Row],[Comment Premium]]=1,($AW33*(1+$AZ33))*(PZ33*(1+$PG33)+$PH33)/1000,($AW33*(1+$AZ33))*(PZ33*(1+$PG33)+$PK33)/1000)</f>
        <v>#REF!</v>
      </c>
      <c r="QN33" s="370" t="e">
        <f>IF(Tabelle2[[#This Row],[Reference for Metal Adjustment ]]=1,($AW33*(1+$AZ33))*(QA33*(1+$PG33)+$PH33)/1000,($AW33*(1+$AZ33))*(QA33*(1+$PG33)+$PK33)/1000)</f>
        <v>#REF!</v>
      </c>
      <c r="QO33" s="57" t="e">
        <f>IF(Tabelle2[[#This Row],[Metal Adjust-ment frequence]]=1,($AW33*(1+$AZ33))*(QB33*(1+$PG33)+$PH33)/1000,($AW33*(1+$AZ33))*(QB33*(1+$PG33)+$PK33)/1000)</f>
        <v>#REF!</v>
      </c>
      <c r="QP33" s="57" t="e">
        <f>Tabelle2[[#This Row],[Metal Part Price 2027]]</f>
        <v>#REF!</v>
      </c>
    </row>
    <row r="34" spans="1:458" ht="12.75" customHeight="1">
      <c r="A34" s="94" t="s">
        <v>1257</v>
      </c>
      <c r="B34" s="94" t="s">
        <v>87</v>
      </c>
      <c r="C34" s="94" t="s">
        <v>1553</v>
      </c>
      <c r="D34" s="94" t="s">
        <v>108</v>
      </c>
      <c r="E34" s="173" t="s">
        <v>304</v>
      </c>
      <c r="F34" s="186" t="s">
        <v>304</v>
      </c>
      <c r="G34" s="188" t="s">
        <v>304</v>
      </c>
      <c r="H34" s="2" t="s">
        <v>1557</v>
      </c>
      <c r="I34" s="188" t="s">
        <v>1240</v>
      </c>
      <c r="J34" s="217" t="s">
        <v>22</v>
      </c>
      <c r="K34" s="217" t="s">
        <v>22</v>
      </c>
      <c r="L34" s="217" t="s">
        <v>22</v>
      </c>
      <c r="M34" s="2" t="s">
        <v>1241</v>
      </c>
      <c r="N34" s="2" t="s">
        <v>1273</v>
      </c>
      <c r="O34" s="6"/>
      <c r="P34" s="3" t="s">
        <v>123</v>
      </c>
      <c r="Q34" s="2" t="s">
        <v>90</v>
      </c>
      <c r="R34" s="2"/>
      <c r="S34" s="2"/>
      <c r="T34" s="94" t="s">
        <v>1282</v>
      </c>
      <c r="U34" s="2" t="s">
        <v>38</v>
      </c>
      <c r="V34" s="2"/>
      <c r="W34" s="2"/>
      <c r="X34" s="94"/>
      <c r="Y34" s="2" t="s">
        <v>13</v>
      </c>
      <c r="Z34" s="2">
        <v>0</v>
      </c>
      <c r="AA34" s="2" t="s">
        <v>1229</v>
      </c>
      <c r="AB34" s="2" t="s">
        <v>1229</v>
      </c>
      <c r="AC34" s="197" t="s">
        <v>1621</v>
      </c>
      <c r="AD34" s="2"/>
      <c r="AE34" s="2"/>
      <c r="AF34" s="2"/>
      <c r="AG34" s="2" t="s">
        <v>103</v>
      </c>
      <c r="AH34" s="2" t="s">
        <v>104</v>
      </c>
      <c r="AI34" s="2" t="s">
        <v>37</v>
      </c>
      <c r="AJ34" s="217" t="s">
        <v>120</v>
      </c>
      <c r="AK34" s="21"/>
      <c r="AL34" s="95"/>
      <c r="AM34" s="95"/>
      <c r="AN34" s="95"/>
      <c r="AO34" s="95"/>
      <c r="AP34" s="207">
        <v>1</v>
      </c>
      <c r="AQ34" s="95"/>
      <c r="AR34" s="75"/>
      <c r="AS34" s="95"/>
      <c r="AT34" s="208">
        <v>1.74</v>
      </c>
      <c r="AU34" s="208">
        <v>1.74</v>
      </c>
      <c r="AV34" s="33">
        <v>2.36</v>
      </c>
      <c r="AW34" s="33">
        <v>2.36</v>
      </c>
      <c r="AX34" s="193"/>
      <c r="AY34" s="61">
        <v>5.5E-2</v>
      </c>
      <c r="AZ34" s="61">
        <v>5.5E-2</v>
      </c>
      <c r="BA34" s="95">
        <v>77</v>
      </c>
      <c r="BB34" s="95">
        <v>216</v>
      </c>
      <c r="BC34" s="95">
        <v>0</v>
      </c>
      <c r="BD34" s="95">
        <v>0</v>
      </c>
      <c r="BE34" s="95">
        <v>104</v>
      </c>
      <c r="BF34" s="133">
        <v>0</v>
      </c>
      <c r="BG34" s="133">
        <v>0</v>
      </c>
      <c r="BH34" s="133">
        <v>4004</v>
      </c>
      <c r="BI34" s="133">
        <v>3024</v>
      </c>
      <c r="BJ34" s="133">
        <v>7632</v>
      </c>
      <c r="BK34" s="133">
        <v>12012</v>
      </c>
      <c r="BL34" s="133">
        <v>11568</v>
      </c>
      <c r="BM34" s="96">
        <v>9082</v>
      </c>
      <c r="BN34" s="96">
        <v>6048</v>
      </c>
      <c r="BO34" s="96">
        <v>6060</v>
      </c>
      <c r="BP34" s="96">
        <v>3024</v>
      </c>
      <c r="BQ34" s="96">
        <v>9072</v>
      </c>
      <c r="BR34" s="96">
        <v>9072</v>
      </c>
      <c r="BS34" s="96">
        <v>6048</v>
      </c>
      <c r="BT34" s="96">
        <v>14016</v>
      </c>
      <c r="BU34" s="96">
        <v>8448</v>
      </c>
      <c r="BV34" s="96">
        <v>7488</v>
      </c>
      <c r="BW34" s="96">
        <v>16128</v>
      </c>
      <c r="BX34" s="96">
        <v>18672</v>
      </c>
      <c r="BY34" s="96">
        <v>13152</v>
      </c>
      <c r="BZ34" s="96">
        <v>9342.1538461538457</v>
      </c>
      <c r="CA34" s="96">
        <v>11470.153846153846</v>
      </c>
      <c r="CB34" s="96">
        <v>11283.076923076922</v>
      </c>
      <c r="CC34" s="96">
        <v>15714.461538461537</v>
      </c>
      <c r="CD34" s="96">
        <v>19146.153846153844</v>
      </c>
      <c r="CE34" s="96">
        <v>14250</v>
      </c>
      <c r="CF34" s="96">
        <v>19146.153846153844</v>
      </c>
      <c r="CG34" s="96">
        <v>20936.538461538461</v>
      </c>
      <c r="CH34" s="96">
        <v>20936.538461538461</v>
      </c>
      <c r="CI34" s="96">
        <v>20936.538461538461</v>
      </c>
      <c r="CJ34" s="96">
        <v>18858.23076923077</v>
      </c>
      <c r="CK34" s="95">
        <f>SUM(Tabelle2[[#This Row],[Jan 22 CF]:[Mar 22 CF]])</f>
        <v>293</v>
      </c>
      <c r="CL34" s="95">
        <f>SUM(Tabelle2[[#This Row],[Apr 22 CF]:[Jun 22 CF]])</f>
        <v>104</v>
      </c>
      <c r="CM34" s="95">
        <f>SUM(Tabelle2[[#This Row],[Jul 22 CF]:[Sep 22 CF]])</f>
        <v>7028</v>
      </c>
      <c r="CN34" s="95">
        <f>SUM(Tabelle2[[#This Row],[Oct 22 CF]:[Dec 22 CF]])</f>
        <v>31212</v>
      </c>
      <c r="CO34" s="95">
        <f>SUM(Tabelle2[[#This Row],[Jan 23 CF]:[Mar 23 CF]])</f>
        <v>21190</v>
      </c>
      <c r="CP34" s="95">
        <f>SUM(Tabelle2[[#This Row],[Apr 23 CF]:[Jun 23 CF]])</f>
        <v>21168</v>
      </c>
      <c r="CQ34" s="95">
        <f>SUM(Tabelle2[[#This Row],[Jul 23 CF]:[Sep 23 CF]])</f>
        <v>28512</v>
      </c>
      <c r="CR34" s="95">
        <f>SUM(Tabelle2[[#This Row],[Oct 23 CF]:[Dec 23 CF]])</f>
        <v>42288</v>
      </c>
      <c r="CS34" s="95">
        <f>SUM(Tabelle2[[#This Row],[Jan 24 CF]:[Mar 24 CF]])</f>
        <v>33964.307692307688</v>
      </c>
      <c r="CT34" s="95">
        <f>SUM(Tabelle2[[#This Row],[Apr 24 CF]:[Jun 24 CF]])</f>
        <v>46143.692307692305</v>
      </c>
      <c r="CU34" s="95">
        <f>SUM(Tabelle2[[#This Row],[Jul 24 CF]:[Sep 24 CF]])</f>
        <v>54332.692307692305</v>
      </c>
      <c r="CV34" s="95">
        <f>SUM(Tabelle2[[#This Row],[Oct 24 CF]:[Dec 24 CF]])</f>
        <v>60731.307692307688</v>
      </c>
      <c r="CW34" s="127"/>
      <c r="CX34" s="276"/>
      <c r="CY34" s="127">
        <v>0</v>
      </c>
      <c r="CZ34" s="52">
        <v>273</v>
      </c>
      <c r="DA34" s="52">
        <f>SUM(Tabelle2[[#This Row],[Jan 22 CF]:[Dec 22 CF]])</f>
        <v>38637</v>
      </c>
      <c r="DB34" s="98">
        <f>SUM(Tabelle2[[#This Row],[Jan 23 CF]:[Dec 23 CF]])</f>
        <v>113158</v>
      </c>
      <c r="DC34" s="98">
        <f>SUM(Tabelle2[[#This Row],[Jan 24 CF]:[Dec 24 CF]])</f>
        <v>195172.00000000003</v>
      </c>
      <c r="DD34" s="98">
        <v>273000</v>
      </c>
      <c r="DE34" s="98">
        <v>273000</v>
      </c>
      <c r="DF34" s="98">
        <v>150000</v>
      </c>
      <c r="DG34" s="98">
        <v>100000</v>
      </c>
      <c r="DH34" s="98">
        <v>0</v>
      </c>
      <c r="DI34" s="98">
        <v>0</v>
      </c>
      <c r="DJ34" s="98">
        <v>0</v>
      </c>
      <c r="DK34" s="98">
        <v>0</v>
      </c>
      <c r="DL34" s="98">
        <v>0</v>
      </c>
      <c r="DM34" s="98">
        <v>0</v>
      </c>
      <c r="DN34" s="98"/>
      <c r="DO34" s="98"/>
      <c r="DP34" s="226">
        <v>0.95</v>
      </c>
      <c r="DQ34" s="226">
        <v>0.92500000000000004</v>
      </c>
      <c r="DR34" s="226">
        <v>0.8</v>
      </c>
      <c r="DS34" s="226">
        <v>0.85</v>
      </c>
      <c r="DT34" s="226">
        <v>0.9</v>
      </c>
      <c r="DU34" s="226">
        <v>0.9</v>
      </c>
      <c r="DV34" s="226">
        <v>0.9</v>
      </c>
      <c r="DW34" s="226">
        <v>0.9</v>
      </c>
      <c r="DX34" s="226">
        <v>0.9</v>
      </c>
      <c r="DY34" s="226">
        <v>0.9</v>
      </c>
      <c r="DZ34" s="226">
        <v>0.9</v>
      </c>
      <c r="EA34" s="226">
        <v>0.88</v>
      </c>
      <c r="EB34" s="226">
        <v>0.9</v>
      </c>
      <c r="EC34" s="226">
        <v>0.93</v>
      </c>
      <c r="ED34" s="226">
        <v>0.93</v>
      </c>
      <c r="EE34" s="226">
        <v>0.9</v>
      </c>
      <c r="EF34" s="316">
        <v>0.9</v>
      </c>
      <c r="EG34" s="316">
        <v>0.9</v>
      </c>
      <c r="EH34" s="316">
        <v>0.81799999999999995</v>
      </c>
      <c r="EI34" s="226">
        <v>0.95</v>
      </c>
      <c r="EJ34" s="226">
        <v>0.95</v>
      </c>
      <c r="EK34" s="226">
        <v>0.95</v>
      </c>
      <c r="EL34" s="226">
        <v>0.97499999999999998</v>
      </c>
      <c r="EM34" s="226">
        <v>0.95</v>
      </c>
      <c r="EN34" s="226">
        <v>0.9</v>
      </c>
      <c r="EO34" s="226">
        <v>0.8</v>
      </c>
      <c r="EP34" s="226">
        <v>0.8</v>
      </c>
      <c r="EQ34" s="226">
        <v>0.8</v>
      </c>
      <c r="ER34" s="226">
        <v>0.8</v>
      </c>
      <c r="ES34" s="226">
        <v>0.8</v>
      </c>
      <c r="ET34" s="226">
        <v>0.8</v>
      </c>
      <c r="EU34" s="226">
        <v>0.8</v>
      </c>
      <c r="EV34" s="226">
        <v>0.8</v>
      </c>
      <c r="EW34" s="226">
        <v>0.8</v>
      </c>
      <c r="EX34" s="226">
        <v>0.8</v>
      </c>
      <c r="EY34" s="226">
        <v>0.8</v>
      </c>
      <c r="EZ34" s="316">
        <v>0.81799999999999995</v>
      </c>
      <c r="FA34" s="226">
        <v>0.8</v>
      </c>
      <c r="FB34" s="226">
        <v>0.8</v>
      </c>
      <c r="FC34" s="226">
        <v>0.75</v>
      </c>
      <c r="FD34" s="226">
        <v>0.79</v>
      </c>
      <c r="FE34" s="226">
        <v>0.79</v>
      </c>
      <c r="FF34" s="226">
        <v>0</v>
      </c>
      <c r="FG34" s="226">
        <v>0</v>
      </c>
      <c r="FH34" s="226">
        <v>0</v>
      </c>
      <c r="FI34" s="226">
        <v>0</v>
      </c>
      <c r="FJ34" s="226">
        <v>0</v>
      </c>
      <c r="FK34" s="226">
        <v>0</v>
      </c>
      <c r="FL34" s="226">
        <v>0</v>
      </c>
      <c r="FM34" s="195">
        <f t="shared" si="0"/>
        <v>77</v>
      </c>
      <c r="FN34" s="195">
        <f t="shared" si="1"/>
        <v>216</v>
      </c>
      <c r="FO34" s="195">
        <f t="shared" si="2"/>
        <v>0</v>
      </c>
      <c r="FP34" s="195">
        <f t="shared" si="3"/>
        <v>0</v>
      </c>
      <c r="FQ34" s="195">
        <f t="shared" si="4"/>
        <v>104</v>
      </c>
      <c r="FR34" s="195">
        <f t="shared" si="5"/>
        <v>0</v>
      </c>
      <c r="FS34" s="195">
        <f t="shared" si="6"/>
        <v>0</v>
      </c>
      <c r="FT34" s="95">
        <f t="shared" si="7"/>
        <v>4004</v>
      </c>
      <c r="FU34" s="95">
        <f t="shared" si="8"/>
        <v>3024</v>
      </c>
      <c r="FV34" s="95">
        <f t="shared" si="9"/>
        <v>7632</v>
      </c>
      <c r="FW34" s="95">
        <f t="shared" si="10"/>
        <v>12012</v>
      </c>
      <c r="FX34" s="95">
        <f t="shared" si="11"/>
        <v>11568</v>
      </c>
      <c r="FY34" s="95">
        <f t="shared" si="12"/>
        <v>9082</v>
      </c>
      <c r="FZ34" s="95">
        <f t="shared" si="13"/>
        <v>6048</v>
      </c>
      <c r="GA34" s="95">
        <f t="shared" si="14"/>
        <v>6060</v>
      </c>
      <c r="GB34" s="95">
        <f t="shared" si="15"/>
        <v>3024</v>
      </c>
      <c r="GC34" s="95">
        <f t="shared" si="16"/>
        <v>9072</v>
      </c>
      <c r="GD34" s="95">
        <f t="shared" si="17"/>
        <v>9072</v>
      </c>
      <c r="GE34" s="95">
        <f t="shared" si="18"/>
        <v>6048</v>
      </c>
      <c r="GF34" s="95">
        <f t="shared" si="19"/>
        <v>14016</v>
      </c>
      <c r="GG34" s="95">
        <f t="shared" si="20"/>
        <v>8448</v>
      </c>
      <c r="GH34" s="95">
        <f t="shared" si="21"/>
        <v>7488</v>
      </c>
      <c r="GI34" s="95">
        <f>BW34*Tabelle2[[#This Row],[Nov 2023 AF]]</f>
        <v>15724.8</v>
      </c>
      <c r="GJ34" s="95">
        <f>BX34*Tabelle2[[#This Row],[Dec 2023 AF]]</f>
        <v>17738.399999999998</v>
      </c>
      <c r="GK34" s="95">
        <f>BY34*Tabelle2[[#This Row],[Jan 2024 AF]]</f>
        <v>11836.800000000001</v>
      </c>
      <c r="GL34" s="95">
        <f>BZ34*Tabelle2[[#This Row],[Feb 2024 AF]]</f>
        <v>7473.7230769230773</v>
      </c>
      <c r="GM34" s="95">
        <f>CA34*Tabelle2[[#This Row],[Mar 2024 AF]]</f>
        <v>9176.123076923077</v>
      </c>
      <c r="GN34" s="95">
        <f>CB34*Tabelle2[[#This Row],[Apr 2024 AF]]</f>
        <v>9026.4615384615372</v>
      </c>
      <c r="GO34" s="95">
        <f>CC34*Tabelle2[[#This Row],[May 2024 AF]]</f>
        <v>12571.56923076923</v>
      </c>
      <c r="GP34" s="95">
        <f>CD34*Tabelle2[[#This Row],[Jun 2024 AF]]</f>
        <v>15316.923076923076</v>
      </c>
      <c r="GQ34" s="95">
        <f>CE34*Tabelle2[[#This Row],[Jul 2024 AF]]</f>
        <v>11400</v>
      </c>
      <c r="GR34" s="95">
        <f>CF34*Tabelle2[[#This Row],[Aug 2024 AF]]</f>
        <v>15316.923076923076</v>
      </c>
      <c r="GS34" s="95">
        <f>CG34*Tabelle2[[#This Row],[Sep 2024 AF]]</f>
        <v>16749.23076923077</v>
      </c>
      <c r="GT34" s="95">
        <f>CH34*Tabelle2[[#This Row],[Oct 2024 AF]]</f>
        <v>16749.23076923077</v>
      </c>
      <c r="GU34" s="95">
        <f>CI34*Tabelle2[[#This Row],[Nov 2024 AF]]</f>
        <v>16749.23076923077</v>
      </c>
      <c r="GV34" s="95">
        <f>CJ34*Tabelle2[[#This Row],[Dec 2024 AF]]</f>
        <v>15086.584615384616</v>
      </c>
      <c r="GW34" s="95">
        <f>SUM(Tabelle2[[#This Row],[Jan 22 NF]:[Mar 22 NF]])</f>
        <v>293</v>
      </c>
      <c r="GX34" s="95">
        <f>SUM(Tabelle2[[#This Row],[Apr 22 NF]:[Jun 22 NF]])</f>
        <v>104</v>
      </c>
      <c r="GY34" s="95">
        <f>SUM(Tabelle2[[#This Row],[Jul 22 NF]:[Sep 22 NF]])</f>
        <v>7028</v>
      </c>
      <c r="GZ34" s="95">
        <f>SUM(Tabelle2[[#This Row],[Oct 22 NF]:[Dec 22 NF]])</f>
        <v>31212</v>
      </c>
      <c r="HA34" s="98">
        <f>SUM(Tabelle2[[#This Row],[Jan 23 NF]:[Mar 23 NF]])</f>
        <v>21190</v>
      </c>
      <c r="HB34" s="98">
        <f>SUM(Tabelle2[[#This Row],[Apr 23 NF]:[Jun 23 NF]])</f>
        <v>21168</v>
      </c>
      <c r="HC34" s="98">
        <f>SUM(Tabelle2[[#This Row],[Jul 23 NF]:[Sep 23 NF]])</f>
        <v>28512</v>
      </c>
      <c r="HD34" s="98">
        <f>SUM(Tabelle2[[#This Row],[Oct 23 NF]:[Dec 23 NF]])</f>
        <v>40951.199999999997</v>
      </c>
      <c r="HE34" s="95">
        <f>SUM(Tabelle2[[#This Row],[Jan 24 NF]:[Mar 24 NF]])</f>
        <v>28486.646153846152</v>
      </c>
      <c r="HF34" s="98">
        <f>SUM(Tabelle2[[#This Row],[Apr 24 NF]:[Jun 24 NF]])</f>
        <v>36914.953846153847</v>
      </c>
      <c r="HG34" s="98">
        <f>SUM(Tabelle2[[#This Row],[Jul 24 NF]:[Sep 24 NF]])</f>
        <v>43466.153846153844</v>
      </c>
      <c r="HH34" s="98">
        <f>SUM(Tabelle2[[#This Row],[Oct 24 NF]:[Dec 24 NF]])</f>
        <v>48585.046153846153</v>
      </c>
      <c r="HI34" s="95"/>
      <c r="HJ34" s="95"/>
      <c r="HK34" s="95"/>
      <c r="HL34" s="95"/>
      <c r="HM34" s="95"/>
      <c r="HN34" s="95"/>
      <c r="HO34" s="95"/>
      <c r="HP34" s="95"/>
      <c r="HQ34" s="95"/>
      <c r="HR34" s="95"/>
      <c r="HS34" s="95"/>
      <c r="HT34" s="95"/>
      <c r="HU34" s="95"/>
      <c r="HV34" s="98"/>
      <c r="HW34" s="98">
        <v>0</v>
      </c>
      <c r="HX34" s="98">
        <v>0</v>
      </c>
      <c r="HY34" s="98">
        <v>273</v>
      </c>
      <c r="HZ34" s="98">
        <f>SUM(Tabelle2[[#This Row],[Jan 22 NF]:[Dec 22 NF]])</f>
        <v>38637</v>
      </c>
      <c r="IA34" s="98">
        <f>SUM(Tabelle2[[#This Row],[Jan 23 NF]:[Dec 23 NF]])</f>
        <v>111821.2</v>
      </c>
      <c r="IB34" s="98">
        <f>SUM(Tabelle2[[#This Row],[Jan 24 NF]:[Dec 24 NF]])</f>
        <v>157452.79999999999</v>
      </c>
      <c r="IC34" s="98">
        <f>IFERROR(Tabelle2[[#This Row],[2025 CF]]*Tabelle2[[#This Row],[2025 AF]],0)</f>
        <v>218400</v>
      </c>
      <c r="ID34" s="98">
        <f>IFERROR(Tabelle2[[#This Row],[2026 CF]]*Tabelle2[[#This Row],[2026 AF]],0)</f>
        <v>204750</v>
      </c>
      <c r="IE34" s="98">
        <f>IFERROR(Tabelle2[[#This Row],[2027 CF]]*Tabelle2[[#This Row],[2027 AF]],0)</f>
        <v>118500</v>
      </c>
      <c r="IF34" s="98">
        <f>IFERROR(Tabelle2[[#This Row],[2028 CF]]*Tabelle2[[#This Row],[2028 AF]],0)</f>
        <v>79000</v>
      </c>
      <c r="IG34" s="98">
        <f>IFERROR(Tabelle2[[#This Row],[2029 CF]]*Tabelle2[[#This Row],[2029 AF]],0)</f>
        <v>0</v>
      </c>
      <c r="IH34" s="98">
        <f>IFERROR(Tabelle2[[#This Row],[2030 CF]]*Tabelle2[[#This Row],[2030 AF]],0)</f>
        <v>0</v>
      </c>
      <c r="II34" s="98">
        <f>IFERROR(Tabelle2[[#This Row],[2031 CF]]*Tabelle2[[#This Row],[2031 AF]],0)</f>
        <v>0</v>
      </c>
      <c r="IJ34" s="98">
        <f>IFERROR(Tabelle2[[#This Row],[2032 CF]]*Tabelle2[[#This Row],[2032 AF]],0)</f>
        <v>0</v>
      </c>
      <c r="IK34" s="98">
        <f>IFERROR(Tabelle2[[#This Row],[2033 CF]]*Tabelle2[[#This Row],[2033 AF]],0)</f>
        <v>0</v>
      </c>
      <c r="IL34" s="98">
        <f>IFERROR(Tabelle2[[#This Row],[2034 CF]]*Tabelle2[[#This Row],[2034 AF]],0)</f>
        <v>0</v>
      </c>
      <c r="IM34" s="98">
        <f>IFERROR(Tabelle2[[#This Row],[2035 CF]]*Tabelle2[[#This Row],[2035 AF]],0)</f>
        <v>0</v>
      </c>
      <c r="IN34" s="98">
        <v>0</v>
      </c>
      <c r="IO34" s="98">
        <v>0</v>
      </c>
      <c r="IP34" s="98">
        <v>0</v>
      </c>
      <c r="IQ34" s="98">
        <v>0</v>
      </c>
      <c r="IR34" s="98">
        <v>0</v>
      </c>
      <c r="IS34" s="51">
        <v>0</v>
      </c>
      <c r="IT34" s="109">
        <v>593.75</v>
      </c>
      <c r="IU34" s="109">
        <v>1250</v>
      </c>
      <c r="IV34" s="98">
        <v>3057.1875</v>
      </c>
      <c r="IW34" s="98">
        <v>7788.375</v>
      </c>
      <c r="IX34" s="98">
        <v>8761.5</v>
      </c>
      <c r="IY34" s="98">
        <v>4687.5</v>
      </c>
      <c r="IZ34" s="51">
        <v>0</v>
      </c>
      <c r="JA34" s="51">
        <v>0</v>
      </c>
      <c r="JB34" s="51">
        <v>4900.9375</v>
      </c>
      <c r="JC34" s="51">
        <v>21237.375</v>
      </c>
      <c r="JD34" s="51">
        <v>26138.3125</v>
      </c>
      <c r="JE34" s="196">
        <v>10679.807999999999</v>
      </c>
      <c r="JF34" s="196">
        <v>10326.431999999999</v>
      </c>
      <c r="JG34" s="196">
        <v>9658.9439999999995</v>
      </c>
      <c r="JH34" s="196">
        <v>10758.335999999999</v>
      </c>
      <c r="JI34" s="196">
        <v>8507.1999999999989</v>
      </c>
      <c r="JJ34" s="196">
        <v>10166.571428571429</v>
      </c>
      <c r="JK34" s="196">
        <v>10166.571428571429</v>
      </c>
      <c r="JL34" s="196">
        <v>10166.571428571429</v>
      </c>
      <c r="JM34" s="196">
        <v>10166.571428571429</v>
      </c>
      <c r="JN34" s="196">
        <v>10166.571428571429</v>
      </c>
      <c r="JO34" s="196">
        <v>10166.571428571429</v>
      </c>
      <c r="JP34" s="196">
        <v>10166.571428571429</v>
      </c>
      <c r="JQ34" s="196">
        <f>SUM(Tabelle2[[#This Row],[Jan-23B]:[Mar-23B]])</f>
        <v>30665.183999999997</v>
      </c>
      <c r="JR34" s="196">
        <f>SUM(Tabelle2[[#This Row],[Apr-23B]:[Jun-23B]])</f>
        <v>29432.107428571428</v>
      </c>
      <c r="JS34" s="196">
        <f>SUM(Tabelle2[[#This Row],[Jul-23B]:[Sep-23B]])</f>
        <v>30499.71428571429</v>
      </c>
      <c r="JT34" s="196">
        <f>SUM(Tabelle2[[#This Row],[Oct-23B]:[Dec-23B]])</f>
        <v>30499.71428571429</v>
      </c>
      <c r="JU34" s="196">
        <f>SUM(Tabelle2[[#This Row],[1Q23 B1]:[4Q23 B]])</f>
        <v>121096.72</v>
      </c>
      <c r="JV34" s="196">
        <v>107046.71999999999</v>
      </c>
      <c r="JW34" s="196">
        <v>251139.06000000003</v>
      </c>
      <c r="JX34" s="196">
        <v>284533.55</v>
      </c>
      <c r="JY34" s="196">
        <v>193215.75</v>
      </c>
      <c r="JZ34" s="196">
        <v>53557.786666666674</v>
      </c>
      <c r="KA34" s="196">
        <v>18565.149330942721</v>
      </c>
      <c r="KB34" s="196">
        <v>43555.133232784567</v>
      </c>
      <c r="KC34" s="196">
        <v>49346.751076663139</v>
      </c>
      <c r="KD34" s="196">
        <v>33509.473731097001</v>
      </c>
      <c r="KE34" s="196">
        <v>9288.5452940682335</v>
      </c>
      <c r="KF34" s="196" t="str">
        <f>IF(SUM(Tabelle2[[#This Row],[2018 NF]:[2028 NF]],Tabelle2[[#This Row],[2023 B]])&gt;0,"yes","no")</f>
        <v>yes</v>
      </c>
      <c r="KG34" s="196" t="str">
        <f>IFERROR(INDEX(Tabelle2[[#Headers],[2005 NF]:[2034 NF]],MATCH(TRUE,INDEX(Tabelle2[[#This Row],[2005 NF]:[2034 NF]]&gt;1000,),0)),0)</f>
        <v>2022 NF</v>
      </c>
      <c r="KH34" s="196" t="str">
        <f>IFERROR(LOOKUP(2,1/(Tabelle2[[#This Row],[2005 NF]:[2035 NF]]&gt;1000),Tabelle2[[#Headers],[2005 NF]:[2035 NF]]),0)</f>
        <v>2028 NF</v>
      </c>
      <c r="KI34" s="196">
        <f>SUM(Tabelle2[[#This Row],[Jan 23 NF]:[Mar 23 NF]])</f>
        <v>21190</v>
      </c>
      <c r="KJ34" s="196">
        <f>SUM(Tabelle2[[#This Row],[Jan-23B]:[Mar-23B]])</f>
        <v>30665.183999999997</v>
      </c>
      <c r="KK34" s="98">
        <v>13.354136385333334</v>
      </c>
      <c r="KL34" s="98">
        <v>37.460954016000002</v>
      </c>
      <c r="KM34" s="98">
        <v>0</v>
      </c>
      <c r="KN34" s="98">
        <v>0</v>
      </c>
      <c r="KO34" s="98">
        <v>18.036755637333336</v>
      </c>
      <c r="KP34" s="98">
        <v>0</v>
      </c>
      <c r="KQ34" s="98">
        <v>0</v>
      </c>
      <c r="KR34" s="98">
        <v>694.41509203733335</v>
      </c>
      <c r="KS34" s="98">
        <v>524.453356224</v>
      </c>
      <c r="KT34" s="52">
        <v>1323.620375232</v>
      </c>
      <c r="KU34" s="52">
        <v>2083.2452761120003</v>
      </c>
      <c r="KV34" s="52">
        <v>2006.2422039680002</v>
      </c>
      <c r="KW34" s="52">
        <v>1575.0943720986668</v>
      </c>
      <c r="KX34" s="52">
        <v>1048.906712448</v>
      </c>
      <c r="KY34" s="52">
        <v>1050.9878765600001</v>
      </c>
      <c r="KZ34" s="52">
        <v>524.453356224</v>
      </c>
      <c r="LA34" s="52" t="e">
        <f>$AV34*2.204623/#REF!*$AP34*Tabelle2[[#This Row],[May 23 NF]]</f>
        <v>#REF!</v>
      </c>
      <c r="LB34" s="52" t="e">
        <f>$AV34*2.204623/#REF!*$AP34*Tabelle2[[#This Row],[Jun 23 NF]]</f>
        <v>#REF!</v>
      </c>
      <c r="LC34" s="52" t="e">
        <f>$AV34*2.204623/#REF!*$AP34*Tabelle2[[#This Row],[Jul 23 NF]]</f>
        <v>#REF!</v>
      </c>
      <c r="LD34" s="52" t="e">
        <f>$AV34*2.204623/#REF!*$AP34*Tabelle2[[#This Row],[Aug 23 NF]]</f>
        <v>#REF!</v>
      </c>
      <c r="LE34" s="52" t="e">
        <f>$AV34*2.204623/#REF!*$AP34*Tabelle2[[#This Row],[Sep 23 NF]]</f>
        <v>#REF!</v>
      </c>
      <c r="LF34" s="52" t="e">
        <f>$AV34*2.204623/#REF!*$AP34*Tabelle2[[#This Row],[Oct 23 NF]]</f>
        <v>#REF!</v>
      </c>
      <c r="LG34" s="52" t="e">
        <f>$AV34*2.204623/#REF!*$AP34*Tabelle2[[#This Row],[Nov 23 NF]]</f>
        <v>#REF!</v>
      </c>
      <c r="LH34" s="52" t="e">
        <f>$AV34*2.204623/#REF!*$AP34*Tabelle2[[#This Row],[Dec 23 NF]]</f>
        <v>#REF!</v>
      </c>
      <c r="LI34" s="52" t="e">
        <f>$AV34*2.204623/#REF!*$AP34*Tabelle2[[#This Row],[Jan 24 NF]]</f>
        <v>#REF!</v>
      </c>
      <c r="LJ34" s="52" t="e">
        <f>$AV34*2.204623/#REF!*$AP34*Tabelle2[[#This Row],[Feb 24 NF]]</f>
        <v>#REF!</v>
      </c>
      <c r="LK34" s="52" t="e">
        <f>$AV34*2.204623/#REF!*$AP34*Tabelle2[[#This Row],[Mar 24 NF]]</f>
        <v>#REF!</v>
      </c>
      <c r="LL34" s="52" t="e">
        <f>$AV34*2.204623/#REF!*$AP34*Tabelle2[[#This Row],[Apr 24 NF]]</f>
        <v>#REF!</v>
      </c>
      <c r="LM34" s="52" t="e">
        <f>$AV34*2.204623/#REF!*$AP34*Tabelle2[[#This Row],[May 24 NF]]</f>
        <v>#REF!</v>
      </c>
      <c r="LN34" s="52" t="e">
        <f>$AV34*2.204623/#REF!*$AP34*Tabelle2[[#This Row],[Jun 24 NF]]</f>
        <v>#REF!</v>
      </c>
      <c r="LO34" s="52" t="e">
        <f>$AV34*2.204623/#REF!*$AP34*Tabelle2[[#This Row],[Jul 24 NF]]</f>
        <v>#REF!</v>
      </c>
      <c r="LP34" s="52" t="e">
        <f>$AV34*2.204623/#REF!*$AP34*Tabelle2[[#This Row],[Aug 24 NF]]</f>
        <v>#REF!</v>
      </c>
      <c r="LQ34" s="52" t="e">
        <f>$AV34*2.204623/#REF!*$AP34*Tabelle2[[#This Row],[Sep 24 NF]]</f>
        <v>#REF!</v>
      </c>
      <c r="LR34" s="52" t="e">
        <f>$AV34*2.204623/#REF!*$AP34*Tabelle2[[#This Row],[Oct 24 NF]]</f>
        <v>#REF!</v>
      </c>
      <c r="LS34" s="52" t="e">
        <f>$AV34*2.204623/#REF!*$AP34*Tabelle2[[#This Row],[Nov 24 NF]]</f>
        <v>#REF!</v>
      </c>
      <c r="LT34" s="52" t="e">
        <f>$AV34*2.204623/#REF!*$AP34*Tabelle2[[#This Row],[Dec 24 NF]]</f>
        <v>#REF!</v>
      </c>
      <c r="LU34" s="198">
        <f>SUM(Tabelle2[[#This Row],[Jan 22 EV]:[Mar 22 EV]])</f>
        <v>50.815090401333336</v>
      </c>
      <c r="LV34" s="198">
        <f>SUM(Tabelle2[[#This Row],[Apr 22 EV]:[Jun 22 EV]])</f>
        <v>18.036755637333336</v>
      </c>
      <c r="LW34" s="198">
        <f>SUM(Tabelle2[[#This Row],[Jul 22 EV]:[Sep 22 EV]])</f>
        <v>1218.8684482613335</v>
      </c>
      <c r="LX34" s="198">
        <f>SUM(Tabelle2[[#This Row],[Oct 22 EV]:[Dec 22 EV]])</f>
        <v>5413.1078553120005</v>
      </c>
      <c r="LY34" s="198">
        <f>SUM(Tabelle2[[#This Row],[Jan 23 EV]:[Mar 23 EV]])</f>
        <v>3674.9889611066669</v>
      </c>
      <c r="LZ34" s="198" t="e">
        <f>SUM(Tabelle2[[#This Row],[Apr 23 EV]:[Jun 23 EV]])</f>
        <v>#REF!</v>
      </c>
      <c r="MA34" s="198" t="e">
        <f>SUM(Tabelle2[[#This Row],[Jul 23 EV]:[Sep 23 EV]])</f>
        <v>#REF!</v>
      </c>
      <c r="MB34" s="198" t="e">
        <f>SUM(Tabelle2[[#This Row],[Oct 23 EV]:[Dec 23 EV]])</f>
        <v>#REF!</v>
      </c>
      <c r="MC34" s="198" t="e">
        <f>SUM(Tabelle2[[#This Row],[Jan 24 EV]:[Mar 24 EV]])</f>
        <v>#REF!</v>
      </c>
      <c r="MD34" s="198" t="e">
        <f>SUM(Tabelle2[[#This Row],[Apr 24 EV]:[Jun 24 EV]])</f>
        <v>#REF!</v>
      </c>
      <c r="ME34" s="198" t="e">
        <f>SUM(Tabelle2[[#This Row],[Jul 24 EV]:[Sep 24 EV]])</f>
        <v>#REF!</v>
      </c>
      <c r="MF34" s="198" t="e">
        <f>SUM(Tabelle2[[#This Row],[Oct 24 EV]:[Dec 24 EV]])</f>
        <v>#REF!</v>
      </c>
      <c r="MG34" s="95"/>
      <c r="MH34" s="95"/>
      <c r="MI34" s="95"/>
      <c r="MJ34" s="95"/>
      <c r="MK34" s="95"/>
      <c r="ML34" s="95"/>
      <c r="MM34" s="95"/>
      <c r="MN34" s="95"/>
      <c r="MO34" s="95"/>
      <c r="MP34" s="98"/>
      <c r="MQ34" s="98" t="e">
        <f>$AS34*2.204623/#REF!*$AP34*HU34</f>
        <v>#REF!</v>
      </c>
      <c r="MR34" s="98" t="e">
        <f>$AT34*2.204623/#REF!*$AP34*HV34</f>
        <v>#REF!</v>
      </c>
      <c r="MS34" s="98">
        <v>0</v>
      </c>
      <c r="MT34" s="98">
        <v>0</v>
      </c>
      <c r="MU34" s="98">
        <v>47.346483548000002</v>
      </c>
      <c r="MV34" s="98">
        <f>SUM(Tabelle2[[#This Row],[Jan 22 EV]:[Dec 22 EV]])</f>
        <v>6700.8281496120007</v>
      </c>
      <c r="MW34" s="98" t="e">
        <f>SUM(Tabelle2[[#This Row],[Jan 23 EV]:[Dec 23 EV]])</f>
        <v>#REF!</v>
      </c>
      <c r="MX34" s="98" t="e">
        <f>SUM(Tabelle2[[#This Row],[Jan 24 EV]:[Dec 24 EV]])</f>
        <v>#REF!</v>
      </c>
      <c r="MY34" s="98">
        <f t="shared" si="22"/>
        <v>37877.186838400004</v>
      </c>
      <c r="MZ34" s="98">
        <f t="shared" si="23"/>
        <v>35509.862661000006</v>
      </c>
      <c r="NA34" s="98">
        <f t="shared" si="24"/>
        <v>20551.495606</v>
      </c>
      <c r="NB34" s="98">
        <f t="shared" si="25"/>
        <v>13700.997070666668</v>
      </c>
      <c r="NC34" s="98">
        <v>0</v>
      </c>
      <c r="ND34" s="98">
        <v>0</v>
      </c>
      <c r="NE34" s="98">
        <v>0</v>
      </c>
      <c r="NF34" s="98">
        <v>0</v>
      </c>
      <c r="NG34" s="98">
        <v>0</v>
      </c>
      <c r="NH34" s="98">
        <v>0</v>
      </c>
      <c r="NI34" s="98">
        <v>102.97426595833335</v>
      </c>
      <c r="NJ34" s="98">
        <v>216.78792833333335</v>
      </c>
      <c r="NK34" s="98">
        <v>530.20907572125009</v>
      </c>
      <c r="NL34" s="98">
        <v>1350.7405450665001</v>
      </c>
      <c r="NM34" s="98">
        <v>1519.5099472740001</v>
      </c>
      <c r="NN34" s="98">
        <v>812.95473125000012</v>
      </c>
      <c r="NO34" s="198">
        <f t="shared" si="26"/>
        <v>0</v>
      </c>
      <c r="NP34" s="198">
        <f t="shared" si="27"/>
        <v>0</v>
      </c>
      <c r="NQ34" s="198">
        <f t="shared" si="28"/>
        <v>849.97127001291676</v>
      </c>
      <c r="NR34" s="198">
        <f t="shared" si="29"/>
        <v>3683.2052235905003</v>
      </c>
      <c r="NS34" s="198">
        <f t="shared" si="30"/>
        <v>4533.1764936034169</v>
      </c>
      <c r="NT34" s="198">
        <v>1852.2027610542079</v>
      </c>
      <c r="NU34" s="198">
        <v>1790.9166402840317</v>
      </c>
      <c r="NV34" s="198">
        <v>1675.1539677181438</v>
      </c>
      <c r="NW34" s="198">
        <v>1865.8218990031357</v>
      </c>
      <c r="NX34" s="198">
        <v>1475.4066111338664</v>
      </c>
      <c r="NY34" s="198">
        <v>1763.1919666022861</v>
      </c>
      <c r="NZ34" s="198">
        <v>1763.1919666022861</v>
      </c>
      <c r="OA34" s="198">
        <v>1763.1919666022861</v>
      </c>
      <c r="OB34" s="198">
        <v>1763.1919666022861</v>
      </c>
      <c r="OC34" s="198">
        <v>1763.1919666022861</v>
      </c>
      <c r="OD34" s="198">
        <v>1763.1919666022861</v>
      </c>
      <c r="OE34" s="198">
        <v>1763.1919666022861</v>
      </c>
      <c r="OF34" s="198">
        <f>SUM(Tabelle2[[#This Row],[Jan 23 B EV]:[Mar 23 B EV]])</f>
        <v>5318.2733690563837</v>
      </c>
      <c r="OG34" s="198">
        <f>SUM(Tabelle2[[#This Row],[Apr 23 B EV]:[Jun 23 B EV]])</f>
        <v>5104.4204767392885</v>
      </c>
      <c r="OH34" s="198">
        <f>SUM(Tabelle2[[#This Row],[Jul 23 B EV]:[Sep 23 B EV]])</f>
        <v>5289.5758998068586</v>
      </c>
      <c r="OI34" s="198">
        <f>SUM(Tabelle2[[#This Row],[Oct 23 B EV]:[Dec 23 B EV]])</f>
        <v>5289.5758998068586</v>
      </c>
      <c r="OJ34" s="198">
        <f>SUM(Tabelle2[[#This Row],[Jan 23 B EV]:[Dec 23 B EV]])</f>
        <v>21001.84564540939</v>
      </c>
      <c r="OK34" s="95"/>
      <c r="OL34" s="95"/>
      <c r="OM34" s="43"/>
      <c r="ON34" s="43"/>
      <c r="OO34" s="43"/>
      <c r="OP34" s="43"/>
      <c r="OQ34" s="95"/>
      <c r="OR34" s="95"/>
      <c r="OS34" s="95"/>
      <c r="OT34" s="95"/>
      <c r="OU34" s="95"/>
      <c r="OV34" s="95"/>
      <c r="OW34" s="95"/>
      <c r="OX34" s="198" t="s">
        <v>1229</v>
      </c>
      <c r="OY34" s="198" t="s">
        <v>1229</v>
      </c>
      <c r="OZ34" s="198" t="s">
        <v>1229</v>
      </c>
      <c r="PA34" s="198" t="s">
        <v>1229</v>
      </c>
      <c r="PB34" s="353" t="s">
        <v>1229</v>
      </c>
      <c r="PC34" s="130" t="s">
        <v>57</v>
      </c>
      <c r="PD34" s="53" t="s">
        <v>35</v>
      </c>
      <c r="PE34" s="53" t="s">
        <v>159</v>
      </c>
      <c r="PF34" s="53" t="s">
        <v>189</v>
      </c>
      <c r="PG34" s="53">
        <v>0</v>
      </c>
      <c r="PH34" s="53">
        <v>0</v>
      </c>
      <c r="PI34" s="53">
        <v>1</v>
      </c>
      <c r="PJ34" s="53" t="s">
        <v>191</v>
      </c>
      <c r="PK34" s="53">
        <v>169</v>
      </c>
      <c r="PL34" s="53">
        <v>0</v>
      </c>
      <c r="PM34" s="340"/>
      <c r="PN34" s="53" t="s">
        <v>1685</v>
      </c>
      <c r="PO34" s="53" t="s">
        <v>160</v>
      </c>
      <c r="PP34" s="200">
        <v>1957.2952231102727</v>
      </c>
      <c r="PQ34" s="213">
        <v>1640.3802533270928</v>
      </c>
      <c r="PR34" s="200">
        <v>1820.1087625</v>
      </c>
      <c r="PS34" s="214">
        <v>1816.4223916666663</v>
      </c>
      <c r="PT34" s="200">
        <v>1303.5425000000002</v>
      </c>
      <c r="PU34" s="200">
        <v>1370.2194718749997</v>
      </c>
      <c r="PV34" s="200">
        <v>2104.73750625</v>
      </c>
      <c r="PW34" s="200">
        <v>2740.9947277688557</v>
      </c>
      <c r="PX34" s="200" t="e">
        <f>IF($PI34=1,SUMIF(#REF!,$PF34,#REF!),SUMIF(#REF!,$PJ34,#REF!))</f>
        <v>#REF!</v>
      </c>
      <c r="PY34" s="200" t="e">
        <f>IF($PI34=1,SUMIF(#REF!,$PF34,#REF!),SUMIF(#REF!,$PJ34,#REF!))</f>
        <v>#REF!</v>
      </c>
      <c r="PZ34" s="200" t="e">
        <f>IF($PI34=1,SUMIF(#REF!,$PF34,#REF!),SUMIF(#REF!,$PJ34,#REF!))</f>
        <v>#REF!</v>
      </c>
      <c r="QA34" s="200" t="e">
        <f>IF($PI34=1,SUMIF(#REF!,$PF34,#REF!),SUMIF(#REF!,$PJ34,#REF!))</f>
        <v>#REF!</v>
      </c>
      <c r="QB34" s="200" t="e">
        <f>IF($PI34=1,SUMIF(#REF!,$PF34,#REF!),SUMIF(#REF!,$PJ34,#REF!))</f>
        <v>#REF!</v>
      </c>
      <c r="QC34" s="200" t="e">
        <f>IF($PI34=1,SUMIF(#REF!,$PF34,#REF!),SUMIF(#REF!,$PJ34,#REF!))</f>
        <v>#REF!</v>
      </c>
      <c r="QD34" s="215">
        <f t="shared" si="31"/>
        <v>0</v>
      </c>
      <c r="QE34" s="215">
        <f t="shared" si="32"/>
        <v>0</v>
      </c>
      <c r="QF34" s="215">
        <f>($AT34*(1+$AZ34))*(PS34*(1+$PG34)+$PH34)/1000</f>
        <v>3.3344065843824993</v>
      </c>
      <c r="QG34" s="215">
        <f t="shared" si="34"/>
        <v>2.3929129672500005</v>
      </c>
      <c r="QH34" s="57">
        <f t="shared" ref="QH34:QH65" si="42">($AW34*(1+$AZ34))*(PU34*(1+$PG34)+$PH34)/1000</f>
        <v>3.411572441074374</v>
      </c>
      <c r="QI34" s="57">
        <f t="shared" ref="QI34:QI65" si="43">($AW34*(1+$AZ34))*(PV34*(1+$PG34)+$PH34)/1000</f>
        <v>5.2403754430612501</v>
      </c>
      <c r="QJ34" s="57">
        <f>IF(Tabelle2[[#This Row],[Index and Premium Usage]]=1,($AW34*(1+$AZ34))*(PW34*(1+$PG34)+$PH34)/1000,($AW34*(1+$AZ34))*(PW34*(1+$PG34)+$PK34)/1000)</f>
        <v>6.8245286731988966</v>
      </c>
      <c r="QK34" s="57" t="e">
        <f>IF($PI34=1,($AW34*(1+$AY34))*(PX34*(1+$PG34)+$PH34)/1000,($AW34*(1+$AZ34))*(PX34*(1+$PG34)+$PK34+Tabelle2[[#This Row],[Premium VW 2023]])/1000)</f>
        <v>#REF!</v>
      </c>
      <c r="QL34" s="57" t="e">
        <f t="shared" ref="QL34:QL97" si="44">IF($PI34=1,($AW34*(1+$AZ34))*(PY34*(1+$PG34)+$PH34)/1000,($AW34*(1+$AZ34))*(PY34*(1+$PG34)+$PK34)/1000)</f>
        <v>#REF!</v>
      </c>
      <c r="QM34" s="57" t="e">
        <f t="shared" ref="QM34:QM97" si="45">IF($PI34=1,($AW34*(1+$AZ34))*(PZ34*(1+$PG34)+$PH34)/1000,($AW34*(1+$AZ34))*(PZ34*(1+$PG34)+$PK34)/1000)</f>
        <v>#REF!</v>
      </c>
      <c r="QN34" s="57" t="e">
        <f t="shared" ref="QN34:QN97" si="46">IF($PI34=1,($AW34*(1+$AZ34))*(QA34*(1+$PG34)+$PH34)/1000,($AW34*(1+$AZ34))*(QA34*(1+$PG34)+$PK34)/1000)</f>
        <v>#REF!</v>
      </c>
      <c r="QO34" s="57" t="e">
        <f t="shared" ref="QO34:QO97" si="47">IF($PI34=1,($AW34*(1+$AZ34))*(QB34*(1+$PG34)+$PH34)/1000,($AW34*(1+$AZ34))*(QB34*(1+$PG34)+$PK34)/1000)</f>
        <v>#REF!</v>
      </c>
      <c r="QP34" s="57" t="e">
        <f t="shared" ref="QP34:QP97" si="48">IF($PI34=1,($AW34*(1+$AZ34))*(QC34*(1+$PG34)+$PH34)/1000,($AW34*(1+$AZ34))*(QC34*(1+$PG34)+$PK34)/1000)</f>
        <v>#REF!</v>
      </c>
    </row>
    <row r="35" spans="1:458" ht="12.75" customHeight="1">
      <c r="A35" s="94" t="s">
        <v>1267</v>
      </c>
      <c r="B35" s="94" t="s">
        <v>87</v>
      </c>
      <c r="C35" s="94" t="s">
        <v>1553</v>
      </c>
      <c r="D35" s="94" t="s">
        <v>108</v>
      </c>
      <c r="E35" s="173" t="s">
        <v>304</v>
      </c>
      <c r="F35" s="2" t="s">
        <v>304</v>
      </c>
      <c r="G35" s="2" t="s">
        <v>304</v>
      </c>
      <c r="H35" s="2" t="s">
        <v>1557</v>
      </c>
      <c r="I35" s="188" t="s">
        <v>1240</v>
      </c>
      <c r="J35" s="2" t="s">
        <v>22</v>
      </c>
      <c r="K35" s="2" t="s">
        <v>22</v>
      </c>
      <c r="L35" s="2" t="s">
        <v>22</v>
      </c>
      <c r="M35" s="2" t="s">
        <v>1275</v>
      </c>
      <c r="N35" s="6" t="s">
        <v>1276</v>
      </c>
      <c r="O35" s="6"/>
      <c r="P35" s="3" t="s">
        <v>123</v>
      </c>
      <c r="Q35" s="2" t="s">
        <v>90</v>
      </c>
      <c r="R35" s="2"/>
      <c r="S35" s="2"/>
      <c r="T35" s="94" t="s">
        <v>1282</v>
      </c>
      <c r="U35" s="2" t="s">
        <v>38</v>
      </c>
      <c r="V35" s="2"/>
      <c r="W35" s="2"/>
      <c r="X35" s="94"/>
      <c r="Y35" s="94" t="s">
        <v>67</v>
      </c>
      <c r="Z35" s="2" t="s">
        <v>260</v>
      </c>
      <c r="AA35" s="2"/>
      <c r="AB35" s="2"/>
      <c r="AC35" s="326"/>
      <c r="AD35" s="2"/>
      <c r="AE35" s="2"/>
      <c r="AF35" s="2"/>
      <c r="AG35" s="2">
        <v>0</v>
      </c>
      <c r="AH35" s="2">
        <v>0</v>
      </c>
      <c r="AI35" s="2">
        <v>0</v>
      </c>
      <c r="AJ35" s="2" t="s">
        <v>120</v>
      </c>
      <c r="AK35" s="21"/>
      <c r="AL35" s="95"/>
      <c r="AM35" s="95"/>
      <c r="AN35" s="95"/>
      <c r="AO35" s="95"/>
      <c r="AP35" s="95">
        <v>1</v>
      </c>
      <c r="AQ35" s="43"/>
      <c r="AR35" s="95"/>
      <c r="AS35" s="95"/>
      <c r="AT35" s="95"/>
      <c r="AU35" s="95"/>
      <c r="AV35" s="95">
        <v>2.36</v>
      </c>
      <c r="AW35" s="33">
        <v>2.36</v>
      </c>
      <c r="AX35" s="193"/>
      <c r="AY35" s="61">
        <v>5.5E-2</v>
      </c>
      <c r="AZ35" s="61">
        <v>5.5E-2</v>
      </c>
      <c r="BA35" s="95">
        <v>0</v>
      </c>
      <c r="BB35" s="95">
        <v>0</v>
      </c>
      <c r="BC35" s="95">
        <v>0</v>
      </c>
      <c r="BD35" s="95">
        <v>0</v>
      </c>
      <c r="BE35" s="95">
        <v>0</v>
      </c>
      <c r="BF35" s="95">
        <v>0</v>
      </c>
      <c r="BG35" s="95">
        <v>0</v>
      </c>
      <c r="BH35" s="95">
        <v>0</v>
      </c>
      <c r="BI35" s="95">
        <v>0</v>
      </c>
      <c r="BJ35" s="96">
        <v>0</v>
      </c>
      <c r="BK35" s="133">
        <v>0</v>
      </c>
      <c r="BL35" s="133">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5">
        <f>SUM(Tabelle2[[#This Row],[Jan 22 CF]:[Mar 22 CF]])</f>
        <v>0</v>
      </c>
      <c r="CL35" s="95">
        <f>SUM(Tabelle2[[#This Row],[Apr 22 CF]:[Jun 22 CF]])</f>
        <v>0</v>
      </c>
      <c r="CM35" s="95">
        <f>SUM(Tabelle2[[#This Row],[Jul 22 CF]:[Sep 22 CF]])</f>
        <v>0</v>
      </c>
      <c r="CN35" s="95">
        <f>SUM(Tabelle2[[#This Row],[Oct 22 CF]:[Dec 22 CF]])</f>
        <v>0</v>
      </c>
      <c r="CO35" s="95">
        <f>SUM(Tabelle2[[#This Row],[Jan 23 CF]:[Mar 23 CF]])</f>
        <v>0</v>
      </c>
      <c r="CP35" s="95">
        <f>SUM(Tabelle2[[#This Row],[Apr 23 CF]:[Jun 23 CF]])</f>
        <v>0</v>
      </c>
      <c r="CQ35" s="95">
        <f>SUM(Tabelle2[[#This Row],[Jul 23 CF]:[Sep 23 CF]])</f>
        <v>0</v>
      </c>
      <c r="CR35" s="95">
        <f>SUM(Tabelle2[[#This Row],[Oct 23 CF]:[Dec 23 CF]])</f>
        <v>0</v>
      </c>
      <c r="CS35" s="95">
        <f>SUM(Tabelle2[[#This Row],[Jan 24 CF]:[Mar 24 CF]])</f>
        <v>0</v>
      </c>
      <c r="CT35" s="95">
        <f>SUM(Tabelle2[[#This Row],[Apr 24 CF]:[Jun 24 CF]])</f>
        <v>0</v>
      </c>
      <c r="CU35" s="95">
        <f>SUM(Tabelle2[[#This Row],[Jul 24 CF]:[Sep 24 CF]])</f>
        <v>0</v>
      </c>
      <c r="CV35" s="95">
        <f>SUM(Tabelle2[[#This Row],[Oct 24 CF]:[Dec 24 CF]])</f>
        <v>0</v>
      </c>
      <c r="CW35" s="127"/>
      <c r="CX35" s="276"/>
      <c r="CY35" s="127"/>
      <c r="CZ35" s="52">
        <v>0</v>
      </c>
      <c r="DA35" s="52">
        <f>SUM(Tabelle2[[#This Row],[Jan 22 CF]:[Dec 22 CF]])</f>
        <v>0</v>
      </c>
      <c r="DB35" s="98">
        <f>SUM(Tabelle2[[#This Row],[Jan 23 CF]:[Dec 23 CF]])</f>
        <v>0</v>
      </c>
      <c r="DC35" s="98">
        <f>SUM(Tabelle2[[#This Row],[Jan 24 CF]:[Dec 24 CF]])</f>
        <v>0</v>
      </c>
      <c r="DD35" s="98">
        <v>0</v>
      </c>
      <c r="DE35" s="98">
        <v>0</v>
      </c>
      <c r="DF35" s="98">
        <v>0</v>
      </c>
      <c r="DG35" s="98">
        <v>0</v>
      </c>
      <c r="DH35" s="98">
        <v>0</v>
      </c>
      <c r="DI35" s="98">
        <v>0</v>
      </c>
      <c r="DJ35" s="98">
        <v>0</v>
      </c>
      <c r="DK35" s="98">
        <v>0</v>
      </c>
      <c r="DL35" s="98">
        <v>0</v>
      </c>
      <c r="DM35" s="98">
        <v>0</v>
      </c>
      <c r="DN35" s="98"/>
      <c r="DO35" s="98"/>
      <c r="DP35" s="226">
        <v>0.95</v>
      </c>
      <c r="DQ35" s="226">
        <v>0.92500000000000004</v>
      </c>
      <c r="DR35" s="226">
        <v>0.8</v>
      </c>
      <c r="DS35" s="226">
        <v>0.85</v>
      </c>
      <c r="DT35" s="226">
        <v>0.9</v>
      </c>
      <c r="DU35" s="226">
        <v>0.9</v>
      </c>
      <c r="DV35" s="226">
        <v>0.9</v>
      </c>
      <c r="DW35" s="226">
        <v>0.9</v>
      </c>
      <c r="DX35" s="226">
        <v>0.9</v>
      </c>
      <c r="DY35" s="226">
        <v>0.9</v>
      </c>
      <c r="DZ35" s="226">
        <v>0.9</v>
      </c>
      <c r="EA35" s="226">
        <v>0.88</v>
      </c>
      <c r="EB35" s="226">
        <v>0.9</v>
      </c>
      <c r="EC35" s="226">
        <v>0.93</v>
      </c>
      <c r="ED35" s="226">
        <v>0.93</v>
      </c>
      <c r="EE35" s="226">
        <v>0.9</v>
      </c>
      <c r="EF35" s="316">
        <v>0.9</v>
      </c>
      <c r="EG35" s="316">
        <v>0.9</v>
      </c>
      <c r="EH35" s="316">
        <v>0.9</v>
      </c>
      <c r="EI35" s="226">
        <v>0.95</v>
      </c>
      <c r="EJ35" s="226">
        <v>0.95</v>
      </c>
      <c r="EK35" s="226">
        <v>0.95</v>
      </c>
      <c r="EL35" s="226">
        <v>0.97499999999999998</v>
      </c>
      <c r="EM35" s="226">
        <v>0.95</v>
      </c>
      <c r="EN35" s="226">
        <v>0.9</v>
      </c>
      <c r="EO35" s="226">
        <v>0.9</v>
      </c>
      <c r="EP35" s="226">
        <v>0.9</v>
      </c>
      <c r="EQ35" s="226">
        <v>0.9</v>
      </c>
      <c r="ER35" s="226">
        <v>0.9</v>
      </c>
      <c r="ES35" s="226">
        <v>0.9</v>
      </c>
      <c r="ET35" s="226">
        <v>0.9</v>
      </c>
      <c r="EU35" s="226">
        <v>0.9</v>
      </c>
      <c r="EV35" s="226">
        <v>0.9</v>
      </c>
      <c r="EW35" s="226">
        <v>0.9</v>
      </c>
      <c r="EX35" s="226">
        <v>0.9</v>
      </c>
      <c r="EY35" s="226">
        <v>0.9</v>
      </c>
      <c r="EZ35" s="316">
        <v>0.9</v>
      </c>
      <c r="FA35" s="226">
        <v>0.9</v>
      </c>
      <c r="FB35" s="226">
        <v>0.85</v>
      </c>
      <c r="FC35" s="226">
        <v>0.85</v>
      </c>
      <c r="FD35" s="226">
        <v>0.85</v>
      </c>
      <c r="FE35" s="226">
        <v>0.85</v>
      </c>
      <c r="FF35" s="226">
        <v>0.85</v>
      </c>
      <c r="FG35" s="226">
        <v>0.85</v>
      </c>
      <c r="FH35" s="226">
        <v>0.85</v>
      </c>
      <c r="FI35" s="226">
        <v>0.85</v>
      </c>
      <c r="FJ35" s="226">
        <v>0.85</v>
      </c>
      <c r="FK35" s="226">
        <v>0.85</v>
      </c>
      <c r="FL35" s="226">
        <v>0.85</v>
      </c>
      <c r="FM35" s="195">
        <f t="shared" si="0"/>
        <v>0</v>
      </c>
      <c r="FN35" s="195">
        <f t="shared" si="1"/>
        <v>0</v>
      </c>
      <c r="FO35" s="195">
        <f t="shared" si="2"/>
        <v>0</v>
      </c>
      <c r="FP35" s="195">
        <f t="shared" si="3"/>
        <v>0</v>
      </c>
      <c r="FQ35" s="195">
        <f t="shared" si="4"/>
        <v>0</v>
      </c>
      <c r="FR35" s="195">
        <f t="shared" si="5"/>
        <v>0</v>
      </c>
      <c r="FS35" s="195">
        <f t="shared" si="6"/>
        <v>0</v>
      </c>
      <c r="FT35" s="95">
        <f t="shared" si="7"/>
        <v>0</v>
      </c>
      <c r="FU35" s="95">
        <f t="shared" si="8"/>
        <v>0</v>
      </c>
      <c r="FV35" s="95">
        <f t="shared" si="9"/>
        <v>0</v>
      </c>
      <c r="FW35" s="95">
        <f t="shared" si="10"/>
        <v>0</v>
      </c>
      <c r="FX35" s="95">
        <f t="shared" si="11"/>
        <v>0</v>
      </c>
      <c r="FY35" s="95">
        <f t="shared" si="12"/>
        <v>0</v>
      </c>
      <c r="FZ35" s="95">
        <f t="shared" si="13"/>
        <v>0</v>
      </c>
      <c r="GA35" s="95">
        <f t="shared" si="14"/>
        <v>0</v>
      </c>
      <c r="GB35" s="95">
        <f t="shared" si="15"/>
        <v>0</v>
      </c>
      <c r="GC35" s="95">
        <f t="shared" si="16"/>
        <v>0</v>
      </c>
      <c r="GD35" s="95">
        <f t="shared" si="17"/>
        <v>0</v>
      </c>
      <c r="GE35" s="95">
        <f t="shared" si="18"/>
        <v>0</v>
      </c>
      <c r="GF35" s="95">
        <f t="shared" si="19"/>
        <v>0</v>
      </c>
      <c r="GG35" s="95">
        <f t="shared" si="20"/>
        <v>0</v>
      </c>
      <c r="GH35" s="95">
        <f t="shared" si="21"/>
        <v>0</v>
      </c>
      <c r="GI35" s="95">
        <f>BW35*Tabelle2[[#This Row],[Nov 2023 AF]]</f>
        <v>0</v>
      </c>
      <c r="GJ35" s="95">
        <f>BX35*Tabelle2[[#This Row],[Dec 2023 AF]]</f>
        <v>0</v>
      </c>
      <c r="GK35" s="95">
        <f>BY35*Tabelle2[[#This Row],[Jan 2024 AF]]</f>
        <v>0</v>
      </c>
      <c r="GL35" s="95">
        <f>BZ35*Tabelle2[[#This Row],[Feb 2024 AF]]</f>
        <v>0</v>
      </c>
      <c r="GM35" s="95">
        <f>CA35*Tabelle2[[#This Row],[Mar 2024 AF]]</f>
        <v>0</v>
      </c>
      <c r="GN35" s="95">
        <f>CB35*Tabelle2[[#This Row],[Apr 2024 AF]]</f>
        <v>0</v>
      </c>
      <c r="GO35" s="95">
        <f>CC35*Tabelle2[[#This Row],[May 2024 AF]]</f>
        <v>0</v>
      </c>
      <c r="GP35" s="95">
        <f>CD35*Tabelle2[[#This Row],[Jun 2024 AF]]</f>
        <v>0</v>
      </c>
      <c r="GQ35" s="95">
        <f>CE35*Tabelle2[[#This Row],[Jul 2024 AF]]</f>
        <v>0</v>
      </c>
      <c r="GR35" s="95">
        <f>CF35*Tabelle2[[#This Row],[Aug 2024 AF]]</f>
        <v>0</v>
      </c>
      <c r="GS35" s="95">
        <f>CG35*Tabelle2[[#This Row],[Sep 2024 AF]]</f>
        <v>0</v>
      </c>
      <c r="GT35" s="95">
        <f>CH35*Tabelle2[[#This Row],[Oct 2024 AF]]</f>
        <v>0</v>
      </c>
      <c r="GU35" s="95">
        <f>CI35*Tabelle2[[#This Row],[Nov 2024 AF]]</f>
        <v>0</v>
      </c>
      <c r="GV35" s="95">
        <f>CJ35*Tabelle2[[#This Row],[Dec 2024 AF]]</f>
        <v>0</v>
      </c>
      <c r="GW35" s="95">
        <f>SUM(Tabelle2[[#This Row],[Jan 22 NF]:[Mar 22 NF]])</f>
        <v>0</v>
      </c>
      <c r="GX35" s="95">
        <f>SUM(Tabelle2[[#This Row],[Apr 22 NF]:[Jun 22 NF]])</f>
        <v>0</v>
      </c>
      <c r="GY35" s="95">
        <f>SUM(Tabelle2[[#This Row],[Jul 22 NF]:[Sep 22 NF]])</f>
        <v>0</v>
      </c>
      <c r="GZ35" s="95">
        <f>SUM(Tabelle2[[#This Row],[Oct 22 NF]:[Dec 22 NF]])</f>
        <v>0</v>
      </c>
      <c r="HA35" s="98">
        <f>SUM(Tabelle2[[#This Row],[Jan 23 NF]:[Mar 23 NF]])</f>
        <v>0</v>
      </c>
      <c r="HB35" s="98">
        <f>SUM(Tabelle2[[#This Row],[Apr 23 NF]:[Jun 23 NF]])</f>
        <v>0</v>
      </c>
      <c r="HC35" s="98">
        <f>SUM(Tabelle2[[#This Row],[Jul 23 NF]:[Sep 23 NF]])</f>
        <v>0</v>
      </c>
      <c r="HD35" s="98">
        <f>SUM(Tabelle2[[#This Row],[Oct 23 NF]:[Dec 23 NF]])</f>
        <v>0</v>
      </c>
      <c r="HE35" s="95">
        <f>SUM(Tabelle2[[#This Row],[Jan 24 NF]:[Mar 24 NF]])</f>
        <v>0</v>
      </c>
      <c r="HF35" s="98">
        <f>SUM(Tabelle2[[#This Row],[Apr 24 NF]:[Jun 24 NF]])</f>
        <v>0</v>
      </c>
      <c r="HG35" s="98">
        <f>SUM(Tabelle2[[#This Row],[Jul 24 NF]:[Sep 24 NF]])</f>
        <v>0</v>
      </c>
      <c r="HH35" s="98">
        <f>SUM(Tabelle2[[#This Row],[Oct 24 NF]:[Dec 24 NF]])</f>
        <v>0</v>
      </c>
      <c r="HI35" s="95"/>
      <c r="HJ35" s="95"/>
      <c r="HK35" s="95"/>
      <c r="HL35" s="95"/>
      <c r="HM35" s="95"/>
      <c r="HN35" s="95"/>
      <c r="HO35" s="95"/>
      <c r="HP35" s="95"/>
      <c r="HQ35" s="95"/>
      <c r="HR35" s="95"/>
      <c r="HS35" s="95"/>
      <c r="HT35" s="95"/>
      <c r="HU35" s="95"/>
      <c r="HV35" s="98"/>
      <c r="HW35" s="98">
        <v>0</v>
      </c>
      <c r="HX35" s="98">
        <v>0</v>
      </c>
      <c r="HY35" s="98">
        <v>0</v>
      </c>
      <c r="HZ35" s="98">
        <f>SUM(Tabelle2[[#This Row],[Jan 22 NF]:[Dec 22 NF]])</f>
        <v>0</v>
      </c>
      <c r="IA35" s="98">
        <f>SUM(Tabelle2[[#This Row],[Jan 23 NF]:[Dec 23 NF]])</f>
        <v>0</v>
      </c>
      <c r="IB35" s="98">
        <f>SUM(Tabelle2[[#This Row],[Jan 24 NF]:[Dec 24 NF]])</f>
        <v>0</v>
      </c>
      <c r="IC35" s="98">
        <f>IFERROR(Tabelle2[[#This Row],[2025 CF]]*Tabelle2[[#This Row],[2025 AF]],0)</f>
        <v>0</v>
      </c>
      <c r="ID35" s="98">
        <f>IFERROR(Tabelle2[[#This Row],[2026 CF]]*Tabelle2[[#This Row],[2026 AF]],0)</f>
        <v>0</v>
      </c>
      <c r="IE35" s="98">
        <f>IFERROR(Tabelle2[[#This Row],[2027 CF]]*Tabelle2[[#This Row],[2027 AF]],0)</f>
        <v>0</v>
      </c>
      <c r="IF35" s="98">
        <f>IFERROR(Tabelle2[[#This Row],[2028 CF]]*Tabelle2[[#This Row],[2028 AF]],0)</f>
        <v>0</v>
      </c>
      <c r="IG35" s="98">
        <f>IFERROR(Tabelle2[[#This Row],[2029 CF]]*Tabelle2[[#This Row],[2029 AF]],0)</f>
        <v>0</v>
      </c>
      <c r="IH35" s="98">
        <f>IFERROR(Tabelle2[[#This Row],[2030 CF]]*Tabelle2[[#This Row],[2030 AF]],0)</f>
        <v>0</v>
      </c>
      <c r="II35" s="98">
        <f>IFERROR(Tabelle2[[#This Row],[2031 CF]]*Tabelle2[[#This Row],[2031 AF]],0)</f>
        <v>0</v>
      </c>
      <c r="IJ35" s="98">
        <f>IFERROR(Tabelle2[[#This Row],[2032 CF]]*Tabelle2[[#This Row],[2032 AF]],0)</f>
        <v>0</v>
      </c>
      <c r="IK35" s="98">
        <f>IFERROR(Tabelle2[[#This Row],[2033 CF]]*Tabelle2[[#This Row],[2033 AF]],0)</f>
        <v>0</v>
      </c>
      <c r="IL35" s="98">
        <f>IFERROR(Tabelle2[[#This Row],[2034 CF]]*Tabelle2[[#This Row],[2034 AF]],0)</f>
        <v>0</v>
      </c>
      <c r="IM35" s="98">
        <f>IFERROR(Tabelle2[[#This Row],[2035 CF]]*Tabelle2[[#This Row],[2035 AF]],0)</f>
        <v>0</v>
      </c>
      <c r="IN35" s="98">
        <v>0</v>
      </c>
      <c r="IO35" s="98">
        <v>0</v>
      </c>
      <c r="IP35" s="98">
        <v>0</v>
      </c>
      <c r="IQ35" s="98">
        <v>0</v>
      </c>
      <c r="IR35" s="98">
        <v>0</v>
      </c>
      <c r="IS35" s="51">
        <v>0</v>
      </c>
      <c r="IT35" s="109">
        <v>0</v>
      </c>
      <c r="IU35" s="109">
        <v>0</v>
      </c>
      <c r="IV35" s="98">
        <v>0</v>
      </c>
      <c r="IW35" s="98">
        <v>0</v>
      </c>
      <c r="IX35" s="98">
        <v>0</v>
      </c>
      <c r="IY35" s="98">
        <v>0</v>
      </c>
      <c r="IZ35" s="51">
        <v>0</v>
      </c>
      <c r="JA35" s="51">
        <v>0</v>
      </c>
      <c r="JB35" s="51">
        <v>0</v>
      </c>
      <c r="JC35" s="51">
        <v>0</v>
      </c>
      <c r="JD35" s="51">
        <v>0</v>
      </c>
      <c r="JE35" s="196">
        <v>0</v>
      </c>
      <c r="JF35" s="196">
        <v>0</v>
      </c>
      <c r="JG35" s="196">
        <v>0</v>
      </c>
      <c r="JH35" s="196">
        <v>0</v>
      </c>
      <c r="JI35" s="196">
        <v>0</v>
      </c>
      <c r="JJ35" s="196">
        <v>0</v>
      </c>
      <c r="JK35" s="196">
        <v>0</v>
      </c>
      <c r="JL35" s="196">
        <v>0</v>
      </c>
      <c r="JM35" s="196">
        <v>0</v>
      </c>
      <c r="JN35" s="196">
        <v>0</v>
      </c>
      <c r="JO35" s="196">
        <v>0</v>
      </c>
      <c r="JP35" s="196">
        <v>0</v>
      </c>
      <c r="JQ35" s="196">
        <f>SUM(Tabelle2[[#This Row],[Jan-23B]:[Mar-23B]])</f>
        <v>0</v>
      </c>
      <c r="JR35" s="196">
        <f>SUM(Tabelle2[[#This Row],[Apr-23B]:[Jun-23B]])</f>
        <v>0</v>
      </c>
      <c r="JS35" s="196">
        <f>SUM(Tabelle2[[#This Row],[Jul-23B]:[Sep-23B]])</f>
        <v>0</v>
      </c>
      <c r="JT35" s="196">
        <f>SUM(Tabelle2[[#This Row],[Oct-23B]:[Dec-23B]])</f>
        <v>0</v>
      </c>
      <c r="JU35" s="196">
        <f>SUM(Tabelle2[[#This Row],[1Q23 B1]:[4Q23 B]])</f>
        <v>0</v>
      </c>
      <c r="JV35" s="196">
        <v>0</v>
      </c>
      <c r="JW35" s="196">
        <v>0</v>
      </c>
      <c r="JX35" s="196">
        <v>0</v>
      </c>
      <c r="JY35" s="196">
        <v>0</v>
      </c>
      <c r="JZ35" s="196">
        <v>0</v>
      </c>
      <c r="KA35" s="196">
        <v>0</v>
      </c>
      <c r="KB35" s="196">
        <v>0</v>
      </c>
      <c r="KC35" s="196">
        <v>0</v>
      </c>
      <c r="KD35" s="196">
        <v>0</v>
      </c>
      <c r="KE35" s="196">
        <v>0</v>
      </c>
      <c r="KF35" s="196" t="str">
        <f>IF(SUM(Tabelle2[[#This Row],[2018 NF]:[2028 NF]],Tabelle2[[#This Row],[2023 B]])&gt;0,"yes","no")</f>
        <v>no</v>
      </c>
      <c r="KG35" s="196">
        <f>IFERROR(INDEX(Tabelle2[[#Headers],[2005 NF]:[2034 NF]],MATCH(TRUE,INDEX(Tabelle2[[#This Row],[2005 NF]:[2034 NF]]&gt;1000,),0)),0)</f>
        <v>0</v>
      </c>
      <c r="KH35" s="196">
        <f>IFERROR(LOOKUP(2,1/(Tabelle2[[#This Row],[2005 NF]:[2035 NF]]&gt;1000),Tabelle2[[#Headers],[2005 NF]:[2035 NF]]),0)</f>
        <v>0</v>
      </c>
      <c r="KI35" s="196">
        <f>SUM(Tabelle2[[#This Row],[Jan 23 NF]:[Mar 23 NF]])</f>
        <v>0</v>
      </c>
      <c r="KJ35" s="196">
        <f>SUM(Tabelle2[[#This Row],[Jan-23B]:[Mar-23B]])</f>
        <v>0</v>
      </c>
      <c r="KK35" s="98">
        <v>0</v>
      </c>
      <c r="KL35" s="98">
        <v>0</v>
      </c>
      <c r="KM35" s="98">
        <v>0</v>
      </c>
      <c r="KN35" s="98">
        <v>0</v>
      </c>
      <c r="KO35" s="98">
        <v>0</v>
      </c>
      <c r="KP35" s="98">
        <v>0</v>
      </c>
      <c r="KQ35" s="98">
        <v>0</v>
      </c>
      <c r="KR35" s="98">
        <v>0</v>
      </c>
      <c r="KS35" s="98">
        <v>0</v>
      </c>
      <c r="KT35" s="52">
        <v>0</v>
      </c>
      <c r="KU35" s="52">
        <v>0</v>
      </c>
      <c r="KV35" s="52">
        <v>0</v>
      </c>
      <c r="KW35" s="52">
        <v>0</v>
      </c>
      <c r="KX35" s="52">
        <v>0</v>
      </c>
      <c r="KY35" s="52">
        <v>0</v>
      </c>
      <c r="KZ35" s="52">
        <v>0</v>
      </c>
      <c r="LA35" s="52" t="e">
        <f>$AV35*2.204623/#REF!*$AP35*Tabelle2[[#This Row],[May 23 NF]]</f>
        <v>#REF!</v>
      </c>
      <c r="LB35" s="52" t="e">
        <f>$AV35*2.204623/#REF!*$AP35*Tabelle2[[#This Row],[Jun 23 NF]]</f>
        <v>#REF!</v>
      </c>
      <c r="LC35" s="52" t="e">
        <f>$AV35*2.204623/#REF!*$AP35*Tabelle2[[#This Row],[Jul 23 NF]]</f>
        <v>#REF!</v>
      </c>
      <c r="LD35" s="52" t="e">
        <f>$AV35*2.204623/#REF!*$AP35*Tabelle2[[#This Row],[Aug 23 NF]]</f>
        <v>#REF!</v>
      </c>
      <c r="LE35" s="52" t="e">
        <f>$AV35*2.204623/#REF!*$AP35*Tabelle2[[#This Row],[Sep 23 NF]]</f>
        <v>#REF!</v>
      </c>
      <c r="LF35" s="52" t="e">
        <f>$AV35*2.204623/#REF!*$AP35*Tabelle2[[#This Row],[Oct 23 NF]]</f>
        <v>#REF!</v>
      </c>
      <c r="LG35" s="52" t="e">
        <f>$AV35*2.204623/#REF!*$AP35*Tabelle2[[#This Row],[Nov 23 NF]]</f>
        <v>#REF!</v>
      </c>
      <c r="LH35" s="52" t="e">
        <f>$AV35*2.204623/#REF!*$AP35*Tabelle2[[#This Row],[Dec 23 NF]]</f>
        <v>#REF!</v>
      </c>
      <c r="LI35" s="52" t="e">
        <f>$AV35*2.204623/#REF!*$AP35*Tabelle2[[#This Row],[Jan 24 NF]]</f>
        <v>#REF!</v>
      </c>
      <c r="LJ35" s="52" t="e">
        <f>$AV35*2.204623/#REF!*$AP35*Tabelle2[[#This Row],[Feb 24 NF]]</f>
        <v>#REF!</v>
      </c>
      <c r="LK35" s="52" t="e">
        <f>$AV35*2.204623/#REF!*$AP35*Tabelle2[[#This Row],[Mar 24 NF]]</f>
        <v>#REF!</v>
      </c>
      <c r="LL35" s="52" t="e">
        <f>$AV35*2.204623/#REF!*$AP35*Tabelle2[[#This Row],[Apr 24 NF]]</f>
        <v>#REF!</v>
      </c>
      <c r="LM35" s="52" t="e">
        <f>$AV35*2.204623/#REF!*$AP35*Tabelle2[[#This Row],[May 24 NF]]</f>
        <v>#REF!</v>
      </c>
      <c r="LN35" s="52" t="e">
        <f>$AV35*2.204623/#REF!*$AP35*Tabelle2[[#This Row],[Jun 24 NF]]</f>
        <v>#REF!</v>
      </c>
      <c r="LO35" s="52" t="e">
        <f>$AV35*2.204623/#REF!*$AP35*Tabelle2[[#This Row],[Jul 24 NF]]</f>
        <v>#REF!</v>
      </c>
      <c r="LP35" s="52" t="e">
        <f>$AV35*2.204623/#REF!*$AP35*Tabelle2[[#This Row],[Aug 24 NF]]</f>
        <v>#REF!</v>
      </c>
      <c r="LQ35" s="52" t="e">
        <f>$AV35*2.204623/#REF!*$AP35*Tabelle2[[#This Row],[Sep 24 NF]]</f>
        <v>#REF!</v>
      </c>
      <c r="LR35" s="52" t="e">
        <f>$AV35*2.204623/#REF!*$AP35*Tabelle2[[#This Row],[Oct 24 NF]]</f>
        <v>#REF!</v>
      </c>
      <c r="LS35" s="52" t="e">
        <f>$AV35*2.204623/#REF!*$AP35*Tabelle2[[#This Row],[Nov 24 NF]]</f>
        <v>#REF!</v>
      </c>
      <c r="LT35" s="52" t="e">
        <f>$AV35*2.204623/#REF!*$AP35*Tabelle2[[#This Row],[Dec 24 NF]]</f>
        <v>#REF!</v>
      </c>
      <c r="LU35" s="198">
        <f>SUM(Tabelle2[[#This Row],[Jan 22 EV]:[Mar 22 EV]])</f>
        <v>0</v>
      </c>
      <c r="LV35" s="198">
        <f>SUM(Tabelle2[[#This Row],[Apr 22 EV]:[Jun 22 EV]])</f>
        <v>0</v>
      </c>
      <c r="LW35" s="198">
        <f>SUM(Tabelle2[[#This Row],[Jul 22 EV]:[Sep 22 EV]])</f>
        <v>0</v>
      </c>
      <c r="LX35" s="198">
        <f>SUM(Tabelle2[[#This Row],[Oct 22 EV]:[Dec 22 EV]])</f>
        <v>0</v>
      </c>
      <c r="LY35" s="198">
        <f>SUM(Tabelle2[[#This Row],[Jan 23 EV]:[Mar 23 EV]])</f>
        <v>0</v>
      </c>
      <c r="LZ35" s="198" t="e">
        <f>SUM(Tabelle2[[#This Row],[Apr 23 EV]:[Jun 23 EV]])</f>
        <v>#REF!</v>
      </c>
      <c r="MA35" s="198" t="e">
        <f>SUM(Tabelle2[[#This Row],[Jul 23 EV]:[Sep 23 EV]])</f>
        <v>#REF!</v>
      </c>
      <c r="MB35" s="198" t="e">
        <f>SUM(Tabelle2[[#This Row],[Oct 23 EV]:[Dec 23 EV]])</f>
        <v>#REF!</v>
      </c>
      <c r="MC35" s="198" t="e">
        <f>SUM(Tabelle2[[#This Row],[Jan 24 EV]:[Mar 24 EV]])</f>
        <v>#REF!</v>
      </c>
      <c r="MD35" s="198" t="e">
        <f>SUM(Tabelle2[[#This Row],[Apr 24 EV]:[Jun 24 EV]])</f>
        <v>#REF!</v>
      </c>
      <c r="ME35" s="198" t="e">
        <f>SUM(Tabelle2[[#This Row],[Jul 24 EV]:[Sep 24 EV]])</f>
        <v>#REF!</v>
      </c>
      <c r="MF35" s="198" t="e">
        <f>SUM(Tabelle2[[#This Row],[Oct 24 EV]:[Dec 24 EV]])</f>
        <v>#REF!</v>
      </c>
      <c r="MG35" s="95"/>
      <c r="MH35" s="95"/>
      <c r="MI35" s="95"/>
      <c r="MJ35" s="95"/>
      <c r="MK35" s="95"/>
      <c r="ML35" s="95"/>
      <c r="MM35" s="95"/>
      <c r="MN35" s="95"/>
      <c r="MO35" s="95"/>
      <c r="MP35" s="98"/>
      <c r="MQ35" s="98"/>
      <c r="MR35" s="98"/>
      <c r="MS35" s="98"/>
      <c r="MT35" s="98"/>
      <c r="MU35" s="98">
        <v>0</v>
      </c>
      <c r="MV35" s="98">
        <f>SUM(Tabelle2[[#This Row],[Jan 22 EV]:[Dec 22 EV]])</f>
        <v>0</v>
      </c>
      <c r="MW35" s="98" t="e">
        <f>SUM(Tabelle2[[#This Row],[Jan 23 EV]:[Dec 23 EV]])</f>
        <v>#REF!</v>
      </c>
      <c r="MX35" s="98" t="e">
        <f>SUM(Tabelle2[[#This Row],[Jan 24 EV]:[Dec 24 EV]])</f>
        <v>#REF!</v>
      </c>
      <c r="MY35" s="98">
        <f t="shared" si="22"/>
        <v>0</v>
      </c>
      <c r="MZ35" s="98">
        <f t="shared" si="23"/>
        <v>0</v>
      </c>
      <c r="NA35" s="98">
        <f t="shared" si="24"/>
        <v>0</v>
      </c>
      <c r="NB35" s="98">
        <f t="shared" si="25"/>
        <v>0</v>
      </c>
      <c r="NC35" s="98">
        <v>0</v>
      </c>
      <c r="ND35" s="98">
        <v>0</v>
      </c>
      <c r="NE35" s="98">
        <v>0</v>
      </c>
      <c r="NF35" s="98">
        <v>0</v>
      </c>
      <c r="NG35" s="98">
        <v>0</v>
      </c>
      <c r="NH35" s="98">
        <v>0</v>
      </c>
      <c r="NI35" s="98">
        <v>0</v>
      </c>
      <c r="NJ35" s="98">
        <v>0</v>
      </c>
      <c r="NK35" s="98">
        <v>0</v>
      </c>
      <c r="NL35" s="98">
        <v>0</v>
      </c>
      <c r="NM35" s="98">
        <v>0</v>
      </c>
      <c r="NN35" s="98">
        <v>0</v>
      </c>
      <c r="NO35" s="198">
        <f t="shared" si="26"/>
        <v>0</v>
      </c>
      <c r="NP35" s="198">
        <f t="shared" si="27"/>
        <v>0</v>
      </c>
      <c r="NQ35" s="198">
        <f t="shared" si="28"/>
        <v>0</v>
      </c>
      <c r="NR35" s="198">
        <f t="shared" si="29"/>
        <v>0</v>
      </c>
      <c r="NS35" s="198">
        <f t="shared" si="30"/>
        <v>0</v>
      </c>
      <c r="NT35" s="198">
        <v>0</v>
      </c>
      <c r="NU35" s="198">
        <v>0</v>
      </c>
      <c r="NV35" s="198">
        <v>0</v>
      </c>
      <c r="NW35" s="198">
        <v>0</v>
      </c>
      <c r="NX35" s="198">
        <v>0</v>
      </c>
      <c r="NY35" s="198">
        <v>0</v>
      </c>
      <c r="NZ35" s="198">
        <v>0</v>
      </c>
      <c r="OA35" s="198">
        <v>0</v>
      </c>
      <c r="OB35" s="198">
        <v>0</v>
      </c>
      <c r="OC35" s="198">
        <v>0</v>
      </c>
      <c r="OD35" s="198">
        <v>0</v>
      </c>
      <c r="OE35" s="198">
        <v>0</v>
      </c>
      <c r="OF35" s="198">
        <f>SUM(Tabelle2[[#This Row],[Jan 23 B EV]:[Mar 23 B EV]])</f>
        <v>0</v>
      </c>
      <c r="OG35" s="198">
        <f>SUM(Tabelle2[[#This Row],[Apr 23 B EV]:[Jun 23 B EV]])</f>
        <v>0</v>
      </c>
      <c r="OH35" s="198">
        <f>SUM(Tabelle2[[#This Row],[Jul 23 B EV]:[Sep 23 B EV]])</f>
        <v>0</v>
      </c>
      <c r="OI35" s="198">
        <f>SUM(Tabelle2[[#This Row],[Oct 23 B EV]:[Dec 23 B EV]])</f>
        <v>0</v>
      </c>
      <c r="OJ35" s="198">
        <f>SUM(Tabelle2[[#This Row],[Jan 23 B EV]:[Dec 23 B EV]])</f>
        <v>0</v>
      </c>
      <c r="OK35" s="95"/>
      <c r="OL35" s="95"/>
      <c r="OM35" s="43"/>
      <c r="ON35" s="43"/>
      <c r="OO35" s="43"/>
      <c r="OP35" s="43"/>
      <c r="OQ35" s="95"/>
      <c r="OR35" s="95"/>
      <c r="OS35" s="95"/>
      <c r="OT35" s="95"/>
      <c r="OU35" s="95"/>
      <c r="OV35" s="95"/>
      <c r="OW35" s="95"/>
      <c r="OX35" s="198">
        <v>0</v>
      </c>
      <c r="OY35" s="198">
        <v>0</v>
      </c>
      <c r="OZ35" s="198">
        <v>0</v>
      </c>
      <c r="PA35" s="198">
        <v>0</v>
      </c>
      <c r="PB35" s="353">
        <v>0</v>
      </c>
      <c r="PC35" s="130" t="s">
        <v>57</v>
      </c>
      <c r="PD35" s="53" t="s">
        <v>35</v>
      </c>
      <c r="PE35" s="12" t="s">
        <v>159</v>
      </c>
      <c r="PF35" s="328" t="s">
        <v>189</v>
      </c>
      <c r="PG35" s="54">
        <v>0</v>
      </c>
      <c r="PH35" s="55">
        <v>0</v>
      </c>
      <c r="PI35" s="4">
        <v>1</v>
      </c>
      <c r="PJ35" s="4" t="s">
        <v>189</v>
      </c>
      <c r="PK35" s="4">
        <v>0</v>
      </c>
      <c r="PL35" s="4"/>
      <c r="PM35" s="12"/>
      <c r="PN35" s="329">
        <v>0</v>
      </c>
      <c r="PO35" s="53" t="s">
        <v>1229</v>
      </c>
      <c r="PP35" s="174"/>
      <c r="PQ35" s="174"/>
      <c r="PR35" s="237"/>
      <c r="PS35" s="221"/>
      <c r="PT35" s="200">
        <v>1303.5425000000002</v>
      </c>
      <c r="PU35" s="200">
        <v>1370.2194718749997</v>
      </c>
      <c r="PV35" s="200">
        <v>2104.73750625</v>
      </c>
      <c r="PW35" s="200">
        <v>2740.9947277688557</v>
      </c>
      <c r="PX35" s="200" t="e">
        <f>IF($PI35=1,SUMIF(#REF!,$PF35,#REF!),SUMIF(#REF!,$PJ35,#REF!))</f>
        <v>#REF!</v>
      </c>
      <c r="PY35" s="200" t="e">
        <f>IF($PI35=1,SUMIF(#REF!,$PF35,#REF!),SUMIF(#REF!,$PJ35,#REF!))</f>
        <v>#REF!</v>
      </c>
      <c r="PZ35" s="200" t="e">
        <f>IF($PI35=1,SUMIF(#REF!,$PF35,#REF!),SUMIF(#REF!,$PJ35,#REF!))</f>
        <v>#REF!</v>
      </c>
      <c r="QA35" s="200" t="e">
        <f>IF($PI35=1,SUMIF(#REF!,$PF35,#REF!),SUMIF(#REF!,$PJ35,#REF!))</f>
        <v>#REF!</v>
      </c>
      <c r="QB35" s="200" t="e">
        <f>IF($PI35=1,SUMIF(#REF!,$PF35,#REF!),SUMIF(#REF!,$PJ35,#REF!))</f>
        <v>#REF!</v>
      </c>
      <c r="QC35" s="200" t="e">
        <f>IF($PI35=1,SUMIF(#REF!,$PF35,#REF!),SUMIF(#REF!,$PJ35,#REF!))</f>
        <v>#REF!</v>
      </c>
      <c r="QD35" s="57">
        <f t="shared" si="31"/>
        <v>0</v>
      </c>
      <c r="QE35" s="57">
        <f t="shared" si="32"/>
        <v>0</v>
      </c>
      <c r="QF35" s="57"/>
      <c r="QG35" s="57">
        <f t="shared" si="34"/>
        <v>0</v>
      </c>
      <c r="QH35" s="57">
        <f t="shared" si="42"/>
        <v>3.411572441074374</v>
      </c>
      <c r="QI35" s="57">
        <f t="shared" si="43"/>
        <v>5.2403754430612501</v>
      </c>
      <c r="QJ35" s="57">
        <f>IF(Tabelle2[[#This Row],[Index and Premium Usage]]=1,($AW35*(1+$AZ35))*(PW35*(1+$PG35)+$PH35)/1000,($AW35*(1+$AZ35))*(PW35*(1+$PG35)+$PK35)/1000)</f>
        <v>6.8245286731988966</v>
      </c>
      <c r="QK35" s="57" t="e">
        <f>IF($PI35=1,($AW35*(1+$AY35))*(PX35*(1+$PG35)+$PH35)/1000,($AW35*(1+$AZ35))*(PX35*(1+$PG35)+$PK35+Tabelle2[[#This Row],[Premium VW 2023]])/1000)</f>
        <v>#REF!</v>
      </c>
      <c r="QL35" s="57" t="e">
        <f t="shared" si="44"/>
        <v>#REF!</v>
      </c>
      <c r="QM35" s="57" t="e">
        <f t="shared" si="45"/>
        <v>#REF!</v>
      </c>
      <c r="QN35" s="57" t="e">
        <f t="shared" si="46"/>
        <v>#REF!</v>
      </c>
      <c r="QO35" s="57" t="e">
        <f t="shared" si="47"/>
        <v>#REF!</v>
      </c>
      <c r="QP35" s="57" t="e">
        <f t="shared" si="48"/>
        <v>#REF!</v>
      </c>
    </row>
    <row r="36" spans="1:458" ht="12.75" customHeight="1">
      <c r="A36" s="94" t="s">
        <v>1247</v>
      </c>
      <c r="B36" s="94" t="s">
        <v>87</v>
      </c>
      <c r="C36" s="94" t="s">
        <v>1553</v>
      </c>
      <c r="D36" s="94" t="s">
        <v>108</v>
      </c>
      <c r="E36" s="173" t="s">
        <v>304</v>
      </c>
      <c r="F36" s="186" t="s">
        <v>304</v>
      </c>
      <c r="G36" s="188" t="s">
        <v>304</v>
      </c>
      <c r="H36" s="2" t="s">
        <v>1557</v>
      </c>
      <c r="I36" s="188" t="s">
        <v>1240</v>
      </c>
      <c r="J36" s="217" t="s">
        <v>22</v>
      </c>
      <c r="K36" s="217" t="s">
        <v>22</v>
      </c>
      <c r="L36" s="217" t="s">
        <v>22</v>
      </c>
      <c r="M36" s="2" t="s">
        <v>1442</v>
      </c>
      <c r="N36" s="2" t="s">
        <v>1321</v>
      </c>
      <c r="O36" s="218"/>
      <c r="P36" s="3" t="s">
        <v>79</v>
      </c>
      <c r="Q36" s="2" t="s">
        <v>90</v>
      </c>
      <c r="R36" s="217"/>
      <c r="S36" s="217"/>
      <c r="T36" s="94" t="s">
        <v>1282</v>
      </c>
      <c r="U36" s="2" t="s">
        <v>38</v>
      </c>
      <c r="V36" s="217"/>
      <c r="W36" s="217"/>
      <c r="X36" s="94"/>
      <c r="Y36" s="2" t="s">
        <v>13</v>
      </c>
      <c r="Z36" s="2" t="s">
        <v>259</v>
      </c>
      <c r="AA36" s="2" t="s">
        <v>1229</v>
      </c>
      <c r="AB36" s="2" t="s">
        <v>1229</v>
      </c>
      <c r="AC36" s="197" t="s">
        <v>1622</v>
      </c>
      <c r="AD36" s="217"/>
      <c r="AE36" s="217"/>
      <c r="AF36" s="217"/>
      <c r="AG36" s="2" t="s">
        <v>103</v>
      </c>
      <c r="AH36" s="2" t="s">
        <v>104</v>
      </c>
      <c r="AI36" s="2" t="s">
        <v>37</v>
      </c>
      <c r="AJ36" s="217" t="s">
        <v>120</v>
      </c>
      <c r="AK36" s="219"/>
      <c r="AL36" s="207"/>
      <c r="AM36" s="207"/>
      <c r="AN36" s="207"/>
      <c r="AO36" s="207"/>
      <c r="AP36" s="207">
        <v>1</v>
      </c>
      <c r="AQ36" s="208"/>
      <c r="AR36" s="209"/>
      <c r="AS36" s="208"/>
      <c r="AT36" s="208">
        <v>1.74</v>
      </c>
      <c r="AU36" s="208">
        <v>1.74</v>
      </c>
      <c r="AV36" s="33">
        <v>2.91</v>
      </c>
      <c r="AW36" s="33">
        <v>2.91</v>
      </c>
      <c r="AX36" s="193"/>
      <c r="AY36" s="61">
        <v>5.5E-2</v>
      </c>
      <c r="AZ36" s="61">
        <v>5.5E-2</v>
      </c>
      <c r="BA36" s="96">
        <v>370</v>
      </c>
      <c r="BB36" s="96">
        <v>360</v>
      </c>
      <c r="BC36" s="96">
        <v>244</v>
      </c>
      <c r="BD36" s="96">
        <v>600</v>
      </c>
      <c r="BE36" s="133">
        <v>600</v>
      </c>
      <c r="BF36" s="133">
        <v>2520</v>
      </c>
      <c r="BG36" s="133">
        <v>5040</v>
      </c>
      <c r="BH36" s="133">
        <v>7560</v>
      </c>
      <c r="BI36" s="133">
        <v>0</v>
      </c>
      <c r="BJ36" s="133">
        <v>2272</v>
      </c>
      <c r="BK36" s="133">
        <v>2278</v>
      </c>
      <c r="BL36" s="133">
        <v>6804</v>
      </c>
      <c r="BM36" s="96">
        <v>2278</v>
      </c>
      <c r="BN36" s="96">
        <v>6804</v>
      </c>
      <c r="BO36" s="96">
        <v>4548</v>
      </c>
      <c r="BP36" s="96">
        <v>2268</v>
      </c>
      <c r="BQ36" s="96">
        <v>2268</v>
      </c>
      <c r="BR36" s="96">
        <v>4536</v>
      </c>
      <c r="BS36" s="96">
        <v>9072</v>
      </c>
      <c r="BT36" s="96">
        <v>6804</v>
      </c>
      <c r="BU36" s="96">
        <v>10800</v>
      </c>
      <c r="BV36" s="96">
        <v>8317</v>
      </c>
      <c r="BW36" s="96">
        <v>6678</v>
      </c>
      <c r="BX36" s="96">
        <v>13566</v>
      </c>
      <c r="BY36" s="96">
        <v>9156</v>
      </c>
      <c r="BZ36" s="96">
        <v>10332</v>
      </c>
      <c r="CA36" s="96">
        <v>28870</v>
      </c>
      <c r="CB36" s="96">
        <v>27746</v>
      </c>
      <c r="CC36" s="96">
        <v>22320</v>
      </c>
      <c r="CD36" s="96">
        <v>25872</v>
      </c>
      <c r="CE36" s="96">
        <v>22560</v>
      </c>
      <c r="CF36" s="96">
        <v>26500</v>
      </c>
      <c r="CG36" s="96">
        <v>30500</v>
      </c>
      <c r="CH36" s="96">
        <v>31500</v>
      </c>
      <c r="CI36" s="96">
        <v>31974</v>
      </c>
      <c r="CJ36" s="96">
        <v>28500</v>
      </c>
      <c r="CK36" s="95">
        <f>SUM(Tabelle2[[#This Row],[Jan 22 CF]:[Mar 22 CF]])</f>
        <v>974</v>
      </c>
      <c r="CL36" s="95">
        <f>SUM(Tabelle2[[#This Row],[Apr 22 CF]:[Jun 22 CF]])</f>
        <v>3720</v>
      </c>
      <c r="CM36" s="95">
        <f>SUM(Tabelle2[[#This Row],[Jul 22 CF]:[Sep 22 CF]])</f>
        <v>12600</v>
      </c>
      <c r="CN36" s="95">
        <f>SUM(Tabelle2[[#This Row],[Oct 22 CF]:[Dec 22 CF]])</f>
        <v>11354</v>
      </c>
      <c r="CO36" s="95">
        <f>SUM(Tabelle2[[#This Row],[Jan 23 CF]:[Mar 23 CF]])</f>
        <v>13630</v>
      </c>
      <c r="CP36" s="95">
        <f>SUM(Tabelle2[[#This Row],[Apr 23 CF]:[Jun 23 CF]])</f>
        <v>9072</v>
      </c>
      <c r="CQ36" s="95">
        <f>SUM(Tabelle2[[#This Row],[Jul 23 CF]:[Sep 23 CF]])</f>
        <v>26676</v>
      </c>
      <c r="CR36" s="95">
        <f>SUM(Tabelle2[[#This Row],[Oct 23 CF]:[Dec 23 CF]])</f>
        <v>28561</v>
      </c>
      <c r="CS36" s="95">
        <f>SUM(Tabelle2[[#This Row],[Jan 24 CF]:[Mar 24 CF]])</f>
        <v>48358</v>
      </c>
      <c r="CT36" s="95">
        <f>SUM(Tabelle2[[#This Row],[Apr 24 CF]:[Jun 24 CF]])</f>
        <v>75938</v>
      </c>
      <c r="CU36" s="95">
        <f>SUM(Tabelle2[[#This Row],[Jul 24 CF]:[Sep 24 CF]])</f>
        <v>79560</v>
      </c>
      <c r="CV36" s="95">
        <f>SUM(Tabelle2[[#This Row],[Oct 24 CF]:[Dec 24 CF]])</f>
        <v>91974</v>
      </c>
      <c r="CW36" s="98">
        <v>0</v>
      </c>
      <c r="CX36" s="274">
        <v>0</v>
      </c>
      <c r="CY36" s="98">
        <v>0</v>
      </c>
      <c r="CZ36" s="52">
        <v>581</v>
      </c>
      <c r="DA36" s="52">
        <f>SUM(Tabelle2[[#This Row],[Jan 22 CF]:[Dec 22 CF]])</f>
        <v>28648</v>
      </c>
      <c r="DB36" s="98">
        <f>SUM(Tabelle2[[#This Row],[Jan 23 CF]:[Dec 23 CF]])</f>
        <v>77939</v>
      </c>
      <c r="DC36" s="98">
        <f>SUM(Tabelle2[[#This Row],[Jan 24 CF]:[Dec 24 CF]])</f>
        <v>295830</v>
      </c>
      <c r="DD36" s="98">
        <v>681000</v>
      </c>
      <c r="DE36" s="98">
        <v>493000</v>
      </c>
      <c r="DF36" s="98">
        <v>525000</v>
      </c>
      <c r="DG36" s="98">
        <v>262500</v>
      </c>
      <c r="DH36" s="98">
        <v>0</v>
      </c>
      <c r="DI36" s="98">
        <v>0</v>
      </c>
      <c r="DJ36" s="98">
        <v>0</v>
      </c>
      <c r="DK36" s="98">
        <v>0</v>
      </c>
      <c r="DL36" s="98">
        <v>0</v>
      </c>
      <c r="DM36" s="98">
        <v>0</v>
      </c>
      <c r="DN36" s="98"/>
      <c r="DO36" s="98"/>
      <c r="DP36" s="226">
        <v>0.95</v>
      </c>
      <c r="DQ36" s="226">
        <v>0.92500000000000004</v>
      </c>
      <c r="DR36" s="226">
        <v>0.8</v>
      </c>
      <c r="DS36" s="226">
        <v>0.85</v>
      </c>
      <c r="DT36" s="226">
        <v>0.9</v>
      </c>
      <c r="DU36" s="226">
        <v>0.9</v>
      </c>
      <c r="DV36" s="226">
        <v>0.9</v>
      </c>
      <c r="DW36" s="226">
        <v>0.9</v>
      </c>
      <c r="DX36" s="226">
        <v>0.9</v>
      </c>
      <c r="DY36" s="226">
        <v>0.9</v>
      </c>
      <c r="DZ36" s="226">
        <v>0.9</v>
      </c>
      <c r="EA36" s="226">
        <v>0.88</v>
      </c>
      <c r="EB36" s="226">
        <v>0.9</v>
      </c>
      <c r="EC36" s="226">
        <v>0.93</v>
      </c>
      <c r="ED36" s="226">
        <v>0.93</v>
      </c>
      <c r="EE36" s="226">
        <v>0.9</v>
      </c>
      <c r="EF36" s="316">
        <v>0.9</v>
      </c>
      <c r="EG36" s="316">
        <v>0.9</v>
      </c>
      <c r="EH36" s="316">
        <v>0.81799999999999995</v>
      </c>
      <c r="EI36" s="226">
        <v>0.95</v>
      </c>
      <c r="EJ36" s="226">
        <v>0.95</v>
      </c>
      <c r="EK36" s="226">
        <v>0.95</v>
      </c>
      <c r="EL36" s="226">
        <v>0.97499999999999998</v>
      </c>
      <c r="EM36" s="226">
        <v>0.95</v>
      </c>
      <c r="EN36" s="226">
        <v>0.9</v>
      </c>
      <c r="EO36" s="226">
        <v>0.76500000000000001</v>
      </c>
      <c r="EP36" s="226">
        <v>0.76500000000000001</v>
      </c>
      <c r="EQ36" s="226">
        <v>0.76500000000000001</v>
      </c>
      <c r="ER36" s="226">
        <v>0.76500000000000001</v>
      </c>
      <c r="ES36" s="226">
        <v>0.76500000000000001</v>
      </c>
      <c r="ET36" s="226">
        <v>0.76500000000000001</v>
      </c>
      <c r="EU36" s="226">
        <v>0.76500000000000001</v>
      </c>
      <c r="EV36" s="226">
        <v>0.76500000000000001</v>
      </c>
      <c r="EW36" s="226">
        <v>0.76500000000000001</v>
      </c>
      <c r="EX36" s="226">
        <v>0.76500000000000001</v>
      </c>
      <c r="EY36" s="226">
        <v>0.76500000000000001</v>
      </c>
      <c r="EZ36" s="316">
        <v>0.81799999999999995</v>
      </c>
      <c r="FA36" s="226">
        <v>0.76500000000000001</v>
      </c>
      <c r="FB36" s="226">
        <v>0.8</v>
      </c>
      <c r="FC36" s="226">
        <v>0.9</v>
      </c>
      <c r="FD36" s="226">
        <v>0.8</v>
      </c>
      <c r="FE36" s="226">
        <v>0.92</v>
      </c>
      <c r="FF36" s="226">
        <v>0.81</v>
      </c>
      <c r="FG36" s="226">
        <v>0.5</v>
      </c>
      <c r="FH36" s="226">
        <v>0.5</v>
      </c>
      <c r="FI36" s="226">
        <v>0.5</v>
      </c>
      <c r="FJ36" s="226">
        <v>0.5</v>
      </c>
      <c r="FK36" s="226">
        <v>0.5</v>
      </c>
      <c r="FL36" s="226">
        <v>0.5</v>
      </c>
      <c r="FM36" s="195">
        <f t="shared" si="0"/>
        <v>370</v>
      </c>
      <c r="FN36" s="195">
        <f t="shared" si="1"/>
        <v>360</v>
      </c>
      <c r="FO36" s="195">
        <f t="shared" si="2"/>
        <v>244</v>
      </c>
      <c r="FP36" s="195">
        <f t="shared" si="3"/>
        <v>600</v>
      </c>
      <c r="FQ36" s="195">
        <f t="shared" si="4"/>
        <v>600</v>
      </c>
      <c r="FR36" s="195">
        <f t="shared" si="5"/>
        <v>2520</v>
      </c>
      <c r="FS36" s="195">
        <f t="shared" si="6"/>
        <v>5040</v>
      </c>
      <c r="FT36" s="95">
        <f t="shared" si="7"/>
        <v>7560</v>
      </c>
      <c r="FU36" s="95">
        <f t="shared" si="8"/>
        <v>0</v>
      </c>
      <c r="FV36" s="95">
        <f t="shared" si="9"/>
        <v>2272</v>
      </c>
      <c r="FW36" s="95">
        <f t="shared" si="10"/>
        <v>2278</v>
      </c>
      <c r="FX36" s="95">
        <f t="shared" si="11"/>
        <v>6804</v>
      </c>
      <c r="FY36" s="95">
        <f t="shared" si="12"/>
        <v>2278</v>
      </c>
      <c r="FZ36" s="95">
        <f t="shared" si="13"/>
        <v>6804</v>
      </c>
      <c r="GA36" s="95">
        <f t="shared" si="14"/>
        <v>4548</v>
      </c>
      <c r="GB36" s="95">
        <f t="shared" si="15"/>
        <v>2268</v>
      </c>
      <c r="GC36" s="95">
        <f t="shared" si="16"/>
        <v>2268</v>
      </c>
      <c r="GD36" s="95">
        <f t="shared" si="17"/>
        <v>4536</v>
      </c>
      <c r="GE36" s="95">
        <f t="shared" si="18"/>
        <v>9072</v>
      </c>
      <c r="GF36" s="95">
        <f t="shared" si="19"/>
        <v>6804</v>
      </c>
      <c r="GG36" s="95">
        <f t="shared" si="20"/>
        <v>10800</v>
      </c>
      <c r="GH36" s="95">
        <f t="shared" si="21"/>
        <v>8317</v>
      </c>
      <c r="GI36" s="95">
        <f>BW36*Tabelle2[[#This Row],[Nov 2023 AF]]</f>
        <v>6511.05</v>
      </c>
      <c r="GJ36" s="95">
        <f>BX36*Tabelle2[[#This Row],[Dec 2023 AF]]</f>
        <v>12887.699999999999</v>
      </c>
      <c r="GK36" s="95">
        <f>BY36*Tabelle2[[#This Row],[Jan 2024 AF]]</f>
        <v>8240.4</v>
      </c>
      <c r="GL36" s="95">
        <f>BZ36*Tabelle2[[#This Row],[Feb 2024 AF]]</f>
        <v>7903.9800000000005</v>
      </c>
      <c r="GM36" s="95">
        <f>CA36*Tabelle2[[#This Row],[Mar 2024 AF]]</f>
        <v>22085.55</v>
      </c>
      <c r="GN36" s="95">
        <f>CB36*Tabelle2[[#This Row],[Apr 2024 AF]]</f>
        <v>21225.69</v>
      </c>
      <c r="GO36" s="95">
        <f>CC36*Tabelle2[[#This Row],[May 2024 AF]]</f>
        <v>17074.8</v>
      </c>
      <c r="GP36" s="95">
        <f>CD36*Tabelle2[[#This Row],[Jun 2024 AF]]</f>
        <v>19792.080000000002</v>
      </c>
      <c r="GQ36" s="95">
        <f>CE36*Tabelle2[[#This Row],[Jul 2024 AF]]</f>
        <v>17258.400000000001</v>
      </c>
      <c r="GR36" s="95">
        <f>CF36*Tabelle2[[#This Row],[Aug 2024 AF]]</f>
        <v>20272.5</v>
      </c>
      <c r="GS36" s="95">
        <f>CG36*Tabelle2[[#This Row],[Sep 2024 AF]]</f>
        <v>23332.5</v>
      </c>
      <c r="GT36" s="95">
        <f>CH36*Tabelle2[[#This Row],[Oct 2024 AF]]</f>
        <v>24097.5</v>
      </c>
      <c r="GU36" s="95">
        <f>CI36*Tabelle2[[#This Row],[Nov 2024 AF]]</f>
        <v>24460.11</v>
      </c>
      <c r="GV36" s="95">
        <f>CJ36*Tabelle2[[#This Row],[Dec 2024 AF]]</f>
        <v>21802.5</v>
      </c>
      <c r="GW36" s="95">
        <f>SUM(Tabelle2[[#This Row],[Jan 22 NF]:[Mar 22 NF]])</f>
        <v>974</v>
      </c>
      <c r="GX36" s="95">
        <f>SUM(Tabelle2[[#This Row],[Apr 22 NF]:[Jun 22 NF]])</f>
        <v>3720</v>
      </c>
      <c r="GY36" s="95">
        <f>SUM(Tabelle2[[#This Row],[Jul 22 NF]:[Sep 22 NF]])</f>
        <v>12600</v>
      </c>
      <c r="GZ36" s="95">
        <f>SUM(Tabelle2[[#This Row],[Oct 22 NF]:[Dec 22 NF]])</f>
        <v>11354</v>
      </c>
      <c r="HA36" s="98">
        <f>SUM(Tabelle2[[#This Row],[Jan 23 NF]:[Mar 23 NF]])</f>
        <v>13630</v>
      </c>
      <c r="HB36" s="98">
        <f>SUM(Tabelle2[[#This Row],[Apr 23 NF]:[Jun 23 NF]])</f>
        <v>9072</v>
      </c>
      <c r="HC36" s="98">
        <f>SUM(Tabelle2[[#This Row],[Jul 23 NF]:[Sep 23 NF]])</f>
        <v>26676</v>
      </c>
      <c r="HD36" s="98">
        <f>SUM(Tabelle2[[#This Row],[Oct 23 NF]:[Dec 23 NF]])</f>
        <v>27715.75</v>
      </c>
      <c r="HE36" s="95">
        <f>SUM(Tabelle2[[#This Row],[Jan 24 NF]:[Mar 24 NF]])</f>
        <v>38229.93</v>
      </c>
      <c r="HF36" s="98">
        <f>SUM(Tabelle2[[#This Row],[Apr 24 NF]:[Jun 24 NF]])</f>
        <v>58092.57</v>
      </c>
      <c r="HG36" s="98">
        <f>SUM(Tabelle2[[#This Row],[Jul 24 NF]:[Sep 24 NF]])</f>
        <v>60863.4</v>
      </c>
      <c r="HH36" s="98">
        <f>SUM(Tabelle2[[#This Row],[Oct 24 NF]:[Dec 24 NF]])</f>
        <v>70360.11</v>
      </c>
      <c r="HI36" s="95"/>
      <c r="HJ36" s="95"/>
      <c r="HK36" s="95"/>
      <c r="HL36" s="95"/>
      <c r="HM36" s="95"/>
      <c r="HN36" s="95"/>
      <c r="HO36" s="95"/>
      <c r="HP36" s="95"/>
      <c r="HQ36" s="95"/>
      <c r="HR36" s="95"/>
      <c r="HS36" s="95"/>
      <c r="HT36" s="95"/>
      <c r="HU36" s="95"/>
      <c r="HV36" s="98">
        <v>0</v>
      </c>
      <c r="HW36" s="98">
        <v>0</v>
      </c>
      <c r="HX36" s="98">
        <v>0</v>
      </c>
      <c r="HY36" s="98">
        <v>581</v>
      </c>
      <c r="HZ36" s="98">
        <f>SUM(Tabelle2[[#This Row],[Jan 22 NF]:[Dec 22 NF]])</f>
        <v>28648</v>
      </c>
      <c r="IA36" s="98">
        <f>SUM(Tabelle2[[#This Row],[Jan 23 NF]:[Dec 23 NF]])</f>
        <v>77093.75</v>
      </c>
      <c r="IB36" s="98">
        <f>SUM(Tabelle2[[#This Row],[Jan 24 NF]:[Dec 24 NF]])</f>
        <v>227546.01</v>
      </c>
      <c r="IC36" s="98">
        <f>IFERROR(Tabelle2[[#This Row],[2025 CF]]*Tabelle2[[#This Row],[2025 AF]],0)</f>
        <v>544800</v>
      </c>
      <c r="ID36" s="98">
        <f>IFERROR(Tabelle2[[#This Row],[2026 CF]]*Tabelle2[[#This Row],[2026 AF]],0)</f>
        <v>443700</v>
      </c>
      <c r="IE36" s="98">
        <f>IFERROR(Tabelle2[[#This Row],[2027 CF]]*Tabelle2[[#This Row],[2027 AF]],0)</f>
        <v>420000</v>
      </c>
      <c r="IF36" s="98">
        <f>IFERROR(Tabelle2[[#This Row],[2028 CF]]*Tabelle2[[#This Row],[2028 AF]],0)</f>
        <v>241500</v>
      </c>
      <c r="IG36" s="98">
        <f>IFERROR(Tabelle2[[#This Row],[2029 CF]]*Tabelle2[[#This Row],[2029 AF]],0)</f>
        <v>0</v>
      </c>
      <c r="IH36" s="98">
        <f>IFERROR(Tabelle2[[#This Row],[2030 CF]]*Tabelle2[[#This Row],[2030 AF]],0)</f>
        <v>0</v>
      </c>
      <c r="II36" s="98">
        <f>IFERROR(Tabelle2[[#This Row],[2031 CF]]*Tabelle2[[#This Row],[2031 AF]],0)</f>
        <v>0</v>
      </c>
      <c r="IJ36" s="98">
        <f>IFERROR(Tabelle2[[#This Row],[2032 CF]]*Tabelle2[[#This Row],[2032 AF]],0)</f>
        <v>0</v>
      </c>
      <c r="IK36" s="98">
        <f>IFERROR(Tabelle2[[#This Row],[2033 CF]]*Tabelle2[[#This Row],[2033 AF]],0)</f>
        <v>0</v>
      </c>
      <c r="IL36" s="98">
        <f>IFERROR(Tabelle2[[#This Row],[2034 CF]]*Tabelle2[[#This Row],[2034 AF]],0)</f>
        <v>0</v>
      </c>
      <c r="IM36" s="98">
        <f>IFERROR(Tabelle2[[#This Row],[2035 CF]]*Tabelle2[[#This Row],[2035 AF]],0)</f>
        <v>0</v>
      </c>
      <c r="IN36" s="212">
        <v>0</v>
      </c>
      <c r="IO36" s="212">
        <v>0</v>
      </c>
      <c r="IP36" s="212">
        <v>0</v>
      </c>
      <c r="IQ36" s="212">
        <v>0</v>
      </c>
      <c r="IR36" s="212">
        <v>0</v>
      </c>
      <c r="IS36" s="212">
        <v>0</v>
      </c>
      <c r="IT36" s="212">
        <v>337.25</v>
      </c>
      <c r="IU36" s="212">
        <v>710</v>
      </c>
      <c r="IV36" s="212">
        <v>1278</v>
      </c>
      <c r="IW36" s="212">
        <v>1278</v>
      </c>
      <c r="IX36" s="212">
        <v>3834</v>
      </c>
      <c r="IY36" s="212">
        <v>4260</v>
      </c>
      <c r="IZ36" s="199">
        <v>0</v>
      </c>
      <c r="JA36" s="199">
        <v>0</v>
      </c>
      <c r="JB36" s="199">
        <v>2325.25</v>
      </c>
      <c r="JC36" s="199">
        <v>9372</v>
      </c>
      <c r="JD36" s="199">
        <v>11697.25</v>
      </c>
      <c r="JE36" s="196">
        <v>7317.8279999999995</v>
      </c>
      <c r="JF36" s="196">
        <v>8451.5759999999991</v>
      </c>
      <c r="JG36" s="196">
        <v>10169.376</v>
      </c>
      <c r="JH36" s="196">
        <v>4741.1279999999997</v>
      </c>
      <c r="JI36" s="196">
        <v>9310.4759999999987</v>
      </c>
      <c r="JJ36" s="196">
        <v>16243.142857142857</v>
      </c>
      <c r="JK36" s="196">
        <v>16243.142857142857</v>
      </c>
      <c r="JL36" s="196">
        <v>16243.142857142857</v>
      </c>
      <c r="JM36" s="196">
        <v>16243.142857142857</v>
      </c>
      <c r="JN36" s="196">
        <v>16243.142857142857</v>
      </c>
      <c r="JO36" s="196">
        <v>16243.142857142857</v>
      </c>
      <c r="JP36" s="196">
        <v>16243.142857142857</v>
      </c>
      <c r="JQ36" s="196">
        <f>SUM(Tabelle2[[#This Row],[Jan-23B]:[Mar-23B]])</f>
        <v>25938.78</v>
      </c>
      <c r="JR36" s="196">
        <f>SUM(Tabelle2[[#This Row],[Apr-23B]:[Jun-23B]])</f>
        <v>30294.746857142854</v>
      </c>
      <c r="JS36" s="196">
        <f>SUM(Tabelle2[[#This Row],[Jul-23B]:[Sep-23B]])</f>
        <v>48729.428571428572</v>
      </c>
      <c r="JT36" s="196">
        <f>SUM(Tabelle2[[#This Row],[Oct-23B]:[Dec-23B]])</f>
        <v>48729.428571428572</v>
      </c>
      <c r="JU36" s="196">
        <f>SUM(Tabelle2[[#This Row],[1Q23 B1]:[4Q23 B]])</f>
        <v>153692.38399999999</v>
      </c>
      <c r="JV36" s="196">
        <v>176825.59999999998</v>
      </c>
      <c r="JW36" s="196">
        <v>434351.7</v>
      </c>
      <c r="JX36" s="196">
        <v>481600</v>
      </c>
      <c r="JY36" s="196">
        <v>397600</v>
      </c>
      <c r="JZ36" s="196">
        <v>161920</v>
      </c>
      <c r="KA36" s="196">
        <v>37813.877120633602</v>
      </c>
      <c r="KB36" s="196">
        <v>92885.429547182721</v>
      </c>
      <c r="KC36" s="196">
        <v>102989.40436960002</v>
      </c>
      <c r="KD36" s="196">
        <v>85026.136165600008</v>
      </c>
      <c r="KE36" s="196">
        <v>34626.337947520005</v>
      </c>
      <c r="KF36" s="196" t="str">
        <f>IF(SUM(Tabelle2[[#This Row],[2018 NF]:[2028 NF]],Tabelle2[[#This Row],[2023 B]])&gt;0,"yes","no")</f>
        <v>yes</v>
      </c>
      <c r="KG36" s="196" t="str">
        <f>IFERROR(INDEX(Tabelle2[[#Headers],[2005 NF]:[2034 NF]],MATCH(TRUE,INDEX(Tabelle2[[#This Row],[2005 NF]:[2034 NF]]&gt;1000,),0)),0)</f>
        <v>2022 NF</v>
      </c>
      <c r="KH36" s="196" t="str">
        <f>IFERROR(LOOKUP(2,1/(Tabelle2[[#This Row],[2005 NF]:[2035 NF]]&gt;1000),Tabelle2[[#Headers],[2005 NF]:[2035 NF]]),0)</f>
        <v>2028 NF</v>
      </c>
      <c r="KI36" s="196">
        <f>SUM(Tabelle2[[#This Row],[Jan 23 NF]:[Mar 23 NF]])</f>
        <v>13630</v>
      </c>
      <c r="KJ36" s="196">
        <f>SUM(Tabelle2[[#This Row],[Jan-23B]:[Mar-23B]])</f>
        <v>25938.78</v>
      </c>
      <c r="KK36" s="211">
        <v>79.123919470000018</v>
      </c>
      <c r="KL36" s="211">
        <v>76.985435160000009</v>
      </c>
      <c r="KM36" s="211">
        <v>52.179017164000008</v>
      </c>
      <c r="KN36" s="211">
        <v>128.30905860000001</v>
      </c>
      <c r="KO36" s="211">
        <v>128.30905860000001</v>
      </c>
      <c r="KP36" s="211">
        <v>538.89804612000012</v>
      </c>
      <c r="KQ36" s="211">
        <v>1077.7960922400002</v>
      </c>
      <c r="KR36" s="211">
        <v>1616.6941383600004</v>
      </c>
      <c r="KS36" s="211">
        <v>0</v>
      </c>
      <c r="KT36" s="52">
        <v>485.86363523200009</v>
      </c>
      <c r="KU36" s="52">
        <v>487.14672581800005</v>
      </c>
      <c r="KV36" s="52">
        <v>1455.0247245240002</v>
      </c>
      <c r="KW36" s="52">
        <v>487.14672581800005</v>
      </c>
      <c r="KX36" s="52">
        <v>1455.0247245240002</v>
      </c>
      <c r="KY36" s="52">
        <v>972.58266418800019</v>
      </c>
      <c r="KZ36" s="52">
        <v>485.00824150800008</v>
      </c>
      <c r="LA36" s="52" t="e">
        <f>$AV36*2.204623/#REF!*$AP36*Tabelle2[[#This Row],[May 23 NF]]</f>
        <v>#REF!</v>
      </c>
      <c r="LB36" s="52" t="e">
        <f>$AV36*2.204623/#REF!*$AP36*Tabelle2[[#This Row],[Jun 23 NF]]</f>
        <v>#REF!</v>
      </c>
      <c r="LC36" s="52" t="e">
        <f>$AV36*2.204623/#REF!*$AP36*Tabelle2[[#This Row],[Jul 23 NF]]</f>
        <v>#REF!</v>
      </c>
      <c r="LD36" s="52" t="e">
        <f>$AV36*2.204623/#REF!*$AP36*Tabelle2[[#This Row],[Aug 23 NF]]</f>
        <v>#REF!</v>
      </c>
      <c r="LE36" s="52" t="e">
        <f>$AV36*2.204623/#REF!*$AP36*Tabelle2[[#This Row],[Sep 23 NF]]</f>
        <v>#REF!</v>
      </c>
      <c r="LF36" s="52" t="e">
        <f>$AV36*2.204623/#REF!*$AP36*Tabelle2[[#This Row],[Oct 23 NF]]</f>
        <v>#REF!</v>
      </c>
      <c r="LG36" s="52" t="e">
        <f>$AV36*2.204623/#REF!*$AP36*Tabelle2[[#This Row],[Nov 23 NF]]</f>
        <v>#REF!</v>
      </c>
      <c r="LH36" s="52" t="e">
        <f>$AV36*2.204623/#REF!*$AP36*Tabelle2[[#This Row],[Dec 23 NF]]</f>
        <v>#REF!</v>
      </c>
      <c r="LI36" s="52" t="e">
        <f>$AV36*2.204623/#REF!*$AP36*Tabelle2[[#This Row],[Jan 24 NF]]</f>
        <v>#REF!</v>
      </c>
      <c r="LJ36" s="52" t="e">
        <f>$AV36*2.204623/#REF!*$AP36*Tabelle2[[#This Row],[Feb 24 NF]]</f>
        <v>#REF!</v>
      </c>
      <c r="LK36" s="52" t="e">
        <f>$AV36*2.204623/#REF!*$AP36*Tabelle2[[#This Row],[Mar 24 NF]]</f>
        <v>#REF!</v>
      </c>
      <c r="LL36" s="52" t="e">
        <f>$AV36*2.204623/#REF!*$AP36*Tabelle2[[#This Row],[Apr 24 NF]]</f>
        <v>#REF!</v>
      </c>
      <c r="LM36" s="52" t="e">
        <f>$AV36*2.204623/#REF!*$AP36*Tabelle2[[#This Row],[May 24 NF]]</f>
        <v>#REF!</v>
      </c>
      <c r="LN36" s="52" t="e">
        <f>$AV36*2.204623/#REF!*$AP36*Tabelle2[[#This Row],[Jun 24 NF]]</f>
        <v>#REF!</v>
      </c>
      <c r="LO36" s="52" t="e">
        <f>$AV36*2.204623/#REF!*$AP36*Tabelle2[[#This Row],[Jul 24 NF]]</f>
        <v>#REF!</v>
      </c>
      <c r="LP36" s="52" t="e">
        <f>$AV36*2.204623/#REF!*$AP36*Tabelle2[[#This Row],[Aug 24 NF]]</f>
        <v>#REF!</v>
      </c>
      <c r="LQ36" s="52" t="e">
        <f>$AV36*2.204623/#REF!*$AP36*Tabelle2[[#This Row],[Sep 24 NF]]</f>
        <v>#REF!</v>
      </c>
      <c r="LR36" s="52" t="e">
        <f>$AV36*2.204623/#REF!*$AP36*Tabelle2[[#This Row],[Oct 24 NF]]</f>
        <v>#REF!</v>
      </c>
      <c r="LS36" s="52" t="e">
        <f>$AV36*2.204623/#REF!*$AP36*Tabelle2[[#This Row],[Nov 24 NF]]</f>
        <v>#REF!</v>
      </c>
      <c r="LT36" s="52" t="e">
        <f>$AV36*2.204623/#REF!*$AP36*Tabelle2[[#This Row],[Dec 24 NF]]</f>
        <v>#REF!</v>
      </c>
      <c r="LU36" s="198">
        <f>SUM(Tabelle2[[#This Row],[Jan 22 EV]:[Mar 22 EV]])</f>
        <v>208.28837179400006</v>
      </c>
      <c r="LV36" s="198">
        <f>SUM(Tabelle2[[#This Row],[Apr 22 EV]:[Jun 22 EV]])</f>
        <v>795.51616332000015</v>
      </c>
      <c r="LW36" s="198">
        <f>SUM(Tabelle2[[#This Row],[Jul 22 EV]:[Sep 22 EV]])</f>
        <v>2694.4902306000004</v>
      </c>
      <c r="LX36" s="198">
        <f>SUM(Tabelle2[[#This Row],[Oct 22 EV]:[Dec 22 EV]])</f>
        <v>2428.0350855740003</v>
      </c>
      <c r="LY36" s="198">
        <f>SUM(Tabelle2[[#This Row],[Jan 23 EV]:[Mar 23 EV]])</f>
        <v>2914.7541145300006</v>
      </c>
      <c r="LZ36" s="198" t="e">
        <f>SUM(Tabelle2[[#This Row],[Apr 23 EV]:[Jun 23 EV]])</f>
        <v>#REF!</v>
      </c>
      <c r="MA36" s="198" t="e">
        <f>SUM(Tabelle2[[#This Row],[Jul 23 EV]:[Sep 23 EV]])</f>
        <v>#REF!</v>
      </c>
      <c r="MB36" s="198" t="e">
        <f>SUM(Tabelle2[[#This Row],[Oct 23 EV]:[Dec 23 EV]])</f>
        <v>#REF!</v>
      </c>
      <c r="MC36" s="198" t="e">
        <f>SUM(Tabelle2[[#This Row],[Jan 24 EV]:[Mar 24 EV]])</f>
        <v>#REF!</v>
      </c>
      <c r="MD36" s="198" t="e">
        <f>SUM(Tabelle2[[#This Row],[Apr 24 EV]:[Jun 24 EV]])</f>
        <v>#REF!</v>
      </c>
      <c r="ME36" s="198" t="e">
        <f>SUM(Tabelle2[[#This Row],[Jul 24 EV]:[Sep 24 EV]])</f>
        <v>#REF!</v>
      </c>
      <c r="MF36" s="198" t="e">
        <f>SUM(Tabelle2[[#This Row],[Oct 24 EV]:[Dec 24 EV]])</f>
        <v>#REF!</v>
      </c>
      <c r="MG36" s="210"/>
      <c r="MH36" s="210"/>
      <c r="MI36" s="210"/>
      <c r="MJ36" s="210"/>
      <c r="MK36" s="210"/>
      <c r="ML36" s="210"/>
      <c r="MM36" s="210"/>
      <c r="MN36" s="210"/>
      <c r="MO36" s="210"/>
      <c r="MP36" s="211"/>
      <c r="MQ36" s="211" t="e">
        <f>$AS36*2.204623/#REF!*$AP36*HU36</f>
        <v>#REF!</v>
      </c>
      <c r="MR36" s="211" t="e">
        <f>$AT36*2.204623/#REF!*$AP36*HV36</f>
        <v>#REF!</v>
      </c>
      <c r="MS36" s="211">
        <v>0</v>
      </c>
      <c r="MT36" s="211">
        <v>0</v>
      </c>
      <c r="MU36" s="98">
        <v>124.24593841100003</v>
      </c>
      <c r="MV36" s="98">
        <f>SUM(Tabelle2[[#This Row],[Jan 22 EV]:[Dec 22 EV]])</f>
        <v>6126.329851288001</v>
      </c>
      <c r="MW36" s="98" t="e">
        <f>SUM(Tabelle2[[#This Row],[Jan 23 EV]:[Dec 23 EV]])</f>
        <v>#REF!</v>
      </c>
      <c r="MX36" s="98" t="e">
        <f>SUM(Tabelle2[[#This Row],[Jan 24 EV]:[Dec 24 EV]])</f>
        <v>#REF!</v>
      </c>
      <c r="MY36" s="98">
        <f t="shared" si="22"/>
        <v>116504.62520880002</v>
      </c>
      <c r="MZ36" s="98">
        <f t="shared" si="23"/>
        <v>94884.548834700021</v>
      </c>
      <c r="NA36" s="98">
        <f t="shared" si="24"/>
        <v>89816.341020000007</v>
      </c>
      <c r="NB36" s="98">
        <f t="shared" si="25"/>
        <v>51644.396086500004</v>
      </c>
      <c r="NC36" s="211">
        <v>0</v>
      </c>
      <c r="ND36" s="211">
        <v>0</v>
      </c>
      <c r="NE36" s="211">
        <v>0</v>
      </c>
      <c r="NF36" s="211">
        <v>0</v>
      </c>
      <c r="NG36" s="211">
        <v>0</v>
      </c>
      <c r="NH36" s="211">
        <v>0</v>
      </c>
      <c r="NI36" s="211">
        <v>72.120383354750018</v>
      </c>
      <c r="NJ36" s="211">
        <v>151.83238601000002</v>
      </c>
      <c r="NK36" s="211">
        <v>273.29829481800004</v>
      </c>
      <c r="NL36" s="211">
        <v>273.29829481800004</v>
      </c>
      <c r="NM36" s="211">
        <v>819.89488445400013</v>
      </c>
      <c r="NN36" s="211">
        <v>910.99431606000019</v>
      </c>
      <c r="NO36" s="198">
        <f t="shared" si="26"/>
        <v>0</v>
      </c>
      <c r="NP36" s="198">
        <f t="shared" si="27"/>
        <v>0</v>
      </c>
      <c r="NQ36" s="198">
        <f t="shared" si="28"/>
        <v>497.2510641827501</v>
      </c>
      <c r="NR36" s="198">
        <f t="shared" si="29"/>
        <v>2004.1874953320003</v>
      </c>
      <c r="NS36" s="198">
        <f t="shared" si="30"/>
        <v>2501.4385595147505</v>
      </c>
      <c r="NT36" s="198">
        <v>1564.9060361278682</v>
      </c>
      <c r="NU36" s="198">
        <v>1807.356267077256</v>
      </c>
      <c r="NV36" s="198">
        <v>2174.7051018490561</v>
      </c>
      <c r="NW36" s="198">
        <v>1013.882783970168</v>
      </c>
      <c r="NX36" s="198">
        <v>1991.0306844631559</v>
      </c>
      <c r="NY36" s="198">
        <v>3473.5706145088575</v>
      </c>
      <c r="NZ36" s="198">
        <v>3473.5706145088575</v>
      </c>
      <c r="OA36" s="198">
        <v>3473.5706145088575</v>
      </c>
      <c r="OB36" s="198">
        <v>3473.5706145088575</v>
      </c>
      <c r="OC36" s="198">
        <v>3473.5706145088575</v>
      </c>
      <c r="OD36" s="198">
        <v>3473.5706145088575</v>
      </c>
      <c r="OE36" s="198">
        <v>3473.5706145088575</v>
      </c>
      <c r="OF36" s="198">
        <f>SUM(Tabelle2[[#This Row],[Jan 23 B EV]:[Mar 23 B EV]])</f>
        <v>5546.9674050541798</v>
      </c>
      <c r="OG36" s="198">
        <f>SUM(Tabelle2[[#This Row],[Apr 23 B EV]:[Jun 23 B EV]])</f>
        <v>6478.484082942181</v>
      </c>
      <c r="OH36" s="198">
        <f>SUM(Tabelle2[[#This Row],[Jul 23 B EV]:[Sep 23 B EV]])</f>
        <v>10420.711843526573</v>
      </c>
      <c r="OI36" s="198">
        <f>SUM(Tabelle2[[#This Row],[Oct 23 B EV]:[Dec 23 B EV]])</f>
        <v>10420.711843526573</v>
      </c>
      <c r="OJ36" s="198">
        <f>SUM(Tabelle2[[#This Row],[Jan 23 B EV]:[Dec 23 B EV]])</f>
        <v>32866.875175049507</v>
      </c>
      <c r="OK36" s="210"/>
      <c r="OL36" s="210"/>
      <c r="OM36" s="255"/>
      <c r="ON36" s="255"/>
      <c r="OO36" s="255"/>
      <c r="OP36" s="255"/>
      <c r="OQ36" s="210"/>
      <c r="OR36" s="210"/>
      <c r="OS36" s="210"/>
      <c r="OT36" s="210"/>
      <c r="OU36" s="210"/>
      <c r="OV36" s="210"/>
      <c r="OW36" s="210"/>
      <c r="OX36" s="198" t="s">
        <v>1229</v>
      </c>
      <c r="OY36" s="198" t="s">
        <v>1229</v>
      </c>
      <c r="OZ36" s="198" t="s">
        <v>1229</v>
      </c>
      <c r="PA36" s="198" t="s">
        <v>1229</v>
      </c>
      <c r="PB36" s="353" t="s">
        <v>1229</v>
      </c>
      <c r="PC36" s="130" t="s">
        <v>57</v>
      </c>
      <c r="PD36" s="53" t="s">
        <v>35</v>
      </c>
      <c r="PE36" s="53" t="s">
        <v>159</v>
      </c>
      <c r="PF36" s="53" t="s">
        <v>189</v>
      </c>
      <c r="PG36" s="53">
        <v>0</v>
      </c>
      <c r="PH36" s="53">
        <v>0</v>
      </c>
      <c r="PI36" s="53">
        <v>1</v>
      </c>
      <c r="PJ36" s="53" t="s">
        <v>191</v>
      </c>
      <c r="PK36" s="53">
        <v>169</v>
      </c>
      <c r="PL36" s="53">
        <v>0</v>
      </c>
      <c r="PM36" s="340"/>
      <c r="PN36" s="53" t="s">
        <v>1685</v>
      </c>
      <c r="PO36" s="53" t="s">
        <v>160</v>
      </c>
      <c r="PP36" s="200">
        <v>1957.2952231102727</v>
      </c>
      <c r="PQ36" s="213">
        <v>1640.3802533270928</v>
      </c>
      <c r="PR36" s="200">
        <v>1820.1087625</v>
      </c>
      <c r="PS36" s="214">
        <v>1816.4223916666663</v>
      </c>
      <c r="PT36" s="200">
        <v>1303.5425000000002</v>
      </c>
      <c r="PU36" s="200">
        <v>1370.2194718749997</v>
      </c>
      <c r="PV36" s="200">
        <v>2104.73750625</v>
      </c>
      <c r="PW36" s="200">
        <v>2740.9947277688557</v>
      </c>
      <c r="PX36" s="200" t="e">
        <f>IF($PI36=1,SUMIF(#REF!,$PF36,#REF!),SUMIF(#REF!,$PJ36,#REF!))</f>
        <v>#REF!</v>
      </c>
      <c r="PY36" s="200" t="e">
        <f>IF($PI36=1,SUMIF(#REF!,$PF36,#REF!),SUMIF(#REF!,$PJ36,#REF!))</f>
        <v>#REF!</v>
      </c>
      <c r="PZ36" s="200" t="e">
        <f>IF($PI36=1,SUMIF(#REF!,$PF36,#REF!),SUMIF(#REF!,$PJ36,#REF!))</f>
        <v>#REF!</v>
      </c>
      <c r="QA36" s="200" t="e">
        <f>IF($PI36=1,SUMIF(#REF!,$PF36,#REF!),SUMIF(#REF!,$PJ36,#REF!))</f>
        <v>#REF!</v>
      </c>
      <c r="QB36" s="200" t="e">
        <f>IF($PI36=1,SUMIF(#REF!,$PF36,#REF!),SUMIF(#REF!,$PJ36,#REF!))</f>
        <v>#REF!</v>
      </c>
      <c r="QC36" s="200" t="e">
        <f>IF($PI36=1,SUMIF(#REF!,$PF36,#REF!),SUMIF(#REF!,$PJ36,#REF!))</f>
        <v>#REF!</v>
      </c>
      <c r="QD36" s="215">
        <f t="shared" si="31"/>
        <v>0</v>
      </c>
      <c r="QE36" s="215">
        <f t="shared" si="32"/>
        <v>0</v>
      </c>
      <c r="QF36" s="215">
        <f t="shared" ref="QF36:QF41" si="49">($AT36*(1+$AZ36))*(PS36*(1+$PG36)+$PH36)/1000</f>
        <v>3.3344065843824993</v>
      </c>
      <c r="QG36" s="215">
        <f t="shared" si="34"/>
        <v>2.3929129672500005</v>
      </c>
      <c r="QH36" s="57">
        <f t="shared" si="42"/>
        <v>4.2066422896298423</v>
      </c>
      <c r="QI36" s="57">
        <f t="shared" si="43"/>
        <v>6.4616493810628128</v>
      </c>
      <c r="QJ36" s="57">
        <f>IF(Tabelle2[[#This Row],[Index and Premium Usage]]=1,($AW36*(1+$AZ36))*(PW36*(1+$PG36)+$PH36)/1000,($AW36*(1+$AZ36))*(PW36*(1+$PG36)+$PK36)/1000)</f>
        <v>8.414990863986775</v>
      </c>
      <c r="QK36" s="57" t="e">
        <f>IF($PI36=1,($AW36*(1+$AY36))*(PX36*(1+$PG36)+$PH36)/1000,($AW36*(1+$AZ36))*(PX36*(1+$PG36)+$PK36+Tabelle2[[#This Row],[Premium VW 2023]])/1000)</f>
        <v>#REF!</v>
      </c>
      <c r="QL36" s="57" t="e">
        <f t="shared" si="44"/>
        <v>#REF!</v>
      </c>
      <c r="QM36" s="57" t="e">
        <f t="shared" si="45"/>
        <v>#REF!</v>
      </c>
      <c r="QN36" s="57" t="e">
        <f t="shared" si="46"/>
        <v>#REF!</v>
      </c>
      <c r="QO36" s="57" t="e">
        <f t="shared" si="47"/>
        <v>#REF!</v>
      </c>
      <c r="QP36" s="57" t="e">
        <f t="shared" si="48"/>
        <v>#REF!</v>
      </c>
    </row>
    <row r="37" spans="1:458" ht="12.75" customHeight="1">
      <c r="A37" s="94" t="s">
        <v>1248</v>
      </c>
      <c r="B37" s="94" t="s">
        <v>87</v>
      </c>
      <c r="C37" s="94" t="s">
        <v>1553</v>
      </c>
      <c r="D37" s="94" t="s">
        <v>108</v>
      </c>
      <c r="E37" s="173" t="s">
        <v>304</v>
      </c>
      <c r="F37" s="186" t="s">
        <v>304</v>
      </c>
      <c r="G37" s="188" t="s">
        <v>304</v>
      </c>
      <c r="H37" s="2" t="s">
        <v>1557</v>
      </c>
      <c r="I37" s="188" t="s">
        <v>1240</v>
      </c>
      <c r="J37" s="217" t="s">
        <v>22</v>
      </c>
      <c r="K37" s="217" t="s">
        <v>22</v>
      </c>
      <c r="L37" s="217" t="s">
        <v>22</v>
      </c>
      <c r="M37" s="2" t="s">
        <v>1274</v>
      </c>
      <c r="N37" s="2" t="s">
        <v>1321</v>
      </c>
      <c r="O37" s="218"/>
      <c r="P37" s="3" t="s">
        <v>79</v>
      </c>
      <c r="Q37" s="2" t="s">
        <v>90</v>
      </c>
      <c r="R37" s="217"/>
      <c r="S37" s="217"/>
      <c r="T37" s="94" t="s">
        <v>1282</v>
      </c>
      <c r="U37" s="2" t="s">
        <v>38</v>
      </c>
      <c r="V37" s="217"/>
      <c r="W37" s="217"/>
      <c r="X37" s="94"/>
      <c r="Y37" s="2" t="s">
        <v>67</v>
      </c>
      <c r="Z37" s="2" t="s">
        <v>259</v>
      </c>
      <c r="AA37" s="2">
        <v>0</v>
      </c>
      <c r="AB37" s="2">
        <v>0</v>
      </c>
      <c r="AC37" s="326">
        <v>0</v>
      </c>
      <c r="AD37" s="217"/>
      <c r="AE37" s="217"/>
      <c r="AF37" s="217"/>
      <c r="AG37" s="2">
        <v>0</v>
      </c>
      <c r="AH37" s="2">
        <v>0</v>
      </c>
      <c r="AI37" s="2">
        <v>0</v>
      </c>
      <c r="AJ37" s="217" t="s">
        <v>120</v>
      </c>
      <c r="AK37" s="219"/>
      <c r="AL37" s="207"/>
      <c r="AM37" s="207"/>
      <c r="AN37" s="207"/>
      <c r="AO37" s="207"/>
      <c r="AP37" s="207">
        <v>1</v>
      </c>
      <c r="AQ37" s="208"/>
      <c r="AR37" s="209"/>
      <c r="AS37" s="208"/>
      <c r="AT37" s="208">
        <v>1.67</v>
      </c>
      <c r="AU37" s="208">
        <v>1.67</v>
      </c>
      <c r="AV37" s="33">
        <v>2.91</v>
      </c>
      <c r="AW37" s="33">
        <v>2.91</v>
      </c>
      <c r="AX37" s="193"/>
      <c r="AY37" s="61">
        <v>5.5E-2</v>
      </c>
      <c r="AZ37" s="61">
        <v>5.5E-2</v>
      </c>
      <c r="BA37" s="96">
        <v>0</v>
      </c>
      <c r="BB37" s="96">
        <v>0</v>
      </c>
      <c r="BC37" s="96">
        <v>0</v>
      </c>
      <c r="BD37" s="96">
        <v>0</v>
      </c>
      <c r="BE37" s="133">
        <v>0</v>
      </c>
      <c r="BF37" s="133">
        <v>0</v>
      </c>
      <c r="BG37" s="133">
        <v>0</v>
      </c>
      <c r="BH37" s="133">
        <v>0</v>
      </c>
      <c r="BI37" s="133">
        <v>0</v>
      </c>
      <c r="BJ37" s="133">
        <v>0</v>
      </c>
      <c r="BK37" s="133">
        <v>0</v>
      </c>
      <c r="BL37" s="133">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5">
        <f>SUM(Tabelle2[[#This Row],[Jan 22 CF]:[Mar 22 CF]])</f>
        <v>0</v>
      </c>
      <c r="CL37" s="95">
        <f>SUM(Tabelle2[[#This Row],[Apr 22 CF]:[Jun 22 CF]])</f>
        <v>0</v>
      </c>
      <c r="CM37" s="95">
        <f>SUM(Tabelle2[[#This Row],[Jul 22 CF]:[Sep 22 CF]])</f>
        <v>0</v>
      </c>
      <c r="CN37" s="95">
        <f>SUM(Tabelle2[[#This Row],[Oct 22 CF]:[Dec 22 CF]])</f>
        <v>0</v>
      </c>
      <c r="CO37" s="95">
        <f>SUM(Tabelle2[[#This Row],[Jan 23 CF]:[Mar 23 CF]])</f>
        <v>0</v>
      </c>
      <c r="CP37" s="95">
        <f>SUM(Tabelle2[[#This Row],[Apr 23 CF]:[Jun 23 CF]])</f>
        <v>0</v>
      </c>
      <c r="CQ37" s="95">
        <f>SUM(Tabelle2[[#This Row],[Jul 23 CF]:[Sep 23 CF]])</f>
        <v>0</v>
      </c>
      <c r="CR37" s="95">
        <f>SUM(Tabelle2[[#This Row],[Oct 23 CF]:[Dec 23 CF]])</f>
        <v>0</v>
      </c>
      <c r="CS37" s="95">
        <f>SUM(Tabelle2[[#This Row],[Jan 24 CF]:[Mar 24 CF]])</f>
        <v>0</v>
      </c>
      <c r="CT37" s="95">
        <f>SUM(Tabelle2[[#This Row],[Apr 24 CF]:[Jun 24 CF]])</f>
        <v>0</v>
      </c>
      <c r="CU37" s="95">
        <f>SUM(Tabelle2[[#This Row],[Jul 24 CF]:[Sep 24 CF]])</f>
        <v>0</v>
      </c>
      <c r="CV37" s="95">
        <f>SUM(Tabelle2[[#This Row],[Oct 24 CF]:[Dec 24 CF]])</f>
        <v>0</v>
      </c>
      <c r="CW37" s="98">
        <v>0</v>
      </c>
      <c r="CX37" s="274">
        <v>0</v>
      </c>
      <c r="CY37" s="98">
        <v>0</v>
      </c>
      <c r="CZ37" s="52">
        <v>0</v>
      </c>
      <c r="DA37" s="52">
        <f>SUM(Tabelle2[[#This Row],[Jan 22 CF]:[Dec 22 CF]])</f>
        <v>0</v>
      </c>
      <c r="DB37" s="98">
        <f>SUM(Tabelle2[[#This Row],[Jan 23 CF]:[Dec 23 CF]])</f>
        <v>0</v>
      </c>
      <c r="DC37" s="98">
        <f>SUM(Tabelle2[[#This Row],[Jan 24 CF]:[Dec 24 CF]])</f>
        <v>0</v>
      </c>
      <c r="DD37" s="98">
        <v>0</v>
      </c>
      <c r="DE37" s="98">
        <v>0</v>
      </c>
      <c r="DF37" s="98">
        <v>0</v>
      </c>
      <c r="DG37" s="98">
        <v>0</v>
      </c>
      <c r="DH37" s="98">
        <v>0</v>
      </c>
      <c r="DI37" s="98">
        <v>0</v>
      </c>
      <c r="DJ37" s="98">
        <v>0</v>
      </c>
      <c r="DK37" s="98">
        <v>0</v>
      </c>
      <c r="DL37" s="98">
        <v>0</v>
      </c>
      <c r="DM37" s="98">
        <v>0</v>
      </c>
      <c r="DN37" s="98"/>
      <c r="DO37" s="98"/>
      <c r="DP37" s="226">
        <v>0.95</v>
      </c>
      <c r="DQ37" s="226">
        <v>0.92500000000000004</v>
      </c>
      <c r="DR37" s="226">
        <v>0.8</v>
      </c>
      <c r="DS37" s="226">
        <v>0.85</v>
      </c>
      <c r="DT37" s="226">
        <v>0.9</v>
      </c>
      <c r="DU37" s="226">
        <v>0.9</v>
      </c>
      <c r="DV37" s="226">
        <v>0.9</v>
      </c>
      <c r="DW37" s="226">
        <v>0.9</v>
      </c>
      <c r="DX37" s="226">
        <v>0.9</v>
      </c>
      <c r="DY37" s="226">
        <v>0.9</v>
      </c>
      <c r="DZ37" s="226">
        <v>0.9</v>
      </c>
      <c r="EA37" s="226">
        <v>0.88</v>
      </c>
      <c r="EB37" s="226">
        <v>0.9</v>
      </c>
      <c r="EC37" s="226">
        <v>0.93</v>
      </c>
      <c r="ED37" s="226">
        <v>0.93</v>
      </c>
      <c r="EE37" s="226">
        <v>0.9</v>
      </c>
      <c r="EF37" s="316">
        <v>0.9</v>
      </c>
      <c r="EG37" s="316">
        <v>0.9</v>
      </c>
      <c r="EH37" s="316">
        <v>0.9</v>
      </c>
      <c r="EI37" s="226">
        <v>0.95</v>
      </c>
      <c r="EJ37" s="226">
        <v>0.95</v>
      </c>
      <c r="EK37" s="226">
        <v>0.95</v>
      </c>
      <c r="EL37" s="226">
        <v>0.97499999999999998</v>
      </c>
      <c r="EM37" s="226">
        <v>0.95</v>
      </c>
      <c r="EN37" s="226">
        <v>0.9</v>
      </c>
      <c r="EO37" s="226">
        <v>0.9</v>
      </c>
      <c r="EP37" s="226">
        <v>0.9</v>
      </c>
      <c r="EQ37" s="226">
        <v>0.9</v>
      </c>
      <c r="ER37" s="226">
        <v>0.9</v>
      </c>
      <c r="ES37" s="226">
        <v>0.9</v>
      </c>
      <c r="ET37" s="226">
        <v>0.9</v>
      </c>
      <c r="EU37" s="226">
        <v>0.9</v>
      </c>
      <c r="EV37" s="226">
        <v>0.9</v>
      </c>
      <c r="EW37" s="226">
        <v>0.9</v>
      </c>
      <c r="EX37" s="226">
        <v>0.9</v>
      </c>
      <c r="EY37" s="226">
        <v>0.9</v>
      </c>
      <c r="EZ37" s="316">
        <v>0.9</v>
      </c>
      <c r="FA37" s="226">
        <v>0.9</v>
      </c>
      <c r="FB37" s="226">
        <v>0.85</v>
      </c>
      <c r="FC37" s="226">
        <v>0.85</v>
      </c>
      <c r="FD37" s="226">
        <v>0.85</v>
      </c>
      <c r="FE37" s="226">
        <v>0.85</v>
      </c>
      <c r="FF37" s="226">
        <v>0.85</v>
      </c>
      <c r="FG37" s="226">
        <v>0.85</v>
      </c>
      <c r="FH37" s="226">
        <v>0.85</v>
      </c>
      <c r="FI37" s="226">
        <v>0.85</v>
      </c>
      <c r="FJ37" s="226">
        <v>0.85</v>
      </c>
      <c r="FK37" s="226">
        <v>0.85</v>
      </c>
      <c r="FL37" s="226">
        <v>0.85</v>
      </c>
      <c r="FM37" s="195">
        <f t="shared" si="0"/>
        <v>0</v>
      </c>
      <c r="FN37" s="195">
        <f t="shared" si="1"/>
        <v>0</v>
      </c>
      <c r="FO37" s="195">
        <f t="shared" si="2"/>
        <v>0</v>
      </c>
      <c r="FP37" s="195">
        <f t="shared" si="3"/>
        <v>0</v>
      </c>
      <c r="FQ37" s="195">
        <f t="shared" si="4"/>
        <v>0</v>
      </c>
      <c r="FR37" s="195">
        <f t="shared" si="5"/>
        <v>0</v>
      </c>
      <c r="FS37" s="195">
        <f t="shared" si="6"/>
        <v>0</v>
      </c>
      <c r="FT37" s="95">
        <f t="shared" si="7"/>
        <v>0</v>
      </c>
      <c r="FU37" s="95">
        <f t="shared" si="8"/>
        <v>0</v>
      </c>
      <c r="FV37" s="95">
        <f t="shared" si="9"/>
        <v>0</v>
      </c>
      <c r="FW37" s="95">
        <f t="shared" si="10"/>
        <v>0</v>
      </c>
      <c r="FX37" s="95">
        <f t="shared" si="11"/>
        <v>0</v>
      </c>
      <c r="FY37" s="95">
        <f t="shared" si="12"/>
        <v>0</v>
      </c>
      <c r="FZ37" s="95">
        <f t="shared" si="13"/>
        <v>0</v>
      </c>
      <c r="GA37" s="95">
        <f t="shared" si="14"/>
        <v>0</v>
      </c>
      <c r="GB37" s="95">
        <f t="shared" si="15"/>
        <v>0</v>
      </c>
      <c r="GC37" s="95">
        <f t="shared" si="16"/>
        <v>0</v>
      </c>
      <c r="GD37" s="95">
        <f t="shared" si="17"/>
        <v>0</v>
      </c>
      <c r="GE37" s="95">
        <f t="shared" si="18"/>
        <v>0</v>
      </c>
      <c r="GF37" s="95">
        <f t="shared" si="19"/>
        <v>0</v>
      </c>
      <c r="GG37" s="95">
        <f t="shared" si="20"/>
        <v>0</v>
      </c>
      <c r="GH37" s="95">
        <f t="shared" si="21"/>
        <v>0</v>
      </c>
      <c r="GI37" s="95">
        <f>BW37*Tabelle2[[#This Row],[Nov 2023 AF]]</f>
        <v>0</v>
      </c>
      <c r="GJ37" s="95">
        <f>BX37*Tabelle2[[#This Row],[Dec 2023 AF]]</f>
        <v>0</v>
      </c>
      <c r="GK37" s="95">
        <f>BY37*Tabelle2[[#This Row],[Jan 2024 AF]]</f>
        <v>0</v>
      </c>
      <c r="GL37" s="95">
        <f>BZ37*Tabelle2[[#This Row],[Feb 2024 AF]]</f>
        <v>0</v>
      </c>
      <c r="GM37" s="95">
        <f>CA37*Tabelle2[[#This Row],[Mar 2024 AF]]</f>
        <v>0</v>
      </c>
      <c r="GN37" s="95">
        <f>CB37*Tabelle2[[#This Row],[Apr 2024 AF]]</f>
        <v>0</v>
      </c>
      <c r="GO37" s="95">
        <f>CC37*Tabelle2[[#This Row],[May 2024 AF]]</f>
        <v>0</v>
      </c>
      <c r="GP37" s="95">
        <f>CD37*Tabelle2[[#This Row],[Jun 2024 AF]]</f>
        <v>0</v>
      </c>
      <c r="GQ37" s="95">
        <f>CE37*Tabelle2[[#This Row],[Jul 2024 AF]]</f>
        <v>0</v>
      </c>
      <c r="GR37" s="95">
        <f>CF37*Tabelle2[[#This Row],[Aug 2024 AF]]</f>
        <v>0</v>
      </c>
      <c r="GS37" s="95">
        <f>CG37*Tabelle2[[#This Row],[Sep 2024 AF]]</f>
        <v>0</v>
      </c>
      <c r="GT37" s="95">
        <f>CH37*Tabelle2[[#This Row],[Oct 2024 AF]]</f>
        <v>0</v>
      </c>
      <c r="GU37" s="95">
        <f>CI37*Tabelle2[[#This Row],[Nov 2024 AF]]</f>
        <v>0</v>
      </c>
      <c r="GV37" s="95">
        <f>CJ37*Tabelle2[[#This Row],[Dec 2024 AF]]</f>
        <v>0</v>
      </c>
      <c r="GW37" s="95">
        <f>SUM(Tabelle2[[#This Row],[Jan 22 NF]:[Mar 22 NF]])</f>
        <v>0</v>
      </c>
      <c r="GX37" s="95">
        <f>SUM(Tabelle2[[#This Row],[Apr 22 NF]:[Jun 22 NF]])</f>
        <v>0</v>
      </c>
      <c r="GY37" s="95">
        <f>SUM(Tabelle2[[#This Row],[Jul 22 NF]:[Sep 22 NF]])</f>
        <v>0</v>
      </c>
      <c r="GZ37" s="95">
        <f>SUM(Tabelle2[[#This Row],[Oct 22 NF]:[Dec 22 NF]])</f>
        <v>0</v>
      </c>
      <c r="HA37" s="98">
        <f>SUM(Tabelle2[[#This Row],[Jan 23 NF]:[Mar 23 NF]])</f>
        <v>0</v>
      </c>
      <c r="HB37" s="98">
        <f>SUM(Tabelle2[[#This Row],[Apr 23 NF]:[Jun 23 NF]])</f>
        <v>0</v>
      </c>
      <c r="HC37" s="98">
        <f>SUM(Tabelle2[[#This Row],[Jul 23 NF]:[Sep 23 NF]])</f>
        <v>0</v>
      </c>
      <c r="HD37" s="98">
        <f>SUM(Tabelle2[[#This Row],[Oct 23 NF]:[Dec 23 NF]])</f>
        <v>0</v>
      </c>
      <c r="HE37" s="95">
        <f>SUM(Tabelle2[[#This Row],[Jan 24 NF]:[Mar 24 NF]])</f>
        <v>0</v>
      </c>
      <c r="HF37" s="98">
        <f>SUM(Tabelle2[[#This Row],[Apr 24 NF]:[Jun 24 NF]])</f>
        <v>0</v>
      </c>
      <c r="HG37" s="98">
        <f>SUM(Tabelle2[[#This Row],[Jul 24 NF]:[Sep 24 NF]])</f>
        <v>0</v>
      </c>
      <c r="HH37" s="98">
        <f>SUM(Tabelle2[[#This Row],[Oct 24 NF]:[Dec 24 NF]])</f>
        <v>0</v>
      </c>
      <c r="HI37" s="95"/>
      <c r="HJ37" s="95"/>
      <c r="HK37" s="95"/>
      <c r="HL37" s="95"/>
      <c r="HM37" s="95"/>
      <c r="HN37" s="95"/>
      <c r="HO37" s="95"/>
      <c r="HP37" s="95"/>
      <c r="HQ37" s="95"/>
      <c r="HR37" s="95"/>
      <c r="HS37" s="95"/>
      <c r="HT37" s="95"/>
      <c r="HU37" s="95"/>
      <c r="HV37" s="98">
        <v>0</v>
      </c>
      <c r="HW37" s="98">
        <v>0</v>
      </c>
      <c r="HX37" s="98">
        <v>0</v>
      </c>
      <c r="HY37" s="98">
        <v>0</v>
      </c>
      <c r="HZ37" s="98">
        <f>SUM(Tabelle2[[#This Row],[Jan 22 NF]:[Dec 22 NF]])</f>
        <v>0</v>
      </c>
      <c r="IA37" s="98">
        <f>SUM(Tabelle2[[#This Row],[Jan 23 NF]:[Dec 23 NF]])</f>
        <v>0</v>
      </c>
      <c r="IB37" s="98">
        <f>SUM(Tabelle2[[#This Row],[Jan 24 NF]:[Dec 24 NF]])</f>
        <v>0</v>
      </c>
      <c r="IC37" s="98">
        <f>IFERROR(Tabelle2[[#This Row],[2025 CF]]*Tabelle2[[#This Row],[2025 AF]],0)</f>
        <v>0</v>
      </c>
      <c r="ID37" s="98">
        <f>IFERROR(Tabelle2[[#This Row],[2026 CF]]*Tabelle2[[#This Row],[2026 AF]],0)</f>
        <v>0</v>
      </c>
      <c r="IE37" s="98">
        <f>IFERROR(Tabelle2[[#This Row],[2027 CF]]*Tabelle2[[#This Row],[2027 AF]],0)</f>
        <v>0</v>
      </c>
      <c r="IF37" s="98">
        <f>IFERROR(Tabelle2[[#This Row],[2028 CF]]*Tabelle2[[#This Row],[2028 AF]],0)</f>
        <v>0</v>
      </c>
      <c r="IG37" s="98">
        <f>IFERROR(Tabelle2[[#This Row],[2029 CF]]*Tabelle2[[#This Row],[2029 AF]],0)</f>
        <v>0</v>
      </c>
      <c r="IH37" s="98">
        <f>IFERROR(Tabelle2[[#This Row],[2030 CF]]*Tabelle2[[#This Row],[2030 AF]],0)</f>
        <v>0</v>
      </c>
      <c r="II37" s="98">
        <f>IFERROR(Tabelle2[[#This Row],[2031 CF]]*Tabelle2[[#This Row],[2031 AF]],0)</f>
        <v>0</v>
      </c>
      <c r="IJ37" s="98">
        <f>IFERROR(Tabelle2[[#This Row],[2032 CF]]*Tabelle2[[#This Row],[2032 AF]],0)</f>
        <v>0</v>
      </c>
      <c r="IK37" s="98">
        <f>IFERROR(Tabelle2[[#This Row],[2033 CF]]*Tabelle2[[#This Row],[2033 AF]],0)</f>
        <v>0</v>
      </c>
      <c r="IL37" s="98">
        <f>IFERROR(Tabelle2[[#This Row],[2034 CF]]*Tabelle2[[#This Row],[2034 AF]],0)</f>
        <v>0</v>
      </c>
      <c r="IM37" s="98">
        <f>IFERROR(Tabelle2[[#This Row],[2035 CF]]*Tabelle2[[#This Row],[2035 AF]],0)</f>
        <v>0</v>
      </c>
      <c r="IN37" s="212">
        <v>0</v>
      </c>
      <c r="IO37" s="212">
        <v>0</v>
      </c>
      <c r="IP37" s="212">
        <v>0</v>
      </c>
      <c r="IQ37" s="212">
        <v>0</v>
      </c>
      <c r="IR37" s="212">
        <v>0</v>
      </c>
      <c r="IS37" s="212">
        <v>0</v>
      </c>
      <c r="IT37" s="212">
        <v>0</v>
      </c>
      <c r="IU37" s="212">
        <v>0</v>
      </c>
      <c r="IV37" s="212">
        <v>324</v>
      </c>
      <c r="IW37" s="212">
        <v>648</v>
      </c>
      <c r="IX37" s="212">
        <v>486</v>
      </c>
      <c r="IY37" s="212">
        <v>231.84</v>
      </c>
      <c r="IZ37" s="199">
        <v>0</v>
      </c>
      <c r="JA37" s="199">
        <v>0</v>
      </c>
      <c r="JB37" s="199">
        <v>324</v>
      </c>
      <c r="JC37" s="199">
        <v>1365.84</v>
      </c>
      <c r="JD37" s="199">
        <v>1689.84</v>
      </c>
      <c r="JE37" s="196">
        <v>0</v>
      </c>
      <c r="JF37" s="196">
        <v>0</v>
      </c>
      <c r="JG37" s="196">
        <v>0</v>
      </c>
      <c r="JH37" s="196">
        <v>0</v>
      </c>
      <c r="JI37" s="196">
        <v>0</v>
      </c>
      <c r="JJ37" s="196">
        <v>0</v>
      </c>
      <c r="JK37" s="196">
        <v>0</v>
      </c>
      <c r="JL37" s="196">
        <v>0</v>
      </c>
      <c r="JM37" s="196">
        <v>0</v>
      </c>
      <c r="JN37" s="196">
        <v>0</v>
      </c>
      <c r="JO37" s="196">
        <v>0</v>
      </c>
      <c r="JP37" s="196">
        <v>0</v>
      </c>
      <c r="JQ37" s="196">
        <f>SUM(Tabelle2[[#This Row],[Jan-23B]:[Mar-23B]])</f>
        <v>0</v>
      </c>
      <c r="JR37" s="196">
        <f>SUM(Tabelle2[[#This Row],[Apr-23B]:[Jun-23B]])</f>
        <v>0</v>
      </c>
      <c r="JS37" s="196">
        <f>SUM(Tabelle2[[#This Row],[Jul-23B]:[Sep-23B]])</f>
        <v>0</v>
      </c>
      <c r="JT37" s="196">
        <f>SUM(Tabelle2[[#This Row],[Oct-23B]:[Dec-23B]])</f>
        <v>0</v>
      </c>
      <c r="JU37" s="196">
        <f>SUM(Tabelle2[[#This Row],[1Q23 B1]:[4Q23 B]])</f>
        <v>0</v>
      </c>
      <c r="JV37" s="196">
        <v>0</v>
      </c>
      <c r="JW37" s="196">
        <v>0</v>
      </c>
      <c r="JX37" s="196">
        <v>0</v>
      </c>
      <c r="JY37" s="196">
        <v>0</v>
      </c>
      <c r="JZ37" s="196">
        <v>0</v>
      </c>
      <c r="KA37" s="196">
        <v>0</v>
      </c>
      <c r="KB37" s="196">
        <v>0</v>
      </c>
      <c r="KC37" s="196">
        <v>0</v>
      </c>
      <c r="KD37" s="196">
        <v>0</v>
      </c>
      <c r="KE37" s="196">
        <v>0</v>
      </c>
      <c r="KF37" s="196" t="str">
        <f>IF(SUM(Tabelle2[[#This Row],[2018 NF]:[2028 NF]],Tabelle2[[#This Row],[2023 B]])&gt;0,"yes","no")</f>
        <v>no</v>
      </c>
      <c r="KG37" s="196">
        <f>IFERROR(INDEX(Tabelle2[[#Headers],[2005 NF]:[2034 NF]],MATCH(TRUE,INDEX(Tabelle2[[#This Row],[2005 NF]:[2034 NF]]&gt;1000,),0)),0)</f>
        <v>0</v>
      </c>
      <c r="KH37" s="196">
        <f>IFERROR(LOOKUP(2,1/(Tabelle2[[#This Row],[2005 NF]:[2035 NF]]&gt;1000),Tabelle2[[#Headers],[2005 NF]:[2035 NF]]),0)</f>
        <v>0</v>
      </c>
      <c r="KI37" s="196">
        <f>SUM(Tabelle2[[#This Row],[Jan 23 NF]:[Mar 23 NF]])</f>
        <v>0</v>
      </c>
      <c r="KJ37" s="196">
        <f>SUM(Tabelle2[[#This Row],[Jan-23B]:[Mar-23B]])</f>
        <v>0</v>
      </c>
      <c r="KK37" s="211">
        <v>0</v>
      </c>
      <c r="KL37" s="211">
        <v>0</v>
      </c>
      <c r="KM37" s="211">
        <v>0</v>
      </c>
      <c r="KN37" s="211">
        <v>0</v>
      </c>
      <c r="KO37" s="211">
        <v>0</v>
      </c>
      <c r="KP37" s="211">
        <v>0</v>
      </c>
      <c r="KQ37" s="211">
        <v>0</v>
      </c>
      <c r="KR37" s="211">
        <v>0</v>
      </c>
      <c r="KS37" s="211">
        <v>0</v>
      </c>
      <c r="KT37" s="52">
        <v>0</v>
      </c>
      <c r="KU37" s="52">
        <v>0</v>
      </c>
      <c r="KV37" s="52">
        <v>0</v>
      </c>
      <c r="KW37" s="52">
        <v>0</v>
      </c>
      <c r="KX37" s="52">
        <v>0</v>
      </c>
      <c r="KY37" s="52">
        <v>0</v>
      </c>
      <c r="KZ37" s="52">
        <v>0</v>
      </c>
      <c r="LA37" s="52" t="e">
        <f>$AV37*2.204623/#REF!*$AP37*Tabelle2[[#This Row],[May 23 NF]]</f>
        <v>#REF!</v>
      </c>
      <c r="LB37" s="52" t="e">
        <f>$AV37*2.204623/#REF!*$AP37*Tabelle2[[#This Row],[Jun 23 NF]]</f>
        <v>#REF!</v>
      </c>
      <c r="LC37" s="52" t="e">
        <f>$AV37*2.204623/#REF!*$AP37*Tabelle2[[#This Row],[Jul 23 NF]]</f>
        <v>#REF!</v>
      </c>
      <c r="LD37" s="52" t="e">
        <f>$AV37*2.204623/#REF!*$AP37*Tabelle2[[#This Row],[Aug 23 NF]]</f>
        <v>#REF!</v>
      </c>
      <c r="LE37" s="52" t="e">
        <f>$AV37*2.204623/#REF!*$AP37*Tabelle2[[#This Row],[Sep 23 NF]]</f>
        <v>#REF!</v>
      </c>
      <c r="LF37" s="52" t="e">
        <f>$AV37*2.204623/#REF!*$AP37*Tabelle2[[#This Row],[Oct 23 NF]]</f>
        <v>#REF!</v>
      </c>
      <c r="LG37" s="52" t="e">
        <f>$AV37*2.204623/#REF!*$AP37*Tabelle2[[#This Row],[Nov 23 NF]]</f>
        <v>#REF!</v>
      </c>
      <c r="LH37" s="52" t="e">
        <f>$AV37*2.204623/#REF!*$AP37*Tabelle2[[#This Row],[Dec 23 NF]]</f>
        <v>#REF!</v>
      </c>
      <c r="LI37" s="52" t="e">
        <f>$AV37*2.204623/#REF!*$AP37*Tabelle2[[#This Row],[Jan 24 NF]]</f>
        <v>#REF!</v>
      </c>
      <c r="LJ37" s="52" t="e">
        <f>$AV37*2.204623/#REF!*$AP37*Tabelle2[[#This Row],[Feb 24 NF]]</f>
        <v>#REF!</v>
      </c>
      <c r="LK37" s="52" t="e">
        <f>$AV37*2.204623/#REF!*$AP37*Tabelle2[[#This Row],[Mar 24 NF]]</f>
        <v>#REF!</v>
      </c>
      <c r="LL37" s="52" t="e">
        <f>$AV37*2.204623/#REF!*$AP37*Tabelle2[[#This Row],[Apr 24 NF]]</f>
        <v>#REF!</v>
      </c>
      <c r="LM37" s="52" t="e">
        <f>$AV37*2.204623/#REF!*$AP37*Tabelle2[[#This Row],[May 24 NF]]</f>
        <v>#REF!</v>
      </c>
      <c r="LN37" s="52" t="e">
        <f>$AV37*2.204623/#REF!*$AP37*Tabelle2[[#This Row],[Jun 24 NF]]</f>
        <v>#REF!</v>
      </c>
      <c r="LO37" s="52" t="e">
        <f>$AV37*2.204623/#REF!*$AP37*Tabelle2[[#This Row],[Jul 24 NF]]</f>
        <v>#REF!</v>
      </c>
      <c r="LP37" s="52" t="e">
        <f>$AV37*2.204623/#REF!*$AP37*Tabelle2[[#This Row],[Aug 24 NF]]</f>
        <v>#REF!</v>
      </c>
      <c r="LQ37" s="52" t="e">
        <f>$AV37*2.204623/#REF!*$AP37*Tabelle2[[#This Row],[Sep 24 NF]]</f>
        <v>#REF!</v>
      </c>
      <c r="LR37" s="52" t="e">
        <f>$AV37*2.204623/#REF!*$AP37*Tabelle2[[#This Row],[Oct 24 NF]]</f>
        <v>#REF!</v>
      </c>
      <c r="LS37" s="52" t="e">
        <f>$AV37*2.204623/#REF!*$AP37*Tabelle2[[#This Row],[Nov 24 NF]]</f>
        <v>#REF!</v>
      </c>
      <c r="LT37" s="52" t="e">
        <f>$AV37*2.204623/#REF!*$AP37*Tabelle2[[#This Row],[Dec 24 NF]]</f>
        <v>#REF!</v>
      </c>
      <c r="LU37" s="198">
        <f>SUM(Tabelle2[[#This Row],[Jan 22 EV]:[Mar 22 EV]])</f>
        <v>0</v>
      </c>
      <c r="LV37" s="198">
        <f>SUM(Tabelle2[[#This Row],[Apr 22 EV]:[Jun 22 EV]])</f>
        <v>0</v>
      </c>
      <c r="LW37" s="198">
        <f>SUM(Tabelle2[[#This Row],[Jul 22 EV]:[Sep 22 EV]])</f>
        <v>0</v>
      </c>
      <c r="LX37" s="198">
        <f>SUM(Tabelle2[[#This Row],[Oct 22 EV]:[Dec 22 EV]])</f>
        <v>0</v>
      </c>
      <c r="LY37" s="198">
        <f>SUM(Tabelle2[[#This Row],[Jan 23 EV]:[Mar 23 EV]])</f>
        <v>0</v>
      </c>
      <c r="LZ37" s="198" t="e">
        <f>SUM(Tabelle2[[#This Row],[Apr 23 EV]:[Jun 23 EV]])</f>
        <v>#REF!</v>
      </c>
      <c r="MA37" s="198" t="e">
        <f>SUM(Tabelle2[[#This Row],[Jul 23 EV]:[Sep 23 EV]])</f>
        <v>#REF!</v>
      </c>
      <c r="MB37" s="198" t="e">
        <f>SUM(Tabelle2[[#This Row],[Oct 23 EV]:[Dec 23 EV]])</f>
        <v>#REF!</v>
      </c>
      <c r="MC37" s="198" t="e">
        <f>SUM(Tabelle2[[#This Row],[Jan 24 EV]:[Mar 24 EV]])</f>
        <v>#REF!</v>
      </c>
      <c r="MD37" s="198" t="e">
        <f>SUM(Tabelle2[[#This Row],[Apr 24 EV]:[Jun 24 EV]])</f>
        <v>#REF!</v>
      </c>
      <c r="ME37" s="198" t="e">
        <f>SUM(Tabelle2[[#This Row],[Jul 24 EV]:[Sep 24 EV]])</f>
        <v>#REF!</v>
      </c>
      <c r="MF37" s="198" t="e">
        <f>SUM(Tabelle2[[#This Row],[Oct 24 EV]:[Dec 24 EV]])</f>
        <v>#REF!</v>
      </c>
      <c r="MG37" s="210"/>
      <c r="MH37" s="210"/>
      <c r="MI37" s="210"/>
      <c r="MJ37" s="210"/>
      <c r="MK37" s="210"/>
      <c r="ML37" s="210"/>
      <c r="MM37" s="210"/>
      <c r="MN37" s="210"/>
      <c r="MO37" s="210"/>
      <c r="MP37" s="211"/>
      <c r="MQ37" s="211" t="e">
        <f>$AS37*2.204623/#REF!*$AP37*HU37</f>
        <v>#REF!</v>
      </c>
      <c r="MR37" s="211" t="e">
        <f>$AT37*2.204623/#REF!*$AP37*HV37</f>
        <v>#REF!</v>
      </c>
      <c r="MS37" s="211">
        <v>0</v>
      </c>
      <c r="MT37" s="211">
        <v>0</v>
      </c>
      <c r="MU37" s="98">
        <v>0</v>
      </c>
      <c r="MV37" s="98">
        <f>SUM(Tabelle2[[#This Row],[Jan 22 EV]:[Dec 22 EV]])</f>
        <v>0</v>
      </c>
      <c r="MW37" s="98" t="e">
        <f>SUM(Tabelle2[[#This Row],[Jan 23 EV]:[Dec 23 EV]])</f>
        <v>#REF!</v>
      </c>
      <c r="MX37" s="98" t="e">
        <f>SUM(Tabelle2[[#This Row],[Jan 24 EV]:[Dec 24 EV]])</f>
        <v>#REF!</v>
      </c>
      <c r="MY37" s="98">
        <f t="shared" si="22"/>
        <v>0</v>
      </c>
      <c r="MZ37" s="98">
        <f t="shared" si="23"/>
        <v>0</v>
      </c>
      <c r="NA37" s="98">
        <f t="shared" si="24"/>
        <v>0</v>
      </c>
      <c r="NB37" s="98">
        <f t="shared" si="25"/>
        <v>0</v>
      </c>
      <c r="NC37" s="211">
        <v>0</v>
      </c>
      <c r="ND37" s="211">
        <v>0</v>
      </c>
      <c r="NE37" s="211">
        <v>0</v>
      </c>
      <c r="NF37" s="211">
        <v>0</v>
      </c>
      <c r="NG37" s="211">
        <v>0</v>
      </c>
      <c r="NH37" s="211">
        <v>0</v>
      </c>
      <c r="NI37" s="211">
        <v>0</v>
      </c>
      <c r="NJ37" s="211">
        <v>0</v>
      </c>
      <c r="NK37" s="211">
        <v>69.286891644000008</v>
      </c>
      <c r="NL37" s="211">
        <v>138.57378328800002</v>
      </c>
      <c r="NM37" s="211">
        <v>103.93033746600001</v>
      </c>
      <c r="NN37" s="211">
        <v>49.578620243040007</v>
      </c>
      <c r="NO37" s="198">
        <f t="shared" si="26"/>
        <v>0</v>
      </c>
      <c r="NP37" s="198">
        <f t="shared" si="27"/>
        <v>0</v>
      </c>
      <c r="NQ37" s="198">
        <f t="shared" si="28"/>
        <v>69.286891644000008</v>
      </c>
      <c r="NR37" s="198">
        <f t="shared" si="29"/>
        <v>292.08274099704005</v>
      </c>
      <c r="NS37" s="198">
        <f t="shared" si="30"/>
        <v>361.36963264104003</v>
      </c>
      <c r="NT37" s="198">
        <v>0</v>
      </c>
      <c r="NU37" s="198">
        <v>0</v>
      </c>
      <c r="NV37" s="198">
        <v>0</v>
      </c>
      <c r="NW37" s="198">
        <v>0</v>
      </c>
      <c r="NX37" s="198">
        <v>0</v>
      </c>
      <c r="NY37" s="198">
        <v>0</v>
      </c>
      <c r="NZ37" s="198">
        <v>0</v>
      </c>
      <c r="OA37" s="198">
        <v>0</v>
      </c>
      <c r="OB37" s="198">
        <v>0</v>
      </c>
      <c r="OC37" s="198">
        <v>0</v>
      </c>
      <c r="OD37" s="198">
        <v>0</v>
      </c>
      <c r="OE37" s="198">
        <v>0</v>
      </c>
      <c r="OF37" s="198">
        <f>SUM(Tabelle2[[#This Row],[Jan 23 B EV]:[Mar 23 B EV]])</f>
        <v>0</v>
      </c>
      <c r="OG37" s="198">
        <f>SUM(Tabelle2[[#This Row],[Apr 23 B EV]:[Jun 23 B EV]])</f>
        <v>0</v>
      </c>
      <c r="OH37" s="198">
        <f>SUM(Tabelle2[[#This Row],[Jul 23 B EV]:[Sep 23 B EV]])</f>
        <v>0</v>
      </c>
      <c r="OI37" s="198">
        <f>SUM(Tabelle2[[#This Row],[Oct 23 B EV]:[Dec 23 B EV]])</f>
        <v>0</v>
      </c>
      <c r="OJ37" s="198">
        <f>SUM(Tabelle2[[#This Row],[Jan 23 B EV]:[Dec 23 B EV]])</f>
        <v>0</v>
      </c>
      <c r="OK37" s="210"/>
      <c r="OL37" s="210"/>
      <c r="OM37" s="255"/>
      <c r="ON37" s="255"/>
      <c r="OO37" s="255"/>
      <c r="OP37" s="255"/>
      <c r="OQ37" s="210"/>
      <c r="OR37" s="210"/>
      <c r="OS37" s="210"/>
      <c r="OT37" s="210"/>
      <c r="OU37" s="210"/>
      <c r="OV37" s="210"/>
      <c r="OW37" s="210"/>
      <c r="OX37" s="198">
        <v>0</v>
      </c>
      <c r="OY37" s="198">
        <v>0</v>
      </c>
      <c r="OZ37" s="198">
        <v>0</v>
      </c>
      <c r="PA37" s="198">
        <v>0</v>
      </c>
      <c r="PB37" s="353">
        <v>0</v>
      </c>
      <c r="PC37" s="130" t="s">
        <v>57</v>
      </c>
      <c r="PD37" s="53" t="s">
        <v>35</v>
      </c>
      <c r="PE37" s="12" t="s">
        <v>159</v>
      </c>
      <c r="PF37" s="328" t="s">
        <v>189</v>
      </c>
      <c r="PG37" s="54">
        <v>0</v>
      </c>
      <c r="PH37" s="55">
        <v>0</v>
      </c>
      <c r="PI37" s="4">
        <v>1</v>
      </c>
      <c r="PJ37" s="4" t="s">
        <v>189</v>
      </c>
      <c r="PK37" s="4">
        <v>0</v>
      </c>
      <c r="PL37" s="4"/>
      <c r="PM37" s="340"/>
      <c r="PN37" s="53">
        <v>0</v>
      </c>
      <c r="PO37" s="53">
        <v>0</v>
      </c>
      <c r="PP37" s="200">
        <v>1957.2952231102727</v>
      </c>
      <c r="PQ37" s="213">
        <v>1640.3802533270928</v>
      </c>
      <c r="PR37" s="200">
        <v>1820.1087625</v>
      </c>
      <c r="PS37" s="214">
        <v>1816.4223916666663</v>
      </c>
      <c r="PT37" s="200">
        <v>1303.5425000000002</v>
      </c>
      <c r="PU37" s="200">
        <v>1370.2194718749997</v>
      </c>
      <c r="PV37" s="200">
        <v>2104.73750625</v>
      </c>
      <c r="PW37" s="200">
        <v>2740.9947277688557</v>
      </c>
      <c r="PX37" s="200" t="e">
        <f>IF($PI37=1,SUMIF(#REF!,$PF37,#REF!),SUMIF(#REF!,$PJ37,#REF!))</f>
        <v>#REF!</v>
      </c>
      <c r="PY37" s="200" t="e">
        <f>IF($PI37=1,SUMIF(#REF!,$PF37,#REF!),SUMIF(#REF!,$PJ37,#REF!))</f>
        <v>#REF!</v>
      </c>
      <c r="PZ37" s="200" t="e">
        <f>IF($PI37=1,SUMIF(#REF!,$PF37,#REF!),SUMIF(#REF!,$PJ37,#REF!))</f>
        <v>#REF!</v>
      </c>
      <c r="QA37" s="200" t="e">
        <f>IF($PI37=1,SUMIF(#REF!,$PF37,#REF!),SUMIF(#REF!,$PJ37,#REF!))</f>
        <v>#REF!</v>
      </c>
      <c r="QB37" s="200" t="e">
        <f>IF($PI37=1,SUMIF(#REF!,$PF37,#REF!),SUMIF(#REF!,$PJ37,#REF!))</f>
        <v>#REF!</v>
      </c>
      <c r="QC37" s="200" t="e">
        <f>IF($PI37=1,SUMIF(#REF!,$PF37,#REF!),SUMIF(#REF!,$PJ37,#REF!))</f>
        <v>#REF!</v>
      </c>
      <c r="QD37" s="215">
        <f t="shared" si="31"/>
        <v>0</v>
      </c>
      <c r="QE37" s="215">
        <f t="shared" si="32"/>
        <v>0</v>
      </c>
      <c r="QF37" s="215">
        <f t="shared" si="49"/>
        <v>3.2002637907579161</v>
      </c>
      <c r="QG37" s="215">
        <f t="shared" si="34"/>
        <v>2.2966463536250004</v>
      </c>
      <c r="QH37" s="57">
        <f t="shared" si="42"/>
        <v>4.2066422896298423</v>
      </c>
      <c r="QI37" s="57">
        <f t="shared" si="43"/>
        <v>6.4616493810628128</v>
      </c>
      <c r="QJ37" s="57">
        <f>IF(Tabelle2[[#This Row],[Index and Premium Usage]]=1,($AW37*(1+$AZ37))*(PW37*(1+$PG37)+$PH37)/1000,($AW37*(1+$AZ37))*(PW37*(1+$PG37)+$PK37)/1000)</f>
        <v>8.414990863986775</v>
      </c>
      <c r="QK37" s="57" t="e">
        <f>IF($PI37=1,($AW37*(1+$AY37))*(PX37*(1+$PG37)+$PH37)/1000,($AW37*(1+$AZ37))*(PX37*(1+$PG37)+$PK37+Tabelle2[[#This Row],[Premium VW 2023]])/1000)</f>
        <v>#REF!</v>
      </c>
      <c r="QL37" s="57" t="e">
        <f t="shared" si="44"/>
        <v>#REF!</v>
      </c>
      <c r="QM37" s="57" t="e">
        <f t="shared" si="45"/>
        <v>#REF!</v>
      </c>
      <c r="QN37" s="57" t="e">
        <f t="shared" si="46"/>
        <v>#REF!</v>
      </c>
      <c r="QO37" s="57" t="e">
        <f t="shared" si="47"/>
        <v>#REF!</v>
      </c>
      <c r="QP37" s="57" t="e">
        <f t="shared" si="48"/>
        <v>#REF!</v>
      </c>
    </row>
    <row r="38" spans="1:458" ht="12.75" customHeight="1">
      <c r="A38" s="94" t="s">
        <v>1308</v>
      </c>
      <c r="B38" s="94" t="s">
        <v>87</v>
      </c>
      <c r="C38" s="94" t="s">
        <v>1553</v>
      </c>
      <c r="D38" s="94" t="s">
        <v>108</v>
      </c>
      <c r="E38" s="241" t="s">
        <v>304</v>
      </c>
      <c r="F38" s="240" t="s">
        <v>304</v>
      </c>
      <c r="G38" s="240" t="s">
        <v>304</v>
      </c>
      <c r="H38" s="2" t="s">
        <v>1557</v>
      </c>
      <c r="I38" s="188" t="s">
        <v>1240</v>
      </c>
      <c r="J38" s="240" t="s">
        <v>22</v>
      </c>
      <c r="K38" s="240" t="s">
        <v>22</v>
      </c>
      <c r="L38" s="240" t="s">
        <v>22</v>
      </c>
      <c r="M38" s="2" t="s">
        <v>1607</v>
      </c>
      <c r="N38" s="2" t="s">
        <v>1311</v>
      </c>
      <c r="O38" s="242"/>
      <c r="P38" s="3" t="s">
        <v>79</v>
      </c>
      <c r="Q38" s="2" t="s">
        <v>90</v>
      </c>
      <c r="R38" s="239"/>
      <c r="S38" s="240"/>
      <c r="T38" s="94" t="s">
        <v>1283</v>
      </c>
      <c r="U38" s="240" t="s">
        <v>38</v>
      </c>
      <c r="V38" s="240"/>
      <c r="W38" s="240"/>
      <c r="X38" s="240"/>
      <c r="Y38" s="2" t="s">
        <v>21</v>
      </c>
      <c r="Z38" s="2" t="s">
        <v>1211</v>
      </c>
      <c r="AA38" s="2">
        <v>0</v>
      </c>
      <c r="AB38" s="2">
        <v>0</v>
      </c>
      <c r="AC38" s="326">
        <v>0</v>
      </c>
      <c r="AD38" s="240"/>
      <c r="AE38" s="240"/>
      <c r="AF38" s="2" t="s">
        <v>119</v>
      </c>
      <c r="AG38" s="2">
        <v>0</v>
      </c>
      <c r="AH38" s="2">
        <v>0</v>
      </c>
      <c r="AI38" s="2">
        <v>0</v>
      </c>
      <c r="AJ38" s="2" t="s">
        <v>120</v>
      </c>
      <c r="AK38" s="243"/>
      <c r="AL38" s="244"/>
      <c r="AM38" s="244"/>
      <c r="AN38" s="244"/>
      <c r="AO38" s="244"/>
      <c r="AP38" s="249">
        <v>1</v>
      </c>
      <c r="AQ38" s="244"/>
      <c r="AR38" s="244"/>
      <c r="AS38" s="244"/>
      <c r="AT38" s="249">
        <v>2.91</v>
      </c>
      <c r="AU38" s="249">
        <v>2.91</v>
      </c>
      <c r="AV38" s="33">
        <v>2.91</v>
      </c>
      <c r="AW38" s="33">
        <v>2.91</v>
      </c>
      <c r="AX38" s="193"/>
      <c r="AY38" s="61">
        <v>5.5E-2</v>
      </c>
      <c r="AZ38" s="61">
        <v>5.5E-2</v>
      </c>
      <c r="BA38" s="310">
        <v>0</v>
      </c>
      <c r="BB38" s="310">
        <v>0</v>
      </c>
      <c r="BC38" s="310">
        <v>0</v>
      </c>
      <c r="BD38" s="310">
        <v>0</v>
      </c>
      <c r="BE38" s="244">
        <v>0</v>
      </c>
      <c r="BF38" s="244">
        <v>0</v>
      </c>
      <c r="BG38" s="244">
        <v>0</v>
      </c>
      <c r="BH38" s="244">
        <v>0</v>
      </c>
      <c r="BI38" s="244">
        <v>0</v>
      </c>
      <c r="BJ38" s="251">
        <v>0</v>
      </c>
      <c r="BK38" s="251">
        <v>0</v>
      </c>
      <c r="BL38" s="245">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5">
        <f>SUM(Tabelle2[[#This Row],[Jan 22 CF]:[Mar 22 CF]])</f>
        <v>0</v>
      </c>
      <c r="CL38" s="95">
        <f>SUM(Tabelle2[[#This Row],[Apr 22 CF]:[Jun 22 CF]])</f>
        <v>0</v>
      </c>
      <c r="CM38" s="95">
        <f>SUM(Tabelle2[[#This Row],[Jul 22 CF]:[Sep 22 CF]])</f>
        <v>0</v>
      </c>
      <c r="CN38" s="95">
        <f>SUM(Tabelle2[[#This Row],[Oct 22 CF]:[Dec 22 CF]])</f>
        <v>0</v>
      </c>
      <c r="CO38" s="95">
        <f>SUM(Tabelle2[[#This Row],[Jan 23 CF]:[Mar 23 CF]])</f>
        <v>0</v>
      </c>
      <c r="CP38" s="95">
        <f>SUM(Tabelle2[[#This Row],[Apr 23 CF]:[Jun 23 CF]])</f>
        <v>0</v>
      </c>
      <c r="CQ38" s="95">
        <f>SUM(Tabelle2[[#This Row],[Jul 23 CF]:[Sep 23 CF]])</f>
        <v>0</v>
      </c>
      <c r="CR38" s="95">
        <f>SUM(Tabelle2[[#This Row],[Oct 23 CF]:[Dec 23 CF]])</f>
        <v>0</v>
      </c>
      <c r="CS38" s="95">
        <f>SUM(Tabelle2[[#This Row],[Jan 24 CF]:[Mar 24 CF]])</f>
        <v>0</v>
      </c>
      <c r="CT38" s="95">
        <f>SUM(Tabelle2[[#This Row],[Apr 24 CF]:[Jun 24 CF]])</f>
        <v>0</v>
      </c>
      <c r="CU38" s="95">
        <f>SUM(Tabelle2[[#This Row],[Jul 24 CF]:[Sep 24 CF]])</f>
        <v>0</v>
      </c>
      <c r="CV38" s="95">
        <f>SUM(Tabelle2[[#This Row],[Oct 24 CF]:[Dec 24 CF]])</f>
        <v>0</v>
      </c>
      <c r="CW38" s="98">
        <v>0</v>
      </c>
      <c r="CX38" s="275">
        <v>0</v>
      </c>
      <c r="CY38" s="98">
        <v>0</v>
      </c>
      <c r="CZ38" s="52">
        <v>0</v>
      </c>
      <c r="DA38" s="52">
        <f>SUM(Tabelle2[[#This Row],[Jan 22 CF]:[Dec 22 CF]])</f>
        <v>0</v>
      </c>
      <c r="DB38" s="98">
        <f>SUM(Tabelle2[[#This Row],[Jan 23 CF]:[Dec 23 CF]])</f>
        <v>0</v>
      </c>
      <c r="DC38" s="98">
        <f>SUM(Tabelle2[[#This Row],[Jan 24 CF]:[Dec 24 CF]])</f>
        <v>0</v>
      </c>
      <c r="DD38" s="98">
        <v>0</v>
      </c>
      <c r="DE38" s="98">
        <v>140000</v>
      </c>
      <c r="DF38" s="98">
        <v>182000</v>
      </c>
      <c r="DG38" s="98">
        <v>336873</v>
      </c>
      <c r="DH38" s="98">
        <v>326873</v>
      </c>
      <c r="DI38" s="98">
        <v>326873</v>
      </c>
      <c r="DJ38" s="98">
        <v>0</v>
      </c>
      <c r="DK38" s="98">
        <v>0</v>
      </c>
      <c r="DL38" s="98">
        <v>0</v>
      </c>
      <c r="DM38" s="98">
        <v>0</v>
      </c>
      <c r="DN38" s="98"/>
      <c r="DO38" s="98"/>
      <c r="DP38" s="226">
        <v>0.95</v>
      </c>
      <c r="DQ38" s="226">
        <v>0.92500000000000004</v>
      </c>
      <c r="DR38" s="226">
        <v>0.8</v>
      </c>
      <c r="DS38" s="226">
        <v>0.85</v>
      </c>
      <c r="DT38" s="226">
        <v>0.9</v>
      </c>
      <c r="DU38" s="226">
        <v>0.9</v>
      </c>
      <c r="DV38" s="226">
        <v>0.9</v>
      </c>
      <c r="DW38" s="226">
        <v>0.9</v>
      </c>
      <c r="DX38" s="226">
        <v>0.9</v>
      </c>
      <c r="DY38" s="226">
        <v>0.9</v>
      </c>
      <c r="DZ38" s="226">
        <v>0.9</v>
      </c>
      <c r="EA38" s="226">
        <v>0.88</v>
      </c>
      <c r="EB38" s="226">
        <v>0.9</v>
      </c>
      <c r="EC38" s="226">
        <v>0.93</v>
      </c>
      <c r="ED38" s="226">
        <v>0.93</v>
      </c>
      <c r="EE38" s="226">
        <v>0.9</v>
      </c>
      <c r="EF38" s="316">
        <v>0.9</v>
      </c>
      <c r="EG38" s="316">
        <v>0.9</v>
      </c>
      <c r="EH38" s="316">
        <v>0</v>
      </c>
      <c r="EI38" s="226">
        <v>0.95</v>
      </c>
      <c r="EJ38" s="226">
        <v>0.95</v>
      </c>
      <c r="EK38" s="226">
        <v>0.95</v>
      </c>
      <c r="EL38" s="226">
        <v>0.97499999999999998</v>
      </c>
      <c r="EM38" s="226">
        <v>0.95</v>
      </c>
      <c r="EN38" s="226">
        <v>0.9</v>
      </c>
      <c r="EO38" s="226">
        <v>0.85</v>
      </c>
      <c r="EP38" s="226">
        <v>0.85</v>
      </c>
      <c r="EQ38" s="226">
        <v>0.85</v>
      </c>
      <c r="ER38" s="226">
        <v>0.85</v>
      </c>
      <c r="ES38" s="226">
        <v>0.85</v>
      </c>
      <c r="ET38" s="226">
        <v>0.85</v>
      </c>
      <c r="EU38" s="226">
        <v>0.85</v>
      </c>
      <c r="EV38" s="226">
        <v>0.85</v>
      </c>
      <c r="EW38" s="226">
        <v>0.85</v>
      </c>
      <c r="EX38" s="226">
        <v>0.85</v>
      </c>
      <c r="EY38" s="226">
        <v>0.85</v>
      </c>
      <c r="EZ38" s="316">
        <v>0</v>
      </c>
      <c r="FA38" s="226">
        <v>0.85</v>
      </c>
      <c r="FB38" s="226">
        <v>0.8</v>
      </c>
      <c r="FC38" s="226">
        <v>0.9</v>
      </c>
      <c r="FD38" s="226">
        <v>0.8</v>
      </c>
      <c r="FE38" s="226">
        <v>0.92</v>
      </c>
      <c r="FF38" s="226">
        <v>0.7</v>
      </c>
      <c r="FG38" s="226">
        <v>0.5</v>
      </c>
      <c r="FH38" s="226">
        <v>0.5</v>
      </c>
      <c r="FI38" s="226">
        <v>0.5</v>
      </c>
      <c r="FJ38" s="226">
        <v>0.5</v>
      </c>
      <c r="FK38" s="226">
        <v>0.5</v>
      </c>
      <c r="FL38" s="226">
        <v>0.5</v>
      </c>
      <c r="FM38" s="195">
        <f t="shared" si="0"/>
        <v>0</v>
      </c>
      <c r="FN38" s="195">
        <f t="shared" si="1"/>
        <v>0</v>
      </c>
      <c r="FO38" s="195">
        <f t="shared" si="2"/>
        <v>0</v>
      </c>
      <c r="FP38" s="195">
        <f t="shared" si="3"/>
        <v>0</v>
      </c>
      <c r="FQ38" s="195">
        <f t="shared" si="4"/>
        <v>0</v>
      </c>
      <c r="FR38" s="195">
        <f t="shared" si="5"/>
        <v>0</v>
      </c>
      <c r="FS38" s="195">
        <f t="shared" si="6"/>
        <v>0</v>
      </c>
      <c r="FT38" s="95">
        <f t="shared" si="7"/>
        <v>0</v>
      </c>
      <c r="FU38" s="95">
        <f t="shared" si="8"/>
        <v>0</v>
      </c>
      <c r="FV38" s="95">
        <f t="shared" si="9"/>
        <v>0</v>
      </c>
      <c r="FW38" s="95">
        <f t="shared" si="10"/>
        <v>0</v>
      </c>
      <c r="FX38" s="95">
        <f t="shared" si="11"/>
        <v>0</v>
      </c>
      <c r="FY38" s="244">
        <f t="shared" si="12"/>
        <v>0</v>
      </c>
      <c r="FZ38" s="244">
        <f t="shared" si="13"/>
        <v>0</v>
      </c>
      <c r="GA38" s="244">
        <f t="shared" si="14"/>
        <v>0</v>
      </c>
      <c r="GB38" s="244">
        <f t="shared" si="15"/>
        <v>0</v>
      </c>
      <c r="GC38" s="95">
        <f t="shared" si="16"/>
        <v>0</v>
      </c>
      <c r="GD38" s="95">
        <f t="shared" si="17"/>
        <v>0</v>
      </c>
      <c r="GE38" s="95">
        <f t="shared" si="18"/>
        <v>0</v>
      </c>
      <c r="GF38" s="95">
        <f t="shared" si="19"/>
        <v>0</v>
      </c>
      <c r="GG38" s="95">
        <f t="shared" si="20"/>
        <v>0</v>
      </c>
      <c r="GH38" s="95">
        <f t="shared" si="21"/>
        <v>0</v>
      </c>
      <c r="GI38" s="95">
        <f>BW38*Tabelle2[[#This Row],[Nov 2023 AF]]</f>
        <v>0</v>
      </c>
      <c r="GJ38" s="95">
        <f>BX38*Tabelle2[[#This Row],[Dec 2023 AF]]</f>
        <v>0</v>
      </c>
      <c r="GK38" s="95">
        <f>BY38*Tabelle2[[#This Row],[Jan 2024 AF]]</f>
        <v>0</v>
      </c>
      <c r="GL38" s="95">
        <f>BZ38*Tabelle2[[#This Row],[Feb 2024 AF]]</f>
        <v>0</v>
      </c>
      <c r="GM38" s="95">
        <f>CA38*Tabelle2[[#This Row],[Mar 2024 AF]]</f>
        <v>0</v>
      </c>
      <c r="GN38" s="95">
        <f>CB38*Tabelle2[[#This Row],[Apr 2024 AF]]</f>
        <v>0</v>
      </c>
      <c r="GO38" s="95">
        <f>CC38*Tabelle2[[#This Row],[May 2024 AF]]</f>
        <v>0</v>
      </c>
      <c r="GP38" s="95">
        <f>CD38*Tabelle2[[#This Row],[Jun 2024 AF]]</f>
        <v>0</v>
      </c>
      <c r="GQ38" s="95">
        <f>CE38*Tabelle2[[#This Row],[Jul 2024 AF]]</f>
        <v>0</v>
      </c>
      <c r="GR38" s="95">
        <f>CF38*Tabelle2[[#This Row],[Aug 2024 AF]]</f>
        <v>0</v>
      </c>
      <c r="GS38" s="95">
        <f>CG38*Tabelle2[[#This Row],[Sep 2024 AF]]</f>
        <v>0</v>
      </c>
      <c r="GT38" s="95">
        <f>CH38*Tabelle2[[#This Row],[Oct 2024 AF]]</f>
        <v>0</v>
      </c>
      <c r="GU38" s="95">
        <f>CI38*Tabelle2[[#This Row],[Nov 2024 AF]]</f>
        <v>0</v>
      </c>
      <c r="GV38" s="95">
        <f>CJ38*Tabelle2[[#This Row],[Dec 2024 AF]]</f>
        <v>0</v>
      </c>
      <c r="GW38" s="95">
        <f>SUM(Tabelle2[[#This Row],[Jan 22 NF]:[Mar 22 NF]])</f>
        <v>0</v>
      </c>
      <c r="GX38" s="95">
        <f>SUM(Tabelle2[[#This Row],[Apr 22 NF]:[Jun 22 NF]])</f>
        <v>0</v>
      </c>
      <c r="GY38" s="95">
        <f>SUM(Tabelle2[[#This Row],[Jul 22 NF]:[Sep 22 NF]])</f>
        <v>0</v>
      </c>
      <c r="GZ38" s="95">
        <f>SUM(Tabelle2[[#This Row],[Oct 22 NF]:[Dec 22 NF]])</f>
        <v>0</v>
      </c>
      <c r="HA38" s="98">
        <f>SUM(Tabelle2[[#This Row],[Jan 23 NF]:[Mar 23 NF]])</f>
        <v>0</v>
      </c>
      <c r="HB38" s="98">
        <f>SUM(Tabelle2[[#This Row],[Apr 23 NF]:[Jun 23 NF]])</f>
        <v>0</v>
      </c>
      <c r="HC38" s="98">
        <f>SUM(Tabelle2[[#This Row],[Jul 23 NF]:[Sep 23 NF]])</f>
        <v>0</v>
      </c>
      <c r="HD38" s="98">
        <f>SUM(Tabelle2[[#This Row],[Oct 23 NF]:[Dec 23 NF]])</f>
        <v>0</v>
      </c>
      <c r="HE38" s="95">
        <f>SUM(Tabelle2[[#This Row],[Jan 24 NF]:[Mar 24 NF]])</f>
        <v>0</v>
      </c>
      <c r="HF38" s="98">
        <f>SUM(Tabelle2[[#This Row],[Apr 24 NF]:[Jun 24 NF]])</f>
        <v>0</v>
      </c>
      <c r="HG38" s="98">
        <f>SUM(Tabelle2[[#This Row],[Jul 24 NF]:[Sep 24 NF]])</f>
        <v>0</v>
      </c>
      <c r="HH38" s="98">
        <f>SUM(Tabelle2[[#This Row],[Oct 24 NF]:[Dec 24 NF]])</f>
        <v>0</v>
      </c>
      <c r="HI38" s="244"/>
      <c r="HJ38" s="244"/>
      <c r="HK38" s="244"/>
      <c r="HL38" s="244"/>
      <c r="HM38" s="244"/>
      <c r="HN38" s="244"/>
      <c r="HO38" s="244"/>
      <c r="HP38" s="244"/>
      <c r="HQ38" s="244"/>
      <c r="HR38" s="244"/>
      <c r="HS38" s="244"/>
      <c r="HT38" s="244"/>
      <c r="HU38" s="244"/>
      <c r="HV38" s="246"/>
      <c r="HW38" s="98">
        <v>0</v>
      </c>
      <c r="HX38" s="98">
        <v>0</v>
      </c>
      <c r="HY38" s="98">
        <v>0</v>
      </c>
      <c r="HZ38" s="98">
        <f>SUM(Tabelle2[[#This Row],[Jan 22 NF]:[Dec 22 NF]])</f>
        <v>0</v>
      </c>
      <c r="IA38" s="98">
        <f>SUM(Tabelle2[[#This Row],[Jan 23 NF]:[Dec 23 NF]])</f>
        <v>0</v>
      </c>
      <c r="IB38" s="98">
        <f>SUM(Tabelle2[[#This Row],[Jan 24 NF]:[Dec 24 NF]])</f>
        <v>0</v>
      </c>
      <c r="IC38" s="98">
        <f>IFERROR(Tabelle2[[#This Row],[2025 CF]]*Tabelle2[[#This Row],[2025 AF]],0)</f>
        <v>0</v>
      </c>
      <c r="ID38" s="98">
        <f>IFERROR(Tabelle2[[#This Row],[2026 CF]]*Tabelle2[[#This Row],[2026 AF]],0)</f>
        <v>126000</v>
      </c>
      <c r="IE38" s="98">
        <f>IFERROR(Tabelle2[[#This Row],[2027 CF]]*Tabelle2[[#This Row],[2027 AF]],0)</f>
        <v>145600</v>
      </c>
      <c r="IF38" s="98">
        <f>IFERROR(Tabelle2[[#This Row],[2028 CF]]*Tabelle2[[#This Row],[2028 AF]],0)</f>
        <v>309923.16000000003</v>
      </c>
      <c r="IG38" s="98">
        <f>IFERROR(Tabelle2[[#This Row],[2029 CF]]*Tabelle2[[#This Row],[2029 AF]],0)</f>
        <v>228811.09999999998</v>
      </c>
      <c r="IH38" s="98">
        <f>IFERROR(Tabelle2[[#This Row],[2030 CF]]*Tabelle2[[#This Row],[2030 AF]],0)</f>
        <v>163436.5</v>
      </c>
      <c r="II38" s="98">
        <f>IFERROR(Tabelle2[[#This Row],[2031 CF]]*Tabelle2[[#This Row],[2031 AF]],0)</f>
        <v>0</v>
      </c>
      <c r="IJ38" s="98">
        <f>IFERROR(Tabelle2[[#This Row],[2032 CF]]*Tabelle2[[#This Row],[2032 AF]],0)</f>
        <v>0</v>
      </c>
      <c r="IK38" s="98">
        <f>IFERROR(Tabelle2[[#This Row],[2033 CF]]*Tabelle2[[#This Row],[2033 AF]],0)</f>
        <v>0</v>
      </c>
      <c r="IL38" s="98">
        <f>IFERROR(Tabelle2[[#This Row],[2034 CF]]*Tabelle2[[#This Row],[2034 AF]],0)</f>
        <v>0</v>
      </c>
      <c r="IM38" s="98">
        <f>IFERROR(Tabelle2[[#This Row],[2035 CF]]*Tabelle2[[#This Row],[2035 AF]],0)</f>
        <v>0</v>
      </c>
      <c r="IN38" s="246">
        <v>0</v>
      </c>
      <c r="IO38" s="246">
        <v>0</v>
      </c>
      <c r="IP38" s="246">
        <v>0</v>
      </c>
      <c r="IQ38" s="246">
        <v>0</v>
      </c>
      <c r="IR38" s="246">
        <v>0</v>
      </c>
      <c r="IS38" s="252">
        <v>0</v>
      </c>
      <c r="IT38" s="253">
        <v>0</v>
      </c>
      <c r="IU38" s="253">
        <v>0</v>
      </c>
      <c r="IV38" s="246">
        <v>0</v>
      </c>
      <c r="IW38" s="246">
        <v>0</v>
      </c>
      <c r="IX38" s="246">
        <v>0</v>
      </c>
      <c r="IY38" s="246">
        <v>0</v>
      </c>
      <c r="IZ38" s="252">
        <v>0</v>
      </c>
      <c r="JA38" s="252">
        <v>0</v>
      </c>
      <c r="JB38" s="252">
        <v>0</v>
      </c>
      <c r="JC38" s="252">
        <v>0</v>
      </c>
      <c r="JD38" s="252">
        <v>0</v>
      </c>
      <c r="JE38" s="196">
        <v>0</v>
      </c>
      <c r="JF38" s="196">
        <v>0</v>
      </c>
      <c r="JG38" s="196">
        <v>0</v>
      </c>
      <c r="JH38" s="196">
        <v>0</v>
      </c>
      <c r="JI38" s="196">
        <v>0</v>
      </c>
      <c r="JJ38" s="196">
        <v>0</v>
      </c>
      <c r="JK38" s="196">
        <v>0</v>
      </c>
      <c r="JL38" s="196">
        <v>0</v>
      </c>
      <c r="JM38" s="196">
        <v>0</v>
      </c>
      <c r="JN38" s="196">
        <v>0</v>
      </c>
      <c r="JO38" s="196">
        <v>0</v>
      </c>
      <c r="JP38" s="196">
        <v>0</v>
      </c>
      <c r="JQ38" s="196">
        <f>SUM(Tabelle2[[#This Row],[Jan-23B]:[Mar-23B]])</f>
        <v>0</v>
      </c>
      <c r="JR38" s="196">
        <f>SUM(Tabelle2[[#This Row],[Apr-23B]:[Jun-23B]])</f>
        <v>0</v>
      </c>
      <c r="JS38" s="196">
        <f>SUM(Tabelle2[[#This Row],[Jul-23B]:[Sep-23B]])</f>
        <v>0</v>
      </c>
      <c r="JT38" s="196">
        <f>SUM(Tabelle2[[#This Row],[Oct-23B]:[Dec-23B]])</f>
        <v>0</v>
      </c>
      <c r="JU38" s="196">
        <f>SUM(Tabelle2[[#This Row],[1Q23 B1]:[4Q23 B]])</f>
        <v>0</v>
      </c>
      <c r="JV38" s="196">
        <v>0</v>
      </c>
      <c r="JW38" s="196">
        <v>0</v>
      </c>
      <c r="JX38" s="196">
        <v>0</v>
      </c>
      <c r="JY38" s="196">
        <v>15363.2</v>
      </c>
      <c r="JZ38" s="196">
        <v>184870.32</v>
      </c>
      <c r="KA38" s="196">
        <v>0</v>
      </c>
      <c r="KB38" s="196">
        <v>0</v>
      </c>
      <c r="KC38" s="196">
        <v>0</v>
      </c>
      <c r="KD38" s="196">
        <v>3285.3962151392006</v>
      </c>
      <c r="KE38" s="196">
        <v>39534.227870467927</v>
      </c>
      <c r="KF38" s="196" t="str">
        <f>IF(SUM(Tabelle2[[#This Row],[2018 NF]:[2028 NF]],Tabelle2[[#This Row],[2023 B]])&gt;0,"yes","no")</f>
        <v>yes</v>
      </c>
      <c r="KG38" s="196" t="str">
        <f>IFERROR(INDEX(Tabelle2[[#Headers],[2005 NF]:[2034 NF]],MATCH(TRUE,INDEX(Tabelle2[[#This Row],[2005 NF]:[2034 NF]]&gt;1000,),0)),0)</f>
        <v>2026 NF</v>
      </c>
      <c r="KH38" s="196" t="str">
        <f>IFERROR(LOOKUP(2,1/(Tabelle2[[#This Row],[2005 NF]:[2035 NF]]&gt;1000),Tabelle2[[#Headers],[2005 NF]:[2035 NF]]),0)</f>
        <v>2030 NF</v>
      </c>
      <c r="KI38" s="196">
        <f>SUM(Tabelle2[[#This Row],[Jan 23 NF]:[Mar 23 NF]])</f>
        <v>0</v>
      </c>
      <c r="KJ38" s="196">
        <f>SUM(Tabelle2[[#This Row],[Jan-23B]:[Mar-23B]])</f>
        <v>0</v>
      </c>
      <c r="KK38" s="246">
        <v>0</v>
      </c>
      <c r="KL38" s="246">
        <v>0</v>
      </c>
      <c r="KM38" s="246">
        <v>0</v>
      </c>
      <c r="KN38" s="246">
        <v>0</v>
      </c>
      <c r="KO38" s="246">
        <v>0</v>
      </c>
      <c r="KP38" s="246">
        <v>0</v>
      </c>
      <c r="KQ38" s="246">
        <v>0</v>
      </c>
      <c r="KR38" s="246">
        <v>0</v>
      </c>
      <c r="KS38" s="246">
        <v>0</v>
      </c>
      <c r="KT38" s="246">
        <v>0</v>
      </c>
      <c r="KU38" s="246">
        <v>0</v>
      </c>
      <c r="KV38" s="246">
        <v>0</v>
      </c>
      <c r="KW38" s="52">
        <v>0</v>
      </c>
      <c r="KX38" s="52">
        <v>0</v>
      </c>
      <c r="KY38" s="52">
        <v>0</v>
      </c>
      <c r="KZ38" s="52">
        <v>0</v>
      </c>
      <c r="LA38" s="52" t="e">
        <f>$AV38*2.204623/#REF!*$AP38*Tabelle2[[#This Row],[May 23 NF]]</f>
        <v>#REF!</v>
      </c>
      <c r="LB38" s="52" t="e">
        <f>$AV38*2.204623/#REF!*$AP38*Tabelle2[[#This Row],[Jun 23 NF]]</f>
        <v>#REF!</v>
      </c>
      <c r="LC38" s="52" t="e">
        <f>$AV38*2.204623/#REF!*$AP38*Tabelle2[[#This Row],[Jul 23 NF]]</f>
        <v>#REF!</v>
      </c>
      <c r="LD38" s="52" t="e">
        <f>$AV38*2.204623/#REF!*$AP38*Tabelle2[[#This Row],[Aug 23 NF]]</f>
        <v>#REF!</v>
      </c>
      <c r="LE38" s="52" t="e">
        <f>$AV38*2.204623/#REF!*$AP38*Tabelle2[[#This Row],[Sep 23 NF]]</f>
        <v>#REF!</v>
      </c>
      <c r="LF38" s="52" t="e">
        <f>$AV38*2.204623/#REF!*$AP38*Tabelle2[[#This Row],[Oct 23 NF]]</f>
        <v>#REF!</v>
      </c>
      <c r="LG38" s="52" t="e">
        <f>$AV38*2.204623/#REF!*$AP38*Tabelle2[[#This Row],[Nov 23 NF]]</f>
        <v>#REF!</v>
      </c>
      <c r="LH38" s="52" t="e">
        <f>$AV38*2.204623/#REF!*$AP38*Tabelle2[[#This Row],[Dec 23 NF]]</f>
        <v>#REF!</v>
      </c>
      <c r="LI38" s="52" t="e">
        <f>$AV38*2.204623/#REF!*$AP38*Tabelle2[[#This Row],[Jan 24 NF]]</f>
        <v>#REF!</v>
      </c>
      <c r="LJ38" s="52" t="e">
        <f>$AV38*2.204623/#REF!*$AP38*Tabelle2[[#This Row],[Feb 24 NF]]</f>
        <v>#REF!</v>
      </c>
      <c r="LK38" s="52" t="e">
        <f>$AV38*2.204623/#REF!*$AP38*Tabelle2[[#This Row],[Mar 24 NF]]</f>
        <v>#REF!</v>
      </c>
      <c r="LL38" s="52" t="e">
        <f>$AV38*2.204623/#REF!*$AP38*Tabelle2[[#This Row],[Apr 24 NF]]</f>
        <v>#REF!</v>
      </c>
      <c r="LM38" s="52" t="e">
        <f>$AV38*2.204623/#REF!*$AP38*Tabelle2[[#This Row],[May 24 NF]]</f>
        <v>#REF!</v>
      </c>
      <c r="LN38" s="52" t="e">
        <f>$AV38*2.204623/#REF!*$AP38*Tabelle2[[#This Row],[Jun 24 NF]]</f>
        <v>#REF!</v>
      </c>
      <c r="LO38" s="52" t="e">
        <f>$AV38*2.204623/#REF!*$AP38*Tabelle2[[#This Row],[Jul 24 NF]]</f>
        <v>#REF!</v>
      </c>
      <c r="LP38" s="52" t="e">
        <f>$AV38*2.204623/#REF!*$AP38*Tabelle2[[#This Row],[Aug 24 NF]]</f>
        <v>#REF!</v>
      </c>
      <c r="LQ38" s="52" t="e">
        <f>$AV38*2.204623/#REF!*$AP38*Tabelle2[[#This Row],[Sep 24 NF]]</f>
        <v>#REF!</v>
      </c>
      <c r="LR38" s="52" t="e">
        <f>$AV38*2.204623/#REF!*$AP38*Tabelle2[[#This Row],[Oct 24 NF]]</f>
        <v>#REF!</v>
      </c>
      <c r="LS38" s="52" t="e">
        <f>$AV38*2.204623/#REF!*$AP38*Tabelle2[[#This Row],[Nov 24 NF]]</f>
        <v>#REF!</v>
      </c>
      <c r="LT38" s="52" t="e">
        <f>$AV38*2.204623/#REF!*$AP38*Tabelle2[[#This Row],[Dec 24 NF]]</f>
        <v>#REF!</v>
      </c>
      <c r="LU38" s="198">
        <f>SUM(Tabelle2[[#This Row],[Jan 22 EV]:[Mar 22 EV]])</f>
        <v>0</v>
      </c>
      <c r="LV38" s="198">
        <f>SUM(Tabelle2[[#This Row],[Apr 22 EV]:[Jun 22 EV]])</f>
        <v>0</v>
      </c>
      <c r="LW38" s="198">
        <f>SUM(Tabelle2[[#This Row],[Jul 22 EV]:[Sep 22 EV]])</f>
        <v>0</v>
      </c>
      <c r="LX38" s="198">
        <f>SUM(Tabelle2[[#This Row],[Oct 22 EV]:[Dec 22 EV]])</f>
        <v>0</v>
      </c>
      <c r="LY38" s="198">
        <f>SUM(Tabelle2[[#This Row],[Jan 23 EV]:[Mar 23 EV]])</f>
        <v>0</v>
      </c>
      <c r="LZ38" s="198" t="e">
        <f>SUM(Tabelle2[[#This Row],[Apr 23 EV]:[Jun 23 EV]])</f>
        <v>#REF!</v>
      </c>
      <c r="MA38" s="198" t="e">
        <f>SUM(Tabelle2[[#This Row],[Jul 23 EV]:[Sep 23 EV]])</f>
        <v>#REF!</v>
      </c>
      <c r="MB38" s="198" t="e">
        <f>SUM(Tabelle2[[#This Row],[Oct 23 EV]:[Dec 23 EV]])</f>
        <v>#REF!</v>
      </c>
      <c r="MC38" s="198" t="e">
        <f>SUM(Tabelle2[[#This Row],[Jan 24 EV]:[Mar 24 EV]])</f>
        <v>#REF!</v>
      </c>
      <c r="MD38" s="198" t="e">
        <f>SUM(Tabelle2[[#This Row],[Apr 24 EV]:[Jun 24 EV]])</f>
        <v>#REF!</v>
      </c>
      <c r="ME38" s="198" t="e">
        <f>SUM(Tabelle2[[#This Row],[Jul 24 EV]:[Sep 24 EV]])</f>
        <v>#REF!</v>
      </c>
      <c r="MF38" s="198" t="e">
        <f>SUM(Tabelle2[[#This Row],[Oct 24 EV]:[Dec 24 EV]])</f>
        <v>#REF!</v>
      </c>
      <c r="MG38" s="244"/>
      <c r="MH38" s="244"/>
      <c r="MI38" s="244"/>
      <c r="MJ38" s="244"/>
      <c r="MK38" s="244"/>
      <c r="ML38" s="244"/>
      <c r="MM38" s="244"/>
      <c r="MN38" s="244"/>
      <c r="MO38" s="244"/>
      <c r="MP38" s="246"/>
      <c r="MQ38" s="246" t="e">
        <f>$AS38*2.204623/#REF!*$AP38*HU38</f>
        <v>#REF!</v>
      </c>
      <c r="MR38" s="246" t="e">
        <f>$AT38*2.204623/#REF!*$AP38*HV38</f>
        <v>#REF!</v>
      </c>
      <c r="MS38" s="246">
        <v>0</v>
      </c>
      <c r="MT38" s="246">
        <v>0</v>
      </c>
      <c r="MU38" s="98">
        <v>0</v>
      </c>
      <c r="MV38" s="98">
        <f>SUM(Tabelle2[[#This Row],[Jan 22 EV]:[Dec 22 EV]])</f>
        <v>0</v>
      </c>
      <c r="MW38" s="98" t="e">
        <f>SUM(Tabelle2[[#This Row],[Jan 23 EV]:[Dec 23 EV]])</f>
        <v>#REF!</v>
      </c>
      <c r="MX38" s="246" t="e">
        <f>SUM(Tabelle2[[#This Row],[Jan 24 EV]:[Dec 24 EV]])</f>
        <v>#REF!</v>
      </c>
      <c r="MY38" s="246">
        <f t="shared" si="22"/>
        <v>0</v>
      </c>
      <c r="MZ38" s="246">
        <f t="shared" si="23"/>
        <v>26944.902306000004</v>
      </c>
      <c r="NA38" s="246">
        <f t="shared" si="24"/>
        <v>31136.331553600005</v>
      </c>
      <c r="NB38" s="246">
        <f t="shared" si="25"/>
        <v>66276.581496561979</v>
      </c>
      <c r="NC38" s="246">
        <v>0</v>
      </c>
      <c r="ND38" s="246">
        <v>0</v>
      </c>
      <c r="NE38" s="246">
        <v>0</v>
      </c>
      <c r="NF38" s="246">
        <v>0</v>
      </c>
      <c r="NG38" s="246">
        <v>0</v>
      </c>
      <c r="NH38" s="246">
        <v>0</v>
      </c>
      <c r="NI38" s="246">
        <v>0</v>
      </c>
      <c r="NJ38" s="246">
        <v>0</v>
      </c>
      <c r="NK38" s="246">
        <v>0</v>
      </c>
      <c r="NL38" s="246">
        <v>0</v>
      </c>
      <c r="NM38" s="246">
        <v>0</v>
      </c>
      <c r="NN38" s="246">
        <v>0</v>
      </c>
      <c r="NO38" s="198">
        <f t="shared" si="26"/>
        <v>0</v>
      </c>
      <c r="NP38" s="198">
        <f t="shared" si="27"/>
        <v>0</v>
      </c>
      <c r="NQ38" s="198">
        <f t="shared" si="28"/>
        <v>0</v>
      </c>
      <c r="NR38" s="198">
        <f t="shared" si="29"/>
        <v>0</v>
      </c>
      <c r="NS38" s="198">
        <f t="shared" si="30"/>
        <v>0</v>
      </c>
      <c r="NT38" s="198">
        <v>0</v>
      </c>
      <c r="NU38" s="198">
        <v>0</v>
      </c>
      <c r="NV38" s="198">
        <v>0</v>
      </c>
      <c r="NW38" s="198">
        <v>0</v>
      </c>
      <c r="NX38" s="198">
        <v>0</v>
      </c>
      <c r="NY38" s="198">
        <v>0</v>
      </c>
      <c r="NZ38" s="198">
        <v>0</v>
      </c>
      <c r="OA38" s="198">
        <v>0</v>
      </c>
      <c r="OB38" s="198">
        <v>0</v>
      </c>
      <c r="OC38" s="198">
        <v>0</v>
      </c>
      <c r="OD38" s="198">
        <v>0</v>
      </c>
      <c r="OE38" s="198">
        <v>0</v>
      </c>
      <c r="OF38" s="246">
        <f>SUM(Tabelle2[[#This Row],[Jan 23 B EV]:[Mar 23 B EV]])</f>
        <v>0</v>
      </c>
      <c r="OG38" s="246">
        <f>SUM(Tabelle2[[#This Row],[Apr 23 B EV]:[Jun 23 B EV]])</f>
        <v>0</v>
      </c>
      <c r="OH38" s="246">
        <f>SUM(Tabelle2[[#This Row],[Jul 23 B EV]:[Sep 23 B EV]])</f>
        <v>0</v>
      </c>
      <c r="OI38" s="246">
        <f>SUM(Tabelle2[[#This Row],[Oct 23 B EV]:[Dec 23 B EV]])</f>
        <v>0</v>
      </c>
      <c r="OJ38" s="246">
        <f>SUM(Tabelle2[[#This Row],[Jan 23 B EV]:[Dec 23 B EV]])</f>
        <v>0</v>
      </c>
      <c r="OK38" s="244"/>
      <c r="OL38" s="244"/>
      <c r="OM38" s="250"/>
      <c r="ON38" s="250"/>
      <c r="OO38" s="250"/>
      <c r="OP38" s="250"/>
      <c r="OQ38" s="244"/>
      <c r="OR38" s="244"/>
      <c r="OS38" s="244"/>
      <c r="OT38" s="244"/>
      <c r="OU38" s="244"/>
      <c r="OV38" s="244"/>
      <c r="OW38" s="244"/>
      <c r="OX38" s="198" t="s">
        <v>1229</v>
      </c>
      <c r="OY38" s="198" t="s">
        <v>1229</v>
      </c>
      <c r="OZ38" s="198" t="s">
        <v>1229</v>
      </c>
      <c r="PA38" s="198" t="s">
        <v>1229</v>
      </c>
      <c r="PB38" s="353" t="s">
        <v>1229</v>
      </c>
      <c r="PC38" s="250"/>
      <c r="PD38" s="53" t="s">
        <v>35</v>
      </c>
      <c r="PE38" s="53" t="s">
        <v>159</v>
      </c>
      <c r="PF38" s="53" t="s">
        <v>189</v>
      </c>
      <c r="PG38" s="53">
        <v>0</v>
      </c>
      <c r="PH38" s="53">
        <v>0</v>
      </c>
      <c r="PI38" s="53">
        <v>1</v>
      </c>
      <c r="PJ38" s="53" t="s">
        <v>189</v>
      </c>
      <c r="PK38" s="53">
        <v>0</v>
      </c>
      <c r="PL38" s="53">
        <v>0</v>
      </c>
      <c r="PM38" s="330"/>
      <c r="PN38" s="53" t="s">
        <v>980</v>
      </c>
      <c r="PO38" s="53" t="s">
        <v>43</v>
      </c>
      <c r="PP38" s="247"/>
      <c r="PQ38" s="247"/>
      <c r="PR38" s="237"/>
      <c r="PS38" s="254"/>
      <c r="PT38" s="237">
        <v>1303.5425000000002</v>
      </c>
      <c r="PU38" s="200">
        <v>1370.2194718749997</v>
      </c>
      <c r="PV38" s="200">
        <v>2104.73750625</v>
      </c>
      <c r="PW38" s="200">
        <v>2740.9947277688557</v>
      </c>
      <c r="PX38" s="200" t="e">
        <f>IF($PI38=1,SUMIF(#REF!,$PF38,#REF!),SUMIF(#REF!,$PJ38,#REF!))</f>
        <v>#REF!</v>
      </c>
      <c r="PY38" s="200" t="e">
        <f>IF($PI38=1,SUMIF(#REF!,$PF38,#REF!),SUMIF(#REF!,$PJ38,#REF!))</f>
        <v>#REF!</v>
      </c>
      <c r="PZ38" s="200" t="e">
        <f>IF($PI38=1,SUMIF(#REF!,$PF38,#REF!),SUMIF(#REF!,$PJ38,#REF!))</f>
        <v>#REF!</v>
      </c>
      <c r="QA38" s="200" t="e">
        <f>IF($PI38=1,SUMIF(#REF!,$PF38,#REF!),SUMIF(#REF!,$PJ38,#REF!))</f>
        <v>#REF!</v>
      </c>
      <c r="QB38" s="200" t="e">
        <f>IF($PI38=1,SUMIF(#REF!,$PF38,#REF!),SUMIF(#REF!,$PJ38,#REF!))</f>
        <v>#REF!</v>
      </c>
      <c r="QC38" s="200" t="e">
        <f>IF($PI38=1,SUMIF(#REF!,$PF38,#REF!),SUMIF(#REF!,$PJ38,#REF!))</f>
        <v>#REF!</v>
      </c>
      <c r="QD38" s="248">
        <f t="shared" si="31"/>
        <v>0</v>
      </c>
      <c r="QE38" s="248">
        <f t="shared" si="32"/>
        <v>0</v>
      </c>
      <c r="QF38" s="248">
        <f t="shared" si="49"/>
        <v>0</v>
      </c>
      <c r="QG38" s="248">
        <f t="shared" si="34"/>
        <v>4.0019406521250014</v>
      </c>
      <c r="QH38" s="57">
        <f t="shared" si="42"/>
        <v>4.2066422896298423</v>
      </c>
      <c r="QI38" s="57">
        <f t="shared" si="43"/>
        <v>6.4616493810628128</v>
      </c>
      <c r="QJ38" s="57">
        <f>IF(Tabelle2[[#This Row],[Index and Premium Usage]]=1,($AW38*(1+$AZ38))*(PW38*(1+$PG38)+$PH38)/1000,($AW38*(1+$AZ38))*(PW38*(1+$PG38)+$PK38)/1000)</f>
        <v>8.414990863986775</v>
      </c>
      <c r="QK38" s="57" t="e">
        <f>IF($PI38=1,($AW38*(1+$AY38))*(PX38*(1+$PG38)+$PH38)/1000,($AW38*(1+$AZ38))*(PX38*(1+$PG38)+$PK38+Tabelle2[[#This Row],[Premium VW 2023]])/1000)</f>
        <v>#REF!</v>
      </c>
      <c r="QL38" s="57" t="e">
        <f t="shared" si="44"/>
        <v>#REF!</v>
      </c>
      <c r="QM38" s="57" t="e">
        <f t="shared" si="45"/>
        <v>#REF!</v>
      </c>
      <c r="QN38" s="57" t="e">
        <f t="shared" si="46"/>
        <v>#REF!</v>
      </c>
      <c r="QO38" s="57" t="e">
        <f t="shared" si="47"/>
        <v>#REF!</v>
      </c>
      <c r="QP38" s="57" t="e">
        <f t="shared" si="48"/>
        <v>#REF!</v>
      </c>
    </row>
    <row r="39" spans="1:458" ht="12.75" customHeight="1">
      <c r="A39" s="94" t="s">
        <v>1309</v>
      </c>
      <c r="B39" s="94" t="s">
        <v>87</v>
      </c>
      <c r="C39" s="94" t="s">
        <v>1553</v>
      </c>
      <c r="D39" s="94" t="s">
        <v>108</v>
      </c>
      <c r="E39" s="241" t="s">
        <v>304</v>
      </c>
      <c r="F39" s="240" t="s">
        <v>304</v>
      </c>
      <c r="G39" s="240" t="s">
        <v>304</v>
      </c>
      <c r="H39" s="2" t="s">
        <v>1557</v>
      </c>
      <c r="I39" s="188" t="s">
        <v>1240</v>
      </c>
      <c r="J39" s="240" t="s">
        <v>22</v>
      </c>
      <c r="K39" s="240" t="s">
        <v>22</v>
      </c>
      <c r="L39" s="240" t="s">
        <v>22</v>
      </c>
      <c r="M39" s="2" t="s">
        <v>1274</v>
      </c>
      <c r="N39" s="2" t="s">
        <v>1311</v>
      </c>
      <c r="O39" s="242"/>
      <c r="P39" s="3" t="s">
        <v>79</v>
      </c>
      <c r="Q39" s="2" t="s">
        <v>90</v>
      </c>
      <c r="R39" s="239"/>
      <c r="S39" s="240"/>
      <c r="T39" s="94" t="s">
        <v>1282</v>
      </c>
      <c r="U39" s="240" t="s">
        <v>38</v>
      </c>
      <c r="V39" s="240"/>
      <c r="W39" s="240"/>
      <c r="X39" s="240"/>
      <c r="Y39" s="2" t="s">
        <v>67</v>
      </c>
      <c r="Z39" s="2" t="s">
        <v>1211</v>
      </c>
      <c r="AA39" s="2">
        <v>0</v>
      </c>
      <c r="AB39" s="2">
        <v>0</v>
      </c>
      <c r="AC39" s="326">
        <v>0</v>
      </c>
      <c r="AD39" s="240"/>
      <c r="AE39" s="240"/>
      <c r="AF39" s="2" t="s">
        <v>119</v>
      </c>
      <c r="AG39" s="2">
        <v>0</v>
      </c>
      <c r="AH39" s="2">
        <v>0</v>
      </c>
      <c r="AI39" s="2">
        <v>0</v>
      </c>
      <c r="AJ39" s="2" t="s">
        <v>120</v>
      </c>
      <c r="AK39" s="243"/>
      <c r="AL39" s="244"/>
      <c r="AM39" s="244"/>
      <c r="AN39" s="244"/>
      <c r="AO39" s="244"/>
      <c r="AP39" s="249">
        <v>1</v>
      </c>
      <c r="AQ39" s="250"/>
      <c r="AR39" s="244"/>
      <c r="AS39" s="244"/>
      <c r="AT39" s="249">
        <v>2.91</v>
      </c>
      <c r="AU39" s="249">
        <v>2.91</v>
      </c>
      <c r="AV39" s="33">
        <v>2.91</v>
      </c>
      <c r="AW39" s="33">
        <v>2.91</v>
      </c>
      <c r="AX39" s="193"/>
      <c r="AY39" s="61">
        <v>5.5E-2</v>
      </c>
      <c r="AZ39" s="61">
        <v>5.5E-2</v>
      </c>
      <c r="BA39" s="310">
        <v>0</v>
      </c>
      <c r="BB39" s="310">
        <v>0</v>
      </c>
      <c r="BC39" s="310">
        <v>0</v>
      </c>
      <c r="BD39" s="310">
        <v>0</v>
      </c>
      <c r="BE39" s="244">
        <v>0</v>
      </c>
      <c r="BF39" s="244">
        <v>0</v>
      </c>
      <c r="BG39" s="244">
        <v>0</v>
      </c>
      <c r="BH39" s="244">
        <v>0</v>
      </c>
      <c r="BI39" s="244">
        <v>0</v>
      </c>
      <c r="BJ39" s="251">
        <v>0</v>
      </c>
      <c r="BK39" s="251">
        <v>0</v>
      </c>
      <c r="BL39" s="245">
        <v>0</v>
      </c>
      <c r="BM39" s="96">
        <v>0</v>
      </c>
      <c r="BN39" s="96">
        <v>0</v>
      </c>
      <c r="BO39" s="96">
        <v>0</v>
      </c>
      <c r="BP39" s="96">
        <v>0</v>
      </c>
      <c r="BQ39" s="96">
        <v>0</v>
      </c>
      <c r="BR39" s="96">
        <v>0</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5">
        <f>SUM(Tabelle2[[#This Row],[Jan 22 CF]:[Mar 22 CF]])</f>
        <v>0</v>
      </c>
      <c r="CL39" s="95">
        <f>SUM(Tabelle2[[#This Row],[Apr 22 CF]:[Jun 22 CF]])</f>
        <v>0</v>
      </c>
      <c r="CM39" s="95">
        <f>SUM(Tabelle2[[#This Row],[Jul 22 CF]:[Sep 22 CF]])</f>
        <v>0</v>
      </c>
      <c r="CN39" s="95">
        <f>SUM(Tabelle2[[#This Row],[Oct 22 CF]:[Dec 22 CF]])</f>
        <v>0</v>
      </c>
      <c r="CO39" s="95">
        <f>SUM(Tabelle2[[#This Row],[Jan 23 CF]:[Mar 23 CF]])</f>
        <v>0</v>
      </c>
      <c r="CP39" s="95">
        <f>SUM(Tabelle2[[#This Row],[Apr 23 CF]:[Jun 23 CF]])</f>
        <v>0</v>
      </c>
      <c r="CQ39" s="95">
        <f>SUM(Tabelle2[[#This Row],[Jul 23 CF]:[Sep 23 CF]])</f>
        <v>0</v>
      </c>
      <c r="CR39" s="95">
        <f>SUM(Tabelle2[[#This Row],[Oct 23 CF]:[Dec 23 CF]])</f>
        <v>0</v>
      </c>
      <c r="CS39" s="95">
        <f>SUM(Tabelle2[[#This Row],[Jan 24 CF]:[Mar 24 CF]])</f>
        <v>0</v>
      </c>
      <c r="CT39" s="95">
        <f>SUM(Tabelle2[[#This Row],[Apr 24 CF]:[Jun 24 CF]])</f>
        <v>0</v>
      </c>
      <c r="CU39" s="95">
        <f>SUM(Tabelle2[[#This Row],[Jul 24 CF]:[Sep 24 CF]])</f>
        <v>0</v>
      </c>
      <c r="CV39" s="95">
        <f>SUM(Tabelle2[[#This Row],[Oct 24 CF]:[Dec 24 CF]])</f>
        <v>0</v>
      </c>
      <c r="CW39" s="98">
        <v>0</v>
      </c>
      <c r="CX39" s="275">
        <v>0</v>
      </c>
      <c r="CY39" s="98">
        <v>0</v>
      </c>
      <c r="CZ39" s="52">
        <v>0</v>
      </c>
      <c r="DA39" s="52">
        <f>SUM(Tabelle2[[#This Row],[Jan 22 CF]:[Dec 22 CF]])</f>
        <v>0</v>
      </c>
      <c r="DB39" s="98">
        <f>SUM(Tabelle2[[#This Row],[Jan 23 CF]:[Dec 23 CF]])</f>
        <v>0</v>
      </c>
      <c r="DC39" s="98">
        <f>SUM(Tabelle2[[#This Row],[Jan 24 CF]:[Dec 24 CF]])</f>
        <v>0</v>
      </c>
      <c r="DD39" s="98">
        <v>0</v>
      </c>
      <c r="DE39" s="98">
        <v>0</v>
      </c>
      <c r="DF39" s="98">
        <v>0</v>
      </c>
      <c r="DG39" s="98">
        <v>0</v>
      </c>
      <c r="DH39" s="98">
        <v>0</v>
      </c>
      <c r="DI39" s="98">
        <v>0</v>
      </c>
      <c r="DJ39" s="98">
        <v>0</v>
      </c>
      <c r="DK39" s="98">
        <v>0</v>
      </c>
      <c r="DL39" s="98">
        <v>0</v>
      </c>
      <c r="DM39" s="98">
        <v>0</v>
      </c>
      <c r="DN39" s="98"/>
      <c r="DO39" s="98"/>
      <c r="DP39" s="226">
        <v>0.95</v>
      </c>
      <c r="DQ39" s="226">
        <v>0.92500000000000004</v>
      </c>
      <c r="DR39" s="226">
        <v>0.8</v>
      </c>
      <c r="DS39" s="226">
        <v>0.85</v>
      </c>
      <c r="DT39" s="226">
        <v>0.9</v>
      </c>
      <c r="DU39" s="226">
        <v>0.9</v>
      </c>
      <c r="DV39" s="226">
        <v>0.9</v>
      </c>
      <c r="DW39" s="226">
        <v>0.9</v>
      </c>
      <c r="DX39" s="226">
        <v>0.9</v>
      </c>
      <c r="DY39" s="226">
        <v>0.9</v>
      </c>
      <c r="DZ39" s="226">
        <v>0.9</v>
      </c>
      <c r="EA39" s="226">
        <v>0.88</v>
      </c>
      <c r="EB39" s="226">
        <v>0.9</v>
      </c>
      <c r="EC39" s="226">
        <v>0.93</v>
      </c>
      <c r="ED39" s="226">
        <v>0.93</v>
      </c>
      <c r="EE39" s="226">
        <v>0.9</v>
      </c>
      <c r="EF39" s="316">
        <v>0.9</v>
      </c>
      <c r="EG39" s="316">
        <v>0.9</v>
      </c>
      <c r="EH39" s="316">
        <v>0.9</v>
      </c>
      <c r="EI39" s="226">
        <v>0.95</v>
      </c>
      <c r="EJ39" s="226">
        <v>0.95</v>
      </c>
      <c r="EK39" s="226">
        <v>0.95</v>
      </c>
      <c r="EL39" s="226">
        <v>0.97499999999999998</v>
      </c>
      <c r="EM39" s="226">
        <v>0.95</v>
      </c>
      <c r="EN39" s="226">
        <v>0.9</v>
      </c>
      <c r="EO39" s="226">
        <v>0.9</v>
      </c>
      <c r="EP39" s="226">
        <v>0.9</v>
      </c>
      <c r="EQ39" s="226">
        <v>0.9</v>
      </c>
      <c r="ER39" s="226">
        <v>0.9</v>
      </c>
      <c r="ES39" s="226">
        <v>0.9</v>
      </c>
      <c r="ET39" s="226">
        <v>0.9</v>
      </c>
      <c r="EU39" s="226">
        <v>0.9</v>
      </c>
      <c r="EV39" s="226">
        <v>0.9</v>
      </c>
      <c r="EW39" s="226">
        <v>0.9</v>
      </c>
      <c r="EX39" s="226">
        <v>0.9</v>
      </c>
      <c r="EY39" s="226">
        <v>0.9</v>
      </c>
      <c r="EZ39" s="316">
        <v>0.9</v>
      </c>
      <c r="FA39" s="226">
        <v>0.9</v>
      </c>
      <c r="FB39" s="226">
        <v>0.85</v>
      </c>
      <c r="FC39" s="226">
        <v>0.85</v>
      </c>
      <c r="FD39" s="226">
        <v>0.85</v>
      </c>
      <c r="FE39" s="226">
        <v>0.85</v>
      </c>
      <c r="FF39" s="226">
        <v>0.85</v>
      </c>
      <c r="FG39" s="226">
        <v>0.85</v>
      </c>
      <c r="FH39" s="226">
        <v>0.85</v>
      </c>
      <c r="FI39" s="226">
        <v>0.85</v>
      </c>
      <c r="FJ39" s="226">
        <v>0.85</v>
      </c>
      <c r="FK39" s="226">
        <v>0.85</v>
      </c>
      <c r="FL39" s="226">
        <v>0.85</v>
      </c>
      <c r="FM39" s="195">
        <f t="shared" si="0"/>
        <v>0</v>
      </c>
      <c r="FN39" s="195">
        <f t="shared" si="1"/>
        <v>0</v>
      </c>
      <c r="FO39" s="195">
        <f t="shared" si="2"/>
        <v>0</v>
      </c>
      <c r="FP39" s="195">
        <f t="shared" si="3"/>
        <v>0</v>
      </c>
      <c r="FQ39" s="195">
        <f t="shared" si="4"/>
        <v>0</v>
      </c>
      <c r="FR39" s="195">
        <f t="shared" si="5"/>
        <v>0</v>
      </c>
      <c r="FS39" s="195">
        <f t="shared" si="6"/>
        <v>0</v>
      </c>
      <c r="FT39" s="95">
        <f t="shared" si="7"/>
        <v>0</v>
      </c>
      <c r="FU39" s="95">
        <f t="shared" si="8"/>
        <v>0</v>
      </c>
      <c r="FV39" s="95">
        <f t="shared" si="9"/>
        <v>0</v>
      </c>
      <c r="FW39" s="95">
        <f t="shared" si="10"/>
        <v>0</v>
      </c>
      <c r="FX39" s="95">
        <f t="shared" si="11"/>
        <v>0</v>
      </c>
      <c r="FY39" s="244">
        <f t="shared" si="12"/>
        <v>0</v>
      </c>
      <c r="FZ39" s="244">
        <f t="shared" si="13"/>
        <v>0</v>
      </c>
      <c r="GA39" s="244">
        <f t="shared" si="14"/>
        <v>0</v>
      </c>
      <c r="GB39" s="244">
        <f t="shared" si="15"/>
        <v>0</v>
      </c>
      <c r="GC39" s="95">
        <f t="shared" si="16"/>
        <v>0</v>
      </c>
      <c r="GD39" s="95">
        <f t="shared" si="17"/>
        <v>0</v>
      </c>
      <c r="GE39" s="95">
        <f t="shared" si="18"/>
        <v>0</v>
      </c>
      <c r="GF39" s="95">
        <f t="shared" si="19"/>
        <v>0</v>
      </c>
      <c r="GG39" s="95">
        <f t="shared" si="20"/>
        <v>0</v>
      </c>
      <c r="GH39" s="95">
        <f t="shared" si="21"/>
        <v>0</v>
      </c>
      <c r="GI39" s="95">
        <f>BW39*Tabelle2[[#This Row],[Nov 2023 AF]]</f>
        <v>0</v>
      </c>
      <c r="GJ39" s="95">
        <f>BX39*Tabelle2[[#This Row],[Dec 2023 AF]]</f>
        <v>0</v>
      </c>
      <c r="GK39" s="95">
        <f>BY39*Tabelle2[[#This Row],[Jan 2024 AF]]</f>
        <v>0</v>
      </c>
      <c r="GL39" s="95">
        <f>BZ39*Tabelle2[[#This Row],[Feb 2024 AF]]</f>
        <v>0</v>
      </c>
      <c r="GM39" s="95">
        <f>CA39*Tabelle2[[#This Row],[Mar 2024 AF]]</f>
        <v>0</v>
      </c>
      <c r="GN39" s="95">
        <f>CB39*Tabelle2[[#This Row],[Apr 2024 AF]]</f>
        <v>0</v>
      </c>
      <c r="GO39" s="95">
        <f>CC39*Tabelle2[[#This Row],[May 2024 AF]]</f>
        <v>0</v>
      </c>
      <c r="GP39" s="95">
        <f>CD39*Tabelle2[[#This Row],[Jun 2024 AF]]</f>
        <v>0</v>
      </c>
      <c r="GQ39" s="95">
        <f>CE39*Tabelle2[[#This Row],[Jul 2024 AF]]</f>
        <v>0</v>
      </c>
      <c r="GR39" s="95">
        <f>CF39*Tabelle2[[#This Row],[Aug 2024 AF]]</f>
        <v>0</v>
      </c>
      <c r="GS39" s="95">
        <f>CG39*Tabelle2[[#This Row],[Sep 2024 AF]]</f>
        <v>0</v>
      </c>
      <c r="GT39" s="95">
        <f>CH39*Tabelle2[[#This Row],[Oct 2024 AF]]</f>
        <v>0</v>
      </c>
      <c r="GU39" s="95">
        <f>CI39*Tabelle2[[#This Row],[Nov 2024 AF]]</f>
        <v>0</v>
      </c>
      <c r="GV39" s="95">
        <f>CJ39*Tabelle2[[#This Row],[Dec 2024 AF]]</f>
        <v>0</v>
      </c>
      <c r="GW39" s="95">
        <f>SUM(Tabelle2[[#This Row],[Jan 22 NF]:[Mar 22 NF]])</f>
        <v>0</v>
      </c>
      <c r="GX39" s="95">
        <f>SUM(Tabelle2[[#This Row],[Apr 22 NF]:[Jun 22 NF]])</f>
        <v>0</v>
      </c>
      <c r="GY39" s="95">
        <f>SUM(Tabelle2[[#This Row],[Jul 22 NF]:[Sep 22 NF]])</f>
        <v>0</v>
      </c>
      <c r="GZ39" s="95">
        <f>SUM(Tabelle2[[#This Row],[Oct 22 NF]:[Dec 22 NF]])</f>
        <v>0</v>
      </c>
      <c r="HA39" s="98">
        <f>SUM(Tabelle2[[#This Row],[Jan 23 NF]:[Mar 23 NF]])</f>
        <v>0</v>
      </c>
      <c r="HB39" s="98">
        <f>SUM(Tabelle2[[#This Row],[Apr 23 NF]:[Jun 23 NF]])</f>
        <v>0</v>
      </c>
      <c r="HC39" s="98">
        <f>SUM(Tabelle2[[#This Row],[Jul 23 NF]:[Sep 23 NF]])</f>
        <v>0</v>
      </c>
      <c r="HD39" s="98">
        <f>SUM(Tabelle2[[#This Row],[Oct 23 NF]:[Dec 23 NF]])</f>
        <v>0</v>
      </c>
      <c r="HE39" s="95">
        <f>SUM(Tabelle2[[#This Row],[Jan 24 NF]:[Mar 24 NF]])</f>
        <v>0</v>
      </c>
      <c r="HF39" s="98">
        <f>SUM(Tabelle2[[#This Row],[Apr 24 NF]:[Jun 24 NF]])</f>
        <v>0</v>
      </c>
      <c r="HG39" s="98">
        <f>SUM(Tabelle2[[#This Row],[Jul 24 NF]:[Sep 24 NF]])</f>
        <v>0</v>
      </c>
      <c r="HH39" s="98">
        <f>SUM(Tabelle2[[#This Row],[Oct 24 NF]:[Dec 24 NF]])</f>
        <v>0</v>
      </c>
      <c r="HI39" s="244"/>
      <c r="HJ39" s="244"/>
      <c r="HK39" s="244"/>
      <c r="HL39" s="244"/>
      <c r="HM39" s="244"/>
      <c r="HN39" s="244"/>
      <c r="HO39" s="244"/>
      <c r="HP39" s="244"/>
      <c r="HQ39" s="244"/>
      <c r="HR39" s="244"/>
      <c r="HS39" s="244"/>
      <c r="HT39" s="244"/>
      <c r="HU39" s="244"/>
      <c r="HV39" s="246"/>
      <c r="HW39" s="98">
        <v>0</v>
      </c>
      <c r="HX39" s="98">
        <v>0</v>
      </c>
      <c r="HY39" s="98">
        <v>0</v>
      </c>
      <c r="HZ39" s="98">
        <f>SUM(Tabelle2[[#This Row],[Jan 22 NF]:[Dec 22 NF]])</f>
        <v>0</v>
      </c>
      <c r="IA39" s="98">
        <f>SUM(Tabelle2[[#This Row],[Jan 23 NF]:[Dec 23 NF]])</f>
        <v>0</v>
      </c>
      <c r="IB39" s="98">
        <f>SUM(Tabelle2[[#This Row],[Jan 24 NF]:[Dec 24 NF]])</f>
        <v>0</v>
      </c>
      <c r="IC39" s="98">
        <f>IFERROR(Tabelle2[[#This Row],[2025 CF]]*Tabelle2[[#This Row],[2025 AF]],0)</f>
        <v>0</v>
      </c>
      <c r="ID39" s="98">
        <f>IFERROR(Tabelle2[[#This Row],[2026 CF]]*Tabelle2[[#This Row],[2026 AF]],0)</f>
        <v>0</v>
      </c>
      <c r="IE39" s="98">
        <f>IFERROR(Tabelle2[[#This Row],[2027 CF]]*Tabelle2[[#This Row],[2027 AF]],0)</f>
        <v>0</v>
      </c>
      <c r="IF39" s="98">
        <f>IFERROR(Tabelle2[[#This Row],[2028 CF]]*Tabelle2[[#This Row],[2028 AF]],0)</f>
        <v>0</v>
      </c>
      <c r="IG39" s="98">
        <f>IFERROR(Tabelle2[[#This Row],[2029 CF]]*Tabelle2[[#This Row],[2029 AF]],0)</f>
        <v>0</v>
      </c>
      <c r="IH39" s="98">
        <f>IFERROR(Tabelle2[[#This Row],[2030 CF]]*Tabelle2[[#This Row],[2030 AF]],0)</f>
        <v>0</v>
      </c>
      <c r="II39" s="98">
        <f>IFERROR(Tabelle2[[#This Row],[2031 CF]]*Tabelle2[[#This Row],[2031 AF]],0)</f>
        <v>0</v>
      </c>
      <c r="IJ39" s="98">
        <f>IFERROR(Tabelle2[[#This Row],[2032 CF]]*Tabelle2[[#This Row],[2032 AF]],0)</f>
        <v>0</v>
      </c>
      <c r="IK39" s="98">
        <f>IFERROR(Tabelle2[[#This Row],[2033 CF]]*Tabelle2[[#This Row],[2033 AF]],0)</f>
        <v>0</v>
      </c>
      <c r="IL39" s="98">
        <f>IFERROR(Tabelle2[[#This Row],[2034 CF]]*Tabelle2[[#This Row],[2034 AF]],0)</f>
        <v>0</v>
      </c>
      <c r="IM39" s="98">
        <f>IFERROR(Tabelle2[[#This Row],[2035 CF]]*Tabelle2[[#This Row],[2035 AF]],0)</f>
        <v>0</v>
      </c>
      <c r="IN39" s="246">
        <v>0</v>
      </c>
      <c r="IO39" s="246">
        <v>0</v>
      </c>
      <c r="IP39" s="246">
        <v>0</v>
      </c>
      <c r="IQ39" s="246">
        <v>0</v>
      </c>
      <c r="IR39" s="246">
        <v>0</v>
      </c>
      <c r="IS39" s="252">
        <v>0</v>
      </c>
      <c r="IT39" s="253">
        <v>0</v>
      </c>
      <c r="IU39" s="253">
        <v>0</v>
      </c>
      <c r="IV39" s="246">
        <v>0</v>
      </c>
      <c r="IW39" s="246">
        <v>0</v>
      </c>
      <c r="IX39" s="246">
        <v>0</v>
      </c>
      <c r="IY39" s="246">
        <v>0</v>
      </c>
      <c r="IZ39" s="252">
        <v>0</v>
      </c>
      <c r="JA39" s="252">
        <v>0</v>
      </c>
      <c r="JB39" s="252">
        <v>0</v>
      </c>
      <c r="JC39" s="252">
        <v>0</v>
      </c>
      <c r="JD39" s="252">
        <v>0</v>
      </c>
      <c r="JE39" s="196">
        <v>0</v>
      </c>
      <c r="JF39" s="196">
        <v>0</v>
      </c>
      <c r="JG39" s="196">
        <v>0</v>
      </c>
      <c r="JH39" s="196">
        <v>0</v>
      </c>
      <c r="JI39" s="196">
        <v>0</v>
      </c>
      <c r="JJ39" s="196">
        <v>0</v>
      </c>
      <c r="JK39" s="196">
        <v>0</v>
      </c>
      <c r="JL39" s="196">
        <v>0</v>
      </c>
      <c r="JM39" s="196">
        <v>0</v>
      </c>
      <c r="JN39" s="196">
        <v>0</v>
      </c>
      <c r="JO39" s="196">
        <v>0</v>
      </c>
      <c r="JP39" s="196">
        <v>0</v>
      </c>
      <c r="JQ39" s="196">
        <f>SUM(Tabelle2[[#This Row],[Jan-23B]:[Mar-23B]])</f>
        <v>0</v>
      </c>
      <c r="JR39" s="196">
        <f>SUM(Tabelle2[[#This Row],[Apr-23B]:[Jun-23B]])</f>
        <v>0</v>
      </c>
      <c r="JS39" s="196">
        <f>SUM(Tabelle2[[#This Row],[Jul-23B]:[Sep-23B]])</f>
        <v>0</v>
      </c>
      <c r="JT39" s="196">
        <f>SUM(Tabelle2[[#This Row],[Oct-23B]:[Dec-23B]])</f>
        <v>0</v>
      </c>
      <c r="JU39" s="196">
        <f>SUM(Tabelle2[[#This Row],[1Q23 B1]:[4Q23 B]])</f>
        <v>0</v>
      </c>
      <c r="JV39" s="196">
        <v>0</v>
      </c>
      <c r="JW39" s="196">
        <v>0</v>
      </c>
      <c r="JX39" s="196">
        <v>0</v>
      </c>
      <c r="JY39" s="196">
        <v>0</v>
      </c>
      <c r="JZ39" s="196">
        <v>0</v>
      </c>
      <c r="KA39" s="196">
        <v>0</v>
      </c>
      <c r="KB39" s="196">
        <v>0</v>
      </c>
      <c r="KC39" s="196">
        <v>0</v>
      </c>
      <c r="KD39" s="196">
        <v>0</v>
      </c>
      <c r="KE39" s="196">
        <v>0</v>
      </c>
      <c r="KF39" s="196" t="str">
        <f>IF(SUM(Tabelle2[[#This Row],[2018 NF]:[2028 NF]],Tabelle2[[#This Row],[2023 B]])&gt;0,"yes","no")</f>
        <v>no</v>
      </c>
      <c r="KG39" s="196">
        <f>IFERROR(INDEX(Tabelle2[[#Headers],[2005 NF]:[2034 NF]],MATCH(TRUE,INDEX(Tabelle2[[#This Row],[2005 NF]:[2034 NF]]&gt;1000,),0)),0)</f>
        <v>0</v>
      </c>
      <c r="KH39" s="196">
        <f>IFERROR(LOOKUP(2,1/(Tabelle2[[#This Row],[2005 NF]:[2035 NF]]&gt;1000),Tabelle2[[#Headers],[2005 NF]:[2035 NF]]),0)</f>
        <v>0</v>
      </c>
      <c r="KI39" s="196">
        <f>SUM(Tabelle2[[#This Row],[Jan 23 NF]:[Mar 23 NF]])</f>
        <v>0</v>
      </c>
      <c r="KJ39" s="196">
        <f>SUM(Tabelle2[[#This Row],[Jan-23B]:[Mar-23B]])</f>
        <v>0</v>
      </c>
      <c r="KK39" s="246">
        <v>0</v>
      </c>
      <c r="KL39" s="246">
        <v>0</v>
      </c>
      <c r="KM39" s="246">
        <v>0</v>
      </c>
      <c r="KN39" s="246">
        <v>0</v>
      </c>
      <c r="KO39" s="246">
        <v>0</v>
      </c>
      <c r="KP39" s="246">
        <v>0</v>
      </c>
      <c r="KQ39" s="246">
        <v>0</v>
      </c>
      <c r="KR39" s="246">
        <v>0</v>
      </c>
      <c r="KS39" s="246">
        <v>0</v>
      </c>
      <c r="KT39" s="246">
        <v>0</v>
      </c>
      <c r="KU39" s="246">
        <v>0</v>
      </c>
      <c r="KV39" s="246">
        <v>0</v>
      </c>
      <c r="KW39" s="52">
        <v>0</v>
      </c>
      <c r="KX39" s="52">
        <v>0</v>
      </c>
      <c r="KY39" s="52">
        <v>0</v>
      </c>
      <c r="KZ39" s="52">
        <v>0</v>
      </c>
      <c r="LA39" s="52" t="e">
        <f>$AV39*2.204623/#REF!*$AP39*Tabelle2[[#This Row],[May 23 NF]]</f>
        <v>#REF!</v>
      </c>
      <c r="LB39" s="52" t="e">
        <f>$AV39*2.204623/#REF!*$AP39*Tabelle2[[#This Row],[Jun 23 NF]]</f>
        <v>#REF!</v>
      </c>
      <c r="LC39" s="52" t="e">
        <f>$AV39*2.204623/#REF!*$AP39*Tabelle2[[#This Row],[Jul 23 NF]]</f>
        <v>#REF!</v>
      </c>
      <c r="LD39" s="52" t="e">
        <f>$AV39*2.204623/#REF!*$AP39*Tabelle2[[#This Row],[Aug 23 NF]]</f>
        <v>#REF!</v>
      </c>
      <c r="LE39" s="52" t="e">
        <f>$AV39*2.204623/#REF!*$AP39*Tabelle2[[#This Row],[Sep 23 NF]]</f>
        <v>#REF!</v>
      </c>
      <c r="LF39" s="52" t="e">
        <f>$AV39*2.204623/#REF!*$AP39*Tabelle2[[#This Row],[Oct 23 NF]]</f>
        <v>#REF!</v>
      </c>
      <c r="LG39" s="52" t="e">
        <f>$AV39*2.204623/#REF!*$AP39*Tabelle2[[#This Row],[Nov 23 NF]]</f>
        <v>#REF!</v>
      </c>
      <c r="LH39" s="52" t="e">
        <f>$AV39*2.204623/#REF!*$AP39*Tabelle2[[#This Row],[Dec 23 NF]]</f>
        <v>#REF!</v>
      </c>
      <c r="LI39" s="52" t="e">
        <f>$AV39*2.204623/#REF!*$AP39*Tabelle2[[#This Row],[Jan 24 NF]]</f>
        <v>#REF!</v>
      </c>
      <c r="LJ39" s="52" t="e">
        <f>$AV39*2.204623/#REF!*$AP39*Tabelle2[[#This Row],[Feb 24 NF]]</f>
        <v>#REF!</v>
      </c>
      <c r="LK39" s="52" t="e">
        <f>$AV39*2.204623/#REF!*$AP39*Tabelle2[[#This Row],[Mar 24 NF]]</f>
        <v>#REF!</v>
      </c>
      <c r="LL39" s="52" t="e">
        <f>$AV39*2.204623/#REF!*$AP39*Tabelle2[[#This Row],[Apr 24 NF]]</f>
        <v>#REF!</v>
      </c>
      <c r="LM39" s="52" t="e">
        <f>$AV39*2.204623/#REF!*$AP39*Tabelle2[[#This Row],[May 24 NF]]</f>
        <v>#REF!</v>
      </c>
      <c r="LN39" s="52" t="e">
        <f>$AV39*2.204623/#REF!*$AP39*Tabelle2[[#This Row],[Jun 24 NF]]</f>
        <v>#REF!</v>
      </c>
      <c r="LO39" s="52" t="e">
        <f>$AV39*2.204623/#REF!*$AP39*Tabelle2[[#This Row],[Jul 24 NF]]</f>
        <v>#REF!</v>
      </c>
      <c r="LP39" s="52" t="e">
        <f>$AV39*2.204623/#REF!*$AP39*Tabelle2[[#This Row],[Aug 24 NF]]</f>
        <v>#REF!</v>
      </c>
      <c r="LQ39" s="52" t="e">
        <f>$AV39*2.204623/#REF!*$AP39*Tabelle2[[#This Row],[Sep 24 NF]]</f>
        <v>#REF!</v>
      </c>
      <c r="LR39" s="52" t="e">
        <f>$AV39*2.204623/#REF!*$AP39*Tabelle2[[#This Row],[Oct 24 NF]]</f>
        <v>#REF!</v>
      </c>
      <c r="LS39" s="52" t="e">
        <f>$AV39*2.204623/#REF!*$AP39*Tabelle2[[#This Row],[Nov 24 NF]]</f>
        <v>#REF!</v>
      </c>
      <c r="LT39" s="52" t="e">
        <f>$AV39*2.204623/#REF!*$AP39*Tabelle2[[#This Row],[Dec 24 NF]]</f>
        <v>#REF!</v>
      </c>
      <c r="LU39" s="198">
        <f>SUM(Tabelle2[[#This Row],[Jan 22 EV]:[Mar 22 EV]])</f>
        <v>0</v>
      </c>
      <c r="LV39" s="198">
        <f>SUM(Tabelle2[[#This Row],[Apr 22 EV]:[Jun 22 EV]])</f>
        <v>0</v>
      </c>
      <c r="LW39" s="198">
        <f>SUM(Tabelle2[[#This Row],[Jul 22 EV]:[Sep 22 EV]])</f>
        <v>0</v>
      </c>
      <c r="LX39" s="198">
        <f>SUM(Tabelle2[[#This Row],[Oct 22 EV]:[Dec 22 EV]])</f>
        <v>0</v>
      </c>
      <c r="LY39" s="198">
        <f>SUM(Tabelle2[[#This Row],[Jan 23 EV]:[Mar 23 EV]])</f>
        <v>0</v>
      </c>
      <c r="LZ39" s="198" t="e">
        <f>SUM(Tabelle2[[#This Row],[Apr 23 EV]:[Jun 23 EV]])</f>
        <v>#REF!</v>
      </c>
      <c r="MA39" s="198" t="e">
        <f>SUM(Tabelle2[[#This Row],[Jul 23 EV]:[Sep 23 EV]])</f>
        <v>#REF!</v>
      </c>
      <c r="MB39" s="198" t="e">
        <f>SUM(Tabelle2[[#This Row],[Oct 23 EV]:[Dec 23 EV]])</f>
        <v>#REF!</v>
      </c>
      <c r="MC39" s="198" t="e">
        <f>SUM(Tabelle2[[#This Row],[Jan 24 EV]:[Mar 24 EV]])</f>
        <v>#REF!</v>
      </c>
      <c r="MD39" s="198" t="e">
        <f>SUM(Tabelle2[[#This Row],[Apr 24 EV]:[Jun 24 EV]])</f>
        <v>#REF!</v>
      </c>
      <c r="ME39" s="198" t="e">
        <f>SUM(Tabelle2[[#This Row],[Jul 24 EV]:[Sep 24 EV]])</f>
        <v>#REF!</v>
      </c>
      <c r="MF39" s="198" t="e">
        <f>SUM(Tabelle2[[#This Row],[Oct 24 EV]:[Dec 24 EV]])</f>
        <v>#REF!</v>
      </c>
      <c r="MG39" s="244"/>
      <c r="MH39" s="244"/>
      <c r="MI39" s="244"/>
      <c r="MJ39" s="244"/>
      <c r="MK39" s="244"/>
      <c r="ML39" s="244"/>
      <c r="MM39" s="244"/>
      <c r="MN39" s="244"/>
      <c r="MO39" s="244"/>
      <c r="MP39" s="246"/>
      <c r="MQ39" s="246" t="e">
        <f>$AS39*2.204623/#REF!*$AP39*HU39</f>
        <v>#REF!</v>
      </c>
      <c r="MR39" s="246" t="e">
        <f>$AT39*2.204623/#REF!*$AP39*HV39</f>
        <v>#REF!</v>
      </c>
      <c r="MS39" s="246">
        <v>0</v>
      </c>
      <c r="MT39" s="246">
        <v>0</v>
      </c>
      <c r="MU39" s="98">
        <v>0</v>
      </c>
      <c r="MV39" s="98">
        <f>SUM(Tabelle2[[#This Row],[Jan 22 EV]:[Dec 22 EV]])</f>
        <v>0</v>
      </c>
      <c r="MW39" s="98" t="e">
        <f>SUM(Tabelle2[[#This Row],[Jan 23 EV]:[Dec 23 EV]])</f>
        <v>#REF!</v>
      </c>
      <c r="MX39" s="246" t="e">
        <f>SUM(Tabelle2[[#This Row],[Jan 24 EV]:[Dec 24 EV]])</f>
        <v>#REF!</v>
      </c>
      <c r="MY39" s="246">
        <f t="shared" si="22"/>
        <v>0</v>
      </c>
      <c r="MZ39" s="246">
        <f t="shared" si="23"/>
        <v>0</v>
      </c>
      <c r="NA39" s="246">
        <f t="shared" si="24"/>
        <v>0</v>
      </c>
      <c r="NB39" s="246">
        <f t="shared" si="25"/>
        <v>0</v>
      </c>
      <c r="NC39" s="246">
        <v>0</v>
      </c>
      <c r="ND39" s="246">
        <v>0</v>
      </c>
      <c r="NE39" s="246">
        <v>0</v>
      </c>
      <c r="NF39" s="246">
        <v>0</v>
      </c>
      <c r="NG39" s="246">
        <v>0</v>
      </c>
      <c r="NH39" s="246">
        <v>0</v>
      </c>
      <c r="NI39" s="246">
        <v>0</v>
      </c>
      <c r="NJ39" s="246">
        <v>0</v>
      </c>
      <c r="NK39" s="246">
        <v>0</v>
      </c>
      <c r="NL39" s="246">
        <v>0</v>
      </c>
      <c r="NM39" s="246">
        <v>0</v>
      </c>
      <c r="NN39" s="246">
        <v>0</v>
      </c>
      <c r="NO39" s="198">
        <f t="shared" si="26"/>
        <v>0</v>
      </c>
      <c r="NP39" s="198">
        <f t="shared" si="27"/>
        <v>0</v>
      </c>
      <c r="NQ39" s="198">
        <f t="shared" si="28"/>
        <v>0</v>
      </c>
      <c r="NR39" s="198">
        <f t="shared" si="29"/>
        <v>0</v>
      </c>
      <c r="NS39" s="198">
        <f t="shared" si="30"/>
        <v>0</v>
      </c>
      <c r="NT39" s="198">
        <v>0</v>
      </c>
      <c r="NU39" s="198">
        <v>0</v>
      </c>
      <c r="NV39" s="198">
        <v>0</v>
      </c>
      <c r="NW39" s="198">
        <v>0</v>
      </c>
      <c r="NX39" s="198">
        <v>0</v>
      </c>
      <c r="NY39" s="198">
        <v>0</v>
      </c>
      <c r="NZ39" s="198">
        <v>0</v>
      </c>
      <c r="OA39" s="198">
        <v>0</v>
      </c>
      <c r="OB39" s="198">
        <v>0</v>
      </c>
      <c r="OC39" s="198">
        <v>0</v>
      </c>
      <c r="OD39" s="198">
        <v>0</v>
      </c>
      <c r="OE39" s="198">
        <v>0</v>
      </c>
      <c r="OF39" s="246">
        <f>SUM(Tabelle2[[#This Row],[Jan 23 B EV]:[Mar 23 B EV]])</f>
        <v>0</v>
      </c>
      <c r="OG39" s="246">
        <f>SUM(Tabelle2[[#This Row],[Apr 23 B EV]:[Jun 23 B EV]])</f>
        <v>0</v>
      </c>
      <c r="OH39" s="246">
        <f>SUM(Tabelle2[[#This Row],[Jul 23 B EV]:[Sep 23 B EV]])</f>
        <v>0</v>
      </c>
      <c r="OI39" s="246">
        <f>SUM(Tabelle2[[#This Row],[Oct 23 B EV]:[Dec 23 B EV]])</f>
        <v>0</v>
      </c>
      <c r="OJ39" s="246">
        <f>SUM(Tabelle2[[#This Row],[Jan 23 B EV]:[Dec 23 B EV]])</f>
        <v>0</v>
      </c>
      <c r="OK39" s="244"/>
      <c r="OL39" s="244"/>
      <c r="OM39" s="250"/>
      <c r="ON39" s="250"/>
      <c r="OO39" s="250"/>
      <c r="OP39" s="250"/>
      <c r="OQ39" s="244"/>
      <c r="OR39" s="244"/>
      <c r="OS39" s="244"/>
      <c r="OT39" s="244"/>
      <c r="OU39" s="244"/>
      <c r="OV39" s="244"/>
      <c r="OW39" s="244"/>
      <c r="OX39" s="198">
        <v>0</v>
      </c>
      <c r="OY39" s="198">
        <v>0</v>
      </c>
      <c r="OZ39" s="198">
        <v>0</v>
      </c>
      <c r="PA39" s="198">
        <v>0</v>
      </c>
      <c r="PB39" s="353">
        <v>0</v>
      </c>
      <c r="PC39" s="250"/>
      <c r="PD39" s="53" t="s">
        <v>35</v>
      </c>
      <c r="PE39" s="12" t="s">
        <v>159</v>
      </c>
      <c r="PF39" s="328" t="s">
        <v>189</v>
      </c>
      <c r="PG39" s="54">
        <v>0</v>
      </c>
      <c r="PH39" s="55">
        <v>0</v>
      </c>
      <c r="PI39" s="4">
        <v>1</v>
      </c>
      <c r="PJ39" s="4" t="s">
        <v>189</v>
      </c>
      <c r="PK39" s="4">
        <v>0</v>
      </c>
      <c r="PL39" s="4"/>
      <c r="PM39" s="330"/>
      <c r="PN39" s="53">
        <v>0</v>
      </c>
      <c r="PO39" s="53">
        <v>0</v>
      </c>
      <c r="PP39" s="247"/>
      <c r="PQ39" s="247"/>
      <c r="PR39" s="237"/>
      <c r="PS39" s="254"/>
      <c r="PT39" s="237">
        <v>1303.5425000000002</v>
      </c>
      <c r="PU39" s="200">
        <v>1370.2194718749997</v>
      </c>
      <c r="PV39" s="200">
        <v>2104.73750625</v>
      </c>
      <c r="PW39" s="200">
        <v>2740.9947277688557</v>
      </c>
      <c r="PX39" s="200" t="e">
        <f>IF($PI39=1,SUMIF(#REF!,$PF39,#REF!),SUMIF(#REF!,$PJ39,#REF!))</f>
        <v>#REF!</v>
      </c>
      <c r="PY39" s="200" t="e">
        <f>IF($PI39=1,SUMIF(#REF!,$PF39,#REF!),SUMIF(#REF!,$PJ39,#REF!))</f>
        <v>#REF!</v>
      </c>
      <c r="PZ39" s="200" t="e">
        <f>IF($PI39=1,SUMIF(#REF!,$PF39,#REF!),SUMIF(#REF!,$PJ39,#REF!))</f>
        <v>#REF!</v>
      </c>
      <c r="QA39" s="200" t="e">
        <f>IF($PI39=1,SUMIF(#REF!,$PF39,#REF!),SUMIF(#REF!,$PJ39,#REF!))</f>
        <v>#REF!</v>
      </c>
      <c r="QB39" s="200" t="e">
        <f>IF($PI39=1,SUMIF(#REF!,$PF39,#REF!),SUMIF(#REF!,$PJ39,#REF!))</f>
        <v>#REF!</v>
      </c>
      <c r="QC39" s="200" t="e">
        <f>IF($PI39=1,SUMIF(#REF!,$PF39,#REF!),SUMIF(#REF!,$PJ39,#REF!))</f>
        <v>#REF!</v>
      </c>
      <c r="QD39" s="248">
        <f t="shared" si="31"/>
        <v>0</v>
      </c>
      <c r="QE39" s="248">
        <f t="shared" si="32"/>
        <v>0</v>
      </c>
      <c r="QF39" s="248">
        <f t="shared" si="49"/>
        <v>0</v>
      </c>
      <c r="QG39" s="248">
        <f t="shared" si="34"/>
        <v>4.0019406521250014</v>
      </c>
      <c r="QH39" s="57">
        <f t="shared" si="42"/>
        <v>4.2066422896298423</v>
      </c>
      <c r="QI39" s="57">
        <f t="shared" si="43"/>
        <v>6.4616493810628128</v>
      </c>
      <c r="QJ39" s="57">
        <f>IF(Tabelle2[[#This Row],[Index and Premium Usage]]=1,($AW39*(1+$AZ39))*(PW39*(1+$PG39)+$PH39)/1000,($AW39*(1+$AZ39))*(PW39*(1+$PG39)+$PK39)/1000)</f>
        <v>8.414990863986775</v>
      </c>
      <c r="QK39" s="57" t="e">
        <f>IF($PI39=1,($AW39*(1+$AY39))*(PX39*(1+$PG39)+$PH39)/1000,($AW39*(1+$AZ39))*(PX39*(1+$PG39)+$PK39+Tabelle2[[#This Row],[Premium VW 2023]])/1000)</f>
        <v>#REF!</v>
      </c>
      <c r="QL39" s="57" t="e">
        <f t="shared" si="44"/>
        <v>#REF!</v>
      </c>
      <c r="QM39" s="57" t="e">
        <f t="shared" si="45"/>
        <v>#REF!</v>
      </c>
      <c r="QN39" s="57" t="e">
        <f t="shared" si="46"/>
        <v>#REF!</v>
      </c>
      <c r="QO39" s="57" t="e">
        <f t="shared" si="47"/>
        <v>#REF!</v>
      </c>
      <c r="QP39" s="57" t="e">
        <f t="shared" si="48"/>
        <v>#REF!</v>
      </c>
    </row>
    <row r="40" spans="1:458" ht="12.75" customHeight="1">
      <c r="A40" s="94" t="s">
        <v>941</v>
      </c>
      <c r="B40" s="94" t="s">
        <v>87</v>
      </c>
      <c r="C40" s="94" t="s">
        <v>1553</v>
      </c>
      <c r="D40" s="94" t="s">
        <v>108</v>
      </c>
      <c r="E40" s="173" t="s">
        <v>304</v>
      </c>
      <c r="F40" s="94" t="s">
        <v>304</v>
      </c>
      <c r="G40" s="94" t="s">
        <v>304</v>
      </c>
      <c r="H40" s="2" t="s">
        <v>216</v>
      </c>
      <c r="I40" s="188" t="s">
        <v>216</v>
      </c>
      <c r="J40" s="94" t="s">
        <v>342</v>
      </c>
      <c r="K40" s="94" t="s">
        <v>22</v>
      </c>
      <c r="L40" s="94" t="s">
        <v>22</v>
      </c>
      <c r="M40" s="2" t="s">
        <v>983</v>
      </c>
      <c r="N40" s="2" t="s">
        <v>232</v>
      </c>
      <c r="O40" s="1" t="s">
        <v>232</v>
      </c>
      <c r="P40" s="3" t="s">
        <v>79</v>
      </c>
      <c r="Q40" s="2" t="s">
        <v>91</v>
      </c>
      <c r="R40" s="24">
        <v>2</v>
      </c>
      <c r="S40" s="94" t="s">
        <v>121</v>
      </c>
      <c r="T40" s="94" t="s">
        <v>1282</v>
      </c>
      <c r="U40" s="94" t="s">
        <v>14</v>
      </c>
      <c r="V40" s="94"/>
      <c r="W40" s="94"/>
      <c r="X40" s="94"/>
      <c r="Y40" s="2" t="s">
        <v>257</v>
      </c>
      <c r="Z40" s="2" t="s">
        <v>261</v>
      </c>
      <c r="AA40" s="2" t="s">
        <v>741</v>
      </c>
      <c r="AB40" s="2" t="s">
        <v>1229</v>
      </c>
      <c r="AC40" s="326" t="s">
        <v>1135</v>
      </c>
      <c r="AD40" s="94"/>
      <c r="AE40" s="94"/>
      <c r="AF40" s="94" t="s">
        <v>122</v>
      </c>
      <c r="AG40" s="2">
        <v>0</v>
      </c>
      <c r="AH40" s="2" t="s">
        <v>106</v>
      </c>
      <c r="AI40" s="2" t="s">
        <v>109</v>
      </c>
      <c r="AJ40" s="2" t="s">
        <v>120</v>
      </c>
      <c r="AK40" s="20"/>
      <c r="AL40" s="24"/>
      <c r="AM40" s="24"/>
      <c r="AN40" s="24"/>
      <c r="AO40" s="24"/>
      <c r="AP40" s="13">
        <v>1</v>
      </c>
      <c r="AQ40" s="78"/>
      <c r="AR40" s="73">
        <v>13.58</v>
      </c>
      <c r="AS40" s="73">
        <v>13.58</v>
      </c>
      <c r="AT40" s="73">
        <v>13.58</v>
      </c>
      <c r="AU40" s="33">
        <v>13.58</v>
      </c>
      <c r="AV40" s="33">
        <v>13.58</v>
      </c>
      <c r="AW40" s="33">
        <v>13.58</v>
      </c>
      <c r="AX40" s="193"/>
      <c r="AY40" s="61">
        <v>0.1</v>
      </c>
      <c r="AZ40" s="61">
        <v>0.1</v>
      </c>
      <c r="BA40" s="96">
        <v>2628</v>
      </c>
      <c r="BB40" s="96">
        <v>949</v>
      </c>
      <c r="BC40" s="96">
        <v>3165</v>
      </c>
      <c r="BD40" s="96">
        <v>1066</v>
      </c>
      <c r="BE40" s="133">
        <v>0</v>
      </c>
      <c r="BF40" s="133">
        <v>1264</v>
      </c>
      <c r="BG40" s="133">
        <v>3033</v>
      </c>
      <c r="BH40" s="133">
        <v>3456</v>
      </c>
      <c r="BI40" s="133">
        <v>596</v>
      </c>
      <c r="BJ40" s="133">
        <v>1476</v>
      </c>
      <c r="BK40" s="133">
        <v>1728</v>
      </c>
      <c r="BL40" s="133">
        <v>4156</v>
      </c>
      <c r="BM40" s="96">
        <v>2860</v>
      </c>
      <c r="BN40" s="96">
        <v>2498</v>
      </c>
      <c r="BO40" s="96">
        <v>4023</v>
      </c>
      <c r="BP40" s="96">
        <v>2205</v>
      </c>
      <c r="BQ40" s="96">
        <v>1516</v>
      </c>
      <c r="BR40" s="96">
        <v>3431</v>
      </c>
      <c r="BS40" s="96">
        <v>3961</v>
      </c>
      <c r="BT40" s="96">
        <v>2441</v>
      </c>
      <c r="BU40" s="96">
        <v>3136</v>
      </c>
      <c r="BV40" s="96">
        <v>4014</v>
      </c>
      <c r="BW40" s="96">
        <v>5082</v>
      </c>
      <c r="BX40" s="96">
        <v>3792</v>
      </c>
      <c r="BY40" s="96">
        <v>4680</v>
      </c>
      <c r="BZ40" s="96">
        <v>3112</v>
      </c>
      <c r="CA40" s="96">
        <v>1908</v>
      </c>
      <c r="CB40" s="96">
        <v>2880</v>
      </c>
      <c r="CC40" s="96">
        <v>2880</v>
      </c>
      <c r="CD40" s="96">
        <v>2880</v>
      </c>
      <c r="CE40" s="96">
        <v>2880</v>
      </c>
      <c r="CF40" s="96">
        <v>2880</v>
      </c>
      <c r="CG40" s="96">
        <v>2880</v>
      </c>
      <c r="CH40" s="96">
        <v>2880</v>
      </c>
      <c r="CI40" s="96">
        <v>2880</v>
      </c>
      <c r="CJ40" s="96">
        <v>2880</v>
      </c>
      <c r="CK40" s="95">
        <f>SUM(Tabelle2[[#This Row],[Jan 22 CF]:[Mar 22 CF]])</f>
        <v>6742</v>
      </c>
      <c r="CL40" s="95">
        <f>SUM(Tabelle2[[#This Row],[Apr 22 CF]:[Jun 22 CF]])</f>
        <v>2330</v>
      </c>
      <c r="CM40" s="95">
        <f>SUM(Tabelle2[[#This Row],[Jul 22 CF]:[Sep 22 CF]])</f>
        <v>7085</v>
      </c>
      <c r="CN40" s="95">
        <f>SUM(Tabelle2[[#This Row],[Oct 22 CF]:[Dec 22 CF]])</f>
        <v>7360</v>
      </c>
      <c r="CO40" s="95">
        <f>SUM(Tabelle2[[#This Row],[Jan 23 CF]:[Mar 23 CF]])</f>
        <v>9381</v>
      </c>
      <c r="CP40" s="95">
        <f>SUM(Tabelle2[[#This Row],[Apr 23 CF]:[Jun 23 CF]])</f>
        <v>7152</v>
      </c>
      <c r="CQ40" s="95">
        <f>SUM(Tabelle2[[#This Row],[Jul 23 CF]:[Sep 23 CF]])</f>
        <v>9538</v>
      </c>
      <c r="CR40" s="95">
        <f>SUM(Tabelle2[[#This Row],[Oct 23 CF]:[Dec 23 CF]])</f>
        <v>12888</v>
      </c>
      <c r="CS40" s="95">
        <f>SUM(Tabelle2[[#This Row],[Jan 24 CF]:[Mar 24 CF]])</f>
        <v>9700</v>
      </c>
      <c r="CT40" s="95">
        <f>SUM(Tabelle2[[#This Row],[Apr 24 CF]:[Jun 24 CF]])</f>
        <v>8640</v>
      </c>
      <c r="CU40" s="95">
        <f>SUM(Tabelle2[[#This Row],[Jul 24 CF]:[Sep 24 CF]])</f>
        <v>8640</v>
      </c>
      <c r="CV40" s="95">
        <f>SUM(Tabelle2[[#This Row],[Oct 24 CF]:[Dec 24 CF]])</f>
        <v>8640</v>
      </c>
      <c r="CW40" s="98">
        <v>2975</v>
      </c>
      <c r="CX40" s="275">
        <v>21256</v>
      </c>
      <c r="CY40" s="98">
        <v>33049</v>
      </c>
      <c r="CZ40" s="52">
        <v>28779</v>
      </c>
      <c r="DA40" s="52">
        <f>SUM(Tabelle2[[#This Row],[Jan 22 CF]:[Dec 22 CF]])</f>
        <v>23517</v>
      </c>
      <c r="DB40" s="98">
        <f>SUM(Tabelle2[[#This Row],[Jan 23 CF]:[Dec 23 CF]])</f>
        <v>38959</v>
      </c>
      <c r="DC40" s="98">
        <f>SUM(Tabelle2[[#This Row],[Jan 24 CF]:[Dec 24 CF]])</f>
        <v>35620</v>
      </c>
      <c r="DD40" s="98">
        <v>34546</v>
      </c>
      <c r="DE40" s="98">
        <v>3000</v>
      </c>
      <c r="DF40" s="98">
        <v>0</v>
      </c>
      <c r="DG40" s="98">
        <v>0</v>
      </c>
      <c r="DH40" s="98">
        <v>0</v>
      </c>
      <c r="DI40" s="98">
        <v>0</v>
      </c>
      <c r="DJ40" s="98">
        <v>0</v>
      </c>
      <c r="DK40" s="98">
        <v>0</v>
      </c>
      <c r="DL40" s="98">
        <v>0</v>
      </c>
      <c r="DM40" s="98">
        <v>0</v>
      </c>
      <c r="DN40" s="98"/>
      <c r="DO40" s="98"/>
      <c r="DP40" s="226">
        <v>0.95</v>
      </c>
      <c r="DQ40" s="226">
        <v>0.92500000000000004</v>
      </c>
      <c r="DR40" s="226">
        <v>0.8</v>
      </c>
      <c r="DS40" s="226">
        <v>0.85</v>
      </c>
      <c r="DT40" s="226">
        <v>0.9</v>
      </c>
      <c r="DU40" s="226">
        <v>0.9</v>
      </c>
      <c r="DV40" s="226">
        <v>0.9</v>
      </c>
      <c r="DW40" s="226">
        <v>0.9</v>
      </c>
      <c r="DX40" s="226">
        <v>0.9</v>
      </c>
      <c r="DY40" s="226">
        <v>0.9</v>
      </c>
      <c r="DZ40" s="226">
        <v>0.9</v>
      </c>
      <c r="EA40" s="226">
        <v>0.88</v>
      </c>
      <c r="EB40" s="226">
        <v>0.9</v>
      </c>
      <c r="EC40" s="226">
        <v>0.93</v>
      </c>
      <c r="ED40" s="226">
        <v>0.93</v>
      </c>
      <c r="EE40" s="226">
        <v>0.9</v>
      </c>
      <c r="EF40" s="316">
        <v>0.9</v>
      </c>
      <c r="EG40" s="316">
        <v>0.9</v>
      </c>
      <c r="EH40" s="316">
        <v>0.76800000000000002</v>
      </c>
      <c r="EI40" s="226">
        <v>0.95</v>
      </c>
      <c r="EJ40" s="226">
        <v>0.95</v>
      </c>
      <c r="EK40" s="226">
        <v>0.95</v>
      </c>
      <c r="EL40" s="226">
        <v>0.97499999999999998</v>
      </c>
      <c r="EM40" s="226">
        <v>0.95</v>
      </c>
      <c r="EN40" s="226">
        <v>0.9</v>
      </c>
      <c r="EO40" s="226">
        <v>0.9</v>
      </c>
      <c r="EP40" s="226">
        <v>0.9</v>
      </c>
      <c r="EQ40" s="226">
        <v>0.9</v>
      </c>
      <c r="ER40" s="226">
        <v>0.9</v>
      </c>
      <c r="ES40" s="226">
        <v>0.9</v>
      </c>
      <c r="ET40" s="226">
        <v>0.9</v>
      </c>
      <c r="EU40" s="226">
        <v>0.9</v>
      </c>
      <c r="EV40" s="226">
        <v>0.9</v>
      </c>
      <c r="EW40" s="226">
        <v>0.9</v>
      </c>
      <c r="EX40" s="226">
        <v>0.9</v>
      </c>
      <c r="EY40" s="226">
        <v>0.9</v>
      </c>
      <c r="EZ40" s="316">
        <v>0.76800000000000002</v>
      </c>
      <c r="FA40" s="226">
        <v>0.9</v>
      </c>
      <c r="FB40" s="226">
        <v>0.9</v>
      </c>
      <c r="FC40" s="226">
        <v>0.9</v>
      </c>
      <c r="FD40" s="226">
        <v>0.9</v>
      </c>
      <c r="FE40" s="226">
        <v>0.75</v>
      </c>
      <c r="FF40" s="226">
        <v>0</v>
      </c>
      <c r="FG40" s="226">
        <v>0</v>
      </c>
      <c r="FH40" s="226">
        <v>0</v>
      </c>
      <c r="FI40" s="226">
        <v>0</v>
      </c>
      <c r="FJ40" s="226">
        <v>0</v>
      </c>
      <c r="FK40" s="226">
        <v>0</v>
      </c>
      <c r="FL40" s="226">
        <v>0</v>
      </c>
      <c r="FM40" s="195">
        <f t="shared" si="0"/>
        <v>2628</v>
      </c>
      <c r="FN40" s="195">
        <f t="shared" si="1"/>
        <v>949</v>
      </c>
      <c r="FO40" s="195">
        <f t="shared" si="2"/>
        <v>3165</v>
      </c>
      <c r="FP40" s="195">
        <f t="shared" si="3"/>
        <v>1066</v>
      </c>
      <c r="FQ40" s="195">
        <f t="shared" si="4"/>
        <v>0</v>
      </c>
      <c r="FR40" s="195">
        <f t="shared" si="5"/>
        <v>1264</v>
      </c>
      <c r="FS40" s="195">
        <f t="shared" si="6"/>
        <v>3033</v>
      </c>
      <c r="FT40" s="95">
        <f t="shared" si="7"/>
        <v>3456</v>
      </c>
      <c r="FU40" s="95">
        <f t="shared" si="8"/>
        <v>596</v>
      </c>
      <c r="FV40" s="95">
        <f t="shared" si="9"/>
        <v>1476</v>
      </c>
      <c r="FW40" s="95">
        <f t="shared" si="10"/>
        <v>1728</v>
      </c>
      <c r="FX40" s="95">
        <f t="shared" si="11"/>
        <v>4156</v>
      </c>
      <c r="FY40" s="95">
        <f t="shared" si="12"/>
        <v>2860</v>
      </c>
      <c r="FZ40" s="95">
        <f t="shared" si="13"/>
        <v>2498</v>
      </c>
      <c r="GA40" s="95">
        <f t="shared" si="14"/>
        <v>4023</v>
      </c>
      <c r="GB40" s="95">
        <f t="shared" si="15"/>
        <v>2205</v>
      </c>
      <c r="GC40" s="95">
        <f t="shared" si="16"/>
        <v>1516</v>
      </c>
      <c r="GD40" s="95">
        <f t="shared" si="17"/>
        <v>3431</v>
      </c>
      <c r="GE40" s="95">
        <f t="shared" si="18"/>
        <v>3961</v>
      </c>
      <c r="GF40" s="95">
        <f t="shared" si="19"/>
        <v>2441</v>
      </c>
      <c r="GG40" s="95">
        <f t="shared" si="20"/>
        <v>3136</v>
      </c>
      <c r="GH40" s="95">
        <f t="shared" si="21"/>
        <v>4014</v>
      </c>
      <c r="GI40" s="95">
        <f>BW40*Tabelle2[[#This Row],[Nov 2023 AF]]</f>
        <v>4954.95</v>
      </c>
      <c r="GJ40" s="95">
        <f>BX40*Tabelle2[[#This Row],[Dec 2023 AF]]</f>
        <v>3602.3999999999996</v>
      </c>
      <c r="GK40" s="95">
        <f>BY40*Tabelle2[[#This Row],[Jan 2024 AF]]</f>
        <v>4212</v>
      </c>
      <c r="GL40" s="95">
        <f>BZ40*Tabelle2[[#This Row],[Feb 2024 AF]]</f>
        <v>2800.8</v>
      </c>
      <c r="GM40" s="95">
        <f>CA40*Tabelle2[[#This Row],[Mar 2024 AF]]</f>
        <v>1717.2</v>
      </c>
      <c r="GN40" s="95">
        <f>CB40*Tabelle2[[#This Row],[Apr 2024 AF]]</f>
        <v>2592</v>
      </c>
      <c r="GO40" s="95">
        <f>CC40*Tabelle2[[#This Row],[May 2024 AF]]</f>
        <v>2592</v>
      </c>
      <c r="GP40" s="95">
        <f>CD40*Tabelle2[[#This Row],[Jun 2024 AF]]</f>
        <v>2592</v>
      </c>
      <c r="GQ40" s="95">
        <f>CE40*Tabelle2[[#This Row],[Jul 2024 AF]]</f>
        <v>2592</v>
      </c>
      <c r="GR40" s="95">
        <f>CF40*Tabelle2[[#This Row],[Aug 2024 AF]]</f>
        <v>2592</v>
      </c>
      <c r="GS40" s="95">
        <f>CG40*Tabelle2[[#This Row],[Sep 2024 AF]]</f>
        <v>2592</v>
      </c>
      <c r="GT40" s="95">
        <f>CH40*Tabelle2[[#This Row],[Oct 2024 AF]]</f>
        <v>2592</v>
      </c>
      <c r="GU40" s="95">
        <f>CI40*Tabelle2[[#This Row],[Nov 2024 AF]]</f>
        <v>2592</v>
      </c>
      <c r="GV40" s="95">
        <f>CJ40*Tabelle2[[#This Row],[Dec 2024 AF]]</f>
        <v>2592</v>
      </c>
      <c r="GW40" s="95">
        <f>SUM(Tabelle2[[#This Row],[Jan 22 NF]:[Mar 22 NF]])</f>
        <v>6742</v>
      </c>
      <c r="GX40" s="95">
        <f>SUM(Tabelle2[[#This Row],[Apr 22 NF]:[Jun 22 NF]])</f>
        <v>2330</v>
      </c>
      <c r="GY40" s="95">
        <f>SUM(Tabelle2[[#This Row],[Jul 22 NF]:[Sep 22 NF]])</f>
        <v>7085</v>
      </c>
      <c r="GZ40" s="95">
        <f>SUM(Tabelle2[[#This Row],[Oct 22 NF]:[Dec 22 NF]])</f>
        <v>7360</v>
      </c>
      <c r="HA40" s="98">
        <f>SUM(Tabelle2[[#This Row],[Jan 23 NF]:[Mar 23 NF]])</f>
        <v>9381</v>
      </c>
      <c r="HB40" s="98">
        <f>SUM(Tabelle2[[#This Row],[Apr 23 NF]:[Jun 23 NF]])</f>
        <v>7152</v>
      </c>
      <c r="HC40" s="98">
        <f>SUM(Tabelle2[[#This Row],[Jul 23 NF]:[Sep 23 NF]])</f>
        <v>9538</v>
      </c>
      <c r="HD40" s="98">
        <f>SUM(Tabelle2[[#This Row],[Oct 23 NF]:[Dec 23 NF]])</f>
        <v>12571.35</v>
      </c>
      <c r="HE40" s="95">
        <f>SUM(Tabelle2[[#This Row],[Jan 24 NF]:[Mar 24 NF]])</f>
        <v>8730</v>
      </c>
      <c r="HF40" s="98">
        <f>SUM(Tabelle2[[#This Row],[Apr 24 NF]:[Jun 24 NF]])</f>
        <v>7776</v>
      </c>
      <c r="HG40" s="98">
        <f>SUM(Tabelle2[[#This Row],[Jul 24 NF]:[Sep 24 NF]])</f>
        <v>7776</v>
      </c>
      <c r="HH40" s="98">
        <f>SUM(Tabelle2[[#This Row],[Oct 24 NF]:[Dec 24 NF]])</f>
        <v>7776</v>
      </c>
      <c r="HI40" s="75">
        <v>0</v>
      </c>
      <c r="HJ40" s="75"/>
      <c r="HK40" s="75"/>
      <c r="HL40" s="75"/>
      <c r="HM40" s="95">
        <v>0</v>
      </c>
      <c r="HN40" s="95">
        <v>0</v>
      </c>
      <c r="HO40" s="95">
        <v>0</v>
      </c>
      <c r="HP40" s="95">
        <v>0</v>
      </c>
      <c r="HQ40" s="75">
        <v>0</v>
      </c>
      <c r="HR40" s="75">
        <v>0</v>
      </c>
      <c r="HS40" s="75">
        <v>0</v>
      </c>
      <c r="HT40" s="75">
        <v>0</v>
      </c>
      <c r="HU40" s="75">
        <v>13</v>
      </c>
      <c r="HV40" s="98">
        <v>2975</v>
      </c>
      <c r="HW40" s="98">
        <v>21256</v>
      </c>
      <c r="HX40" s="98">
        <v>33049</v>
      </c>
      <c r="HY40" s="98">
        <v>28779</v>
      </c>
      <c r="HZ40" s="98">
        <f>SUM(Tabelle2[[#This Row],[Jan 22 NF]:[Dec 22 NF]])</f>
        <v>23517</v>
      </c>
      <c r="IA40" s="98">
        <f>SUM(Tabelle2[[#This Row],[Jan 23 NF]:[Dec 23 NF]])</f>
        <v>38642.35</v>
      </c>
      <c r="IB40" s="98">
        <f>SUM(Tabelle2[[#This Row],[Jan 24 NF]:[Dec 24 NF]])</f>
        <v>32058</v>
      </c>
      <c r="IC40" s="98">
        <f>IFERROR(Tabelle2[[#This Row],[2025 CF]]*Tabelle2[[#This Row],[2025 AF]],0)</f>
        <v>31091.4</v>
      </c>
      <c r="ID40" s="98">
        <f>IFERROR(Tabelle2[[#This Row],[2026 CF]]*Tabelle2[[#This Row],[2026 AF]],0)</f>
        <v>2700</v>
      </c>
      <c r="IE40" s="98">
        <f>IFERROR(Tabelle2[[#This Row],[2027 CF]]*Tabelle2[[#This Row],[2027 AF]],0)</f>
        <v>0</v>
      </c>
      <c r="IF40" s="98">
        <f>IFERROR(Tabelle2[[#This Row],[2028 CF]]*Tabelle2[[#This Row],[2028 AF]],0)</f>
        <v>0</v>
      </c>
      <c r="IG40" s="98">
        <f>IFERROR(Tabelle2[[#This Row],[2029 CF]]*Tabelle2[[#This Row],[2029 AF]],0)</f>
        <v>0</v>
      </c>
      <c r="IH40" s="98">
        <f>IFERROR(Tabelle2[[#This Row],[2030 CF]]*Tabelle2[[#This Row],[2030 AF]],0)</f>
        <v>0</v>
      </c>
      <c r="II40" s="98">
        <f>IFERROR(Tabelle2[[#This Row],[2031 CF]]*Tabelle2[[#This Row],[2031 AF]],0)</f>
        <v>0</v>
      </c>
      <c r="IJ40" s="98">
        <f>IFERROR(Tabelle2[[#This Row],[2032 CF]]*Tabelle2[[#This Row],[2032 AF]],0)</f>
        <v>0</v>
      </c>
      <c r="IK40" s="98">
        <f>IFERROR(Tabelle2[[#This Row],[2033 CF]]*Tabelle2[[#This Row],[2033 AF]],0)</f>
        <v>0</v>
      </c>
      <c r="IL40" s="98">
        <f>IFERROR(Tabelle2[[#This Row],[2034 CF]]*Tabelle2[[#This Row],[2034 AF]],0)</f>
        <v>0</v>
      </c>
      <c r="IM40" s="98">
        <f>IFERROR(Tabelle2[[#This Row],[2035 CF]]*Tabelle2[[#This Row],[2035 AF]],0)</f>
        <v>0</v>
      </c>
      <c r="IN40" s="51">
        <v>2140.16</v>
      </c>
      <c r="IO40" s="51">
        <v>2193.6640000000002</v>
      </c>
      <c r="IP40" s="51">
        <v>2843.2075</v>
      </c>
      <c r="IQ40" s="51">
        <v>2260.8629850321049</v>
      </c>
      <c r="IR40" s="51">
        <v>2528.2350000000001</v>
      </c>
      <c r="IS40" s="51">
        <v>3010.4549999999999</v>
      </c>
      <c r="IT40" s="51">
        <v>2541.44</v>
      </c>
      <c r="IU40" s="51">
        <v>1337.6</v>
      </c>
      <c r="IV40" s="51">
        <v>2709.4949999999999</v>
      </c>
      <c r="IW40" s="51">
        <v>2407.6799999999998</v>
      </c>
      <c r="IX40" s="51">
        <v>2709.4949999999999</v>
      </c>
      <c r="IY40" s="51">
        <v>3016.25</v>
      </c>
      <c r="IZ40" s="199">
        <v>7177.031500000001</v>
      </c>
      <c r="JA40" s="199">
        <v>7799.5529850321054</v>
      </c>
      <c r="JB40" s="199">
        <v>6588.5349999999999</v>
      </c>
      <c r="JC40" s="199">
        <v>8133.4249999999993</v>
      </c>
      <c r="JD40" s="199">
        <v>29698.544485032104</v>
      </c>
      <c r="JE40" s="196">
        <v>2847.7440000000001</v>
      </c>
      <c r="JF40" s="196">
        <v>2198.0160000000001</v>
      </c>
      <c r="JG40" s="196">
        <v>2280.96</v>
      </c>
      <c r="JH40" s="196">
        <v>1976.8320000000001</v>
      </c>
      <c r="JI40" s="196">
        <v>2585.0880000000002</v>
      </c>
      <c r="JJ40" s="196">
        <v>1866.24</v>
      </c>
      <c r="JK40" s="196">
        <v>2184.192</v>
      </c>
      <c r="JL40" s="196">
        <v>384</v>
      </c>
      <c r="JM40" s="196">
        <v>3207.1680000000001</v>
      </c>
      <c r="JN40" s="196">
        <v>2559.7440000000001</v>
      </c>
      <c r="JO40" s="196">
        <v>2943.7440000000001</v>
      </c>
      <c r="JP40" s="196">
        <v>2943.7440000000001</v>
      </c>
      <c r="JQ40" s="196">
        <f>SUM(Tabelle2[[#This Row],[Jan-23B]:[Mar-23B]])</f>
        <v>7326.72</v>
      </c>
      <c r="JR40" s="196">
        <f>SUM(Tabelle2[[#This Row],[Apr-23B]:[Jun-23B]])</f>
        <v>6428.16</v>
      </c>
      <c r="JS40" s="196">
        <f>SUM(Tabelle2[[#This Row],[Jul-23B]:[Sep-23B]])</f>
        <v>5775.3600000000006</v>
      </c>
      <c r="JT40" s="196">
        <f>SUM(Tabelle2[[#This Row],[Oct-23B]:[Dec-23B]])</f>
        <v>8447.232</v>
      </c>
      <c r="JU40" s="196">
        <f>SUM(Tabelle2[[#This Row],[1Q23 B1]:[4Q23 B]])</f>
        <v>27977.472000000002</v>
      </c>
      <c r="JV40" s="196">
        <v>29549.599999999999</v>
      </c>
      <c r="JW40" s="196">
        <v>30924</v>
      </c>
      <c r="JX40" s="196">
        <v>31091.4</v>
      </c>
      <c r="JY40" s="196">
        <v>2700</v>
      </c>
      <c r="JZ40" s="196">
        <v>0</v>
      </c>
      <c r="KA40" s="196">
        <v>29489.299451162136</v>
      </c>
      <c r="KB40" s="196">
        <v>30860.894774472003</v>
      </c>
      <c r="KC40" s="196">
        <v>31027.953168769207</v>
      </c>
      <c r="KD40" s="196">
        <v>2694.4902306000004</v>
      </c>
      <c r="KE40" s="196">
        <v>0</v>
      </c>
      <c r="KF40" s="196" t="str">
        <f>IF(SUM(Tabelle2[[#This Row],[2018 NF]:[2028 NF]],Tabelle2[[#This Row],[2023 B]])&gt;0,"yes","no")</f>
        <v>yes</v>
      </c>
      <c r="KG40" s="196" t="str">
        <f>IFERROR(INDEX(Tabelle2[[#Headers],[2005 NF]:[2034 NF]],MATCH(TRUE,INDEX(Tabelle2[[#This Row],[2005 NF]:[2034 NF]]&gt;1000,),0)),0)</f>
        <v>2018 NF</v>
      </c>
      <c r="KH40" s="196" t="str">
        <f>IFERROR(LOOKUP(2,1/(Tabelle2[[#This Row],[2005 NF]:[2035 NF]]&gt;1000),Tabelle2[[#Headers],[2005 NF]:[2035 NF]]),0)</f>
        <v>2026 NF</v>
      </c>
      <c r="KI40" s="196">
        <f>SUM(Tabelle2[[#This Row],[Jan 23 NF]:[Mar 23 NF]])</f>
        <v>9381</v>
      </c>
      <c r="KJ40" s="196">
        <f>SUM(Tabelle2[[#This Row],[Jan-23B]:[Mar-23B]])</f>
        <v>7326.72</v>
      </c>
      <c r="KK40" s="52">
        <v>2622.6371577840005</v>
      </c>
      <c r="KL40" s="52">
        <v>947.06341808866682</v>
      </c>
      <c r="KM40" s="52">
        <v>3158.5413258700005</v>
      </c>
      <c r="KN40" s="52">
        <v>1063.8246614146667</v>
      </c>
      <c r="KO40" s="52">
        <v>0</v>
      </c>
      <c r="KP40" s="52">
        <v>1261.4206116586668</v>
      </c>
      <c r="KQ40" s="52">
        <v>3026.8106923740006</v>
      </c>
      <c r="KR40" s="52">
        <v>3448.9474951680004</v>
      </c>
      <c r="KS40" s="52">
        <v>594.78376942133343</v>
      </c>
      <c r="KT40" s="52">
        <v>1472.9879927280001</v>
      </c>
      <c r="KU40" s="52">
        <v>1724.4737475840002</v>
      </c>
      <c r="KV40" s="52">
        <v>4147.5190364346672</v>
      </c>
      <c r="KW40" s="52">
        <v>2854.1637257466668</v>
      </c>
      <c r="KX40" s="52">
        <v>2492.9024429773335</v>
      </c>
      <c r="KY40" s="52">
        <v>4014.7904435940004</v>
      </c>
      <c r="KZ40" s="52">
        <v>2200.5003549900002</v>
      </c>
      <c r="LA40" s="52" t="e">
        <f>$AV40*2.204623/#REF!*$AP40*Tabelle2[[#This Row],[May 23 NF]]</f>
        <v>#REF!</v>
      </c>
      <c r="LB40" s="52" t="e">
        <f>$AV40*2.204623/#REF!*$AP40*Tabelle2[[#This Row],[Jun 23 NF]]</f>
        <v>#REF!</v>
      </c>
      <c r="LC40" s="52" t="e">
        <f>$AV40*2.204623/#REF!*$AP40*Tabelle2[[#This Row],[Jul 23 NF]]</f>
        <v>#REF!</v>
      </c>
      <c r="LD40" s="52" t="e">
        <f>$AV40*2.204623/#REF!*$AP40*Tabelle2[[#This Row],[Aug 23 NF]]</f>
        <v>#REF!</v>
      </c>
      <c r="LE40" s="52" t="e">
        <f>$AV40*2.204623/#REF!*$AP40*Tabelle2[[#This Row],[Sep 23 NF]]</f>
        <v>#REF!</v>
      </c>
      <c r="LF40" s="52" t="e">
        <f>$AV40*2.204623/#REF!*$AP40*Tabelle2[[#This Row],[Oct 23 NF]]</f>
        <v>#REF!</v>
      </c>
      <c r="LG40" s="52" t="e">
        <f>$AV40*2.204623/#REF!*$AP40*Tabelle2[[#This Row],[Nov 23 NF]]</f>
        <v>#REF!</v>
      </c>
      <c r="LH40" s="52" t="e">
        <f>$AV40*2.204623/#REF!*$AP40*Tabelle2[[#This Row],[Dec 23 NF]]</f>
        <v>#REF!</v>
      </c>
      <c r="LI40" s="52" t="e">
        <f>$AV40*2.204623/#REF!*$AP40*Tabelle2[[#This Row],[Jan 24 NF]]</f>
        <v>#REF!</v>
      </c>
      <c r="LJ40" s="52" t="e">
        <f>$AV40*2.204623/#REF!*$AP40*Tabelle2[[#This Row],[Feb 24 NF]]</f>
        <v>#REF!</v>
      </c>
      <c r="LK40" s="52" t="e">
        <f>$AV40*2.204623/#REF!*$AP40*Tabelle2[[#This Row],[Mar 24 NF]]</f>
        <v>#REF!</v>
      </c>
      <c r="LL40" s="52" t="e">
        <f>$AV40*2.204623/#REF!*$AP40*Tabelle2[[#This Row],[Apr 24 NF]]</f>
        <v>#REF!</v>
      </c>
      <c r="LM40" s="52" t="e">
        <f>$AV40*2.204623/#REF!*$AP40*Tabelle2[[#This Row],[May 24 NF]]</f>
        <v>#REF!</v>
      </c>
      <c r="LN40" s="52" t="e">
        <f>$AV40*2.204623/#REF!*$AP40*Tabelle2[[#This Row],[Jun 24 NF]]</f>
        <v>#REF!</v>
      </c>
      <c r="LO40" s="52" t="e">
        <f>$AV40*2.204623/#REF!*$AP40*Tabelle2[[#This Row],[Jul 24 NF]]</f>
        <v>#REF!</v>
      </c>
      <c r="LP40" s="52" t="e">
        <f>$AV40*2.204623/#REF!*$AP40*Tabelle2[[#This Row],[Aug 24 NF]]</f>
        <v>#REF!</v>
      </c>
      <c r="LQ40" s="52" t="e">
        <f>$AV40*2.204623/#REF!*$AP40*Tabelle2[[#This Row],[Sep 24 NF]]</f>
        <v>#REF!</v>
      </c>
      <c r="LR40" s="52" t="e">
        <f>$AV40*2.204623/#REF!*$AP40*Tabelle2[[#This Row],[Oct 24 NF]]</f>
        <v>#REF!</v>
      </c>
      <c r="LS40" s="52" t="e">
        <f>$AV40*2.204623/#REF!*$AP40*Tabelle2[[#This Row],[Nov 24 NF]]</f>
        <v>#REF!</v>
      </c>
      <c r="LT40" s="52" t="e">
        <f>$AV40*2.204623/#REF!*$AP40*Tabelle2[[#This Row],[Dec 24 NF]]</f>
        <v>#REF!</v>
      </c>
      <c r="LU40" s="198">
        <f>SUM(Tabelle2[[#This Row],[Jan 22 EV]:[Mar 22 EV]])</f>
        <v>6728.2419017426673</v>
      </c>
      <c r="LV40" s="198">
        <f>SUM(Tabelle2[[#This Row],[Apr 22 EV]:[Jun 22 EV]])</f>
        <v>2325.2452730733335</v>
      </c>
      <c r="LW40" s="198">
        <f>SUM(Tabelle2[[#This Row],[Jul 22 EV]:[Sep 22 EV]])</f>
        <v>7070.5419569633341</v>
      </c>
      <c r="LX40" s="198">
        <f>SUM(Tabelle2[[#This Row],[Oct 22 EV]:[Dec 22 EV]])</f>
        <v>7344.9807767466673</v>
      </c>
      <c r="LY40" s="198">
        <f>SUM(Tabelle2[[#This Row],[Jan 23 EV]:[Mar 23 EV]])</f>
        <v>9361.8566123180008</v>
      </c>
      <c r="LZ40" s="198" t="e">
        <f>SUM(Tabelle2[[#This Row],[Apr 23 EV]:[Jun 23 EV]])</f>
        <v>#REF!</v>
      </c>
      <c r="MA40" s="198" t="e">
        <f>SUM(Tabelle2[[#This Row],[Jul 23 EV]:[Sep 23 EV]])</f>
        <v>#REF!</v>
      </c>
      <c r="MB40" s="198" t="e">
        <f>SUM(Tabelle2[[#This Row],[Oct 23 EV]:[Dec 23 EV]])</f>
        <v>#REF!</v>
      </c>
      <c r="MC40" s="198" t="e">
        <f>SUM(Tabelle2[[#This Row],[Jan 24 EV]:[Mar 24 EV]])</f>
        <v>#REF!</v>
      </c>
      <c r="MD40" s="198" t="e">
        <f>SUM(Tabelle2[[#This Row],[Apr 24 EV]:[Jun 24 EV]])</f>
        <v>#REF!</v>
      </c>
      <c r="ME40" s="198" t="e">
        <f>SUM(Tabelle2[[#This Row],[Jul 24 EV]:[Sep 24 EV]])</f>
        <v>#REF!</v>
      </c>
      <c r="MF40" s="198" t="e">
        <f>SUM(Tabelle2[[#This Row],[Oct 24 EV]:[Dec 24 EV]])</f>
        <v>#REF!</v>
      </c>
      <c r="MG40" s="74">
        <v>0</v>
      </c>
      <c r="MH40" s="74">
        <v>0</v>
      </c>
      <c r="MI40" s="74">
        <v>0</v>
      </c>
      <c r="MJ40" s="74">
        <v>0</v>
      </c>
      <c r="MK40" s="74">
        <v>0</v>
      </c>
      <c r="ML40" s="74">
        <v>0</v>
      </c>
      <c r="MM40" s="74">
        <v>0</v>
      </c>
      <c r="MN40" s="74">
        <v>0</v>
      </c>
      <c r="MO40" s="75">
        <v>0</v>
      </c>
      <c r="MP40" s="98">
        <v>0</v>
      </c>
      <c r="MQ40" s="98" t="e">
        <f>$AS40*2.204623/#REF!*$AP40*HU40</f>
        <v>#REF!</v>
      </c>
      <c r="MR40" s="98" t="e">
        <f>$AT40*2.204623/#REF!*$AP40*HV40</f>
        <v>#REF!</v>
      </c>
      <c r="MS40" s="98">
        <v>21212.623830234668</v>
      </c>
      <c r="MT40" s="98">
        <v>32981.558381888666</v>
      </c>
      <c r="MU40" s="98">
        <v>28720.271980162004</v>
      </c>
      <c r="MV40" s="98">
        <f>SUM(Tabelle2[[#This Row],[Jan 22 EV]:[Dec 22 EV]])</f>
        <v>23469.009908526004</v>
      </c>
      <c r="MW40" s="98" t="e">
        <f>SUM(Tabelle2[[#This Row],[Jan 23 EV]:[Dec 23 EV]])</f>
        <v>#REF!</v>
      </c>
      <c r="MX40" s="98" t="e">
        <f>SUM(Tabelle2[[#This Row],[Jan 24 EV]:[Dec 24 EV]])</f>
        <v>#REF!</v>
      </c>
      <c r="MY40" s="98">
        <f t="shared" si="22"/>
        <v>31027.953168769207</v>
      </c>
      <c r="MZ40" s="98">
        <f t="shared" si="23"/>
        <v>2694.4902306000004</v>
      </c>
      <c r="NA40" s="98">
        <f t="shared" si="24"/>
        <v>0</v>
      </c>
      <c r="NB40" s="98">
        <f t="shared" si="25"/>
        <v>0</v>
      </c>
      <c r="NC40" s="52">
        <v>2135.7926710818133</v>
      </c>
      <c r="ND40" s="52">
        <v>2189.1874878588592</v>
      </c>
      <c r="NE40" s="52">
        <v>2837.405493451352</v>
      </c>
      <c r="NF40" s="52">
        <v>2256.2493429237634</v>
      </c>
      <c r="NG40" s="52">
        <v>2523.0757437633306</v>
      </c>
      <c r="NH40" s="52">
        <v>3004.3116989484902</v>
      </c>
      <c r="NI40" s="52">
        <v>2536.2537969096538</v>
      </c>
      <c r="NJ40" s="52">
        <v>1334.8704194261334</v>
      </c>
      <c r="NK40" s="52">
        <v>2703.9658545776101</v>
      </c>
      <c r="NL40" s="52">
        <v>2402.76675496704</v>
      </c>
      <c r="NM40" s="52">
        <v>2703.9658545776101</v>
      </c>
      <c r="NN40" s="52">
        <v>3010.094873350834</v>
      </c>
      <c r="NO40" s="198">
        <f t="shared" si="26"/>
        <v>7162.385652392024</v>
      </c>
      <c r="NP40" s="198">
        <f t="shared" si="27"/>
        <v>7783.6367856355846</v>
      </c>
      <c r="NQ40" s="198">
        <f t="shared" si="28"/>
        <v>6575.0900709133975</v>
      </c>
      <c r="NR40" s="198">
        <f t="shared" si="29"/>
        <v>8116.8274828954836</v>
      </c>
      <c r="NS40" s="198">
        <f t="shared" si="30"/>
        <v>29637.939991836494</v>
      </c>
      <c r="NT40" s="198">
        <v>2841.932736018432</v>
      </c>
      <c r="NU40" s="198">
        <v>2193.5306069268481</v>
      </c>
      <c r="NV40" s="198">
        <v>2276.3053468108801</v>
      </c>
      <c r="NW40" s="198">
        <v>1972.7979672360962</v>
      </c>
      <c r="NX40" s="198">
        <v>2579.8127263856645</v>
      </c>
      <c r="NY40" s="198">
        <v>1862.4316473907202</v>
      </c>
      <c r="NZ40" s="198">
        <v>2179.7348169461761</v>
      </c>
      <c r="OA40" s="198">
        <v>383.21638835200002</v>
      </c>
      <c r="OB40" s="198">
        <v>3200.6232755159049</v>
      </c>
      <c r="OC40" s="198">
        <v>2554.5204447544324</v>
      </c>
      <c r="OD40" s="198">
        <v>2937.7368331064326</v>
      </c>
      <c r="OE40" s="198">
        <v>2937.7368331064326</v>
      </c>
      <c r="OF40" s="198">
        <f>SUM(Tabelle2[[#This Row],[Jan 23 B EV]:[Mar 23 B EV]])</f>
        <v>7311.7686897561607</v>
      </c>
      <c r="OG40" s="198">
        <f>SUM(Tabelle2[[#This Row],[Apr 23 B EV]:[Jun 23 B EV]])</f>
        <v>6415.0423410124804</v>
      </c>
      <c r="OH40" s="198">
        <f>SUM(Tabelle2[[#This Row],[Jul 23 B EV]:[Sep 23 B EV]])</f>
        <v>5763.5744808140807</v>
      </c>
      <c r="OI40" s="198">
        <f>SUM(Tabelle2[[#This Row],[Oct 23 B EV]:[Dec 23 B EV]])</f>
        <v>8429.9941109672982</v>
      </c>
      <c r="OJ40" s="198">
        <f>SUM(Tabelle2[[#This Row],[Jan 23 B EV]:[Dec 23 B EV]])</f>
        <v>27920.379622550019</v>
      </c>
      <c r="OK40" s="75"/>
      <c r="OL40" s="75"/>
      <c r="OM40" s="43"/>
      <c r="ON40" s="43"/>
      <c r="OO40" s="43"/>
      <c r="OP40" s="43"/>
      <c r="OQ40" s="75"/>
      <c r="OR40" s="75"/>
      <c r="OS40" s="75"/>
      <c r="OT40" s="75"/>
      <c r="OU40" s="75"/>
      <c r="OV40" s="75"/>
      <c r="OW40" s="75"/>
      <c r="OX40" s="198" t="s">
        <v>1229</v>
      </c>
      <c r="OY40" s="198" t="s">
        <v>1229</v>
      </c>
      <c r="OZ40" s="198" t="s">
        <v>1229</v>
      </c>
      <c r="PA40" s="198" t="s">
        <v>1229</v>
      </c>
      <c r="PB40" s="353" t="s">
        <v>1229</v>
      </c>
      <c r="PC40" s="130" t="s">
        <v>57</v>
      </c>
      <c r="PD40" s="53" t="s">
        <v>95</v>
      </c>
      <c r="PE40" s="53" t="s">
        <v>171</v>
      </c>
      <c r="PF40" s="53" t="s">
        <v>127</v>
      </c>
      <c r="PG40" s="53">
        <v>0</v>
      </c>
      <c r="PH40" s="53">
        <v>600</v>
      </c>
      <c r="PI40" s="53">
        <v>2</v>
      </c>
      <c r="PJ40" s="53" t="s">
        <v>127</v>
      </c>
      <c r="PK40" s="53">
        <v>1200</v>
      </c>
      <c r="PL40" s="53">
        <v>0</v>
      </c>
      <c r="PM40" s="317"/>
      <c r="PN40" s="53" t="s">
        <v>972</v>
      </c>
      <c r="PO40" s="53" t="s">
        <v>17</v>
      </c>
      <c r="PP40" s="200">
        <v>1514.6759560378769</v>
      </c>
      <c r="PQ40" s="56">
        <v>1458.5264388439821</v>
      </c>
      <c r="PR40" s="56">
        <v>1748.2400132301209</v>
      </c>
      <c r="PS40" s="56">
        <v>1793.170691875157</v>
      </c>
      <c r="PT40" s="200">
        <v>1579.9397350501818</v>
      </c>
      <c r="PU40" s="200">
        <v>1506.0252838259262</v>
      </c>
      <c r="PV40" s="200">
        <v>2178.5553362573096</v>
      </c>
      <c r="PW40" s="200">
        <v>2567.1720198155649</v>
      </c>
      <c r="PX40" s="200" t="e">
        <f>IF($PI40=1,SUMIF(#REF!,$PF40,#REF!),SUMIF(#REF!,$PJ40,#REF!))</f>
        <v>#REF!</v>
      </c>
      <c r="PY40" s="200" t="e">
        <f>IF($PI40=1,SUMIF(#REF!,$PF40,#REF!),SUMIF(#REF!,$PJ40,#REF!))</f>
        <v>#REF!</v>
      </c>
      <c r="PZ40" s="200" t="e">
        <f>IF($PI40=1,SUMIF(#REF!,$PF40,#REF!),SUMIF(#REF!,$PJ40,#REF!))</f>
        <v>#REF!</v>
      </c>
      <c r="QA40" s="200" t="e">
        <f>IF($PI40=1,SUMIF(#REF!,$PF40,#REF!),SUMIF(#REF!,$PJ40,#REF!))</f>
        <v>#REF!</v>
      </c>
      <c r="QB40" s="200" t="e">
        <f>IF($PI40=1,SUMIF(#REF!,$PF40,#REF!),SUMIF(#REF!,$PJ40,#REF!))</f>
        <v>#REF!</v>
      </c>
      <c r="QC40" s="200" t="e">
        <f>IF($PI40=1,SUMIF(#REF!,$PF40,#REF!),SUMIF(#REF!,$PJ40,#REF!))</f>
        <v>#REF!</v>
      </c>
      <c r="QD40" s="57">
        <f t="shared" si="31"/>
        <v>30.750267943451401</v>
      </c>
      <c r="QE40" s="57">
        <f t="shared" si="32"/>
        <v>35.078009317631548</v>
      </c>
      <c r="QF40" s="57">
        <f t="shared" si="49"/>
        <v>35.749183795231097</v>
      </c>
      <c r="QG40" s="57">
        <f t="shared" si="34"/>
        <v>32.563939762179615</v>
      </c>
      <c r="QH40" s="57">
        <f t="shared" si="42"/>
        <v>31.459805689791686</v>
      </c>
      <c r="QI40" s="57">
        <f t="shared" si="43"/>
        <v>41.506059613011693</v>
      </c>
      <c r="QJ40" s="57">
        <f>IF(Tabelle2[[#This Row],[Index and Premium Usage]]=1,($AW40*(1+$AZ40))*(PW40*(1+$PG40)+$PH40)/1000,($AW40*(1+$AZ40))*(PW40*(1+$PG40)+$PK40)/1000)</f>
        <v>56.274015632004911</v>
      </c>
      <c r="QK40" s="57" t="e">
        <f>IF($PI40=1,($AW40*(1+$AY40))*(PX40*(1+$PG40)+$PH40)/1000,($AW40*(1+$AZ40))*(PX40*(1+$PG40)+$PK40+Tabelle2[[#This Row],[Premium VW 2023]])/1000)</f>
        <v>#REF!</v>
      </c>
      <c r="QL40" s="57" t="e">
        <f t="shared" si="44"/>
        <v>#REF!</v>
      </c>
      <c r="QM40" s="57" t="e">
        <f t="shared" si="45"/>
        <v>#REF!</v>
      </c>
      <c r="QN40" s="57" t="e">
        <f t="shared" si="46"/>
        <v>#REF!</v>
      </c>
      <c r="QO40" s="57" t="e">
        <f t="shared" si="47"/>
        <v>#REF!</v>
      </c>
      <c r="QP40" s="57" t="e">
        <f t="shared" si="48"/>
        <v>#REF!</v>
      </c>
    </row>
    <row r="41" spans="1:458" ht="12.75" customHeight="1">
      <c r="A41" s="94" t="s">
        <v>1201</v>
      </c>
      <c r="B41" s="94" t="s">
        <v>87</v>
      </c>
      <c r="C41" s="94" t="s">
        <v>1553</v>
      </c>
      <c r="D41" s="94" t="s">
        <v>108</v>
      </c>
      <c r="E41" s="173" t="s">
        <v>304</v>
      </c>
      <c r="F41" s="186" t="s">
        <v>304</v>
      </c>
      <c r="G41" s="188" t="s">
        <v>304</v>
      </c>
      <c r="H41" s="2" t="s">
        <v>216</v>
      </c>
      <c r="I41" s="188" t="s">
        <v>216</v>
      </c>
      <c r="J41" s="188" t="s">
        <v>342</v>
      </c>
      <c r="K41" s="188" t="s">
        <v>22</v>
      </c>
      <c r="L41" s="188" t="s">
        <v>22</v>
      </c>
      <c r="M41" s="2" t="s">
        <v>1230</v>
      </c>
      <c r="N41" s="189" t="s">
        <v>1270</v>
      </c>
      <c r="O41" s="189"/>
      <c r="P41" s="3" t="s">
        <v>79</v>
      </c>
      <c r="Q41" s="2" t="s">
        <v>91</v>
      </c>
      <c r="R41" s="188"/>
      <c r="S41" s="188"/>
      <c r="T41" s="94" t="s">
        <v>1282</v>
      </c>
      <c r="U41" s="188" t="s">
        <v>14</v>
      </c>
      <c r="V41" s="188"/>
      <c r="W41" s="188"/>
      <c r="X41" s="94"/>
      <c r="Y41" s="2" t="s">
        <v>67</v>
      </c>
      <c r="Z41" s="2"/>
      <c r="AA41" s="2"/>
      <c r="AB41" s="2"/>
      <c r="AC41" s="326"/>
      <c r="AD41" s="188"/>
      <c r="AE41" s="188"/>
      <c r="AF41" s="2" t="s">
        <v>122</v>
      </c>
      <c r="AG41" s="2">
        <v>0</v>
      </c>
      <c r="AH41" s="2">
        <v>0</v>
      </c>
      <c r="AI41" s="2">
        <v>0</v>
      </c>
      <c r="AJ41" s="188" t="s">
        <v>120</v>
      </c>
      <c r="AK41" s="191"/>
      <c r="AL41" s="192"/>
      <c r="AM41" s="192"/>
      <c r="AN41" s="192"/>
      <c r="AO41" s="192"/>
      <c r="AP41" s="192">
        <v>1</v>
      </c>
      <c r="AQ41" s="203"/>
      <c r="AR41" s="194"/>
      <c r="AS41" s="193">
        <v>13.58</v>
      </c>
      <c r="AT41" s="193">
        <v>13.58</v>
      </c>
      <c r="AU41" s="33">
        <v>13.58</v>
      </c>
      <c r="AV41" s="33">
        <v>13.58</v>
      </c>
      <c r="AW41" s="33">
        <v>13.58</v>
      </c>
      <c r="AX41" s="193"/>
      <c r="AY41" s="61">
        <v>0.1</v>
      </c>
      <c r="AZ41" s="61">
        <v>0.1</v>
      </c>
      <c r="BA41" s="96">
        <v>0</v>
      </c>
      <c r="BB41" s="96">
        <v>0</v>
      </c>
      <c r="BC41" s="96">
        <v>0</v>
      </c>
      <c r="BD41" s="96">
        <v>0</v>
      </c>
      <c r="BE41" s="133">
        <v>0</v>
      </c>
      <c r="BF41" s="133">
        <v>0</v>
      </c>
      <c r="BG41" s="133">
        <v>0</v>
      </c>
      <c r="BH41" s="133">
        <v>0</v>
      </c>
      <c r="BI41" s="133">
        <v>0</v>
      </c>
      <c r="BJ41" s="133">
        <v>0</v>
      </c>
      <c r="BK41" s="133">
        <v>0</v>
      </c>
      <c r="BL41" s="133">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5">
        <f>SUM(Tabelle2[[#This Row],[Jan 22 CF]:[Mar 22 CF]])</f>
        <v>0</v>
      </c>
      <c r="CL41" s="95">
        <f>SUM(Tabelle2[[#This Row],[Apr 22 CF]:[Jun 22 CF]])</f>
        <v>0</v>
      </c>
      <c r="CM41" s="95">
        <f>SUM(Tabelle2[[#This Row],[Jul 22 CF]:[Sep 22 CF]])</f>
        <v>0</v>
      </c>
      <c r="CN41" s="95">
        <f>SUM(Tabelle2[[#This Row],[Oct 22 CF]:[Dec 22 CF]])</f>
        <v>0</v>
      </c>
      <c r="CO41" s="95">
        <f>SUM(Tabelle2[[#This Row],[Jan 23 CF]:[Mar 23 CF]])</f>
        <v>0</v>
      </c>
      <c r="CP41" s="95">
        <f>SUM(Tabelle2[[#This Row],[Apr 23 CF]:[Jun 23 CF]])</f>
        <v>0</v>
      </c>
      <c r="CQ41" s="95">
        <f>SUM(Tabelle2[[#This Row],[Jul 23 CF]:[Sep 23 CF]])</f>
        <v>0</v>
      </c>
      <c r="CR41" s="95">
        <f>SUM(Tabelle2[[#This Row],[Oct 23 CF]:[Dec 23 CF]])</f>
        <v>0</v>
      </c>
      <c r="CS41" s="95">
        <f>SUM(Tabelle2[[#This Row],[Jan 24 CF]:[Mar 24 CF]])</f>
        <v>0</v>
      </c>
      <c r="CT41" s="95">
        <f>SUM(Tabelle2[[#This Row],[Apr 24 CF]:[Jun 24 CF]])</f>
        <v>0</v>
      </c>
      <c r="CU41" s="95">
        <f>SUM(Tabelle2[[#This Row],[Jul 24 CF]:[Sep 24 CF]])</f>
        <v>0</v>
      </c>
      <c r="CV41" s="95">
        <f>SUM(Tabelle2[[#This Row],[Oct 24 CF]:[Dec 24 CF]])</f>
        <v>0</v>
      </c>
      <c r="CW41" s="98">
        <v>0</v>
      </c>
      <c r="CX41" s="274">
        <v>0</v>
      </c>
      <c r="CY41" s="98">
        <v>0</v>
      </c>
      <c r="CZ41" s="52">
        <v>0</v>
      </c>
      <c r="DA41" s="52">
        <f>SUM(Tabelle2[[#This Row],[Jan 22 CF]:[Dec 22 CF]])</f>
        <v>0</v>
      </c>
      <c r="DB41" s="98">
        <f>SUM(Tabelle2[[#This Row],[Jan 23 CF]:[Dec 23 CF]])</f>
        <v>0</v>
      </c>
      <c r="DC41" s="98">
        <f>SUM(Tabelle2[[#This Row],[Jan 24 CF]:[Dec 24 CF]])</f>
        <v>0</v>
      </c>
      <c r="DD41" s="98">
        <v>0</v>
      </c>
      <c r="DE41" s="98">
        <v>0</v>
      </c>
      <c r="DF41" s="98">
        <v>0</v>
      </c>
      <c r="DG41" s="98">
        <v>0</v>
      </c>
      <c r="DH41" s="98">
        <v>0</v>
      </c>
      <c r="DI41" s="98">
        <v>0</v>
      </c>
      <c r="DJ41" s="98">
        <v>0</v>
      </c>
      <c r="DK41" s="98">
        <v>0</v>
      </c>
      <c r="DL41" s="98">
        <v>0</v>
      </c>
      <c r="DM41" s="98">
        <v>0</v>
      </c>
      <c r="DN41" s="98"/>
      <c r="DO41" s="98"/>
      <c r="DP41" s="226">
        <v>0.95</v>
      </c>
      <c r="DQ41" s="226">
        <v>0.92500000000000004</v>
      </c>
      <c r="DR41" s="226">
        <v>0.8</v>
      </c>
      <c r="DS41" s="226">
        <v>0.85</v>
      </c>
      <c r="DT41" s="226">
        <v>0.9</v>
      </c>
      <c r="DU41" s="226">
        <v>0.9</v>
      </c>
      <c r="DV41" s="226">
        <v>0.9</v>
      </c>
      <c r="DW41" s="226">
        <v>0.9</v>
      </c>
      <c r="DX41" s="226">
        <v>0.9</v>
      </c>
      <c r="DY41" s="226">
        <v>0.9</v>
      </c>
      <c r="DZ41" s="226">
        <v>0.9</v>
      </c>
      <c r="EA41" s="226">
        <v>0.88</v>
      </c>
      <c r="EB41" s="226">
        <v>0.9</v>
      </c>
      <c r="EC41" s="226">
        <v>0.93</v>
      </c>
      <c r="ED41" s="226">
        <v>0.93</v>
      </c>
      <c r="EE41" s="226">
        <v>0.9</v>
      </c>
      <c r="EF41" s="316">
        <v>0.9</v>
      </c>
      <c r="EG41" s="316">
        <v>0.9</v>
      </c>
      <c r="EH41" s="316">
        <v>0.9</v>
      </c>
      <c r="EI41" s="226">
        <v>0.95</v>
      </c>
      <c r="EJ41" s="226">
        <v>0.95</v>
      </c>
      <c r="EK41" s="226">
        <v>0.95</v>
      </c>
      <c r="EL41" s="226">
        <v>0.97499999999999998</v>
      </c>
      <c r="EM41" s="226">
        <v>0.95</v>
      </c>
      <c r="EN41" s="226">
        <v>0.9</v>
      </c>
      <c r="EO41" s="226">
        <v>0.9</v>
      </c>
      <c r="EP41" s="226">
        <v>0.9</v>
      </c>
      <c r="EQ41" s="226">
        <v>0.9</v>
      </c>
      <c r="ER41" s="226">
        <v>0.9</v>
      </c>
      <c r="ES41" s="226">
        <v>0.9</v>
      </c>
      <c r="ET41" s="226">
        <v>0.9</v>
      </c>
      <c r="EU41" s="226">
        <v>0.9</v>
      </c>
      <c r="EV41" s="226">
        <v>0.9</v>
      </c>
      <c r="EW41" s="226">
        <v>0.9</v>
      </c>
      <c r="EX41" s="226">
        <v>0.9</v>
      </c>
      <c r="EY41" s="226">
        <v>0.9</v>
      </c>
      <c r="EZ41" s="316">
        <v>0.9</v>
      </c>
      <c r="FA41" s="226">
        <v>0.9</v>
      </c>
      <c r="FB41" s="226">
        <v>0.85</v>
      </c>
      <c r="FC41" s="226">
        <v>0.85</v>
      </c>
      <c r="FD41" s="226">
        <v>0.85</v>
      </c>
      <c r="FE41" s="226">
        <v>0.85</v>
      </c>
      <c r="FF41" s="226">
        <v>0.85</v>
      </c>
      <c r="FG41" s="226">
        <v>0.85</v>
      </c>
      <c r="FH41" s="226">
        <v>0.85</v>
      </c>
      <c r="FI41" s="226">
        <v>0.85</v>
      </c>
      <c r="FJ41" s="226">
        <v>0.85</v>
      </c>
      <c r="FK41" s="226">
        <v>0.85</v>
      </c>
      <c r="FL41" s="226">
        <v>0.85</v>
      </c>
      <c r="FM41" s="195">
        <f t="shared" si="0"/>
        <v>0</v>
      </c>
      <c r="FN41" s="195">
        <f t="shared" si="1"/>
        <v>0</v>
      </c>
      <c r="FO41" s="195">
        <f t="shared" si="2"/>
        <v>0</v>
      </c>
      <c r="FP41" s="195">
        <f t="shared" si="3"/>
        <v>0</v>
      </c>
      <c r="FQ41" s="195">
        <f t="shared" si="4"/>
        <v>0</v>
      </c>
      <c r="FR41" s="195">
        <f t="shared" si="5"/>
        <v>0</v>
      </c>
      <c r="FS41" s="195">
        <f t="shared" si="6"/>
        <v>0</v>
      </c>
      <c r="FT41" s="95">
        <f t="shared" si="7"/>
        <v>0</v>
      </c>
      <c r="FU41" s="95">
        <f t="shared" si="8"/>
        <v>0</v>
      </c>
      <c r="FV41" s="95">
        <f t="shared" si="9"/>
        <v>0</v>
      </c>
      <c r="FW41" s="95">
        <f t="shared" si="10"/>
        <v>0</v>
      </c>
      <c r="FX41" s="95">
        <f t="shared" si="11"/>
        <v>0</v>
      </c>
      <c r="FY41" s="95">
        <f t="shared" si="12"/>
        <v>0</v>
      </c>
      <c r="FZ41" s="95">
        <f t="shared" si="13"/>
        <v>0</v>
      </c>
      <c r="GA41" s="95">
        <f t="shared" si="14"/>
        <v>0</v>
      </c>
      <c r="GB41" s="95">
        <f t="shared" si="15"/>
        <v>0</v>
      </c>
      <c r="GC41" s="95">
        <f t="shared" si="16"/>
        <v>0</v>
      </c>
      <c r="GD41" s="95">
        <f t="shared" si="17"/>
        <v>0</v>
      </c>
      <c r="GE41" s="95">
        <f t="shared" si="18"/>
        <v>0</v>
      </c>
      <c r="GF41" s="95">
        <f t="shared" si="19"/>
        <v>0</v>
      </c>
      <c r="GG41" s="95">
        <f t="shared" si="20"/>
        <v>0</v>
      </c>
      <c r="GH41" s="95">
        <f t="shared" si="21"/>
        <v>0</v>
      </c>
      <c r="GI41" s="95">
        <f>BW41*Tabelle2[[#This Row],[Nov 2023 AF]]</f>
        <v>0</v>
      </c>
      <c r="GJ41" s="95">
        <f>BX41*Tabelle2[[#This Row],[Dec 2023 AF]]</f>
        <v>0</v>
      </c>
      <c r="GK41" s="95">
        <f>BY41*Tabelle2[[#This Row],[Jan 2024 AF]]</f>
        <v>0</v>
      </c>
      <c r="GL41" s="95">
        <f>BZ41*Tabelle2[[#This Row],[Feb 2024 AF]]</f>
        <v>0</v>
      </c>
      <c r="GM41" s="95">
        <f>CA41*Tabelle2[[#This Row],[Mar 2024 AF]]</f>
        <v>0</v>
      </c>
      <c r="GN41" s="95">
        <f>CB41*Tabelle2[[#This Row],[Apr 2024 AF]]</f>
        <v>0</v>
      </c>
      <c r="GO41" s="95">
        <f>CC41*Tabelle2[[#This Row],[May 2024 AF]]</f>
        <v>0</v>
      </c>
      <c r="GP41" s="95">
        <f>CD41*Tabelle2[[#This Row],[Jun 2024 AF]]</f>
        <v>0</v>
      </c>
      <c r="GQ41" s="95">
        <f>CE41*Tabelle2[[#This Row],[Jul 2024 AF]]</f>
        <v>0</v>
      </c>
      <c r="GR41" s="95">
        <f>CF41*Tabelle2[[#This Row],[Aug 2024 AF]]</f>
        <v>0</v>
      </c>
      <c r="GS41" s="95">
        <f>CG41*Tabelle2[[#This Row],[Sep 2024 AF]]</f>
        <v>0</v>
      </c>
      <c r="GT41" s="95">
        <f>CH41*Tabelle2[[#This Row],[Oct 2024 AF]]</f>
        <v>0</v>
      </c>
      <c r="GU41" s="95">
        <f>CI41*Tabelle2[[#This Row],[Nov 2024 AF]]</f>
        <v>0</v>
      </c>
      <c r="GV41" s="95">
        <f>CJ41*Tabelle2[[#This Row],[Dec 2024 AF]]</f>
        <v>0</v>
      </c>
      <c r="GW41" s="95">
        <f>SUM(Tabelle2[[#This Row],[Jan 22 NF]:[Mar 22 NF]])</f>
        <v>0</v>
      </c>
      <c r="GX41" s="95">
        <f>SUM(Tabelle2[[#This Row],[Apr 22 NF]:[Jun 22 NF]])</f>
        <v>0</v>
      </c>
      <c r="GY41" s="95">
        <f>SUM(Tabelle2[[#This Row],[Jul 22 NF]:[Sep 22 NF]])</f>
        <v>0</v>
      </c>
      <c r="GZ41" s="95">
        <f>SUM(Tabelle2[[#This Row],[Oct 22 NF]:[Dec 22 NF]])</f>
        <v>0</v>
      </c>
      <c r="HA41" s="98">
        <f>SUM(Tabelle2[[#This Row],[Jan 23 NF]:[Mar 23 NF]])</f>
        <v>0</v>
      </c>
      <c r="HB41" s="98">
        <f>SUM(Tabelle2[[#This Row],[Apr 23 NF]:[Jun 23 NF]])</f>
        <v>0</v>
      </c>
      <c r="HC41" s="98">
        <f>SUM(Tabelle2[[#This Row],[Jul 23 NF]:[Sep 23 NF]])</f>
        <v>0</v>
      </c>
      <c r="HD41" s="98">
        <f>SUM(Tabelle2[[#This Row],[Oct 23 NF]:[Dec 23 NF]])</f>
        <v>0</v>
      </c>
      <c r="HE41" s="95">
        <f>SUM(Tabelle2[[#This Row],[Jan 24 NF]:[Mar 24 NF]])</f>
        <v>0</v>
      </c>
      <c r="HF41" s="98">
        <f>SUM(Tabelle2[[#This Row],[Apr 24 NF]:[Jun 24 NF]])</f>
        <v>0</v>
      </c>
      <c r="HG41" s="98">
        <f>SUM(Tabelle2[[#This Row],[Jul 24 NF]:[Sep 24 NF]])</f>
        <v>0</v>
      </c>
      <c r="HH41" s="98">
        <f>SUM(Tabelle2[[#This Row],[Oct 24 NF]:[Dec 24 NF]])</f>
        <v>0</v>
      </c>
      <c r="HI41" s="95"/>
      <c r="HJ41" s="95"/>
      <c r="HK41" s="95"/>
      <c r="HL41" s="95"/>
      <c r="HM41" s="95"/>
      <c r="HN41" s="95"/>
      <c r="HO41" s="95"/>
      <c r="HP41" s="95"/>
      <c r="HQ41" s="95"/>
      <c r="HR41" s="95"/>
      <c r="HS41" s="95"/>
      <c r="HT41" s="95"/>
      <c r="HU41" s="95"/>
      <c r="HV41" s="98">
        <v>0</v>
      </c>
      <c r="HW41" s="98">
        <v>0</v>
      </c>
      <c r="HX41" s="98">
        <v>0</v>
      </c>
      <c r="HY41" s="98">
        <v>0</v>
      </c>
      <c r="HZ41" s="98">
        <f>SUM(Tabelle2[[#This Row],[Jan 22 NF]:[Dec 22 NF]])</f>
        <v>0</v>
      </c>
      <c r="IA41" s="98">
        <f>SUM(Tabelle2[[#This Row],[Jan 23 NF]:[Dec 23 NF]])</f>
        <v>0</v>
      </c>
      <c r="IB41" s="98">
        <f>SUM(Tabelle2[[#This Row],[Jan 24 NF]:[Dec 24 NF]])</f>
        <v>0</v>
      </c>
      <c r="IC41" s="98">
        <f>IFERROR(Tabelle2[[#This Row],[2025 CF]]*Tabelle2[[#This Row],[2025 AF]],0)</f>
        <v>0</v>
      </c>
      <c r="ID41" s="98">
        <f>IFERROR(Tabelle2[[#This Row],[2026 CF]]*Tabelle2[[#This Row],[2026 AF]],0)</f>
        <v>0</v>
      </c>
      <c r="IE41" s="98">
        <f>IFERROR(Tabelle2[[#This Row],[2027 CF]]*Tabelle2[[#This Row],[2027 AF]],0)</f>
        <v>0</v>
      </c>
      <c r="IF41" s="98">
        <f>IFERROR(Tabelle2[[#This Row],[2028 CF]]*Tabelle2[[#This Row],[2028 AF]],0)</f>
        <v>0</v>
      </c>
      <c r="IG41" s="98">
        <f>IFERROR(Tabelle2[[#This Row],[2029 CF]]*Tabelle2[[#This Row],[2029 AF]],0)</f>
        <v>0</v>
      </c>
      <c r="IH41" s="98">
        <f>IFERROR(Tabelle2[[#This Row],[2030 CF]]*Tabelle2[[#This Row],[2030 AF]],0)</f>
        <v>0</v>
      </c>
      <c r="II41" s="98">
        <f>IFERROR(Tabelle2[[#This Row],[2031 CF]]*Tabelle2[[#This Row],[2031 AF]],0)</f>
        <v>0</v>
      </c>
      <c r="IJ41" s="98">
        <f>IFERROR(Tabelle2[[#This Row],[2032 CF]]*Tabelle2[[#This Row],[2032 AF]],0)</f>
        <v>0</v>
      </c>
      <c r="IK41" s="98">
        <f>IFERROR(Tabelle2[[#This Row],[2033 CF]]*Tabelle2[[#This Row],[2033 AF]],0)</f>
        <v>0</v>
      </c>
      <c r="IL41" s="98">
        <f>IFERROR(Tabelle2[[#This Row],[2034 CF]]*Tabelle2[[#This Row],[2034 AF]],0)</f>
        <v>0</v>
      </c>
      <c r="IM41" s="98">
        <f>IFERROR(Tabelle2[[#This Row],[2035 CF]]*Tabelle2[[#This Row],[2035 AF]],0)</f>
        <v>0</v>
      </c>
      <c r="IN41" s="199">
        <v>0</v>
      </c>
      <c r="IO41" s="199">
        <v>0</v>
      </c>
      <c r="IP41" s="199">
        <v>0</v>
      </c>
      <c r="IQ41" s="199">
        <v>0</v>
      </c>
      <c r="IR41" s="199">
        <v>0</v>
      </c>
      <c r="IS41" s="199">
        <v>0</v>
      </c>
      <c r="IT41" s="199">
        <v>0</v>
      </c>
      <c r="IU41" s="199">
        <v>0</v>
      </c>
      <c r="IV41" s="199">
        <v>0</v>
      </c>
      <c r="IW41" s="199">
        <v>0</v>
      </c>
      <c r="IX41" s="199">
        <v>0</v>
      </c>
      <c r="IY41" s="199">
        <v>0</v>
      </c>
      <c r="IZ41" s="199">
        <v>0</v>
      </c>
      <c r="JA41" s="199">
        <v>0</v>
      </c>
      <c r="JB41" s="199">
        <v>0</v>
      </c>
      <c r="JC41" s="199">
        <v>0</v>
      </c>
      <c r="JD41" s="199">
        <v>0</v>
      </c>
      <c r="JE41" s="196">
        <v>0</v>
      </c>
      <c r="JF41" s="196">
        <v>0</v>
      </c>
      <c r="JG41" s="196">
        <v>0</v>
      </c>
      <c r="JH41" s="196">
        <v>0</v>
      </c>
      <c r="JI41" s="196">
        <v>0</v>
      </c>
      <c r="JJ41" s="196">
        <v>0</v>
      </c>
      <c r="JK41" s="196">
        <v>0</v>
      </c>
      <c r="JL41" s="196">
        <v>0</v>
      </c>
      <c r="JM41" s="196">
        <v>0</v>
      </c>
      <c r="JN41" s="196">
        <v>0</v>
      </c>
      <c r="JO41" s="196">
        <v>0</v>
      </c>
      <c r="JP41" s="196">
        <v>0</v>
      </c>
      <c r="JQ41" s="196">
        <f>SUM(Tabelle2[[#This Row],[Jan-23B]:[Mar-23B]])</f>
        <v>0</v>
      </c>
      <c r="JR41" s="196">
        <f>SUM(Tabelle2[[#This Row],[Apr-23B]:[Jun-23B]])</f>
        <v>0</v>
      </c>
      <c r="JS41" s="196">
        <f>SUM(Tabelle2[[#This Row],[Jul-23B]:[Sep-23B]])</f>
        <v>0</v>
      </c>
      <c r="JT41" s="196">
        <f>SUM(Tabelle2[[#This Row],[Oct-23B]:[Dec-23B]])</f>
        <v>0</v>
      </c>
      <c r="JU41" s="196">
        <f>SUM(Tabelle2[[#This Row],[1Q23 B1]:[4Q23 B]])</f>
        <v>0</v>
      </c>
      <c r="JV41" s="196">
        <v>0</v>
      </c>
      <c r="JW41" s="196">
        <v>0</v>
      </c>
      <c r="JX41" s="196">
        <v>0</v>
      </c>
      <c r="JY41" s="196">
        <v>0</v>
      </c>
      <c r="JZ41" s="196">
        <v>0</v>
      </c>
      <c r="KA41" s="196">
        <v>0</v>
      </c>
      <c r="KB41" s="196">
        <v>0</v>
      </c>
      <c r="KC41" s="196">
        <v>0</v>
      </c>
      <c r="KD41" s="196">
        <v>0</v>
      </c>
      <c r="KE41" s="196">
        <v>0</v>
      </c>
      <c r="KF41" s="196" t="str">
        <f>IF(SUM(Tabelle2[[#This Row],[2018 NF]:[2028 NF]],Tabelle2[[#This Row],[2023 B]])&gt;0,"yes","no")</f>
        <v>no</v>
      </c>
      <c r="KG41" s="196">
        <f>IFERROR(INDEX(Tabelle2[[#Headers],[2005 NF]:[2034 NF]],MATCH(TRUE,INDEX(Tabelle2[[#This Row],[2005 NF]:[2034 NF]]&gt;1000,),0)),0)</f>
        <v>0</v>
      </c>
      <c r="KH41" s="196">
        <f>IFERROR(LOOKUP(2,1/(Tabelle2[[#This Row],[2005 NF]:[2035 NF]]&gt;1000),Tabelle2[[#Headers],[2005 NF]:[2035 NF]]),0)</f>
        <v>0</v>
      </c>
      <c r="KI41" s="196">
        <f>SUM(Tabelle2[[#This Row],[Jan 23 NF]:[Mar 23 NF]])</f>
        <v>0</v>
      </c>
      <c r="KJ41" s="196">
        <f>SUM(Tabelle2[[#This Row],[Jan-23B]:[Mar-23B]])</f>
        <v>0</v>
      </c>
      <c r="KK41" s="198">
        <v>0</v>
      </c>
      <c r="KL41" s="198">
        <v>0</v>
      </c>
      <c r="KM41" s="198">
        <v>0</v>
      </c>
      <c r="KN41" s="198">
        <v>0</v>
      </c>
      <c r="KO41" s="198">
        <v>0</v>
      </c>
      <c r="KP41" s="198">
        <v>0</v>
      </c>
      <c r="KQ41" s="198">
        <v>0</v>
      </c>
      <c r="KR41" s="198">
        <v>0</v>
      </c>
      <c r="KS41" s="198">
        <v>0</v>
      </c>
      <c r="KT41" s="52">
        <v>0</v>
      </c>
      <c r="KU41" s="52">
        <v>0</v>
      </c>
      <c r="KV41" s="52">
        <v>0</v>
      </c>
      <c r="KW41" s="52">
        <v>0</v>
      </c>
      <c r="KX41" s="52">
        <v>0</v>
      </c>
      <c r="KY41" s="52">
        <v>0</v>
      </c>
      <c r="KZ41" s="52">
        <v>0</v>
      </c>
      <c r="LA41" s="52" t="e">
        <f>$AV41*2.204623/#REF!*$AP41*Tabelle2[[#This Row],[May 23 NF]]</f>
        <v>#REF!</v>
      </c>
      <c r="LB41" s="52" t="e">
        <f>$AV41*2.204623/#REF!*$AP41*Tabelle2[[#This Row],[Jun 23 NF]]</f>
        <v>#REF!</v>
      </c>
      <c r="LC41" s="52" t="e">
        <f>$AV41*2.204623/#REF!*$AP41*Tabelle2[[#This Row],[Jul 23 NF]]</f>
        <v>#REF!</v>
      </c>
      <c r="LD41" s="52" t="e">
        <f>$AV41*2.204623/#REF!*$AP41*Tabelle2[[#This Row],[Aug 23 NF]]</f>
        <v>#REF!</v>
      </c>
      <c r="LE41" s="52" t="e">
        <f>$AV41*2.204623/#REF!*$AP41*Tabelle2[[#This Row],[Sep 23 NF]]</f>
        <v>#REF!</v>
      </c>
      <c r="LF41" s="52" t="e">
        <f>$AV41*2.204623/#REF!*$AP41*Tabelle2[[#This Row],[Oct 23 NF]]</f>
        <v>#REF!</v>
      </c>
      <c r="LG41" s="52" t="e">
        <f>$AV41*2.204623/#REF!*$AP41*Tabelle2[[#This Row],[Nov 23 NF]]</f>
        <v>#REF!</v>
      </c>
      <c r="LH41" s="52" t="e">
        <f>$AV41*2.204623/#REF!*$AP41*Tabelle2[[#This Row],[Dec 23 NF]]</f>
        <v>#REF!</v>
      </c>
      <c r="LI41" s="52" t="e">
        <f>$AV41*2.204623/#REF!*$AP41*Tabelle2[[#This Row],[Jan 24 NF]]</f>
        <v>#REF!</v>
      </c>
      <c r="LJ41" s="52" t="e">
        <f>$AV41*2.204623/#REF!*$AP41*Tabelle2[[#This Row],[Feb 24 NF]]</f>
        <v>#REF!</v>
      </c>
      <c r="LK41" s="52" t="e">
        <f>$AV41*2.204623/#REF!*$AP41*Tabelle2[[#This Row],[Mar 24 NF]]</f>
        <v>#REF!</v>
      </c>
      <c r="LL41" s="52" t="e">
        <f>$AV41*2.204623/#REF!*$AP41*Tabelle2[[#This Row],[Apr 24 NF]]</f>
        <v>#REF!</v>
      </c>
      <c r="LM41" s="52" t="e">
        <f>$AV41*2.204623/#REF!*$AP41*Tabelle2[[#This Row],[May 24 NF]]</f>
        <v>#REF!</v>
      </c>
      <c r="LN41" s="52" t="e">
        <f>$AV41*2.204623/#REF!*$AP41*Tabelle2[[#This Row],[Jun 24 NF]]</f>
        <v>#REF!</v>
      </c>
      <c r="LO41" s="52" t="e">
        <f>$AV41*2.204623/#REF!*$AP41*Tabelle2[[#This Row],[Jul 24 NF]]</f>
        <v>#REF!</v>
      </c>
      <c r="LP41" s="52" t="e">
        <f>$AV41*2.204623/#REF!*$AP41*Tabelle2[[#This Row],[Aug 24 NF]]</f>
        <v>#REF!</v>
      </c>
      <c r="LQ41" s="52" t="e">
        <f>$AV41*2.204623/#REF!*$AP41*Tabelle2[[#This Row],[Sep 24 NF]]</f>
        <v>#REF!</v>
      </c>
      <c r="LR41" s="52" t="e">
        <f>$AV41*2.204623/#REF!*$AP41*Tabelle2[[#This Row],[Oct 24 NF]]</f>
        <v>#REF!</v>
      </c>
      <c r="LS41" s="52" t="e">
        <f>$AV41*2.204623/#REF!*$AP41*Tabelle2[[#This Row],[Nov 24 NF]]</f>
        <v>#REF!</v>
      </c>
      <c r="LT41" s="52" t="e">
        <f>$AV41*2.204623/#REF!*$AP41*Tabelle2[[#This Row],[Dec 24 NF]]</f>
        <v>#REF!</v>
      </c>
      <c r="LU41" s="198">
        <f>SUM(Tabelle2[[#This Row],[Jan 22 EV]:[Mar 22 EV]])</f>
        <v>0</v>
      </c>
      <c r="LV41" s="198">
        <f>SUM(Tabelle2[[#This Row],[Apr 22 EV]:[Jun 22 EV]])</f>
        <v>0</v>
      </c>
      <c r="LW41" s="198">
        <f>SUM(Tabelle2[[#This Row],[Jul 22 EV]:[Sep 22 EV]])</f>
        <v>0</v>
      </c>
      <c r="LX41" s="198">
        <f>SUM(Tabelle2[[#This Row],[Oct 22 EV]:[Dec 22 EV]])</f>
        <v>0</v>
      </c>
      <c r="LY41" s="198">
        <f>SUM(Tabelle2[[#This Row],[Jan 23 EV]:[Mar 23 EV]])</f>
        <v>0</v>
      </c>
      <c r="LZ41" s="198" t="e">
        <f>SUM(Tabelle2[[#This Row],[Apr 23 EV]:[Jun 23 EV]])</f>
        <v>#REF!</v>
      </c>
      <c r="MA41" s="198" t="e">
        <f>SUM(Tabelle2[[#This Row],[Jul 23 EV]:[Sep 23 EV]])</f>
        <v>#REF!</v>
      </c>
      <c r="MB41" s="198" t="e">
        <f>SUM(Tabelle2[[#This Row],[Oct 23 EV]:[Dec 23 EV]])</f>
        <v>#REF!</v>
      </c>
      <c r="MC41" s="198" t="e">
        <f>SUM(Tabelle2[[#This Row],[Jan 24 EV]:[Mar 24 EV]])</f>
        <v>#REF!</v>
      </c>
      <c r="MD41" s="198" t="e">
        <f>SUM(Tabelle2[[#This Row],[Apr 24 EV]:[Jun 24 EV]])</f>
        <v>#REF!</v>
      </c>
      <c r="ME41" s="198" t="e">
        <f>SUM(Tabelle2[[#This Row],[Jul 24 EV]:[Sep 24 EV]])</f>
        <v>#REF!</v>
      </c>
      <c r="MF41" s="198" t="e">
        <f>SUM(Tabelle2[[#This Row],[Oct 24 EV]:[Dec 24 EV]])</f>
        <v>#REF!</v>
      </c>
      <c r="MG41" s="195"/>
      <c r="MH41" s="195"/>
      <c r="MI41" s="195"/>
      <c r="MJ41" s="195"/>
      <c r="MK41" s="195"/>
      <c r="ML41" s="195"/>
      <c r="MM41" s="195"/>
      <c r="MN41" s="195"/>
      <c r="MO41" s="195"/>
      <c r="MP41" s="198"/>
      <c r="MQ41" s="198" t="e">
        <f>$AS41*2.204623/#REF!*$AP41*HU41</f>
        <v>#REF!</v>
      </c>
      <c r="MR41" s="198" t="e">
        <f>$AT41*2.204623/#REF!*$AP41*HV41</f>
        <v>#REF!</v>
      </c>
      <c r="MS41" s="198">
        <v>0</v>
      </c>
      <c r="MT41" s="198">
        <v>0</v>
      </c>
      <c r="MU41" s="98">
        <v>0</v>
      </c>
      <c r="MV41" s="98">
        <f>SUM(Tabelle2[[#This Row],[Jan 22 EV]:[Dec 22 EV]])</f>
        <v>0</v>
      </c>
      <c r="MW41" s="98" t="e">
        <f>SUM(Tabelle2[[#This Row],[Jan 23 EV]:[Dec 23 EV]])</f>
        <v>#REF!</v>
      </c>
      <c r="MX41" s="98" t="e">
        <f>SUM(Tabelle2[[#This Row],[Jan 24 EV]:[Dec 24 EV]])</f>
        <v>#REF!</v>
      </c>
      <c r="MY41" s="98">
        <f t="shared" si="22"/>
        <v>0</v>
      </c>
      <c r="MZ41" s="98">
        <f t="shared" si="23"/>
        <v>0</v>
      </c>
      <c r="NA41" s="98">
        <f t="shared" si="24"/>
        <v>0</v>
      </c>
      <c r="NB41" s="98">
        <f t="shared" si="25"/>
        <v>0</v>
      </c>
      <c r="NC41" s="198">
        <v>0</v>
      </c>
      <c r="ND41" s="198">
        <v>0</v>
      </c>
      <c r="NE41" s="198">
        <v>0</v>
      </c>
      <c r="NF41" s="198">
        <v>0</v>
      </c>
      <c r="NG41" s="198">
        <v>0</v>
      </c>
      <c r="NH41" s="198">
        <v>0</v>
      </c>
      <c r="NI41" s="198">
        <v>0</v>
      </c>
      <c r="NJ41" s="198">
        <v>0</v>
      </c>
      <c r="NK41" s="198">
        <v>0</v>
      </c>
      <c r="NL41" s="198">
        <v>0</v>
      </c>
      <c r="NM41" s="198">
        <v>0</v>
      </c>
      <c r="NN41" s="198">
        <v>0</v>
      </c>
      <c r="NO41" s="198">
        <f t="shared" si="26"/>
        <v>0</v>
      </c>
      <c r="NP41" s="198">
        <f t="shared" si="27"/>
        <v>0</v>
      </c>
      <c r="NQ41" s="198">
        <f t="shared" si="28"/>
        <v>0</v>
      </c>
      <c r="NR41" s="198">
        <f t="shared" si="29"/>
        <v>0</v>
      </c>
      <c r="NS41" s="198">
        <f t="shared" si="30"/>
        <v>0</v>
      </c>
      <c r="NT41" s="198">
        <v>0</v>
      </c>
      <c r="NU41" s="198">
        <v>0</v>
      </c>
      <c r="NV41" s="198">
        <v>0</v>
      </c>
      <c r="NW41" s="198">
        <v>0</v>
      </c>
      <c r="NX41" s="198">
        <v>0</v>
      </c>
      <c r="NY41" s="198">
        <v>0</v>
      </c>
      <c r="NZ41" s="198">
        <v>0</v>
      </c>
      <c r="OA41" s="198">
        <v>0</v>
      </c>
      <c r="OB41" s="198">
        <v>0</v>
      </c>
      <c r="OC41" s="198">
        <v>0</v>
      </c>
      <c r="OD41" s="198">
        <v>0</v>
      </c>
      <c r="OE41" s="198">
        <v>0</v>
      </c>
      <c r="OF41" s="198">
        <f>SUM(Tabelle2[[#This Row],[Jan 23 B EV]:[Mar 23 B EV]])</f>
        <v>0</v>
      </c>
      <c r="OG41" s="198">
        <f>SUM(Tabelle2[[#This Row],[Apr 23 B EV]:[Jun 23 B EV]])</f>
        <v>0</v>
      </c>
      <c r="OH41" s="198">
        <f>SUM(Tabelle2[[#This Row],[Jul 23 B EV]:[Sep 23 B EV]])</f>
        <v>0</v>
      </c>
      <c r="OI41" s="198">
        <f>SUM(Tabelle2[[#This Row],[Oct 23 B EV]:[Dec 23 B EV]])</f>
        <v>0</v>
      </c>
      <c r="OJ41" s="198">
        <f>SUM(Tabelle2[[#This Row],[Jan 23 B EV]:[Dec 23 B EV]])</f>
        <v>0</v>
      </c>
      <c r="OK41" s="195"/>
      <c r="OL41" s="195"/>
      <c r="OM41" s="204"/>
      <c r="ON41" s="204"/>
      <c r="OO41" s="204"/>
      <c r="OP41" s="204"/>
      <c r="OQ41" s="195"/>
      <c r="OR41" s="195"/>
      <c r="OS41" s="195"/>
      <c r="OT41" s="195"/>
      <c r="OU41" s="195"/>
      <c r="OV41" s="195"/>
      <c r="OW41" s="195"/>
      <c r="OX41" s="198">
        <v>0</v>
      </c>
      <c r="OY41" s="198">
        <v>0</v>
      </c>
      <c r="OZ41" s="198">
        <v>0</v>
      </c>
      <c r="PA41" s="198">
        <v>0</v>
      </c>
      <c r="PB41" s="353">
        <v>0</v>
      </c>
      <c r="PC41" s="130" t="s">
        <v>57</v>
      </c>
      <c r="PD41" s="53" t="s">
        <v>95</v>
      </c>
      <c r="PE41" s="3" t="s">
        <v>171</v>
      </c>
      <c r="PF41" s="328" t="s">
        <v>127</v>
      </c>
      <c r="PG41" s="54">
        <v>0</v>
      </c>
      <c r="PH41" s="55">
        <v>600</v>
      </c>
      <c r="PI41" s="4">
        <v>1</v>
      </c>
      <c r="PJ41" s="4" t="s">
        <v>127</v>
      </c>
      <c r="PK41" s="4">
        <v>600</v>
      </c>
      <c r="PL41" s="4"/>
      <c r="PM41" s="196"/>
      <c r="PN41" s="53" t="s">
        <v>980</v>
      </c>
      <c r="PO41" s="53" t="s">
        <v>43</v>
      </c>
      <c r="PP41" s="200">
        <v>1514.6759560378769</v>
      </c>
      <c r="PQ41" s="200">
        <v>1458.5264388439821</v>
      </c>
      <c r="PR41" s="200">
        <v>1748.2400132301209</v>
      </c>
      <c r="PS41" s="200">
        <v>1793.170691875157</v>
      </c>
      <c r="PT41" s="200">
        <v>1579.9397350501818</v>
      </c>
      <c r="PU41" s="200">
        <v>1506.0252838259262</v>
      </c>
      <c r="PV41" s="200">
        <v>2178.5553362573096</v>
      </c>
      <c r="PW41" s="200">
        <v>2567.1720198155649</v>
      </c>
      <c r="PX41" s="200" t="e">
        <f>IF($PI41=1,SUMIF(#REF!,$PF41,#REF!),SUMIF(#REF!,$PJ41,#REF!))</f>
        <v>#REF!</v>
      </c>
      <c r="PY41" s="200" t="e">
        <f>IF($PI41=1,SUMIF(#REF!,$PF41,#REF!),SUMIF(#REF!,$PJ41,#REF!))</f>
        <v>#REF!</v>
      </c>
      <c r="PZ41" s="200" t="e">
        <f>IF($PI41=1,SUMIF(#REF!,$PF41,#REF!),SUMIF(#REF!,$PJ41,#REF!))</f>
        <v>#REF!</v>
      </c>
      <c r="QA41" s="200" t="e">
        <f>IF($PI41=1,SUMIF(#REF!,$PF41,#REF!),SUMIF(#REF!,$PJ41,#REF!))</f>
        <v>#REF!</v>
      </c>
      <c r="QB41" s="200" t="e">
        <f>IF($PI41=1,SUMIF(#REF!,$PF41,#REF!),SUMIF(#REF!,$PJ41,#REF!))</f>
        <v>#REF!</v>
      </c>
      <c r="QC41" s="200" t="e">
        <f>IF($PI41=1,SUMIF(#REF!,$PF41,#REF!),SUMIF(#REF!,$PJ41,#REF!))</f>
        <v>#REF!</v>
      </c>
      <c r="QD41" s="57">
        <f t="shared" si="31"/>
        <v>0</v>
      </c>
      <c r="QE41" s="57">
        <f t="shared" si="32"/>
        <v>35.078009317631548</v>
      </c>
      <c r="QF41" s="57">
        <f t="shared" si="49"/>
        <v>35.749183795231097</v>
      </c>
      <c r="QG41" s="57">
        <f t="shared" si="34"/>
        <v>32.563939762179615</v>
      </c>
      <c r="QH41" s="57">
        <f t="shared" si="42"/>
        <v>31.459805689791686</v>
      </c>
      <c r="QI41" s="57">
        <f t="shared" si="43"/>
        <v>41.506059613011693</v>
      </c>
      <c r="QJ41" s="57">
        <f>IF(Tabelle2[[#This Row],[Index and Premium Usage]]=1,($AW41*(1+$AZ41))*(PW41*(1+$PG41)+$PH41)/1000,($AW41*(1+$AZ41))*(PW41*(1+$PG41)+$PK41)/1000)</f>
        <v>47.31121563200491</v>
      </c>
      <c r="QK41" s="57" t="e">
        <f>IF($PI41=1,($AW41*(1+$AY41))*(PX41*(1+$PG41)+$PH41)/1000,($AW41*(1+$AZ41))*(PX41*(1+$PG41)+$PK41+Tabelle2[[#This Row],[Premium VW 2023]])/1000)</f>
        <v>#REF!</v>
      </c>
      <c r="QL41" s="57" t="e">
        <f t="shared" si="44"/>
        <v>#REF!</v>
      </c>
      <c r="QM41" s="57" t="e">
        <f t="shared" si="45"/>
        <v>#REF!</v>
      </c>
      <c r="QN41" s="57" t="e">
        <f t="shared" si="46"/>
        <v>#REF!</v>
      </c>
      <c r="QO41" s="57" t="e">
        <f t="shared" si="47"/>
        <v>#REF!</v>
      </c>
      <c r="QP41" s="57" t="e">
        <f t="shared" si="48"/>
        <v>#REF!</v>
      </c>
    </row>
    <row r="42" spans="1:458" ht="12.75" customHeight="1">
      <c r="A42" s="94" t="s">
        <v>1260</v>
      </c>
      <c r="B42" s="94" t="s">
        <v>87</v>
      </c>
      <c r="C42" s="94" t="s">
        <v>1553</v>
      </c>
      <c r="D42" s="94" t="s">
        <v>108</v>
      </c>
      <c r="E42" s="173" t="s">
        <v>304</v>
      </c>
      <c r="F42" s="2" t="s">
        <v>304</v>
      </c>
      <c r="G42" s="2" t="s">
        <v>304</v>
      </c>
      <c r="H42" s="2" t="s">
        <v>216</v>
      </c>
      <c r="I42" s="188" t="s">
        <v>216</v>
      </c>
      <c r="J42" s="2" t="s">
        <v>342</v>
      </c>
      <c r="K42" s="2" t="s">
        <v>22</v>
      </c>
      <c r="L42" s="2" t="s">
        <v>22</v>
      </c>
      <c r="M42" s="2" t="s">
        <v>1608</v>
      </c>
      <c r="N42" s="2" t="s">
        <v>1609</v>
      </c>
      <c r="O42" s="6"/>
      <c r="P42" s="3" t="s">
        <v>79</v>
      </c>
      <c r="Q42" s="2" t="s">
        <v>91</v>
      </c>
      <c r="R42" s="2"/>
      <c r="S42" s="2"/>
      <c r="T42" s="94" t="s">
        <v>1282</v>
      </c>
      <c r="U42" s="2" t="s">
        <v>14</v>
      </c>
      <c r="V42" s="2"/>
      <c r="W42" s="2"/>
      <c r="X42" s="94"/>
      <c r="Y42" s="2" t="s">
        <v>21</v>
      </c>
      <c r="Z42" s="2">
        <v>0</v>
      </c>
      <c r="AA42" s="2">
        <v>0</v>
      </c>
      <c r="AB42" s="2">
        <v>0</v>
      </c>
      <c r="AC42" s="326">
        <v>0</v>
      </c>
      <c r="AD42" s="2"/>
      <c r="AE42" s="2"/>
      <c r="AF42" s="2"/>
      <c r="AG42" s="2">
        <v>0</v>
      </c>
      <c r="AH42" s="2">
        <v>0</v>
      </c>
      <c r="AI42" s="2">
        <v>0</v>
      </c>
      <c r="AJ42" s="2" t="s">
        <v>120</v>
      </c>
      <c r="AK42" s="21"/>
      <c r="AL42" s="95"/>
      <c r="AM42" s="95"/>
      <c r="AN42" s="95"/>
      <c r="AO42" s="95"/>
      <c r="AP42" s="95">
        <v>1</v>
      </c>
      <c r="AQ42" s="95"/>
      <c r="AR42" s="95"/>
      <c r="AS42" s="95"/>
      <c r="AT42" s="95"/>
      <c r="AU42" s="95"/>
      <c r="AV42" s="33">
        <v>13.58</v>
      </c>
      <c r="AW42" s="33">
        <v>13.58</v>
      </c>
      <c r="AX42" s="193"/>
      <c r="AY42" s="61">
        <v>0.1</v>
      </c>
      <c r="AZ42" s="61">
        <v>0.1</v>
      </c>
      <c r="BA42" s="95">
        <v>0</v>
      </c>
      <c r="BB42" s="95">
        <v>0</v>
      </c>
      <c r="BC42" s="95">
        <v>0</v>
      </c>
      <c r="BD42" s="95">
        <v>0</v>
      </c>
      <c r="BE42" s="95">
        <v>0</v>
      </c>
      <c r="BF42" s="95">
        <v>0</v>
      </c>
      <c r="BG42" s="95">
        <v>0</v>
      </c>
      <c r="BH42" s="95">
        <v>0</v>
      </c>
      <c r="BI42" s="95">
        <v>0</v>
      </c>
      <c r="BJ42" s="96">
        <v>0</v>
      </c>
      <c r="BK42" s="133">
        <v>0</v>
      </c>
      <c r="BL42" s="133">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5">
        <f>SUM(Tabelle2[[#This Row],[Jan 22 CF]:[Mar 22 CF]])</f>
        <v>0</v>
      </c>
      <c r="CL42" s="95">
        <f>SUM(Tabelle2[[#This Row],[Apr 22 CF]:[Jun 22 CF]])</f>
        <v>0</v>
      </c>
      <c r="CM42" s="95">
        <f>SUM(Tabelle2[[#This Row],[Jul 22 CF]:[Sep 22 CF]])</f>
        <v>0</v>
      </c>
      <c r="CN42" s="95">
        <f>SUM(Tabelle2[[#This Row],[Oct 22 CF]:[Dec 22 CF]])</f>
        <v>0</v>
      </c>
      <c r="CO42" s="95">
        <f>SUM(Tabelle2[[#This Row],[Jan 23 CF]:[Mar 23 CF]])</f>
        <v>0</v>
      </c>
      <c r="CP42" s="95">
        <f>SUM(Tabelle2[[#This Row],[Apr 23 CF]:[Jun 23 CF]])</f>
        <v>0</v>
      </c>
      <c r="CQ42" s="95">
        <f>SUM(Tabelle2[[#This Row],[Jul 23 CF]:[Sep 23 CF]])</f>
        <v>0</v>
      </c>
      <c r="CR42" s="95">
        <f>SUM(Tabelle2[[#This Row],[Oct 23 CF]:[Dec 23 CF]])</f>
        <v>0</v>
      </c>
      <c r="CS42" s="95">
        <f>SUM(Tabelle2[[#This Row],[Jan 24 CF]:[Mar 24 CF]])</f>
        <v>0</v>
      </c>
      <c r="CT42" s="95">
        <f>SUM(Tabelle2[[#This Row],[Apr 24 CF]:[Jun 24 CF]])</f>
        <v>0</v>
      </c>
      <c r="CU42" s="95">
        <f>SUM(Tabelle2[[#This Row],[Jul 24 CF]:[Sep 24 CF]])</f>
        <v>0</v>
      </c>
      <c r="CV42" s="95">
        <f>SUM(Tabelle2[[#This Row],[Oct 24 CF]:[Dec 24 CF]])</f>
        <v>0</v>
      </c>
      <c r="CW42" s="127"/>
      <c r="CX42" s="276"/>
      <c r="CY42" s="127"/>
      <c r="CZ42" s="52">
        <v>0</v>
      </c>
      <c r="DA42" s="52">
        <f>SUM(Tabelle2[[#This Row],[Jan 22 CF]:[Dec 22 CF]])</f>
        <v>0</v>
      </c>
      <c r="DB42" s="98">
        <f>SUM(Tabelle2[[#This Row],[Jan 23 CF]:[Dec 23 CF]])</f>
        <v>0</v>
      </c>
      <c r="DC42" s="98">
        <f>SUM(Tabelle2[[#This Row],[Jan 24 CF]:[Dec 24 CF]])</f>
        <v>0</v>
      </c>
      <c r="DD42" s="98">
        <v>0</v>
      </c>
      <c r="DE42" s="98">
        <v>31074</v>
      </c>
      <c r="DF42" s="98">
        <v>30793</v>
      </c>
      <c r="DG42" s="98">
        <v>29493</v>
      </c>
      <c r="DH42" s="98">
        <v>27495</v>
      </c>
      <c r="DI42" s="98">
        <v>13747.5</v>
      </c>
      <c r="DJ42" s="98">
        <v>0</v>
      </c>
      <c r="DK42" s="98">
        <v>0</v>
      </c>
      <c r="DL42" s="98">
        <v>0</v>
      </c>
      <c r="DM42" s="98">
        <v>0</v>
      </c>
      <c r="DN42" s="98"/>
      <c r="DO42" s="98"/>
      <c r="DP42" s="226">
        <v>0.95</v>
      </c>
      <c r="DQ42" s="226">
        <v>0.92500000000000004</v>
      </c>
      <c r="DR42" s="226">
        <v>0.8</v>
      </c>
      <c r="DS42" s="226">
        <v>0.85</v>
      </c>
      <c r="DT42" s="226">
        <v>0.9</v>
      </c>
      <c r="DU42" s="226">
        <v>0.9</v>
      </c>
      <c r="DV42" s="226">
        <v>0.9</v>
      </c>
      <c r="DW42" s="226">
        <v>0.9</v>
      </c>
      <c r="DX42" s="226">
        <v>0.9</v>
      </c>
      <c r="DY42" s="226">
        <v>0.9</v>
      </c>
      <c r="DZ42" s="226">
        <v>0.9</v>
      </c>
      <c r="EA42" s="226">
        <v>0.88</v>
      </c>
      <c r="EB42" s="226">
        <v>0.9</v>
      </c>
      <c r="EC42" s="226">
        <v>0.93</v>
      </c>
      <c r="ED42" s="226">
        <v>0.93</v>
      </c>
      <c r="EE42" s="226">
        <v>0.9</v>
      </c>
      <c r="EF42" s="316">
        <v>0.9</v>
      </c>
      <c r="EG42" s="316">
        <v>0.9</v>
      </c>
      <c r="EH42" s="316">
        <v>0</v>
      </c>
      <c r="EI42" s="226">
        <v>0.95</v>
      </c>
      <c r="EJ42" s="226">
        <v>0.95</v>
      </c>
      <c r="EK42" s="226">
        <v>0.95</v>
      </c>
      <c r="EL42" s="226">
        <v>0.97499999999999998</v>
      </c>
      <c r="EM42" s="226">
        <v>0.95</v>
      </c>
      <c r="EN42" s="226">
        <v>0.9</v>
      </c>
      <c r="EO42" s="226">
        <v>0.83</v>
      </c>
      <c r="EP42" s="226">
        <v>0.83</v>
      </c>
      <c r="EQ42" s="226">
        <v>0.83</v>
      </c>
      <c r="ER42" s="226">
        <v>0.83</v>
      </c>
      <c r="ES42" s="226">
        <v>0.83</v>
      </c>
      <c r="ET42" s="226">
        <v>0.83</v>
      </c>
      <c r="EU42" s="226">
        <v>0.83</v>
      </c>
      <c r="EV42" s="226">
        <v>0.83</v>
      </c>
      <c r="EW42" s="226">
        <v>0.83</v>
      </c>
      <c r="EX42" s="226">
        <v>0.83</v>
      </c>
      <c r="EY42" s="226">
        <v>0.83</v>
      </c>
      <c r="EZ42" s="316">
        <v>0</v>
      </c>
      <c r="FA42" s="226">
        <v>0.83</v>
      </c>
      <c r="FB42" s="226">
        <v>0.83</v>
      </c>
      <c r="FC42" s="226">
        <v>0.85</v>
      </c>
      <c r="FD42" s="226">
        <v>0.85</v>
      </c>
      <c r="FE42" s="226">
        <v>0.85</v>
      </c>
      <c r="FF42" s="226">
        <v>0.85</v>
      </c>
      <c r="FG42" s="226">
        <v>0.85</v>
      </c>
      <c r="FH42" s="226">
        <v>0.85</v>
      </c>
      <c r="FI42" s="226">
        <v>0.85</v>
      </c>
      <c r="FJ42" s="226">
        <v>0.85</v>
      </c>
      <c r="FK42" s="226">
        <v>0.85</v>
      </c>
      <c r="FL42" s="226">
        <v>0.85</v>
      </c>
      <c r="FM42" s="195">
        <f t="shared" si="0"/>
        <v>0</v>
      </c>
      <c r="FN42" s="195">
        <f t="shared" si="1"/>
        <v>0</v>
      </c>
      <c r="FO42" s="195">
        <f t="shared" si="2"/>
        <v>0</v>
      </c>
      <c r="FP42" s="195">
        <f t="shared" si="3"/>
        <v>0</v>
      </c>
      <c r="FQ42" s="195">
        <f t="shared" si="4"/>
        <v>0</v>
      </c>
      <c r="FR42" s="195">
        <f t="shared" si="5"/>
        <v>0</v>
      </c>
      <c r="FS42" s="195">
        <f t="shared" si="6"/>
        <v>0</v>
      </c>
      <c r="FT42" s="95">
        <f t="shared" si="7"/>
        <v>0</v>
      </c>
      <c r="FU42" s="95">
        <f t="shared" si="8"/>
        <v>0</v>
      </c>
      <c r="FV42" s="95">
        <f t="shared" si="9"/>
        <v>0</v>
      </c>
      <c r="FW42" s="95">
        <f t="shared" si="10"/>
        <v>0</v>
      </c>
      <c r="FX42" s="95">
        <f t="shared" si="11"/>
        <v>0</v>
      </c>
      <c r="FY42" s="95">
        <f t="shared" si="12"/>
        <v>0</v>
      </c>
      <c r="FZ42" s="95">
        <f t="shared" si="13"/>
        <v>0</v>
      </c>
      <c r="GA42" s="95">
        <f t="shared" si="14"/>
        <v>0</v>
      </c>
      <c r="GB42" s="95">
        <f t="shared" si="15"/>
        <v>0</v>
      </c>
      <c r="GC42" s="95">
        <f t="shared" si="16"/>
        <v>0</v>
      </c>
      <c r="GD42" s="95">
        <f t="shared" si="17"/>
        <v>0</v>
      </c>
      <c r="GE42" s="95">
        <f t="shared" si="18"/>
        <v>0</v>
      </c>
      <c r="GF42" s="95">
        <f t="shared" si="19"/>
        <v>0</v>
      </c>
      <c r="GG42" s="95">
        <f t="shared" si="20"/>
        <v>0</v>
      </c>
      <c r="GH42" s="95">
        <f t="shared" si="21"/>
        <v>0</v>
      </c>
      <c r="GI42" s="95">
        <f>BW42*Tabelle2[[#This Row],[Nov 2023 AF]]</f>
        <v>0</v>
      </c>
      <c r="GJ42" s="95">
        <f>BX42*Tabelle2[[#This Row],[Dec 2023 AF]]</f>
        <v>0</v>
      </c>
      <c r="GK42" s="95">
        <f>BY42*Tabelle2[[#This Row],[Jan 2024 AF]]</f>
        <v>0</v>
      </c>
      <c r="GL42" s="95">
        <f>BZ42*Tabelle2[[#This Row],[Feb 2024 AF]]</f>
        <v>0</v>
      </c>
      <c r="GM42" s="95">
        <f>CA42*Tabelle2[[#This Row],[Mar 2024 AF]]</f>
        <v>0</v>
      </c>
      <c r="GN42" s="95">
        <f>CB42*Tabelle2[[#This Row],[Apr 2024 AF]]</f>
        <v>0</v>
      </c>
      <c r="GO42" s="95">
        <f>CC42*Tabelle2[[#This Row],[May 2024 AF]]</f>
        <v>0</v>
      </c>
      <c r="GP42" s="95">
        <f>CD42*Tabelle2[[#This Row],[Jun 2024 AF]]</f>
        <v>0</v>
      </c>
      <c r="GQ42" s="95">
        <f>CE42*Tabelle2[[#This Row],[Jul 2024 AF]]</f>
        <v>0</v>
      </c>
      <c r="GR42" s="95">
        <f>CF42*Tabelle2[[#This Row],[Aug 2024 AF]]</f>
        <v>0</v>
      </c>
      <c r="GS42" s="95">
        <f>CG42*Tabelle2[[#This Row],[Sep 2024 AF]]</f>
        <v>0</v>
      </c>
      <c r="GT42" s="95">
        <f>CH42*Tabelle2[[#This Row],[Oct 2024 AF]]</f>
        <v>0</v>
      </c>
      <c r="GU42" s="95">
        <f>CI42*Tabelle2[[#This Row],[Nov 2024 AF]]</f>
        <v>0</v>
      </c>
      <c r="GV42" s="95">
        <f>CJ42*Tabelle2[[#This Row],[Dec 2024 AF]]</f>
        <v>0</v>
      </c>
      <c r="GW42" s="95">
        <f>SUM(Tabelle2[[#This Row],[Jan 22 NF]:[Mar 22 NF]])</f>
        <v>0</v>
      </c>
      <c r="GX42" s="95">
        <f>SUM(Tabelle2[[#This Row],[Apr 22 NF]:[Jun 22 NF]])</f>
        <v>0</v>
      </c>
      <c r="GY42" s="95">
        <f>SUM(Tabelle2[[#This Row],[Jul 22 NF]:[Sep 22 NF]])</f>
        <v>0</v>
      </c>
      <c r="GZ42" s="95">
        <f>SUM(Tabelle2[[#This Row],[Oct 22 NF]:[Dec 22 NF]])</f>
        <v>0</v>
      </c>
      <c r="HA42" s="98">
        <f>SUM(Tabelle2[[#This Row],[Jan 23 NF]:[Mar 23 NF]])</f>
        <v>0</v>
      </c>
      <c r="HB42" s="98">
        <f>SUM(Tabelle2[[#This Row],[Apr 23 NF]:[Jun 23 NF]])</f>
        <v>0</v>
      </c>
      <c r="HC42" s="98">
        <f>SUM(Tabelle2[[#This Row],[Jul 23 NF]:[Sep 23 NF]])</f>
        <v>0</v>
      </c>
      <c r="HD42" s="98">
        <f>SUM(Tabelle2[[#This Row],[Oct 23 NF]:[Dec 23 NF]])</f>
        <v>0</v>
      </c>
      <c r="HE42" s="95">
        <f>SUM(Tabelle2[[#This Row],[Jan 24 NF]:[Mar 24 NF]])</f>
        <v>0</v>
      </c>
      <c r="HF42" s="98">
        <f>SUM(Tabelle2[[#This Row],[Apr 24 NF]:[Jun 24 NF]])</f>
        <v>0</v>
      </c>
      <c r="HG42" s="98">
        <f>SUM(Tabelle2[[#This Row],[Jul 24 NF]:[Sep 24 NF]])</f>
        <v>0</v>
      </c>
      <c r="HH42" s="98">
        <f>SUM(Tabelle2[[#This Row],[Oct 24 NF]:[Dec 24 NF]])</f>
        <v>0</v>
      </c>
      <c r="HI42" s="95"/>
      <c r="HJ42" s="95"/>
      <c r="HK42" s="95"/>
      <c r="HL42" s="95"/>
      <c r="HM42" s="95"/>
      <c r="HN42" s="95"/>
      <c r="HO42" s="95"/>
      <c r="HP42" s="95"/>
      <c r="HQ42" s="95"/>
      <c r="HR42" s="95"/>
      <c r="HS42" s="95"/>
      <c r="HT42" s="95"/>
      <c r="HU42" s="95"/>
      <c r="HV42" s="98"/>
      <c r="HW42" s="98">
        <v>0</v>
      </c>
      <c r="HX42" s="98">
        <v>0</v>
      </c>
      <c r="HY42" s="98">
        <v>0</v>
      </c>
      <c r="HZ42" s="98">
        <f>SUM(Tabelle2[[#This Row],[Jan 22 NF]:[Dec 22 NF]])</f>
        <v>0</v>
      </c>
      <c r="IA42" s="98">
        <f>SUM(Tabelle2[[#This Row],[Jan 23 NF]:[Dec 23 NF]])</f>
        <v>0</v>
      </c>
      <c r="IB42" s="98">
        <f>SUM(Tabelle2[[#This Row],[Jan 24 NF]:[Dec 24 NF]])</f>
        <v>0</v>
      </c>
      <c r="IC42" s="98">
        <f>IFERROR(Tabelle2[[#This Row],[2025 CF]]*Tabelle2[[#This Row],[2025 AF]],0)</f>
        <v>0</v>
      </c>
      <c r="ID42" s="98">
        <f>IFERROR(Tabelle2[[#This Row],[2026 CF]]*Tabelle2[[#This Row],[2026 AF]],0)</f>
        <v>26412.899999999998</v>
      </c>
      <c r="IE42" s="98">
        <f>IFERROR(Tabelle2[[#This Row],[2027 CF]]*Tabelle2[[#This Row],[2027 AF]],0)</f>
        <v>26174.05</v>
      </c>
      <c r="IF42" s="98">
        <f>IFERROR(Tabelle2[[#This Row],[2028 CF]]*Tabelle2[[#This Row],[2028 AF]],0)</f>
        <v>25069.05</v>
      </c>
      <c r="IG42" s="98">
        <f>IFERROR(Tabelle2[[#This Row],[2029 CF]]*Tabelle2[[#This Row],[2029 AF]],0)</f>
        <v>23370.75</v>
      </c>
      <c r="IH42" s="98">
        <f>IFERROR(Tabelle2[[#This Row],[2030 CF]]*Tabelle2[[#This Row],[2030 AF]],0)</f>
        <v>11685.375</v>
      </c>
      <c r="II42" s="98">
        <f>IFERROR(Tabelle2[[#This Row],[2031 CF]]*Tabelle2[[#This Row],[2031 AF]],0)</f>
        <v>0</v>
      </c>
      <c r="IJ42" s="98">
        <f>IFERROR(Tabelle2[[#This Row],[2032 CF]]*Tabelle2[[#This Row],[2032 AF]],0)</f>
        <v>0</v>
      </c>
      <c r="IK42" s="98">
        <f>IFERROR(Tabelle2[[#This Row],[2033 CF]]*Tabelle2[[#This Row],[2033 AF]],0)</f>
        <v>0</v>
      </c>
      <c r="IL42" s="98">
        <f>IFERROR(Tabelle2[[#This Row],[2034 CF]]*Tabelle2[[#This Row],[2034 AF]],0)</f>
        <v>0</v>
      </c>
      <c r="IM42" s="98">
        <f>IFERROR(Tabelle2[[#This Row],[2035 CF]]*Tabelle2[[#This Row],[2035 AF]],0)</f>
        <v>0</v>
      </c>
      <c r="IN42" s="98">
        <v>0</v>
      </c>
      <c r="IO42" s="98">
        <v>0</v>
      </c>
      <c r="IP42" s="98">
        <v>0</v>
      </c>
      <c r="IQ42" s="98">
        <v>0</v>
      </c>
      <c r="IR42" s="98">
        <v>0</v>
      </c>
      <c r="IS42" s="51">
        <v>0</v>
      </c>
      <c r="IT42" s="109">
        <v>0</v>
      </c>
      <c r="IU42" s="109">
        <v>0</v>
      </c>
      <c r="IV42" s="98">
        <v>0</v>
      </c>
      <c r="IW42" s="98">
        <v>0</v>
      </c>
      <c r="IX42" s="98">
        <v>0</v>
      </c>
      <c r="IY42" s="98">
        <v>0</v>
      </c>
      <c r="IZ42" s="51">
        <v>0</v>
      </c>
      <c r="JA42" s="51">
        <v>0</v>
      </c>
      <c r="JB42" s="51">
        <v>0</v>
      </c>
      <c r="JC42" s="51">
        <v>0</v>
      </c>
      <c r="JD42" s="51">
        <v>0</v>
      </c>
      <c r="JE42" s="196">
        <v>0</v>
      </c>
      <c r="JF42" s="196">
        <v>0</v>
      </c>
      <c r="JG42" s="196">
        <v>0</v>
      </c>
      <c r="JH42" s="196">
        <v>0</v>
      </c>
      <c r="JI42" s="196">
        <v>0</v>
      </c>
      <c r="JJ42" s="196">
        <v>0</v>
      </c>
      <c r="JK42" s="196">
        <v>0</v>
      </c>
      <c r="JL42" s="196">
        <v>0</v>
      </c>
      <c r="JM42" s="196">
        <v>0</v>
      </c>
      <c r="JN42" s="196">
        <v>0</v>
      </c>
      <c r="JO42" s="196">
        <v>0</v>
      </c>
      <c r="JP42" s="196">
        <v>0</v>
      </c>
      <c r="JQ42" s="196">
        <f>SUM(Tabelle2[[#This Row],[Jan-23B]:[Mar-23B]])</f>
        <v>0</v>
      </c>
      <c r="JR42" s="196">
        <f>SUM(Tabelle2[[#This Row],[Apr-23B]:[Jun-23B]])</f>
        <v>0</v>
      </c>
      <c r="JS42" s="196">
        <f>SUM(Tabelle2[[#This Row],[Jul-23B]:[Sep-23B]])</f>
        <v>0</v>
      </c>
      <c r="JT42" s="196">
        <f>SUM(Tabelle2[[#This Row],[Oct-23B]:[Dec-23B]])</f>
        <v>0</v>
      </c>
      <c r="JU42" s="196">
        <f>SUM(Tabelle2[[#This Row],[1Q23 B1]:[4Q23 B]])</f>
        <v>0</v>
      </c>
      <c r="JV42" s="196">
        <v>0</v>
      </c>
      <c r="JW42" s="196">
        <v>0</v>
      </c>
      <c r="JX42" s="196">
        <v>0</v>
      </c>
      <c r="JY42" s="196">
        <v>28273.5</v>
      </c>
      <c r="JZ42" s="196">
        <v>30600</v>
      </c>
      <c r="KA42" s="196">
        <v>0</v>
      </c>
      <c r="KB42" s="196">
        <v>0</v>
      </c>
      <c r="KC42" s="196">
        <v>0</v>
      </c>
      <c r="KD42" s="196">
        <v>28215.803531433005</v>
      </c>
      <c r="KE42" s="196">
        <v>30537.555946800003</v>
      </c>
      <c r="KF42" s="196" t="str">
        <f>IF(SUM(Tabelle2[[#This Row],[2018 NF]:[2028 NF]],Tabelle2[[#This Row],[2023 B]])&gt;0,"yes","no")</f>
        <v>yes</v>
      </c>
      <c r="KG42" s="196" t="str">
        <f>IFERROR(INDEX(Tabelle2[[#Headers],[2005 NF]:[2034 NF]],MATCH(TRUE,INDEX(Tabelle2[[#This Row],[2005 NF]:[2034 NF]]&gt;1000,),0)),0)</f>
        <v>2026 NF</v>
      </c>
      <c r="KH42" s="196" t="str">
        <f>IFERROR(LOOKUP(2,1/(Tabelle2[[#This Row],[2005 NF]:[2035 NF]]&gt;1000),Tabelle2[[#Headers],[2005 NF]:[2035 NF]]),0)</f>
        <v>2030 NF</v>
      </c>
      <c r="KI42" s="196">
        <f>SUM(Tabelle2[[#This Row],[Jan 23 NF]:[Mar 23 NF]])</f>
        <v>0</v>
      </c>
      <c r="KJ42" s="196">
        <f>SUM(Tabelle2[[#This Row],[Jan-23B]:[Mar-23B]])</f>
        <v>0</v>
      </c>
      <c r="KK42" s="98">
        <v>0</v>
      </c>
      <c r="KL42" s="98">
        <v>0</v>
      </c>
      <c r="KM42" s="98">
        <v>0</v>
      </c>
      <c r="KN42" s="98">
        <v>0</v>
      </c>
      <c r="KO42" s="98">
        <v>0</v>
      </c>
      <c r="KP42" s="98">
        <v>0</v>
      </c>
      <c r="KQ42" s="98">
        <v>0</v>
      </c>
      <c r="KR42" s="98">
        <v>0</v>
      </c>
      <c r="KS42" s="98">
        <v>0</v>
      </c>
      <c r="KT42" s="52">
        <v>0</v>
      </c>
      <c r="KU42" s="52">
        <v>0</v>
      </c>
      <c r="KV42" s="52">
        <v>0</v>
      </c>
      <c r="KW42" s="52">
        <v>0</v>
      </c>
      <c r="KX42" s="52">
        <v>0</v>
      </c>
      <c r="KY42" s="52">
        <v>0</v>
      </c>
      <c r="KZ42" s="52">
        <v>0</v>
      </c>
      <c r="LA42" s="52" t="e">
        <f>$AV42*2.204623/#REF!*$AP42*Tabelle2[[#This Row],[May 23 NF]]</f>
        <v>#REF!</v>
      </c>
      <c r="LB42" s="52" t="e">
        <f>$AV42*2.204623/#REF!*$AP42*Tabelle2[[#This Row],[Jun 23 NF]]</f>
        <v>#REF!</v>
      </c>
      <c r="LC42" s="52" t="e">
        <f>$AV42*2.204623/#REF!*$AP42*Tabelle2[[#This Row],[Jul 23 NF]]</f>
        <v>#REF!</v>
      </c>
      <c r="LD42" s="52" t="e">
        <f>$AV42*2.204623/#REF!*$AP42*Tabelle2[[#This Row],[Aug 23 NF]]</f>
        <v>#REF!</v>
      </c>
      <c r="LE42" s="52" t="e">
        <f>$AV42*2.204623/#REF!*$AP42*Tabelle2[[#This Row],[Sep 23 NF]]</f>
        <v>#REF!</v>
      </c>
      <c r="LF42" s="52" t="e">
        <f>$AV42*2.204623/#REF!*$AP42*Tabelle2[[#This Row],[Oct 23 NF]]</f>
        <v>#REF!</v>
      </c>
      <c r="LG42" s="52" t="e">
        <f>$AV42*2.204623/#REF!*$AP42*Tabelle2[[#This Row],[Nov 23 NF]]</f>
        <v>#REF!</v>
      </c>
      <c r="LH42" s="52" t="e">
        <f>$AV42*2.204623/#REF!*$AP42*Tabelle2[[#This Row],[Dec 23 NF]]</f>
        <v>#REF!</v>
      </c>
      <c r="LI42" s="52" t="e">
        <f>$AV42*2.204623/#REF!*$AP42*Tabelle2[[#This Row],[Jan 24 NF]]</f>
        <v>#REF!</v>
      </c>
      <c r="LJ42" s="52" t="e">
        <f>$AV42*2.204623/#REF!*$AP42*Tabelle2[[#This Row],[Feb 24 NF]]</f>
        <v>#REF!</v>
      </c>
      <c r="LK42" s="52" t="e">
        <f>$AV42*2.204623/#REF!*$AP42*Tabelle2[[#This Row],[Mar 24 NF]]</f>
        <v>#REF!</v>
      </c>
      <c r="LL42" s="52" t="e">
        <f>$AV42*2.204623/#REF!*$AP42*Tabelle2[[#This Row],[Apr 24 NF]]</f>
        <v>#REF!</v>
      </c>
      <c r="LM42" s="52" t="e">
        <f>$AV42*2.204623/#REF!*$AP42*Tabelle2[[#This Row],[May 24 NF]]</f>
        <v>#REF!</v>
      </c>
      <c r="LN42" s="52" t="e">
        <f>$AV42*2.204623/#REF!*$AP42*Tabelle2[[#This Row],[Jun 24 NF]]</f>
        <v>#REF!</v>
      </c>
      <c r="LO42" s="52" t="e">
        <f>$AV42*2.204623/#REF!*$AP42*Tabelle2[[#This Row],[Jul 24 NF]]</f>
        <v>#REF!</v>
      </c>
      <c r="LP42" s="52" t="e">
        <f>$AV42*2.204623/#REF!*$AP42*Tabelle2[[#This Row],[Aug 24 NF]]</f>
        <v>#REF!</v>
      </c>
      <c r="LQ42" s="52" t="e">
        <f>$AV42*2.204623/#REF!*$AP42*Tabelle2[[#This Row],[Sep 24 NF]]</f>
        <v>#REF!</v>
      </c>
      <c r="LR42" s="52" t="e">
        <f>$AV42*2.204623/#REF!*$AP42*Tabelle2[[#This Row],[Oct 24 NF]]</f>
        <v>#REF!</v>
      </c>
      <c r="LS42" s="52" t="e">
        <f>$AV42*2.204623/#REF!*$AP42*Tabelle2[[#This Row],[Nov 24 NF]]</f>
        <v>#REF!</v>
      </c>
      <c r="LT42" s="52" t="e">
        <f>$AV42*2.204623/#REF!*$AP42*Tabelle2[[#This Row],[Dec 24 NF]]</f>
        <v>#REF!</v>
      </c>
      <c r="LU42" s="198">
        <f>SUM(Tabelle2[[#This Row],[Jan 22 EV]:[Mar 22 EV]])</f>
        <v>0</v>
      </c>
      <c r="LV42" s="198">
        <f>SUM(Tabelle2[[#This Row],[Apr 22 EV]:[Jun 22 EV]])</f>
        <v>0</v>
      </c>
      <c r="LW42" s="198">
        <f>SUM(Tabelle2[[#This Row],[Jul 22 EV]:[Sep 22 EV]])</f>
        <v>0</v>
      </c>
      <c r="LX42" s="198">
        <f>SUM(Tabelle2[[#This Row],[Oct 22 EV]:[Dec 22 EV]])</f>
        <v>0</v>
      </c>
      <c r="LY42" s="198">
        <f>SUM(Tabelle2[[#This Row],[Jan 23 EV]:[Mar 23 EV]])</f>
        <v>0</v>
      </c>
      <c r="LZ42" s="198" t="e">
        <f>SUM(Tabelle2[[#This Row],[Apr 23 EV]:[Jun 23 EV]])</f>
        <v>#REF!</v>
      </c>
      <c r="MA42" s="198" t="e">
        <f>SUM(Tabelle2[[#This Row],[Jul 23 EV]:[Sep 23 EV]])</f>
        <v>#REF!</v>
      </c>
      <c r="MB42" s="198" t="e">
        <f>SUM(Tabelle2[[#This Row],[Oct 23 EV]:[Dec 23 EV]])</f>
        <v>#REF!</v>
      </c>
      <c r="MC42" s="198" t="e">
        <f>SUM(Tabelle2[[#This Row],[Jan 24 EV]:[Mar 24 EV]])</f>
        <v>#REF!</v>
      </c>
      <c r="MD42" s="198" t="e">
        <f>SUM(Tabelle2[[#This Row],[Apr 24 EV]:[Jun 24 EV]])</f>
        <v>#REF!</v>
      </c>
      <c r="ME42" s="198" t="e">
        <f>SUM(Tabelle2[[#This Row],[Jul 24 EV]:[Sep 24 EV]])</f>
        <v>#REF!</v>
      </c>
      <c r="MF42" s="198" t="e">
        <f>SUM(Tabelle2[[#This Row],[Oct 24 EV]:[Dec 24 EV]])</f>
        <v>#REF!</v>
      </c>
      <c r="MG42" s="95"/>
      <c r="MH42" s="95"/>
      <c r="MI42" s="95"/>
      <c r="MJ42" s="95"/>
      <c r="MK42" s="95"/>
      <c r="ML42" s="95"/>
      <c r="MM42" s="95"/>
      <c r="MN42" s="95"/>
      <c r="MO42" s="95"/>
      <c r="MP42" s="98"/>
      <c r="MQ42" s="98"/>
      <c r="MR42" s="98"/>
      <c r="MS42" s="98"/>
      <c r="MT42" s="98"/>
      <c r="MU42" s="98">
        <v>0</v>
      </c>
      <c r="MV42" s="98">
        <f>SUM(Tabelle2[[#This Row],[Jan 22 EV]:[Dec 22 EV]])</f>
        <v>0</v>
      </c>
      <c r="MW42" s="98" t="e">
        <f>SUM(Tabelle2[[#This Row],[Jan 23 EV]:[Dec 23 EV]])</f>
        <v>#REF!</v>
      </c>
      <c r="MX42" s="98" t="e">
        <f>SUM(Tabelle2[[#This Row],[Jan 24 EV]:[Dec 24 EV]])</f>
        <v>#REF!</v>
      </c>
      <c r="MY42" s="98">
        <f t="shared" si="22"/>
        <v>0</v>
      </c>
      <c r="MZ42" s="98">
        <f t="shared" si="23"/>
        <v>26359.0003747462</v>
      </c>
      <c r="NA42" s="98">
        <f t="shared" si="24"/>
        <v>26120.637785272571</v>
      </c>
      <c r="NB42" s="98">
        <f t="shared" si="25"/>
        <v>25017.892709415904</v>
      </c>
      <c r="NC42" s="98">
        <v>0</v>
      </c>
      <c r="ND42" s="98">
        <v>0</v>
      </c>
      <c r="NE42" s="98">
        <v>0</v>
      </c>
      <c r="NF42" s="98">
        <v>0</v>
      </c>
      <c r="NG42" s="98">
        <v>0</v>
      </c>
      <c r="NH42" s="98">
        <v>0</v>
      </c>
      <c r="NI42" s="98">
        <v>0</v>
      </c>
      <c r="NJ42" s="98">
        <v>0</v>
      </c>
      <c r="NK42" s="98">
        <v>0</v>
      </c>
      <c r="NL42" s="98">
        <v>0</v>
      </c>
      <c r="NM42" s="98">
        <v>0</v>
      </c>
      <c r="NN42" s="98">
        <v>0</v>
      </c>
      <c r="NO42" s="198">
        <f t="shared" si="26"/>
        <v>0</v>
      </c>
      <c r="NP42" s="198">
        <f t="shared" si="27"/>
        <v>0</v>
      </c>
      <c r="NQ42" s="198">
        <f t="shared" si="28"/>
        <v>0</v>
      </c>
      <c r="NR42" s="198">
        <f t="shared" si="29"/>
        <v>0</v>
      </c>
      <c r="NS42" s="198">
        <f t="shared" si="30"/>
        <v>0</v>
      </c>
      <c r="NT42" s="198">
        <v>0</v>
      </c>
      <c r="NU42" s="198">
        <v>0</v>
      </c>
      <c r="NV42" s="198">
        <v>0</v>
      </c>
      <c r="NW42" s="198">
        <v>0</v>
      </c>
      <c r="NX42" s="198">
        <v>0</v>
      </c>
      <c r="NY42" s="198">
        <v>0</v>
      </c>
      <c r="NZ42" s="198">
        <v>0</v>
      </c>
      <c r="OA42" s="198">
        <v>0</v>
      </c>
      <c r="OB42" s="198">
        <v>0</v>
      </c>
      <c r="OC42" s="198">
        <v>0</v>
      </c>
      <c r="OD42" s="198">
        <v>0</v>
      </c>
      <c r="OE42" s="198">
        <v>0</v>
      </c>
      <c r="OF42" s="198">
        <f>SUM(Tabelle2[[#This Row],[Jan 23 B EV]:[Mar 23 B EV]])</f>
        <v>0</v>
      </c>
      <c r="OG42" s="198">
        <f>SUM(Tabelle2[[#This Row],[Apr 23 B EV]:[Jun 23 B EV]])</f>
        <v>0</v>
      </c>
      <c r="OH42" s="198">
        <f>SUM(Tabelle2[[#This Row],[Jul 23 B EV]:[Sep 23 B EV]])</f>
        <v>0</v>
      </c>
      <c r="OI42" s="198">
        <f>SUM(Tabelle2[[#This Row],[Oct 23 B EV]:[Dec 23 B EV]])</f>
        <v>0</v>
      </c>
      <c r="OJ42" s="198">
        <f>SUM(Tabelle2[[#This Row],[Jan 23 B EV]:[Dec 23 B EV]])</f>
        <v>0</v>
      </c>
      <c r="OK42" s="95"/>
      <c r="OL42" s="95"/>
      <c r="OM42" s="43"/>
      <c r="ON42" s="43"/>
      <c r="OO42" s="43"/>
      <c r="OP42" s="43"/>
      <c r="OQ42" s="95"/>
      <c r="OR42" s="95"/>
      <c r="OS42" s="95"/>
      <c r="OT42" s="95"/>
      <c r="OU42" s="95"/>
      <c r="OV42" s="95"/>
      <c r="OW42" s="95"/>
      <c r="OX42" s="198" t="s">
        <v>1229</v>
      </c>
      <c r="OY42" s="198" t="s">
        <v>1229</v>
      </c>
      <c r="OZ42" s="198" t="s">
        <v>1229</v>
      </c>
      <c r="PA42" s="198" t="s">
        <v>1229</v>
      </c>
      <c r="PB42" s="353" t="s">
        <v>1229</v>
      </c>
      <c r="PC42" s="130" t="s">
        <v>57</v>
      </c>
      <c r="PD42" s="53" t="s">
        <v>95</v>
      </c>
      <c r="PE42" s="53" t="s">
        <v>171</v>
      </c>
      <c r="PF42" s="53" t="s">
        <v>127</v>
      </c>
      <c r="PG42" s="53">
        <v>0</v>
      </c>
      <c r="PH42" s="53">
        <v>600</v>
      </c>
      <c r="PI42" s="53">
        <v>1</v>
      </c>
      <c r="PJ42" s="53" t="s">
        <v>127</v>
      </c>
      <c r="PK42" s="53">
        <v>600</v>
      </c>
      <c r="PL42" s="53">
        <v>0</v>
      </c>
      <c r="PM42" s="12"/>
      <c r="PN42" s="53" t="s">
        <v>972</v>
      </c>
      <c r="PO42" s="53" t="s">
        <v>17</v>
      </c>
      <c r="PP42" s="174"/>
      <c r="PQ42" s="174"/>
      <c r="PR42" s="237"/>
      <c r="PS42" s="221"/>
      <c r="PT42" s="200">
        <v>1579.9397350501818</v>
      </c>
      <c r="PU42" s="200">
        <v>1506.0252838259262</v>
      </c>
      <c r="PV42" s="200">
        <v>2178.5553362573096</v>
      </c>
      <c r="PW42" s="200">
        <v>2567.1720198155649</v>
      </c>
      <c r="PX42" s="200" t="e">
        <f>IF($PI42=1,SUMIF(#REF!,$PF42,#REF!),SUMIF(#REF!,$PJ42,#REF!))</f>
        <v>#REF!</v>
      </c>
      <c r="PY42" s="200" t="e">
        <f>IF($PI42=1,SUMIF(#REF!,$PF42,#REF!),SUMIF(#REF!,$PJ42,#REF!))</f>
        <v>#REF!</v>
      </c>
      <c r="PZ42" s="200" t="e">
        <f>IF($PI42=1,SUMIF(#REF!,$PF42,#REF!),SUMIF(#REF!,$PJ42,#REF!))</f>
        <v>#REF!</v>
      </c>
      <c r="QA42" s="200" t="e">
        <f>IF($PI42=1,SUMIF(#REF!,$PF42,#REF!),SUMIF(#REF!,$PJ42,#REF!))</f>
        <v>#REF!</v>
      </c>
      <c r="QB42" s="200" t="e">
        <f>IF($PI42=1,SUMIF(#REF!,$PF42,#REF!),SUMIF(#REF!,$PJ42,#REF!))</f>
        <v>#REF!</v>
      </c>
      <c r="QC42" s="200" t="e">
        <f>IF($PI42=1,SUMIF(#REF!,$PF42,#REF!),SUMIF(#REF!,$PJ42,#REF!))</f>
        <v>#REF!</v>
      </c>
      <c r="QD42" s="57">
        <f t="shared" si="31"/>
        <v>0</v>
      </c>
      <c r="QE42" s="57">
        <f t="shared" si="32"/>
        <v>0</v>
      </c>
      <c r="QF42" s="57"/>
      <c r="QG42" s="57">
        <f t="shared" si="34"/>
        <v>0</v>
      </c>
      <c r="QH42" s="57">
        <f t="shared" si="42"/>
        <v>31.459805689791686</v>
      </c>
      <c r="QI42" s="57">
        <f t="shared" si="43"/>
        <v>41.506059613011693</v>
      </c>
      <c r="QJ42" s="57">
        <f>IF(Tabelle2[[#This Row],[Index and Premium Usage]]=1,($AW42*(1+$AZ42))*(PW42*(1+$PG42)+$PH42)/1000,($AW42*(1+$AZ42))*(PW42*(1+$PG42)+$PK42)/1000)</f>
        <v>47.31121563200491</v>
      </c>
      <c r="QK42" s="57" t="e">
        <f>IF($PI42=1,($AW42*(1+$AY42))*(PX42*(1+$PG42)+$PH42)/1000,($AW42*(1+$AZ42))*(PX42*(1+$PG42)+$PK42+Tabelle2[[#This Row],[Premium VW 2023]])/1000)</f>
        <v>#REF!</v>
      </c>
      <c r="QL42" s="57" t="e">
        <f t="shared" si="44"/>
        <v>#REF!</v>
      </c>
      <c r="QM42" s="57" t="e">
        <f t="shared" si="45"/>
        <v>#REF!</v>
      </c>
      <c r="QN42" s="57" t="e">
        <f t="shared" si="46"/>
        <v>#REF!</v>
      </c>
      <c r="QO42" s="57" t="e">
        <f t="shared" si="47"/>
        <v>#REF!</v>
      </c>
      <c r="QP42" s="57" t="e">
        <f t="shared" si="48"/>
        <v>#REF!</v>
      </c>
    </row>
    <row r="43" spans="1:458" ht="12.75" customHeight="1">
      <c r="A43" s="94" t="s">
        <v>789</v>
      </c>
      <c r="B43" s="94" t="s">
        <v>87</v>
      </c>
      <c r="C43" s="94" t="s">
        <v>1553</v>
      </c>
      <c r="D43" s="94" t="s">
        <v>108</v>
      </c>
      <c r="E43" s="172" t="s">
        <v>304</v>
      </c>
      <c r="F43" s="94" t="s">
        <v>304</v>
      </c>
      <c r="G43" s="94" t="s">
        <v>304</v>
      </c>
      <c r="H43" s="2" t="s">
        <v>1557</v>
      </c>
      <c r="I43" s="188" t="s">
        <v>102</v>
      </c>
      <c r="J43" s="94" t="s">
        <v>342</v>
      </c>
      <c r="K43" s="94" t="s">
        <v>22</v>
      </c>
      <c r="L43" s="94" t="s">
        <v>22</v>
      </c>
      <c r="M43" s="94" t="s">
        <v>343</v>
      </c>
      <c r="N43" s="69"/>
      <c r="O43" s="69"/>
      <c r="P43" s="71"/>
      <c r="R43" s="70"/>
      <c r="S43" s="70"/>
      <c r="T43" s="94" t="s">
        <v>1282</v>
      </c>
      <c r="U43" s="70" t="s">
        <v>38</v>
      </c>
      <c r="V43" s="70"/>
      <c r="W43" s="70"/>
      <c r="X43" s="94"/>
      <c r="Y43" s="70" t="s">
        <v>235</v>
      </c>
      <c r="Z43" s="94" t="s">
        <v>261</v>
      </c>
      <c r="AA43" s="69" t="s">
        <v>631</v>
      </c>
      <c r="AB43" s="69"/>
      <c r="AC43" s="327"/>
      <c r="AD43" s="70"/>
      <c r="AE43" s="70"/>
      <c r="AF43" s="70" t="s">
        <v>122</v>
      </c>
      <c r="AG43" s="2"/>
      <c r="AH43" s="2"/>
      <c r="AI43" s="2"/>
      <c r="AJ43" s="63" t="s">
        <v>120</v>
      </c>
      <c r="AK43" s="72"/>
      <c r="AL43" s="73"/>
      <c r="AM43" s="73"/>
      <c r="AN43" s="73"/>
      <c r="AO43" s="73"/>
      <c r="AP43" s="67">
        <v>1</v>
      </c>
      <c r="AQ43" s="129"/>
      <c r="AR43" s="37">
        <v>1.5</v>
      </c>
      <c r="AS43" s="73">
        <v>1.5</v>
      </c>
      <c r="AT43" s="73">
        <v>1.5</v>
      </c>
      <c r="AU43" s="73">
        <v>1.5</v>
      </c>
      <c r="AV43" s="73">
        <v>1.5</v>
      </c>
      <c r="AW43" s="33">
        <v>1.5</v>
      </c>
      <c r="AX43" s="193"/>
      <c r="AY43" s="36">
        <v>0.05</v>
      </c>
      <c r="AZ43" s="36">
        <v>0.05</v>
      </c>
      <c r="BA43" s="96">
        <v>0</v>
      </c>
      <c r="BB43" s="96">
        <v>0</v>
      </c>
      <c r="BC43" s="96">
        <v>0</v>
      </c>
      <c r="BD43" s="96">
        <v>0</v>
      </c>
      <c r="BE43" s="133">
        <v>0</v>
      </c>
      <c r="BF43" s="133">
        <v>0</v>
      </c>
      <c r="BG43" s="133">
        <v>0</v>
      </c>
      <c r="BH43" s="133">
        <v>0</v>
      </c>
      <c r="BI43" s="133">
        <v>0</v>
      </c>
      <c r="BJ43" s="133">
        <v>0</v>
      </c>
      <c r="BK43" s="133">
        <v>0</v>
      </c>
      <c r="BL43" s="133">
        <v>0</v>
      </c>
      <c r="BM43" s="96">
        <v>0</v>
      </c>
      <c r="BN43" s="96">
        <v>0</v>
      </c>
      <c r="BO43" s="96">
        <v>0</v>
      </c>
      <c r="BP43" s="96">
        <v>0</v>
      </c>
      <c r="BQ43" s="96">
        <v>0</v>
      </c>
      <c r="BR43" s="96">
        <v>0</v>
      </c>
      <c r="BS43" s="96">
        <v>0</v>
      </c>
      <c r="BT43" s="96">
        <v>0</v>
      </c>
      <c r="BU43" s="96">
        <v>0</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5">
        <f>SUM(Tabelle2[[#This Row],[Jan 22 CF]:[Mar 22 CF]])</f>
        <v>0</v>
      </c>
      <c r="CL43" s="95">
        <f>SUM(Tabelle2[[#This Row],[Apr 22 CF]:[Jun 22 CF]])</f>
        <v>0</v>
      </c>
      <c r="CM43" s="95">
        <f>SUM(Tabelle2[[#This Row],[Jul 22 CF]:[Sep 22 CF]])</f>
        <v>0</v>
      </c>
      <c r="CN43" s="95">
        <f>SUM(Tabelle2[[#This Row],[Oct 22 CF]:[Dec 22 CF]])</f>
        <v>0</v>
      </c>
      <c r="CO43" s="95">
        <f>SUM(Tabelle2[[#This Row],[Jan 23 CF]:[Mar 23 CF]])</f>
        <v>0</v>
      </c>
      <c r="CP43" s="95">
        <f>SUM(Tabelle2[[#This Row],[Apr 23 CF]:[Jun 23 CF]])</f>
        <v>0</v>
      </c>
      <c r="CQ43" s="95">
        <f>SUM(Tabelle2[[#This Row],[Jul 23 CF]:[Sep 23 CF]])</f>
        <v>0</v>
      </c>
      <c r="CR43" s="95">
        <f>SUM(Tabelle2[[#This Row],[Oct 23 CF]:[Dec 23 CF]])</f>
        <v>0</v>
      </c>
      <c r="CS43" s="95">
        <f>SUM(Tabelle2[[#This Row],[Jan 24 CF]:[Mar 24 CF]])</f>
        <v>0</v>
      </c>
      <c r="CT43" s="95">
        <f>SUM(Tabelle2[[#This Row],[Apr 24 CF]:[Jun 24 CF]])</f>
        <v>0</v>
      </c>
      <c r="CU43" s="95">
        <f>SUM(Tabelle2[[#This Row],[Jul 24 CF]:[Sep 24 CF]])</f>
        <v>0</v>
      </c>
      <c r="CV43" s="95">
        <f>SUM(Tabelle2[[#This Row],[Oct 24 CF]:[Dec 24 CF]])</f>
        <v>0</v>
      </c>
      <c r="CW43" s="98">
        <v>0</v>
      </c>
      <c r="CX43" s="275">
        <v>0</v>
      </c>
      <c r="CY43" s="98">
        <v>0</v>
      </c>
      <c r="CZ43" s="52">
        <v>0</v>
      </c>
      <c r="DA43" s="52">
        <f>SUM(Tabelle2[[#This Row],[Jan 22 CF]:[Dec 22 CF]])</f>
        <v>0</v>
      </c>
      <c r="DB43" s="98">
        <f>SUM(Tabelle2[[#This Row],[Jan 23 CF]:[Dec 23 CF]])</f>
        <v>0</v>
      </c>
      <c r="DC43" s="98">
        <f>SUM(Tabelle2[[#This Row],[Jan 24 CF]:[Dec 24 CF]])</f>
        <v>0</v>
      </c>
      <c r="DD43" s="98">
        <v>0</v>
      </c>
      <c r="DE43" s="98">
        <v>0</v>
      </c>
      <c r="DF43" s="98">
        <v>0</v>
      </c>
      <c r="DG43" s="98">
        <v>0</v>
      </c>
      <c r="DH43" s="98">
        <v>0</v>
      </c>
      <c r="DI43" s="98">
        <v>0</v>
      </c>
      <c r="DJ43" s="98">
        <v>0</v>
      </c>
      <c r="DK43" s="98">
        <v>0</v>
      </c>
      <c r="DL43" s="98">
        <v>0</v>
      </c>
      <c r="DM43" s="98">
        <v>0</v>
      </c>
      <c r="DN43" s="98"/>
      <c r="DO43" s="98"/>
      <c r="DP43" s="226">
        <v>0.95</v>
      </c>
      <c r="DQ43" s="226">
        <v>0.92500000000000004</v>
      </c>
      <c r="DR43" s="226">
        <v>0.8</v>
      </c>
      <c r="DS43" s="226">
        <v>0.85</v>
      </c>
      <c r="DT43" s="226">
        <v>0.9</v>
      </c>
      <c r="DU43" s="226">
        <v>0.9</v>
      </c>
      <c r="DV43" s="226">
        <v>0.9</v>
      </c>
      <c r="DW43" s="226">
        <v>0.9</v>
      </c>
      <c r="DX43" s="226">
        <v>0.9</v>
      </c>
      <c r="DY43" s="226">
        <v>0.9</v>
      </c>
      <c r="DZ43" s="226">
        <v>0.9</v>
      </c>
      <c r="EA43" s="226">
        <v>0.88</v>
      </c>
      <c r="EB43" s="226">
        <v>0.9</v>
      </c>
      <c r="EC43" s="226">
        <v>0.93</v>
      </c>
      <c r="ED43" s="226">
        <v>0.93</v>
      </c>
      <c r="EE43" s="226">
        <v>0.9</v>
      </c>
      <c r="EF43" s="316">
        <v>0.9</v>
      </c>
      <c r="EG43" s="316">
        <v>0.9</v>
      </c>
      <c r="EH43" s="316">
        <v>0.9</v>
      </c>
      <c r="EI43" s="226">
        <v>0.95</v>
      </c>
      <c r="EJ43" s="226">
        <v>0.95</v>
      </c>
      <c r="EK43" s="226">
        <v>0.95</v>
      </c>
      <c r="EL43" s="226">
        <v>0.97499999999999998</v>
      </c>
      <c r="EM43" s="226">
        <v>0.95</v>
      </c>
      <c r="EN43" s="226">
        <v>0.9</v>
      </c>
      <c r="EO43" s="226">
        <v>0.9</v>
      </c>
      <c r="EP43" s="226">
        <v>0.9</v>
      </c>
      <c r="EQ43" s="226">
        <v>0.9</v>
      </c>
      <c r="ER43" s="226">
        <v>0.9</v>
      </c>
      <c r="ES43" s="226">
        <v>0.9</v>
      </c>
      <c r="ET43" s="226">
        <v>0.9</v>
      </c>
      <c r="EU43" s="226">
        <v>0.9</v>
      </c>
      <c r="EV43" s="226">
        <v>0.9</v>
      </c>
      <c r="EW43" s="226">
        <v>0.9</v>
      </c>
      <c r="EX43" s="226">
        <v>0.9</v>
      </c>
      <c r="EY43" s="226">
        <v>0.9</v>
      </c>
      <c r="EZ43" s="316">
        <v>0.9</v>
      </c>
      <c r="FA43" s="226">
        <v>0.9</v>
      </c>
      <c r="FB43" s="226">
        <v>0.85</v>
      </c>
      <c r="FC43" s="226">
        <v>0.85</v>
      </c>
      <c r="FD43" s="226">
        <v>0.85</v>
      </c>
      <c r="FE43" s="226">
        <v>0.85</v>
      </c>
      <c r="FF43" s="226">
        <v>0.85</v>
      </c>
      <c r="FG43" s="226">
        <v>0.85</v>
      </c>
      <c r="FH43" s="226">
        <v>0.85</v>
      </c>
      <c r="FI43" s="226">
        <v>0.85</v>
      </c>
      <c r="FJ43" s="226">
        <v>0.85</v>
      </c>
      <c r="FK43" s="226">
        <v>0.85</v>
      </c>
      <c r="FL43" s="226">
        <v>0.85</v>
      </c>
      <c r="FM43" s="195">
        <f t="shared" si="0"/>
        <v>0</v>
      </c>
      <c r="FN43" s="195">
        <f t="shared" si="1"/>
        <v>0</v>
      </c>
      <c r="FO43" s="195">
        <f t="shared" si="2"/>
        <v>0</v>
      </c>
      <c r="FP43" s="195">
        <f t="shared" si="3"/>
        <v>0</v>
      </c>
      <c r="FQ43" s="195">
        <f t="shared" si="4"/>
        <v>0</v>
      </c>
      <c r="FR43" s="195">
        <f t="shared" si="5"/>
        <v>0</v>
      </c>
      <c r="FS43" s="195">
        <f t="shared" si="6"/>
        <v>0</v>
      </c>
      <c r="FT43" s="95">
        <f t="shared" si="7"/>
        <v>0</v>
      </c>
      <c r="FU43" s="95">
        <f t="shared" si="8"/>
        <v>0</v>
      </c>
      <c r="FV43" s="95">
        <f t="shared" si="9"/>
        <v>0</v>
      </c>
      <c r="FW43" s="95">
        <f t="shared" si="10"/>
        <v>0</v>
      </c>
      <c r="FX43" s="95">
        <f t="shared" si="11"/>
        <v>0</v>
      </c>
      <c r="FY43" s="95">
        <f t="shared" si="12"/>
        <v>0</v>
      </c>
      <c r="FZ43" s="95">
        <f t="shared" si="13"/>
        <v>0</v>
      </c>
      <c r="GA43" s="95">
        <f t="shared" si="14"/>
        <v>0</v>
      </c>
      <c r="GB43" s="95">
        <f t="shared" si="15"/>
        <v>0</v>
      </c>
      <c r="GC43" s="95">
        <f t="shared" si="16"/>
        <v>0</v>
      </c>
      <c r="GD43" s="95">
        <f t="shared" si="17"/>
        <v>0</v>
      </c>
      <c r="GE43" s="95">
        <f t="shared" si="18"/>
        <v>0</v>
      </c>
      <c r="GF43" s="95">
        <f t="shared" si="19"/>
        <v>0</v>
      </c>
      <c r="GG43" s="95">
        <f t="shared" si="20"/>
        <v>0</v>
      </c>
      <c r="GH43" s="95">
        <f t="shared" si="21"/>
        <v>0</v>
      </c>
      <c r="GI43" s="95">
        <f>BW43*Tabelle2[[#This Row],[Nov 2023 AF]]</f>
        <v>0</v>
      </c>
      <c r="GJ43" s="95">
        <f>BX43*Tabelle2[[#This Row],[Dec 2023 AF]]</f>
        <v>0</v>
      </c>
      <c r="GK43" s="95">
        <f>BY43*Tabelle2[[#This Row],[Jan 2024 AF]]</f>
        <v>0</v>
      </c>
      <c r="GL43" s="95">
        <f>BZ43*Tabelle2[[#This Row],[Feb 2024 AF]]</f>
        <v>0</v>
      </c>
      <c r="GM43" s="95">
        <f>CA43*Tabelle2[[#This Row],[Mar 2024 AF]]</f>
        <v>0</v>
      </c>
      <c r="GN43" s="95">
        <f>CB43*Tabelle2[[#This Row],[Apr 2024 AF]]</f>
        <v>0</v>
      </c>
      <c r="GO43" s="95">
        <f>CC43*Tabelle2[[#This Row],[May 2024 AF]]</f>
        <v>0</v>
      </c>
      <c r="GP43" s="95">
        <f>CD43*Tabelle2[[#This Row],[Jun 2024 AF]]</f>
        <v>0</v>
      </c>
      <c r="GQ43" s="95">
        <f>CE43*Tabelle2[[#This Row],[Jul 2024 AF]]</f>
        <v>0</v>
      </c>
      <c r="GR43" s="95">
        <f>CF43*Tabelle2[[#This Row],[Aug 2024 AF]]</f>
        <v>0</v>
      </c>
      <c r="GS43" s="95">
        <f>CG43*Tabelle2[[#This Row],[Sep 2024 AF]]</f>
        <v>0</v>
      </c>
      <c r="GT43" s="95">
        <f>CH43*Tabelle2[[#This Row],[Oct 2024 AF]]</f>
        <v>0</v>
      </c>
      <c r="GU43" s="95">
        <f>CI43*Tabelle2[[#This Row],[Nov 2024 AF]]</f>
        <v>0</v>
      </c>
      <c r="GV43" s="95">
        <f>CJ43*Tabelle2[[#This Row],[Dec 2024 AF]]</f>
        <v>0</v>
      </c>
      <c r="GW43" s="95">
        <f>SUM(Tabelle2[[#This Row],[Jan 22 NF]:[Mar 22 NF]])</f>
        <v>0</v>
      </c>
      <c r="GX43" s="95">
        <f>SUM(Tabelle2[[#This Row],[Apr 22 NF]:[Jun 22 NF]])</f>
        <v>0</v>
      </c>
      <c r="GY43" s="95">
        <f>SUM(Tabelle2[[#This Row],[Jul 22 NF]:[Sep 22 NF]])</f>
        <v>0</v>
      </c>
      <c r="GZ43" s="95">
        <f>SUM(Tabelle2[[#This Row],[Oct 22 NF]:[Dec 22 NF]])</f>
        <v>0</v>
      </c>
      <c r="HA43" s="98">
        <f>SUM(Tabelle2[[#This Row],[Jan 23 NF]:[Mar 23 NF]])</f>
        <v>0</v>
      </c>
      <c r="HB43" s="98">
        <f>SUM(Tabelle2[[#This Row],[Apr 23 NF]:[Jun 23 NF]])</f>
        <v>0</v>
      </c>
      <c r="HC43" s="98">
        <f>SUM(Tabelle2[[#This Row],[Jul 23 NF]:[Sep 23 NF]])</f>
        <v>0</v>
      </c>
      <c r="HD43" s="98">
        <f>SUM(Tabelle2[[#This Row],[Oct 23 NF]:[Dec 23 NF]])</f>
        <v>0</v>
      </c>
      <c r="HE43" s="95">
        <f>SUM(Tabelle2[[#This Row],[Jan 24 NF]:[Mar 24 NF]])</f>
        <v>0</v>
      </c>
      <c r="HF43" s="98">
        <f>SUM(Tabelle2[[#This Row],[Apr 24 NF]:[Jun 24 NF]])</f>
        <v>0</v>
      </c>
      <c r="HG43" s="98">
        <f>SUM(Tabelle2[[#This Row],[Jul 24 NF]:[Sep 24 NF]])</f>
        <v>0</v>
      </c>
      <c r="HH43" s="98">
        <f>SUM(Tabelle2[[#This Row],[Oct 24 NF]:[Dec 24 NF]])</f>
        <v>0</v>
      </c>
      <c r="HI43" s="75">
        <v>0</v>
      </c>
      <c r="HJ43" s="75">
        <v>0</v>
      </c>
      <c r="HK43" s="75">
        <v>0</v>
      </c>
      <c r="HL43" s="75">
        <v>0</v>
      </c>
      <c r="HM43" s="75">
        <v>0</v>
      </c>
      <c r="HN43" s="75">
        <v>0</v>
      </c>
      <c r="HO43" s="75">
        <v>0</v>
      </c>
      <c r="HP43" s="75">
        <v>0</v>
      </c>
      <c r="HQ43" s="75">
        <v>0</v>
      </c>
      <c r="HR43" s="75">
        <v>0</v>
      </c>
      <c r="HS43" s="75">
        <v>0</v>
      </c>
      <c r="HT43" s="75">
        <v>0</v>
      </c>
      <c r="HU43" s="75">
        <v>0</v>
      </c>
      <c r="HV43" s="98">
        <v>0</v>
      </c>
      <c r="HW43" s="98">
        <v>0</v>
      </c>
      <c r="HX43" s="98">
        <v>0</v>
      </c>
      <c r="HY43" s="98">
        <v>0</v>
      </c>
      <c r="HZ43" s="98">
        <f>SUM(Tabelle2[[#This Row],[Jan 22 NF]:[Dec 22 NF]])</f>
        <v>0</v>
      </c>
      <c r="IA43" s="98">
        <f>SUM(Tabelle2[[#This Row],[Jan 23 NF]:[Dec 23 NF]])</f>
        <v>0</v>
      </c>
      <c r="IB43" s="98">
        <f>SUM(Tabelle2[[#This Row],[Jan 24 NF]:[Dec 24 NF]])</f>
        <v>0</v>
      </c>
      <c r="IC43" s="98">
        <f>IFERROR(Tabelle2[[#This Row],[2025 CF]]*Tabelle2[[#This Row],[2025 AF]],0)</f>
        <v>0</v>
      </c>
      <c r="ID43" s="98">
        <f>IFERROR(Tabelle2[[#This Row],[2026 CF]]*Tabelle2[[#This Row],[2026 AF]],0)</f>
        <v>0</v>
      </c>
      <c r="IE43" s="98">
        <f>IFERROR(Tabelle2[[#This Row],[2027 CF]]*Tabelle2[[#This Row],[2027 AF]],0)</f>
        <v>0</v>
      </c>
      <c r="IF43" s="98">
        <f>IFERROR(Tabelle2[[#This Row],[2028 CF]]*Tabelle2[[#This Row],[2028 AF]],0)</f>
        <v>0</v>
      </c>
      <c r="IG43" s="98">
        <f>IFERROR(Tabelle2[[#This Row],[2029 CF]]*Tabelle2[[#This Row],[2029 AF]],0)</f>
        <v>0</v>
      </c>
      <c r="IH43" s="98">
        <f>IFERROR(Tabelle2[[#This Row],[2030 CF]]*Tabelle2[[#This Row],[2030 AF]],0)</f>
        <v>0</v>
      </c>
      <c r="II43" s="98">
        <f>IFERROR(Tabelle2[[#This Row],[2031 CF]]*Tabelle2[[#This Row],[2031 AF]],0)</f>
        <v>0</v>
      </c>
      <c r="IJ43" s="98">
        <f>IFERROR(Tabelle2[[#This Row],[2032 CF]]*Tabelle2[[#This Row],[2032 AF]],0)</f>
        <v>0</v>
      </c>
      <c r="IK43" s="98">
        <f>IFERROR(Tabelle2[[#This Row],[2033 CF]]*Tabelle2[[#This Row],[2033 AF]],0)</f>
        <v>0</v>
      </c>
      <c r="IL43" s="98">
        <f>IFERROR(Tabelle2[[#This Row],[2034 CF]]*Tabelle2[[#This Row],[2034 AF]],0)</f>
        <v>0</v>
      </c>
      <c r="IM43" s="98">
        <f>IFERROR(Tabelle2[[#This Row],[2035 CF]]*Tabelle2[[#This Row],[2035 AF]],0)</f>
        <v>0</v>
      </c>
      <c r="IN43" s="51">
        <v>0</v>
      </c>
      <c r="IO43" s="51">
        <v>0</v>
      </c>
      <c r="IP43" s="51">
        <v>0</v>
      </c>
      <c r="IQ43" s="51">
        <v>0</v>
      </c>
      <c r="IR43" s="51">
        <v>0</v>
      </c>
      <c r="IS43" s="51">
        <v>0</v>
      </c>
      <c r="IT43" s="51">
        <v>0</v>
      </c>
      <c r="IU43" s="51">
        <v>0</v>
      </c>
      <c r="IV43" s="51">
        <v>0</v>
      </c>
      <c r="IW43" s="51">
        <v>0</v>
      </c>
      <c r="IX43" s="51">
        <v>0</v>
      </c>
      <c r="IY43" s="51">
        <v>0</v>
      </c>
      <c r="IZ43" s="199">
        <v>0</v>
      </c>
      <c r="JA43" s="199">
        <v>0</v>
      </c>
      <c r="JB43" s="199">
        <v>0</v>
      </c>
      <c r="JC43" s="199">
        <v>0</v>
      </c>
      <c r="JD43" s="199">
        <v>0</v>
      </c>
      <c r="JE43" s="196">
        <v>0</v>
      </c>
      <c r="JF43" s="196">
        <v>0</v>
      </c>
      <c r="JG43" s="196">
        <v>0</v>
      </c>
      <c r="JH43" s="196">
        <v>0</v>
      </c>
      <c r="JI43" s="196">
        <v>0</v>
      </c>
      <c r="JJ43" s="196">
        <v>0</v>
      </c>
      <c r="JK43" s="196">
        <v>0</v>
      </c>
      <c r="JL43" s="196">
        <v>0</v>
      </c>
      <c r="JM43" s="196">
        <v>0</v>
      </c>
      <c r="JN43" s="196">
        <v>0</v>
      </c>
      <c r="JO43" s="196">
        <v>0</v>
      </c>
      <c r="JP43" s="196">
        <v>0</v>
      </c>
      <c r="JQ43" s="196">
        <f>SUM(Tabelle2[[#This Row],[Jan-23B]:[Mar-23B]])</f>
        <v>0</v>
      </c>
      <c r="JR43" s="196">
        <f>SUM(Tabelle2[[#This Row],[Apr-23B]:[Jun-23B]])</f>
        <v>0</v>
      </c>
      <c r="JS43" s="196">
        <f>SUM(Tabelle2[[#This Row],[Jul-23B]:[Sep-23B]])</f>
        <v>0</v>
      </c>
      <c r="JT43" s="196">
        <f>SUM(Tabelle2[[#This Row],[Oct-23B]:[Dec-23B]])</f>
        <v>0</v>
      </c>
      <c r="JU43" s="196">
        <f>SUM(Tabelle2[[#This Row],[1Q23 B1]:[4Q23 B]])</f>
        <v>0</v>
      </c>
      <c r="JV43" s="196">
        <v>0</v>
      </c>
      <c r="JW43" s="196">
        <v>0</v>
      </c>
      <c r="JX43" s="196">
        <v>0</v>
      </c>
      <c r="JY43" s="196">
        <v>0</v>
      </c>
      <c r="JZ43" s="196">
        <v>0</v>
      </c>
      <c r="KA43" s="196">
        <v>0</v>
      </c>
      <c r="KB43" s="196">
        <v>0</v>
      </c>
      <c r="KC43" s="196">
        <v>0</v>
      </c>
      <c r="KD43" s="196">
        <v>0</v>
      </c>
      <c r="KE43" s="196">
        <v>0</v>
      </c>
      <c r="KF43" s="196" t="str">
        <f>IF(SUM(Tabelle2[[#This Row],[2018 NF]:[2028 NF]],Tabelle2[[#This Row],[2023 B]])&gt;0,"yes","no")</f>
        <v>no</v>
      </c>
      <c r="KG43" s="196">
        <f>IFERROR(INDEX(Tabelle2[[#Headers],[2005 NF]:[2034 NF]],MATCH(TRUE,INDEX(Tabelle2[[#This Row],[2005 NF]:[2034 NF]]&gt;1000,),0)),0)</f>
        <v>0</v>
      </c>
      <c r="KH43" s="196">
        <f>IFERROR(LOOKUP(2,1/(Tabelle2[[#This Row],[2005 NF]:[2035 NF]]&gt;1000),Tabelle2[[#Headers],[2005 NF]:[2035 NF]]),0)</f>
        <v>0</v>
      </c>
      <c r="KI43" s="196">
        <f>SUM(Tabelle2[[#This Row],[Jan 23 NF]:[Mar 23 NF]])</f>
        <v>0</v>
      </c>
      <c r="KJ43" s="196">
        <f>SUM(Tabelle2[[#This Row],[Jan-23B]:[Mar-23B]])</f>
        <v>0</v>
      </c>
      <c r="KK43" s="52">
        <v>0</v>
      </c>
      <c r="KL43" s="52">
        <v>0</v>
      </c>
      <c r="KM43" s="52">
        <v>0</v>
      </c>
      <c r="KN43" s="52">
        <v>0</v>
      </c>
      <c r="KO43" s="52">
        <v>0</v>
      </c>
      <c r="KP43" s="52">
        <v>0</v>
      </c>
      <c r="KQ43" s="52">
        <v>0</v>
      </c>
      <c r="KR43" s="52">
        <v>0</v>
      </c>
      <c r="KS43" s="52">
        <v>0</v>
      </c>
      <c r="KT43" s="52">
        <v>0</v>
      </c>
      <c r="KU43" s="52">
        <v>0</v>
      </c>
      <c r="KV43" s="52">
        <v>0</v>
      </c>
      <c r="KW43" s="52">
        <v>0</v>
      </c>
      <c r="KX43" s="52">
        <v>0</v>
      </c>
      <c r="KY43" s="52">
        <v>0</v>
      </c>
      <c r="KZ43" s="52">
        <v>0</v>
      </c>
      <c r="LA43" s="52" t="e">
        <f>$AV43*2.204623/#REF!*$AP43*Tabelle2[[#This Row],[May 23 NF]]</f>
        <v>#REF!</v>
      </c>
      <c r="LB43" s="52" t="e">
        <f>$AV43*2.204623/#REF!*$AP43*Tabelle2[[#This Row],[Jun 23 NF]]</f>
        <v>#REF!</v>
      </c>
      <c r="LC43" s="52" t="e">
        <f>$AV43*2.204623/#REF!*$AP43*Tabelle2[[#This Row],[Jul 23 NF]]</f>
        <v>#REF!</v>
      </c>
      <c r="LD43" s="52" t="e">
        <f>$AV43*2.204623/#REF!*$AP43*Tabelle2[[#This Row],[Aug 23 NF]]</f>
        <v>#REF!</v>
      </c>
      <c r="LE43" s="52" t="e">
        <f>$AV43*2.204623/#REF!*$AP43*Tabelle2[[#This Row],[Sep 23 NF]]</f>
        <v>#REF!</v>
      </c>
      <c r="LF43" s="52" t="e">
        <f>$AV43*2.204623/#REF!*$AP43*Tabelle2[[#This Row],[Oct 23 NF]]</f>
        <v>#REF!</v>
      </c>
      <c r="LG43" s="52" t="e">
        <f>$AV43*2.204623/#REF!*$AP43*Tabelle2[[#This Row],[Nov 23 NF]]</f>
        <v>#REF!</v>
      </c>
      <c r="LH43" s="52" t="e">
        <f>$AV43*2.204623/#REF!*$AP43*Tabelle2[[#This Row],[Dec 23 NF]]</f>
        <v>#REF!</v>
      </c>
      <c r="LI43" s="52" t="e">
        <f>$AV43*2.204623/#REF!*$AP43*Tabelle2[[#This Row],[Jan 24 NF]]</f>
        <v>#REF!</v>
      </c>
      <c r="LJ43" s="52" t="e">
        <f>$AV43*2.204623/#REF!*$AP43*Tabelle2[[#This Row],[Feb 24 NF]]</f>
        <v>#REF!</v>
      </c>
      <c r="LK43" s="52" t="e">
        <f>$AV43*2.204623/#REF!*$AP43*Tabelle2[[#This Row],[Mar 24 NF]]</f>
        <v>#REF!</v>
      </c>
      <c r="LL43" s="52" t="e">
        <f>$AV43*2.204623/#REF!*$AP43*Tabelle2[[#This Row],[Apr 24 NF]]</f>
        <v>#REF!</v>
      </c>
      <c r="LM43" s="52" t="e">
        <f>$AV43*2.204623/#REF!*$AP43*Tabelle2[[#This Row],[May 24 NF]]</f>
        <v>#REF!</v>
      </c>
      <c r="LN43" s="52" t="e">
        <f>$AV43*2.204623/#REF!*$AP43*Tabelle2[[#This Row],[Jun 24 NF]]</f>
        <v>#REF!</v>
      </c>
      <c r="LO43" s="52" t="e">
        <f>$AV43*2.204623/#REF!*$AP43*Tabelle2[[#This Row],[Jul 24 NF]]</f>
        <v>#REF!</v>
      </c>
      <c r="LP43" s="52" t="e">
        <f>$AV43*2.204623/#REF!*$AP43*Tabelle2[[#This Row],[Aug 24 NF]]</f>
        <v>#REF!</v>
      </c>
      <c r="LQ43" s="52" t="e">
        <f>$AV43*2.204623/#REF!*$AP43*Tabelle2[[#This Row],[Sep 24 NF]]</f>
        <v>#REF!</v>
      </c>
      <c r="LR43" s="52" t="e">
        <f>$AV43*2.204623/#REF!*$AP43*Tabelle2[[#This Row],[Oct 24 NF]]</f>
        <v>#REF!</v>
      </c>
      <c r="LS43" s="52" t="e">
        <f>$AV43*2.204623/#REF!*$AP43*Tabelle2[[#This Row],[Nov 24 NF]]</f>
        <v>#REF!</v>
      </c>
      <c r="LT43" s="52" t="e">
        <f>$AV43*2.204623/#REF!*$AP43*Tabelle2[[#This Row],[Dec 24 NF]]</f>
        <v>#REF!</v>
      </c>
      <c r="LU43" s="198">
        <f>SUM(Tabelle2[[#This Row],[Jan 22 EV]:[Mar 22 EV]])</f>
        <v>0</v>
      </c>
      <c r="LV43" s="198">
        <f>SUM(Tabelle2[[#This Row],[Apr 22 EV]:[Jun 22 EV]])</f>
        <v>0</v>
      </c>
      <c r="LW43" s="198">
        <f>SUM(Tabelle2[[#This Row],[Jul 22 EV]:[Sep 22 EV]])</f>
        <v>0</v>
      </c>
      <c r="LX43" s="198">
        <f>SUM(Tabelle2[[#This Row],[Oct 22 EV]:[Dec 22 EV]])</f>
        <v>0</v>
      </c>
      <c r="LY43" s="198">
        <f>SUM(Tabelle2[[#This Row],[Jan 23 EV]:[Mar 23 EV]])</f>
        <v>0</v>
      </c>
      <c r="LZ43" s="198" t="e">
        <f>SUM(Tabelle2[[#This Row],[Apr 23 EV]:[Jun 23 EV]])</f>
        <v>#REF!</v>
      </c>
      <c r="MA43" s="198" t="e">
        <f>SUM(Tabelle2[[#This Row],[Jul 23 EV]:[Sep 23 EV]])</f>
        <v>#REF!</v>
      </c>
      <c r="MB43" s="198" t="e">
        <f>SUM(Tabelle2[[#This Row],[Oct 23 EV]:[Dec 23 EV]])</f>
        <v>#REF!</v>
      </c>
      <c r="MC43" s="198" t="e">
        <f>SUM(Tabelle2[[#This Row],[Jan 24 EV]:[Mar 24 EV]])</f>
        <v>#REF!</v>
      </c>
      <c r="MD43" s="198" t="e">
        <f>SUM(Tabelle2[[#This Row],[Apr 24 EV]:[Jun 24 EV]])</f>
        <v>#REF!</v>
      </c>
      <c r="ME43" s="198" t="e">
        <f>SUM(Tabelle2[[#This Row],[Jul 24 EV]:[Sep 24 EV]])</f>
        <v>#REF!</v>
      </c>
      <c r="MF43" s="198" t="e">
        <f>SUM(Tabelle2[[#This Row],[Oct 24 EV]:[Dec 24 EV]])</f>
        <v>#REF!</v>
      </c>
      <c r="MG43" s="74">
        <v>0</v>
      </c>
      <c r="MH43" s="74">
        <v>0</v>
      </c>
      <c r="MI43" s="74">
        <v>0</v>
      </c>
      <c r="MJ43" s="74">
        <v>0</v>
      </c>
      <c r="MK43" s="74">
        <v>0</v>
      </c>
      <c r="ML43" s="74">
        <v>0</v>
      </c>
      <c r="MM43" s="74">
        <v>0</v>
      </c>
      <c r="MN43" s="74">
        <v>0</v>
      </c>
      <c r="MO43" s="74">
        <v>0</v>
      </c>
      <c r="MP43" s="98">
        <v>0</v>
      </c>
      <c r="MQ43" s="98" t="e">
        <f>$AS43*2.204623/#REF!*$AP43*HU43</f>
        <v>#REF!</v>
      </c>
      <c r="MR43" s="98" t="e">
        <f>$AT43*2.204623/#REF!*$AP43*HV43</f>
        <v>#REF!</v>
      </c>
      <c r="MS43" s="98">
        <v>0</v>
      </c>
      <c r="MT43" s="98">
        <v>0</v>
      </c>
      <c r="MU43" s="98">
        <v>0</v>
      </c>
      <c r="MV43" s="98">
        <f>SUM(Tabelle2[[#This Row],[Jan 22 EV]:[Dec 22 EV]])</f>
        <v>0</v>
      </c>
      <c r="MW43" s="98" t="e">
        <f>SUM(Tabelle2[[#This Row],[Jan 23 EV]:[Dec 23 EV]])</f>
        <v>#REF!</v>
      </c>
      <c r="MX43" s="98" t="e">
        <f>SUM(Tabelle2[[#This Row],[Jan 24 EV]:[Dec 24 EV]])</f>
        <v>#REF!</v>
      </c>
      <c r="MY43" s="98">
        <f t="shared" si="22"/>
        <v>0</v>
      </c>
      <c r="MZ43" s="98">
        <f t="shared" si="23"/>
        <v>0</v>
      </c>
      <c r="NA43" s="98">
        <f t="shared" si="24"/>
        <v>0</v>
      </c>
      <c r="NB43" s="98">
        <f t="shared" si="25"/>
        <v>0</v>
      </c>
      <c r="NC43" s="52">
        <v>0</v>
      </c>
      <c r="ND43" s="52">
        <v>0</v>
      </c>
      <c r="NE43" s="52">
        <v>0</v>
      </c>
      <c r="NF43" s="52">
        <v>0</v>
      </c>
      <c r="NG43" s="52">
        <v>0</v>
      </c>
      <c r="NH43" s="52">
        <v>0</v>
      </c>
      <c r="NI43" s="52">
        <v>0</v>
      </c>
      <c r="NJ43" s="52">
        <v>0</v>
      </c>
      <c r="NK43" s="52">
        <v>0</v>
      </c>
      <c r="NL43" s="52">
        <v>0</v>
      </c>
      <c r="NM43" s="52">
        <v>0</v>
      </c>
      <c r="NN43" s="52">
        <v>0</v>
      </c>
      <c r="NO43" s="198">
        <f t="shared" si="26"/>
        <v>0</v>
      </c>
      <c r="NP43" s="198">
        <f t="shared" si="27"/>
        <v>0</v>
      </c>
      <c r="NQ43" s="198">
        <f t="shared" si="28"/>
        <v>0</v>
      </c>
      <c r="NR43" s="198">
        <f t="shared" si="29"/>
        <v>0</v>
      </c>
      <c r="NS43" s="198">
        <f t="shared" si="30"/>
        <v>0</v>
      </c>
      <c r="NT43" s="198">
        <v>0</v>
      </c>
      <c r="NU43" s="198">
        <v>0</v>
      </c>
      <c r="NV43" s="198">
        <v>0</v>
      </c>
      <c r="NW43" s="198">
        <v>0</v>
      </c>
      <c r="NX43" s="198">
        <v>0</v>
      </c>
      <c r="NY43" s="198">
        <v>0</v>
      </c>
      <c r="NZ43" s="198">
        <v>0</v>
      </c>
      <c r="OA43" s="198">
        <v>0</v>
      </c>
      <c r="OB43" s="198">
        <v>0</v>
      </c>
      <c r="OC43" s="198">
        <v>0</v>
      </c>
      <c r="OD43" s="198">
        <v>0</v>
      </c>
      <c r="OE43" s="198">
        <v>0</v>
      </c>
      <c r="OF43" s="198">
        <f>SUM(Tabelle2[[#This Row],[Jan 23 B EV]:[Mar 23 B EV]])</f>
        <v>0</v>
      </c>
      <c r="OG43" s="198">
        <f>SUM(Tabelle2[[#This Row],[Apr 23 B EV]:[Jun 23 B EV]])</f>
        <v>0</v>
      </c>
      <c r="OH43" s="198">
        <f>SUM(Tabelle2[[#This Row],[Jul 23 B EV]:[Sep 23 B EV]])</f>
        <v>0</v>
      </c>
      <c r="OI43" s="198">
        <f>SUM(Tabelle2[[#This Row],[Oct 23 B EV]:[Dec 23 B EV]])</f>
        <v>0</v>
      </c>
      <c r="OJ43" s="198">
        <f>SUM(Tabelle2[[#This Row],[Jan 23 B EV]:[Dec 23 B EV]])</f>
        <v>0</v>
      </c>
      <c r="OK43" s="74"/>
      <c r="OL43" s="74"/>
      <c r="OM43" s="43" t="s">
        <v>959</v>
      </c>
      <c r="ON43" s="43" t="s">
        <v>975</v>
      </c>
      <c r="OO43" s="43">
        <v>0</v>
      </c>
      <c r="OP43" s="43">
        <v>0</v>
      </c>
      <c r="OQ43" s="74"/>
      <c r="OR43" s="74"/>
      <c r="OS43" s="74"/>
      <c r="OT43" s="74"/>
      <c r="OU43" s="74"/>
      <c r="OV43" s="74"/>
      <c r="OW43" s="74"/>
      <c r="OX43" s="198">
        <v>0</v>
      </c>
      <c r="OY43" s="198">
        <v>0</v>
      </c>
      <c r="OZ43" s="198">
        <v>0</v>
      </c>
      <c r="PA43" s="198">
        <v>0</v>
      </c>
      <c r="PB43" s="353">
        <v>0</v>
      </c>
      <c r="PC43" s="49" t="s">
        <v>57</v>
      </c>
      <c r="PD43" s="221" t="s">
        <v>162</v>
      </c>
      <c r="PE43" s="3" t="s">
        <v>159</v>
      </c>
      <c r="PF43" s="221" t="s">
        <v>45</v>
      </c>
      <c r="PG43" s="336">
        <v>0</v>
      </c>
      <c r="PH43" s="221">
        <v>0</v>
      </c>
      <c r="PI43" s="30">
        <v>1</v>
      </c>
      <c r="PJ43" s="30" t="s">
        <v>45</v>
      </c>
      <c r="PK43" s="30">
        <v>0</v>
      </c>
      <c r="PL43" s="30"/>
      <c r="PM43" s="338"/>
      <c r="PN43" s="221" t="s">
        <v>980</v>
      </c>
      <c r="PO43" s="337" t="s">
        <v>17</v>
      </c>
      <c r="PP43" s="200">
        <v>2407.8740082170316</v>
      </c>
      <c r="PQ43" s="56">
        <v>2220.7924770497352</v>
      </c>
      <c r="PR43" s="56">
        <v>2393.0833333333335</v>
      </c>
      <c r="PS43" s="56">
        <v>2425</v>
      </c>
      <c r="PT43" s="200">
        <v>2151.6666666666665</v>
      </c>
      <c r="PU43" s="200">
        <v>2059.5416666666665</v>
      </c>
      <c r="PV43" s="200">
        <v>2813.8101851851857</v>
      </c>
      <c r="PW43" s="200">
        <v>3372.4709444775326</v>
      </c>
      <c r="PX43" s="200" t="e">
        <f>IF($PI43=1,SUMIF(#REF!,$PF43,#REF!),SUMIF(#REF!,$PJ43,#REF!))</f>
        <v>#REF!</v>
      </c>
      <c r="PY43" s="200" t="e">
        <f>IF($PI43=1,SUMIF(#REF!,$PF43,#REF!),SUMIF(#REF!,$PJ43,#REF!))</f>
        <v>#REF!</v>
      </c>
      <c r="PZ43" s="200" t="e">
        <f>IF($PI43=1,SUMIF(#REF!,$PF43,#REF!),SUMIF(#REF!,$PJ43,#REF!))</f>
        <v>#REF!</v>
      </c>
      <c r="QA43" s="200" t="e">
        <f>IF($PI43=1,SUMIF(#REF!,$PF43,#REF!),SUMIF(#REF!,$PJ43,#REF!))</f>
        <v>#REF!</v>
      </c>
      <c r="QB43" s="200" t="e">
        <f>IF($PI43=1,SUMIF(#REF!,$PF43,#REF!),SUMIF(#REF!,$PJ43,#REF!))</f>
        <v>#REF!</v>
      </c>
      <c r="QC43" s="200" t="e">
        <f>IF($PI43=1,SUMIF(#REF!,$PF43,#REF!),SUMIF(#REF!,$PJ43,#REF!))</f>
        <v>#REF!</v>
      </c>
      <c r="QD43" s="57">
        <f t="shared" si="31"/>
        <v>3.4977481513533335</v>
      </c>
      <c r="QE43" s="57">
        <f t="shared" si="32"/>
        <v>3.7691062500000005</v>
      </c>
      <c r="QF43" s="57">
        <f t="shared" ref="QF43:QF106" si="50">($AT43*(1+$AZ43))*(PS43*(1+$PG43)+$PH43)/1000</f>
        <v>3.8193750000000004</v>
      </c>
      <c r="QG43" s="57">
        <f t="shared" si="34"/>
        <v>3.3888750000000001</v>
      </c>
      <c r="QH43" s="57">
        <f t="shared" si="42"/>
        <v>3.2437781250000004</v>
      </c>
      <c r="QI43" s="57">
        <f t="shared" si="43"/>
        <v>4.4317510416666686</v>
      </c>
      <c r="QJ43" s="57">
        <f>IF(Tabelle2[[#This Row],[Index and Premium Usage]]=1,($AW43*(1+$AZ43))*(PW43*(1+$PG43)+$PH43)/1000,($AW43*(1+$AZ43))*(PW43*(1+$PG43)+$PK43)/1000)</f>
        <v>5.3116417375521143</v>
      </c>
      <c r="QK43" s="57" t="e">
        <f>IF($PI43=1,($AW43*(1+$AY43))*(PX43*(1+$PG43)+$PH43)/1000,($AW43*(1+$AZ43))*(PX43*(1+$PG43)+$PK43+Tabelle2[[#This Row],[Premium VW 2023]])/1000)</f>
        <v>#REF!</v>
      </c>
      <c r="QL43" s="57" t="e">
        <f t="shared" si="44"/>
        <v>#REF!</v>
      </c>
      <c r="QM43" s="57" t="e">
        <f t="shared" si="45"/>
        <v>#REF!</v>
      </c>
      <c r="QN43" s="57" t="e">
        <f t="shared" si="46"/>
        <v>#REF!</v>
      </c>
      <c r="QO43" s="57" t="e">
        <f t="shared" si="47"/>
        <v>#REF!</v>
      </c>
      <c r="QP43" s="57" t="e">
        <f t="shared" si="48"/>
        <v>#REF!</v>
      </c>
    </row>
    <row r="44" spans="1:458" ht="12.75" customHeight="1">
      <c r="A44" s="94" t="s">
        <v>790</v>
      </c>
      <c r="B44" s="94" t="s">
        <v>87</v>
      </c>
      <c r="C44" s="94" t="s">
        <v>1553</v>
      </c>
      <c r="D44" s="94" t="s">
        <v>108</v>
      </c>
      <c r="E44" s="172" t="s">
        <v>304</v>
      </c>
      <c r="F44" s="94" t="s">
        <v>304</v>
      </c>
      <c r="G44" s="94" t="s">
        <v>304</v>
      </c>
      <c r="H44" s="2" t="s">
        <v>1557</v>
      </c>
      <c r="I44" s="188" t="s">
        <v>102</v>
      </c>
      <c r="J44" s="94" t="s">
        <v>342</v>
      </c>
      <c r="K44" s="94" t="s">
        <v>22</v>
      </c>
      <c r="L44" s="94" t="s">
        <v>22</v>
      </c>
      <c r="M44" s="94" t="s">
        <v>344</v>
      </c>
      <c r="N44" s="69"/>
      <c r="O44" s="69"/>
      <c r="P44" s="71"/>
      <c r="R44" s="70"/>
      <c r="S44" s="70"/>
      <c r="T44" s="94" t="s">
        <v>1282</v>
      </c>
      <c r="U44" s="70" t="s">
        <v>38</v>
      </c>
      <c r="V44" s="70"/>
      <c r="W44" s="70"/>
      <c r="X44" s="94"/>
      <c r="Y44" s="70" t="s">
        <v>235</v>
      </c>
      <c r="Z44" s="94" t="s">
        <v>261</v>
      </c>
      <c r="AA44" s="69" t="s">
        <v>632</v>
      </c>
      <c r="AB44" s="69"/>
      <c r="AC44" s="327"/>
      <c r="AD44" s="70"/>
      <c r="AE44" s="70"/>
      <c r="AF44" s="70" t="s">
        <v>122</v>
      </c>
      <c r="AG44" s="2"/>
      <c r="AH44" s="2"/>
      <c r="AI44" s="2"/>
      <c r="AJ44" s="63" t="s">
        <v>120</v>
      </c>
      <c r="AK44" s="72"/>
      <c r="AL44" s="73"/>
      <c r="AM44" s="73"/>
      <c r="AN44" s="73"/>
      <c r="AO44" s="73"/>
      <c r="AP44" s="67">
        <v>1</v>
      </c>
      <c r="AQ44" s="33"/>
      <c r="AR44" s="37">
        <v>1.8</v>
      </c>
      <c r="AS44" s="73">
        <v>1.8</v>
      </c>
      <c r="AT44" s="73">
        <v>1.8</v>
      </c>
      <c r="AU44" s="73">
        <v>1.8</v>
      </c>
      <c r="AV44" s="33">
        <v>1.8</v>
      </c>
      <c r="AW44" s="33">
        <v>1.8</v>
      </c>
      <c r="AX44" s="193"/>
      <c r="AY44" s="36">
        <v>0.05</v>
      </c>
      <c r="AZ44" s="61">
        <v>0.05</v>
      </c>
      <c r="BA44" s="96">
        <v>0</v>
      </c>
      <c r="BB44" s="96">
        <v>0</v>
      </c>
      <c r="BC44" s="96">
        <v>0</v>
      </c>
      <c r="BD44" s="96">
        <v>0</v>
      </c>
      <c r="BE44" s="133">
        <v>0</v>
      </c>
      <c r="BF44" s="133">
        <v>0</v>
      </c>
      <c r="BG44" s="133">
        <v>0</v>
      </c>
      <c r="BH44" s="133">
        <v>0</v>
      </c>
      <c r="BI44" s="133">
        <v>0</v>
      </c>
      <c r="BJ44" s="133">
        <v>0</v>
      </c>
      <c r="BK44" s="133">
        <v>0</v>
      </c>
      <c r="BL44" s="133">
        <v>0</v>
      </c>
      <c r="BM44" s="96">
        <v>0</v>
      </c>
      <c r="BN44" s="96">
        <v>0</v>
      </c>
      <c r="BO44" s="96">
        <v>0</v>
      </c>
      <c r="BP44" s="96">
        <v>0</v>
      </c>
      <c r="BQ44" s="96">
        <v>0</v>
      </c>
      <c r="BR44" s="96">
        <v>300</v>
      </c>
      <c r="BS44" s="96">
        <v>0</v>
      </c>
      <c r="BT44" s="96">
        <v>0</v>
      </c>
      <c r="BU44" s="96">
        <v>0</v>
      </c>
      <c r="BV44" s="96">
        <v>0</v>
      </c>
      <c r="BW44" s="96">
        <v>0</v>
      </c>
      <c r="BX44" s="96">
        <v>0</v>
      </c>
      <c r="BY44" s="96">
        <v>0</v>
      </c>
      <c r="BZ44" s="96">
        <v>0</v>
      </c>
      <c r="CA44" s="96">
        <v>0</v>
      </c>
      <c r="CB44" s="96">
        <v>0</v>
      </c>
      <c r="CC44" s="96">
        <v>0</v>
      </c>
      <c r="CD44" s="96">
        <v>0</v>
      </c>
      <c r="CE44" s="96">
        <v>0</v>
      </c>
      <c r="CF44" s="96">
        <v>0</v>
      </c>
      <c r="CG44" s="96">
        <v>0</v>
      </c>
      <c r="CH44" s="96">
        <v>0</v>
      </c>
      <c r="CI44" s="96">
        <v>0</v>
      </c>
      <c r="CJ44" s="96">
        <v>0</v>
      </c>
      <c r="CK44" s="95">
        <f>SUM(Tabelle2[[#This Row],[Jan 22 CF]:[Mar 22 CF]])</f>
        <v>0</v>
      </c>
      <c r="CL44" s="95">
        <f>SUM(Tabelle2[[#This Row],[Apr 22 CF]:[Jun 22 CF]])</f>
        <v>0</v>
      </c>
      <c r="CM44" s="95">
        <f>SUM(Tabelle2[[#This Row],[Jul 22 CF]:[Sep 22 CF]])</f>
        <v>0</v>
      </c>
      <c r="CN44" s="95">
        <f>SUM(Tabelle2[[#This Row],[Oct 22 CF]:[Dec 22 CF]])</f>
        <v>0</v>
      </c>
      <c r="CO44" s="95">
        <f>SUM(Tabelle2[[#This Row],[Jan 23 CF]:[Mar 23 CF]])</f>
        <v>0</v>
      </c>
      <c r="CP44" s="95">
        <f>SUM(Tabelle2[[#This Row],[Apr 23 CF]:[Jun 23 CF]])</f>
        <v>300</v>
      </c>
      <c r="CQ44" s="95">
        <f>SUM(Tabelle2[[#This Row],[Jul 23 CF]:[Sep 23 CF]])</f>
        <v>0</v>
      </c>
      <c r="CR44" s="95">
        <f>SUM(Tabelle2[[#This Row],[Oct 23 CF]:[Dec 23 CF]])</f>
        <v>0</v>
      </c>
      <c r="CS44" s="95">
        <f>SUM(Tabelle2[[#This Row],[Jan 24 CF]:[Mar 24 CF]])</f>
        <v>0</v>
      </c>
      <c r="CT44" s="95">
        <f>SUM(Tabelle2[[#This Row],[Apr 24 CF]:[Jun 24 CF]])</f>
        <v>0</v>
      </c>
      <c r="CU44" s="95">
        <f>SUM(Tabelle2[[#This Row],[Jul 24 CF]:[Sep 24 CF]])</f>
        <v>0</v>
      </c>
      <c r="CV44" s="95">
        <f>SUM(Tabelle2[[#This Row],[Oct 24 CF]:[Dec 24 CF]])</f>
        <v>0</v>
      </c>
      <c r="CW44" s="98">
        <v>0</v>
      </c>
      <c r="CX44" s="275">
        <v>0</v>
      </c>
      <c r="CY44" s="98">
        <v>0</v>
      </c>
      <c r="CZ44" s="52">
        <v>0</v>
      </c>
      <c r="DA44" s="52">
        <f>SUM(Tabelle2[[#This Row],[Jan 22 CF]:[Dec 22 CF]])</f>
        <v>0</v>
      </c>
      <c r="DB44" s="98">
        <f>SUM(Tabelle2[[#This Row],[Jan 23 CF]:[Dec 23 CF]])</f>
        <v>300</v>
      </c>
      <c r="DC44" s="98">
        <f>SUM(Tabelle2[[#This Row],[Jan 24 CF]:[Dec 24 CF]])</f>
        <v>0</v>
      </c>
      <c r="DD44" s="98">
        <v>0</v>
      </c>
      <c r="DE44" s="98">
        <v>0</v>
      </c>
      <c r="DF44" s="98">
        <v>0</v>
      </c>
      <c r="DG44" s="98">
        <v>0</v>
      </c>
      <c r="DH44" s="98">
        <v>0</v>
      </c>
      <c r="DI44" s="98">
        <v>0</v>
      </c>
      <c r="DJ44" s="98">
        <v>0</v>
      </c>
      <c r="DK44" s="98">
        <v>0</v>
      </c>
      <c r="DL44" s="98">
        <v>0</v>
      </c>
      <c r="DM44" s="98">
        <v>0</v>
      </c>
      <c r="DN44" s="98"/>
      <c r="DO44" s="98"/>
      <c r="DP44" s="226">
        <v>0.95</v>
      </c>
      <c r="DQ44" s="226">
        <v>0.92500000000000004</v>
      </c>
      <c r="DR44" s="226">
        <v>0.8</v>
      </c>
      <c r="DS44" s="226">
        <v>0.85</v>
      </c>
      <c r="DT44" s="226">
        <v>0.9</v>
      </c>
      <c r="DU44" s="226">
        <v>0.9</v>
      </c>
      <c r="DV44" s="226">
        <v>0.9</v>
      </c>
      <c r="DW44" s="226">
        <v>0.9</v>
      </c>
      <c r="DX44" s="226">
        <v>0.9</v>
      </c>
      <c r="DY44" s="226">
        <v>0.9</v>
      </c>
      <c r="DZ44" s="226">
        <v>0.9</v>
      </c>
      <c r="EA44" s="226">
        <v>0.88</v>
      </c>
      <c r="EB44" s="226">
        <v>0.9</v>
      </c>
      <c r="EC44" s="226">
        <v>0.93</v>
      </c>
      <c r="ED44" s="226">
        <v>0.93</v>
      </c>
      <c r="EE44" s="226">
        <v>0.9</v>
      </c>
      <c r="EF44" s="316">
        <v>0.9</v>
      </c>
      <c r="EG44" s="316">
        <v>0.9</v>
      </c>
      <c r="EH44" s="316">
        <v>0.9</v>
      </c>
      <c r="EI44" s="226">
        <v>0.95</v>
      </c>
      <c r="EJ44" s="226">
        <v>0.95</v>
      </c>
      <c r="EK44" s="226">
        <v>0.95</v>
      </c>
      <c r="EL44" s="226">
        <v>0.97499999999999998</v>
      </c>
      <c r="EM44" s="226">
        <v>0.95</v>
      </c>
      <c r="EN44" s="226">
        <v>0.9</v>
      </c>
      <c r="EO44" s="226">
        <v>0.9</v>
      </c>
      <c r="EP44" s="226">
        <v>0.9</v>
      </c>
      <c r="EQ44" s="226">
        <v>0.9</v>
      </c>
      <c r="ER44" s="226">
        <v>0.9</v>
      </c>
      <c r="ES44" s="226">
        <v>0.9</v>
      </c>
      <c r="ET44" s="226">
        <v>0.9</v>
      </c>
      <c r="EU44" s="226">
        <v>0.9</v>
      </c>
      <c r="EV44" s="226">
        <v>0.9</v>
      </c>
      <c r="EW44" s="226">
        <v>0.9</v>
      </c>
      <c r="EX44" s="226">
        <v>0.9</v>
      </c>
      <c r="EY44" s="226">
        <v>0.9</v>
      </c>
      <c r="EZ44" s="316">
        <v>0.9</v>
      </c>
      <c r="FA44" s="226">
        <v>0.9</v>
      </c>
      <c r="FB44" s="226">
        <v>0.85</v>
      </c>
      <c r="FC44" s="226">
        <v>0.85</v>
      </c>
      <c r="FD44" s="226">
        <v>0.85</v>
      </c>
      <c r="FE44" s="226">
        <v>0.85</v>
      </c>
      <c r="FF44" s="226">
        <v>0.85</v>
      </c>
      <c r="FG44" s="226">
        <v>0.85</v>
      </c>
      <c r="FH44" s="226">
        <v>0.85</v>
      </c>
      <c r="FI44" s="226">
        <v>0.85</v>
      </c>
      <c r="FJ44" s="226">
        <v>0.85</v>
      </c>
      <c r="FK44" s="226">
        <v>0.85</v>
      </c>
      <c r="FL44" s="226">
        <v>0.85</v>
      </c>
      <c r="FM44" s="195">
        <f t="shared" si="0"/>
        <v>0</v>
      </c>
      <c r="FN44" s="195">
        <f t="shared" si="1"/>
        <v>0</v>
      </c>
      <c r="FO44" s="195">
        <f t="shared" si="2"/>
        <v>0</v>
      </c>
      <c r="FP44" s="195">
        <f t="shared" si="3"/>
        <v>0</v>
      </c>
      <c r="FQ44" s="195">
        <f t="shared" si="4"/>
        <v>0</v>
      </c>
      <c r="FR44" s="195">
        <f t="shared" si="5"/>
        <v>0</v>
      </c>
      <c r="FS44" s="195">
        <f t="shared" si="6"/>
        <v>0</v>
      </c>
      <c r="FT44" s="95">
        <f t="shared" si="7"/>
        <v>0</v>
      </c>
      <c r="FU44" s="95">
        <f t="shared" si="8"/>
        <v>0</v>
      </c>
      <c r="FV44" s="95">
        <f t="shared" si="9"/>
        <v>0</v>
      </c>
      <c r="FW44" s="95">
        <f t="shared" si="10"/>
        <v>0</v>
      </c>
      <c r="FX44" s="95">
        <f t="shared" si="11"/>
        <v>0</v>
      </c>
      <c r="FY44" s="95">
        <f t="shared" si="12"/>
        <v>0</v>
      </c>
      <c r="FZ44" s="95">
        <f t="shared" si="13"/>
        <v>0</v>
      </c>
      <c r="GA44" s="95">
        <f t="shared" si="14"/>
        <v>0</v>
      </c>
      <c r="GB44" s="95">
        <f t="shared" si="15"/>
        <v>0</v>
      </c>
      <c r="GC44" s="95">
        <f t="shared" si="16"/>
        <v>0</v>
      </c>
      <c r="GD44" s="95">
        <f t="shared" si="17"/>
        <v>300</v>
      </c>
      <c r="GE44" s="95">
        <f t="shared" si="18"/>
        <v>0</v>
      </c>
      <c r="GF44" s="95">
        <f t="shared" si="19"/>
        <v>0</v>
      </c>
      <c r="GG44" s="95">
        <f t="shared" si="20"/>
        <v>0</v>
      </c>
      <c r="GH44" s="95">
        <f t="shared" si="21"/>
        <v>0</v>
      </c>
      <c r="GI44" s="95">
        <f>BW44*Tabelle2[[#This Row],[Nov 2023 AF]]</f>
        <v>0</v>
      </c>
      <c r="GJ44" s="95">
        <f>BX44*Tabelle2[[#This Row],[Dec 2023 AF]]</f>
        <v>0</v>
      </c>
      <c r="GK44" s="95">
        <f>BY44*Tabelle2[[#This Row],[Jan 2024 AF]]</f>
        <v>0</v>
      </c>
      <c r="GL44" s="95">
        <f>BZ44*Tabelle2[[#This Row],[Feb 2024 AF]]</f>
        <v>0</v>
      </c>
      <c r="GM44" s="95">
        <f>CA44*Tabelle2[[#This Row],[Mar 2024 AF]]</f>
        <v>0</v>
      </c>
      <c r="GN44" s="95">
        <f>CB44*Tabelle2[[#This Row],[Apr 2024 AF]]</f>
        <v>0</v>
      </c>
      <c r="GO44" s="95">
        <f>CC44*Tabelle2[[#This Row],[May 2024 AF]]</f>
        <v>0</v>
      </c>
      <c r="GP44" s="95">
        <f>CD44*Tabelle2[[#This Row],[Jun 2024 AF]]</f>
        <v>0</v>
      </c>
      <c r="GQ44" s="95">
        <f>CE44*Tabelle2[[#This Row],[Jul 2024 AF]]</f>
        <v>0</v>
      </c>
      <c r="GR44" s="95">
        <f>CF44*Tabelle2[[#This Row],[Aug 2024 AF]]</f>
        <v>0</v>
      </c>
      <c r="GS44" s="95">
        <f>CG44*Tabelle2[[#This Row],[Sep 2024 AF]]</f>
        <v>0</v>
      </c>
      <c r="GT44" s="95">
        <f>CH44*Tabelle2[[#This Row],[Oct 2024 AF]]</f>
        <v>0</v>
      </c>
      <c r="GU44" s="95">
        <f>CI44*Tabelle2[[#This Row],[Nov 2024 AF]]</f>
        <v>0</v>
      </c>
      <c r="GV44" s="95">
        <f>CJ44*Tabelle2[[#This Row],[Dec 2024 AF]]</f>
        <v>0</v>
      </c>
      <c r="GW44" s="95">
        <f>SUM(Tabelle2[[#This Row],[Jan 22 NF]:[Mar 22 NF]])</f>
        <v>0</v>
      </c>
      <c r="GX44" s="95">
        <f>SUM(Tabelle2[[#This Row],[Apr 22 NF]:[Jun 22 NF]])</f>
        <v>0</v>
      </c>
      <c r="GY44" s="95">
        <f>SUM(Tabelle2[[#This Row],[Jul 22 NF]:[Sep 22 NF]])</f>
        <v>0</v>
      </c>
      <c r="GZ44" s="95">
        <f>SUM(Tabelle2[[#This Row],[Oct 22 NF]:[Dec 22 NF]])</f>
        <v>0</v>
      </c>
      <c r="HA44" s="98">
        <f>SUM(Tabelle2[[#This Row],[Jan 23 NF]:[Mar 23 NF]])</f>
        <v>0</v>
      </c>
      <c r="HB44" s="98">
        <f>SUM(Tabelle2[[#This Row],[Apr 23 NF]:[Jun 23 NF]])</f>
        <v>300</v>
      </c>
      <c r="HC44" s="98">
        <f>SUM(Tabelle2[[#This Row],[Jul 23 NF]:[Sep 23 NF]])</f>
        <v>0</v>
      </c>
      <c r="HD44" s="98">
        <f>SUM(Tabelle2[[#This Row],[Oct 23 NF]:[Dec 23 NF]])</f>
        <v>0</v>
      </c>
      <c r="HE44" s="95">
        <f>SUM(Tabelle2[[#This Row],[Jan 24 NF]:[Mar 24 NF]])</f>
        <v>0</v>
      </c>
      <c r="HF44" s="98">
        <f>SUM(Tabelle2[[#This Row],[Apr 24 NF]:[Jun 24 NF]])</f>
        <v>0</v>
      </c>
      <c r="HG44" s="98">
        <f>SUM(Tabelle2[[#This Row],[Jul 24 NF]:[Sep 24 NF]])</f>
        <v>0</v>
      </c>
      <c r="HH44" s="98">
        <f>SUM(Tabelle2[[#This Row],[Oct 24 NF]:[Dec 24 NF]])</f>
        <v>0</v>
      </c>
      <c r="HI44" s="75">
        <v>0</v>
      </c>
      <c r="HJ44" s="75">
        <v>0</v>
      </c>
      <c r="HK44" s="75">
        <v>0</v>
      </c>
      <c r="HL44" s="75">
        <v>0</v>
      </c>
      <c r="HM44" s="75">
        <v>0</v>
      </c>
      <c r="HN44" s="75">
        <v>0</v>
      </c>
      <c r="HO44" s="75">
        <v>0</v>
      </c>
      <c r="HP44" s="75">
        <v>0</v>
      </c>
      <c r="HQ44" s="75">
        <v>0</v>
      </c>
      <c r="HR44" s="75">
        <v>0</v>
      </c>
      <c r="HS44" s="75">
        <v>0</v>
      </c>
      <c r="HT44" s="75">
        <v>0</v>
      </c>
      <c r="HU44" s="75">
        <v>0</v>
      </c>
      <c r="HV44" s="98">
        <v>0</v>
      </c>
      <c r="HW44" s="98">
        <v>0</v>
      </c>
      <c r="HX44" s="98">
        <v>0</v>
      </c>
      <c r="HY44" s="98">
        <v>0</v>
      </c>
      <c r="HZ44" s="98">
        <f>SUM(Tabelle2[[#This Row],[Jan 22 NF]:[Dec 22 NF]])</f>
        <v>0</v>
      </c>
      <c r="IA44" s="98">
        <f>SUM(Tabelle2[[#This Row],[Jan 23 NF]:[Dec 23 NF]])</f>
        <v>300</v>
      </c>
      <c r="IB44" s="98">
        <f>SUM(Tabelle2[[#This Row],[Jan 24 NF]:[Dec 24 NF]])</f>
        <v>0</v>
      </c>
      <c r="IC44" s="98">
        <f>IFERROR(Tabelle2[[#This Row],[2025 CF]]*Tabelle2[[#This Row],[2025 AF]],0)</f>
        <v>0</v>
      </c>
      <c r="ID44" s="98">
        <f>IFERROR(Tabelle2[[#This Row],[2026 CF]]*Tabelle2[[#This Row],[2026 AF]],0)</f>
        <v>0</v>
      </c>
      <c r="IE44" s="98">
        <f>IFERROR(Tabelle2[[#This Row],[2027 CF]]*Tabelle2[[#This Row],[2027 AF]],0)</f>
        <v>0</v>
      </c>
      <c r="IF44" s="98">
        <f>IFERROR(Tabelle2[[#This Row],[2028 CF]]*Tabelle2[[#This Row],[2028 AF]],0)</f>
        <v>0</v>
      </c>
      <c r="IG44" s="98">
        <f>IFERROR(Tabelle2[[#This Row],[2029 CF]]*Tabelle2[[#This Row],[2029 AF]],0)</f>
        <v>0</v>
      </c>
      <c r="IH44" s="98">
        <f>IFERROR(Tabelle2[[#This Row],[2030 CF]]*Tabelle2[[#This Row],[2030 AF]],0)</f>
        <v>0</v>
      </c>
      <c r="II44" s="98">
        <f>IFERROR(Tabelle2[[#This Row],[2031 CF]]*Tabelle2[[#This Row],[2031 AF]],0)</f>
        <v>0</v>
      </c>
      <c r="IJ44" s="98">
        <f>IFERROR(Tabelle2[[#This Row],[2032 CF]]*Tabelle2[[#This Row],[2032 AF]],0)</f>
        <v>0</v>
      </c>
      <c r="IK44" s="98">
        <f>IFERROR(Tabelle2[[#This Row],[2033 CF]]*Tabelle2[[#This Row],[2033 AF]],0)</f>
        <v>0</v>
      </c>
      <c r="IL44" s="98">
        <f>IFERROR(Tabelle2[[#This Row],[2034 CF]]*Tabelle2[[#This Row],[2034 AF]],0)</f>
        <v>0</v>
      </c>
      <c r="IM44" s="98">
        <f>IFERROR(Tabelle2[[#This Row],[2035 CF]]*Tabelle2[[#This Row],[2035 AF]],0)</f>
        <v>0</v>
      </c>
      <c r="IN44" s="51">
        <v>0</v>
      </c>
      <c r="IO44" s="51">
        <v>0</v>
      </c>
      <c r="IP44" s="51">
        <v>0</v>
      </c>
      <c r="IQ44" s="51">
        <v>0</v>
      </c>
      <c r="IR44" s="51">
        <v>0</v>
      </c>
      <c r="IS44" s="51">
        <v>0</v>
      </c>
      <c r="IT44" s="51">
        <v>0</v>
      </c>
      <c r="IU44" s="51">
        <v>0</v>
      </c>
      <c r="IV44" s="51">
        <v>0</v>
      </c>
      <c r="IW44" s="51">
        <v>0</v>
      </c>
      <c r="IX44" s="51">
        <v>0</v>
      </c>
      <c r="IY44" s="51">
        <v>0</v>
      </c>
      <c r="IZ44" s="199">
        <v>0</v>
      </c>
      <c r="JA44" s="199">
        <v>0</v>
      </c>
      <c r="JB44" s="199">
        <v>0</v>
      </c>
      <c r="JC44" s="199">
        <v>0</v>
      </c>
      <c r="JD44" s="199">
        <v>0</v>
      </c>
      <c r="JE44" s="196">
        <v>0</v>
      </c>
      <c r="JF44" s="196">
        <v>0</v>
      </c>
      <c r="JG44" s="196">
        <v>0</v>
      </c>
      <c r="JH44" s="196">
        <v>0</v>
      </c>
      <c r="JI44" s="196">
        <v>0</v>
      </c>
      <c r="JJ44" s="196">
        <v>0</v>
      </c>
      <c r="JK44" s="196">
        <v>0</v>
      </c>
      <c r="JL44" s="196">
        <v>0</v>
      </c>
      <c r="JM44" s="196">
        <v>0</v>
      </c>
      <c r="JN44" s="196">
        <v>0</v>
      </c>
      <c r="JO44" s="196">
        <v>0</v>
      </c>
      <c r="JP44" s="196">
        <v>0</v>
      </c>
      <c r="JQ44" s="196">
        <f>SUM(Tabelle2[[#This Row],[Jan-23B]:[Mar-23B]])</f>
        <v>0</v>
      </c>
      <c r="JR44" s="196">
        <f>SUM(Tabelle2[[#This Row],[Apr-23B]:[Jun-23B]])</f>
        <v>0</v>
      </c>
      <c r="JS44" s="196">
        <f>SUM(Tabelle2[[#This Row],[Jul-23B]:[Sep-23B]])</f>
        <v>0</v>
      </c>
      <c r="JT44" s="196">
        <f>SUM(Tabelle2[[#This Row],[Oct-23B]:[Dec-23B]])</f>
        <v>0</v>
      </c>
      <c r="JU44" s="196">
        <f>SUM(Tabelle2[[#This Row],[1Q23 B1]:[4Q23 B]])</f>
        <v>0</v>
      </c>
      <c r="JV44" s="196">
        <v>0</v>
      </c>
      <c r="JW44" s="196">
        <v>0</v>
      </c>
      <c r="JX44" s="196">
        <v>0</v>
      </c>
      <c r="JY44" s="196">
        <v>0</v>
      </c>
      <c r="JZ44" s="196">
        <v>0</v>
      </c>
      <c r="KA44" s="196">
        <v>0</v>
      </c>
      <c r="KB44" s="196">
        <v>0</v>
      </c>
      <c r="KC44" s="196">
        <v>0</v>
      </c>
      <c r="KD44" s="196">
        <v>0</v>
      </c>
      <c r="KE44" s="196">
        <v>0</v>
      </c>
      <c r="KF44" s="196" t="str">
        <f>IF(SUM(Tabelle2[[#This Row],[2018 NF]:[2028 NF]],Tabelle2[[#This Row],[2023 B]])&gt;0,"yes","no")</f>
        <v>yes</v>
      </c>
      <c r="KG44" s="196">
        <f>IFERROR(INDEX(Tabelle2[[#Headers],[2005 NF]:[2034 NF]],MATCH(TRUE,INDEX(Tabelle2[[#This Row],[2005 NF]:[2034 NF]]&gt;1000,),0)),0)</f>
        <v>0</v>
      </c>
      <c r="KH44" s="196">
        <f>IFERROR(LOOKUP(2,1/(Tabelle2[[#This Row],[2005 NF]:[2035 NF]]&gt;1000),Tabelle2[[#Headers],[2005 NF]:[2035 NF]]),0)</f>
        <v>0</v>
      </c>
      <c r="KI44" s="196">
        <f>SUM(Tabelle2[[#This Row],[Jan 23 NF]:[Mar 23 NF]])</f>
        <v>0</v>
      </c>
      <c r="KJ44" s="196">
        <f>SUM(Tabelle2[[#This Row],[Jan-23B]:[Mar-23B]])</f>
        <v>0</v>
      </c>
      <c r="KK44" s="52">
        <v>0</v>
      </c>
      <c r="KL44" s="52">
        <v>0</v>
      </c>
      <c r="KM44" s="52">
        <v>0</v>
      </c>
      <c r="KN44" s="52">
        <v>0</v>
      </c>
      <c r="KO44" s="52">
        <v>0</v>
      </c>
      <c r="KP44" s="52">
        <v>0</v>
      </c>
      <c r="KQ44" s="52">
        <v>0</v>
      </c>
      <c r="KR44" s="52">
        <v>0</v>
      </c>
      <c r="KS44" s="52">
        <v>0</v>
      </c>
      <c r="KT44" s="52">
        <v>0</v>
      </c>
      <c r="KU44" s="52">
        <v>0</v>
      </c>
      <c r="KV44" s="52">
        <v>0</v>
      </c>
      <c r="KW44" s="52">
        <v>0</v>
      </c>
      <c r="KX44" s="52">
        <v>0</v>
      </c>
      <c r="KY44" s="52">
        <v>0</v>
      </c>
      <c r="KZ44" s="52">
        <v>0</v>
      </c>
      <c r="LA44" s="52" t="e">
        <f>$AV44*2.204623/#REF!*$AP44*Tabelle2[[#This Row],[May 23 NF]]</f>
        <v>#REF!</v>
      </c>
      <c r="LB44" s="52" t="e">
        <f>$AV44*2.204623/#REF!*$AP44*Tabelle2[[#This Row],[Jun 23 NF]]</f>
        <v>#REF!</v>
      </c>
      <c r="LC44" s="52" t="e">
        <f>$AV44*2.204623/#REF!*$AP44*Tabelle2[[#This Row],[Jul 23 NF]]</f>
        <v>#REF!</v>
      </c>
      <c r="LD44" s="52" t="e">
        <f>$AV44*2.204623/#REF!*$AP44*Tabelle2[[#This Row],[Aug 23 NF]]</f>
        <v>#REF!</v>
      </c>
      <c r="LE44" s="52" t="e">
        <f>$AV44*2.204623/#REF!*$AP44*Tabelle2[[#This Row],[Sep 23 NF]]</f>
        <v>#REF!</v>
      </c>
      <c r="LF44" s="52" t="e">
        <f>$AV44*2.204623/#REF!*$AP44*Tabelle2[[#This Row],[Oct 23 NF]]</f>
        <v>#REF!</v>
      </c>
      <c r="LG44" s="52" t="e">
        <f>$AV44*2.204623/#REF!*$AP44*Tabelle2[[#This Row],[Nov 23 NF]]</f>
        <v>#REF!</v>
      </c>
      <c r="LH44" s="52" t="e">
        <f>$AV44*2.204623/#REF!*$AP44*Tabelle2[[#This Row],[Dec 23 NF]]</f>
        <v>#REF!</v>
      </c>
      <c r="LI44" s="52" t="e">
        <f>$AV44*2.204623/#REF!*$AP44*Tabelle2[[#This Row],[Jan 24 NF]]</f>
        <v>#REF!</v>
      </c>
      <c r="LJ44" s="52" t="e">
        <f>$AV44*2.204623/#REF!*$AP44*Tabelle2[[#This Row],[Feb 24 NF]]</f>
        <v>#REF!</v>
      </c>
      <c r="LK44" s="52" t="e">
        <f>$AV44*2.204623/#REF!*$AP44*Tabelle2[[#This Row],[Mar 24 NF]]</f>
        <v>#REF!</v>
      </c>
      <c r="LL44" s="52" t="e">
        <f>$AV44*2.204623/#REF!*$AP44*Tabelle2[[#This Row],[Apr 24 NF]]</f>
        <v>#REF!</v>
      </c>
      <c r="LM44" s="52" t="e">
        <f>$AV44*2.204623/#REF!*$AP44*Tabelle2[[#This Row],[May 24 NF]]</f>
        <v>#REF!</v>
      </c>
      <c r="LN44" s="52" t="e">
        <f>$AV44*2.204623/#REF!*$AP44*Tabelle2[[#This Row],[Jun 24 NF]]</f>
        <v>#REF!</v>
      </c>
      <c r="LO44" s="52" t="e">
        <f>$AV44*2.204623/#REF!*$AP44*Tabelle2[[#This Row],[Jul 24 NF]]</f>
        <v>#REF!</v>
      </c>
      <c r="LP44" s="52" t="e">
        <f>$AV44*2.204623/#REF!*$AP44*Tabelle2[[#This Row],[Aug 24 NF]]</f>
        <v>#REF!</v>
      </c>
      <c r="LQ44" s="52" t="e">
        <f>$AV44*2.204623/#REF!*$AP44*Tabelle2[[#This Row],[Sep 24 NF]]</f>
        <v>#REF!</v>
      </c>
      <c r="LR44" s="52" t="e">
        <f>$AV44*2.204623/#REF!*$AP44*Tabelle2[[#This Row],[Oct 24 NF]]</f>
        <v>#REF!</v>
      </c>
      <c r="LS44" s="52" t="e">
        <f>$AV44*2.204623/#REF!*$AP44*Tabelle2[[#This Row],[Nov 24 NF]]</f>
        <v>#REF!</v>
      </c>
      <c r="LT44" s="52" t="e">
        <f>$AV44*2.204623/#REF!*$AP44*Tabelle2[[#This Row],[Dec 24 NF]]</f>
        <v>#REF!</v>
      </c>
      <c r="LU44" s="198">
        <f>SUM(Tabelle2[[#This Row],[Jan 22 EV]:[Mar 22 EV]])</f>
        <v>0</v>
      </c>
      <c r="LV44" s="198">
        <f>SUM(Tabelle2[[#This Row],[Apr 22 EV]:[Jun 22 EV]])</f>
        <v>0</v>
      </c>
      <c r="LW44" s="198">
        <f>SUM(Tabelle2[[#This Row],[Jul 22 EV]:[Sep 22 EV]])</f>
        <v>0</v>
      </c>
      <c r="LX44" s="198">
        <f>SUM(Tabelle2[[#This Row],[Oct 22 EV]:[Dec 22 EV]])</f>
        <v>0</v>
      </c>
      <c r="LY44" s="198">
        <f>SUM(Tabelle2[[#This Row],[Jan 23 EV]:[Mar 23 EV]])</f>
        <v>0</v>
      </c>
      <c r="LZ44" s="198" t="e">
        <f>SUM(Tabelle2[[#This Row],[Apr 23 EV]:[Jun 23 EV]])</f>
        <v>#REF!</v>
      </c>
      <c r="MA44" s="198" t="e">
        <f>SUM(Tabelle2[[#This Row],[Jul 23 EV]:[Sep 23 EV]])</f>
        <v>#REF!</v>
      </c>
      <c r="MB44" s="198" t="e">
        <f>SUM(Tabelle2[[#This Row],[Oct 23 EV]:[Dec 23 EV]])</f>
        <v>#REF!</v>
      </c>
      <c r="MC44" s="198" t="e">
        <f>SUM(Tabelle2[[#This Row],[Jan 24 EV]:[Mar 24 EV]])</f>
        <v>#REF!</v>
      </c>
      <c r="MD44" s="198" t="e">
        <f>SUM(Tabelle2[[#This Row],[Apr 24 EV]:[Jun 24 EV]])</f>
        <v>#REF!</v>
      </c>
      <c r="ME44" s="198" t="e">
        <f>SUM(Tabelle2[[#This Row],[Jul 24 EV]:[Sep 24 EV]])</f>
        <v>#REF!</v>
      </c>
      <c r="MF44" s="198" t="e">
        <f>SUM(Tabelle2[[#This Row],[Oct 24 EV]:[Dec 24 EV]])</f>
        <v>#REF!</v>
      </c>
      <c r="MG44" s="74">
        <v>0</v>
      </c>
      <c r="MH44" s="74">
        <v>0</v>
      </c>
      <c r="MI44" s="74">
        <v>0</v>
      </c>
      <c r="MJ44" s="74">
        <v>0</v>
      </c>
      <c r="MK44" s="74">
        <v>0</v>
      </c>
      <c r="ML44" s="74">
        <v>0</v>
      </c>
      <c r="MM44" s="74">
        <v>0</v>
      </c>
      <c r="MN44" s="74">
        <v>0</v>
      </c>
      <c r="MO44" s="74">
        <v>0</v>
      </c>
      <c r="MP44" s="98">
        <v>0</v>
      </c>
      <c r="MQ44" s="98" t="e">
        <f>$AS44*2.204623/#REF!*$AP44*HU44</f>
        <v>#REF!</v>
      </c>
      <c r="MR44" s="98" t="e">
        <f>$AT44*2.204623/#REF!*$AP44*HV44</f>
        <v>#REF!</v>
      </c>
      <c r="MS44" s="98">
        <v>0</v>
      </c>
      <c r="MT44" s="98">
        <v>0</v>
      </c>
      <c r="MU44" s="98">
        <v>0</v>
      </c>
      <c r="MV44" s="98">
        <f>SUM(Tabelle2[[#This Row],[Jan 22 EV]:[Dec 22 EV]])</f>
        <v>0</v>
      </c>
      <c r="MW44" s="98" t="e">
        <f>SUM(Tabelle2[[#This Row],[Jan 23 EV]:[Dec 23 EV]])</f>
        <v>#REF!</v>
      </c>
      <c r="MX44" s="98" t="e">
        <f>SUM(Tabelle2[[#This Row],[Jan 24 EV]:[Dec 24 EV]])</f>
        <v>#REF!</v>
      </c>
      <c r="MY44" s="98">
        <f t="shared" ref="MY44:MY107" si="51">$AV44*2.204623/30*$AP44*IC44</f>
        <v>0</v>
      </c>
      <c r="MZ44" s="98">
        <f t="shared" ref="MZ44:MZ107" si="52">$AV44*2.204623/30*$AP44*ID44</f>
        <v>0</v>
      </c>
      <c r="NA44" s="98">
        <f t="shared" ref="NA44:NA107" si="53">$AV44*2.204623/30*$AP44*IE44</f>
        <v>0</v>
      </c>
      <c r="NB44" s="98">
        <f t="shared" ref="NB44:NB107" si="54">$AV44*2.204623/30*$AP44*IF44</f>
        <v>0</v>
      </c>
      <c r="NC44" s="52">
        <v>0</v>
      </c>
      <c r="ND44" s="52">
        <v>0</v>
      </c>
      <c r="NE44" s="52">
        <v>0</v>
      </c>
      <c r="NF44" s="52">
        <v>0</v>
      </c>
      <c r="NG44" s="52">
        <v>0</v>
      </c>
      <c r="NH44" s="52">
        <v>0</v>
      </c>
      <c r="NI44" s="52">
        <v>0</v>
      </c>
      <c r="NJ44" s="52">
        <v>0</v>
      </c>
      <c r="NK44" s="52">
        <v>0</v>
      </c>
      <c r="NL44" s="52">
        <v>0</v>
      </c>
      <c r="NM44" s="52">
        <v>0</v>
      </c>
      <c r="NN44" s="52">
        <v>0</v>
      </c>
      <c r="NO44" s="198">
        <f t="shared" si="26"/>
        <v>0</v>
      </c>
      <c r="NP44" s="198">
        <f t="shared" si="27"/>
        <v>0</v>
      </c>
      <c r="NQ44" s="198">
        <f t="shared" si="28"/>
        <v>0</v>
      </c>
      <c r="NR44" s="198">
        <f t="shared" si="29"/>
        <v>0</v>
      </c>
      <c r="NS44" s="198">
        <f t="shared" si="30"/>
        <v>0</v>
      </c>
      <c r="NT44" s="198">
        <v>0</v>
      </c>
      <c r="NU44" s="198">
        <v>0</v>
      </c>
      <c r="NV44" s="198">
        <v>0</v>
      </c>
      <c r="NW44" s="198">
        <v>0</v>
      </c>
      <c r="NX44" s="198">
        <v>0</v>
      </c>
      <c r="NY44" s="198">
        <v>0</v>
      </c>
      <c r="NZ44" s="198">
        <v>0</v>
      </c>
      <c r="OA44" s="198">
        <v>0</v>
      </c>
      <c r="OB44" s="198">
        <v>0</v>
      </c>
      <c r="OC44" s="198">
        <v>0</v>
      </c>
      <c r="OD44" s="198">
        <v>0</v>
      </c>
      <c r="OE44" s="198">
        <v>0</v>
      </c>
      <c r="OF44" s="198">
        <f>SUM(Tabelle2[[#This Row],[Jan 23 B EV]:[Mar 23 B EV]])</f>
        <v>0</v>
      </c>
      <c r="OG44" s="198">
        <f>SUM(Tabelle2[[#This Row],[Apr 23 B EV]:[Jun 23 B EV]])</f>
        <v>0</v>
      </c>
      <c r="OH44" s="198">
        <f>SUM(Tabelle2[[#This Row],[Jul 23 B EV]:[Sep 23 B EV]])</f>
        <v>0</v>
      </c>
      <c r="OI44" s="198">
        <f>SUM(Tabelle2[[#This Row],[Oct 23 B EV]:[Dec 23 B EV]])</f>
        <v>0</v>
      </c>
      <c r="OJ44" s="198">
        <f>SUM(Tabelle2[[#This Row],[Jan 23 B EV]:[Dec 23 B EV]])</f>
        <v>0</v>
      </c>
      <c r="OK44" s="74"/>
      <c r="OL44" s="74"/>
      <c r="OM44" s="43" t="s">
        <v>959</v>
      </c>
      <c r="ON44" s="43" t="s">
        <v>975</v>
      </c>
      <c r="OO44" s="43">
        <v>0</v>
      </c>
      <c r="OP44" s="43">
        <v>0</v>
      </c>
      <c r="OQ44" s="74"/>
      <c r="OR44" s="74"/>
      <c r="OS44" s="74"/>
      <c r="OT44" s="74"/>
      <c r="OU44" s="74"/>
      <c r="OV44" s="74"/>
      <c r="OW44" s="74"/>
      <c r="OX44" s="198">
        <v>0</v>
      </c>
      <c r="OY44" s="198">
        <v>0</v>
      </c>
      <c r="OZ44" s="198">
        <v>0</v>
      </c>
      <c r="PA44" s="198">
        <v>0</v>
      </c>
      <c r="PB44" s="353">
        <v>0</v>
      </c>
      <c r="PC44" s="49" t="s">
        <v>57</v>
      </c>
      <c r="PD44" s="53" t="s">
        <v>162</v>
      </c>
      <c r="PE44" s="53" t="s">
        <v>159</v>
      </c>
      <c r="PF44" s="53" t="s">
        <v>45</v>
      </c>
      <c r="PG44" s="53">
        <v>0</v>
      </c>
      <c r="PH44" s="53">
        <v>0</v>
      </c>
      <c r="PI44" s="53">
        <v>1</v>
      </c>
      <c r="PJ44" s="53" t="s">
        <v>45</v>
      </c>
      <c r="PK44" s="53">
        <v>0</v>
      </c>
      <c r="PL44" s="53">
        <v>0</v>
      </c>
      <c r="PM44" s="338"/>
      <c r="PN44" s="53" t="s">
        <v>980</v>
      </c>
      <c r="PO44" s="53" t="s">
        <v>17</v>
      </c>
      <c r="PP44" s="200">
        <v>2407.8740082170316</v>
      </c>
      <c r="PQ44" s="56">
        <v>2220.7924770497352</v>
      </c>
      <c r="PR44" s="56">
        <v>2393.0833333333335</v>
      </c>
      <c r="PS44" s="56">
        <v>2425</v>
      </c>
      <c r="PT44" s="200">
        <v>2151.6666666666665</v>
      </c>
      <c r="PU44" s="200">
        <v>2059.5416666666665</v>
      </c>
      <c r="PV44" s="200">
        <v>2813.8101851851857</v>
      </c>
      <c r="PW44" s="200">
        <v>3372.4709444775326</v>
      </c>
      <c r="PX44" s="200" t="e">
        <f>IF($PI44=1,SUMIF(#REF!,$PF44,#REF!),SUMIF(#REF!,$PJ44,#REF!))</f>
        <v>#REF!</v>
      </c>
      <c r="PY44" s="200" t="e">
        <f>IF($PI44=1,SUMIF(#REF!,$PF44,#REF!),SUMIF(#REF!,$PJ44,#REF!))</f>
        <v>#REF!</v>
      </c>
      <c r="PZ44" s="200" t="e">
        <f>IF($PI44=1,SUMIF(#REF!,$PF44,#REF!),SUMIF(#REF!,$PJ44,#REF!))</f>
        <v>#REF!</v>
      </c>
      <c r="QA44" s="200" t="e">
        <f>IF($PI44=1,SUMIF(#REF!,$PF44,#REF!),SUMIF(#REF!,$PJ44,#REF!))</f>
        <v>#REF!</v>
      </c>
      <c r="QB44" s="200" t="e">
        <f>IF($PI44=1,SUMIF(#REF!,$PF44,#REF!),SUMIF(#REF!,$PJ44,#REF!))</f>
        <v>#REF!</v>
      </c>
      <c r="QC44" s="200" t="e">
        <f>IF($PI44=1,SUMIF(#REF!,$PF44,#REF!),SUMIF(#REF!,$PJ44,#REF!))</f>
        <v>#REF!</v>
      </c>
      <c r="QD44" s="57">
        <f t="shared" si="31"/>
        <v>4.197297781624</v>
      </c>
      <c r="QE44" s="57">
        <f t="shared" si="32"/>
        <v>4.5229275000000007</v>
      </c>
      <c r="QF44" s="57">
        <f t="shared" si="50"/>
        <v>4.5832499999999996</v>
      </c>
      <c r="QG44" s="57">
        <f t="shared" si="34"/>
        <v>4.0666500000000001</v>
      </c>
      <c r="QH44" s="57">
        <f t="shared" si="42"/>
        <v>3.8925337500000001</v>
      </c>
      <c r="QI44" s="57">
        <f t="shared" si="43"/>
        <v>5.3181012500000016</v>
      </c>
      <c r="QJ44" s="57">
        <f>IF(Tabelle2[[#This Row],[Index and Premium Usage]]=1,($AW44*(1+$AZ44))*(PW44*(1+$PG44)+$PH44)/1000,($AW44*(1+$AZ44))*(PW44*(1+$PG44)+$PK44)/1000)</f>
        <v>6.3739700850625365</v>
      </c>
      <c r="QK44" s="57" t="e">
        <f>IF($PI44=1,($AW44*(1+$AY44))*(PX44*(1+$PG44)+$PH44)/1000,($AW44*(1+$AZ44))*(PX44*(1+$PG44)+$PK44+Tabelle2[[#This Row],[Premium VW 2023]])/1000)</f>
        <v>#REF!</v>
      </c>
      <c r="QL44" s="57" t="e">
        <f t="shared" si="44"/>
        <v>#REF!</v>
      </c>
      <c r="QM44" s="57" t="e">
        <f t="shared" si="45"/>
        <v>#REF!</v>
      </c>
      <c r="QN44" s="57" t="e">
        <f t="shared" si="46"/>
        <v>#REF!</v>
      </c>
      <c r="QO44" s="57" t="e">
        <f t="shared" si="47"/>
        <v>#REF!</v>
      </c>
      <c r="QP44" s="57" t="e">
        <f t="shared" si="48"/>
        <v>#REF!</v>
      </c>
    </row>
    <row r="45" spans="1:458" ht="12.75" customHeight="1">
      <c r="A45" s="94" t="s">
        <v>791</v>
      </c>
      <c r="B45" s="94" t="s">
        <v>87</v>
      </c>
      <c r="C45" s="94" t="s">
        <v>1553</v>
      </c>
      <c r="D45" s="94" t="s">
        <v>108</v>
      </c>
      <c r="E45" s="172" t="s">
        <v>304</v>
      </c>
      <c r="F45" s="94" t="s">
        <v>304</v>
      </c>
      <c r="G45" s="94" t="s">
        <v>304</v>
      </c>
      <c r="H45" s="2" t="s">
        <v>1557</v>
      </c>
      <c r="I45" s="188" t="s">
        <v>28</v>
      </c>
      <c r="J45" s="94" t="s">
        <v>342</v>
      </c>
      <c r="K45" s="94" t="s">
        <v>22</v>
      </c>
      <c r="L45" s="94" t="s">
        <v>22</v>
      </c>
      <c r="M45" s="94" t="s">
        <v>677</v>
      </c>
      <c r="N45" s="1"/>
      <c r="O45" s="1"/>
      <c r="P45" s="17"/>
      <c r="R45" s="94"/>
      <c r="S45" s="94"/>
      <c r="T45" s="94" t="s">
        <v>1282</v>
      </c>
      <c r="U45" s="94" t="s">
        <v>38</v>
      </c>
      <c r="V45" s="94"/>
      <c r="W45" s="94"/>
      <c r="X45" s="94"/>
      <c r="Y45" s="94" t="s">
        <v>235</v>
      </c>
      <c r="Z45" s="94" t="s">
        <v>261</v>
      </c>
      <c r="AA45" s="1" t="s">
        <v>678</v>
      </c>
      <c r="AB45" s="1"/>
      <c r="AC45" s="327"/>
      <c r="AD45" s="94"/>
      <c r="AE45" s="94"/>
      <c r="AF45" s="94" t="s">
        <v>122</v>
      </c>
      <c r="AG45" s="2"/>
      <c r="AH45" s="2"/>
      <c r="AI45" s="2"/>
      <c r="AJ45" s="2" t="s">
        <v>120</v>
      </c>
      <c r="AK45" s="20"/>
      <c r="AL45" s="24"/>
      <c r="AM45" s="24"/>
      <c r="AN45" s="24"/>
      <c r="AO45" s="24"/>
      <c r="AP45" s="13">
        <v>1</v>
      </c>
      <c r="AQ45" s="129"/>
      <c r="AR45" s="37">
        <v>2.35</v>
      </c>
      <c r="AS45" s="73">
        <v>2.35</v>
      </c>
      <c r="AT45" s="73">
        <v>2.35</v>
      </c>
      <c r="AU45" s="73">
        <v>2.35</v>
      </c>
      <c r="AV45" s="73">
        <v>2.35</v>
      </c>
      <c r="AW45" s="33">
        <v>2.35</v>
      </c>
      <c r="AX45" s="193"/>
      <c r="AY45" s="36">
        <v>0.05</v>
      </c>
      <c r="AZ45" s="36">
        <v>0.05</v>
      </c>
      <c r="BA45" s="96">
        <v>0</v>
      </c>
      <c r="BB45" s="96">
        <v>0</v>
      </c>
      <c r="BC45" s="96">
        <v>0</v>
      </c>
      <c r="BD45" s="96">
        <v>0</v>
      </c>
      <c r="BE45" s="133">
        <v>0</v>
      </c>
      <c r="BF45" s="133">
        <v>0</v>
      </c>
      <c r="BG45" s="133">
        <v>0</v>
      </c>
      <c r="BH45" s="133">
        <v>0</v>
      </c>
      <c r="BI45" s="133">
        <v>0</v>
      </c>
      <c r="BJ45" s="133">
        <v>0</v>
      </c>
      <c r="BK45" s="133">
        <v>0</v>
      </c>
      <c r="BL45" s="133">
        <v>0</v>
      </c>
      <c r="BM45" s="96">
        <v>0</v>
      </c>
      <c r="BN45" s="96">
        <v>0</v>
      </c>
      <c r="BO45" s="96">
        <v>0</v>
      </c>
      <c r="BP45" s="96">
        <v>0</v>
      </c>
      <c r="BQ45" s="96">
        <v>0</v>
      </c>
      <c r="BR45" s="96">
        <v>0</v>
      </c>
      <c r="BS45" s="96">
        <v>0</v>
      </c>
      <c r="BT45" s="96">
        <v>0</v>
      </c>
      <c r="BU45" s="96">
        <v>0</v>
      </c>
      <c r="BV45" s="96">
        <v>0</v>
      </c>
      <c r="BW45" s="96">
        <v>0</v>
      </c>
      <c r="BX45" s="96">
        <v>0</v>
      </c>
      <c r="BY45" s="96">
        <v>0</v>
      </c>
      <c r="BZ45" s="96">
        <v>0</v>
      </c>
      <c r="CA45" s="96">
        <v>0</v>
      </c>
      <c r="CB45" s="96">
        <v>0</v>
      </c>
      <c r="CC45" s="96">
        <v>0</v>
      </c>
      <c r="CD45" s="96">
        <v>0</v>
      </c>
      <c r="CE45" s="96">
        <v>0</v>
      </c>
      <c r="CF45" s="96">
        <v>0</v>
      </c>
      <c r="CG45" s="96">
        <v>0</v>
      </c>
      <c r="CH45" s="96">
        <v>0</v>
      </c>
      <c r="CI45" s="96">
        <v>0</v>
      </c>
      <c r="CJ45" s="96">
        <v>0</v>
      </c>
      <c r="CK45" s="95">
        <f>SUM(Tabelle2[[#This Row],[Jan 22 CF]:[Mar 22 CF]])</f>
        <v>0</v>
      </c>
      <c r="CL45" s="95">
        <f>SUM(Tabelle2[[#This Row],[Apr 22 CF]:[Jun 22 CF]])</f>
        <v>0</v>
      </c>
      <c r="CM45" s="95">
        <f>SUM(Tabelle2[[#This Row],[Jul 22 CF]:[Sep 22 CF]])</f>
        <v>0</v>
      </c>
      <c r="CN45" s="95">
        <f>SUM(Tabelle2[[#This Row],[Oct 22 CF]:[Dec 22 CF]])</f>
        <v>0</v>
      </c>
      <c r="CO45" s="95">
        <f>SUM(Tabelle2[[#This Row],[Jan 23 CF]:[Mar 23 CF]])</f>
        <v>0</v>
      </c>
      <c r="CP45" s="95">
        <f>SUM(Tabelle2[[#This Row],[Apr 23 CF]:[Jun 23 CF]])</f>
        <v>0</v>
      </c>
      <c r="CQ45" s="95">
        <f>SUM(Tabelle2[[#This Row],[Jul 23 CF]:[Sep 23 CF]])</f>
        <v>0</v>
      </c>
      <c r="CR45" s="95">
        <f>SUM(Tabelle2[[#This Row],[Oct 23 CF]:[Dec 23 CF]])</f>
        <v>0</v>
      </c>
      <c r="CS45" s="95">
        <f>SUM(Tabelle2[[#This Row],[Jan 24 CF]:[Mar 24 CF]])</f>
        <v>0</v>
      </c>
      <c r="CT45" s="95">
        <f>SUM(Tabelle2[[#This Row],[Apr 24 CF]:[Jun 24 CF]])</f>
        <v>0</v>
      </c>
      <c r="CU45" s="95">
        <f>SUM(Tabelle2[[#This Row],[Jul 24 CF]:[Sep 24 CF]])</f>
        <v>0</v>
      </c>
      <c r="CV45" s="95">
        <f>SUM(Tabelle2[[#This Row],[Oct 24 CF]:[Dec 24 CF]])</f>
        <v>0</v>
      </c>
      <c r="CW45" s="98">
        <v>0</v>
      </c>
      <c r="CX45" s="275">
        <v>0</v>
      </c>
      <c r="CY45" s="98">
        <v>0</v>
      </c>
      <c r="CZ45" s="52">
        <v>0</v>
      </c>
      <c r="DA45" s="52">
        <f>SUM(Tabelle2[[#This Row],[Jan 22 CF]:[Dec 22 CF]])</f>
        <v>0</v>
      </c>
      <c r="DB45" s="98">
        <f>SUM(Tabelle2[[#This Row],[Jan 23 CF]:[Dec 23 CF]])</f>
        <v>0</v>
      </c>
      <c r="DC45" s="98">
        <f>SUM(Tabelle2[[#This Row],[Jan 24 CF]:[Dec 24 CF]])</f>
        <v>0</v>
      </c>
      <c r="DD45" s="98">
        <v>0</v>
      </c>
      <c r="DE45" s="98">
        <v>0</v>
      </c>
      <c r="DF45" s="98">
        <v>0</v>
      </c>
      <c r="DG45" s="98">
        <v>0</v>
      </c>
      <c r="DH45" s="98">
        <v>0</v>
      </c>
      <c r="DI45" s="98">
        <v>0</v>
      </c>
      <c r="DJ45" s="98">
        <v>0</v>
      </c>
      <c r="DK45" s="98">
        <v>0</v>
      </c>
      <c r="DL45" s="98">
        <v>0</v>
      </c>
      <c r="DM45" s="98">
        <v>0</v>
      </c>
      <c r="DN45" s="98"/>
      <c r="DO45" s="98"/>
      <c r="DP45" s="226">
        <v>0.95</v>
      </c>
      <c r="DQ45" s="226">
        <v>0.92500000000000004</v>
      </c>
      <c r="DR45" s="226">
        <v>0.8</v>
      </c>
      <c r="DS45" s="226">
        <v>0.85</v>
      </c>
      <c r="DT45" s="226">
        <v>0.9</v>
      </c>
      <c r="DU45" s="226">
        <v>0.9</v>
      </c>
      <c r="DV45" s="226">
        <v>0.9</v>
      </c>
      <c r="DW45" s="226">
        <v>0.9</v>
      </c>
      <c r="DX45" s="226">
        <v>0.9</v>
      </c>
      <c r="DY45" s="226">
        <v>0.9</v>
      </c>
      <c r="DZ45" s="226">
        <v>0.9</v>
      </c>
      <c r="EA45" s="226">
        <v>0.88</v>
      </c>
      <c r="EB45" s="226">
        <v>0.9</v>
      </c>
      <c r="EC45" s="226">
        <v>0.93</v>
      </c>
      <c r="ED45" s="226">
        <v>0.93</v>
      </c>
      <c r="EE45" s="226">
        <v>0.9</v>
      </c>
      <c r="EF45" s="316">
        <v>0.9</v>
      </c>
      <c r="EG45" s="316">
        <v>0.9</v>
      </c>
      <c r="EH45" s="316">
        <v>0.9</v>
      </c>
      <c r="EI45" s="226">
        <v>0.95</v>
      </c>
      <c r="EJ45" s="226">
        <v>0.95</v>
      </c>
      <c r="EK45" s="226">
        <v>0.95</v>
      </c>
      <c r="EL45" s="226">
        <v>0.97499999999999998</v>
      </c>
      <c r="EM45" s="226">
        <v>0.95</v>
      </c>
      <c r="EN45" s="226">
        <v>0.9</v>
      </c>
      <c r="EO45" s="226">
        <v>0.9</v>
      </c>
      <c r="EP45" s="226">
        <v>0.9</v>
      </c>
      <c r="EQ45" s="226">
        <v>0.9</v>
      </c>
      <c r="ER45" s="226">
        <v>0.9</v>
      </c>
      <c r="ES45" s="226">
        <v>0.9</v>
      </c>
      <c r="ET45" s="226">
        <v>0.9</v>
      </c>
      <c r="EU45" s="226">
        <v>0.9</v>
      </c>
      <c r="EV45" s="226">
        <v>0.9</v>
      </c>
      <c r="EW45" s="226">
        <v>0.9</v>
      </c>
      <c r="EX45" s="226">
        <v>0.9</v>
      </c>
      <c r="EY45" s="226">
        <v>0.9</v>
      </c>
      <c r="EZ45" s="316">
        <v>0.9</v>
      </c>
      <c r="FA45" s="226">
        <v>0.9</v>
      </c>
      <c r="FB45" s="226">
        <v>0.85</v>
      </c>
      <c r="FC45" s="226">
        <v>0.85</v>
      </c>
      <c r="FD45" s="226">
        <v>0.85</v>
      </c>
      <c r="FE45" s="226">
        <v>0.85</v>
      </c>
      <c r="FF45" s="226">
        <v>0.85</v>
      </c>
      <c r="FG45" s="226">
        <v>0.85</v>
      </c>
      <c r="FH45" s="226">
        <v>0.85</v>
      </c>
      <c r="FI45" s="226">
        <v>0.85</v>
      </c>
      <c r="FJ45" s="226">
        <v>0.85</v>
      </c>
      <c r="FK45" s="226">
        <v>0.85</v>
      </c>
      <c r="FL45" s="226">
        <v>0.85</v>
      </c>
      <c r="FM45" s="195">
        <f t="shared" si="0"/>
        <v>0</v>
      </c>
      <c r="FN45" s="195">
        <f t="shared" si="1"/>
        <v>0</v>
      </c>
      <c r="FO45" s="195">
        <f t="shared" si="2"/>
        <v>0</v>
      </c>
      <c r="FP45" s="195">
        <f t="shared" si="3"/>
        <v>0</v>
      </c>
      <c r="FQ45" s="195">
        <f t="shared" si="4"/>
        <v>0</v>
      </c>
      <c r="FR45" s="195">
        <f t="shared" si="5"/>
        <v>0</v>
      </c>
      <c r="FS45" s="195">
        <f t="shared" si="6"/>
        <v>0</v>
      </c>
      <c r="FT45" s="95">
        <f t="shared" si="7"/>
        <v>0</v>
      </c>
      <c r="FU45" s="95">
        <f t="shared" si="8"/>
        <v>0</v>
      </c>
      <c r="FV45" s="95">
        <f t="shared" si="9"/>
        <v>0</v>
      </c>
      <c r="FW45" s="95">
        <f t="shared" si="10"/>
        <v>0</v>
      </c>
      <c r="FX45" s="95">
        <f t="shared" si="11"/>
        <v>0</v>
      </c>
      <c r="FY45" s="95">
        <f t="shared" si="12"/>
        <v>0</v>
      </c>
      <c r="FZ45" s="95">
        <f t="shared" si="13"/>
        <v>0</v>
      </c>
      <c r="GA45" s="95">
        <f t="shared" si="14"/>
        <v>0</v>
      </c>
      <c r="GB45" s="95">
        <f t="shared" si="15"/>
        <v>0</v>
      </c>
      <c r="GC45" s="95">
        <f t="shared" si="16"/>
        <v>0</v>
      </c>
      <c r="GD45" s="95">
        <f t="shared" si="17"/>
        <v>0</v>
      </c>
      <c r="GE45" s="95">
        <f t="shared" si="18"/>
        <v>0</v>
      </c>
      <c r="GF45" s="95">
        <f t="shared" si="19"/>
        <v>0</v>
      </c>
      <c r="GG45" s="95">
        <f t="shared" si="20"/>
        <v>0</v>
      </c>
      <c r="GH45" s="95">
        <f t="shared" si="21"/>
        <v>0</v>
      </c>
      <c r="GI45" s="95">
        <f>BW45*Tabelle2[[#This Row],[Nov 2023 AF]]</f>
        <v>0</v>
      </c>
      <c r="GJ45" s="95">
        <f>BX45*Tabelle2[[#This Row],[Dec 2023 AF]]</f>
        <v>0</v>
      </c>
      <c r="GK45" s="95">
        <f>BY45*Tabelle2[[#This Row],[Jan 2024 AF]]</f>
        <v>0</v>
      </c>
      <c r="GL45" s="95">
        <f>BZ45*Tabelle2[[#This Row],[Feb 2024 AF]]</f>
        <v>0</v>
      </c>
      <c r="GM45" s="95">
        <f>CA45*Tabelle2[[#This Row],[Mar 2024 AF]]</f>
        <v>0</v>
      </c>
      <c r="GN45" s="95">
        <f>CB45*Tabelle2[[#This Row],[Apr 2024 AF]]</f>
        <v>0</v>
      </c>
      <c r="GO45" s="95">
        <f>CC45*Tabelle2[[#This Row],[May 2024 AF]]</f>
        <v>0</v>
      </c>
      <c r="GP45" s="95">
        <f>CD45*Tabelle2[[#This Row],[Jun 2024 AF]]</f>
        <v>0</v>
      </c>
      <c r="GQ45" s="95">
        <f>CE45*Tabelle2[[#This Row],[Jul 2024 AF]]</f>
        <v>0</v>
      </c>
      <c r="GR45" s="95">
        <f>CF45*Tabelle2[[#This Row],[Aug 2024 AF]]</f>
        <v>0</v>
      </c>
      <c r="GS45" s="95">
        <f>CG45*Tabelle2[[#This Row],[Sep 2024 AF]]</f>
        <v>0</v>
      </c>
      <c r="GT45" s="95">
        <f>CH45*Tabelle2[[#This Row],[Oct 2024 AF]]</f>
        <v>0</v>
      </c>
      <c r="GU45" s="95">
        <f>CI45*Tabelle2[[#This Row],[Nov 2024 AF]]</f>
        <v>0</v>
      </c>
      <c r="GV45" s="95">
        <f>CJ45*Tabelle2[[#This Row],[Dec 2024 AF]]</f>
        <v>0</v>
      </c>
      <c r="GW45" s="95">
        <f>SUM(Tabelle2[[#This Row],[Jan 22 NF]:[Mar 22 NF]])</f>
        <v>0</v>
      </c>
      <c r="GX45" s="95">
        <f>SUM(Tabelle2[[#This Row],[Apr 22 NF]:[Jun 22 NF]])</f>
        <v>0</v>
      </c>
      <c r="GY45" s="95">
        <f>SUM(Tabelle2[[#This Row],[Jul 22 NF]:[Sep 22 NF]])</f>
        <v>0</v>
      </c>
      <c r="GZ45" s="95">
        <f>SUM(Tabelle2[[#This Row],[Oct 22 NF]:[Dec 22 NF]])</f>
        <v>0</v>
      </c>
      <c r="HA45" s="98">
        <f>SUM(Tabelle2[[#This Row],[Jan 23 NF]:[Mar 23 NF]])</f>
        <v>0</v>
      </c>
      <c r="HB45" s="98">
        <f>SUM(Tabelle2[[#This Row],[Apr 23 NF]:[Jun 23 NF]])</f>
        <v>0</v>
      </c>
      <c r="HC45" s="98">
        <f>SUM(Tabelle2[[#This Row],[Jul 23 NF]:[Sep 23 NF]])</f>
        <v>0</v>
      </c>
      <c r="HD45" s="98">
        <f>SUM(Tabelle2[[#This Row],[Oct 23 NF]:[Dec 23 NF]])</f>
        <v>0</v>
      </c>
      <c r="HE45" s="95">
        <f>SUM(Tabelle2[[#This Row],[Jan 24 NF]:[Mar 24 NF]])</f>
        <v>0</v>
      </c>
      <c r="HF45" s="98">
        <f>SUM(Tabelle2[[#This Row],[Apr 24 NF]:[Jun 24 NF]])</f>
        <v>0</v>
      </c>
      <c r="HG45" s="98">
        <f>SUM(Tabelle2[[#This Row],[Jul 24 NF]:[Sep 24 NF]])</f>
        <v>0</v>
      </c>
      <c r="HH45" s="98">
        <f>SUM(Tabelle2[[#This Row],[Oct 24 NF]:[Dec 24 NF]])</f>
        <v>0</v>
      </c>
      <c r="HI45" s="75">
        <v>0</v>
      </c>
      <c r="HJ45" s="75">
        <v>0</v>
      </c>
      <c r="HK45" s="75">
        <v>0</v>
      </c>
      <c r="HL45" s="75">
        <v>0</v>
      </c>
      <c r="HM45" s="75">
        <v>0</v>
      </c>
      <c r="HN45" s="75">
        <v>0</v>
      </c>
      <c r="HO45" s="75">
        <v>0</v>
      </c>
      <c r="HP45" s="75">
        <v>0</v>
      </c>
      <c r="HQ45" s="75">
        <v>0</v>
      </c>
      <c r="HR45" s="75">
        <v>0</v>
      </c>
      <c r="HS45" s="75">
        <v>0</v>
      </c>
      <c r="HT45" s="75">
        <v>0</v>
      </c>
      <c r="HU45" s="75">
        <v>0</v>
      </c>
      <c r="HV45" s="98">
        <v>0</v>
      </c>
      <c r="HW45" s="98">
        <v>0</v>
      </c>
      <c r="HX45" s="98">
        <v>0</v>
      </c>
      <c r="HY45" s="98">
        <v>0</v>
      </c>
      <c r="HZ45" s="98">
        <f>SUM(Tabelle2[[#This Row],[Jan 22 NF]:[Dec 22 NF]])</f>
        <v>0</v>
      </c>
      <c r="IA45" s="98">
        <f>SUM(Tabelle2[[#This Row],[Jan 23 NF]:[Dec 23 NF]])</f>
        <v>0</v>
      </c>
      <c r="IB45" s="98">
        <f>SUM(Tabelle2[[#This Row],[Jan 24 NF]:[Dec 24 NF]])</f>
        <v>0</v>
      </c>
      <c r="IC45" s="98">
        <f>IFERROR(Tabelle2[[#This Row],[2025 CF]]*Tabelle2[[#This Row],[2025 AF]],0)</f>
        <v>0</v>
      </c>
      <c r="ID45" s="98">
        <f>IFERROR(Tabelle2[[#This Row],[2026 CF]]*Tabelle2[[#This Row],[2026 AF]],0)</f>
        <v>0</v>
      </c>
      <c r="IE45" s="98">
        <f>IFERROR(Tabelle2[[#This Row],[2027 CF]]*Tabelle2[[#This Row],[2027 AF]],0)</f>
        <v>0</v>
      </c>
      <c r="IF45" s="98">
        <f>IFERROR(Tabelle2[[#This Row],[2028 CF]]*Tabelle2[[#This Row],[2028 AF]],0)</f>
        <v>0</v>
      </c>
      <c r="IG45" s="98">
        <f>IFERROR(Tabelle2[[#This Row],[2029 CF]]*Tabelle2[[#This Row],[2029 AF]],0)</f>
        <v>0</v>
      </c>
      <c r="IH45" s="98">
        <f>IFERROR(Tabelle2[[#This Row],[2030 CF]]*Tabelle2[[#This Row],[2030 AF]],0)</f>
        <v>0</v>
      </c>
      <c r="II45" s="98">
        <f>IFERROR(Tabelle2[[#This Row],[2031 CF]]*Tabelle2[[#This Row],[2031 AF]],0)</f>
        <v>0</v>
      </c>
      <c r="IJ45" s="98">
        <f>IFERROR(Tabelle2[[#This Row],[2032 CF]]*Tabelle2[[#This Row],[2032 AF]],0)</f>
        <v>0</v>
      </c>
      <c r="IK45" s="98">
        <f>IFERROR(Tabelle2[[#This Row],[2033 CF]]*Tabelle2[[#This Row],[2033 AF]],0)</f>
        <v>0</v>
      </c>
      <c r="IL45" s="98">
        <f>IFERROR(Tabelle2[[#This Row],[2034 CF]]*Tabelle2[[#This Row],[2034 AF]],0)</f>
        <v>0</v>
      </c>
      <c r="IM45" s="98">
        <f>IFERROR(Tabelle2[[#This Row],[2035 CF]]*Tabelle2[[#This Row],[2035 AF]],0)</f>
        <v>0</v>
      </c>
      <c r="IN45" s="51">
        <v>0</v>
      </c>
      <c r="IO45" s="51">
        <v>0</v>
      </c>
      <c r="IP45" s="51">
        <v>0</v>
      </c>
      <c r="IQ45" s="51">
        <v>0</v>
      </c>
      <c r="IR45" s="51">
        <v>0</v>
      </c>
      <c r="IS45" s="51">
        <v>0</v>
      </c>
      <c r="IT45" s="51">
        <v>0</v>
      </c>
      <c r="IU45" s="51">
        <v>0</v>
      </c>
      <c r="IV45" s="51">
        <v>0</v>
      </c>
      <c r="IW45" s="51">
        <v>0</v>
      </c>
      <c r="IX45" s="51">
        <v>0</v>
      </c>
      <c r="IY45" s="51">
        <v>0</v>
      </c>
      <c r="IZ45" s="199">
        <v>0</v>
      </c>
      <c r="JA45" s="199">
        <v>0</v>
      </c>
      <c r="JB45" s="199">
        <v>0</v>
      </c>
      <c r="JC45" s="199">
        <v>0</v>
      </c>
      <c r="JD45" s="199">
        <v>0</v>
      </c>
      <c r="JE45" s="196">
        <v>0</v>
      </c>
      <c r="JF45" s="196">
        <v>0</v>
      </c>
      <c r="JG45" s="196">
        <v>0</v>
      </c>
      <c r="JH45" s="196">
        <v>0</v>
      </c>
      <c r="JI45" s="196">
        <v>0</v>
      </c>
      <c r="JJ45" s="196">
        <v>0</v>
      </c>
      <c r="JK45" s="196">
        <v>0</v>
      </c>
      <c r="JL45" s="196">
        <v>0</v>
      </c>
      <c r="JM45" s="196">
        <v>0</v>
      </c>
      <c r="JN45" s="196">
        <v>0</v>
      </c>
      <c r="JO45" s="196">
        <v>0</v>
      </c>
      <c r="JP45" s="196">
        <v>0</v>
      </c>
      <c r="JQ45" s="196">
        <f>SUM(Tabelle2[[#This Row],[Jan-23B]:[Mar-23B]])</f>
        <v>0</v>
      </c>
      <c r="JR45" s="196">
        <f>SUM(Tabelle2[[#This Row],[Apr-23B]:[Jun-23B]])</f>
        <v>0</v>
      </c>
      <c r="JS45" s="196">
        <f>SUM(Tabelle2[[#This Row],[Jul-23B]:[Sep-23B]])</f>
        <v>0</v>
      </c>
      <c r="JT45" s="196">
        <f>SUM(Tabelle2[[#This Row],[Oct-23B]:[Dec-23B]])</f>
        <v>0</v>
      </c>
      <c r="JU45" s="196">
        <f>SUM(Tabelle2[[#This Row],[1Q23 B1]:[4Q23 B]])</f>
        <v>0</v>
      </c>
      <c r="JV45" s="196">
        <v>0</v>
      </c>
      <c r="JW45" s="196">
        <v>0</v>
      </c>
      <c r="JX45" s="196">
        <v>0</v>
      </c>
      <c r="JY45" s="196">
        <v>0</v>
      </c>
      <c r="JZ45" s="196">
        <v>0</v>
      </c>
      <c r="KA45" s="196">
        <v>0</v>
      </c>
      <c r="KB45" s="196">
        <v>0</v>
      </c>
      <c r="KC45" s="196">
        <v>0</v>
      </c>
      <c r="KD45" s="196">
        <v>0</v>
      </c>
      <c r="KE45" s="196">
        <v>0</v>
      </c>
      <c r="KF45" s="196" t="str">
        <f>IF(SUM(Tabelle2[[#This Row],[2018 NF]:[2028 NF]],Tabelle2[[#This Row],[2023 B]])&gt;0,"yes","no")</f>
        <v>no</v>
      </c>
      <c r="KG45" s="196">
        <f>IFERROR(INDEX(Tabelle2[[#Headers],[2005 NF]:[2034 NF]],MATCH(TRUE,INDEX(Tabelle2[[#This Row],[2005 NF]:[2034 NF]]&gt;1000,),0)),0)</f>
        <v>0</v>
      </c>
      <c r="KH45" s="196">
        <f>IFERROR(LOOKUP(2,1/(Tabelle2[[#This Row],[2005 NF]:[2035 NF]]&gt;1000),Tabelle2[[#Headers],[2005 NF]:[2035 NF]]),0)</f>
        <v>0</v>
      </c>
      <c r="KI45" s="196">
        <f>SUM(Tabelle2[[#This Row],[Jan 23 NF]:[Mar 23 NF]])</f>
        <v>0</v>
      </c>
      <c r="KJ45" s="196">
        <f>SUM(Tabelle2[[#This Row],[Jan-23B]:[Mar-23B]])</f>
        <v>0</v>
      </c>
      <c r="KK45" s="52">
        <v>0</v>
      </c>
      <c r="KL45" s="52">
        <v>0</v>
      </c>
      <c r="KM45" s="52">
        <v>0</v>
      </c>
      <c r="KN45" s="52">
        <v>0</v>
      </c>
      <c r="KO45" s="52">
        <v>0</v>
      </c>
      <c r="KP45" s="52">
        <v>0</v>
      </c>
      <c r="KQ45" s="52">
        <v>0</v>
      </c>
      <c r="KR45" s="52">
        <v>0</v>
      </c>
      <c r="KS45" s="52">
        <v>0</v>
      </c>
      <c r="KT45" s="52">
        <v>0</v>
      </c>
      <c r="KU45" s="52">
        <v>0</v>
      </c>
      <c r="KV45" s="52">
        <v>0</v>
      </c>
      <c r="KW45" s="52">
        <v>0</v>
      </c>
      <c r="KX45" s="52">
        <v>0</v>
      </c>
      <c r="KY45" s="52">
        <v>0</v>
      </c>
      <c r="KZ45" s="52">
        <v>0</v>
      </c>
      <c r="LA45" s="52" t="e">
        <f>$AV45*2.204623/#REF!*$AP45*Tabelle2[[#This Row],[May 23 NF]]</f>
        <v>#REF!</v>
      </c>
      <c r="LB45" s="52" t="e">
        <f>$AV45*2.204623/#REF!*$AP45*Tabelle2[[#This Row],[Jun 23 NF]]</f>
        <v>#REF!</v>
      </c>
      <c r="LC45" s="52" t="e">
        <f>$AV45*2.204623/#REF!*$AP45*Tabelle2[[#This Row],[Jul 23 NF]]</f>
        <v>#REF!</v>
      </c>
      <c r="LD45" s="52" t="e">
        <f>$AV45*2.204623/#REF!*$AP45*Tabelle2[[#This Row],[Aug 23 NF]]</f>
        <v>#REF!</v>
      </c>
      <c r="LE45" s="52" t="e">
        <f>$AV45*2.204623/#REF!*$AP45*Tabelle2[[#This Row],[Sep 23 NF]]</f>
        <v>#REF!</v>
      </c>
      <c r="LF45" s="52" t="e">
        <f>$AV45*2.204623/#REF!*$AP45*Tabelle2[[#This Row],[Oct 23 NF]]</f>
        <v>#REF!</v>
      </c>
      <c r="LG45" s="52" t="e">
        <f>$AV45*2.204623/#REF!*$AP45*Tabelle2[[#This Row],[Nov 23 NF]]</f>
        <v>#REF!</v>
      </c>
      <c r="LH45" s="52" t="e">
        <f>$AV45*2.204623/#REF!*$AP45*Tabelle2[[#This Row],[Dec 23 NF]]</f>
        <v>#REF!</v>
      </c>
      <c r="LI45" s="52" t="e">
        <f>$AV45*2.204623/#REF!*$AP45*Tabelle2[[#This Row],[Jan 24 NF]]</f>
        <v>#REF!</v>
      </c>
      <c r="LJ45" s="52" t="e">
        <f>$AV45*2.204623/#REF!*$AP45*Tabelle2[[#This Row],[Feb 24 NF]]</f>
        <v>#REF!</v>
      </c>
      <c r="LK45" s="52" t="e">
        <f>$AV45*2.204623/#REF!*$AP45*Tabelle2[[#This Row],[Mar 24 NF]]</f>
        <v>#REF!</v>
      </c>
      <c r="LL45" s="52" t="e">
        <f>$AV45*2.204623/#REF!*$AP45*Tabelle2[[#This Row],[Apr 24 NF]]</f>
        <v>#REF!</v>
      </c>
      <c r="LM45" s="52" t="e">
        <f>$AV45*2.204623/#REF!*$AP45*Tabelle2[[#This Row],[May 24 NF]]</f>
        <v>#REF!</v>
      </c>
      <c r="LN45" s="52" t="e">
        <f>$AV45*2.204623/#REF!*$AP45*Tabelle2[[#This Row],[Jun 24 NF]]</f>
        <v>#REF!</v>
      </c>
      <c r="LO45" s="52" t="e">
        <f>$AV45*2.204623/#REF!*$AP45*Tabelle2[[#This Row],[Jul 24 NF]]</f>
        <v>#REF!</v>
      </c>
      <c r="LP45" s="52" t="e">
        <f>$AV45*2.204623/#REF!*$AP45*Tabelle2[[#This Row],[Aug 24 NF]]</f>
        <v>#REF!</v>
      </c>
      <c r="LQ45" s="52" t="e">
        <f>$AV45*2.204623/#REF!*$AP45*Tabelle2[[#This Row],[Sep 24 NF]]</f>
        <v>#REF!</v>
      </c>
      <c r="LR45" s="52" t="e">
        <f>$AV45*2.204623/#REF!*$AP45*Tabelle2[[#This Row],[Oct 24 NF]]</f>
        <v>#REF!</v>
      </c>
      <c r="LS45" s="52" t="e">
        <f>$AV45*2.204623/#REF!*$AP45*Tabelle2[[#This Row],[Nov 24 NF]]</f>
        <v>#REF!</v>
      </c>
      <c r="LT45" s="52" t="e">
        <f>$AV45*2.204623/#REF!*$AP45*Tabelle2[[#This Row],[Dec 24 NF]]</f>
        <v>#REF!</v>
      </c>
      <c r="LU45" s="198">
        <f>SUM(Tabelle2[[#This Row],[Jan 22 EV]:[Mar 22 EV]])</f>
        <v>0</v>
      </c>
      <c r="LV45" s="198">
        <f>SUM(Tabelle2[[#This Row],[Apr 22 EV]:[Jun 22 EV]])</f>
        <v>0</v>
      </c>
      <c r="LW45" s="198">
        <f>SUM(Tabelle2[[#This Row],[Jul 22 EV]:[Sep 22 EV]])</f>
        <v>0</v>
      </c>
      <c r="LX45" s="198">
        <f>SUM(Tabelle2[[#This Row],[Oct 22 EV]:[Dec 22 EV]])</f>
        <v>0</v>
      </c>
      <c r="LY45" s="198">
        <f>SUM(Tabelle2[[#This Row],[Jan 23 EV]:[Mar 23 EV]])</f>
        <v>0</v>
      </c>
      <c r="LZ45" s="198" t="e">
        <f>SUM(Tabelle2[[#This Row],[Apr 23 EV]:[Jun 23 EV]])</f>
        <v>#REF!</v>
      </c>
      <c r="MA45" s="198" t="e">
        <f>SUM(Tabelle2[[#This Row],[Jul 23 EV]:[Sep 23 EV]])</f>
        <v>#REF!</v>
      </c>
      <c r="MB45" s="198" t="e">
        <f>SUM(Tabelle2[[#This Row],[Oct 23 EV]:[Dec 23 EV]])</f>
        <v>#REF!</v>
      </c>
      <c r="MC45" s="198" t="e">
        <f>SUM(Tabelle2[[#This Row],[Jan 24 EV]:[Mar 24 EV]])</f>
        <v>#REF!</v>
      </c>
      <c r="MD45" s="198" t="e">
        <f>SUM(Tabelle2[[#This Row],[Apr 24 EV]:[Jun 24 EV]])</f>
        <v>#REF!</v>
      </c>
      <c r="ME45" s="198" t="e">
        <f>SUM(Tabelle2[[#This Row],[Jul 24 EV]:[Sep 24 EV]])</f>
        <v>#REF!</v>
      </c>
      <c r="MF45" s="198" t="e">
        <f>SUM(Tabelle2[[#This Row],[Oct 24 EV]:[Dec 24 EV]])</f>
        <v>#REF!</v>
      </c>
      <c r="MG45" s="74">
        <v>0</v>
      </c>
      <c r="MH45" s="74">
        <v>0</v>
      </c>
      <c r="MI45" s="74">
        <v>0</v>
      </c>
      <c r="MJ45" s="74">
        <v>0</v>
      </c>
      <c r="MK45" s="74">
        <v>0</v>
      </c>
      <c r="ML45" s="74">
        <v>0</v>
      </c>
      <c r="MM45" s="74">
        <v>0</v>
      </c>
      <c r="MN45" s="74">
        <v>0</v>
      </c>
      <c r="MO45" s="75">
        <v>0</v>
      </c>
      <c r="MP45" s="98">
        <v>0</v>
      </c>
      <c r="MQ45" s="98" t="e">
        <f>$AS45*2.204623/#REF!*$AP45*HU45</f>
        <v>#REF!</v>
      </c>
      <c r="MR45" s="98" t="e">
        <f>$AT45*2.204623/#REF!*$AP45*HV45</f>
        <v>#REF!</v>
      </c>
      <c r="MS45" s="98">
        <v>0</v>
      </c>
      <c r="MT45" s="98">
        <v>0</v>
      </c>
      <c r="MU45" s="98">
        <v>0</v>
      </c>
      <c r="MV45" s="98">
        <f>SUM(Tabelle2[[#This Row],[Jan 22 EV]:[Dec 22 EV]])</f>
        <v>0</v>
      </c>
      <c r="MW45" s="98" t="e">
        <f>SUM(Tabelle2[[#This Row],[Jan 23 EV]:[Dec 23 EV]])</f>
        <v>#REF!</v>
      </c>
      <c r="MX45" s="98" t="e">
        <f>SUM(Tabelle2[[#This Row],[Jan 24 EV]:[Dec 24 EV]])</f>
        <v>#REF!</v>
      </c>
      <c r="MY45" s="98">
        <f t="shared" si="51"/>
        <v>0</v>
      </c>
      <c r="MZ45" s="98">
        <f t="shared" si="52"/>
        <v>0</v>
      </c>
      <c r="NA45" s="98">
        <f t="shared" si="53"/>
        <v>0</v>
      </c>
      <c r="NB45" s="98">
        <f t="shared" si="54"/>
        <v>0</v>
      </c>
      <c r="NC45" s="52">
        <v>0</v>
      </c>
      <c r="ND45" s="52">
        <v>0</v>
      </c>
      <c r="NE45" s="52">
        <v>0</v>
      </c>
      <c r="NF45" s="52">
        <v>0</v>
      </c>
      <c r="NG45" s="52">
        <v>0</v>
      </c>
      <c r="NH45" s="52">
        <v>0</v>
      </c>
      <c r="NI45" s="52">
        <v>0</v>
      </c>
      <c r="NJ45" s="52">
        <v>0</v>
      </c>
      <c r="NK45" s="52">
        <v>0</v>
      </c>
      <c r="NL45" s="52">
        <v>0</v>
      </c>
      <c r="NM45" s="52">
        <v>0</v>
      </c>
      <c r="NN45" s="52">
        <v>0</v>
      </c>
      <c r="NO45" s="198">
        <f t="shared" si="26"/>
        <v>0</v>
      </c>
      <c r="NP45" s="198">
        <f t="shared" si="27"/>
        <v>0</v>
      </c>
      <c r="NQ45" s="198">
        <f t="shared" si="28"/>
        <v>0</v>
      </c>
      <c r="NR45" s="198">
        <f t="shared" si="29"/>
        <v>0</v>
      </c>
      <c r="NS45" s="198">
        <f t="shared" si="30"/>
        <v>0</v>
      </c>
      <c r="NT45" s="198">
        <v>0</v>
      </c>
      <c r="NU45" s="198">
        <v>0</v>
      </c>
      <c r="NV45" s="198">
        <v>0</v>
      </c>
      <c r="NW45" s="198">
        <v>0</v>
      </c>
      <c r="NX45" s="198">
        <v>0</v>
      </c>
      <c r="NY45" s="198">
        <v>0</v>
      </c>
      <c r="NZ45" s="198">
        <v>0</v>
      </c>
      <c r="OA45" s="198">
        <v>0</v>
      </c>
      <c r="OB45" s="198">
        <v>0</v>
      </c>
      <c r="OC45" s="198">
        <v>0</v>
      </c>
      <c r="OD45" s="198">
        <v>0</v>
      </c>
      <c r="OE45" s="198">
        <v>0</v>
      </c>
      <c r="OF45" s="198">
        <f>SUM(Tabelle2[[#This Row],[Jan 23 B EV]:[Mar 23 B EV]])</f>
        <v>0</v>
      </c>
      <c r="OG45" s="198">
        <f>SUM(Tabelle2[[#This Row],[Apr 23 B EV]:[Jun 23 B EV]])</f>
        <v>0</v>
      </c>
      <c r="OH45" s="198">
        <f>SUM(Tabelle2[[#This Row],[Jul 23 B EV]:[Sep 23 B EV]])</f>
        <v>0</v>
      </c>
      <c r="OI45" s="198">
        <f>SUM(Tabelle2[[#This Row],[Oct 23 B EV]:[Dec 23 B EV]])</f>
        <v>0</v>
      </c>
      <c r="OJ45" s="198">
        <f>SUM(Tabelle2[[#This Row],[Jan 23 B EV]:[Dec 23 B EV]])</f>
        <v>0</v>
      </c>
      <c r="OK45" s="75"/>
      <c r="OL45" s="75"/>
      <c r="OM45" s="43" t="s">
        <v>973</v>
      </c>
      <c r="ON45" s="43">
        <v>0</v>
      </c>
      <c r="OO45" s="43">
        <v>0</v>
      </c>
      <c r="OP45" s="43">
        <v>0</v>
      </c>
      <c r="OQ45" s="75"/>
      <c r="OR45" s="75"/>
      <c r="OS45" s="75"/>
      <c r="OT45" s="75"/>
      <c r="OU45" s="75"/>
      <c r="OV45" s="75"/>
      <c r="OW45" s="75"/>
      <c r="OX45" s="198">
        <v>0</v>
      </c>
      <c r="OY45" s="198">
        <v>0</v>
      </c>
      <c r="OZ45" s="198">
        <v>0</v>
      </c>
      <c r="PA45" s="198">
        <v>0</v>
      </c>
      <c r="PB45" s="353">
        <v>0</v>
      </c>
      <c r="PC45" s="49" t="s">
        <v>57</v>
      </c>
      <c r="PD45" s="221" t="s">
        <v>162</v>
      </c>
      <c r="PE45" s="317" t="s">
        <v>159</v>
      </c>
      <c r="PF45" s="221" t="s">
        <v>45</v>
      </c>
      <c r="PG45" s="336">
        <v>0</v>
      </c>
      <c r="PH45" s="221">
        <v>0</v>
      </c>
      <c r="PI45" s="30">
        <v>1</v>
      </c>
      <c r="PJ45" s="30" t="s">
        <v>45</v>
      </c>
      <c r="PK45" s="30">
        <v>0</v>
      </c>
      <c r="PL45" s="30"/>
      <c r="PM45" s="317"/>
      <c r="PN45" s="221" t="s">
        <v>980</v>
      </c>
      <c r="PO45" s="51" t="s">
        <v>17</v>
      </c>
      <c r="PP45" s="200">
        <v>2407.8740082170316</v>
      </c>
      <c r="PQ45" s="56">
        <v>2220.7924770497352</v>
      </c>
      <c r="PR45" s="56">
        <v>2393.0833333333335</v>
      </c>
      <c r="PS45" s="56">
        <v>2425</v>
      </c>
      <c r="PT45" s="200">
        <v>2151.6666666666665</v>
      </c>
      <c r="PU45" s="200">
        <v>2059.5416666666665</v>
      </c>
      <c r="PV45" s="200">
        <v>2813.8101851851857</v>
      </c>
      <c r="PW45" s="200">
        <v>3372.4709444775326</v>
      </c>
      <c r="PX45" s="200" t="e">
        <f>IF($PI45=1,SUMIF(#REF!,$PF45,#REF!),SUMIF(#REF!,$PJ45,#REF!))</f>
        <v>#REF!</v>
      </c>
      <c r="PY45" s="200" t="e">
        <f>IF($PI45=1,SUMIF(#REF!,$PF45,#REF!),SUMIF(#REF!,$PJ45,#REF!))</f>
        <v>#REF!</v>
      </c>
      <c r="PZ45" s="200" t="e">
        <f>IF($PI45=1,SUMIF(#REF!,$PF45,#REF!),SUMIF(#REF!,$PJ45,#REF!))</f>
        <v>#REF!</v>
      </c>
      <c r="QA45" s="200" t="e">
        <f>IF($PI45=1,SUMIF(#REF!,$PF45,#REF!),SUMIF(#REF!,$PJ45,#REF!))</f>
        <v>#REF!</v>
      </c>
      <c r="QB45" s="200" t="e">
        <f>IF($PI45=1,SUMIF(#REF!,$PF45,#REF!),SUMIF(#REF!,$PJ45,#REF!))</f>
        <v>#REF!</v>
      </c>
      <c r="QC45" s="200" t="e">
        <f>IF($PI45=1,SUMIF(#REF!,$PF45,#REF!),SUMIF(#REF!,$PJ45,#REF!))</f>
        <v>#REF!</v>
      </c>
      <c r="QD45" s="57">
        <f t="shared" si="31"/>
        <v>5.4798054371202225</v>
      </c>
      <c r="QE45" s="57">
        <f t="shared" si="32"/>
        <v>5.9049331250000012</v>
      </c>
      <c r="QF45" s="57">
        <f t="shared" si="50"/>
        <v>5.9836875000000012</v>
      </c>
      <c r="QG45" s="57">
        <f t="shared" si="34"/>
        <v>5.3092375000000001</v>
      </c>
      <c r="QH45" s="57">
        <f t="shared" si="42"/>
        <v>5.0819190624999999</v>
      </c>
      <c r="QI45" s="57">
        <f t="shared" si="43"/>
        <v>6.9430766319444466</v>
      </c>
      <c r="QJ45" s="57">
        <f>IF(Tabelle2[[#This Row],[Index and Premium Usage]]=1,($AW45*(1+$AZ45))*(PW45*(1+$PG45)+$PH45)/1000,($AW45*(1+$AZ45))*(PW45*(1+$PG45)+$PK45)/1000)</f>
        <v>8.3215720554983132</v>
      </c>
      <c r="QK45" s="57" t="e">
        <f>IF($PI45=1,($AW45*(1+$AY45))*(PX45*(1+$PG45)+$PH45)/1000,($AW45*(1+$AZ45))*(PX45*(1+$PG45)+$PK45+Tabelle2[[#This Row],[Premium VW 2023]])/1000)</f>
        <v>#REF!</v>
      </c>
      <c r="QL45" s="57" t="e">
        <f t="shared" si="44"/>
        <v>#REF!</v>
      </c>
      <c r="QM45" s="57" t="e">
        <f t="shared" si="45"/>
        <v>#REF!</v>
      </c>
      <c r="QN45" s="57" t="e">
        <f t="shared" si="46"/>
        <v>#REF!</v>
      </c>
      <c r="QO45" s="57" t="e">
        <f t="shared" si="47"/>
        <v>#REF!</v>
      </c>
      <c r="QP45" s="57" t="e">
        <f t="shared" si="48"/>
        <v>#REF!</v>
      </c>
    </row>
    <row r="46" spans="1:458" ht="12.75" customHeight="1">
      <c r="A46" s="94" t="s">
        <v>792</v>
      </c>
      <c r="B46" s="94" t="s">
        <v>87</v>
      </c>
      <c r="C46" s="94" t="s">
        <v>1553</v>
      </c>
      <c r="D46" s="94" t="s">
        <v>108</v>
      </c>
      <c r="E46" s="172" t="s">
        <v>304</v>
      </c>
      <c r="F46" s="94" t="s">
        <v>304</v>
      </c>
      <c r="G46" s="94" t="s">
        <v>304</v>
      </c>
      <c r="H46" s="2" t="s">
        <v>1557</v>
      </c>
      <c r="I46" s="188" t="s">
        <v>28</v>
      </c>
      <c r="J46" s="94" t="s">
        <v>342</v>
      </c>
      <c r="K46" s="94" t="s">
        <v>22</v>
      </c>
      <c r="L46" s="94" t="s">
        <v>22</v>
      </c>
      <c r="M46" s="94" t="s">
        <v>679</v>
      </c>
      <c r="N46" s="1"/>
      <c r="O46" s="1"/>
      <c r="P46" s="17"/>
      <c r="R46" s="94"/>
      <c r="S46" s="94"/>
      <c r="T46" s="94" t="s">
        <v>1282</v>
      </c>
      <c r="U46" s="94" t="s">
        <v>38</v>
      </c>
      <c r="V46" s="94"/>
      <c r="W46" s="94"/>
      <c r="X46" s="94"/>
      <c r="Y46" s="94" t="s">
        <v>235</v>
      </c>
      <c r="Z46" s="94" t="s">
        <v>261</v>
      </c>
      <c r="AA46" s="1" t="s">
        <v>680</v>
      </c>
      <c r="AB46" s="1"/>
      <c r="AC46" s="327"/>
      <c r="AD46" s="94"/>
      <c r="AE46" s="94"/>
      <c r="AF46" s="94" t="s">
        <v>122</v>
      </c>
      <c r="AG46" s="2"/>
      <c r="AH46" s="2"/>
      <c r="AI46" s="2"/>
      <c r="AJ46" s="2" t="s">
        <v>120</v>
      </c>
      <c r="AK46" s="20"/>
      <c r="AL46" s="24"/>
      <c r="AM46" s="24"/>
      <c r="AN46" s="24"/>
      <c r="AO46" s="24"/>
      <c r="AP46" s="13">
        <v>1</v>
      </c>
      <c r="AQ46" s="33"/>
      <c r="AR46" s="37">
        <v>3.72</v>
      </c>
      <c r="AS46" s="73">
        <v>3.72</v>
      </c>
      <c r="AT46" s="73">
        <v>3.72</v>
      </c>
      <c r="AU46" s="73">
        <v>3.72</v>
      </c>
      <c r="AV46" s="73">
        <v>3.72</v>
      </c>
      <c r="AW46" s="33">
        <v>3.72</v>
      </c>
      <c r="AX46" s="193"/>
      <c r="AY46" s="36">
        <v>0.05</v>
      </c>
      <c r="AZ46" s="36">
        <v>0.05</v>
      </c>
      <c r="BA46" s="96">
        <v>0</v>
      </c>
      <c r="BB46" s="96">
        <v>0</v>
      </c>
      <c r="BC46" s="96">
        <v>0</v>
      </c>
      <c r="BD46" s="96">
        <v>0</v>
      </c>
      <c r="BE46" s="133">
        <v>0</v>
      </c>
      <c r="BF46" s="133">
        <v>0</v>
      </c>
      <c r="BG46" s="133">
        <v>0</v>
      </c>
      <c r="BH46" s="133">
        <v>0</v>
      </c>
      <c r="BI46" s="133">
        <v>0</v>
      </c>
      <c r="BJ46" s="133">
        <v>0</v>
      </c>
      <c r="BK46" s="133">
        <v>0</v>
      </c>
      <c r="BL46" s="133">
        <v>0</v>
      </c>
      <c r="BM46" s="96">
        <v>0</v>
      </c>
      <c r="BN46" s="96">
        <v>0</v>
      </c>
      <c r="BO46" s="96">
        <v>0</v>
      </c>
      <c r="BP46" s="96">
        <v>0</v>
      </c>
      <c r="BQ46" s="96">
        <v>0</v>
      </c>
      <c r="BR46" s="96">
        <v>0</v>
      </c>
      <c r="BS46" s="96">
        <v>0</v>
      </c>
      <c r="BT46" s="96">
        <v>0</v>
      </c>
      <c r="BU46" s="96">
        <v>0</v>
      </c>
      <c r="BV46" s="96">
        <v>0</v>
      </c>
      <c r="BW46" s="96">
        <v>0</v>
      </c>
      <c r="BX46" s="96">
        <v>0</v>
      </c>
      <c r="BY46" s="96">
        <v>0</v>
      </c>
      <c r="BZ46" s="96">
        <v>0</v>
      </c>
      <c r="CA46" s="96">
        <v>0</v>
      </c>
      <c r="CB46" s="96">
        <v>0</v>
      </c>
      <c r="CC46" s="96">
        <v>0</v>
      </c>
      <c r="CD46" s="96">
        <v>0</v>
      </c>
      <c r="CE46" s="96">
        <v>0</v>
      </c>
      <c r="CF46" s="96">
        <v>0</v>
      </c>
      <c r="CG46" s="96">
        <v>0</v>
      </c>
      <c r="CH46" s="96">
        <v>0</v>
      </c>
      <c r="CI46" s="96">
        <v>0</v>
      </c>
      <c r="CJ46" s="96">
        <v>0</v>
      </c>
      <c r="CK46" s="95">
        <f>SUM(Tabelle2[[#This Row],[Jan 22 CF]:[Mar 22 CF]])</f>
        <v>0</v>
      </c>
      <c r="CL46" s="95">
        <f>SUM(Tabelle2[[#This Row],[Apr 22 CF]:[Jun 22 CF]])</f>
        <v>0</v>
      </c>
      <c r="CM46" s="95">
        <f>SUM(Tabelle2[[#This Row],[Jul 22 CF]:[Sep 22 CF]])</f>
        <v>0</v>
      </c>
      <c r="CN46" s="95">
        <f>SUM(Tabelle2[[#This Row],[Oct 22 CF]:[Dec 22 CF]])</f>
        <v>0</v>
      </c>
      <c r="CO46" s="95">
        <f>SUM(Tabelle2[[#This Row],[Jan 23 CF]:[Mar 23 CF]])</f>
        <v>0</v>
      </c>
      <c r="CP46" s="95">
        <f>SUM(Tabelle2[[#This Row],[Apr 23 CF]:[Jun 23 CF]])</f>
        <v>0</v>
      </c>
      <c r="CQ46" s="95">
        <f>SUM(Tabelle2[[#This Row],[Jul 23 CF]:[Sep 23 CF]])</f>
        <v>0</v>
      </c>
      <c r="CR46" s="95">
        <f>SUM(Tabelle2[[#This Row],[Oct 23 CF]:[Dec 23 CF]])</f>
        <v>0</v>
      </c>
      <c r="CS46" s="95">
        <f>SUM(Tabelle2[[#This Row],[Jan 24 CF]:[Mar 24 CF]])</f>
        <v>0</v>
      </c>
      <c r="CT46" s="95">
        <f>SUM(Tabelle2[[#This Row],[Apr 24 CF]:[Jun 24 CF]])</f>
        <v>0</v>
      </c>
      <c r="CU46" s="95">
        <f>SUM(Tabelle2[[#This Row],[Jul 24 CF]:[Sep 24 CF]])</f>
        <v>0</v>
      </c>
      <c r="CV46" s="95">
        <f>SUM(Tabelle2[[#This Row],[Oct 24 CF]:[Dec 24 CF]])</f>
        <v>0</v>
      </c>
      <c r="CW46" s="98">
        <v>0</v>
      </c>
      <c r="CX46" s="275">
        <v>0</v>
      </c>
      <c r="CY46" s="98">
        <v>0</v>
      </c>
      <c r="CZ46" s="52">
        <v>0</v>
      </c>
      <c r="DA46" s="52">
        <f>SUM(Tabelle2[[#This Row],[Jan 22 CF]:[Dec 22 CF]])</f>
        <v>0</v>
      </c>
      <c r="DB46" s="98">
        <f>SUM(Tabelle2[[#This Row],[Jan 23 CF]:[Dec 23 CF]])</f>
        <v>0</v>
      </c>
      <c r="DC46" s="98">
        <f>SUM(Tabelle2[[#This Row],[Jan 24 CF]:[Dec 24 CF]])</f>
        <v>0</v>
      </c>
      <c r="DD46" s="98">
        <v>0</v>
      </c>
      <c r="DE46" s="98">
        <v>0</v>
      </c>
      <c r="DF46" s="98">
        <v>0</v>
      </c>
      <c r="DG46" s="98">
        <v>0</v>
      </c>
      <c r="DH46" s="98">
        <v>0</v>
      </c>
      <c r="DI46" s="98">
        <v>0</v>
      </c>
      <c r="DJ46" s="98">
        <v>0</v>
      </c>
      <c r="DK46" s="98">
        <v>0</v>
      </c>
      <c r="DL46" s="98">
        <v>0</v>
      </c>
      <c r="DM46" s="98">
        <v>0</v>
      </c>
      <c r="DN46" s="95"/>
      <c r="DO46" s="95"/>
      <c r="DP46" s="226">
        <v>0.95</v>
      </c>
      <c r="DQ46" s="226">
        <v>0.92500000000000004</v>
      </c>
      <c r="DR46" s="226">
        <v>0.8</v>
      </c>
      <c r="DS46" s="226">
        <v>0.85</v>
      </c>
      <c r="DT46" s="226">
        <v>0.9</v>
      </c>
      <c r="DU46" s="226">
        <v>0.9</v>
      </c>
      <c r="DV46" s="226">
        <v>0.9</v>
      </c>
      <c r="DW46" s="226">
        <v>0.9</v>
      </c>
      <c r="DX46" s="226">
        <v>0.9</v>
      </c>
      <c r="DY46" s="226">
        <v>0.9</v>
      </c>
      <c r="DZ46" s="226">
        <v>0.9</v>
      </c>
      <c r="EA46" s="226">
        <v>0.88</v>
      </c>
      <c r="EB46" s="226">
        <v>0.9</v>
      </c>
      <c r="EC46" s="226">
        <v>0.93</v>
      </c>
      <c r="ED46" s="226">
        <v>0.93</v>
      </c>
      <c r="EE46" s="226">
        <v>0.9</v>
      </c>
      <c r="EF46" s="316">
        <v>0.9</v>
      </c>
      <c r="EG46" s="316">
        <v>0.9</v>
      </c>
      <c r="EH46" s="316">
        <v>0.9</v>
      </c>
      <c r="EI46" s="226">
        <v>0.95</v>
      </c>
      <c r="EJ46" s="226">
        <v>0.95</v>
      </c>
      <c r="EK46" s="226">
        <v>0.95</v>
      </c>
      <c r="EL46" s="226">
        <v>0.97499999999999998</v>
      </c>
      <c r="EM46" s="226">
        <v>0.95</v>
      </c>
      <c r="EN46" s="226">
        <v>0.9</v>
      </c>
      <c r="EO46" s="226">
        <v>0.9</v>
      </c>
      <c r="EP46" s="226">
        <v>0.9</v>
      </c>
      <c r="EQ46" s="226">
        <v>0.9</v>
      </c>
      <c r="ER46" s="226">
        <v>0.9</v>
      </c>
      <c r="ES46" s="226">
        <v>0.9</v>
      </c>
      <c r="ET46" s="226">
        <v>0.9</v>
      </c>
      <c r="EU46" s="226">
        <v>0.9</v>
      </c>
      <c r="EV46" s="226">
        <v>0.9</v>
      </c>
      <c r="EW46" s="226">
        <v>0.9</v>
      </c>
      <c r="EX46" s="226">
        <v>0.9</v>
      </c>
      <c r="EY46" s="226">
        <v>0.9</v>
      </c>
      <c r="EZ46" s="316">
        <v>0.9</v>
      </c>
      <c r="FA46" s="226">
        <v>0.9</v>
      </c>
      <c r="FB46" s="226">
        <v>0.85</v>
      </c>
      <c r="FC46" s="226">
        <v>0.85</v>
      </c>
      <c r="FD46" s="226">
        <v>0.85</v>
      </c>
      <c r="FE46" s="226">
        <v>0.85</v>
      </c>
      <c r="FF46" s="226">
        <v>0.85</v>
      </c>
      <c r="FG46" s="226">
        <v>0.85</v>
      </c>
      <c r="FH46" s="226">
        <v>0.85</v>
      </c>
      <c r="FI46" s="226">
        <v>0.85</v>
      </c>
      <c r="FJ46" s="226">
        <v>0.85</v>
      </c>
      <c r="FK46" s="226">
        <v>0.85</v>
      </c>
      <c r="FL46" s="226">
        <v>0.85</v>
      </c>
      <c r="FM46" s="195">
        <f t="shared" si="0"/>
        <v>0</v>
      </c>
      <c r="FN46" s="195">
        <f t="shared" si="1"/>
        <v>0</v>
      </c>
      <c r="FO46" s="195">
        <f t="shared" si="2"/>
        <v>0</v>
      </c>
      <c r="FP46" s="195">
        <f t="shared" si="3"/>
        <v>0</v>
      </c>
      <c r="FQ46" s="195">
        <f t="shared" si="4"/>
        <v>0</v>
      </c>
      <c r="FR46" s="195">
        <f t="shared" si="5"/>
        <v>0</v>
      </c>
      <c r="FS46" s="195">
        <f t="shared" si="6"/>
        <v>0</v>
      </c>
      <c r="FT46" s="95">
        <f t="shared" si="7"/>
        <v>0</v>
      </c>
      <c r="FU46" s="95">
        <f t="shared" si="8"/>
        <v>0</v>
      </c>
      <c r="FV46" s="95">
        <f t="shared" si="9"/>
        <v>0</v>
      </c>
      <c r="FW46" s="95">
        <f t="shared" si="10"/>
        <v>0</v>
      </c>
      <c r="FX46" s="95">
        <f t="shared" si="11"/>
        <v>0</v>
      </c>
      <c r="FY46" s="95">
        <f t="shared" si="12"/>
        <v>0</v>
      </c>
      <c r="FZ46" s="95">
        <f t="shared" si="13"/>
        <v>0</v>
      </c>
      <c r="GA46" s="95">
        <f t="shared" si="14"/>
        <v>0</v>
      </c>
      <c r="GB46" s="95">
        <f t="shared" si="15"/>
        <v>0</v>
      </c>
      <c r="GC46" s="95">
        <f t="shared" si="16"/>
        <v>0</v>
      </c>
      <c r="GD46" s="95">
        <f t="shared" si="17"/>
        <v>0</v>
      </c>
      <c r="GE46" s="95">
        <f t="shared" si="18"/>
        <v>0</v>
      </c>
      <c r="GF46" s="95">
        <f t="shared" si="19"/>
        <v>0</v>
      </c>
      <c r="GG46" s="95">
        <f t="shared" si="20"/>
        <v>0</v>
      </c>
      <c r="GH46" s="95">
        <f t="shared" si="21"/>
        <v>0</v>
      </c>
      <c r="GI46" s="95">
        <f>BW46*Tabelle2[[#This Row],[Nov 2023 AF]]</f>
        <v>0</v>
      </c>
      <c r="GJ46" s="95">
        <f>BX46*Tabelle2[[#This Row],[Dec 2023 AF]]</f>
        <v>0</v>
      </c>
      <c r="GK46" s="95">
        <f>BY46*Tabelle2[[#This Row],[Jan 2024 AF]]</f>
        <v>0</v>
      </c>
      <c r="GL46" s="95">
        <f>BZ46*Tabelle2[[#This Row],[Feb 2024 AF]]</f>
        <v>0</v>
      </c>
      <c r="GM46" s="95">
        <f>CA46*Tabelle2[[#This Row],[Mar 2024 AF]]</f>
        <v>0</v>
      </c>
      <c r="GN46" s="95">
        <f>CB46*Tabelle2[[#This Row],[Apr 2024 AF]]</f>
        <v>0</v>
      </c>
      <c r="GO46" s="95">
        <f>CC46*Tabelle2[[#This Row],[May 2024 AF]]</f>
        <v>0</v>
      </c>
      <c r="GP46" s="95">
        <f>CD46*Tabelle2[[#This Row],[Jun 2024 AF]]</f>
        <v>0</v>
      </c>
      <c r="GQ46" s="95">
        <f>CE46*Tabelle2[[#This Row],[Jul 2024 AF]]</f>
        <v>0</v>
      </c>
      <c r="GR46" s="95">
        <f>CF46*Tabelle2[[#This Row],[Aug 2024 AF]]</f>
        <v>0</v>
      </c>
      <c r="GS46" s="95">
        <f>CG46*Tabelle2[[#This Row],[Sep 2024 AF]]</f>
        <v>0</v>
      </c>
      <c r="GT46" s="95">
        <f>CH46*Tabelle2[[#This Row],[Oct 2024 AF]]</f>
        <v>0</v>
      </c>
      <c r="GU46" s="95">
        <f>CI46*Tabelle2[[#This Row],[Nov 2024 AF]]</f>
        <v>0</v>
      </c>
      <c r="GV46" s="95">
        <f>CJ46*Tabelle2[[#This Row],[Dec 2024 AF]]</f>
        <v>0</v>
      </c>
      <c r="GW46" s="95">
        <f>SUM(Tabelle2[[#This Row],[Jan 22 NF]:[Mar 22 NF]])</f>
        <v>0</v>
      </c>
      <c r="GX46" s="95">
        <f>SUM(Tabelle2[[#This Row],[Apr 22 NF]:[Jun 22 NF]])</f>
        <v>0</v>
      </c>
      <c r="GY46" s="95">
        <f>SUM(Tabelle2[[#This Row],[Jul 22 NF]:[Sep 22 NF]])</f>
        <v>0</v>
      </c>
      <c r="GZ46" s="95">
        <f>SUM(Tabelle2[[#This Row],[Oct 22 NF]:[Dec 22 NF]])</f>
        <v>0</v>
      </c>
      <c r="HA46" s="98">
        <f>SUM(Tabelle2[[#This Row],[Jan 23 NF]:[Mar 23 NF]])</f>
        <v>0</v>
      </c>
      <c r="HB46" s="98">
        <f>SUM(Tabelle2[[#This Row],[Apr 23 NF]:[Jun 23 NF]])</f>
        <v>0</v>
      </c>
      <c r="HC46" s="98">
        <f>SUM(Tabelle2[[#This Row],[Jul 23 NF]:[Sep 23 NF]])</f>
        <v>0</v>
      </c>
      <c r="HD46" s="98">
        <f>SUM(Tabelle2[[#This Row],[Oct 23 NF]:[Dec 23 NF]])</f>
        <v>0</v>
      </c>
      <c r="HE46" s="95">
        <f>SUM(Tabelle2[[#This Row],[Jan 24 NF]:[Mar 24 NF]])</f>
        <v>0</v>
      </c>
      <c r="HF46" s="98">
        <f>SUM(Tabelle2[[#This Row],[Apr 24 NF]:[Jun 24 NF]])</f>
        <v>0</v>
      </c>
      <c r="HG46" s="98">
        <f>SUM(Tabelle2[[#This Row],[Jul 24 NF]:[Sep 24 NF]])</f>
        <v>0</v>
      </c>
      <c r="HH46" s="98">
        <f>SUM(Tabelle2[[#This Row],[Oct 24 NF]:[Dec 24 NF]])</f>
        <v>0</v>
      </c>
      <c r="HI46" s="75">
        <v>0</v>
      </c>
      <c r="HJ46" s="75">
        <v>0</v>
      </c>
      <c r="HK46" s="75">
        <v>0</v>
      </c>
      <c r="HL46" s="75">
        <v>0</v>
      </c>
      <c r="HM46" s="75">
        <v>0</v>
      </c>
      <c r="HN46" s="75">
        <v>0</v>
      </c>
      <c r="HO46" s="75">
        <v>0</v>
      </c>
      <c r="HP46" s="75">
        <v>0</v>
      </c>
      <c r="HQ46" s="75">
        <v>0</v>
      </c>
      <c r="HR46" s="75">
        <v>0</v>
      </c>
      <c r="HS46" s="75">
        <v>0</v>
      </c>
      <c r="HT46" s="75">
        <v>0</v>
      </c>
      <c r="HU46" s="75">
        <v>1234</v>
      </c>
      <c r="HV46" s="98">
        <v>0</v>
      </c>
      <c r="HW46" s="98">
        <v>0</v>
      </c>
      <c r="HX46" s="98">
        <v>0</v>
      </c>
      <c r="HY46" s="98">
        <v>0</v>
      </c>
      <c r="HZ46" s="98">
        <f>SUM(Tabelle2[[#This Row],[Jan 22 NF]:[Dec 22 NF]])</f>
        <v>0</v>
      </c>
      <c r="IA46" s="98">
        <f>SUM(Tabelle2[[#This Row],[Jan 23 NF]:[Dec 23 NF]])</f>
        <v>0</v>
      </c>
      <c r="IB46" s="98">
        <f>SUM(Tabelle2[[#This Row],[Jan 24 NF]:[Dec 24 NF]])</f>
        <v>0</v>
      </c>
      <c r="IC46" s="98">
        <f>IFERROR(Tabelle2[[#This Row],[2025 CF]]*Tabelle2[[#This Row],[2025 AF]],0)</f>
        <v>0</v>
      </c>
      <c r="ID46" s="98">
        <f>IFERROR(Tabelle2[[#This Row],[2026 CF]]*Tabelle2[[#This Row],[2026 AF]],0)</f>
        <v>0</v>
      </c>
      <c r="IE46" s="98">
        <f>IFERROR(Tabelle2[[#This Row],[2027 CF]]*Tabelle2[[#This Row],[2027 AF]],0)</f>
        <v>0</v>
      </c>
      <c r="IF46" s="98">
        <f>IFERROR(Tabelle2[[#This Row],[2028 CF]]*Tabelle2[[#This Row],[2028 AF]],0)</f>
        <v>0</v>
      </c>
      <c r="IG46" s="98">
        <f>IFERROR(Tabelle2[[#This Row],[2029 CF]]*Tabelle2[[#This Row],[2029 AF]],0)</f>
        <v>0</v>
      </c>
      <c r="IH46" s="98">
        <f>IFERROR(Tabelle2[[#This Row],[2030 CF]]*Tabelle2[[#This Row],[2030 AF]],0)</f>
        <v>0</v>
      </c>
      <c r="II46" s="98">
        <f>IFERROR(Tabelle2[[#This Row],[2031 CF]]*Tabelle2[[#This Row],[2031 AF]],0)</f>
        <v>0</v>
      </c>
      <c r="IJ46" s="98">
        <f>IFERROR(Tabelle2[[#This Row],[2032 CF]]*Tabelle2[[#This Row],[2032 AF]],0)</f>
        <v>0</v>
      </c>
      <c r="IK46" s="98">
        <f>IFERROR(Tabelle2[[#This Row],[2033 CF]]*Tabelle2[[#This Row],[2033 AF]],0)</f>
        <v>0</v>
      </c>
      <c r="IL46" s="98">
        <f>IFERROR(Tabelle2[[#This Row],[2034 CF]]*Tabelle2[[#This Row],[2034 AF]],0)</f>
        <v>0</v>
      </c>
      <c r="IM46" s="98">
        <f>IFERROR(Tabelle2[[#This Row],[2035 CF]]*Tabelle2[[#This Row],[2035 AF]],0)</f>
        <v>0</v>
      </c>
      <c r="IN46" s="51">
        <v>0</v>
      </c>
      <c r="IO46" s="51">
        <v>0</v>
      </c>
      <c r="IP46" s="51">
        <v>0</v>
      </c>
      <c r="IQ46" s="51">
        <v>0</v>
      </c>
      <c r="IR46" s="51">
        <v>0</v>
      </c>
      <c r="IS46" s="51">
        <v>0</v>
      </c>
      <c r="IT46" s="51">
        <v>0</v>
      </c>
      <c r="IU46" s="51">
        <v>0</v>
      </c>
      <c r="IV46" s="51">
        <v>0</v>
      </c>
      <c r="IW46" s="51">
        <v>0</v>
      </c>
      <c r="IX46" s="51">
        <v>0</v>
      </c>
      <c r="IY46" s="51">
        <v>0</v>
      </c>
      <c r="IZ46" s="199">
        <v>0</v>
      </c>
      <c r="JA46" s="199">
        <v>0</v>
      </c>
      <c r="JB46" s="199">
        <v>0</v>
      </c>
      <c r="JC46" s="199">
        <v>0</v>
      </c>
      <c r="JD46" s="199">
        <v>0</v>
      </c>
      <c r="JE46" s="196">
        <v>0</v>
      </c>
      <c r="JF46" s="196">
        <v>0</v>
      </c>
      <c r="JG46" s="196">
        <v>0</v>
      </c>
      <c r="JH46" s="196">
        <v>0</v>
      </c>
      <c r="JI46" s="196">
        <v>0</v>
      </c>
      <c r="JJ46" s="196">
        <v>0</v>
      </c>
      <c r="JK46" s="196">
        <v>0</v>
      </c>
      <c r="JL46" s="196">
        <v>0</v>
      </c>
      <c r="JM46" s="196">
        <v>0</v>
      </c>
      <c r="JN46" s="196">
        <v>0</v>
      </c>
      <c r="JO46" s="196">
        <v>0</v>
      </c>
      <c r="JP46" s="196">
        <v>0</v>
      </c>
      <c r="JQ46" s="196">
        <f>SUM(Tabelle2[[#This Row],[Jan-23B]:[Mar-23B]])</f>
        <v>0</v>
      </c>
      <c r="JR46" s="196">
        <f>SUM(Tabelle2[[#This Row],[Apr-23B]:[Jun-23B]])</f>
        <v>0</v>
      </c>
      <c r="JS46" s="196">
        <f>SUM(Tabelle2[[#This Row],[Jul-23B]:[Sep-23B]])</f>
        <v>0</v>
      </c>
      <c r="JT46" s="196">
        <f>SUM(Tabelle2[[#This Row],[Oct-23B]:[Dec-23B]])</f>
        <v>0</v>
      </c>
      <c r="JU46" s="196">
        <f>SUM(Tabelle2[[#This Row],[1Q23 B1]:[4Q23 B]])</f>
        <v>0</v>
      </c>
      <c r="JV46" s="196">
        <v>0</v>
      </c>
      <c r="JW46" s="196">
        <v>0</v>
      </c>
      <c r="JX46" s="196">
        <v>0</v>
      </c>
      <c r="JY46" s="196">
        <v>0</v>
      </c>
      <c r="JZ46" s="196">
        <v>0</v>
      </c>
      <c r="KA46" s="196">
        <v>0</v>
      </c>
      <c r="KB46" s="196">
        <v>0</v>
      </c>
      <c r="KC46" s="196">
        <v>0</v>
      </c>
      <c r="KD46" s="196">
        <v>0</v>
      </c>
      <c r="KE46" s="196">
        <v>0</v>
      </c>
      <c r="KF46" s="196" t="str">
        <f>IF(SUM(Tabelle2[[#This Row],[2018 NF]:[2028 NF]],Tabelle2[[#This Row],[2023 B]])&gt;0,"yes","no")</f>
        <v>no</v>
      </c>
      <c r="KG46" s="196" t="str">
        <f>IFERROR(INDEX(Tabelle2[[#Headers],[2005 NF]:[2034 NF]],MATCH(TRUE,INDEX(Tabelle2[[#This Row],[2005 NF]:[2034 NF]]&gt;1000,),0)),0)</f>
        <v>2017 NF</v>
      </c>
      <c r="KH46" s="196" t="str">
        <f>IFERROR(LOOKUP(2,1/(Tabelle2[[#This Row],[2005 NF]:[2035 NF]]&gt;1000),Tabelle2[[#Headers],[2005 NF]:[2035 NF]]),0)</f>
        <v>2017 NF</v>
      </c>
      <c r="KI46" s="196">
        <f>SUM(Tabelle2[[#This Row],[Jan 23 NF]:[Mar 23 NF]])</f>
        <v>0</v>
      </c>
      <c r="KJ46" s="196">
        <f>SUM(Tabelle2[[#This Row],[Jan-23B]:[Mar-23B]])</f>
        <v>0</v>
      </c>
      <c r="KK46" s="52">
        <v>0</v>
      </c>
      <c r="KL46" s="52">
        <v>0</v>
      </c>
      <c r="KM46" s="52">
        <v>0</v>
      </c>
      <c r="KN46" s="52">
        <v>0</v>
      </c>
      <c r="KO46" s="52">
        <v>0</v>
      </c>
      <c r="KP46" s="52">
        <v>0</v>
      </c>
      <c r="KQ46" s="52">
        <v>0</v>
      </c>
      <c r="KR46" s="52">
        <v>0</v>
      </c>
      <c r="KS46" s="52">
        <v>0</v>
      </c>
      <c r="KT46" s="52">
        <v>0</v>
      </c>
      <c r="KU46" s="52">
        <v>0</v>
      </c>
      <c r="KV46" s="52">
        <v>0</v>
      </c>
      <c r="KW46" s="52">
        <v>0</v>
      </c>
      <c r="KX46" s="52">
        <v>0</v>
      </c>
      <c r="KY46" s="52">
        <v>0</v>
      </c>
      <c r="KZ46" s="52">
        <v>0</v>
      </c>
      <c r="LA46" s="52" t="e">
        <f>$AV46*2.204623/#REF!*$AP46*Tabelle2[[#This Row],[May 23 NF]]</f>
        <v>#REF!</v>
      </c>
      <c r="LB46" s="52" t="e">
        <f>$AV46*2.204623/#REF!*$AP46*Tabelle2[[#This Row],[Jun 23 NF]]</f>
        <v>#REF!</v>
      </c>
      <c r="LC46" s="52" t="e">
        <f>$AV46*2.204623/#REF!*$AP46*Tabelle2[[#This Row],[Jul 23 NF]]</f>
        <v>#REF!</v>
      </c>
      <c r="LD46" s="52" t="e">
        <f>$AV46*2.204623/#REF!*$AP46*Tabelle2[[#This Row],[Aug 23 NF]]</f>
        <v>#REF!</v>
      </c>
      <c r="LE46" s="52" t="e">
        <f>$AV46*2.204623/#REF!*$AP46*Tabelle2[[#This Row],[Sep 23 NF]]</f>
        <v>#REF!</v>
      </c>
      <c r="LF46" s="52" t="e">
        <f>$AV46*2.204623/#REF!*$AP46*Tabelle2[[#This Row],[Oct 23 NF]]</f>
        <v>#REF!</v>
      </c>
      <c r="LG46" s="52" t="e">
        <f>$AV46*2.204623/#REF!*$AP46*Tabelle2[[#This Row],[Nov 23 NF]]</f>
        <v>#REF!</v>
      </c>
      <c r="LH46" s="52" t="e">
        <f>$AV46*2.204623/#REF!*$AP46*Tabelle2[[#This Row],[Dec 23 NF]]</f>
        <v>#REF!</v>
      </c>
      <c r="LI46" s="52" t="e">
        <f>$AV46*2.204623/#REF!*$AP46*Tabelle2[[#This Row],[Jan 24 NF]]</f>
        <v>#REF!</v>
      </c>
      <c r="LJ46" s="52" t="e">
        <f>$AV46*2.204623/#REF!*$AP46*Tabelle2[[#This Row],[Feb 24 NF]]</f>
        <v>#REF!</v>
      </c>
      <c r="LK46" s="52" t="e">
        <f>$AV46*2.204623/#REF!*$AP46*Tabelle2[[#This Row],[Mar 24 NF]]</f>
        <v>#REF!</v>
      </c>
      <c r="LL46" s="52" t="e">
        <f>$AV46*2.204623/#REF!*$AP46*Tabelle2[[#This Row],[Apr 24 NF]]</f>
        <v>#REF!</v>
      </c>
      <c r="LM46" s="52" t="e">
        <f>$AV46*2.204623/#REF!*$AP46*Tabelle2[[#This Row],[May 24 NF]]</f>
        <v>#REF!</v>
      </c>
      <c r="LN46" s="52" t="e">
        <f>$AV46*2.204623/#REF!*$AP46*Tabelle2[[#This Row],[Jun 24 NF]]</f>
        <v>#REF!</v>
      </c>
      <c r="LO46" s="52" t="e">
        <f>$AV46*2.204623/#REF!*$AP46*Tabelle2[[#This Row],[Jul 24 NF]]</f>
        <v>#REF!</v>
      </c>
      <c r="LP46" s="52" t="e">
        <f>$AV46*2.204623/#REF!*$AP46*Tabelle2[[#This Row],[Aug 24 NF]]</f>
        <v>#REF!</v>
      </c>
      <c r="LQ46" s="52" t="e">
        <f>$AV46*2.204623/#REF!*$AP46*Tabelle2[[#This Row],[Sep 24 NF]]</f>
        <v>#REF!</v>
      </c>
      <c r="LR46" s="52" t="e">
        <f>$AV46*2.204623/#REF!*$AP46*Tabelle2[[#This Row],[Oct 24 NF]]</f>
        <v>#REF!</v>
      </c>
      <c r="LS46" s="52" t="e">
        <f>$AV46*2.204623/#REF!*$AP46*Tabelle2[[#This Row],[Nov 24 NF]]</f>
        <v>#REF!</v>
      </c>
      <c r="LT46" s="52" t="e">
        <f>$AV46*2.204623/#REF!*$AP46*Tabelle2[[#This Row],[Dec 24 NF]]</f>
        <v>#REF!</v>
      </c>
      <c r="LU46" s="198">
        <f>SUM(Tabelle2[[#This Row],[Jan 22 EV]:[Mar 22 EV]])</f>
        <v>0</v>
      </c>
      <c r="LV46" s="198">
        <f>SUM(Tabelle2[[#This Row],[Apr 22 EV]:[Jun 22 EV]])</f>
        <v>0</v>
      </c>
      <c r="LW46" s="198">
        <f>SUM(Tabelle2[[#This Row],[Jul 22 EV]:[Sep 22 EV]])</f>
        <v>0</v>
      </c>
      <c r="LX46" s="198">
        <f>SUM(Tabelle2[[#This Row],[Oct 22 EV]:[Dec 22 EV]])</f>
        <v>0</v>
      </c>
      <c r="LY46" s="198">
        <f>SUM(Tabelle2[[#This Row],[Jan 23 EV]:[Mar 23 EV]])</f>
        <v>0</v>
      </c>
      <c r="LZ46" s="198" t="e">
        <f>SUM(Tabelle2[[#This Row],[Apr 23 EV]:[Jun 23 EV]])</f>
        <v>#REF!</v>
      </c>
      <c r="MA46" s="198" t="e">
        <f>SUM(Tabelle2[[#This Row],[Jul 23 EV]:[Sep 23 EV]])</f>
        <v>#REF!</v>
      </c>
      <c r="MB46" s="198" t="e">
        <f>SUM(Tabelle2[[#This Row],[Oct 23 EV]:[Dec 23 EV]])</f>
        <v>#REF!</v>
      </c>
      <c r="MC46" s="198" t="e">
        <f>SUM(Tabelle2[[#This Row],[Jan 24 EV]:[Mar 24 EV]])</f>
        <v>#REF!</v>
      </c>
      <c r="MD46" s="198" t="e">
        <f>SUM(Tabelle2[[#This Row],[Apr 24 EV]:[Jun 24 EV]])</f>
        <v>#REF!</v>
      </c>
      <c r="ME46" s="198" t="e">
        <f>SUM(Tabelle2[[#This Row],[Jul 24 EV]:[Sep 24 EV]])</f>
        <v>#REF!</v>
      </c>
      <c r="MF46" s="198" t="e">
        <f>SUM(Tabelle2[[#This Row],[Oct 24 EV]:[Dec 24 EV]])</f>
        <v>#REF!</v>
      </c>
      <c r="MG46" s="74">
        <v>0</v>
      </c>
      <c r="MH46" s="74">
        <v>0</v>
      </c>
      <c r="MI46" s="74">
        <v>0</v>
      </c>
      <c r="MJ46" s="74">
        <v>0</v>
      </c>
      <c r="MK46" s="74">
        <v>0</v>
      </c>
      <c r="ML46" s="74">
        <v>0</v>
      </c>
      <c r="MM46" s="74">
        <v>0</v>
      </c>
      <c r="MN46" s="74">
        <v>0</v>
      </c>
      <c r="MO46" s="75">
        <v>0</v>
      </c>
      <c r="MP46" s="98">
        <v>0</v>
      </c>
      <c r="MQ46" s="98" t="e">
        <f>$AS46*2.204623/#REF!*$AP46*HU46</f>
        <v>#REF!</v>
      </c>
      <c r="MR46" s="98" t="e">
        <f>$AT46*2.204623/#REF!*$AP46*HV46</f>
        <v>#REF!</v>
      </c>
      <c r="MS46" s="98">
        <v>0</v>
      </c>
      <c r="MT46" s="98">
        <v>0</v>
      </c>
      <c r="MU46" s="98">
        <v>0</v>
      </c>
      <c r="MV46" s="98">
        <f>SUM(Tabelle2[[#This Row],[Jan 22 EV]:[Dec 22 EV]])</f>
        <v>0</v>
      </c>
      <c r="MW46" s="98" t="e">
        <f>SUM(Tabelle2[[#This Row],[Jan 23 EV]:[Dec 23 EV]])</f>
        <v>#REF!</v>
      </c>
      <c r="MX46" s="98" t="e">
        <f>SUM(Tabelle2[[#This Row],[Jan 24 EV]:[Dec 24 EV]])</f>
        <v>#REF!</v>
      </c>
      <c r="MY46" s="98">
        <f t="shared" si="51"/>
        <v>0</v>
      </c>
      <c r="MZ46" s="98">
        <f t="shared" si="52"/>
        <v>0</v>
      </c>
      <c r="NA46" s="98">
        <f t="shared" si="53"/>
        <v>0</v>
      </c>
      <c r="NB46" s="98">
        <f t="shared" si="54"/>
        <v>0</v>
      </c>
      <c r="NC46" s="52">
        <v>0</v>
      </c>
      <c r="ND46" s="52">
        <v>0</v>
      </c>
      <c r="NE46" s="52">
        <v>0</v>
      </c>
      <c r="NF46" s="52">
        <v>0</v>
      </c>
      <c r="NG46" s="52">
        <v>0</v>
      </c>
      <c r="NH46" s="52">
        <v>0</v>
      </c>
      <c r="NI46" s="52">
        <v>0</v>
      </c>
      <c r="NJ46" s="52">
        <v>0</v>
      </c>
      <c r="NK46" s="52">
        <v>0</v>
      </c>
      <c r="NL46" s="52">
        <v>0</v>
      </c>
      <c r="NM46" s="52">
        <v>0</v>
      </c>
      <c r="NN46" s="52">
        <v>0</v>
      </c>
      <c r="NO46" s="198">
        <f t="shared" si="26"/>
        <v>0</v>
      </c>
      <c r="NP46" s="198">
        <f t="shared" si="27"/>
        <v>0</v>
      </c>
      <c r="NQ46" s="198">
        <f t="shared" si="28"/>
        <v>0</v>
      </c>
      <c r="NR46" s="198">
        <f t="shared" si="29"/>
        <v>0</v>
      </c>
      <c r="NS46" s="198">
        <f t="shared" si="30"/>
        <v>0</v>
      </c>
      <c r="NT46" s="198">
        <v>0</v>
      </c>
      <c r="NU46" s="198">
        <v>0</v>
      </c>
      <c r="NV46" s="198">
        <v>0</v>
      </c>
      <c r="NW46" s="198">
        <v>0</v>
      </c>
      <c r="NX46" s="198">
        <v>0</v>
      </c>
      <c r="NY46" s="198">
        <v>0</v>
      </c>
      <c r="NZ46" s="198">
        <v>0</v>
      </c>
      <c r="OA46" s="198">
        <v>0</v>
      </c>
      <c r="OB46" s="198">
        <v>0</v>
      </c>
      <c r="OC46" s="198">
        <v>0</v>
      </c>
      <c r="OD46" s="198">
        <v>0</v>
      </c>
      <c r="OE46" s="198">
        <v>0</v>
      </c>
      <c r="OF46" s="198">
        <f>SUM(Tabelle2[[#This Row],[Jan 23 B EV]:[Mar 23 B EV]])</f>
        <v>0</v>
      </c>
      <c r="OG46" s="198">
        <f>SUM(Tabelle2[[#This Row],[Apr 23 B EV]:[Jun 23 B EV]])</f>
        <v>0</v>
      </c>
      <c r="OH46" s="198">
        <f>SUM(Tabelle2[[#This Row],[Jul 23 B EV]:[Sep 23 B EV]])</f>
        <v>0</v>
      </c>
      <c r="OI46" s="198">
        <f>SUM(Tabelle2[[#This Row],[Oct 23 B EV]:[Dec 23 B EV]])</f>
        <v>0</v>
      </c>
      <c r="OJ46" s="198">
        <f>SUM(Tabelle2[[#This Row],[Jan 23 B EV]:[Dec 23 B EV]])</f>
        <v>0</v>
      </c>
      <c r="OK46" s="75"/>
      <c r="OL46" s="75"/>
      <c r="OM46" s="43" t="s">
        <v>973</v>
      </c>
      <c r="ON46" s="43">
        <v>0</v>
      </c>
      <c r="OO46" s="43">
        <v>0</v>
      </c>
      <c r="OP46" s="43">
        <v>0</v>
      </c>
      <c r="OQ46" s="75"/>
      <c r="OR46" s="75"/>
      <c r="OS46" s="75"/>
      <c r="OT46" s="75"/>
      <c r="OU46" s="75"/>
      <c r="OV46" s="75"/>
      <c r="OW46" s="75"/>
      <c r="OX46" s="198">
        <v>0</v>
      </c>
      <c r="OY46" s="198">
        <v>0</v>
      </c>
      <c r="OZ46" s="198">
        <v>0</v>
      </c>
      <c r="PA46" s="198">
        <v>0</v>
      </c>
      <c r="PB46" s="353">
        <v>0</v>
      </c>
      <c r="PC46" s="49" t="s">
        <v>57</v>
      </c>
      <c r="PD46" s="341" t="s">
        <v>162</v>
      </c>
      <c r="PE46" s="317" t="s">
        <v>159</v>
      </c>
      <c r="PF46" s="221" t="s">
        <v>45</v>
      </c>
      <c r="PG46" s="342">
        <v>0</v>
      </c>
      <c r="PH46" s="221">
        <v>0</v>
      </c>
      <c r="PI46" s="30">
        <v>1</v>
      </c>
      <c r="PJ46" s="30" t="s">
        <v>45</v>
      </c>
      <c r="PK46" s="30">
        <v>0</v>
      </c>
      <c r="PL46" s="30"/>
      <c r="PM46" s="317"/>
      <c r="PN46" s="341" t="s">
        <v>980</v>
      </c>
      <c r="PO46" s="12" t="s">
        <v>17</v>
      </c>
      <c r="PP46" s="200">
        <v>2407.8740082170316</v>
      </c>
      <c r="PQ46" s="56">
        <v>2220.7924770497352</v>
      </c>
      <c r="PR46" s="56">
        <v>2393.0833333333335</v>
      </c>
      <c r="PS46" s="56">
        <v>2425</v>
      </c>
      <c r="PT46" s="200">
        <v>2151.6666666666665</v>
      </c>
      <c r="PU46" s="200">
        <v>2059.5416666666665</v>
      </c>
      <c r="PV46" s="200">
        <v>2813.8101851851857</v>
      </c>
      <c r="PW46" s="200">
        <v>3372.4709444775326</v>
      </c>
      <c r="PX46" s="200" t="e">
        <f>IF($PI46=1,SUMIF(#REF!,$PF46,#REF!),SUMIF(#REF!,$PJ46,#REF!))</f>
        <v>#REF!</v>
      </c>
      <c r="PY46" s="200" t="e">
        <f>IF($PI46=1,SUMIF(#REF!,$PF46,#REF!),SUMIF(#REF!,$PJ46,#REF!))</f>
        <v>#REF!</v>
      </c>
      <c r="PZ46" s="200" t="e">
        <f>IF($PI46=1,SUMIF(#REF!,$PF46,#REF!),SUMIF(#REF!,$PJ46,#REF!))</f>
        <v>#REF!</v>
      </c>
      <c r="QA46" s="200" t="e">
        <f>IF($PI46=1,SUMIF(#REF!,$PF46,#REF!),SUMIF(#REF!,$PJ46,#REF!))</f>
        <v>#REF!</v>
      </c>
      <c r="QB46" s="200" t="e">
        <f>IF($PI46=1,SUMIF(#REF!,$PF46,#REF!),SUMIF(#REF!,$PJ46,#REF!))</f>
        <v>#REF!</v>
      </c>
      <c r="QC46" s="200" t="e">
        <f>IF($PI46=1,SUMIF(#REF!,$PF46,#REF!),SUMIF(#REF!,$PJ46,#REF!))</f>
        <v>#REF!</v>
      </c>
      <c r="QD46" s="57">
        <f t="shared" si="31"/>
        <v>8.6744154153562665</v>
      </c>
      <c r="QE46" s="57">
        <f t="shared" si="32"/>
        <v>9.3473835000000012</v>
      </c>
      <c r="QF46" s="57">
        <f t="shared" si="50"/>
        <v>9.4720500000000012</v>
      </c>
      <c r="QG46" s="57">
        <f t="shared" si="34"/>
        <v>8.4044100000000004</v>
      </c>
      <c r="QH46" s="57">
        <f t="shared" si="42"/>
        <v>8.0445697500000009</v>
      </c>
      <c r="QI46" s="57">
        <f t="shared" si="43"/>
        <v>10.990742583333336</v>
      </c>
      <c r="QJ46" s="57">
        <f>IF(Tabelle2[[#This Row],[Index and Premium Usage]]=1,($AW46*(1+$AZ46))*(PW46*(1+$PG46)+$PH46)/1000,($AW46*(1+$AZ46))*(PW46*(1+$PG46)+$PK46)/1000)</f>
        <v>13.172871509129244</v>
      </c>
      <c r="QK46" s="57" t="e">
        <f>IF($PI46=1,($AW46*(1+$AY46))*(PX46*(1+$PG46)+$PH46)/1000,($AW46*(1+$AZ46))*(PX46*(1+$PG46)+$PK46+Tabelle2[[#This Row],[Premium VW 2023]])/1000)</f>
        <v>#REF!</v>
      </c>
      <c r="QL46" s="57" t="e">
        <f t="shared" si="44"/>
        <v>#REF!</v>
      </c>
      <c r="QM46" s="57" t="e">
        <f t="shared" si="45"/>
        <v>#REF!</v>
      </c>
      <c r="QN46" s="57" t="e">
        <f t="shared" si="46"/>
        <v>#REF!</v>
      </c>
      <c r="QO46" s="57" t="e">
        <f t="shared" si="47"/>
        <v>#REF!</v>
      </c>
      <c r="QP46" s="57" t="e">
        <f t="shared" si="48"/>
        <v>#REF!</v>
      </c>
    </row>
    <row r="47" spans="1:458" ht="12" customHeight="1">
      <c r="A47" s="94" t="s">
        <v>793</v>
      </c>
      <c r="B47" s="94" t="s">
        <v>87</v>
      </c>
      <c r="C47" s="94" t="s">
        <v>1553</v>
      </c>
      <c r="D47" s="94" t="s">
        <v>108</v>
      </c>
      <c r="E47" s="172" t="s">
        <v>304</v>
      </c>
      <c r="F47" s="94" t="s">
        <v>304</v>
      </c>
      <c r="G47" s="94" t="s">
        <v>304</v>
      </c>
      <c r="H47" s="2" t="s">
        <v>48</v>
      </c>
      <c r="I47" s="188" t="s">
        <v>247</v>
      </c>
      <c r="J47" s="94" t="s">
        <v>342</v>
      </c>
      <c r="K47" s="94" t="s">
        <v>22</v>
      </c>
      <c r="L47" s="94" t="s">
        <v>22</v>
      </c>
      <c r="M47" s="94" t="s">
        <v>696</v>
      </c>
      <c r="N47" s="1"/>
      <c r="O47" s="1"/>
      <c r="P47" s="17"/>
      <c r="R47" s="94"/>
      <c r="S47" s="94"/>
      <c r="T47" s="94" t="s">
        <v>1282</v>
      </c>
      <c r="U47" s="94" t="s">
        <v>38</v>
      </c>
      <c r="V47" s="94"/>
      <c r="W47" s="94"/>
      <c r="X47" s="94"/>
      <c r="Y47" s="94" t="s">
        <v>235</v>
      </c>
      <c r="Z47" s="94" t="s">
        <v>261</v>
      </c>
      <c r="AA47" s="1" t="s">
        <v>697</v>
      </c>
      <c r="AB47" s="1"/>
      <c r="AC47" s="327"/>
      <c r="AD47" s="94"/>
      <c r="AE47" s="94"/>
      <c r="AF47" s="94" t="s">
        <v>122</v>
      </c>
      <c r="AG47" s="2"/>
      <c r="AH47" s="2"/>
      <c r="AI47" s="2"/>
      <c r="AJ47" s="2" t="s">
        <v>120</v>
      </c>
      <c r="AK47" s="20"/>
      <c r="AL47" s="24"/>
      <c r="AM47" s="24"/>
      <c r="AN47" s="24"/>
      <c r="AO47" s="24"/>
      <c r="AP47" s="13">
        <v>1</v>
      </c>
      <c r="AQ47" s="42"/>
      <c r="AR47" s="37">
        <v>2.78</v>
      </c>
      <c r="AS47" s="73">
        <v>2.78</v>
      </c>
      <c r="AT47" s="73">
        <v>2.78</v>
      </c>
      <c r="AU47" s="73">
        <v>2.78</v>
      </c>
      <c r="AV47" s="73">
        <v>2.78</v>
      </c>
      <c r="AW47" s="33">
        <v>2.78</v>
      </c>
      <c r="AX47" s="193"/>
      <c r="AY47" s="36">
        <v>0.05</v>
      </c>
      <c r="AZ47" s="36">
        <v>0.05</v>
      </c>
      <c r="BA47" s="96">
        <v>0</v>
      </c>
      <c r="BB47" s="96">
        <v>0</v>
      </c>
      <c r="BC47" s="96">
        <v>0</v>
      </c>
      <c r="BD47" s="96">
        <v>0</v>
      </c>
      <c r="BE47" s="133">
        <v>0</v>
      </c>
      <c r="BF47" s="133">
        <v>0</v>
      </c>
      <c r="BG47" s="133">
        <v>0</v>
      </c>
      <c r="BH47" s="133">
        <v>0</v>
      </c>
      <c r="BI47" s="133">
        <v>0</v>
      </c>
      <c r="BJ47" s="133">
        <v>0</v>
      </c>
      <c r="BK47" s="133">
        <v>0</v>
      </c>
      <c r="BL47" s="133">
        <v>0</v>
      </c>
      <c r="BM47" s="96">
        <v>0</v>
      </c>
      <c r="BN47" s="96">
        <v>0</v>
      </c>
      <c r="BO47" s="96">
        <v>0</v>
      </c>
      <c r="BP47" s="96">
        <v>0</v>
      </c>
      <c r="BQ47" s="96">
        <v>0</v>
      </c>
      <c r="BR47" s="96">
        <v>0</v>
      </c>
      <c r="BS47" s="96">
        <v>0</v>
      </c>
      <c r="BT47" s="96">
        <v>0</v>
      </c>
      <c r="BU47" s="96">
        <v>0</v>
      </c>
      <c r="BV47" s="96">
        <v>0</v>
      </c>
      <c r="BW47" s="96">
        <v>0</v>
      </c>
      <c r="BX47" s="96">
        <v>0</v>
      </c>
      <c r="BY47" s="96">
        <v>0</v>
      </c>
      <c r="BZ47" s="96">
        <v>0</v>
      </c>
      <c r="CA47" s="96">
        <v>0</v>
      </c>
      <c r="CB47" s="96">
        <v>0</v>
      </c>
      <c r="CC47" s="96">
        <v>0</v>
      </c>
      <c r="CD47" s="96">
        <v>0</v>
      </c>
      <c r="CE47" s="96">
        <v>0</v>
      </c>
      <c r="CF47" s="96">
        <v>0</v>
      </c>
      <c r="CG47" s="96">
        <v>0</v>
      </c>
      <c r="CH47" s="96">
        <v>0</v>
      </c>
      <c r="CI47" s="96">
        <v>0</v>
      </c>
      <c r="CJ47" s="96">
        <v>0</v>
      </c>
      <c r="CK47" s="95">
        <f>SUM(Tabelle2[[#This Row],[Jan 22 CF]:[Mar 22 CF]])</f>
        <v>0</v>
      </c>
      <c r="CL47" s="95">
        <f>SUM(Tabelle2[[#This Row],[Apr 22 CF]:[Jun 22 CF]])</f>
        <v>0</v>
      </c>
      <c r="CM47" s="95">
        <f>SUM(Tabelle2[[#This Row],[Jul 22 CF]:[Sep 22 CF]])</f>
        <v>0</v>
      </c>
      <c r="CN47" s="95">
        <f>SUM(Tabelle2[[#This Row],[Oct 22 CF]:[Dec 22 CF]])</f>
        <v>0</v>
      </c>
      <c r="CO47" s="95">
        <f>SUM(Tabelle2[[#This Row],[Jan 23 CF]:[Mar 23 CF]])</f>
        <v>0</v>
      </c>
      <c r="CP47" s="95">
        <f>SUM(Tabelle2[[#This Row],[Apr 23 CF]:[Jun 23 CF]])</f>
        <v>0</v>
      </c>
      <c r="CQ47" s="95">
        <f>SUM(Tabelle2[[#This Row],[Jul 23 CF]:[Sep 23 CF]])</f>
        <v>0</v>
      </c>
      <c r="CR47" s="95">
        <f>SUM(Tabelle2[[#This Row],[Oct 23 CF]:[Dec 23 CF]])</f>
        <v>0</v>
      </c>
      <c r="CS47" s="95">
        <f>SUM(Tabelle2[[#This Row],[Jan 24 CF]:[Mar 24 CF]])</f>
        <v>0</v>
      </c>
      <c r="CT47" s="95">
        <f>SUM(Tabelle2[[#This Row],[Apr 24 CF]:[Jun 24 CF]])</f>
        <v>0</v>
      </c>
      <c r="CU47" s="95">
        <f>SUM(Tabelle2[[#This Row],[Jul 24 CF]:[Sep 24 CF]])</f>
        <v>0</v>
      </c>
      <c r="CV47" s="95">
        <f>SUM(Tabelle2[[#This Row],[Oct 24 CF]:[Dec 24 CF]])</f>
        <v>0</v>
      </c>
      <c r="CW47" s="98">
        <v>0</v>
      </c>
      <c r="CX47" s="275">
        <v>0</v>
      </c>
      <c r="CY47" s="98">
        <v>0</v>
      </c>
      <c r="CZ47" s="52">
        <v>0</v>
      </c>
      <c r="DA47" s="52">
        <f>SUM(Tabelle2[[#This Row],[Jan 22 CF]:[Dec 22 CF]])</f>
        <v>0</v>
      </c>
      <c r="DB47" s="98">
        <f>SUM(Tabelle2[[#This Row],[Jan 23 CF]:[Dec 23 CF]])</f>
        <v>0</v>
      </c>
      <c r="DC47" s="98">
        <f>SUM(Tabelle2[[#This Row],[Jan 24 CF]:[Dec 24 CF]])</f>
        <v>0</v>
      </c>
      <c r="DD47" s="98">
        <v>0</v>
      </c>
      <c r="DE47" s="98">
        <v>0</v>
      </c>
      <c r="DF47" s="98">
        <v>0</v>
      </c>
      <c r="DG47" s="98">
        <v>0</v>
      </c>
      <c r="DH47" s="98">
        <v>0</v>
      </c>
      <c r="DI47" s="98">
        <v>0</v>
      </c>
      <c r="DJ47" s="98">
        <v>0</v>
      </c>
      <c r="DK47" s="98">
        <v>0</v>
      </c>
      <c r="DL47" s="98">
        <v>0</v>
      </c>
      <c r="DM47" s="98">
        <v>0</v>
      </c>
      <c r="DN47" s="95"/>
      <c r="DO47" s="95"/>
      <c r="DP47" s="226">
        <v>0.95</v>
      </c>
      <c r="DQ47" s="226">
        <v>0.92500000000000004</v>
      </c>
      <c r="DR47" s="226">
        <v>0.8</v>
      </c>
      <c r="DS47" s="226">
        <v>0.85</v>
      </c>
      <c r="DT47" s="226">
        <v>0.9</v>
      </c>
      <c r="DU47" s="226">
        <v>0.9</v>
      </c>
      <c r="DV47" s="226">
        <v>0.9</v>
      </c>
      <c r="DW47" s="226">
        <v>0.9</v>
      </c>
      <c r="DX47" s="226">
        <v>0.9</v>
      </c>
      <c r="DY47" s="226">
        <v>0.9</v>
      </c>
      <c r="DZ47" s="226">
        <v>0.9</v>
      </c>
      <c r="EA47" s="226">
        <v>0.88</v>
      </c>
      <c r="EB47" s="226">
        <v>0.9</v>
      </c>
      <c r="EC47" s="226">
        <v>0.93</v>
      </c>
      <c r="ED47" s="226">
        <v>0.93</v>
      </c>
      <c r="EE47" s="226">
        <v>0.9</v>
      </c>
      <c r="EF47" s="316">
        <v>0.9</v>
      </c>
      <c r="EG47" s="316">
        <v>0.9</v>
      </c>
      <c r="EH47" s="316">
        <v>0.9</v>
      </c>
      <c r="EI47" s="226">
        <v>0.95</v>
      </c>
      <c r="EJ47" s="226">
        <v>0.95</v>
      </c>
      <c r="EK47" s="226">
        <v>0.95</v>
      </c>
      <c r="EL47" s="226">
        <v>0.97499999999999998</v>
      </c>
      <c r="EM47" s="226">
        <v>0.95</v>
      </c>
      <c r="EN47" s="226">
        <v>0.9</v>
      </c>
      <c r="EO47" s="226">
        <v>0.9</v>
      </c>
      <c r="EP47" s="226">
        <v>0.9</v>
      </c>
      <c r="EQ47" s="226">
        <v>0.9</v>
      </c>
      <c r="ER47" s="226">
        <v>0.9</v>
      </c>
      <c r="ES47" s="226">
        <v>0.9</v>
      </c>
      <c r="ET47" s="226">
        <v>0.9</v>
      </c>
      <c r="EU47" s="226">
        <v>0.9</v>
      </c>
      <c r="EV47" s="226">
        <v>0.9</v>
      </c>
      <c r="EW47" s="226">
        <v>0.9</v>
      </c>
      <c r="EX47" s="226">
        <v>0.9</v>
      </c>
      <c r="EY47" s="226">
        <v>0.9</v>
      </c>
      <c r="EZ47" s="316">
        <v>0.9</v>
      </c>
      <c r="FA47" s="226">
        <v>0.9</v>
      </c>
      <c r="FB47" s="226">
        <v>0.85</v>
      </c>
      <c r="FC47" s="226">
        <v>0.85</v>
      </c>
      <c r="FD47" s="226">
        <v>0.85</v>
      </c>
      <c r="FE47" s="226">
        <v>0.85</v>
      </c>
      <c r="FF47" s="226">
        <v>0.85</v>
      </c>
      <c r="FG47" s="226">
        <v>0.85</v>
      </c>
      <c r="FH47" s="226">
        <v>0.85</v>
      </c>
      <c r="FI47" s="226">
        <v>0.85</v>
      </c>
      <c r="FJ47" s="226">
        <v>0.85</v>
      </c>
      <c r="FK47" s="226">
        <v>0.85</v>
      </c>
      <c r="FL47" s="226">
        <v>0.85</v>
      </c>
      <c r="FM47" s="195">
        <f t="shared" si="0"/>
        <v>0</v>
      </c>
      <c r="FN47" s="195">
        <f t="shared" si="1"/>
        <v>0</v>
      </c>
      <c r="FO47" s="195">
        <f t="shared" si="2"/>
        <v>0</v>
      </c>
      <c r="FP47" s="195">
        <f t="shared" si="3"/>
        <v>0</v>
      </c>
      <c r="FQ47" s="195">
        <f t="shared" si="4"/>
        <v>0</v>
      </c>
      <c r="FR47" s="195">
        <f t="shared" si="5"/>
        <v>0</v>
      </c>
      <c r="FS47" s="195">
        <f t="shared" si="6"/>
        <v>0</v>
      </c>
      <c r="FT47" s="95">
        <f t="shared" si="7"/>
        <v>0</v>
      </c>
      <c r="FU47" s="95">
        <f t="shared" si="8"/>
        <v>0</v>
      </c>
      <c r="FV47" s="95">
        <f t="shared" si="9"/>
        <v>0</v>
      </c>
      <c r="FW47" s="95">
        <f t="shared" si="10"/>
        <v>0</v>
      </c>
      <c r="FX47" s="95">
        <f t="shared" si="11"/>
        <v>0</v>
      </c>
      <c r="FY47" s="95">
        <f t="shared" si="12"/>
        <v>0</v>
      </c>
      <c r="FZ47" s="95">
        <f t="shared" si="13"/>
        <v>0</v>
      </c>
      <c r="GA47" s="95">
        <f t="shared" si="14"/>
        <v>0</v>
      </c>
      <c r="GB47" s="95">
        <f t="shared" si="15"/>
        <v>0</v>
      </c>
      <c r="GC47" s="95">
        <f t="shared" si="16"/>
        <v>0</v>
      </c>
      <c r="GD47" s="95">
        <f t="shared" si="17"/>
        <v>0</v>
      </c>
      <c r="GE47" s="95">
        <f t="shared" si="18"/>
        <v>0</v>
      </c>
      <c r="GF47" s="95">
        <f t="shared" si="19"/>
        <v>0</v>
      </c>
      <c r="GG47" s="95">
        <f t="shared" si="20"/>
        <v>0</v>
      </c>
      <c r="GH47" s="95">
        <f t="shared" si="21"/>
        <v>0</v>
      </c>
      <c r="GI47" s="95">
        <f>BW47*Tabelle2[[#This Row],[Nov 2023 AF]]</f>
        <v>0</v>
      </c>
      <c r="GJ47" s="95">
        <f>BX47*Tabelle2[[#This Row],[Dec 2023 AF]]</f>
        <v>0</v>
      </c>
      <c r="GK47" s="95">
        <f>BY47*Tabelle2[[#This Row],[Jan 2024 AF]]</f>
        <v>0</v>
      </c>
      <c r="GL47" s="95">
        <f>BZ47*Tabelle2[[#This Row],[Feb 2024 AF]]</f>
        <v>0</v>
      </c>
      <c r="GM47" s="95">
        <f>CA47*Tabelle2[[#This Row],[Mar 2024 AF]]</f>
        <v>0</v>
      </c>
      <c r="GN47" s="95">
        <f>CB47*Tabelle2[[#This Row],[Apr 2024 AF]]</f>
        <v>0</v>
      </c>
      <c r="GO47" s="95">
        <f>CC47*Tabelle2[[#This Row],[May 2024 AF]]</f>
        <v>0</v>
      </c>
      <c r="GP47" s="95">
        <f>CD47*Tabelle2[[#This Row],[Jun 2024 AF]]</f>
        <v>0</v>
      </c>
      <c r="GQ47" s="95">
        <f>CE47*Tabelle2[[#This Row],[Jul 2024 AF]]</f>
        <v>0</v>
      </c>
      <c r="GR47" s="95">
        <f>CF47*Tabelle2[[#This Row],[Aug 2024 AF]]</f>
        <v>0</v>
      </c>
      <c r="GS47" s="95">
        <f>CG47*Tabelle2[[#This Row],[Sep 2024 AF]]</f>
        <v>0</v>
      </c>
      <c r="GT47" s="95">
        <f>CH47*Tabelle2[[#This Row],[Oct 2024 AF]]</f>
        <v>0</v>
      </c>
      <c r="GU47" s="95">
        <f>CI47*Tabelle2[[#This Row],[Nov 2024 AF]]</f>
        <v>0</v>
      </c>
      <c r="GV47" s="95">
        <f>CJ47*Tabelle2[[#This Row],[Dec 2024 AF]]</f>
        <v>0</v>
      </c>
      <c r="GW47" s="95">
        <f>SUM(Tabelle2[[#This Row],[Jan 22 NF]:[Mar 22 NF]])</f>
        <v>0</v>
      </c>
      <c r="GX47" s="95">
        <f>SUM(Tabelle2[[#This Row],[Apr 22 NF]:[Jun 22 NF]])</f>
        <v>0</v>
      </c>
      <c r="GY47" s="95">
        <f>SUM(Tabelle2[[#This Row],[Jul 22 NF]:[Sep 22 NF]])</f>
        <v>0</v>
      </c>
      <c r="GZ47" s="95">
        <f>SUM(Tabelle2[[#This Row],[Oct 22 NF]:[Dec 22 NF]])</f>
        <v>0</v>
      </c>
      <c r="HA47" s="98">
        <f>SUM(Tabelle2[[#This Row],[Jan 23 NF]:[Mar 23 NF]])</f>
        <v>0</v>
      </c>
      <c r="HB47" s="98">
        <f>SUM(Tabelle2[[#This Row],[Apr 23 NF]:[Jun 23 NF]])</f>
        <v>0</v>
      </c>
      <c r="HC47" s="98">
        <f>SUM(Tabelle2[[#This Row],[Jul 23 NF]:[Sep 23 NF]])</f>
        <v>0</v>
      </c>
      <c r="HD47" s="98">
        <f>SUM(Tabelle2[[#This Row],[Oct 23 NF]:[Dec 23 NF]])</f>
        <v>0</v>
      </c>
      <c r="HE47" s="95">
        <f>SUM(Tabelle2[[#This Row],[Jan 24 NF]:[Mar 24 NF]])</f>
        <v>0</v>
      </c>
      <c r="HF47" s="98">
        <f>SUM(Tabelle2[[#This Row],[Apr 24 NF]:[Jun 24 NF]])</f>
        <v>0</v>
      </c>
      <c r="HG47" s="98">
        <f>SUM(Tabelle2[[#This Row],[Jul 24 NF]:[Sep 24 NF]])</f>
        <v>0</v>
      </c>
      <c r="HH47" s="98">
        <f>SUM(Tabelle2[[#This Row],[Oct 24 NF]:[Dec 24 NF]])</f>
        <v>0</v>
      </c>
      <c r="HI47" s="75">
        <v>0</v>
      </c>
      <c r="HJ47" s="75">
        <v>0</v>
      </c>
      <c r="HK47" s="75">
        <v>0</v>
      </c>
      <c r="HL47" s="75">
        <v>0</v>
      </c>
      <c r="HM47" s="75">
        <v>0</v>
      </c>
      <c r="HN47" s="75">
        <v>0</v>
      </c>
      <c r="HO47" s="75">
        <v>0</v>
      </c>
      <c r="HP47" s="75">
        <v>0</v>
      </c>
      <c r="HQ47" s="75">
        <v>0</v>
      </c>
      <c r="HR47" s="75">
        <v>0</v>
      </c>
      <c r="HS47" s="75">
        <v>0</v>
      </c>
      <c r="HT47" s="75">
        <v>0</v>
      </c>
      <c r="HU47" s="75">
        <v>0</v>
      </c>
      <c r="HV47" s="98">
        <v>0</v>
      </c>
      <c r="HW47" s="98">
        <v>0</v>
      </c>
      <c r="HX47" s="98">
        <v>0</v>
      </c>
      <c r="HY47" s="98">
        <v>0</v>
      </c>
      <c r="HZ47" s="98">
        <f>SUM(Tabelle2[[#This Row],[Jan 22 NF]:[Dec 22 NF]])</f>
        <v>0</v>
      </c>
      <c r="IA47" s="98">
        <f>SUM(Tabelle2[[#This Row],[Jan 23 NF]:[Dec 23 NF]])</f>
        <v>0</v>
      </c>
      <c r="IB47" s="98">
        <f>SUM(Tabelle2[[#This Row],[Jan 24 NF]:[Dec 24 NF]])</f>
        <v>0</v>
      </c>
      <c r="IC47" s="98">
        <f>IFERROR(Tabelle2[[#This Row],[2025 CF]]*Tabelle2[[#This Row],[2025 AF]],0)</f>
        <v>0</v>
      </c>
      <c r="ID47" s="98">
        <f>IFERROR(Tabelle2[[#This Row],[2026 CF]]*Tabelle2[[#This Row],[2026 AF]],0)</f>
        <v>0</v>
      </c>
      <c r="IE47" s="98">
        <f>IFERROR(Tabelle2[[#This Row],[2027 CF]]*Tabelle2[[#This Row],[2027 AF]],0)</f>
        <v>0</v>
      </c>
      <c r="IF47" s="98">
        <f>IFERROR(Tabelle2[[#This Row],[2028 CF]]*Tabelle2[[#This Row],[2028 AF]],0)</f>
        <v>0</v>
      </c>
      <c r="IG47" s="98">
        <f>IFERROR(Tabelle2[[#This Row],[2029 CF]]*Tabelle2[[#This Row],[2029 AF]],0)</f>
        <v>0</v>
      </c>
      <c r="IH47" s="98">
        <f>IFERROR(Tabelle2[[#This Row],[2030 CF]]*Tabelle2[[#This Row],[2030 AF]],0)</f>
        <v>0</v>
      </c>
      <c r="II47" s="98">
        <f>IFERROR(Tabelle2[[#This Row],[2031 CF]]*Tabelle2[[#This Row],[2031 AF]],0)</f>
        <v>0</v>
      </c>
      <c r="IJ47" s="98">
        <f>IFERROR(Tabelle2[[#This Row],[2032 CF]]*Tabelle2[[#This Row],[2032 AF]],0)</f>
        <v>0</v>
      </c>
      <c r="IK47" s="98">
        <f>IFERROR(Tabelle2[[#This Row],[2033 CF]]*Tabelle2[[#This Row],[2033 AF]],0)</f>
        <v>0</v>
      </c>
      <c r="IL47" s="98">
        <f>IFERROR(Tabelle2[[#This Row],[2034 CF]]*Tabelle2[[#This Row],[2034 AF]],0)</f>
        <v>0</v>
      </c>
      <c r="IM47" s="98">
        <f>IFERROR(Tabelle2[[#This Row],[2035 CF]]*Tabelle2[[#This Row],[2035 AF]],0)</f>
        <v>0</v>
      </c>
      <c r="IN47" s="51">
        <v>0</v>
      </c>
      <c r="IO47" s="51">
        <v>0</v>
      </c>
      <c r="IP47" s="51">
        <v>0</v>
      </c>
      <c r="IQ47" s="51">
        <v>0</v>
      </c>
      <c r="IR47" s="51">
        <v>0</v>
      </c>
      <c r="IS47" s="51">
        <v>0</v>
      </c>
      <c r="IT47" s="51">
        <v>0</v>
      </c>
      <c r="IU47" s="51">
        <v>0</v>
      </c>
      <c r="IV47" s="51">
        <v>0</v>
      </c>
      <c r="IW47" s="51">
        <v>0</v>
      </c>
      <c r="IX47" s="51">
        <v>0</v>
      </c>
      <c r="IY47" s="51">
        <v>0</v>
      </c>
      <c r="IZ47" s="199">
        <v>0</v>
      </c>
      <c r="JA47" s="199">
        <v>0</v>
      </c>
      <c r="JB47" s="199">
        <v>0</v>
      </c>
      <c r="JC47" s="199">
        <v>0</v>
      </c>
      <c r="JD47" s="199">
        <v>0</v>
      </c>
      <c r="JE47" s="196">
        <v>0</v>
      </c>
      <c r="JF47" s="196">
        <v>0</v>
      </c>
      <c r="JG47" s="196">
        <v>0</v>
      </c>
      <c r="JH47" s="196">
        <v>0</v>
      </c>
      <c r="JI47" s="196">
        <v>0</v>
      </c>
      <c r="JJ47" s="196">
        <v>0</v>
      </c>
      <c r="JK47" s="196">
        <v>0</v>
      </c>
      <c r="JL47" s="196">
        <v>0</v>
      </c>
      <c r="JM47" s="196">
        <v>0</v>
      </c>
      <c r="JN47" s="196">
        <v>0</v>
      </c>
      <c r="JO47" s="196">
        <v>0</v>
      </c>
      <c r="JP47" s="196">
        <v>0</v>
      </c>
      <c r="JQ47" s="196">
        <f>SUM(Tabelle2[[#This Row],[Jan-23B]:[Mar-23B]])</f>
        <v>0</v>
      </c>
      <c r="JR47" s="196">
        <f>SUM(Tabelle2[[#This Row],[Apr-23B]:[Jun-23B]])</f>
        <v>0</v>
      </c>
      <c r="JS47" s="196">
        <f>SUM(Tabelle2[[#This Row],[Jul-23B]:[Sep-23B]])</f>
        <v>0</v>
      </c>
      <c r="JT47" s="196">
        <f>SUM(Tabelle2[[#This Row],[Oct-23B]:[Dec-23B]])</f>
        <v>0</v>
      </c>
      <c r="JU47" s="196">
        <f>SUM(Tabelle2[[#This Row],[1Q23 B1]:[4Q23 B]])</f>
        <v>0</v>
      </c>
      <c r="JV47" s="196">
        <v>0</v>
      </c>
      <c r="JW47" s="196">
        <v>0</v>
      </c>
      <c r="JX47" s="196">
        <v>0</v>
      </c>
      <c r="JY47" s="196">
        <v>0</v>
      </c>
      <c r="JZ47" s="196">
        <v>0</v>
      </c>
      <c r="KA47" s="196">
        <v>0</v>
      </c>
      <c r="KB47" s="196">
        <v>0</v>
      </c>
      <c r="KC47" s="196">
        <v>0</v>
      </c>
      <c r="KD47" s="196">
        <v>0</v>
      </c>
      <c r="KE47" s="196">
        <v>0</v>
      </c>
      <c r="KF47" s="196" t="str">
        <f>IF(SUM(Tabelle2[[#This Row],[2018 NF]:[2028 NF]],Tabelle2[[#This Row],[2023 B]])&gt;0,"yes","no")</f>
        <v>no</v>
      </c>
      <c r="KG47" s="196">
        <f>IFERROR(INDEX(Tabelle2[[#Headers],[2005 NF]:[2034 NF]],MATCH(TRUE,INDEX(Tabelle2[[#This Row],[2005 NF]:[2034 NF]]&gt;1000,),0)),0)</f>
        <v>0</v>
      </c>
      <c r="KH47" s="196">
        <f>IFERROR(LOOKUP(2,1/(Tabelle2[[#This Row],[2005 NF]:[2035 NF]]&gt;1000),Tabelle2[[#Headers],[2005 NF]:[2035 NF]]),0)</f>
        <v>0</v>
      </c>
      <c r="KI47" s="196">
        <f>SUM(Tabelle2[[#This Row],[Jan 23 NF]:[Mar 23 NF]])</f>
        <v>0</v>
      </c>
      <c r="KJ47" s="196">
        <f>SUM(Tabelle2[[#This Row],[Jan-23B]:[Mar-23B]])</f>
        <v>0</v>
      </c>
      <c r="KK47" s="52">
        <v>0</v>
      </c>
      <c r="KL47" s="52">
        <v>0</v>
      </c>
      <c r="KM47" s="52">
        <v>0</v>
      </c>
      <c r="KN47" s="52">
        <v>0</v>
      </c>
      <c r="KO47" s="52">
        <v>0</v>
      </c>
      <c r="KP47" s="52">
        <v>0</v>
      </c>
      <c r="KQ47" s="52">
        <v>0</v>
      </c>
      <c r="KR47" s="52">
        <v>0</v>
      </c>
      <c r="KS47" s="52">
        <v>0</v>
      </c>
      <c r="KT47" s="52">
        <v>0</v>
      </c>
      <c r="KU47" s="52">
        <v>0</v>
      </c>
      <c r="KV47" s="52">
        <v>0</v>
      </c>
      <c r="KW47" s="52">
        <v>0</v>
      </c>
      <c r="KX47" s="52">
        <v>0</v>
      </c>
      <c r="KY47" s="52">
        <v>0</v>
      </c>
      <c r="KZ47" s="52">
        <v>0</v>
      </c>
      <c r="LA47" s="52" t="e">
        <f>$AV47*2.204623/#REF!*$AP47*Tabelle2[[#This Row],[May 23 NF]]</f>
        <v>#REF!</v>
      </c>
      <c r="LB47" s="52" t="e">
        <f>$AV47*2.204623/#REF!*$AP47*Tabelle2[[#This Row],[Jun 23 NF]]</f>
        <v>#REF!</v>
      </c>
      <c r="LC47" s="52" t="e">
        <f>$AV47*2.204623/#REF!*$AP47*Tabelle2[[#This Row],[Jul 23 NF]]</f>
        <v>#REF!</v>
      </c>
      <c r="LD47" s="52" t="e">
        <f>$AV47*2.204623/#REF!*$AP47*Tabelle2[[#This Row],[Aug 23 NF]]</f>
        <v>#REF!</v>
      </c>
      <c r="LE47" s="52" t="e">
        <f>$AV47*2.204623/#REF!*$AP47*Tabelle2[[#This Row],[Sep 23 NF]]</f>
        <v>#REF!</v>
      </c>
      <c r="LF47" s="52" t="e">
        <f>$AV47*2.204623/#REF!*$AP47*Tabelle2[[#This Row],[Oct 23 NF]]</f>
        <v>#REF!</v>
      </c>
      <c r="LG47" s="52" t="e">
        <f>$AV47*2.204623/#REF!*$AP47*Tabelle2[[#This Row],[Nov 23 NF]]</f>
        <v>#REF!</v>
      </c>
      <c r="LH47" s="52" t="e">
        <f>$AV47*2.204623/#REF!*$AP47*Tabelle2[[#This Row],[Dec 23 NF]]</f>
        <v>#REF!</v>
      </c>
      <c r="LI47" s="52" t="e">
        <f>$AV47*2.204623/#REF!*$AP47*Tabelle2[[#This Row],[Jan 24 NF]]</f>
        <v>#REF!</v>
      </c>
      <c r="LJ47" s="52" t="e">
        <f>$AV47*2.204623/#REF!*$AP47*Tabelle2[[#This Row],[Feb 24 NF]]</f>
        <v>#REF!</v>
      </c>
      <c r="LK47" s="52" t="e">
        <f>$AV47*2.204623/#REF!*$AP47*Tabelle2[[#This Row],[Mar 24 NF]]</f>
        <v>#REF!</v>
      </c>
      <c r="LL47" s="52" t="e">
        <f>$AV47*2.204623/#REF!*$AP47*Tabelle2[[#This Row],[Apr 24 NF]]</f>
        <v>#REF!</v>
      </c>
      <c r="LM47" s="52" t="e">
        <f>$AV47*2.204623/#REF!*$AP47*Tabelle2[[#This Row],[May 24 NF]]</f>
        <v>#REF!</v>
      </c>
      <c r="LN47" s="52" t="e">
        <f>$AV47*2.204623/#REF!*$AP47*Tabelle2[[#This Row],[Jun 24 NF]]</f>
        <v>#REF!</v>
      </c>
      <c r="LO47" s="52" t="e">
        <f>$AV47*2.204623/#REF!*$AP47*Tabelle2[[#This Row],[Jul 24 NF]]</f>
        <v>#REF!</v>
      </c>
      <c r="LP47" s="52" t="e">
        <f>$AV47*2.204623/#REF!*$AP47*Tabelle2[[#This Row],[Aug 24 NF]]</f>
        <v>#REF!</v>
      </c>
      <c r="LQ47" s="52" t="e">
        <f>$AV47*2.204623/#REF!*$AP47*Tabelle2[[#This Row],[Sep 24 NF]]</f>
        <v>#REF!</v>
      </c>
      <c r="LR47" s="52" t="e">
        <f>$AV47*2.204623/#REF!*$AP47*Tabelle2[[#This Row],[Oct 24 NF]]</f>
        <v>#REF!</v>
      </c>
      <c r="LS47" s="52" t="e">
        <f>$AV47*2.204623/#REF!*$AP47*Tabelle2[[#This Row],[Nov 24 NF]]</f>
        <v>#REF!</v>
      </c>
      <c r="LT47" s="52" t="e">
        <f>$AV47*2.204623/#REF!*$AP47*Tabelle2[[#This Row],[Dec 24 NF]]</f>
        <v>#REF!</v>
      </c>
      <c r="LU47" s="198">
        <f>SUM(Tabelle2[[#This Row],[Jan 22 EV]:[Mar 22 EV]])</f>
        <v>0</v>
      </c>
      <c r="LV47" s="198">
        <f>SUM(Tabelle2[[#This Row],[Apr 22 EV]:[Jun 22 EV]])</f>
        <v>0</v>
      </c>
      <c r="LW47" s="198">
        <f>SUM(Tabelle2[[#This Row],[Jul 22 EV]:[Sep 22 EV]])</f>
        <v>0</v>
      </c>
      <c r="LX47" s="198">
        <f>SUM(Tabelle2[[#This Row],[Oct 22 EV]:[Dec 22 EV]])</f>
        <v>0</v>
      </c>
      <c r="LY47" s="198">
        <f>SUM(Tabelle2[[#This Row],[Jan 23 EV]:[Mar 23 EV]])</f>
        <v>0</v>
      </c>
      <c r="LZ47" s="198" t="e">
        <f>SUM(Tabelle2[[#This Row],[Apr 23 EV]:[Jun 23 EV]])</f>
        <v>#REF!</v>
      </c>
      <c r="MA47" s="198" t="e">
        <f>SUM(Tabelle2[[#This Row],[Jul 23 EV]:[Sep 23 EV]])</f>
        <v>#REF!</v>
      </c>
      <c r="MB47" s="198" t="e">
        <f>SUM(Tabelle2[[#This Row],[Oct 23 EV]:[Dec 23 EV]])</f>
        <v>#REF!</v>
      </c>
      <c r="MC47" s="198" t="e">
        <f>SUM(Tabelle2[[#This Row],[Jan 24 EV]:[Mar 24 EV]])</f>
        <v>#REF!</v>
      </c>
      <c r="MD47" s="198" t="e">
        <f>SUM(Tabelle2[[#This Row],[Apr 24 EV]:[Jun 24 EV]])</f>
        <v>#REF!</v>
      </c>
      <c r="ME47" s="198" t="e">
        <f>SUM(Tabelle2[[#This Row],[Jul 24 EV]:[Sep 24 EV]])</f>
        <v>#REF!</v>
      </c>
      <c r="MF47" s="198" t="e">
        <f>SUM(Tabelle2[[#This Row],[Oct 24 EV]:[Dec 24 EV]])</f>
        <v>#REF!</v>
      </c>
      <c r="MG47" s="74">
        <v>0</v>
      </c>
      <c r="MH47" s="74">
        <v>0</v>
      </c>
      <c r="MI47" s="74">
        <v>0</v>
      </c>
      <c r="MJ47" s="74">
        <v>0</v>
      </c>
      <c r="MK47" s="74">
        <v>0</v>
      </c>
      <c r="ML47" s="74">
        <v>0</v>
      </c>
      <c r="MM47" s="74">
        <v>0</v>
      </c>
      <c r="MN47" s="74">
        <v>0</v>
      </c>
      <c r="MO47" s="75">
        <v>0</v>
      </c>
      <c r="MP47" s="98">
        <v>0</v>
      </c>
      <c r="MQ47" s="98" t="e">
        <f>$AS47*2.204623/#REF!*$AP47*HU47</f>
        <v>#REF!</v>
      </c>
      <c r="MR47" s="98" t="e">
        <f>$AT47*2.204623/#REF!*$AP47*HV47</f>
        <v>#REF!</v>
      </c>
      <c r="MS47" s="98">
        <v>0</v>
      </c>
      <c r="MT47" s="98">
        <v>0</v>
      </c>
      <c r="MU47" s="98">
        <v>0</v>
      </c>
      <c r="MV47" s="98">
        <f>SUM(Tabelle2[[#This Row],[Jan 22 EV]:[Dec 22 EV]])</f>
        <v>0</v>
      </c>
      <c r="MW47" s="98" t="e">
        <f>SUM(Tabelle2[[#This Row],[Jan 23 EV]:[Dec 23 EV]])</f>
        <v>#REF!</v>
      </c>
      <c r="MX47" s="98" t="e">
        <f>SUM(Tabelle2[[#This Row],[Jan 24 EV]:[Dec 24 EV]])</f>
        <v>#REF!</v>
      </c>
      <c r="MY47" s="98">
        <f t="shared" si="51"/>
        <v>0</v>
      </c>
      <c r="MZ47" s="98">
        <f t="shared" si="52"/>
        <v>0</v>
      </c>
      <c r="NA47" s="98">
        <f t="shared" si="53"/>
        <v>0</v>
      </c>
      <c r="NB47" s="98">
        <f t="shared" si="54"/>
        <v>0</v>
      </c>
      <c r="NC47" s="52">
        <v>0</v>
      </c>
      <c r="ND47" s="52">
        <v>0</v>
      </c>
      <c r="NE47" s="52">
        <v>0</v>
      </c>
      <c r="NF47" s="52">
        <v>0</v>
      </c>
      <c r="NG47" s="52">
        <v>0</v>
      </c>
      <c r="NH47" s="52">
        <v>0</v>
      </c>
      <c r="NI47" s="52">
        <v>0</v>
      </c>
      <c r="NJ47" s="52">
        <v>0</v>
      </c>
      <c r="NK47" s="52">
        <v>0</v>
      </c>
      <c r="NL47" s="52">
        <v>0</v>
      </c>
      <c r="NM47" s="52">
        <v>0</v>
      </c>
      <c r="NN47" s="52">
        <v>0</v>
      </c>
      <c r="NO47" s="198">
        <f t="shared" si="26"/>
        <v>0</v>
      </c>
      <c r="NP47" s="198">
        <f t="shared" si="27"/>
        <v>0</v>
      </c>
      <c r="NQ47" s="198">
        <f t="shared" si="28"/>
        <v>0</v>
      </c>
      <c r="NR47" s="198">
        <f t="shared" si="29"/>
        <v>0</v>
      </c>
      <c r="NS47" s="198">
        <f t="shared" si="30"/>
        <v>0</v>
      </c>
      <c r="NT47" s="198">
        <v>0</v>
      </c>
      <c r="NU47" s="198">
        <v>0</v>
      </c>
      <c r="NV47" s="198">
        <v>0</v>
      </c>
      <c r="NW47" s="198">
        <v>0</v>
      </c>
      <c r="NX47" s="198">
        <v>0</v>
      </c>
      <c r="NY47" s="198">
        <v>0</v>
      </c>
      <c r="NZ47" s="198">
        <v>0</v>
      </c>
      <c r="OA47" s="198">
        <v>0</v>
      </c>
      <c r="OB47" s="198">
        <v>0</v>
      </c>
      <c r="OC47" s="198">
        <v>0</v>
      </c>
      <c r="OD47" s="198">
        <v>0</v>
      </c>
      <c r="OE47" s="198">
        <v>0</v>
      </c>
      <c r="OF47" s="198">
        <f>SUM(Tabelle2[[#This Row],[Jan 23 B EV]:[Mar 23 B EV]])</f>
        <v>0</v>
      </c>
      <c r="OG47" s="198">
        <f>SUM(Tabelle2[[#This Row],[Apr 23 B EV]:[Jun 23 B EV]])</f>
        <v>0</v>
      </c>
      <c r="OH47" s="198">
        <f>SUM(Tabelle2[[#This Row],[Jul 23 B EV]:[Sep 23 B EV]])</f>
        <v>0</v>
      </c>
      <c r="OI47" s="198">
        <f>SUM(Tabelle2[[#This Row],[Oct 23 B EV]:[Dec 23 B EV]])</f>
        <v>0</v>
      </c>
      <c r="OJ47" s="198">
        <f>SUM(Tabelle2[[#This Row],[Jan 23 B EV]:[Dec 23 B EV]])</f>
        <v>0</v>
      </c>
      <c r="OK47" s="75"/>
      <c r="OL47" s="75"/>
      <c r="OM47" s="43" t="s">
        <v>973</v>
      </c>
      <c r="ON47" s="43">
        <v>0</v>
      </c>
      <c r="OO47" s="43">
        <v>0</v>
      </c>
      <c r="OP47" s="43">
        <v>0</v>
      </c>
      <c r="OQ47" s="75"/>
      <c r="OR47" s="75"/>
      <c r="OS47" s="75"/>
      <c r="OT47" s="75"/>
      <c r="OU47" s="75"/>
      <c r="OV47" s="75"/>
      <c r="OW47" s="75"/>
      <c r="OX47" s="198">
        <v>0</v>
      </c>
      <c r="OY47" s="198">
        <v>0</v>
      </c>
      <c r="OZ47" s="198">
        <v>0</v>
      </c>
      <c r="PA47" s="198">
        <v>0</v>
      </c>
      <c r="PB47" s="353">
        <v>0</v>
      </c>
      <c r="PC47" s="49" t="s">
        <v>57</v>
      </c>
      <c r="PD47" s="341" t="s">
        <v>162</v>
      </c>
      <c r="PE47" s="317" t="s">
        <v>159</v>
      </c>
      <c r="PF47" s="221" t="s">
        <v>45</v>
      </c>
      <c r="PG47" s="342">
        <v>0</v>
      </c>
      <c r="PH47" s="221">
        <v>0</v>
      </c>
      <c r="PI47" s="30">
        <v>1</v>
      </c>
      <c r="PJ47" s="30" t="s">
        <v>45</v>
      </c>
      <c r="PK47" s="30">
        <v>0</v>
      </c>
      <c r="PL47" s="30"/>
      <c r="PM47" s="317"/>
      <c r="PN47" s="341" t="s">
        <v>980</v>
      </c>
      <c r="PO47" s="12" t="s">
        <v>17</v>
      </c>
      <c r="PP47" s="200">
        <v>2407.8740082170316</v>
      </c>
      <c r="PQ47" s="56">
        <v>2220.7924770497352</v>
      </c>
      <c r="PR47" s="56">
        <v>2393.0833333333335</v>
      </c>
      <c r="PS47" s="56">
        <v>2425</v>
      </c>
      <c r="PT47" s="200">
        <v>2151.6666666666665</v>
      </c>
      <c r="PU47" s="200">
        <v>2059.5416666666665</v>
      </c>
      <c r="PV47" s="200">
        <v>2813.8101851851857</v>
      </c>
      <c r="PW47" s="200">
        <v>3372.4709444775326</v>
      </c>
      <c r="PX47" s="200" t="e">
        <f>IF($PI47=1,SUMIF(#REF!,$PF47,#REF!),SUMIF(#REF!,$PJ47,#REF!))</f>
        <v>#REF!</v>
      </c>
      <c r="PY47" s="200" t="e">
        <f>IF($PI47=1,SUMIF(#REF!,$PF47,#REF!),SUMIF(#REF!,$PJ47,#REF!))</f>
        <v>#REF!</v>
      </c>
      <c r="PZ47" s="200" t="e">
        <f>IF($PI47=1,SUMIF(#REF!,$PF47,#REF!),SUMIF(#REF!,$PJ47,#REF!))</f>
        <v>#REF!</v>
      </c>
      <c r="QA47" s="200" t="e">
        <f>IF($PI47=1,SUMIF(#REF!,$PF47,#REF!),SUMIF(#REF!,$PJ47,#REF!))</f>
        <v>#REF!</v>
      </c>
      <c r="QB47" s="200" t="e">
        <f>IF($PI47=1,SUMIF(#REF!,$PF47,#REF!),SUMIF(#REF!,$PJ47,#REF!))</f>
        <v>#REF!</v>
      </c>
      <c r="QC47" s="200" t="e">
        <f>IF($PI47=1,SUMIF(#REF!,$PF47,#REF!),SUMIF(#REF!,$PJ47,#REF!))</f>
        <v>#REF!</v>
      </c>
      <c r="QD47" s="57">
        <f t="shared" si="31"/>
        <v>6.4824932405081777</v>
      </c>
      <c r="QE47" s="57">
        <f t="shared" si="32"/>
        <v>6.985410250000001</v>
      </c>
      <c r="QF47" s="57">
        <f t="shared" si="50"/>
        <v>7.0785749999999998</v>
      </c>
      <c r="QG47" s="57">
        <f t="shared" si="34"/>
        <v>6.2807149999999989</v>
      </c>
      <c r="QH47" s="57">
        <f t="shared" si="42"/>
        <v>6.0118021249999991</v>
      </c>
      <c r="QI47" s="57">
        <f t="shared" si="43"/>
        <v>8.2135119305555566</v>
      </c>
      <c r="QJ47" s="57">
        <f>IF(Tabelle2[[#This Row],[Index and Premium Usage]]=1,($AW47*(1+$AZ47))*(PW47*(1+$PG47)+$PH47)/1000,($AW47*(1+$AZ47))*(PW47*(1+$PG47)+$PK47)/1000)</f>
        <v>9.8442426869299187</v>
      </c>
      <c r="QK47" s="57" t="e">
        <f>IF($PI47=1,($AW47*(1+$AY47))*(PX47*(1+$PG47)+$PH47)/1000,($AW47*(1+$AZ47))*(PX47*(1+$PG47)+$PK47+Tabelle2[[#This Row],[Premium VW 2023]])/1000)</f>
        <v>#REF!</v>
      </c>
      <c r="QL47" s="57" t="e">
        <f t="shared" si="44"/>
        <v>#REF!</v>
      </c>
      <c r="QM47" s="57" t="e">
        <f t="shared" si="45"/>
        <v>#REF!</v>
      </c>
      <c r="QN47" s="57" t="e">
        <f t="shared" si="46"/>
        <v>#REF!</v>
      </c>
      <c r="QO47" s="57" t="e">
        <f t="shared" si="47"/>
        <v>#REF!</v>
      </c>
      <c r="QP47" s="57" t="e">
        <f t="shared" si="48"/>
        <v>#REF!</v>
      </c>
    </row>
    <row r="48" spans="1:458" ht="12.75" customHeight="1">
      <c r="A48" s="94" t="s">
        <v>782</v>
      </c>
      <c r="B48" s="94" t="s">
        <v>87</v>
      </c>
      <c r="C48" s="94" t="s">
        <v>1553</v>
      </c>
      <c r="D48" s="94" t="s">
        <v>108</v>
      </c>
      <c r="E48" s="173" t="s">
        <v>304</v>
      </c>
      <c r="F48" s="94" t="s">
        <v>304</v>
      </c>
      <c r="G48" s="94" t="s">
        <v>304</v>
      </c>
      <c r="H48" s="2" t="s">
        <v>1557</v>
      </c>
      <c r="I48" s="188" t="s">
        <v>49</v>
      </c>
      <c r="J48" s="94" t="s">
        <v>1447</v>
      </c>
      <c r="K48" s="94" t="s">
        <v>1447</v>
      </c>
      <c r="L48" s="94" t="s">
        <v>1447</v>
      </c>
      <c r="M48" s="2" t="s">
        <v>1259</v>
      </c>
      <c r="N48" s="2" t="s">
        <v>107</v>
      </c>
      <c r="O48" s="1"/>
      <c r="P48" s="3" t="s">
        <v>123</v>
      </c>
      <c r="Q48" s="2">
        <v>0</v>
      </c>
      <c r="R48" s="94"/>
      <c r="S48" s="94"/>
      <c r="T48" s="94" t="s">
        <v>1283</v>
      </c>
      <c r="U48" s="94" t="s">
        <v>38</v>
      </c>
      <c r="V48" s="94"/>
      <c r="W48" s="94"/>
      <c r="X48" s="94"/>
      <c r="Y48" s="2" t="s">
        <v>257</v>
      </c>
      <c r="Z48" s="2" t="s">
        <v>261</v>
      </c>
      <c r="AA48" s="2" t="s">
        <v>727</v>
      </c>
      <c r="AB48" s="2" t="s">
        <v>1229</v>
      </c>
      <c r="AC48" s="326" t="s">
        <v>1141</v>
      </c>
      <c r="AD48" s="94"/>
      <c r="AE48" s="94"/>
      <c r="AF48" s="94" t="s">
        <v>119</v>
      </c>
      <c r="AG48" s="2">
        <v>0</v>
      </c>
      <c r="AH48" s="2">
        <v>0</v>
      </c>
      <c r="AI48" s="2">
        <v>0</v>
      </c>
      <c r="AJ48" s="2" t="s">
        <v>120</v>
      </c>
      <c r="AK48" s="20"/>
      <c r="AL48" s="24"/>
      <c r="AM48" s="24"/>
      <c r="AN48" s="24"/>
      <c r="AO48" s="24"/>
      <c r="AP48" s="13">
        <v>1</v>
      </c>
      <c r="AQ48" s="78"/>
      <c r="AR48" s="37">
        <v>2.35</v>
      </c>
      <c r="AS48" s="73">
        <v>2.35</v>
      </c>
      <c r="AT48" s="73">
        <v>2.95</v>
      </c>
      <c r="AU48" s="33">
        <v>2.95</v>
      </c>
      <c r="AV48" s="33">
        <v>2.95</v>
      </c>
      <c r="AW48" s="33">
        <v>2.95</v>
      </c>
      <c r="AX48" s="193"/>
      <c r="AY48" s="61">
        <v>0</v>
      </c>
      <c r="AZ48" s="61">
        <v>0</v>
      </c>
      <c r="BA48" s="96">
        <v>10780</v>
      </c>
      <c r="BB48" s="96">
        <v>8070</v>
      </c>
      <c r="BC48" s="96">
        <v>5936</v>
      </c>
      <c r="BD48" s="96">
        <v>9688</v>
      </c>
      <c r="BE48" s="133">
        <v>4825</v>
      </c>
      <c r="BF48" s="133">
        <v>4620</v>
      </c>
      <c r="BG48" s="133">
        <v>1792</v>
      </c>
      <c r="BH48" s="133">
        <v>1704</v>
      </c>
      <c r="BI48" s="133">
        <v>8284</v>
      </c>
      <c r="BJ48" s="133">
        <v>8344</v>
      </c>
      <c r="BK48" s="133">
        <v>8297</v>
      </c>
      <c r="BL48" s="133">
        <v>7476</v>
      </c>
      <c r="BM48" s="96">
        <v>12216</v>
      </c>
      <c r="BN48" s="96">
        <v>10689</v>
      </c>
      <c r="BO48" s="96">
        <v>12460</v>
      </c>
      <c r="BP48" s="96">
        <v>9081</v>
      </c>
      <c r="BQ48" s="96">
        <v>8101</v>
      </c>
      <c r="BR48" s="96">
        <v>5613</v>
      </c>
      <c r="BS48" s="96">
        <v>6012</v>
      </c>
      <c r="BT48" s="96">
        <v>8316</v>
      </c>
      <c r="BU48" s="96">
        <v>8359</v>
      </c>
      <c r="BV48" s="96">
        <v>9666</v>
      </c>
      <c r="BW48" s="96">
        <v>8433</v>
      </c>
      <c r="BX48" s="96">
        <v>6534</v>
      </c>
      <c r="BY48" s="96">
        <v>16416</v>
      </c>
      <c r="BZ48" s="96">
        <v>11943</v>
      </c>
      <c r="CA48" s="96">
        <v>13222</v>
      </c>
      <c r="CB48" s="96">
        <v>15866</v>
      </c>
      <c r="CC48" s="96">
        <v>13222</v>
      </c>
      <c r="CD48" s="96">
        <v>11943</v>
      </c>
      <c r="CE48" s="96">
        <v>9456</v>
      </c>
      <c r="CF48" s="96">
        <v>9456</v>
      </c>
      <c r="CG48" s="96">
        <v>11943</v>
      </c>
      <c r="CH48" s="96">
        <v>11943</v>
      </c>
      <c r="CI48" s="96">
        <v>15876</v>
      </c>
      <c r="CJ48" s="96">
        <v>9456</v>
      </c>
      <c r="CK48" s="95">
        <f>SUM(Tabelle2[[#This Row],[Jan 22 CF]:[Mar 22 CF]])</f>
        <v>24786</v>
      </c>
      <c r="CL48" s="95">
        <f>SUM(Tabelle2[[#This Row],[Apr 22 CF]:[Jun 22 CF]])</f>
        <v>19133</v>
      </c>
      <c r="CM48" s="95">
        <f>SUM(Tabelle2[[#This Row],[Jul 22 CF]:[Sep 22 CF]])</f>
        <v>11780</v>
      </c>
      <c r="CN48" s="95">
        <f>SUM(Tabelle2[[#This Row],[Oct 22 CF]:[Dec 22 CF]])</f>
        <v>24117</v>
      </c>
      <c r="CO48" s="95">
        <f>SUM(Tabelle2[[#This Row],[Jan 23 CF]:[Mar 23 CF]])</f>
        <v>35365</v>
      </c>
      <c r="CP48" s="95">
        <f>SUM(Tabelle2[[#This Row],[Apr 23 CF]:[Jun 23 CF]])</f>
        <v>22795</v>
      </c>
      <c r="CQ48" s="95">
        <f>SUM(Tabelle2[[#This Row],[Jul 23 CF]:[Sep 23 CF]])</f>
        <v>22687</v>
      </c>
      <c r="CR48" s="95">
        <f>SUM(Tabelle2[[#This Row],[Oct 23 CF]:[Dec 23 CF]])</f>
        <v>24633</v>
      </c>
      <c r="CS48" s="95">
        <f>SUM(Tabelle2[[#This Row],[Jan 24 CF]:[Mar 24 CF]])</f>
        <v>41581</v>
      </c>
      <c r="CT48" s="95">
        <f>SUM(Tabelle2[[#This Row],[Apr 24 CF]:[Jun 24 CF]])</f>
        <v>41031</v>
      </c>
      <c r="CU48" s="95">
        <f>SUM(Tabelle2[[#This Row],[Jul 24 CF]:[Sep 24 CF]])</f>
        <v>30855</v>
      </c>
      <c r="CV48" s="95">
        <f>SUM(Tabelle2[[#This Row],[Oct 24 CF]:[Dec 24 CF]])</f>
        <v>37275</v>
      </c>
      <c r="CW48" s="98">
        <v>2731</v>
      </c>
      <c r="CX48" s="275">
        <v>28434</v>
      </c>
      <c r="CY48" s="98">
        <v>73360</v>
      </c>
      <c r="CZ48" s="52">
        <v>66583</v>
      </c>
      <c r="DA48" s="52">
        <f>SUM(Tabelle2[[#This Row],[Jan 22 CF]:[Dec 22 CF]])</f>
        <v>79816</v>
      </c>
      <c r="DB48" s="98">
        <f>SUM(Tabelle2[[#This Row],[Jan 23 CF]:[Dec 23 CF]])</f>
        <v>105480</v>
      </c>
      <c r="DC48" s="98">
        <f>SUM(Tabelle2[[#This Row],[Jan 24 CF]:[Dec 24 CF]])</f>
        <v>150742</v>
      </c>
      <c r="DD48" s="98">
        <v>104366</v>
      </c>
      <c r="DE48" s="98">
        <v>30000</v>
      </c>
      <c r="DF48" s="98">
        <v>0</v>
      </c>
      <c r="DG48" s="98">
        <v>0</v>
      </c>
      <c r="DH48" s="98">
        <v>0</v>
      </c>
      <c r="DI48" s="98">
        <v>0</v>
      </c>
      <c r="DJ48" s="98">
        <v>0</v>
      </c>
      <c r="DK48" s="98">
        <v>0</v>
      </c>
      <c r="DL48" s="98">
        <v>0</v>
      </c>
      <c r="DM48" s="98">
        <v>0</v>
      </c>
      <c r="DN48" s="95"/>
      <c r="DO48" s="95"/>
      <c r="DP48" s="226">
        <v>0.95</v>
      </c>
      <c r="DQ48" s="226">
        <v>0.92500000000000004</v>
      </c>
      <c r="DR48" s="226">
        <v>0.8</v>
      </c>
      <c r="DS48" s="226">
        <v>0.85</v>
      </c>
      <c r="DT48" s="226">
        <v>0.9</v>
      </c>
      <c r="DU48" s="226">
        <v>0.9</v>
      </c>
      <c r="DV48" s="226">
        <v>0.9</v>
      </c>
      <c r="DW48" s="226">
        <v>0.9</v>
      </c>
      <c r="DX48" s="226">
        <v>0.9</v>
      </c>
      <c r="DY48" s="226">
        <v>0.9</v>
      </c>
      <c r="DZ48" s="226">
        <v>0.9</v>
      </c>
      <c r="EA48" s="226">
        <v>0.88</v>
      </c>
      <c r="EB48" s="226">
        <v>0.9</v>
      </c>
      <c r="EC48" s="226">
        <v>0.93</v>
      </c>
      <c r="ED48" s="226">
        <v>0.93</v>
      </c>
      <c r="EE48" s="226">
        <v>0.9</v>
      </c>
      <c r="EF48" s="316">
        <v>0.9</v>
      </c>
      <c r="EG48" s="316">
        <v>0.9</v>
      </c>
      <c r="EH48" s="316">
        <v>0.52799999999999991</v>
      </c>
      <c r="EI48" s="226">
        <v>0.95</v>
      </c>
      <c r="EJ48" s="226">
        <v>0.95</v>
      </c>
      <c r="EK48" s="226">
        <v>0.95</v>
      </c>
      <c r="EL48" s="226">
        <v>0.97499999999999998</v>
      </c>
      <c r="EM48" s="226">
        <v>0.95</v>
      </c>
      <c r="EN48" s="226">
        <v>0.9</v>
      </c>
      <c r="EO48" s="226">
        <v>0.6</v>
      </c>
      <c r="EP48" s="226">
        <v>0.6</v>
      </c>
      <c r="EQ48" s="226">
        <v>0.6</v>
      </c>
      <c r="ER48" s="226">
        <v>0.6</v>
      </c>
      <c r="ES48" s="226">
        <v>0.6</v>
      </c>
      <c r="ET48" s="226">
        <v>0.6</v>
      </c>
      <c r="EU48" s="226">
        <v>0.6</v>
      </c>
      <c r="EV48" s="226">
        <v>0.6</v>
      </c>
      <c r="EW48" s="226">
        <v>0.6</v>
      </c>
      <c r="EX48" s="226">
        <v>0.6</v>
      </c>
      <c r="EY48" s="226">
        <v>0.6</v>
      </c>
      <c r="EZ48" s="316">
        <v>0.52799999999999991</v>
      </c>
      <c r="FA48" s="226">
        <v>0.6</v>
      </c>
      <c r="FB48" s="226">
        <v>0.6</v>
      </c>
      <c r="FC48" s="226">
        <v>0.6</v>
      </c>
      <c r="FD48" s="226">
        <v>0.7</v>
      </c>
      <c r="FE48" s="226">
        <v>0.7</v>
      </c>
      <c r="FF48" s="226">
        <v>0</v>
      </c>
      <c r="FG48" s="226">
        <v>0</v>
      </c>
      <c r="FH48" s="226">
        <v>0</v>
      </c>
      <c r="FI48" s="226">
        <v>0</v>
      </c>
      <c r="FJ48" s="226">
        <v>0</v>
      </c>
      <c r="FK48" s="226">
        <v>0</v>
      </c>
      <c r="FL48" s="226">
        <v>0</v>
      </c>
      <c r="FM48" s="195">
        <f t="shared" si="0"/>
        <v>10780</v>
      </c>
      <c r="FN48" s="195">
        <f t="shared" si="1"/>
        <v>8070</v>
      </c>
      <c r="FO48" s="195">
        <f t="shared" si="2"/>
        <v>5936</v>
      </c>
      <c r="FP48" s="195">
        <f t="shared" si="3"/>
        <v>9688</v>
      </c>
      <c r="FQ48" s="195">
        <f t="shared" si="4"/>
        <v>4825</v>
      </c>
      <c r="FR48" s="195">
        <f t="shared" si="5"/>
        <v>4620</v>
      </c>
      <c r="FS48" s="195">
        <f t="shared" si="6"/>
        <v>1792</v>
      </c>
      <c r="FT48" s="95">
        <f t="shared" si="7"/>
        <v>1704</v>
      </c>
      <c r="FU48" s="95">
        <f t="shared" si="8"/>
        <v>8284</v>
      </c>
      <c r="FV48" s="95">
        <f t="shared" si="9"/>
        <v>8344</v>
      </c>
      <c r="FW48" s="95">
        <f t="shared" si="10"/>
        <v>8297</v>
      </c>
      <c r="FX48" s="95">
        <f t="shared" si="11"/>
        <v>7476</v>
      </c>
      <c r="FY48" s="95">
        <f t="shared" si="12"/>
        <v>12216</v>
      </c>
      <c r="FZ48" s="95">
        <f t="shared" si="13"/>
        <v>10689</v>
      </c>
      <c r="GA48" s="95">
        <f t="shared" si="14"/>
        <v>12460</v>
      </c>
      <c r="GB48" s="95">
        <f t="shared" si="15"/>
        <v>9081</v>
      </c>
      <c r="GC48" s="95">
        <f t="shared" si="16"/>
        <v>8101</v>
      </c>
      <c r="GD48" s="95">
        <f t="shared" si="17"/>
        <v>5613</v>
      </c>
      <c r="GE48" s="95">
        <f t="shared" si="18"/>
        <v>6012</v>
      </c>
      <c r="GF48" s="95">
        <f t="shared" si="19"/>
        <v>8316</v>
      </c>
      <c r="GG48" s="95">
        <f t="shared" si="20"/>
        <v>8359</v>
      </c>
      <c r="GH48" s="95">
        <f t="shared" si="21"/>
        <v>9666</v>
      </c>
      <c r="GI48" s="95">
        <f>BW48*Tabelle2[[#This Row],[Nov 2023 AF]]</f>
        <v>8222.1749999999993</v>
      </c>
      <c r="GJ48" s="95">
        <f>BX48*Tabelle2[[#This Row],[Dec 2023 AF]]</f>
        <v>6207.2999999999993</v>
      </c>
      <c r="GK48" s="95">
        <f>BY48*Tabelle2[[#This Row],[Jan 2024 AF]]</f>
        <v>14774.4</v>
      </c>
      <c r="GL48" s="95">
        <f>BZ48*Tabelle2[[#This Row],[Feb 2024 AF]]</f>
        <v>7165.8</v>
      </c>
      <c r="GM48" s="95">
        <f>CA48*Tabelle2[[#This Row],[Mar 2024 AF]]</f>
        <v>7933.2</v>
      </c>
      <c r="GN48" s="95">
        <f>CB48*Tabelle2[[#This Row],[Apr 2024 AF]]</f>
        <v>9519.6</v>
      </c>
      <c r="GO48" s="95">
        <f>CC48*Tabelle2[[#This Row],[May 2024 AF]]</f>
        <v>7933.2</v>
      </c>
      <c r="GP48" s="95">
        <f>CD48*Tabelle2[[#This Row],[Jun 2024 AF]]</f>
        <v>7165.8</v>
      </c>
      <c r="GQ48" s="95">
        <f>CE48*Tabelle2[[#This Row],[Jul 2024 AF]]</f>
        <v>5673.5999999999995</v>
      </c>
      <c r="GR48" s="95">
        <f>CF48*Tabelle2[[#This Row],[Aug 2024 AF]]</f>
        <v>5673.5999999999995</v>
      </c>
      <c r="GS48" s="95">
        <f>CG48*Tabelle2[[#This Row],[Sep 2024 AF]]</f>
        <v>7165.8</v>
      </c>
      <c r="GT48" s="95">
        <f>CH48*Tabelle2[[#This Row],[Oct 2024 AF]]</f>
        <v>7165.8</v>
      </c>
      <c r="GU48" s="95">
        <f>CI48*Tabelle2[[#This Row],[Nov 2024 AF]]</f>
        <v>9525.6</v>
      </c>
      <c r="GV48" s="95">
        <f>CJ48*Tabelle2[[#This Row],[Dec 2024 AF]]</f>
        <v>5673.5999999999995</v>
      </c>
      <c r="GW48" s="95">
        <f>SUM(Tabelle2[[#This Row],[Jan 22 NF]:[Mar 22 NF]])</f>
        <v>24786</v>
      </c>
      <c r="GX48" s="95">
        <f>SUM(Tabelle2[[#This Row],[Apr 22 NF]:[Jun 22 NF]])</f>
        <v>19133</v>
      </c>
      <c r="GY48" s="95">
        <f>SUM(Tabelle2[[#This Row],[Jul 22 NF]:[Sep 22 NF]])</f>
        <v>11780</v>
      </c>
      <c r="GZ48" s="95">
        <f>SUM(Tabelle2[[#This Row],[Oct 22 NF]:[Dec 22 NF]])</f>
        <v>24117</v>
      </c>
      <c r="HA48" s="98">
        <f>SUM(Tabelle2[[#This Row],[Jan 23 NF]:[Mar 23 NF]])</f>
        <v>35365</v>
      </c>
      <c r="HB48" s="98">
        <f>SUM(Tabelle2[[#This Row],[Apr 23 NF]:[Jun 23 NF]])</f>
        <v>22795</v>
      </c>
      <c r="HC48" s="98">
        <f>SUM(Tabelle2[[#This Row],[Jul 23 NF]:[Sep 23 NF]])</f>
        <v>22687</v>
      </c>
      <c r="HD48" s="98">
        <f>SUM(Tabelle2[[#This Row],[Oct 23 NF]:[Dec 23 NF]])</f>
        <v>24095.474999999999</v>
      </c>
      <c r="HE48" s="95">
        <f>SUM(Tabelle2[[#This Row],[Jan 24 NF]:[Mar 24 NF]])</f>
        <v>29873.4</v>
      </c>
      <c r="HF48" s="98">
        <f>SUM(Tabelle2[[#This Row],[Apr 24 NF]:[Jun 24 NF]])</f>
        <v>24618.6</v>
      </c>
      <c r="HG48" s="98">
        <f>SUM(Tabelle2[[#This Row],[Jul 24 NF]:[Sep 24 NF]])</f>
        <v>18513</v>
      </c>
      <c r="HH48" s="98">
        <f>SUM(Tabelle2[[#This Row],[Oct 24 NF]:[Dec 24 NF]])</f>
        <v>22365</v>
      </c>
      <c r="HI48" s="75">
        <v>0</v>
      </c>
      <c r="HJ48" s="75">
        <v>0</v>
      </c>
      <c r="HK48" s="75">
        <v>0</v>
      </c>
      <c r="HL48" s="75">
        <v>0</v>
      </c>
      <c r="HM48" s="75">
        <v>0</v>
      </c>
      <c r="HN48" s="75">
        <v>0</v>
      </c>
      <c r="HO48" s="75">
        <v>0</v>
      </c>
      <c r="HP48" s="75">
        <v>0</v>
      </c>
      <c r="HQ48" s="75">
        <v>0</v>
      </c>
      <c r="HR48" s="75">
        <v>0</v>
      </c>
      <c r="HS48" s="75">
        <v>0</v>
      </c>
      <c r="HT48" s="75">
        <v>0</v>
      </c>
      <c r="HU48" s="75">
        <v>50</v>
      </c>
      <c r="HV48" s="98">
        <v>2731</v>
      </c>
      <c r="HW48" s="98">
        <v>28434</v>
      </c>
      <c r="HX48" s="98">
        <v>73360</v>
      </c>
      <c r="HY48" s="98">
        <v>66583</v>
      </c>
      <c r="HZ48" s="98">
        <f>SUM(Tabelle2[[#This Row],[Jan 22 NF]:[Dec 22 NF]])</f>
        <v>79816</v>
      </c>
      <c r="IA48" s="98">
        <f>SUM(Tabelle2[[#This Row],[Jan 23 NF]:[Dec 23 NF]])</f>
        <v>104942.47500000001</v>
      </c>
      <c r="IB48" s="98">
        <f>SUM(Tabelle2[[#This Row],[Jan 24 NF]:[Dec 24 NF]])</f>
        <v>95370.000000000015</v>
      </c>
      <c r="IC48" s="98">
        <f>IFERROR(Tabelle2[[#This Row],[2025 CF]]*Tabelle2[[#This Row],[2025 AF]],0)</f>
        <v>62619.6</v>
      </c>
      <c r="ID48" s="98">
        <f>IFERROR(Tabelle2[[#This Row],[2026 CF]]*Tabelle2[[#This Row],[2026 AF]],0)</f>
        <v>18000</v>
      </c>
      <c r="IE48" s="98">
        <f>IFERROR(Tabelle2[[#This Row],[2027 CF]]*Tabelle2[[#This Row],[2027 AF]],0)</f>
        <v>0</v>
      </c>
      <c r="IF48" s="98">
        <f>IFERROR(Tabelle2[[#This Row],[2028 CF]]*Tabelle2[[#This Row],[2028 AF]],0)</f>
        <v>0</v>
      </c>
      <c r="IG48" s="98">
        <f>IFERROR(Tabelle2[[#This Row],[2029 CF]]*Tabelle2[[#This Row],[2029 AF]],0)</f>
        <v>0</v>
      </c>
      <c r="IH48" s="98">
        <f>IFERROR(Tabelle2[[#This Row],[2030 CF]]*Tabelle2[[#This Row],[2030 AF]],0)</f>
        <v>0</v>
      </c>
      <c r="II48" s="98">
        <f>IFERROR(Tabelle2[[#This Row],[2031 CF]]*Tabelle2[[#This Row],[2031 AF]],0)</f>
        <v>0</v>
      </c>
      <c r="IJ48" s="98">
        <f>IFERROR(Tabelle2[[#This Row],[2032 CF]]*Tabelle2[[#This Row],[2032 AF]],0)</f>
        <v>0</v>
      </c>
      <c r="IK48" s="98">
        <f>IFERROR(Tabelle2[[#This Row],[2033 CF]]*Tabelle2[[#This Row],[2033 AF]],0)</f>
        <v>0</v>
      </c>
      <c r="IL48" s="98">
        <f>IFERROR(Tabelle2[[#This Row],[2034 CF]]*Tabelle2[[#This Row],[2034 AF]],0)</f>
        <v>0</v>
      </c>
      <c r="IM48" s="98">
        <f>IFERROR(Tabelle2[[#This Row],[2035 CF]]*Tabelle2[[#This Row],[2035 AF]],0)</f>
        <v>0</v>
      </c>
      <c r="IN48" s="51">
        <v>5833.92</v>
      </c>
      <c r="IO48" s="51">
        <v>6888</v>
      </c>
      <c r="IP48" s="51">
        <v>7758.12</v>
      </c>
      <c r="IQ48" s="51">
        <v>7707.4874489730855</v>
      </c>
      <c r="IR48" s="51">
        <v>8208</v>
      </c>
      <c r="IS48" s="51">
        <v>7560.0000000000009</v>
      </c>
      <c r="IT48" s="51">
        <v>5329.4999999999991</v>
      </c>
      <c r="IU48" s="51">
        <v>5610</v>
      </c>
      <c r="IV48" s="51">
        <v>8208</v>
      </c>
      <c r="IW48" s="51">
        <v>8208</v>
      </c>
      <c r="IX48" s="51">
        <v>8208</v>
      </c>
      <c r="IY48" s="51">
        <v>5100</v>
      </c>
      <c r="IZ48" s="199">
        <v>20480.04</v>
      </c>
      <c r="JA48" s="199">
        <v>23475.487448973086</v>
      </c>
      <c r="JB48" s="199">
        <v>19147.5</v>
      </c>
      <c r="JC48" s="199">
        <v>21516</v>
      </c>
      <c r="JD48" s="199">
        <v>84619.027448973095</v>
      </c>
      <c r="JE48" s="196">
        <v>8029.9488509087923</v>
      </c>
      <c r="JF48" s="196">
        <v>7758.9420153282808</v>
      </c>
      <c r="JG48" s="196">
        <v>8135.0123545475926</v>
      </c>
      <c r="JH48" s="196">
        <v>7427.8374073372142</v>
      </c>
      <c r="JI48" s="196">
        <v>7858.113520931206</v>
      </c>
      <c r="JJ48" s="196">
        <v>6806.9506752618754</v>
      </c>
      <c r="JK48" s="196">
        <v>6723.9359339465263</v>
      </c>
      <c r="JL48" s="196">
        <v>5392.971246443346</v>
      </c>
      <c r="JM48" s="196">
        <v>7561.0597718833806</v>
      </c>
      <c r="JN48" s="196">
        <v>7746.1559830722499</v>
      </c>
      <c r="JO48" s="196">
        <v>7004.7465649262303</v>
      </c>
      <c r="JP48" s="196">
        <v>4360.1016754132943</v>
      </c>
      <c r="JQ48" s="196">
        <f>SUM(Tabelle2[[#This Row],[Jan-23B]:[Mar-23B]])</f>
        <v>23923.903220784669</v>
      </c>
      <c r="JR48" s="196">
        <f>SUM(Tabelle2[[#This Row],[Apr-23B]:[Jun-23B]])</f>
        <v>22092.901603530296</v>
      </c>
      <c r="JS48" s="196">
        <f>SUM(Tabelle2[[#This Row],[Jul-23B]:[Sep-23B]])</f>
        <v>19677.966952273255</v>
      </c>
      <c r="JT48" s="196">
        <f>SUM(Tabelle2[[#This Row],[Oct-23B]:[Dec-23B]])</f>
        <v>19111.004223411775</v>
      </c>
      <c r="JU48" s="196">
        <f>SUM(Tabelle2[[#This Row],[1Q23 B1]:[4Q23 B]])</f>
        <v>84805.775999999998</v>
      </c>
      <c r="JV48" s="196">
        <v>89945.51999999999</v>
      </c>
      <c r="JW48" s="196">
        <v>88566</v>
      </c>
      <c r="JX48" s="196">
        <v>62619.6</v>
      </c>
      <c r="JY48" s="196">
        <v>18000</v>
      </c>
      <c r="JZ48" s="196">
        <v>0</v>
      </c>
      <c r="KA48" s="196">
        <v>19499.102943664402</v>
      </c>
      <c r="KB48" s="196">
        <v>19200.039660770006</v>
      </c>
      <c r="KC48" s="196">
        <v>13575.173357062002</v>
      </c>
      <c r="KD48" s="196">
        <v>3902.182710000001</v>
      </c>
      <c r="KE48" s="196">
        <v>0</v>
      </c>
      <c r="KF48" s="196" t="str">
        <f>IF(SUM(Tabelle2[[#This Row],[2018 NF]:[2028 NF]],Tabelle2[[#This Row],[2023 B]])&gt;0,"yes","no")</f>
        <v>yes</v>
      </c>
      <c r="KG48" s="196" t="str">
        <f>IFERROR(INDEX(Tabelle2[[#Headers],[2005 NF]:[2034 NF]],MATCH(TRUE,INDEX(Tabelle2[[#This Row],[2005 NF]:[2034 NF]]&gt;1000,),0)),0)</f>
        <v>2018 NF</v>
      </c>
      <c r="KH48" s="196" t="str">
        <f>IFERROR(LOOKUP(2,1/(Tabelle2[[#This Row],[2005 NF]:[2035 NF]]&gt;1000),Tabelle2[[#Headers],[2005 NF]:[2035 NF]]),0)</f>
        <v>2026 NF</v>
      </c>
      <c r="KI48" s="196">
        <f>SUM(Tabelle2[[#This Row],[Jan 23 NF]:[Mar 23 NF]])</f>
        <v>35365</v>
      </c>
      <c r="KJ48" s="196">
        <f>SUM(Tabelle2[[#This Row],[Jan-23B]:[Mar-23B]])</f>
        <v>23923.903220784669</v>
      </c>
      <c r="KK48" s="52">
        <v>2336.9738674333339</v>
      </c>
      <c r="KL48" s="52">
        <v>1749.4785816500005</v>
      </c>
      <c r="KM48" s="52">
        <v>1286.853142586667</v>
      </c>
      <c r="KN48" s="52">
        <v>2100.2414496933338</v>
      </c>
      <c r="KO48" s="52">
        <v>1046.0017542083335</v>
      </c>
      <c r="KP48" s="52">
        <v>1001.5602289000002</v>
      </c>
      <c r="KQ48" s="52">
        <v>388.48396757333342</v>
      </c>
      <c r="KR48" s="52">
        <v>369.40662988000008</v>
      </c>
      <c r="KS48" s="52">
        <v>1795.8711983133337</v>
      </c>
      <c r="KT48" s="52">
        <v>1808.8784740133337</v>
      </c>
      <c r="KU48" s="52">
        <v>1798.6894413816669</v>
      </c>
      <c r="KV48" s="52">
        <v>1620.7065522200003</v>
      </c>
      <c r="KW48" s="52">
        <v>2648.2813325200004</v>
      </c>
      <c r="KX48" s="52">
        <v>2317.2461659550004</v>
      </c>
      <c r="KY48" s="52">
        <v>2701.177587033334</v>
      </c>
      <c r="KZ48" s="52">
        <v>1968.6511771950004</v>
      </c>
      <c r="LA48" s="52" t="e">
        <f>$AV48*2.204623/#REF!*$AP48*Tabelle2[[#This Row],[May 23 NF]]</f>
        <v>#REF!</v>
      </c>
      <c r="LB48" s="52" t="e">
        <f>$AV48*2.204623/#REF!*$AP48*Tabelle2[[#This Row],[Jun 23 NF]]</f>
        <v>#REF!</v>
      </c>
      <c r="LC48" s="52" t="e">
        <f>$AV48*2.204623/#REF!*$AP48*Tabelle2[[#This Row],[Jul 23 NF]]</f>
        <v>#REF!</v>
      </c>
      <c r="LD48" s="52" t="e">
        <f>$AV48*2.204623/#REF!*$AP48*Tabelle2[[#This Row],[Aug 23 NF]]</f>
        <v>#REF!</v>
      </c>
      <c r="LE48" s="52" t="e">
        <f>$AV48*2.204623/#REF!*$AP48*Tabelle2[[#This Row],[Sep 23 NF]]</f>
        <v>#REF!</v>
      </c>
      <c r="LF48" s="52" t="e">
        <f>$AV48*2.204623/#REF!*$AP48*Tabelle2[[#This Row],[Oct 23 NF]]</f>
        <v>#REF!</v>
      </c>
      <c r="LG48" s="52" t="e">
        <f>$AV48*2.204623/#REF!*$AP48*Tabelle2[[#This Row],[Nov 23 NF]]</f>
        <v>#REF!</v>
      </c>
      <c r="LH48" s="52" t="e">
        <f>$AV48*2.204623/#REF!*$AP48*Tabelle2[[#This Row],[Dec 23 NF]]</f>
        <v>#REF!</v>
      </c>
      <c r="LI48" s="52" t="e">
        <f>$AV48*2.204623/#REF!*$AP48*Tabelle2[[#This Row],[Jan 24 NF]]</f>
        <v>#REF!</v>
      </c>
      <c r="LJ48" s="52" t="e">
        <f>$AV48*2.204623/#REF!*$AP48*Tabelle2[[#This Row],[Feb 24 NF]]</f>
        <v>#REF!</v>
      </c>
      <c r="LK48" s="52" t="e">
        <f>$AV48*2.204623/#REF!*$AP48*Tabelle2[[#This Row],[Mar 24 NF]]</f>
        <v>#REF!</v>
      </c>
      <c r="LL48" s="52" t="e">
        <f>$AV48*2.204623/#REF!*$AP48*Tabelle2[[#This Row],[Apr 24 NF]]</f>
        <v>#REF!</v>
      </c>
      <c r="LM48" s="52" t="e">
        <f>$AV48*2.204623/#REF!*$AP48*Tabelle2[[#This Row],[May 24 NF]]</f>
        <v>#REF!</v>
      </c>
      <c r="LN48" s="52" t="e">
        <f>$AV48*2.204623/#REF!*$AP48*Tabelle2[[#This Row],[Jun 24 NF]]</f>
        <v>#REF!</v>
      </c>
      <c r="LO48" s="52" t="e">
        <f>$AV48*2.204623/#REF!*$AP48*Tabelle2[[#This Row],[Jul 24 NF]]</f>
        <v>#REF!</v>
      </c>
      <c r="LP48" s="52" t="e">
        <f>$AV48*2.204623/#REF!*$AP48*Tabelle2[[#This Row],[Aug 24 NF]]</f>
        <v>#REF!</v>
      </c>
      <c r="LQ48" s="52" t="e">
        <f>$AV48*2.204623/#REF!*$AP48*Tabelle2[[#This Row],[Sep 24 NF]]</f>
        <v>#REF!</v>
      </c>
      <c r="LR48" s="52" t="e">
        <f>$AV48*2.204623/#REF!*$AP48*Tabelle2[[#This Row],[Oct 24 NF]]</f>
        <v>#REF!</v>
      </c>
      <c r="LS48" s="52" t="e">
        <f>$AV48*2.204623/#REF!*$AP48*Tabelle2[[#This Row],[Nov 24 NF]]</f>
        <v>#REF!</v>
      </c>
      <c r="LT48" s="52" t="e">
        <f>$AV48*2.204623/#REF!*$AP48*Tabelle2[[#This Row],[Dec 24 NF]]</f>
        <v>#REF!</v>
      </c>
      <c r="LU48" s="198">
        <f>SUM(Tabelle2[[#This Row],[Jan 22 EV]:[Mar 22 EV]])</f>
        <v>5373.3055916700014</v>
      </c>
      <c r="LV48" s="198">
        <f>SUM(Tabelle2[[#This Row],[Apr 22 EV]:[Jun 22 EV]])</f>
        <v>4147.8034328016674</v>
      </c>
      <c r="LW48" s="198">
        <f>SUM(Tabelle2[[#This Row],[Jul 22 EV]:[Sep 22 EV]])</f>
        <v>2553.7617957666671</v>
      </c>
      <c r="LX48" s="198">
        <f>SUM(Tabelle2[[#This Row],[Oct 22 EV]:[Dec 22 EV]])</f>
        <v>5228.2744676150005</v>
      </c>
      <c r="LY48" s="198">
        <f>SUM(Tabelle2[[#This Row],[Jan 23 EV]:[Mar 23 EV]])</f>
        <v>7666.7050855083353</v>
      </c>
      <c r="LZ48" s="198" t="e">
        <f>SUM(Tabelle2[[#This Row],[Apr 23 EV]:[Jun 23 EV]])</f>
        <v>#REF!</v>
      </c>
      <c r="MA48" s="198" t="e">
        <f>SUM(Tabelle2[[#This Row],[Jul 23 EV]:[Sep 23 EV]])</f>
        <v>#REF!</v>
      </c>
      <c r="MB48" s="198" t="e">
        <f>SUM(Tabelle2[[#This Row],[Oct 23 EV]:[Dec 23 EV]])</f>
        <v>#REF!</v>
      </c>
      <c r="MC48" s="198" t="e">
        <f>SUM(Tabelle2[[#This Row],[Jan 24 EV]:[Mar 24 EV]])</f>
        <v>#REF!</v>
      </c>
      <c r="MD48" s="198" t="e">
        <f>SUM(Tabelle2[[#This Row],[Apr 24 EV]:[Jun 24 EV]])</f>
        <v>#REF!</v>
      </c>
      <c r="ME48" s="198" t="e">
        <f>SUM(Tabelle2[[#This Row],[Jul 24 EV]:[Sep 24 EV]])</f>
        <v>#REF!</v>
      </c>
      <c r="MF48" s="198" t="e">
        <f>SUM(Tabelle2[[#This Row],[Oct 24 EV]:[Dec 24 EV]])</f>
        <v>#REF!</v>
      </c>
      <c r="MG48" s="74">
        <v>0</v>
      </c>
      <c r="MH48" s="74">
        <v>0</v>
      </c>
      <c r="MI48" s="74">
        <v>0</v>
      </c>
      <c r="MJ48" s="74">
        <v>0</v>
      </c>
      <c r="MK48" s="74">
        <v>0</v>
      </c>
      <c r="ML48" s="74">
        <v>0</v>
      </c>
      <c r="MM48" s="74">
        <v>0</v>
      </c>
      <c r="MN48" s="74">
        <v>0</v>
      </c>
      <c r="MO48" s="75">
        <v>0</v>
      </c>
      <c r="MP48" s="98">
        <v>0</v>
      </c>
      <c r="MQ48" s="98" t="e">
        <f>$AS48*2.204623/#REF!*$AP48*HU48</f>
        <v>#REF!</v>
      </c>
      <c r="MR48" s="98" t="e">
        <f>$AT48*2.204623/#REF!*$AP48*HV48</f>
        <v>#REF!</v>
      </c>
      <c r="MS48" s="98">
        <v>6164.1479542300012</v>
      </c>
      <c r="MT48" s="98">
        <v>15903.562422533338</v>
      </c>
      <c r="MU48" s="98">
        <v>14434.390632218337</v>
      </c>
      <c r="MV48" s="98">
        <f>SUM(Tabelle2[[#This Row],[Jan 22 EV]:[Dec 22 EV]])</f>
        <v>17303.145287853338</v>
      </c>
      <c r="MW48" s="98" t="e">
        <f>SUM(Tabelle2[[#This Row],[Jan 23 EV]:[Dec 23 EV]])</f>
        <v>#REF!</v>
      </c>
      <c r="MX48" s="98" t="e">
        <f>SUM(Tabelle2[[#This Row],[Jan 24 EV]:[Dec 24 EV]])</f>
        <v>#REF!</v>
      </c>
      <c r="MY48" s="98">
        <f t="shared" si="51"/>
        <v>13575.173357062002</v>
      </c>
      <c r="MZ48" s="98">
        <f t="shared" si="52"/>
        <v>3902.182710000001</v>
      </c>
      <c r="NA48" s="98">
        <f t="shared" si="53"/>
        <v>0</v>
      </c>
      <c r="NB48" s="98">
        <f t="shared" si="54"/>
        <v>0</v>
      </c>
      <c r="NC48" s="52">
        <v>1264.7234308624004</v>
      </c>
      <c r="ND48" s="52">
        <v>1493.2352503600002</v>
      </c>
      <c r="NE48" s="52">
        <v>1681.8667625614003</v>
      </c>
      <c r="NF48" s="52">
        <v>1670.8902367180438</v>
      </c>
      <c r="NG48" s="52">
        <v>1779.3953157600004</v>
      </c>
      <c r="NH48" s="52">
        <v>1638.9167382000005</v>
      </c>
      <c r="NI48" s="52">
        <v>1155.3712640525</v>
      </c>
      <c r="NJ48" s="52">
        <v>1216.1802779500003</v>
      </c>
      <c r="NK48" s="52">
        <v>1779.3953157600004</v>
      </c>
      <c r="NL48" s="52">
        <v>1779.3953157600004</v>
      </c>
      <c r="NM48" s="52">
        <v>1779.3953157600004</v>
      </c>
      <c r="NN48" s="52">
        <v>1105.6184345000001</v>
      </c>
      <c r="NO48" s="198">
        <f t="shared" si="26"/>
        <v>4439.8254437838004</v>
      </c>
      <c r="NP48" s="198">
        <f t="shared" si="27"/>
        <v>5089.2022906780448</v>
      </c>
      <c r="NQ48" s="198">
        <f t="shared" si="28"/>
        <v>4150.9468577625012</v>
      </c>
      <c r="NR48" s="198">
        <f t="shared" si="29"/>
        <v>4664.4090660200009</v>
      </c>
      <c r="NS48" s="198">
        <f t="shared" si="30"/>
        <v>18344.383658244347</v>
      </c>
      <c r="NT48" s="198">
        <v>1740.7959760111478</v>
      </c>
      <c r="NU48" s="198">
        <v>1682.0449655614764</v>
      </c>
      <c r="NV48" s="198">
        <v>1763.5724753084453</v>
      </c>
      <c r="NW48" s="198">
        <v>1610.2654835334727</v>
      </c>
      <c r="NX48" s="198">
        <v>1703.544150810832</v>
      </c>
      <c r="NY48" s="198">
        <v>1475.6647351572067</v>
      </c>
      <c r="NZ48" s="198">
        <v>1457.6681413663246</v>
      </c>
      <c r="OA48" s="198">
        <v>1169.1310640776876</v>
      </c>
      <c r="OB48" s="198">
        <v>1639.1464839511043</v>
      </c>
      <c r="OC48" s="198">
        <v>1679.2731081170884</v>
      </c>
      <c r="OD48" s="198">
        <v>1518.5444963103907</v>
      </c>
      <c r="OE48" s="198">
        <v>945.21740953554399</v>
      </c>
      <c r="OF48" s="198">
        <f>SUM(Tabelle2[[#This Row],[Jan 23 B EV]:[Mar 23 B EV]])</f>
        <v>5186.4134168810697</v>
      </c>
      <c r="OG48" s="198">
        <f>SUM(Tabelle2[[#This Row],[Apr 23 B EV]:[Jun 23 B EV]])</f>
        <v>4789.4743695015113</v>
      </c>
      <c r="OH48" s="198">
        <f>SUM(Tabelle2[[#This Row],[Jul 23 B EV]:[Sep 23 B EV]])</f>
        <v>4265.9456893951165</v>
      </c>
      <c r="OI48" s="198">
        <f>SUM(Tabelle2[[#This Row],[Oct 23 B EV]:[Dec 23 B EV]])</f>
        <v>4143.0350139630227</v>
      </c>
      <c r="OJ48" s="198">
        <f>SUM(Tabelle2[[#This Row],[Jan 23 B EV]:[Dec 23 B EV]])</f>
        <v>18384.868489740718</v>
      </c>
      <c r="OK48" s="75"/>
      <c r="OL48" s="75"/>
      <c r="OM48" s="43" t="s">
        <v>959</v>
      </c>
      <c r="ON48" s="43" t="s">
        <v>975</v>
      </c>
      <c r="OO48" s="43">
        <v>0</v>
      </c>
      <c r="OP48" s="43">
        <v>0</v>
      </c>
      <c r="OQ48" s="75"/>
      <c r="OR48" s="75"/>
      <c r="OS48" s="75"/>
      <c r="OT48" s="75"/>
      <c r="OU48" s="75"/>
      <c r="OV48" s="75"/>
      <c r="OW48" s="75"/>
      <c r="OX48" s="198" t="s">
        <v>1229</v>
      </c>
      <c r="OY48" s="198" t="s">
        <v>1229</v>
      </c>
      <c r="OZ48" s="198" t="s">
        <v>1229</v>
      </c>
      <c r="PA48" s="198" t="s">
        <v>1229</v>
      </c>
      <c r="PB48" s="353" t="s">
        <v>1229</v>
      </c>
      <c r="PC48" s="130" t="s">
        <v>57</v>
      </c>
      <c r="PD48" s="53" t="s">
        <v>162</v>
      </c>
      <c r="PE48" s="53" t="s">
        <v>159</v>
      </c>
      <c r="PF48" s="53" t="s">
        <v>190</v>
      </c>
      <c r="PG48" s="53">
        <v>0</v>
      </c>
      <c r="PH48" s="53">
        <v>580</v>
      </c>
      <c r="PI48" s="53">
        <v>1</v>
      </c>
      <c r="PJ48" s="53" t="s">
        <v>190</v>
      </c>
      <c r="PK48" s="53">
        <v>580</v>
      </c>
      <c r="PL48" s="53">
        <v>0</v>
      </c>
      <c r="PM48" s="317"/>
      <c r="PN48" s="53" t="s">
        <v>276</v>
      </c>
      <c r="PO48" s="53" t="s">
        <v>71</v>
      </c>
      <c r="PP48" s="200">
        <v>1514.6759560378769</v>
      </c>
      <c r="PQ48" s="56">
        <v>1458.5264388439821</v>
      </c>
      <c r="PR48" s="56">
        <v>1748.2400132301209</v>
      </c>
      <c r="PS48" s="56">
        <v>1793.170691875157</v>
      </c>
      <c r="PT48" s="200">
        <v>1579.9397350501818</v>
      </c>
      <c r="PU48" s="200">
        <v>1506.0252838259262</v>
      </c>
      <c r="PV48" s="200">
        <v>2178.5553362573096</v>
      </c>
      <c r="PW48" s="200">
        <v>2567.1720198155649</v>
      </c>
      <c r="PX48" s="200" t="e">
        <f>IF($PI48=1,SUMIF(#REF!,$PF48,#REF!),SUMIF(#REF!,$PJ48,#REF!))</f>
        <v>#REF!</v>
      </c>
      <c r="PY48" s="200" t="e">
        <f>IF($PI48=1,SUMIF(#REF!,$PF48,#REF!),SUMIF(#REF!,$PJ48,#REF!))</f>
        <v>#REF!</v>
      </c>
      <c r="PZ48" s="200" t="e">
        <f>IF($PI48=1,SUMIF(#REF!,$PF48,#REF!),SUMIF(#REF!,$PJ48,#REF!))</f>
        <v>#REF!</v>
      </c>
      <c r="QA48" s="200" t="e">
        <f>IF($PI48=1,SUMIF(#REF!,$PF48,#REF!),SUMIF(#REF!,$PJ48,#REF!))</f>
        <v>#REF!</v>
      </c>
      <c r="QB48" s="200" t="e">
        <f>IF($PI48=1,SUMIF(#REF!,$PF48,#REF!),SUMIF(#REF!,$PJ48,#REF!))</f>
        <v>#REF!</v>
      </c>
      <c r="QC48" s="200" t="e">
        <f>IF($PI48=1,SUMIF(#REF!,$PF48,#REF!),SUMIF(#REF!,$PJ48,#REF!))</f>
        <v>#REF!</v>
      </c>
      <c r="QD48" s="57">
        <f t="shared" ref="QD48:QD111" si="55">($AR48*(1+$AZ48))*(PQ48*(1+$PG48)+$PH48)/1000</f>
        <v>4.790537131283358</v>
      </c>
      <c r="QE48" s="57">
        <f t="shared" ref="QE48:QE111" si="56">($AS48*(1+$AZ48))*(PR48*(1+$PG48)+$PH48)/1000</f>
        <v>5.4713640310907836</v>
      </c>
      <c r="QF48" s="57">
        <f t="shared" si="50"/>
        <v>7.0008535410317139</v>
      </c>
      <c r="QG48" s="57">
        <f t="shared" ref="QG48:QG111" si="57">($AU48*(1+$AZ48))*(PT48*(1+$PG48)+$PH48)/1000</f>
        <v>6.3718222183980373</v>
      </c>
      <c r="QH48" s="57">
        <f t="shared" si="42"/>
        <v>6.1537745872864829</v>
      </c>
      <c r="QI48" s="57">
        <f t="shared" si="43"/>
        <v>8.1377382419590631</v>
      </c>
      <c r="QJ48" s="57">
        <f>IF(Tabelle2[[#This Row],[Index and Premium Usage]]=1,($AW48*(1+$AZ48))*(PW48*(1+$PG48)+$PH48)/1000,($AW48*(1+$AZ48))*(PW48*(1+$PG48)+$PK48)/1000)</f>
        <v>9.2841574584559172</v>
      </c>
      <c r="QK48" s="57" t="e">
        <f>IF($PI48=1,($AW48*(1+$AY48))*(PX48*(1+$PG48)+$PH48)/1000,($AW48*(1+$AZ48))*(PX48*(1+$PG48)+$PK48+Tabelle2[[#This Row],[Premium VW 2023]])/1000)</f>
        <v>#REF!</v>
      </c>
      <c r="QL48" s="57" t="e">
        <f t="shared" si="44"/>
        <v>#REF!</v>
      </c>
      <c r="QM48" s="57" t="e">
        <f t="shared" si="45"/>
        <v>#REF!</v>
      </c>
      <c r="QN48" s="57" t="e">
        <f t="shared" si="46"/>
        <v>#REF!</v>
      </c>
      <c r="QO48" s="57" t="e">
        <f t="shared" si="47"/>
        <v>#REF!</v>
      </c>
      <c r="QP48" s="57" t="e">
        <f t="shared" si="48"/>
        <v>#REF!</v>
      </c>
    </row>
    <row r="49" spans="1:458" ht="12.75" customHeight="1">
      <c r="A49" s="94" t="s">
        <v>795</v>
      </c>
      <c r="B49" s="94" t="s">
        <v>87</v>
      </c>
      <c r="C49" s="94" t="s">
        <v>1553</v>
      </c>
      <c r="D49" s="94" t="s">
        <v>108</v>
      </c>
      <c r="E49" s="173" t="s">
        <v>304</v>
      </c>
      <c r="F49" s="94" t="s">
        <v>304</v>
      </c>
      <c r="G49" s="94" t="s">
        <v>304</v>
      </c>
      <c r="H49" s="2" t="s">
        <v>1557</v>
      </c>
      <c r="I49" s="188" t="s">
        <v>249</v>
      </c>
      <c r="J49" s="94" t="s">
        <v>1459</v>
      </c>
      <c r="K49" s="94" t="s">
        <v>1447</v>
      </c>
      <c r="L49" s="94" t="s">
        <v>1447</v>
      </c>
      <c r="M49" s="2" t="s">
        <v>1000</v>
      </c>
      <c r="N49" s="2" t="s">
        <v>1474</v>
      </c>
      <c r="O49" s="1"/>
      <c r="P49" s="3">
        <v>0</v>
      </c>
      <c r="Q49" s="2">
        <v>0</v>
      </c>
      <c r="R49" s="94"/>
      <c r="S49" s="94"/>
      <c r="T49" s="94" t="s">
        <v>1282</v>
      </c>
      <c r="U49" s="94" t="s">
        <v>38</v>
      </c>
      <c r="V49" s="94"/>
      <c r="W49" s="94"/>
      <c r="X49" s="94"/>
      <c r="Y49" s="2" t="s">
        <v>257</v>
      </c>
      <c r="Z49" s="2" t="s">
        <v>261</v>
      </c>
      <c r="AA49" s="2" t="s">
        <v>739</v>
      </c>
      <c r="AB49" s="2" t="s">
        <v>1229</v>
      </c>
      <c r="AC49" s="326" t="s">
        <v>1139</v>
      </c>
      <c r="AD49" s="94"/>
      <c r="AE49" s="94"/>
      <c r="AF49" s="94" t="s">
        <v>119</v>
      </c>
      <c r="AG49" s="2">
        <v>0</v>
      </c>
      <c r="AH49" s="2">
        <v>0</v>
      </c>
      <c r="AI49" s="2">
        <v>0</v>
      </c>
      <c r="AJ49" s="2" t="s">
        <v>120</v>
      </c>
      <c r="AK49" s="20"/>
      <c r="AL49" s="24"/>
      <c r="AM49" s="24"/>
      <c r="AN49" s="24"/>
      <c r="AO49" s="24"/>
      <c r="AP49" s="13">
        <v>1</v>
      </c>
      <c r="AQ49" s="129"/>
      <c r="AR49" s="73">
        <v>5.25</v>
      </c>
      <c r="AS49" s="73">
        <v>5.25</v>
      </c>
      <c r="AT49" s="73">
        <v>5.25</v>
      </c>
      <c r="AU49" s="33">
        <v>5.25</v>
      </c>
      <c r="AV49" s="33">
        <v>5.25</v>
      </c>
      <c r="AW49" s="33">
        <v>5.25</v>
      </c>
      <c r="AX49" s="193"/>
      <c r="AY49" s="61">
        <v>0</v>
      </c>
      <c r="AZ49" s="61">
        <v>0</v>
      </c>
      <c r="BA49" s="96">
        <v>2435</v>
      </c>
      <c r="BB49" s="96">
        <v>4591</v>
      </c>
      <c r="BC49" s="96">
        <v>4635</v>
      </c>
      <c r="BD49" s="96">
        <v>3903</v>
      </c>
      <c r="BE49" s="133">
        <v>4191</v>
      </c>
      <c r="BF49" s="133">
        <v>4555</v>
      </c>
      <c r="BG49" s="133">
        <v>3002</v>
      </c>
      <c r="BH49" s="133">
        <v>4142</v>
      </c>
      <c r="BI49" s="133">
        <v>3882</v>
      </c>
      <c r="BJ49" s="133">
        <v>4610</v>
      </c>
      <c r="BK49" s="133">
        <v>5785</v>
      </c>
      <c r="BL49" s="133">
        <v>3839</v>
      </c>
      <c r="BM49" s="96">
        <v>3819</v>
      </c>
      <c r="BN49" s="96">
        <v>5115</v>
      </c>
      <c r="BO49" s="96">
        <v>5462</v>
      </c>
      <c r="BP49" s="96">
        <v>4644</v>
      </c>
      <c r="BQ49" s="96">
        <v>3759</v>
      </c>
      <c r="BR49" s="96">
        <v>3372</v>
      </c>
      <c r="BS49" s="96">
        <v>3552</v>
      </c>
      <c r="BT49" s="96">
        <v>3477</v>
      </c>
      <c r="BU49" s="96">
        <v>4089</v>
      </c>
      <c r="BV49" s="96">
        <v>4446</v>
      </c>
      <c r="BW49" s="96">
        <v>5276</v>
      </c>
      <c r="BX49" s="96">
        <v>4212</v>
      </c>
      <c r="BY49" s="96">
        <v>3912</v>
      </c>
      <c r="BZ49" s="96">
        <v>5729</v>
      </c>
      <c r="CA49" s="96">
        <v>4620</v>
      </c>
      <c r="CB49" s="96">
        <v>1812</v>
      </c>
      <c r="CC49" s="96">
        <v>2569</v>
      </c>
      <c r="CD49" s="96">
        <v>2302</v>
      </c>
      <c r="CE49" s="96">
        <v>2210</v>
      </c>
      <c r="CF49" s="96">
        <v>2204</v>
      </c>
      <c r="CG49" s="96">
        <v>1928</v>
      </c>
      <c r="CH49" s="96">
        <v>1385</v>
      </c>
      <c r="CI49" s="96">
        <v>1704</v>
      </c>
      <c r="CJ49" s="96">
        <v>1663</v>
      </c>
      <c r="CK49" s="95">
        <f>SUM(Tabelle2[[#This Row],[Jan 22 CF]:[Mar 22 CF]])</f>
        <v>11661</v>
      </c>
      <c r="CL49" s="95">
        <f>SUM(Tabelle2[[#This Row],[Apr 22 CF]:[Jun 22 CF]])</f>
        <v>12649</v>
      </c>
      <c r="CM49" s="95">
        <f>SUM(Tabelle2[[#This Row],[Jul 22 CF]:[Sep 22 CF]])</f>
        <v>11026</v>
      </c>
      <c r="CN49" s="95">
        <f>SUM(Tabelle2[[#This Row],[Oct 22 CF]:[Dec 22 CF]])</f>
        <v>14234</v>
      </c>
      <c r="CO49" s="95">
        <f>SUM(Tabelle2[[#This Row],[Jan 23 CF]:[Mar 23 CF]])</f>
        <v>14396</v>
      </c>
      <c r="CP49" s="95">
        <f>SUM(Tabelle2[[#This Row],[Apr 23 CF]:[Jun 23 CF]])</f>
        <v>11775</v>
      </c>
      <c r="CQ49" s="95">
        <f>SUM(Tabelle2[[#This Row],[Jul 23 CF]:[Sep 23 CF]])</f>
        <v>11118</v>
      </c>
      <c r="CR49" s="95">
        <f>SUM(Tabelle2[[#This Row],[Oct 23 CF]:[Dec 23 CF]])</f>
        <v>13934</v>
      </c>
      <c r="CS49" s="95">
        <f>SUM(Tabelle2[[#This Row],[Jan 24 CF]:[Mar 24 CF]])</f>
        <v>14261</v>
      </c>
      <c r="CT49" s="95">
        <f>SUM(Tabelle2[[#This Row],[Apr 24 CF]:[Jun 24 CF]])</f>
        <v>6683</v>
      </c>
      <c r="CU49" s="95">
        <f>SUM(Tabelle2[[#This Row],[Jul 24 CF]:[Sep 24 CF]])</f>
        <v>6342</v>
      </c>
      <c r="CV49" s="95">
        <f>SUM(Tabelle2[[#This Row],[Oct 24 CF]:[Dec 24 CF]])</f>
        <v>4752</v>
      </c>
      <c r="CW49" s="98">
        <v>3942</v>
      </c>
      <c r="CX49" s="275">
        <v>33645</v>
      </c>
      <c r="CY49" s="98">
        <v>39545</v>
      </c>
      <c r="CZ49" s="52">
        <v>42480</v>
      </c>
      <c r="DA49" s="52">
        <f>SUM(Tabelle2[[#This Row],[Jan 22 CF]:[Dec 22 CF]])</f>
        <v>49570</v>
      </c>
      <c r="DB49" s="98">
        <f>SUM(Tabelle2[[#This Row],[Jan 23 CF]:[Dec 23 CF]])</f>
        <v>51223</v>
      </c>
      <c r="DC49" s="98">
        <f>SUM(Tabelle2[[#This Row],[Jan 24 CF]:[Dec 24 CF]])</f>
        <v>32038</v>
      </c>
      <c r="DD49" s="98">
        <v>28258</v>
      </c>
      <c r="DE49" s="98">
        <v>12839</v>
      </c>
      <c r="DF49" s="98">
        <v>0</v>
      </c>
      <c r="DG49" s="98">
        <v>0</v>
      </c>
      <c r="DH49" s="98">
        <v>0</v>
      </c>
      <c r="DI49" s="98">
        <v>0</v>
      </c>
      <c r="DJ49" s="98">
        <v>0</v>
      </c>
      <c r="DK49" s="98">
        <v>0</v>
      </c>
      <c r="DL49" s="98">
        <v>0</v>
      </c>
      <c r="DM49" s="98">
        <v>0</v>
      </c>
      <c r="DN49" s="98"/>
      <c r="DO49" s="98"/>
      <c r="DP49" s="226">
        <v>0.95</v>
      </c>
      <c r="DQ49" s="226">
        <v>0.92500000000000004</v>
      </c>
      <c r="DR49" s="226">
        <v>0.8</v>
      </c>
      <c r="DS49" s="226">
        <v>0.85</v>
      </c>
      <c r="DT49" s="226">
        <v>0.9</v>
      </c>
      <c r="DU49" s="226">
        <v>0.9</v>
      </c>
      <c r="DV49" s="226">
        <v>0.9</v>
      </c>
      <c r="DW49" s="226">
        <v>0.9</v>
      </c>
      <c r="DX49" s="226">
        <v>0.9</v>
      </c>
      <c r="DY49" s="226">
        <v>0.9</v>
      </c>
      <c r="DZ49" s="226">
        <v>0.9</v>
      </c>
      <c r="EA49" s="226">
        <v>0.88</v>
      </c>
      <c r="EB49" s="226">
        <v>0.9</v>
      </c>
      <c r="EC49" s="226">
        <v>0.93</v>
      </c>
      <c r="ED49" s="226">
        <v>0.93</v>
      </c>
      <c r="EE49" s="226">
        <v>0.9</v>
      </c>
      <c r="EF49" s="316">
        <v>0.9</v>
      </c>
      <c r="EG49" s="316">
        <v>0.9</v>
      </c>
      <c r="EH49" s="272">
        <v>0.85</v>
      </c>
      <c r="EI49" s="226">
        <v>0.95</v>
      </c>
      <c r="EJ49" s="226">
        <v>0.95</v>
      </c>
      <c r="EK49" s="226">
        <v>0.95</v>
      </c>
      <c r="EL49" s="226">
        <v>0.97499999999999998</v>
      </c>
      <c r="EM49" s="226">
        <v>0.95</v>
      </c>
      <c r="EN49" s="226">
        <v>0.9</v>
      </c>
      <c r="EO49" s="226">
        <v>0.9</v>
      </c>
      <c r="EP49" s="226">
        <v>0.9</v>
      </c>
      <c r="EQ49" s="226">
        <v>0.9</v>
      </c>
      <c r="ER49" s="226">
        <v>0.9</v>
      </c>
      <c r="ES49" s="226">
        <v>0.9</v>
      </c>
      <c r="ET49" s="226">
        <v>0.9</v>
      </c>
      <c r="EU49" s="226">
        <v>0.9</v>
      </c>
      <c r="EV49" s="226">
        <v>0.9</v>
      </c>
      <c r="EW49" s="226">
        <v>0.9</v>
      </c>
      <c r="EX49" s="226">
        <v>0.9</v>
      </c>
      <c r="EY49" s="226">
        <v>0.9</v>
      </c>
      <c r="EZ49" s="272">
        <v>0.85</v>
      </c>
      <c r="FA49" s="226">
        <v>0.9</v>
      </c>
      <c r="FB49" s="226">
        <v>0.6</v>
      </c>
      <c r="FC49" s="226">
        <v>0.85</v>
      </c>
      <c r="FD49" s="226">
        <v>0.95</v>
      </c>
      <c r="FE49" s="226">
        <v>0.95</v>
      </c>
      <c r="FF49" s="226">
        <v>0</v>
      </c>
      <c r="FG49" s="226">
        <v>0</v>
      </c>
      <c r="FH49" s="226">
        <v>0</v>
      </c>
      <c r="FI49" s="226">
        <v>0</v>
      </c>
      <c r="FJ49" s="226">
        <v>0</v>
      </c>
      <c r="FK49" s="226">
        <v>0</v>
      </c>
      <c r="FL49" s="226">
        <v>0</v>
      </c>
      <c r="FM49" s="195">
        <f t="shared" si="0"/>
        <v>2435</v>
      </c>
      <c r="FN49" s="195">
        <f t="shared" si="1"/>
        <v>4591</v>
      </c>
      <c r="FO49" s="195">
        <f t="shared" si="2"/>
        <v>4635</v>
      </c>
      <c r="FP49" s="195">
        <f t="shared" si="3"/>
        <v>3903</v>
      </c>
      <c r="FQ49" s="195">
        <f t="shared" si="4"/>
        <v>4191</v>
      </c>
      <c r="FR49" s="195">
        <f t="shared" si="5"/>
        <v>4555</v>
      </c>
      <c r="FS49" s="195">
        <f t="shared" si="6"/>
        <v>3002</v>
      </c>
      <c r="FT49" s="95">
        <f t="shared" si="7"/>
        <v>4142</v>
      </c>
      <c r="FU49" s="95">
        <f t="shared" si="8"/>
        <v>3882</v>
      </c>
      <c r="FV49" s="95">
        <f t="shared" si="9"/>
        <v>4610</v>
      </c>
      <c r="FW49" s="95">
        <f t="shared" si="10"/>
        <v>5785</v>
      </c>
      <c r="FX49" s="95">
        <f t="shared" si="11"/>
        <v>3839</v>
      </c>
      <c r="FY49" s="95">
        <f t="shared" si="12"/>
        <v>3819</v>
      </c>
      <c r="FZ49" s="95">
        <f t="shared" si="13"/>
        <v>5115</v>
      </c>
      <c r="GA49" s="95">
        <f t="shared" si="14"/>
        <v>5462</v>
      </c>
      <c r="GB49" s="95">
        <f t="shared" si="15"/>
        <v>4644</v>
      </c>
      <c r="GC49" s="95">
        <f t="shared" si="16"/>
        <v>3759</v>
      </c>
      <c r="GD49" s="95">
        <f t="shared" si="17"/>
        <v>3372</v>
      </c>
      <c r="GE49" s="95">
        <f t="shared" si="18"/>
        <v>3552</v>
      </c>
      <c r="GF49" s="95">
        <f t="shared" si="19"/>
        <v>3477</v>
      </c>
      <c r="GG49" s="95">
        <f t="shared" si="20"/>
        <v>4089</v>
      </c>
      <c r="GH49" s="95">
        <f t="shared" si="21"/>
        <v>4446</v>
      </c>
      <c r="GI49" s="95">
        <f>BW49*Tabelle2[[#This Row],[Nov 2023 AF]]</f>
        <v>5144.0999999999995</v>
      </c>
      <c r="GJ49" s="95">
        <f>BX49*Tabelle2[[#This Row],[Dec 2023 AF]]</f>
        <v>4001.3999999999996</v>
      </c>
      <c r="GK49" s="95">
        <f>BY49*Tabelle2[[#This Row],[Jan 2024 AF]]</f>
        <v>3520.8</v>
      </c>
      <c r="GL49" s="95">
        <f>BZ49*Tabelle2[[#This Row],[Feb 2024 AF]]</f>
        <v>5156.1000000000004</v>
      </c>
      <c r="GM49" s="95">
        <f>CA49*Tabelle2[[#This Row],[Mar 2024 AF]]</f>
        <v>4158</v>
      </c>
      <c r="GN49" s="95">
        <f>CB49*Tabelle2[[#This Row],[Apr 2024 AF]]</f>
        <v>1630.8</v>
      </c>
      <c r="GO49" s="95">
        <f>CC49*Tabelle2[[#This Row],[May 2024 AF]]</f>
        <v>2312.1</v>
      </c>
      <c r="GP49" s="95">
        <f>CD49*Tabelle2[[#This Row],[Jun 2024 AF]]</f>
        <v>2071.8000000000002</v>
      </c>
      <c r="GQ49" s="95">
        <f>CE49*Tabelle2[[#This Row],[Jul 2024 AF]]</f>
        <v>1989</v>
      </c>
      <c r="GR49" s="95">
        <f>CF49*Tabelle2[[#This Row],[Aug 2024 AF]]</f>
        <v>1983.6000000000001</v>
      </c>
      <c r="GS49" s="95">
        <f>CG49*Tabelle2[[#This Row],[Sep 2024 AF]]</f>
        <v>1735.2</v>
      </c>
      <c r="GT49" s="95">
        <f>CH49*Tabelle2[[#This Row],[Oct 2024 AF]]</f>
        <v>1246.5</v>
      </c>
      <c r="GU49" s="95">
        <f>CI49*Tabelle2[[#This Row],[Nov 2024 AF]]</f>
        <v>1533.6000000000001</v>
      </c>
      <c r="GV49" s="95">
        <f>CJ49*Tabelle2[[#This Row],[Dec 2024 AF]]</f>
        <v>1496.7</v>
      </c>
      <c r="GW49" s="95">
        <f>SUM(Tabelle2[[#This Row],[Jan 22 NF]:[Mar 22 NF]])</f>
        <v>11661</v>
      </c>
      <c r="GX49" s="95">
        <f>SUM(Tabelle2[[#This Row],[Apr 22 NF]:[Jun 22 NF]])</f>
        <v>12649</v>
      </c>
      <c r="GY49" s="95">
        <f>SUM(Tabelle2[[#This Row],[Jul 22 NF]:[Sep 22 NF]])</f>
        <v>11026</v>
      </c>
      <c r="GZ49" s="95">
        <f>SUM(Tabelle2[[#This Row],[Oct 22 NF]:[Dec 22 NF]])</f>
        <v>14234</v>
      </c>
      <c r="HA49" s="98">
        <f>SUM(Tabelle2[[#This Row],[Jan 23 NF]:[Mar 23 NF]])</f>
        <v>14396</v>
      </c>
      <c r="HB49" s="98">
        <f>SUM(Tabelle2[[#This Row],[Apr 23 NF]:[Jun 23 NF]])</f>
        <v>11775</v>
      </c>
      <c r="HC49" s="98">
        <f>SUM(Tabelle2[[#This Row],[Jul 23 NF]:[Sep 23 NF]])</f>
        <v>11118</v>
      </c>
      <c r="HD49" s="98">
        <f>SUM(Tabelle2[[#This Row],[Oct 23 NF]:[Dec 23 NF]])</f>
        <v>13591.499999999998</v>
      </c>
      <c r="HE49" s="95">
        <f>SUM(Tabelle2[[#This Row],[Jan 24 NF]:[Mar 24 NF]])</f>
        <v>12834.900000000001</v>
      </c>
      <c r="HF49" s="98">
        <f>SUM(Tabelle2[[#This Row],[Apr 24 NF]:[Jun 24 NF]])</f>
        <v>6014.7</v>
      </c>
      <c r="HG49" s="98">
        <f>SUM(Tabelle2[[#This Row],[Jul 24 NF]:[Sep 24 NF]])</f>
        <v>5707.8</v>
      </c>
      <c r="HH49" s="98">
        <f>SUM(Tabelle2[[#This Row],[Oct 24 NF]:[Dec 24 NF]])</f>
        <v>4276.8</v>
      </c>
      <c r="HI49" s="75">
        <v>0</v>
      </c>
      <c r="HJ49" s="75">
        <v>0</v>
      </c>
      <c r="HK49" s="75">
        <v>0</v>
      </c>
      <c r="HL49" s="75">
        <v>0</v>
      </c>
      <c r="HM49" s="75">
        <v>0</v>
      </c>
      <c r="HN49" s="75">
        <v>0</v>
      </c>
      <c r="HO49" s="75">
        <v>0</v>
      </c>
      <c r="HP49" s="75">
        <v>0</v>
      </c>
      <c r="HQ49" s="75">
        <v>0</v>
      </c>
      <c r="HR49" s="75">
        <v>0</v>
      </c>
      <c r="HS49" s="75">
        <v>0</v>
      </c>
      <c r="HT49" s="75">
        <v>0</v>
      </c>
      <c r="HU49" s="75">
        <v>0</v>
      </c>
      <c r="HV49" s="98">
        <v>3942</v>
      </c>
      <c r="HW49" s="98">
        <v>33645</v>
      </c>
      <c r="HX49" s="98">
        <v>39545</v>
      </c>
      <c r="HY49" s="98">
        <v>42480</v>
      </c>
      <c r="HZ49" s="98">
        <f>SUM(Tabelle2[[#This Row],[Jan 22 NF]:[Dec 22 NF]])</f>
        <v>49570</v>
      </c>
      <c r="IA49" s="98">
        <f>SUM(Tabelle2[[#This Row],[Jan 23 NF]:[Dec 23 NF]])</f>
        <v>50880.5</v>
      </c>
      <c r="IB49" s="98">
        <f>SUM(Tabelle2[[#This Row],[Jan 24 NF]:[Dec 24 NF]])</f>
        <v>28834.199999999997</v>
      </c>
      <c r="IC49" s="98">
        <f>IFERROR(Tabelle2[[#This Row],[2025 CF]]*Tabelle2[[#This Row],[2025 AF]],0)</f>
        <v>16954.8</v>
      </c>
      <c r="ID49" s="98">
        <f>IFERROR(Tabelle2[[#This Row],[2026 CF]]*Tabelle2[[#This Row],[2026 AF]],0)</f>
        <v>10913.15</v>
      </c>
      <c r="IE49" s="98">
        <f>IFERROR(Tabelle2[[#This Row],[2027 CF]]*Tabelle2[[#This Row],[2027 AF]],0)</f>
        <v>0</v>
      </c>
      <c r="IF49" s="98">
        <f>IFERROR(Tabelle2[[#This Row],[2028 CF]]*Tabelle2[[#This Row],[2028 AF]],0)</f>
        <v>0</v>
      </c>
      <c r="IG49" s="98">
        <f>IFERROR(Tabelle2[[#This Row],[2029 CF]]*Tabelle2[[#This Row],[2029 AF]],0)</f>
        <v>0</v>
      </c>
      <c r="IH49" s="98">
        <f>IFERROR(Tabelle2[[#This Row],[2030 CF]]*Tabelle2[[#This Row],[2030 AF]],0)</f>
        <v>0</v>
      </c>
      <c r="II49" s="98">
        <f>IFERROR(Tabelle2[[#This Row],[2031 CF]]*Tabelle2[[#This Row],[2031 AF]],0)</f>
        <v>0</v>
      </c>
      <c r="IJ49" s="98">
        <f>IFERROR(Tabelle2[[#This Row],[2032 CF]]*Tabelle2[[#This Row],[2032 AF]],0)</f>
        <v>0</v>
      </c>
      <c r="IK49" s="98">
        <f>IFERROR(Tabelle2[[#This Row],[2033 CF]]*Tabelle2[[#This Row],[2033 AF]],0)</f>
        <v>0</v>
      </c>
      <c r="IL49" s="98">
        <f>IFERROR(Tabelle2[[#This Row],[2034 CF]]*Tabelle2[[#This Row],[2034 AF]],0)</f>
        <v>0</v>
      </c>
      <c r="IM49" s="98">
        <f>IFERROR(Tabelle2[[#This Row],[2035 CF]]*Tabelle2[[#This Row],[2035 AF]],0)</f>
        <v>0</v>
      </c>
      <c r="IN49" s="51">
        <v>3080.4480000000003</v>
      </c>
      <c r="IO49" s="51">
        <v>2950.8192000000004</v>
      </c>
      <c r="IP49" s="51">
        <v>3555.72</v>
      </c>
      <c r="IQ49" s="51">
        <v>2828.2422365389657</v>
      </c>
      <c r="IR49" s="51">
        <v>2558.3040000000001</v>
      </c>
      <c r="IS49" s="51">
        <v>2034.396</v>
      </c>
      <c r="IT49" s="51">
        <v>2049.2639999999997</v>
      </c>
      <c r="IU49" s="51">
        <v>2543.52</v>
      </c>
      <c r="IV49" s="51">
        <v>2630.88</v>
      </c>
      <c r="IW49" s="51">
        <v>3978.0720000000001</v>
      </c>
      <c r="IX49" s="51">
        <v>2104.7040000000002</v>
      </c>
      <c r="IY49" s="51">
        <v>1340.6399999999999</v>
      </c>
      <c r="IZ49" s="199">
        <v>9586.9871999999996</v>
      </c>
      <c r="JA49" s="199">
        <v>7420.9422365389655</v>
      </c>
      <c r="JB49" s="199">
        <v>7223.6639999999998</v>
      </c>
      <c r="JC49" s="199">
        <v>7423.4159999999993</v>
      </c>
      <c r="JD49" s="199">
        <v>31655.009436538967</v>
      </c>
      <c r="JE49" s="196">
        <v>2962.0592539633767</v>
      </c>
      <c r="JF49" s="196">
        <v>2862.0912068284647</v>
      </c>
      <c r="JG49" s="196">
        <v>3000.8147091954365</v>
      </c>
      <c r="JH49" s="196">
        <v>2739.9545050462539</v>
      </c>
      <c r="JI49" s="196">
        <v>2898.6732425742316</v>
      </c>
      <c r="JJ49" s="196">
        <v>2510.9239938246665</v>
      </c>
      <c r="JK49" s="196">
        <v>2480.3018083918569</v>
      </c>
      <c r="JL49" s="196">
        <v>1989.3402415730234</v>
      </c>
      <c r="JM49" s="196">
        <v>2789.0971017259562</v>
      </c>
      <c r="JN49" s="196">
        <v>2857.3747402769791</v>
      </c>
      <c r="JO49" s="196">
        <v>2583.886245048709</v>
      </c>
      <c r="JP49" s="196">
        <v>1608.3389515510455</v>
      </c>
      <c r="JQ49" s="196">
        <f>SUM(Tabelle2[[#This Row],[Jan-23B]:[Mar-23B]])</f>
        <v>8824.9651699872775</v>
      </c>
      <c r="JR49" s="196">
        <f>SUM(Tabelle2[[#This Row],[Apr-23B]:[Jun-23B]])</f>
        <v>8149.5517414451515</v>
      </c>
      <c r="JS49" s="196">
        <f>SUM(Tabelle2[[#This Row],[Jul-23B]:[Sep-23B]])</f>
        <v>7258.7391516908365</v>
      </c>
      <c r="JT49" s="196">
        <f>SUM(Tabelle2[[#This Row],[Oct-23B]:[Dec-23B]])</f>
        <v>7049.5999368767334</v>
      </c>
      <c r="JU49" s="196">
        <f>SUM(Tabelle2[[#This Row],[1Q23 B1]:[4Q23 B]])</f>
        <v>31282.856</v>
      </c>
      <c r="JV49" s="196">
        <v>26176.769999999997</v>
      </c>
      <c r="JW49" s="196">
        <v>26493.649999999998</v>
      </c>
      <c r="JX49" s="196">
        <v>24019.3</v>
      </c>
      <c r="JY49" s="196">
        <v>10913.15</v>
      </c>
      <c r="JZ49" s="196">
        <v>0</v>
      </c>
      <c r="KA49" s="196">
        <v>10099.234111349251</v>
      </c>
      <c r="KB49" s="196">
        <v>10221.489275191252</v>
      </c>
      <c r="KC49" s="196">
        <v>9266.8627141825018</v>
      </c>
      <c r="KD49" s="196">
        <v>4210.391761178751</v>
      </c>
      <c r="KE49" s="196">
        <v>0</v>
      </c>
      <c r="KF49" s="196" t="str">
        <f>IF(SUM(Tabelle2[[#This Row],[2018 NF]:[2028 NF]],Tabelle2[[#This Row],[2023 B]])&gt;0,"yes","no")</f>
        <v>yes</v>
      </c>
      <c r="KG49" s="196" t="str">
        <f>IFERROR(INDEX(Tabelle2[[#Headers],[2005 NF]:[2034 NF]],MATCH(TRUE,INDEX(Tabelle2[[#This Row],[2005 NF]:[2034 NF]]&gt;1000,),0)),0)</f>
        <v>2018 NF</v>
      </c>
      <c r="KH49" s="196" t="str">
        <f>IFERROR(LOOKUP(2,1/(Tabelle2[[#This Row],[2005 NF]:[2035 NF]]&gt;1000),Tabelle2[[#Headers],[2005 NF]:[2035 NF]]),0)</f>
        <v>2026 NF</v>
      </c>
      <c r="KI49" s="196">
        <f>SUM(Tabelle2[[#This Row],[Jan 23 NF]:[Mar 23 NF]])</f>
        <v>14396</v>
      </c>
      <c r="KJ49" s="196">
        <f>SUM(Tabelle2[[#This Row],[Jan-23B]:[Mar-23B]])</f>
        <v>8824.9651699872775</v>
      </c>
      <c r="KK49" s="52">
        <v>939.44497587500018</v>
      </c>
      <c r="KL49" s="52">
        <v>1771.2492337750004</v>
      </c>
      <c r="KM49" s="52">
        <v>1788.2248308750004</v>
      </c>
      <c r="KN49" s="52">
        <v>1505.8126245750004</v>
      </c>
      <c r="KO49" s="52">
        <v>1616.9256237750003</v>
      </c>
      <c r="KP49" s="52">
        <v>1757.3601088750004</v>
      </c>
      <c r="KQ49" s="52">
        <v>1158.1986930500002</v>
      </c>
      <c r="KR49" s="52">
        <v>1598.0209815500004</v>
      </c>
      <c r="KS49" s="52">
        <v>1497.7106350500003</v>
      </c>
      <c r="KT49" s="52">
        <v>1778.5796052500004</v>
      </c>
      <c r="KU49" s="52">
        <v>2231.9052096250007</v>
      </c>
      <c r="KV49" s="52">
        <v>1481.1208469750004</v>
      </c>
      <c r="KW49" s="52">
        <v>1473.4046664750003</v>
      </c>
      <c r="KX49" s="52">
        <v>1973.4131628750004</v>
      </c>
      <c r="KY49" s="52">
        <v>2107.2888945500004</v>
      </c>
      <c r="KZ49" s="52">
        <v>1791.6971121000004</v>
      </c>
      <c r="LA49" s="52" t="e">
        <f>$AV49*2.204623/#REF!*$AP49*Tabelle2[[#This Row],[May 23 NF]]</f>
        <v>#REF!</v>
      </c>
      <c r="LB49" s="52" t="e">
        <f>$AV49*2.204623/#REF!*$AP49*Tabelle2[[#This Row],[Jun 23 NF]]</f>
        <v>#REF!</v>
      </c>
      <c r="LC49" s="52" t="e">
        <f>$AV49*2.204623/#REF!*$AP49*Tabelle2[[#This Row],[Jul 23 NF]]</f>
        <v>#REF!</v>
      </c>
      <c r="LD49" s="52" t="e">
        <f>$AV49*2.204623/#REF!*$AP49*Tabelle2[[#This Row],[Aug 23 NF]]</f>
        <v>#REF!</v>
      </c>
      <c r="LE49" s="52" t="e">
        <f>$AV49*2.204623/#REF!*$AP49*Tabelle2[[#This Row],[Sep 23 NF]]</f>
        <v>#REF!</v>
      </c>
      <c r="LF49" s="52" t="e">
        <f>$AV49*2.204623/#REF!*$AP49*Tabelle2[[#This Row],[Oct 23 NF]]</f>
        <v>#REF!</v>
      </c>
      <c r="LG49" s="52" t="e">
        <f>$AV49*2.204623/#REF!*$AP49*Tabelle2[[#This Row],[Nov 23 NF]]</f>
        <v>#REF!</v>
      </c>
      <c r="LH49" s="52" t="e">
        <f>$AV49*2.204623/#REF!*$AP49*Tabelle2[[#This Row],[Dec 23 NF]]</f>
        <v>#REF!</v>
      </c>
      <c r="LI49" s="52" t="e">
        <f>$AV49*2.204623/#REF!*$AP49*Tabelle2[[#This Row],[Jan 24 NF]]</f>
        <v>#REF!</v>
      </c>
      <c r="LJ49" s="52" t="e">
        <f>$AV49*2.204623/#REF!*$AP49*Tabelle2[[#This Row],[Feb 24 NF]]</f>
        <v>#REF!</v>
      </c>
      <c r="LK49" s="52" t="e">
        <f>$AV49*2.204623/#REF!*$AP49*Tabelle2[[#This Row],[Mar 24 NF]]</f>
        <v>#REF!</v>
      </c>
      <c r="LL49" s="52" t="e">
        <f>$AV49*2.204623/#REF!*$AP49*Tabelle2[[#This Row],[Apr 24 NF]]</f>
        <v>#REF!</v>
      </c>
      <c r="LM49" s="52" t="e">
        <f>$AV49*2.204623/#REF!*$AP49*Tabelle2[[#This Row],[May 24 NF]]</f>
        <v>#REF!</v>
      </c>
      <c r="LN49" s="52" t="e">
        <f>$AV49*2.204623/#REF!*$AP49*Tabelle2[[#This Row],[Jun 24 NF]]</f>
        <v>#REF!</v>
      </c>
      <c r="LO49" s="52" t="e">
        <f>$AV49*2.204623/#REF!*$AP49*Tabelle2[[#This Row],[Jul 24 NF]]</f>
        <v>#REF!</v>
      </c>
      <c r="LP49" s="52" t="e">
        <f>$AV49*2.204623/#REF!*$AP49*Tabelle2[[#This Row],[Aug 24 NF]]</f>
        <v>#REF!</v>
      </c>
      <c r="LQ49" s="52" t="e">
        <f>$AV49*2.204623/#REF!*$AP49*Tabelle2[[#This Row],[Sep 24 NF]]</f>
        <v>#REF!</v>
      </c>
      <c r="LR49" s="52" t="e">
        <f>$AV49*2.204623/#REF!*$AP49*Tabelle2[[#This Row],[Oct 24 NF]]</f>
        <v>#REF!</v>
      </c>
      <c r="LS49" s="52" t="e">
        <f>$AV49*2.204623/#REF!*$AP49*Tabelle2[[#This Row],[Nov 24 NF]]</f>
        <v>#REF!</v>
      </c>
      <c r="LT49" s="52" t="e">
        <f>$AV49*2.204623/#REF!*$AP49*Tabelle2[[#This Row],[Dec 24 NF]]</f>
        <v>#REF!</v>
      </c>
      <c r="LU49" s="198">
        <f>SUM(Tabelle2[[#This Row],[Jan 22 EV]:[Mar 22 EV]])</f>
        <v>4498.919040525001</v>
      </c>
      <c r="LV49" s="198">
        <f>SUM(Tabelle2[[#This Row],[Apr 22 EV]:[Jun 22 EV]])</f>
        <v>4880.0983572250007</v>
      </c>
      <c r="LW49" s="198">
        <f>SUM(Tabelle2[[#This Row],[Jul 22 EV]:[Sep 22 EV]])</f>
        <v>4253.9303096500007</v>
      </c>
      <c r="LX49" s="198">
        <f>SUM(Tabelle2[[#This Row],[Oct 22 EV]:[Dec 22 EV]])</f>
        <v>5491.6056618500015</v>
      </c>
      <c r="LY49" s="198">
        <f>SUM(Tabelle2[[#This Row],[Jan 23 EV]:[Mar 23 EV]])</f>
        <v>5554.1067239000004</v>
      </c>
      <c r="LZ49" s="198" t="e">
        <f>SUM(Tabelle2[[#This Row],[Apr 23 EV]:[Jun 23 EV]])</f>
        <v>#REF!</v>
      </c>
      <c r="MA49" s="198" t="e">
        <f>SUM(Tabelle2[[#This Row],[Jul 23 EV]:[Sep 23 EV]])</f>
        <v>#REF!</v>
      </c>
      <c r="MB49" s="198" t="e">
        <f>SUM(Tabelle2[[#This Row],[Oct 23 EV]:[Dec 23 EV]])</f>
        <v>#REF!</v>
      </c>
      <c r="MC49" s="198" t="e">
        <f>SUM(Tabelle2[[#This Row],[Jan 24 EV]:[Mar 24 EV]])</f>
        <v>#REF!</v>
      </c>
      <c r="MD49" s="198" t="e">
        <f>SUM(Tabelle2[[#This Row],[Apr 24 EV]:[Jun 24 EV]])</f>
        <v>#REF!</v>
      </c>
      <c r="ME49" s="198" t="e">
        <f>SUM(Tabelle2[[#This Row],[Jul 24 EV]:[Sep 24 EV]])</f>
        <v>#REF!</v>
      </c>
      <c r="MF49" s="198" t="e">
        <f>SUM(Tabelle2[[#This Row],[Oct 24 EV]:[Dec 24 EV]])</f>
        <v>#REF!</v>
      </c>
      <c r="MG49" s="74">
        <v>0</v>
      </c>
      <c r="MH49" s="74">
        <v>0</v>
      </c>
      <c r="MI49" s="74">
        <v>0</v>
      </c>
      <c r="MJ49" s="74">
        <v>0</v>
      </c>
      <c r="MK49" s="74">
        <v>0</v>
      </c>
      <c r="ML49" s="74">
        <v>0</v>
      </c>
      <c r="MM49" s="74">
        <v>0</v>
      </c>
      <c r="MN49" s="74">
        <v>0</v>
      </c>
      <c r="MO49" s="75">
        <v>0</v>
      </c>
      <c r="MP49" s="98">
        <v>0</v>
      </c>
      <c r="MQ49" s="98" t="e">
        <f>$AS49*2.204623/#REF!*$AP49*HU49</f>
        <v>#REF!</v>
      </c>
      <c r="MR49" s="98" t="e">
        <f>$AT49*2.204623/#REF!*$AP49*HV49</f>
        <v>#REF!</v>
      </c>
      <c r="MS49" s="98">
        <v>12980.544646125003</v>
      </c>
      <c r="MT49" s="98">
        <v>15256.817893625004</v>
      </c>
      <c r="MU49" s="98">
        <v>16389.167382000003</v>
      </c>
      <c r="MV49" s="98">
        <f>SUM(Tabelle2[[#This Row],[Jan 22 EV]:[Dec 22 EV]])</f>
        <v>19124.553369250007</v>
      </c>
      <c r="MW49" s="98" t="e">
        <f>SUM(Tabelle2[[#This Row],[Jan 23 EV]:[Dec 23 EV]])</f>
        <v>#REF!</v>
      </c>
      <c r="MX49" s="98" t="e">
        <f>SUM(Tabelle2[[#This Row],[Jan 24 EV]:[Dec 24 EV]])</f>
        <v>#REF!</v>
      </c>
      <c r="MY49" s="98">
        <f t="shared" si="51"/>
        <v>6541.3148570700014</v>
      </c>
      <c r="MZ49" s="98">
        <f t="shared" si="52"/>
        <v>4210.391761178751</v>
      </c>
      <c r="NA49" s="98">
        <f t="shared" si="53"/>
        <v>0</v>
      </c>
      <c r="NB49" s="98">
        <f t="shared" si="54"/>
        <v>0</v>
      </c>
      <c r="NC49" s="52">
        <v>1188.4646394432004</v>
      </c>
      <c r="ND49" s="52">
        <v>1138.4526785032804</v>
      </c>
      <c r="NE49" s="52">
        <v>1371.8288663730002</v>
      </c>
      <c r="NF49" s="52">
        <v>1091.1613797429179</v>
      </c>
      <c r="NG49" s="52">
        <v>987.01677189360021</v>
      </c>
      <c r="NH49" s="52">
        <v>784.88833722390018</v>
      </c>
      <c r="NI49" s="52">
        <v>790.62454580760004</v>
      </c>
      <c r="NJ49" s="52">
        <v>981.31297126800018</v>
      </c>
      <c r="NK49" s="52">
        <v>1015.0172476920003</v>
      </c>
      <c r="NL49" s="52">
        <v>1534.7760796998004</v>
      </c>
      <c r="NM49" s="52">
        <v>812.01379815360019</v>
      </c>
      <c r="NN49" s="52">
        <v>517.23101127600012</v>
      </c>
      <c r="NO49" s="198">
        <f t="shared" si="26"/>
        <v>3698.7461843194806</v>
      </c>
      <c r="NP49" s="198">
        <f t="shared" si="27"/>
        <v>2863.0664888604183</v>
      </c>
      <c r="NQ49" s="198">
        <f t="shared" si="28"/>
        <v>2786.9547647676004</v>
      </c>
      <c r="NR49" s="198">
        <f t="shared" si="29"/>
        <v>2864.020889129401</v>
      </c>
      <c r="NS49" s="198">
        <f t="shared" si="30"/>
        <v>12212.7883270769</v>
      </c>
      <c r="NT49" s="198">
        <v>1142.7891927638379</v>
      </c>
      <c r="NU49" s="198">
        <v>1104.2206179675634</v>
      </c>
      <c r="NV49" s="198">
        <v>1157.7413971603501</v>
      </c>
      <c r="NW49" s="198">
        <v>1057.0991761362527</v>
      </c>
      <c r="NX49" s="198">
        <v>1118.3342975111527</v>
      </c>
      <c r="NY49" s="198">
        <v>968.73713790660076</v>
      </c>
      <c r="NZ49" s="198">
        <v>956.92282240139912</v>
      </c>
      <c r="OA49" s="198">
        <v>767.50541899455277</v>
      </c>
      <c r="OB49" s="198">
        <v>1076.058833447217</v>
      </c>
      <c r="OC49" s="198">
        <v>1102.4009626058896</v>
      </c>
      <c r="OD49" s="198">
        <v>996.88663291315368</v>
      </c>
      <c r="OE49" s="198">
        <v>620.51168276743124</v>
      </c>
      <c r="OF49" s="198">
        <f>SUM(Tabelle2[[#This Row],[Jan 23 B EV]:[Mar 23 B EV]])</f>
        <v>3404.7512078917516</v>
      </c>
      <c r="OG49" s="198">
        <f>SUM(Tabelle2[[#This Row],[Apr 23 B EV]:[Jun 23 B EV]])</f>
        <v>3144.1706115540064</v>
      </c>
      <c r="OH49" s="198">
        <f>SUM(Tabelle2[[#This Row],[Jul 23 B EV]:[Sep 23 B EV]])</f>
        <v>2800.4870748431686</v>
      </c>
      <c r="OI49" s="198">
        <f>SUM(Tabelle2[[#This Row],[Oct 23 B EV]:[Dec 23 B EV]])</f>
        <v>2719.7992782864749</v>
      </c>
      <c r="OJ49" s="198">
        <f>SUM(Tabelle2[[#This Row],[Jan 23 B EV]:[Dec 23 B EV]])</f>
        <v>12069.208172575405</v>
      </c>
      <c r="OK49" s="75"/>
      <c r="OL49" s="75"/>
      <c r="OM49" s="43" t="s">
        <v>960</v>
      </c>
      <c r="ON49" s="43" t="s">
        <v>975</v>
      </c>
      <c r="OO49" s="43">
        <v>0</v>
      </c>
      <c r="OP49" s="43">
        <v>0</v>
      </c>
      <c r="OQ49" s="75"/>
      <c r="OR49" s="75"/>
      <c r="OS49" s="75"/>
      <c r="OT49" s="75"/>
      <c r="OU49" s="75"/>
      <c r="OV49" s="75"/>
      <c r="OW49" s="75"/>
      <c r="OX49" s="198" t="s">
        <v>1229</v>
      </c>
      <c r="OY49" s="198" t="s">
        <v>1229</v>
      </c>
      <c r="OZ49" s="198" t="s">
        <v>1229</v>
      </c>
      <c r="PA49" s="198" t="s">
        <v>1229</v>
      </c>
      <c r="PB49" s="353" t="s">
        <v>1229</v>
      </c>
      <c r="PC49" s="130" t="s">
        <v>57</v>
      </c>
      <c r="PD49" s="53" t="s">
        <v>162</v>
      </c>
      <c r="PE49" s="53" t="s">
        <v>159</v>
      </c>
      <c r="PF49" s="53" t="s">
        <v>190</v>
      </c>
      <c r="PG49" s="53">
        <v>0</v>
      </c>
      <c r="PH49" s="53">
        <v>460</v>
      </c>
      <c r="PI49" s="53">
        <v>1</v>
      </c>
      <c r="PJ49" s="53" t="s">
        <v>190</v>
      </c>
      <c r="PK49" s="53">
        <v>460</v>
      </c>
      <c r="PL49" s="53">
        <v>0</v>
      </c>
      <c r="PM49" s="317"/>
      <c r="PN49" s="53" t="s">
        <v>276</v>
      </c>
      <c r="PO49" s="53" t="s">
        <v>71</v>
      </c>
      <c r="PP49" s="200">
        <v>1514.6759560378769</v>
      </c>
      <c r="PQ49" s="56">
        <v>1458.5264388439821</v>
      </c>
      <c r="PR49" s="56">
        <v>1748.2400132301209</v>
      </c>
      <c r="PS49" s="56">
        <v>1793.170691875157</v>
      </c>
      <c r="PT49" s="200">
        <v>1579.9397350501818</v>
      </c>
      <c r="PU49" s="200">
        <v>1506.0252838259262</v>
      </c>
      <c r="PV49" s="200">
        <v>2178.5553362573096</v>
      </c>
      <c r="PW49" s="200">
        <v>2567.1720198155649</v>
      </c>
      <c r="PX49" s="200" t="e">
        <f>IF($PI49=1,SUMIF(#REF!,$PF49,#REF!),SUMIF(#REF!,$PJ49,#REF!))</f>
        <v>#REF!</v>
      </c>
      <c r="PY49" s="200" t="e">
        <f>IF($PI49=1,SUMIF(#REF!,$PF49,#REF!),SUMIF(#REF!,$PJ49,#REF!))</f>
        <v>#REF!</v>
      </c>
      <c r="PZ49" s="200" t="e">
        <f>IF($PI49=1,SUMIF(#REF!,$PF49,#REF!),SUMIF(#REF!,$PJ49,#REF!))</f>
        <v>#REF!</v>
      </c>
      <c r="QA49" s="200" t="e">
        <f>IF($PI49=1,SUMIF(#REF!,$PF49,#REF!),SUMIF(#REF!,$PJ49,#REF!))</f>
        <v>#REF!</v>
      </c>
      <c r="QB49" s="200" t="e">
        <f>IF($PI49=1,SUMIF(#REF!,$PF49,#REF!),SUMIF(#REF!,$PJ49,#REF!))</f>
        <v>#REF!</v>
      </c>
      <c r="QC49" s="200" t="e">
        <f>IF($PI49=1,SUMIF(#REF!,$PF49,#REF!),SUMIF(#REF!,$PJ49,#REF!))</f>
        <v>#REF!</v>
      </c>
      <c r="QD49" s="57">
        <f t="shared" si="55"/>
        <v>10.072263803930905</v>
      </c>
      <c r="QE49" s="57">
        <f t="shared" si="56"/>
        <v>11.593260069458134</v>
      </c>
      <c r="QF49" s="57">
        <f t="shared" si="50"/>
        <v>11.829146132344574</v>
      </c>
      <c r="QG49" s="57">
        <f t="shared" si="57"/>
        <v>10.709683609013455</v>
      </c>
      <c r="QH49" s="57">
        <f t="shared" si="42"/>
        <v>10.321632740086113</v>
      </c>
      <c r="QI49" s="57">
        <f t="shared" si="43"/>
        <v>13.852415515350874</v>
      </c>
      <c r="QJ49" s="57">
        <f>IF(Tabelle2[[#This Row],[Index and Premium Usage]]=1,($AW49*(1+$AZ49))*(PW49*(1+$PG49)+$PH49)/1000,($AW49*(1+$AZ49))*(PW49*(1+$PG49)+$PK49)/1000)</f>
        <v>15.892653104031716</v>
      </c>
      <c r="QK49" s="57" t="e">
        <f>IF($PI49=1,($AW49*(1+$AY49))*(PX49*(1+$PG49)+$PH49)/1000,($AW49*(1+$AZ49))*(PX49*(1+$PG49)+$PK49+Tabelle2[[#This Row],[Premium VW 2023]])/1000)</f>
        <v>#REF!</v>
      </c>
      <c r="QL49" s="57" t="e">
        <f t="shared" si="44"/>
        <v>#REF!</v>
      </c>
      <c r="QM49" s="57" t="e">
        <f t="shared" si="45"/>
        <v>#REF!</v>
      </c>
      <c r="QN49" s="57" t="e">
        <f t="shared" si="46"/>
        <v>#REF!</v>
      </c>
      <c r="QO49" s="57" t="e">
        <f t="shared" si="47"/>
        <v>#REF!</v>
      </c>
      <c r="QP49" s="57" t="e">
        <f t="shared" si="48"/>
        <v>#REF!</v>
      </c>
    </row>
    <row r="50" spans="1:458" ht="12.75" customHeight="1">
      <c r="A50" s="94" t="s">
        <v>796</v>
      </c>
      <c r="B50" s="94" t="s">
        <v>87</v>
      </c>
      <c r="C50" s="94" t="s">
        <v>1553</v>
      </c>
      <c r="D50" s="94" t="s">
        <v>108</v>
      </c>
      <c r="E50" s="173" t="s">
        <v>304</v>
      </c>
      <c r="F50" s="94" t="s">
        <v>304</v>
      </c>
      <c r="G50" s="94" t="s">
        <v>304</v>
      </c>
      <c r="H50" s="2" t="s">
        <v>1557</v>
      </c>
      <c r="I50" s="188" t="s">
        <v>249</v>
      </c>
      <c r="J50" s="94" t="s">
        <v>1459</v>
      </c>
      <c r="K50" s="94" t="s">
        <v>1447</v>
      </c>
      <c r="L50" s="94" t="s">
        <v>1447</v>
      </c>
      <c r="M50" s="2" t="s">
        <v>1001</v>
      </c>
      <c r="N50" s="2" t="s">
        <v>1474</v>
      </c>
      <c r="O50" s="1"/>
      <c r="P50" s="3">
        <v>0</v>
      </c>
      <c r="Q50" s="2">
        <v>0</v>
      </c>
      <c r="R50" s="94"/>
      <c r="S50" s="94"/>
      <c r="T50" s="94" t="s">
        <v>1282</v>
      </c>
      <c r="U50" s="94" t="s">
        <v>38</v>
      </c>
      <c r="V50" s="94"/>
      <c r="W50" s="94"/>
      <c r="X50" s="94"/>
      <c r="Y50" s="2" t="s">
        <v>257</v>
      </c>
      <c r="Z50" s="2" t="s">
        <v>261</v>
      </c>
      <c r="AA50" s="2" t="s">
        <v>740</v>
      </c>
      <c r="AB50" s="2" t="s">
        <v>1229</v>
      </c>
      <c r="AC50" s="326" t="s">
        <v>1258</v>
      </c>
      <c r="AD50" s="94"/>
      <c r="AE50" s="94"/>
      <c r="AF50" s="94" t="s">
        <v>119</v>
      </c>
      <c r="AG50" s="2">
        <v>0</v>
      </c>
      <c r="AH50" s="2">
        <v>0</v>
      </c>
      <c r="AI50" s="2">
        <v>0</v>
      </c>
      <c r="AJ50" s="2" t="s">
        <v>120</v>
      </c>
      <c r="AK50" s="20"/>
      <c r="AL50" s="24"/>
      <c r="AM50" s="24"/>
      <c r="AN50" s="24"/>
      <c r="AO50" s="24"/>
      <c r="AP50" s="13">
        <v>1</v>
      </c>
      <c r="AQ50" s="33"/>
      <c r="AR50" s="73">
        <v>1.02</v>
      </c>
      <c r="AS50" s="73">
        <v>1.02</v>
      </c>
      <c r="AT50" s="73">
        <v>1.02</v>
      </c>
      <c r="AU50" s="33">
        <v>1.02</v>
      </c>
      <c r="AV50" s="33">
        <v>1.02</v>
      </c>
      <c r="AW50" s="33">
        <v>1.02</v>
      </c>
      <c r="AX50" s="193"/>
      <c r="AY50" s="61">
        <v>0</v>
      </c>
      <c r="AZ50" s="61">
        <v>0</v>
      </c>
      <c r="BA50" s="96">
        <v>3060</v>
      </c>
      <c r="BB50" s="96">
        <v>4890</v>
      </c>
      <c r="BC50" s="96">
        <v>4110</v>
      </c>
      <c r="BD50" s="96">
        <v>4860</v>
      </c>
      <c r="BE50" s="133">
        <v>4260</v>
      </c>
      <c r="BF50" s="133">
        <v>4380</v>
      </c>
      <c r="BG50" s="133">
        <v>2970</v>
      </c>
      <c r="BH50" s="133">
        <v>5120</v>
      </c>
      <c r="BI50" s="133">
        <v>4620</v>
      </c>
      <c r="BJ50" s="133">
        <v>3930</v>
      </c>
      <c r="BK50" s="133">
        <v>4560</v>
      </c>
      <c r="BL50" s="133">
        <v>4230</v>
      </c>
      <c r="BM50" s="96">
        <v>6420</v>
      </c>
      <c r="BN50" s="96">
        <v>5190</v>
      </c>
      <c r="BO50" s="96">
        <v>4470</v>
      </c>
      <c r="BP50" s="96">
        <v>4291</v>
      </c>
      <c r="BQ50" s="96">
        <v>3540</v>
      </c>
      <c r="BR50" s="96">
        <v>2280</v>
      </c>
      <c r="BS50" s="96">
        <v>4020</v>
      </c>
      <c r="BT50" s="96">
        <v>4830</v>
      </c>
      <c r="BU50" s="96">
        <v>4410</v>
      </c>
      <c r="BV50" s="96">
        <v>4200</v>
      </c>
      <c r="BW50" s="96">
        <v>5060</v>
      </c>
      <c r="BX50" s="96">
        <v>4260</v>
      </c>
      <c r="BY50" s="96">
        <v>4160</v>
      </c>
      <c r="BZ50" s="96">
        <v>5729</v>
      </c>
      <c r="CA50" s="96">
        <v>4620</v>
      </c>
      <c r="CB50" s="96">
        <v>1812</v>
      </c>
      <c r="CC50" s="96">
        <v>2569</v>
      </c>
      <c r="CD50" s="96">
        <v>2302</v>
      </c>
      <c r="CE50" s="96">
        <v>2210</v>
      </c>
      <c r="CF50" s="96">
        <v>2204</v>
      </c>
      <c r="CG50" s="96">
        <v>1928</v>
      </c>
      <c r="CH50" s="96">
        <v>1385</v>
      </c>
      <c r="CI50" s="96">
        <v>1704</v>
      </c>
      <c r="CJ50" s="96">
        <v>1663</v>
      </c>
      <c r="CK50" s="95">
        <f>SUM(Tabelle2[[#This Row],[Jan 22 CF]:[Mar 22 CF]])</f>
        <v>12060</v>
      </c>
      <c r="CL50" s="95">
        <f>SUM(Tabelle2[[#This Row],[Apr 22 CF]:[Jun 22 CF]])</f>
        <v>13500</v>
      </c>
      <c r="CM50" s="95">
        <f>SUM(Tabelle2[[#This Row],[Jul 22 CF]:[Sep 22 CF]])</f>
        <v>12710</v>
      </c>
      <c r="CN50" s="95">
        <f>SUM(Tabelle2[[#This Row],[Oct 22 CF]:[Dec 22 CF]])</f>
        <v>12720</v>
      </c>
      <c r="CO50" s="95">
        <f>SUM(Tabelle2[[#This Row],[Jan 23 CF]:[Mar 23 CF]])</f>
        <v>16080</v>
      </c>
      <c r="CP50" s="95">
        <f>SUM(Tabelle2[[#This Row],[Apr 23 CF]:[Jun 23 CF]])</f>
        <v>10111</v>
      </c>
      <c r="CQ50" s="95">
        <f>SUM(Tabelle2[[#This Row],[Jul 23 CF]:[Sep 23 CF]])</f>
        <v>13260</v>
      </c>
      <c r="CR50" s="95">
        <f>SUM(Tabelle2[[#This Row],[Oct 23 CF]:[Dec 23 CF]])</f>
        <v>13520</v>
      </c>
      <c r="CS50" s="95">
        <f>SUM(Tabelle2[[#This Row],[Jan 24 CF]:[Mar 24 CF]])</f>
        <v>14509</v>
      </c>
      <c r="CT50" s="95">
        <f>SUM(Tabelle2[[#This Row],[Apr 24 CF]:[Jun 24 CF]])</f>
        <v>6683</v>
      </c>
      <c r="CU50" s="95">
        <f>SUM(Tabelle2[[#This Row],[Jul 24 CF]:[Sep 24 CF]])</f>
        <v>6342</v>
      </c>
      <c r="CV50" s="95">
        <f>SUM(Tabelle2[[#This Row],[Oct 24 CF]:[Dec 24 CF]])</f>
        <v>4752</v>
      </c>
      <c r="CW50" s="98">
        <v>13351</v>
      </c>
      <c r="CX50" s="275">
        <v>32852</v>
      </c>
      <c r="CY50" s="98">
        <v>40867</v>
      </c>
      <c r="CZ50" s="52">
        <v>42715</v>
      </c>
      <c r="DA50" s="52">
        <f>SUM(Tabelle2[[#This Row],[Jan 22 CF]:[Dec 22 CF]])</f>
        <v>50990</v>
      </c>
      <c r="DB50" s="98">
        <f>SUM(Tabelle2[[#This Row],[Jan 23 CF]:[Dec 23 CF]])</f>
        <v>52971</v>
      </c>
      <c r="DC50" s="98">
        <f>SUM(Tabelle2[[#This Row],[Jan 24 CF]:[Dec 24 CF]])</f>
        <v>32286</v>
      </c>
      <c r="DD50" s="98">
        <v>28258</v>
      </c>
      <c r="DE50" s="98">
        <v>12839</v>
      </c>
      <c r="DF50" s="98">
        <v>0</v>
      </c>
      <c r="DG50" s="98">
        <v>0</v>
      </c>
      <c r="DH50" s="98">
        <v>0</v>
      </c>
      <c r="DI50" s="98">
        <v>0</v>
      </c>
      <c r="DJ50" s="98">
        <v>0</v>
      </c>
      <c r="DK50" s="98">
        <v>0</v>
      </c>
      <c r="DL50" s="98">
        <v>0</v>
      </c>
      <c r="DM50" s="98">
        <v>0</v>
      </c>
      <c r="DN50" s="98"/>
      <c r="DO50" s="98"/>
      <c r="DP50" s="226">
        <v>0.95</v>
      </c>
      <c r="DQ50" s="226">
        <v>0.92500000000000004</v>
      </c>
      <c r="DR50" s="226">
        <v>0.8</v>
      </c>
      <c r="DS50" s="226">
        <v>0.85</v>
      </c>
      <c r="DT50" s="226">
        <v>0.9</v>
      </c>
      <c r="DU50" s="226">
        <v>0.9</v>
      </c>
      <c r="DV50" s="226">
        <v>0.9</v>
      </c>
      <c r="DW50" s="226">
        <v>0.9</v>
      </c>
      <c r="DX50" s="226">
        <v>0.9</v>
      </c>
      <c r="DY50" s="226">
        <v>0.9</v>
      </c>
      <c r="DZ50" s="226">
        <v>0.9</v>
      </c>
      <c r="EA50" s="226">
        <v>0.88</v>
      </c>
      <c r="EB50" s="226">
        <v>0.9</v>
      </c>
      <c r="EC50" s="226">
        <v>0.93</v>
      </c>
      <c r="ED50" s="226">
        <v>0.93</v>
      </c>
      <c r="EE50" s="226">
        <v>0.9</v>
      </c>
      <c r="EF50" s="316">
        <v>0.9</v>
      </c>
      <c r="EG50" s="316">
        <v>0.9</v>
      </c>
      <c r="EH50" s="272">
        <v>0.85</v>
      </c>
      <c r="EI50" s="226">
        <v>0.95</v>
      </c>
      <c r="EJ50" s="226">
        <v>0.95</v>
      </c>
      <c r="EK50" s="226">
        <v>0.95</v>
      </c>
      <c r="EL50" s="226">
        <v>0.97499999999999998</v>
      </c>
      <c r="EM50" s="226">
        <v>0.95</v>
      </c>
      <c r="EN50" s="226">
        <v>0.9</v>
      </c>
      <c r="EO50" s="226">
        <v>0.9</v>
      </c>
      <c r="EP50" s="226">
        <v>0.9</v>
      </c>
      <c r="EQ50" s="226">
        <v>0.9</v>
      </c>
      <c r="ER50" s="226">
        <v>0.9</v>
      </c>
      <c r="ES50" s="226">
        <v>0.9</v>
      </c>
      <c r="ET50" s="226">
        <v>0.9</v>
      </c>
      <c r="EU50" s="226">
        <v>0.9</v>
      </c>
      <c r="EV50" s="226">
        <v>0.9</v>
      </c>
      <c r="EW50" s="226">
        <v>0.9</v>
      </c>
      <c r="EX50" s="226">
        <v>0.9</v>
      </c>
      <c r="EY50" s="226">
        <v>0.9</v>
      </c>
      <c r="EZ50" s="272">
        <v>0.85</v>
      </c>
      <c r="FA50" s="226">
        <v>0.9</v>
      </c>
      <c r="FB50" s="226">
        <v>0.6</v>
      </c>
      <c r="FC50" s="226">
        <v>0.85</v>
      </c>
      <c r="FD50" s="226">
        <v>0.95</v>
      </c>
      <c r="FE50" s="226">
        <v>0.95</v>
      </c>
      <c r="FF50" s="226">
        <v>0</v>
      </c>
      <c r="FG50" s="226">
        <v>0</v>
      </c>
      <c r="FH50" s="226">
        <v>0</v>
      </c>
      <c r="FI50" s="226">
        <v>0</v>
      </c>
      <c r="FJ50" s="226">
        <v>0</v>
      </c>
      <c r="FK50" s="226">
        <v>0</v>
      </c>
      <c r="FL50" s="226">
        <v>0</v>
      </c>
      <c r="FM50" s="195">
        <f t="shared" si="0"/>
        <v>3060</v>
      </c>
      <c r="FN50" s="195">
        <f t="shared" si="1"/>
        <v>4890</v>
      </c>
      <c r="FO50" s="195">
        <f t="shared" si="2"/>
        <v>4110</v>
      </c>
      <c r="FP50" s="195">
        <f t="shared" si="3"/>
        <v>4860</v>
      </c>
      <c r="FQ50" s="195">
        <f t="shared" si="4"/>
        <v>4260</v>
      </c>
      <c r="FR50" s="195">
        <f t="shared" si="5"/>
        <v>4380</v>
      </c>
      <c r="FS50" s="195">
        <f t="shared" si="6"/>
        <v>2970</v>
      </c>
      <c r="FT50" s="95">
        <f t="shared" si="7"/>
        <v>5120</v>
      </c>
      <c r="FU50" s="95">
        <f t="shared" si="8"/>
        <v>4620</v>
      </c>
      <c r="FV50" s="95">
        <f t="shared" si="9"/>
        <v>3930</v>
      </c>
      <c r="FW50" s="95">
        <f t="shared" si="10"/>
        <v>4560</v>
      </c>
      <c r="FX50" s="95">
        <f t="shared" si="11"/>
        <v>4230</v>
      </c>
      <c r="FY50" s="95">
        <f t="shared" si="12"/>
        <v>6420</v>
      </c>
      <c r="FZ50" s="95">
        <f t="shared" si="13"/>
        <v>5190</v>
      </c>
      <c r="GA50" s="95">
        <f t="shared" si="14"/>
        <v>4470</v>
      </c>
      <c r="GB50" s="95">
        <f t="shared" si="15"/>
        <v>4291</v>
      </c>
      <c r="GC50" s="95">
        <f t="shared" si="16"/>
        <v>3540</v>
      </c>
      <c r="GD50" s="95">
        <f t="shared" si="17"/>
        <v>2280</v>
      </c>
      <c r="GE50" s="95">
        <f t="shared" si="18"/>
        <v>4020</v>
      </c>
      <c r="GF50" s="95">
        <f t="shared" si="19"/>
        <v>4830</v>
      </c>
      <c r="GG50" s="95">
        <f t="shared" si="20"/>
        <v>4410</v>
      </c>
      <c r="GH50" s="95">
        <f t="shared" si="21"/>
        <v>4200</v>
      </c>
      <c r="GI50" s="95">
        <f>BW50*Tabelle2[[#This Row],[Nov 2023 AF]]</f>
        <v>4933.5</v>
      </c>
      <c r="GJ50" s="95">
        <f>BX50*Tabelle2[[#This Row],[Dec 2023 AF]]</f>
        <v>4047</v>
      </c>
      <c r="GK50" s="95">
        <f>BY50*Tabelle2[[#This Row],[Jan 2024 AF]]</f>
        <v>3744</v>
      </c>
      <c r="GL50" s="95">
        <f>BZ50*Tabelle2[[#This Row],[Feb 2024 AF]]</f>
        <v>5156.1000000000004</v>
      </c>
      <c r="GM50" s="95">
        <f>CA50*Tabelle2[[#This Row],[Mar 2024 AF]]</f>
        <v>4158</v>
      </c>
      <c r="GN50" s="95">
        <f>CB50*Tabelle2[[#This Row],[Apr 2024 AF]]</f>
        <v>1630.8</v>
      </c>
      <c r="GO50" s="95">
        <f>CC50*Tabelle2[[#This Row],[May 2024 AF]]</f>
        <v>2312.1</v>
      </c>
      <c r="GP50" s="95">
        <f>CD50*Tabelle2[[#This Row],[Jun 2024 AF]]</f>
        <v>2071.8000000000002</v>
      </c>
      <c r="GQ50" s="95">
        <f>CE50*Tabelle2[[#This Row],[Jul 2024 AF]]</f>
        <v>1989</v>
      </c>
      <c r="GR50" s="95">
        <f>CF50*Tabelle2[[#This Row],[Aug 2024 AF]]</f>
        <v>1983.6000000000001</v>
      </c>
      <c r="GS50" s="95">
        <f>CG50*Tabelle2[[#This Row],[Sep 2024 AF]]</f>
        <v>1735.2</v>
      </c>
      <c r="GT50" s="95">
        <f>CH50*Tabelle2[[#This Row],[Oct 2024 AF]]</f>
        <v>1246.5</v>
      </c>
      <c r="GU50" s="95">
        <f>CI50*Tabelle2[[#This Row],[Nov 2024 AF]]</f>
        <v>1533.6000000000001</v>
      </c>
      <c r="GV50" s="95">
        <f>CJ50*Tabelle2[[#This Row],[Dec 2024 AF]]</f>
        <v>1496.7</v>
      </c>
      <c r="GW50" s="95">
        <f>SUM(Tabelle2[[#This Row],[Jan 22 NF]:[Mar 22 NF]])</f>
        <v>12060</v>
      </c>
      <c r="GX50" s="95">
        <f>SUM(Tabelle2[[#This Row],[Apr 22 NF]:[Jun 22 NF]])</f>
        <v>13500</v>
      </c>
      <c r="GY50" s="95">
        <f>SUM(Tabelle2[[#This Row],[Jul 22 NF]:[Sep 22 NF]])</f>
        <v>12710</v>
      </c>
      <c r="GZ50" s="95">
        <f>SUM(Tabelle2[[#This Row],[Oct 22 NF]:[Dec 22 NF]])</f>
        <v>12720</v>
      </c>
      <c r="HA50" s="98">
        <f>SUM(Tabelle2[[#This Row],[Jan 23 NF]:[Mar 23 NF]])</f>
        <v>16080</v>
      </c>
      <c r="HB50" s="98">
        <f>SUM(Tabelle2[[#This Row],[Apr 23 NF]:[Jun 23 NF]])</f>
        <v>10111</v>
      </c>
      <c r="HC50" s="98">
        <f>SUM(Tabelle2[[#This Row],[Jul 23 NF]:[Sep 23 NF]])</f>
        <v>13260</v>
      </c>
      <c r="HD50" s="98">
        <f>SUM(Tabelle2[[#This Row],[Oct 23 NF]:[Dec 23 NF]])</f>
        <v>13180.5</v>
      </c>
      <c r="HE50" s="95">
        <f>SUM(Tabelle2[[#This Row],[Jan 24 NF]:[Mar 24 NF]])</f>
        <v>13058.1</v>
      </c>
      <c r="HF50" s="98">
        <f>SUM(Tabelle2[[#This Row],[Apr 24 NF]:[Jun 24 NF]])</f>
        <v>6014.7</v>
      </c>
      <c r="HG50" s="98">
        <f>SUM(Tabelle2[[#This Row],[Jul 24 NF]:[Sep 24 NF]])</f>
        <v>5707.8</v>
      </c>
      <c r="HH50" s="98">
        <f>SUM(Tabelle2[[#This Row],[Oct 24 NF]:[Dec 24 NF]])</f>
        <v>4276.8</v>
      </c>
      <c r="HI50" s="75">
        <v>0</v>
      </c>
      <c r="HJ50" s="75">
        <v>0</v>
      </c>
      <c r="HK50" s="75">
        <v>0</v>
      </c>
      <c r="HL50" s="75">
        <v>0</v>
      </c>
      <c r="HM50" s="75">
        <v>0</v>
      </c>
      <c r="HN50" s="75">
        <v>0</v>
      </c>
      <c r="HO50" s="75">
        <v>0</v>
      </c>
      <c r="HP50" s="75">
        <v>0</v>
      </c>
      <c r="HQ50" s="75">
        <v>0</v>
      </c>
      <c r="HR50" s="75">
        <v>0</v>
      </c>
      <c r="HS50" s="75">
        <v>0</v>
      </c>
      <c r="HT50" s="75">
        <v>0</v>
      </c>
      <c r="HU50" s="75">
        <v>0</v>
      </c>
      <c r="HV50" s="98">
        <v>13351</v>
      </c>
      <c r="HW50" s="98">
        <v>32852</v>
      </c>
      <c r="HX50" s="98">
        <v>40867</v>
      </c>
      <c r="HY50" s="98">
        <v>42715</v>
      </c>
      <c r="HZ50" s="98">
        <f>SUM(Tabelle2[[#This Row],[Jan 22 NF]:[Dec 22 NF]])</f>
        <v>50990</v>
      </c>
      <c r="IA50" s="98">
        <f>SUM(Tabelle2[[#This Row],[Jan 23 NF]:[Dec 23 NF]])</f>
        <v>52631.5</v>
      </c>
      <c r="IB50" s="98">
        <f>SUM(Tabelle2[[#This Row],[Jan 24 NF]:[Dec 24 NF]])</f>
        <v>29057.399999999998</v>
      </c>
      <c r="IC50" s="98">
        <f>IFERROR(Tabelle2[[#This Row],[2025 CF]]*Tabelle2[[#This Row],[2025 AF]],0)</f>
        <v>16954.8</v>
      </c>
      <c r="ID50" s="98">
        <f>IFERROR(Tabelle2[[#This Row],[2026 CF]]*Tabelle2[[#This Row],[2026 AF]],0)</f>
        <v>10913.15</v>
      </c>
      <c r="IE50" s="98">
        <f>IFERROR(Tabelle2[[#This Row],[2027 CF]]*Tabelle2[[#This Row],[2027 AF]],0)</f>
        <v>0</v>
      </c>
      <c r="IF50" s="98">
        <f>IFERROR(Tabelle2[[#This Row],[2028 CF]]*Tabelle2[[#This Row],[2028 AF]],0)</f>
        <v>0</v>
      </c>
      <c r="IG50" s="98">
        <f>IFERROR(Tabelle2[[#This Row],[2029 CF]]*Tabelle2[[#This Row],[2029 AF]],0)</f>
        <v>0</v>
      </c>
      <c r="IH50" s="98">
        <f>IFERROR(Tabelle2[[#This Row],[2030 CF]]*Tabelle2[[#This Row],[2030 AF]],0)</f>
        <v>0</v>
      </c>
      <c r="II50" s="98">
        <f>IFERROR(Tabelle2[[#This Row],[2031 CF]]*Tabelle2[[#This Row],[2031 AF]],0)</f>
        <v>0</v>
      </c>
      <c r="IJ50" s="98">
        <f>IFERROR(Tabelle2[[#This Row],[2032 CF]]*Tabelle2[[#This Row],[2032 AF]],0)</f>
        <v>0</v>
      </c>
      <c r="IK50" s="98">
        <f>IFERROR(Tabelle2[[#This Row],[2033 CF]]*Tabelle2[[#This Row],[2033 AF]],0)</f>
        <v>0</v>
      </c>
      <c r="IL50" s="98">
        <f>IFERROR(Tabelle2[[#This Row],[2034 CF]]*Tabelle2[[#This Row],[2034 AF]],0)</f>
        <v>0</v>
      </c>
      <c r="IM50" s="98">
        <f>IFERROR(Tabelle2[[#This Row],[2035 CF]]*Tabelle2[[#This Row],[2035 AF]],0)</f>
        <v>0</v>
      </c>
      <c r="IN50" s="51">
        <v>2705.4</v>
      </c>
      <c r="IO50" s="51">
        <v>3081.15</v>
      </c>
      <c r="IP50" s="51">
        <v>3266.9792499999999</v>
      </c>
      <c r="IQ50" s="51">
        <v>2646.2796134426508</v>
      </c>
      <c r="IR50" s="51">
        <v>2557.3544999999999</v>
      </c>
      <c r="IS50" s="51">
        <v>2205.6524999999997</v>
      </c>
      <c r="IT50" s="51">
        <v>2265.5219999999999</v>
      </c>
      <c r="IU50" s="51">
        <v>2275.375</v>
      </c>
      <c r="IV50" s="51">
        <v>2855.7</v>
      </c>
      <c r="IW50" s="51">
        <v>3381.7499999999995</v>
      </c>
      <c r="IX50" s="51">
        <v>2592.6749999999997</v>
      </c>
      <c r="IY50" s="51">
        <v>1714.2549999999999</v>
      </c>
      <c r="IZ50" s="199">
        <v>9053.5292499999996</v>
      </c>
      <c r="JA50" s="199">
        <v>7409.2866134426513</v>
      </c>
      <c r="JB50" s="199">
        <v>7396.5969999999998</v>
      </c>
      <c r="JC50" s="199">
        <v>7688.6799999999994</v>
      </c>
      <c r="JD50" s="199">
        <v>31548.092863442653</v>
      </c>
      <c r="JE50" s="196">
        <v>2962.0592539633767</v>
      </c>
      <c r="JF50" s="196">
        <v>2862.0912068284647</v>
      </c>
      <c r="JG50" s="196">
        <v>3000.8147091954365</v>
      </c>
      <c r="JH50" s="196">
        <v>2739.9545050462539</v>
      </c>
      <c r="JI50" s="196">
        <v>2898.6732425742316</v>
      </c>
      <c r="JJ50" s="196">
        <v>2510.9239938246665</v>
      </c>
      <c r="JK50" s="196">
        <v>2480.3018083918569</v>
      </c>
      <c r="JL50" s="196">
        <v>1989.3402415730234</v>
      </c>
      <c r="JM50" s="196">
        <v>2789.0971017259562</v>
      </c>
      <c r="JN50" s="196">
        <v>2857.3747402769791</v>
      </c>
      <c r="JO50" s="196">
        <v>2583.886245048709</v>
      </c>
      <c r="JP50" s="196">
        <v>1608.3389515510455</v>
      </c>
      <c r="JQ50" s="196">
        <f>SUM(Tabelle2[[#This Row],[Jan-23B]:[Mar-23B]])</f>
        <v>8824.9651699872775</v>
      </c>
      <c r="JR50" s="196">
        <f>SUM(Tabelle2[[#This Row],[Apr-23B]:[Jun-23B]])</f>
        <v>8149.5517414451515</v>
      </c>
      <c r="JS50" s="196">
        <f>SUM(Tabelle2[[#This Row],[Jul-23B]:[Sep-23B]])</f>
        <v>7258.7391516908365</v>
      </c>
      <c r="JT50" s="196">
        <f>SUM(Tabelle2[[#This Row],[Oct-23B]:[Dec-23B]])</f>
        <v>7049.5999368767334</v>
      </c>
      <c r="JU50" s="196">
        <f>SUM(Tabelle2[[#This Row],[1Q23 B1]:[4Q23 B]])</f>
        <v>31282.856</v>
      </c>
      <c r="JV50" s="196">
        <v>26176.769999999997</v>
      </c>
      <c r="JW50" s="196">
        <v>26493.649999999998</v>
      </c>
      <c r="JX50" s="196">
        <v>24019.3</v>
      </c>
      <c r="JY50" s="196">
        <v>10913.15</v>
      </c>
      <c r="JZ50" s="196">
        <v>0</v>
      </c>
      <c r="KA50" s="196">
        <v>1962.1369130621397</v>
      </c>
      <c r="KB50" s="196">
        <v>1985.8893448942997</v>
      </c>
      <c r="KC50" s="196">
        <v>1800.4190416125998</v>
      </c>
      <c r="KD50" s="196">
        <v>818.01897074329997</v>
      </c>
      <c r="KE50" s="196">
        <v>0</v>
      </c>
      <c r="KF50" s="196" t="str">
        <f>IF(SUM(Tabelle2[[#This Row],[2018 NF]:[2028 NF]],Tabelle2[[#This Row],[2023 B]])&gt;0,"yes","no")</f>
        <v>yes</v>
      </c>
      <c r="KG50" s="196" t="str">
        <f>IFERROR(INDEX(Tabelle2[[#Headers],[2005 NF]:[2034 NF]],MATCH(TRUE,INDEX(Tabelle2[[#This Row],[2005 NF]:[2034 NF]]&gt;1000,),0)),0)</f>
        <v>2018 NF</v>
      </c>
      <c r="KH50" s="196" t="str">
        <f>IFERROR(LOOKUP(2,1/(Tabelle2[[#This Row],[2005 NF]:[2035 NF]]&gt;1000),Tabelle2[[#Headers],[2005 NF]:[2035 NF]]),0)</f>
        <v>2026 NF</v>
      </c>
      <c r="KI50" s="196">
        <f>SUM(Tabelle2[[#This Row],[Jan 23 NF]:[Mar 23 NF]])</f>
        <v>16080</v>
      </c>
      <c r="KJ50" s="196">
        <f>SUM(Tabelle2[[#This Row],[Jan-23B]:[Mar-23B]])</f>
        <v>8824.9651699872775</v>
      </c>
      <c r="KK50" s="52">
        <v>229.36897691999999</v>
      </c>
      <c r="KL50" s="52">
        <v>366.54061997999997</v>
      </c>
      <c r="KM50" s="52">
        <v>308.07401801999998</v>
      </c>
      <c r="KN50" s="52">
        <v>364.29190452</v>
      </c>
      <c r="KO50" s="52">
        <v>319.31759532000001</v>
      </c>
      <c r="KP50" s="52">
        <v>328.31245716000001</v>
      </c>
      <c r="KQ50" s="52">
        <v>222.62283054</v>
      </c>
      <c r="KR50" s="52">
        <v>383.78077184</v>
      </c>
      <c r="KS50" s="52">
        <v>346.30218084000001</v>
      </c>
      <c r="KT50" s="52">
        <v>294.58172525999998</v>
      </c>
      <c r="KU50" s="52">
        <v>341.80474992000001</v>
      </c>
      <c r="KV50" s="52">
        <v>317.06887985999998</v>
      </c>
      <c r="KW50" s="52">
        <v>481.22510843999999</v>
      </c>
      <c r="KX50" s="52">
        <v>389.02777457999997</v>
      </c>
      <c r="KY50" s="52">
        <v>335.05860353999998</v>
      </c>
      <c r="KZ50" s="52">
        <v>321.64126796199997</v>
      </c>
      <c r="LA50" s="52" t="e">
        <f>$AV50*2.204623/#REF!*$AP50*Tabelle2[[#This Row],[May 23 NF]]</f>
        <v>#REF!</v>
      </c>
      <c r="LB50" s="52" t="e">
        <f>$AV50*2.204623/#REF!*$AP50*Tabelle2[[#This Row],[Jun 23 NF]]</f>
        <v>#REF!</v>
      </c>
      <c r="LC50" s="52" t="e">
        <f>$AV50*2.204623/#REF!*$AP50*Tabelle2[[#This Row],[Jul 23 NF]]</f>
        <v>#REF!</v>
      </c>
      <c r="LD50" s="52" t="e">
        <f>$AV50*2.204623/#REF!*$AP50*Tabelle2[[#This Row],[Aug 23 NF]]</f>
        <v>#REF!</v>
      </c>
      <c r="LE50" s="52" t="e">
        <f>$AV50*2.204623/#REF!*$AP50*Tabelle2[[#This Row],[Sep 23 NF]]</f>
        <v>#REF!</v>
      </c>
      <c r="LF50" s="52" t="e">
        <f>$AV50*2.204623/#REF!*$AP50*Tabelle2[[#This Row],[Oct 23 NF]]</f>
        <v>#REF!</v>
      </c>
      <c r="LG50" s="52" t="e">
        <f>$AV50*2.204623/#REF!*$AP50*Tabelle2[[#This Row],[Nov 23 NF]]</f>
        <v>#REF!</v>
      </c>
      <c r="LH50" s="52" t="e">
        <f>$AV50*2.204623/#REF!*$AP50*Tabelle2[[#This Row],[Dec 23 NF]]</f>
        <v>#REF!</v>
      </c>
      <c r="LI50" s="52" t="e">
        <f>$AV50*2.204623/#REF!*$AP50*Tabelle2[[#This Row],[Jan 24 NF]]</f>
        <v>#REF!</v>
      </c>
      <c r="LJ50" s="52" t="e">
        <f>$AV50*2.204623/#REF!*$AP50*Tabelle2[[#This Row],[Feb 24 NF]]</f>
        <v>#REF!</v>
      </c>
      <c r="LK50" s="52" t="e">
        <f>$AV50*2.204623/#REF!*$AP50*Tabelle2[[#This Row],[Mar 24 NF]]</f>
        <v>#REF!</v>
      </c>
      <c r="LL50" s="52" t="e">
        <f>$AV50*2.204623/#REF!*$AP50*Tabelle2[[#This Row],[Apr 24 NF]]</f>
        <v>#REF!</v>
      </c>
      <c r="LM50" s="52" t="e">
        <f>$AV50*2.204623/#REF!*$AP50*Tabelle2[[#This Row],[May 24 NF]]</f>
        <v>#REF!</v>
      </c>
      <c r="LN50" s="52" t="e">
        <f>$AV50*2.204623/#REF!*$AP50*Tabelle2[[#This Row],[Jun 24 NF]]</f>
        <v>#REF!</v>
      </c>
      <c r="LO50" s="52" t="e">
        <f>$AV50*2.204623/#REF!*$AP50*Tabelle2[[#This Row],[Jul 24 NF]]</f>
        <v>#REF!</v>
      </c>
      <c r="LP50" s="52" t="e">
        <f>$AV50*2.204623/#REF!*$AP50*Tabelle2[[#This Row],[Aug 24 NF]]</f>
        <v>#REF!</v>
      </c>
      <c r="LQ50" s="52" t="e">
        <f>$AV50*2.204623/#REF!*$AP50*Tabelle2[[#This Row],[Sep 24 NF]]</f>
        <v>#REF!</v>
      </c>
      <c r="LR50" s="52" t="e">
        <f>$AV50*2.204623/#REF!*$AP50*Tabelle2[[#This Row],[Oct 24 NF]]</f>
        <v>#REF!</v>
      </c>
      <c r="LS50" s="52" t="e">
        <f>$AV50*2.204623/#REF!*$AP50*Tabelle2[[#This Row],[Nov 24 NF]]</f>
        <v>#REF!</v>
      </c>
      <c r="LT50" s="52" t="e">
        <f>$AV50*2.204623/#REF!*$AP50*Tabelle2[[#This Row],[Dec 24 NF]]</f>
        <v>#REF!</v>
      </c>
      <c r="LU50" s="198">
        <f>SUM(Tabelle2[[#This Row],[Jan 22 EV]:[Mar 22 EV]])</f>
        <v>903.98361492000004</v>
      </c>
      <c r="LV50" s="198">
        <f>SUM(Tabelle2[[#This Row],[Apr 22 EV]:[Jun 22 EV]])</f>
        <v>1011.921957</v>
      </c>
      <c r="LW50" s="198">
        <f>SUM(Tabelle2[[#This Row],[Jul 22 EV]:[Sep 22 EV]])</f>
        <v>952.70578321999994</v>
      </c>
      <c r="LX50" s="198">
        <f>SUM(Tabelle2[[#This Row],[Oct 22 EV]:[Dec 22 EV]])</f>
        <v>953.45535503999986</v>
      </c>
      <c r="LY50" s="198">
        <f>SUM(Tabelle2[[#This Row],[Jan 23 EV]:[Mar 23 EV]])</f>
        <v>1205.3114865599998</v>
      </c>
      <c r="LZ50" s="198" t="e">
        <f>SUM(Tabelle2[[#This Row],[Apr 23 EV]:[Jun 23 EV]])</f>
        <v>#REF!</v>
      </c>
      <c r="MA50" s="198" t="e">
        <f>SUM(Tabelle2[[#This Row],[Jul 23 EV]:[Sep 23 EV]])</f>
        <v>#REF!</v>
      </c>
      <c r="MB50" s="198" t="e">
        <f>SUM(Tabelle2[[#This Row],[Oct 23 EV]:[Dec 23 EV]])</f>
        <v>#REF!</v>
      </c>
      <c r="MC50" s="198" t="e">
        <f>SUM(Tabelle2[[#This Row],[Jan 24 EV]:[Mar 24 EV]])</f>
        <v>#REF!</v>
      </c>
      <c r="MD50" s="198" t="e">
        <f>SUM(Tabelle2[[#This Row],[Apr 24 EV]:[Jun 24 EV]])</f>
        <v>#REF!</v>
      </c>
      <c r="ME50" s="198" t="e">
        <f>SUM(Tabelle2[[#This Row],[Jul 24 EV]:[Sep 24 EV]])</f>
        <v>#REF!</v>
      </c>
      <c r="MF50" s="198" t="e">
        <f>SUM(Tabelle2[[#This Row],[Oct 24 EV]:[Dec 24 EV]])</f>
        <v>#REF!</v>
      </c>
      <c r="MG50" s="74">
        <v>0</v>
      </c>
      <c r="MH50" s="74">
        <v>0</v>
      </c>
      <c r="MI50" s="74">
        <v>0</v>
      </c>
      <c r="MJ50" s="74">
        <v>0</v>
      </c>
      <c r="MK50" s="74">
        <v>0</v>
      </c>
      <c r="ML50" s="74">
        <v>0</v>
      </c>
      <c r="MM50" s="74">
        <v>0</v>
      </c>
      <c r="MN50" s="74">
        <v>0</v>
      </c>
      <c r="MO50" s="75">
        <v>0</v>
      </c>
      <c r="MP50" s="98">
        <v>0</v>
      </c>
      <c r="MQ50" s="98" t="e">
        <f>$AS50*2.204623/#REF!*$AP50*HU50</f>
        <v>#REF!</v>
      </c>
      <c r="MR50" s="98" t="e">
        <f>$AT50*2.204623/#REF!*$AP50*HV50</f>
        <v>#REF!</v>
      </c>
      <c r="MS50" s="98">
        <v>2462.4933430640003</v>
      </c>
      <c r="MT50" s="98">
        <v>3063.2751567939999</v>
      </c>
      <c r="MU50" s="98">
        <v>3201.7960291300001</v>
      </c>
      <c r="MV50" s="98">
        <f>SUM(Tabelle2[[#This Row],[Jan 22 EV]:[Dec 22 EV]])</f>
        <v>3822.06671018</v>
      </c>
      <c r="MW50" s="98" t="e">
        <f>SUM(Tabelle2[[#This Row],[Jan 23 EV]:[Dec 23 EV]])</f>
        <v>#REF!</v>
      </c>
      <c r="MX50" s="98" t="e">
        <f>SUM(Tabelle2[[#This Row],[Jan 24 EV]:[Dec 24 EV]])</f>
        <v>#REF!</v>
      </c>
      <c r="MY50" s="98">
        <f t="shared" si="51"/>
        <v>1270.8840293735998</v>
      </c>
      <c r="MZ50" s="98">
        <f t="shared" si="52"/>
        <v>818.01897074329997</v>
      </c>
      <c r="NA50" s="98">
        <f t="shared" si="53"/>
        <v>0</v>
      </c>
      <c r="NB50" s="98">
        <f t="shared" si="54"/>
        <v>0</v>
      </c>
      <c r="NC50" s="52">
        <v>202.7891601828</v>
      </c>
      <c r="ND50" s="52">
        <v>230.95432131929999</v>
      </c>
      <c r="NE50" s="52">
        <v>244.88355823247349</v>
      </c>
      <c r="NF50" s="52">
        <v>198.35766260771041</v>
      </c>
      <c r="NG50" s="52">
        <v>191.69208669501899</v>
      </c>
      <c r="NH50" s="52">
        <v>165.32949587125498</v>
      </c>
      <c r="NI50" s="52">
        <v>169.81714487900399</v>
      </c>
      <c r="NJ50" s="52">
        <v>170.55569799324999</v>
      </c>
      <c r="NK50" s="52">
        <v>214.05522463739999</v>
      </c>
      <c r="NL50" s="52">
        <v>253.48645022849996</v>
      </c>
      <c r="NM50" s="52">
        <v>194.33961184184997</v>
      </c>
      <c r="NN50" s="52">
        <v>128.49572402940998</v>
      </c>
      <c r="NO50" s="198">
        <f t="shared" si="26"/>
        <v>678.62703973457349</v>
      </c>
      <c r="NP50" s="198">
        <f t="shared" si="27"/>
        <v>555.37924517398437</v>
      </c>
      <c r="NQ50" s="198">
        <f t="shared" si="28"/>
        <v>554.42806750965394</v>
      </c>
      <c r="NR50" s="198">
        <f t="shared" si="29"/>
        <v>576.32178609975995</v>
      </c>
      <c r="NS50" s="198">
        <f t="shared" si="30"/>
        <v>2364.7561385179715</v>
      </c>
      <c r="NT50" s="198">
        <v>222.0276145941171</v>
      </c>
      <c r="NU50" s="198">
        <v>214.5342914908409</v>
      </c>
      <c r="NV50" s="198">
        <v>224.93261430543944</v>
      </c>
      <c r="NW50" s="198">
        <v>205.37926850647199</v>
      </c>
      <c r="NX50" s="198">
        <v>217.27637780216685</v>
      </c>
      <c r="NY50" s="198">
        <v>188.21178679328241</v>
      </c>
      <c r="NZ50" s="198">
        <v>185.91643406655757</v>
      </c>
      <c r="OA50" s="198">
        <v>149.11533854751312</v>
      </c>
      <c r="OB50" s="198">
        <v>209.06285906974503</v>
      </c>
      <c r="OC50" s="198">
        <v>214.18075844914429</v>
      </c>
      <c r="OD50" s="198">
        <v>193.6808315374127</v>
      </c>
      <c r="OE50" s="198">
        <v>120.55655550910092</v>
      </c>
      <c r="OF50" s="198">
        <f>SUM(Tabelle2[[#This Row],[Jan 23 B EV]:[Mar 23 B EV]])</f>
        <v>661.49452039039738</v>
      </c>
      <c r="OG50" s="198">
        <f>SUM(Tabelle2[[#This Row],[Apr 23 B EV]:[Jun 23 B EV]])</f>
        <v>610.86743310192128</v>
      </c>
      <c r="OH50" s="198">
        <f>SUM(Tabelle2[[#This Row],[Jul 23 B EV]:[Sep 23 B EV]])</f>
        <v>544.09463168381569</v>
      </c>
      <c r="OI50" s="198">
        <f>SUM(Tabelle2[[#This Row],[Oct 23 B EV]:[Dec 23 B EV]])</f>
        <v>528.41814549565788</v>
      </c>
      <c r="OJ50" s="198">
        <f>SUM(Tabelle2[[#This Row],[Jan 23 B EV]:[Dec 23 B EV]])</f>
        <v>2344.8747306717923</v>
      </c>
      <c r="OK50" s="75"/>
      <c r="OL50" s="75"/>
      <c r="OM50" s="43" t="s">
        <v>960</v>
      </c>
      <c r="ON50" s="43" t="s">
        <v>975</v>
      </c>
      <c r="OO50" s="43">
        <v>0</v>
      </c>
      <c r="OP50" s="43">
        <v>0</v>
      </c>
      <c r="OQ50" s="75"/>
      <c r="OR50" s="75"/>
      <c r="OS50" s="75"/>
      <c r="OT50" s="75"/>
      <c r="OU50" s="75"/>
      <c r="OV50" s="75"/>
      <c r="OW50" s="75"/>
      <c r="OX50" s="198" t="s">
        <v>1229</v>
      </c>
      <c r="OY50" s="198" t="s">
        <v>1229</v>
      </c>
      <c r="OZ50" s="198" t="s">
        <v>1229</v>
      </c>
      <c r="PA50" s="198" t="s">
        <v>1229</v>
      </c>
      <c r="PB50" s="353" t="s">
        <v>1229</v>
      </c>
      <c r="PC50" s="130" t="s">
        <v>57</v>
      </c>
      <c r="PD50" s="53" t="s">
        <v>162</v>
      </c>
      <c r="PE50" s="53" t="s">
        <v>159</v>
      </c>
      <c r="PF50" s="53" t="s">
        <v>190</v>
      </c>
      <c r="PG50" s="53">
        <v>0</v>
      </c>
      <c r="PH50" s="53">
        <v>460</v>
      </c>
      <c r="PI50" s="53">
        <v>1</v>
      </c>
      <c r="PJ50" s="53" t="s">
        <v>190</v>
      </c>
      <c r="PK50" s="53">
        <v>460</v>
      </c>
      <c r="PL50" s="53">
        <v>0</v>
      </c>
      <c r="PM50" s="317"/>
      <c r="PN50" s="53" t="s">
        <v>276</v>
      </c>
      <c r="PO50" s="53" t="s">
        <v>71</v>
      </c>
      <c r="PP50" s="200">
        <v>1514.6759560378769</v>
      </c>
      <c r="PQ50" s="56">
        <v>1458.5264388439821</v>
      </c>
      <c r="PR50" s="56">
        <v>1748.2400132301209</v>
      </c>
      <c r="PS50" s="56">
        <v>1793.170691875157</v>
      </c>
      <c r="PT50" s="200">
        <v>1579.9397350501818</v>
      </c>
      <c r="PU50" s="200">
        <v>1506.0252838259262</v>
      </c>
      <c r="PV50" s="200">
        <v>2178.5553362573096</v>
      </c>
      <c r="PW50" s="200">
        <v>2567.1720198155649</v>
      </c>
      <c r="PX50" s="200" t="e">
        <f>IF($PI50=1,SUMIF(#REF!,$PF50,#REF!),SUMIF(#REF!,$PJ50,#REF!))</f>
        <v>#REF!</v>
      </c>
      <c r="PY50" s="200" t="e">
        <f>IF($PI50=1,SUMIF(#REF!,$PF50,#REF!),SUMIF(#REF!,$PJ50,#REF!))</f>
        <v>#REF!</v>
      </c>
      <c r="PZ50" s="200" t="e">
        <f>IF($PI50=1,SUMIF(#REF!,$PF50,#REF!),SUMIF(#REF!,$PJ50,#REF!))</f>
        <v>#REF!</v>
      </c>
      <c r="QA50" s="200" t="e">
        <f>IF($PI50=1,SUMIF(#REF!,$PF50,#REF!),SUMIF(#REF!,$PJ50,#REF!))</f>
        <v>#REF!</v>
      </c>
      <c r="QB50" s="200" t="e">
        <f>IF($PI50=1,SUMIF(#REF!,$PF50,#REF!),SUMIF(#REF!,$PJ50,#REF!))</f>
        <v>#REF!</v>
      </c>
      <c r="QC50" s="200" t="e">
        <f>IF($PI50=1,SUMIF(#REF!,$PF50,#REF!),SUMIF(#REF!,$PJ50,#REF!))</f>
        <v>#REF!</v>
      </c>
      <c r="QD50" s="57">
        <f t="shared" si="55"/>
        <v>1.9568969676208616</v>
      </c>
      <c r="QE50" s="57">
        <f t="shared" si="56"/>
        <v>2.2524048134947234</v>
      </c>
      <c r="QF50" s="57">
        <f t="shared" si="50"/>
        <v>2.2982341057126598</v>
      </c>
      <c r="QG50" s="57">
        <f t="shared" si="57"/>
        <v>2.0807385297511853</v>
      </c>
      <c r="QH50" s="57">
        <f t="shared" si="42"/>
        <v>2.0053457895024445</v>
      </c>
      <c r="QI50" s="57">
        <f t="shared" si="43"/>
        <v>2.6913264429824557</v>
      </c>
      <c r="QJ50" s="57">
        <f>IF(Tabelle2[[#This Row],[Index and Premium Usage]]=1,($AW50*(1+$AZ50))*(PW50*(1+$PG50)+$PH50)/1000,($AW50*(1+$AZ50))*(PW50*(1+$PG50)+$PK50)/1000)</f>
        <v>3.0877154602118764</v>
      </c>
      <c r="QK50" s="57" t="e">
        <f>IF($PI50=1,($AW50*(1+$AY50))*(PX50*(1+$PG50)+$PH50)/1000,($AW50*(1+$AZ50))*(PX50*(1+$PG50)+$PK50+Tabelle2[[#This Row],[Premium VW 2023]])/1000)</f>
        <v>#REF!</v>
      </c>
      <c r="QL50" s="57" t="e">
        <f t="shared" si="44"/>
        <v>#REF!</v>
      </c>
      <c r="QM50" s="57" t="e">
        <f t="shared" si="45"/>
        <v>#REF!</v>
      </c>
      <c r="QN50" s="57" t="e">
        <f t="shared" si="46"/>
        <v>#REF!</v>
      </c>
      <c r="QO50" s="57" t="e">
        <f t="shared" si="47"/>
        <v>#REF!</v>
      </c>
      <c r="QP50" s="57" t="e">
        <f t="shared" si="48"/>
        <v>#REF!</v>
      </c>
    </row>
    <row r="51" spans="1:458" ht="12.75" customHeight="1">
      <c r="A51" s="94" t="s">
        <v>998</v>
      </c>
      <c r="B51" s="94" t="s">
        <v>87</v>
      </c>
      <c r="C51" s="94" t="s">
        <v>1553</v>
      </c>
      <c r="D51" s="94" t="s">
        <v>108</v>
      </c>
      <c r="E51" s="173" t="s">
        <v>304</v>
      </c>
      <c r="F51" s="94" t="s">
        <v>304</v>
      </c>
      <c r="G51" s="94" t="s">
        <v>304</v>
      </c>
      <c r="H51" s="2" t="s">
        <v>1557</v>
      </c>
      <c r="I51" s="188" t="s">
        <v>249</v>
      </c>
      <c r="J51" s="94" t="s">
        <v>1459</v>
      </c>
      <c r="K51" s="94" t="s">
        <v>1447</v>
      </c>
      <c r="L51" s="94" t="s">
        <v>1447</v>
      </c>
      <c r="M51" s="2" t="s">
        <v>999</v>
      </c>
      <c r="N51" s="2" t="s">
        <v>1474</v>
      </c>
      <c r="O51" s="1"/>
      <c r="P51" s="3">
        <v>0</v>
      </c>
      <c r="Q51" s="2">
        <v>0</v>
      </c>
      <c r="R51" s="94"/>
      <c r="S51" s="94"/>
      <c r="T51" s="94" t="s">
        <v>1283</v>
      </c>
      <c r="U51" s="94" t="s">
        <v>38</v>
      </c>
      <c r="V51" s="94"/>
      <c r="W51" s="94"/>
      <c r="X51" s="94"/>
      <c r="Y51" s="2" t="s">
        <v>257</v>
      </c>
      <c r="Z51" s="2" t="s">
        <v>261</v>
      </c>
      <c r="AA51" s="2" t="s">
        <v>1320</v>
      </c>
      <c r="AB51" s="2" t="s">
        <v>1229</v>
      </c>
      <c r="AC51" s="326" t="s">
        <v>1140</v>
      </c>
      <c r="AD51" s="94"/>
      <c r="AE51" s="94"/>
      <c r="AF51" s="94"/>
      <c r="AG51" s="2">
        <v>0</v>
      </c>
      <c r="AH51" s="2">
        <v>0</v>
      </c>
      <c r="AI51" s="2">
        <v>0</v>
      </c>
      <c r="AJ51" s="2" t="s">
        <v>120</v>
      </c>
      <c r="AK51" s="20"/>
      <c r="AL51" s="24"/>
      <c r="AM51" s="24"/>
      <c r="AN51" s="24"/>
      <c r="AO51" s="24"/>
      <c r="AP51" s="13">
        <v>1</v>
      </c>
      <c r="AQ51" s="42"/>
      <c r="AR51" s="37">
        <v>0.62</v>
      </c>
      <c r="AS51" s="37">
        <v>0.62</v>
      </c>
      <c r="AT51" s="37">
        <v>0.62</v>
      </c>
      <c r="AU51" s="33">
        <v>0.62</v>
      </c>
      <c r="AV51" s="33">
        <v>0.62</v>
      </c>
      <c r="AW51" s="33">
        <v>0.62</v>
      </c>
      <c r="AX51" s="193"/>
      <c r="AY51" s="61">
        <v>0</v>
      </c>
      <c r="AZ51" s="61">
        <v>0</v>
      </c>
      <c r="BA51" s="96">
        <v>2250</v>
      </c>
      <c r="BB51" s="96">
        <v>4632</v>
      </c>
      <c r="BC51" s="96">
        <v>4812</v>
      </c>
      <c r="BD51" s="96">
        <v>4848</v>
      </c>
      <c r="BE51" s="133">
        <v>3874</v>
      </c>
      <c r="BF51" s="133">
        <v>4852</v>
      </c>
      <c r="BG51" s="133">
        <v>1874</v>
      </c>
      <c r="BH51" s="133">
        <v>4296</v>
      </c>
      <c r="BI51" s="133">
        <v>5112</v>
      </c>
      <c r="BJ51" s="133">
        <v>5172</v>
      </c>
      <c r="BK51" s="133">
        <v>6235</v>
      </c>
      <c r="BL51" s="133">
        <v>1944</v>
      </c>
      <c r="BM51" s="96">
        <v>3150</v>
      </c>
      <c r="BN51" s="96">
        <v>5964</v>
      </c>
      <c r="BO51" s="96">
        <v>6258</v>
      </c>
      <c r="BP51" s="96">
        <v>3710</v>
      </c>
      <c r="BQ51" s="96">
        <v>3900</v>
      </c>
      <c r="BR51" s="96">
        <v>3948</v>
      </c>
      <c r="BS51" s="96">
        <v>4608</v>
      </c>
      <c r="BT51" s="96">
        <v>4800</v>
      </c>
      <c r="BU51" s="96">
        <v>3798</v>
      </c>
      <c r="BV51" s="96">
        <v>2664</v>
      </c>
      <c r="BW51" s="96">
        <v>4950</v>
      </c>
      <c r="BX51" s="96">
        <v>4350</v>
      </c>
      <c r="BY51" s="96">
        <v>4050</v>
      </c>
      <c r="BZ51" s="96">
        <v>5729</v>
      </c>
      <c r="CA51" s="96">
        <v>4620</v>
      </c>
      <c r="CB51" s="96">
        <v>1812</v>
      </c>
      <c r="CC51" s="96">
        <v>2569</v>
      </c>
      <c r="CD51" s="96">
        <v>2302</v>
      </c>
      <c r="CE51" s="96">
        <v>2210</v>
      </c>
      <c r="CF51" s="96">
        <v>2204</v>
      </c>
      <c r="CG51" s="96">
        <v>1928</v>
      </c>
      <c r="CH51" s="96">
        <v>1385</v>
      </c>
      <c r="CI51" s="96">
        <v>1704</v>
      </c>
      <c r="CJ51" s="96">
        <v>1663</v>
      </c>
      <c r="CK51" s="95">
        <f>SUM(Tabelle2[[#This Row],[Jan 22 CF]:[Mar 22 CF]])</f>
        <v>11694</v>
      </c>
      <c r="CL51" s="95">
        <f>SUM(Tabelle2[[#This Row],[Apr 22 CF]:[Jun 22 CF]])</f>
        <v>13574</v>
      </c>
      <c r="CM51" s="95">
        <f>SUM(Tabelle2[[#This Row],[Jul 22 CF]:[Sep 22 CF]])</f>
        <v>11282</v>
      </c>
      <c r="CN51" s="95">
        <f>SUM(Tabelle2[[#This Row],[Oct 22 CF]:[Dec 22 CF]])</f>
        <v>13351</v>
      </c>
      <c r="CO51" s="95">
        <f>SUM(Tabelle2[[#This Row],[Jan 23 CF]:[Mar 23 CF]])</f>
        <v>15372</v>
      </c>
      <c r="CP51" s="95">
        <f>SUM(Tabelle2[[#This Row],[Apr 23 CF]:[Jun 23 CF]])</f>
        <v>11558</v>
      </c>
      <c r="CQ51" s="95">
        <f>SUM(Tabelle2[[#This Row],[Jul 23 CF]:[Sep 23 CF]])</f>
        <v>13206</v>
      </c>
      <c r="CR51" s="95">
        <f>SUM(Tabelle2[[#This Row],[Oct 23 CF]:[Dec 23 CF]])</f>
        <v>11964</v>
      </c>
      <c r="CS51" s="95">
        <f>SUM(Tabelle2[[#This Row],[Jan 24 CF]:[Mar 24 CF]])</f>
        <v>14399</v>
      </c>
      <c r="CT51" s="95">
        <f>SUM(Tabelle2[[#This Row],[Apr 24 CF]:[Jun 24 CF]])</f>
        <v>6683</v>
      </c>
      <c r="CU51" s="95">
        <f>SUM(Tabelle2[[#This Row],[Jul 24 CF]:[Sep 24 CF]])</f>
        <v>6342</v>
      </c>
      <c r="CV51" s="95">
        <f>SUM(Tabelle2[[#This Row],[Oct 24 CF]:[Dec 24 CF]])</f>
        <v>4752</v>
      </c>
      <c r="CW51" s="98">
        <v>13475</v>
      </c>
      <c r="CX51" s="275">
        <v>32938</v>
      </c>
      <c r="CY51" s="98">
        <v>39567</v>
      </c>
      <c r="CZ51" s="52">
        <v>44129</v>
      </c>
      <c r="DA51" s="52">
        <f>SUM(Tabelle2[[#This Row],[Jan 22 CF]:[Dec 22 CF]])</f>
        <v>49901</v>
      </c>
      <c r="DB51" s="98">
        <f>SUM(Tabelle2[[#This Row],[Jan 23 CF]:[Dec 23 CF]])</f>
        <v>52100</v>
      </c>
      <c r="DC51" s="98">
        <f>SUM(Tabelle2[[#This Row],[Jan 24 CF]:[Dec 24 CF]])</f>
        <v>32176</v>
      </c>
      <c r="DD51" s="98">
        <v>28258</v>
      </c>
      <c r="DE51" s="98">
        <v>12839</v>
      </c>
      <c r="DF51" s="98">
        <v>0</v>
      </c>
      <c r="DG51" s="98">
        <v>0</v>
      </c>
      <c r="DH51" s="98">
        <v>0</v>
      </c>
      <c r="DI51" s="98">
        <v>0</v>
      </c>
      <c r="DJ51" s="98">
        <v>0</v>
      </c>
      <c r="DK51" s="98">
        <v>0</v>
      </c>
      <c r="DL51" s="98">
        <v>0</v>
      </c>
      <c r="DM51" s="98">
        <v>0</v>
      </c>
      <c r="DN51" s="98"/>
      <c r="DO51" s="98"/>
      <c r="DP51" s="226">
        <v>0.95</v>
      </c>
      <c r="DQ51" s="226">
        <v>0.92500000000000004</v>
      </c>
      <c r="DR51" s="226">
        <v>0.8</v>
      </c>
      <c r="DS51" s="226">
        <v>0.85</v>
      </c>
      <c r="DT51" s="226">
        <v>0.9</v>
      </c>
      <c r="DU51" s="226">
        <v>0.9</v>
      </c>
      <c r="DV51" s="226">
        <v>0.9</v>
      </c>
      <c r="DW51" s="226">
        <v>0.9</v>
      </c>
      <c r="DX51" s="226">
        <v>0.9</v>
      </c>
      <c r="DY51" s="226">
        <v>0.9</v>
      </c>
      <c r="DZ51" s="226">
        <v>0.9</v>
      </c>
      <c r="EA51" s="226">
        <v>0.88</v>
      </c>
      <c r="EB51" s="226">
        <v>0.9</v>
      </c>
      <c r="EC51" s="226">
        <v>0.93</v>
      </c>
      <c r="ED51" s="226">
        <v>0.93</v>
      </c>
      <c r="EE51" s="226">
        <v>0.9</v>
      </c>
      <c r="EF51" s="316">
        <v>0.9</v>
      </c>
      <c r="EG51" s="316">
        <v>0.9</v>
      </c>
      <c r="EH51" s="272">
        <v>0.85</v>
      </c>
      <c r="EI51" s="226">
        <v>0.95</v>
      </c>
      <c r="EJ51" s="226">
        <v>0.95</v>
      </c>
      <c r="EK51" s="226">
        <v>0.95</v>
      </c>
      <c r="EL51" s="226">
        <v>0.97499999999999998</v>
      </c>
      <c r="EM51" s="226">
        <v>0.95</v>
      </c>
      <c r="EN51" s="226">
        <v>0.9</v>
      </c>
      <c r="EO51" s="226">
        <v>0.9</v>
      </c>
      <c r="EP51" s="226">
        <v>0.9</v>
      </c>
      <c r="EQ51" s="226">
        <v>0.9</v>
      </c>
      <c r="ER51" s="226">
        <v>0.9</v>
      </c>
      <c r="ES51" s="226">
        <v>0.9</v>
      </c>
      <c r="ET51" s="226">
        <v>0.9</v>
      </c>
      <c r="EU51" s="226">
        <v>0.9</v>
      </c>
      <c r="EV51" s="226">
        <v>0.9</v>
      </c>
      <c r="EW51" s="226">
        <v>0.9</v>
      </c>
      <c r="EX51" s="226">
        <v>0.9</v>
      </c>
      <c r="EY51" s="226">
        <v>0.9</v>
      </c>
      <c r="EZ51" s="272">
        <v>0.85</v>
      </c>
      <c r="FA51" s="226">
        <v>0.9</v>
      </c>
      <c r="FB51" s="226">
        <v>0.6</v>
      </c>
      <c r="FC51" s="226">
        <v>0.85</v>
      </c>
      <c r="FD51" s="226">
        <v>0.95</v>
      </c>
      <c r="FE51" s="226">
        <v>0.95</v>
      </c>
      <c r="FF51" s="226">
        <v>0</v>
      </c>
      <c r="FG51" s="226">
        <v>0</v>
      </c>
      <c r="FH51" s="226">
        <v>0</v>
      </c>
      <c r="FI51" s="226">
        <v>0</v>
      </c>
      <c r="FJ51" s="226">
        <v>0</v>
      </c>
      <c r="FK51" s="226">
        <v>0</v>
      </c>
      <c r="FL51" s="226">
        <v>0</v>
      </c>
      <c r="FM51" s="195">
        <f t="shared" si="0"/>
        <v>2250</v>
      </c>
      <c r="FN51" s="195">
        <f t="shared" si="1"/>
        <v>4632</v>
      </c>
      <c r="FO51" s="195">
        <f t="shared" si="2"/>
        <v>4812</v>
      </c>
      <c r="FP51" s="195">
        <f t="shared" si="3"/>
        <v>4848</v>
      </c>
      <c r="FQ51" s="195">
        <f t="shared" si="4"/>
        <v>3874</v>
      </c>
      <c r="FR51" s="195">
        <f t="shared" si="5"/>
        <v>4852</v>
      </c>
      <c r="FS51" s="195">
        <f t="shared" si="6"/>
        <v>1874</v>
      </c>
      <c r="FT51" s="95">
        <f t="shared" si="7"/>
        <v>4296</v>
      </c>
      <c r="FU51" s="95">
        <f t="shared" si="8"/>
        <v>5112</v>
      </c>
      <c r="FV51" s="95">
        <f t="shared" si="9"/>
        <v>5172</v>
      </c>
      <c r="FW51" s="95">
        <f t="shared" si="10"/>
        <v>6235</v>
      </c>
      <c r="FX51" s="95">
        <f t="shared" si="11"/>
        <v>1944</v>
      </c>
      <c r="FY51" s="95">
        <f t="shared" si="12"/>
        <v>3150</v>
      </c>
      <c r="FZ51" s="95">
        <f t="shared" si="13"/>
        <v>5964</v>
      </c>
      <c r="GA51" s="95">
        <f t="shared" si="14"/>
        <v>6258</v>
      </c>
      <c r="GB51" s="95">
        <f t="shared" si="15"/>
        <v>3710</v>
      </c>
      <c r="GC51" s="95">
        <f t="shared" si="16"/>
        <v>3900</v>
      </c>
      <c r="GD51" s="95">
        <f t="shared" si="17"/>
        <v>3948</v>
      </c>
      <c r="GE51" s="95">
        <f t="shared" si="18"/>
        <v>4608</v>
      </c>
      <c r="GF51" s="95">
        <f t="shared" si="19"/>
        <v>4800</v>
      </c>
      <c r="GG51" s="95">
        <f t="shared" si="20"/>
        <v>3798</v>
      </c>
      <c r="GH51" s="95">
        <f t="shared" si="21"/>
        <v>2664</v>
      </c>
      <c r="GI51" s="95">
        <f>BW51*Tabelle2[[#This Row],[Nov 2023 AF]]</f>
        <v>4826.25</v>
      </c>
      <c r="GJ51" s="95">
        <f>BX51*Tabelle2[[#This Row],[Dec 2023 AF]]</f>
        <v>4132.5</v>
      </c>
      <c r="GK51" s="95">
        <f>BY51*Tabelle2[[#This Row],[Jan 2024 AF]]</f>
        <v>3645</v>
      </c>
      <c r="GL51" s="95">
        <f>BZ51*Tabelle2[[#This Row],[Feb 2024 AF]]</f>
        <v>5156.1000000000004</v>
      </c>
      <c r="GM51" s="95">
        <f>CA51*Tabelle2[[#This Row],[Mar 2024 AF]]</f>
        <v>4158</v>
      </c>
      <c r="GN51" s="95">
        <f>CB51*Tabelle2[[#This Row],[Apr 2024 AF]]</f>
        <v>1630.8</v>
      </c>
      <c r="GO51" s="95">
        <f>CC51*Tabelle2[[#This Row],[May 2024 AF]]</f>
        <v>2312.1</v>
      </c>
      <c r="GP51" s="95">
        <f>CD51*Tabelle2[[#This Row],[Jun 2024 AF]]</f>
        <v>2071.8000000000002</v>
      </c>
      <c r="GQ51" s="95">
        <f>CE51*Tabelle2[[#This Row],[Jul 2024 AF]]</f>
        <v>1989</v>
      </c>
      <c r="GR51" s="95">
        <f>CF51*Tabelle2[[#This Row],[Aug 2024 AF]]</f>
        <v>1983.6000000000001</v>
      </c>
      <c r="GS51" s="95">
        <f>CG51*Tabelle2[[#This Row],[Sep 2024 AF]]</f>
        <v>1735.2</v>
      </c>
      <c r="GT51" s="95">
        <f>CH51*Tabelle2[[#This Row],[Oct 2024 AF]]</f>
        <v>1246.5</v>
      </c>
      <c r="GU51" s="95">
        <f>CI51*Tabelle2[[#This Row],[Nov 2024 AF]]</f>
        <v>1533.6000000000001</v>
      </c>
      <c r="GV51" s="95">
        <f>CJ51*Tabelle2[[#This Row],[Dec 2024 AF]]</f>
        <v>1496.7</v>
      </c>
      <c r="GW51" s="95">
        <f>SUM(Tabelle2[[#This Row],[Jan 22 NF]:[Mar 22 NF]])</f>
        <v>11694</v>
      </c>
      <c r="GX51" s="95">
        <f>SUM(Tabelle2[[#This Row],[Apr 22 NF]:[Jun 22 NF]])</f>
        <v>13574</v>
      </c>
      <c r="GY51" s="95">
        <f>SUM(Tabelle2[[#This Row],[Jul 22 NF]:[Sep 22 NF]])</f>
        <v>11282</v>
      </c>
      <c r="GZ51" s="95">
        <f>SUM(Tabelle2[[#This Row],[Oct 22 NF]:[Dec 22 NF]])</f>
        <v>13351</v>
      </c>
      <c r="HA51" s="98">
        <f>SUM(Tabelle2[[#This Row],[Jan 23 NF]:[Mar 23 NF]])</f>
        <v>15372</v>
      </c>
      <c r="HB51" s="98">
        <f>SUM(Tabelle2[[#This Row],[Apr 23 NF]:[Jun 23 NF]])</f>
        <v>11558</v>
      </c>
      <c r="HC51" s="98">
        <f>SUM(Tabelle2[[#This Row],[Jul 23 NF]:[Sep 23 NF]])</f>
        <v>13206</v>
      </c>
      <c r="HD51" s="98">
        <f>SUM(Tabelle2[[#This Row],[Oct 23 NF]:[Dec 23 NF]])</f>
        <v>11622.75</v>
      </c>
      <c r="HE51" s="95">
        <f>SUM(Tabelle2[[#This Row],[Jan 24 NF]:[Mar 24 NF]])</f>
        <v>12959.1</v>
      </c>
      <c r="HF51" s="98">
        <f>SUM(Tabelle2[[#This Row],[Apr 24 NF]:[Jun 24 NF]])</f>
        <v>6014.7</v>
      </c>
      <c r="HG51" s="98">
        <f>SUM(Tabelle2[[#This Row],[Jul 24 NF]:[Sep 24 NF]])</f>
        <v>5707.8</v>
      </c>
      <c r="HH51" s="98">
        <f>SUM(Tabelle2[[#This Row],[Oct 24 NF]:[Dec 24 NF]])</f>
        <v>4276.8</v>
      </c>
      <c r="HI51" s="75">
        <v>0</v>
      </c>
      <c r="HJ51" s="75"/>
      <c r="HK51" s="75"/>
      <c r="HL51" s="75"/>
      <c r="HM51" s="75">
        <v>0</v>
      </c>
      <c r="HN51" s="75">
        <v>0</v>
      </c>
      <c r="HO51" s="75">
        <v>0</v>
      </c>
      <c r="HP51" s="75">
        <v>0</v>
      </c>
      <c r="HQ51" s="75">
        <v>0</v>
      </c>
      <c r="HR51" s="75">
        <v>0</v>
      </c>
      <c r="HS51" s="75">
        <v>0</v>
      </c>
      <c r="HT51" s="75"/>
      <c r="HU51" s="75">
        <v>0</v>
      </c>
      <c r="HV51" s="98">
        <v>13475</v>
      </c>
      <c r="HW51" s="98">
        <v>32938</v>
      </c>
      <c r="HX51" s="98">
        <v>39567</v>
      </c>
      <c r="HY51" s="98">
        <v>44129</v>
      </c>
      <c r="HZ51" s="98">
        <f>SUM(Tabelle2[[#This Row],[Jan 22 NF]:[Dec 22 NF]])</f>
        <v>49901</v>
      </c>
      <c r="IA51" s="98">
        <f>SUM(Tabelle2[[#This Row],[Jan 23 NF]:[Dec 23 NF]])</f>
        <v>51758.75</v>
      </c>
      <c r="IB51" s="98">
        <f>SUM(Tabelle2[[#This Row],[Jan 24 NF]:[Dec 24 NF]])</f>
        <v>28958.399999999998</v>
      </c>
      <c r="IC51" s="98">
        <f>IFERROR(Tabelle2[[#This Row],[2025 CF]]*Tabelle2[[#This Row],[2025 AF]],0)</f>
        <v>16954.8</v>
      </c>
      <c r="ID51" s="98">
        <f>IFERROR(Tabelle2[[#This Row],[2026 CF]]*Tabelle2[[#This Row],[2026 AF]],0)</f>
        <v>10913.15</v>
      </c>
      <c r="IE51" s="98">
        <f>IFERROR(Tabelle2[[#This Row],[2027 CF]]*Tabelle2[[#This Row],[2027 AF]],0)</f>
        <v>0</v>
      </c>
      <c r="IF51" s="98">
        <f>IFERROR(Tabelle2[[#This Row],[2028 CF]]*Tabelle2[[#This Row],[2028 AF]],0)</f>
        <v>0</v>
      </c>
      <c r="IG51" s="98">
        <f>IFERROR(Tabelle2[[#This Row],[2029 CF]]*Tabelle2[[#This Row],[2029 AF]],0)</f>
        <v>0</v>
      </c>
      <c r="IH51" s="98">
        <f>IFERROR(Tabelle2[[#This Row],[2030 CF]]*Tabelle2[[#This Row],[2030 AF]],0)</f>
        <v>0</v>
      </c>
      <c r="II51" s="98">
        <f>IFERROR(Tabelle2[[#This Row],[2031 CF]]*Tabelle2[[#This Row],[2031 AF]],0)</f>
        <v>0</v>
      </c>
      <c r="IJ51" s="98">
        <f>IFERROR(Tabelle2[[#This Row],[2032 CF]]*Tabelle2[[#This Row],[2032 AF]],0)</f>
        <v>0</v>
      </c>
      <c r="IK51" s="98">
        <f>IFERROR(Tabelle2[[#This Row],[2033 CF]]*Tabelle2[[#This Row],[2033 AF]],0)</f>
        <v>0</v>
      </c>
      <c r="IL51" s="98">
        <f>IFERROR(Tabelle2[[#This Row],[2034 CF]]*Tabelle2[[#This Row],[2034 AF]],0)</f>
        <v>0</v>
      </c>
      <c r="IM51" s="98">
        <f>IFERROR(Tabelle2[[#This Row],[2035 CF]]*Tabelle2[[#This Row],[2035 AF]],0)</f>
        <v>0</v>
      </c>
      <c r="IN51" s="51">
        <v>2905.8</v>
      </c>
      <c r="IO51" s="51">
        <v>2875.74</v>
      </c>
      <c r="IP51" s="51">
        <v>3193.875</v>
      </c>
      <c r="IQ51" s="51">
        <v>2963.8331670557686</v>
      </c>
      <c r="IR51" s="51">
        <v>2367.2249999999999</v>
      </c>
      <c r="IS51" s="51">
        <v>2082.4065000000001</v>
      </c>
      <c r="IT51" s="51">
        <v>2129.8762499999998</v>
      </c>
      <c r="IU51" s="51">
        <v>2738.7999999999997</v>
      </c>
      <c r="IV51" s="51">
        <v>2705.3999999999996</v>
      </c>
      <c r="IW51" s="51">
        <v>3719.9249999999997</v>
      </c>
      <c r="IX51" s="51">
        <v>2216.9249999999997</v>
      </c>
      <c r="IY51" s="51">
        <v>1660.8149999999998</v>
      </c>
      <c r="IZ51" s="199">
        <v>8975.4150000000009</v>
      </c>
      <c r="JA51" s="199">
        <v>7413.4646670557686</v>
      </c>
      <c r="JB51" s="199">
        <v>7574.0762499999992</v>
      </c>
      <c r="JC51" s="199">
        <v>7597.6649999999991</v>
      </c>
      <c r="JD51" s="199">
        <v>31560.62091705577</v>
      </c>
      <c r="JE51" s="196">
        <v>2962.0592539633767</v>
      </c>
      <c r="JF51" s="196">
        <v>2862.0912068284647</v>
      </c>
      <c r="JG51" s="196">
        <v>3000.8147091954365</v>
      </c>
      <c r="JH51" s="196">
        <v>2739.9545050462539</v>
      </c>
      <c r="JI51" s="196">
        <v>2898.6732425742316</v>
      </c>
      <c r="JJ51" s="196">
        <v>2510.9239938246665</v>
      </c>
      <c r="JK51" s="196">
        <v>2480.3018083918569</v>
      </c>
      <c r="JL51" s="196">
        <v>1989.3402415730234</v>
      </c>
      <c r="JM51" s="196">
        <v>2789.0971017259562</v>
      </c>
      <c r="JN51" s="196">
        <v>2857.3747402769791</v>
      </c>
      <c r="JO51" s="196">
        <v>2583.886245048709</v>
      </c>
      <c r="JP51" s="196">
        <v>1608.3389515510455</v>
      </c>
      <c r="JQ51" s="196">
        <f>SUM(Tabelle2[[#This Row],[Jan-23B]:[Mar-23B]])</f>
        <v>8824.9651699872775</v>
      </c>
      <c r="JR51" s="196">
        <f>SUM(Tabelle2[[#This Row],[Apr-23B]:[Jun-23B]])</f>
        <v>8149.5517414451515</v>
      </c>
      <c r="JS51" s="196">
        <f>SUM(Tabelle2[[#This Row],[Jul-23B]:[Sep-23B]])</f>
        <v>7258.7391516908365</v>
      </c>
      <c r="JT51" s="196">
        <f>SUM(Tabelle2[[#This Row],[Oct-23B]:[Dec-23B]])</f>
        <v>7049.5999368767334</v>
      </c>
      <c r="JU51" s="196">
        <f>SUM(Tabelle2[[#This Row],[1Q23 B1]:[4Q23 B]])</f>
        <v>31282.856</v>
      </c>
      <c r="JV51" s="196">
        <v>26176.769999999997</v>
      </c>
      <c r="JW51" s="196">
        <v>26493.649999999998</v>
      </c>
      <c r="JX51" s="196">
        <v>24019.3</v>
      </c>
      <c r="JY51" s="196">
        <v>10913.15</v>
      </c>
      <c r="JZ51" s="196">
        <v>0</v>
      </c>
      <c r="KA51" s="196">
        <v>1192.67145695934</v>
      </c>
      <c r="KB51" s="196">
        <v>1207.1092096416335</v>
      </c>
      <c r="KC51" s="196">
        <v>1094.3723586272667</v>
      </c>
      <c r="KD51" s="196">
        <v>497.22721751063341</v>
      </c>
      <c r="KE51" s="196">
        <v>0</v>
      </c>
      <c r="KF51" s="196" t="str">
        <f>IF(SUM(Tabelle2[[#This Row],[2018 NF]:[2028 NF]],Tabelle2[[#This Row],[2023 B]])&gt;0,"yes","no")</f>
        <v>yes</v>
      </c>
      <c r="KG51" s="196" t="str">
        <f>IFERROR(INDEX(Tabelle2[[#Headers],[2005 NF]:[2034 NF]],MATCH(TRUE,INDEX(Tabelle2[[#This Row],[2005 NF]:[2034 NF]]&gt;1000,),0)),0)</f>
        <v>2018 NF</v>
      </c>
      <c r="KH51" s="196" t="str">
        <f>IFERROR(LOOKUP(2,1/(Tabelle2[[#This Row],[2005 NF]:[2035 NF]]&gt;1000),Tabelle2[[#Headers],[2005 NF]:[2035 NF]]),0)</f>
        <v>2026 NF</v>
      </c>
      <c r="KI51" s="196">
        <f>SUM(Tabelle2[[#This Row],[Jan 23 NF]:[Mar 23 NF]])</f>
        <v>15372</v>
      </c>
      <c r="KJ51" s="196">
        <f>SUM(Tabelle2[[#This Row],[Jan-23B]:[Mar-23B]])</f>
        <v>8824.9651699872775</v>
      </c>
      <c r="KK51" s="52">
        <v>102.51496950000002</v>
      </c>
      <c r="KL51" s="52">
        <v>211.04415054400002</v>
      </c>
      <c r="KM51" s="52">
        <v>219.24534810400004</v>
      </c>
      <c r="KN51" s="52">
        <v>220.88558761600004</v>
      </c>
      <c r="KO51" s="52">
        <v>176.5079963746667</v>
      </c>
      <c r="KP51" s="52">
        <v>221.0678364506667</v>
      </c>
      <c r="KQ51" s="52">
        <v>85.383579041333348</v>
      </c>
      <c r="KR51" s="52">
        <v>195.73524843200002</v>
      </c>
      <c r="KS51" s="52">
        <v>232.91401070400002</v>
      </c>
      <c r="KT51" s="52">
        <v>235.64774322400004</v>
      </c>
      <c r="KU51" s="52">
        <v>284.08037103666669</v>
      </c>
      <c r="KV51" s="52">
        <v>88.572933648000017</v>
      </c>
      <c r="KW51" s="52">
        <v>143.52095730000002</v>
      </c>
      <c r="KX51" s="52">
        <v>271.73301248800004</v>
      </c>
      <c r="KY51" s="52">
        <v>285.12830183600005</v>
      </c>
      <c r="KZ51" s="52">
        <v>169.03579415333337</v>
      </c>
      <c r="LA51" s="52" t="e">
        <f>$AV51*2.204623/#REF!*$AP51*Tabelle2[[#This Row],[May 23 NF]]</f>
        <v>#REF!</v>
      </c>
      <c r="LB51" s="52" t="e">
        <f>$AV51*2.204623/#REF!*$AP51*Tabelle2[[#This Row],[Jun 23 NF]]</f>
        <v>#REF!</v>
      </c>
      <c r="LC51" s="52" t="e">
        <f>$AV51*2.204623/#REF!*$AP51*Tabelle2[[#This Row],[Jul 23 NF]]</f>
        <v>#REF!</v>
      </c>
      <c r="LD51" s="52" t="e">
        <f>$AV51*2.204623/#REF!*$AP51*Tabelle2[[#This Row],[Aug 23 NF]]</f>
        <v>#REF!</v>
      </c>
      <c r="LE51" s="52" t="e">
        <f>$AV51*2.204623/#REF!*$AP51*Tabelle2[[#This Row],[Sep 23 NF]]</f>
        <v>#REF!</v>
      </c>
      <c r="LF51" s="52" t="e">
        <f>$AV51*2.204623/#REF!*$AP51*Tabelle2[[#This Row],[Oct 23 NF]]</f>
        <v>#REF!</v>
      </c>
      <c r="LG51" s="52" t="e">
        <f>$AV51*2.204623/#REF!*$AP51*Tabelle2[[#This Row],[Nov 23 NF]]</f>
        <v>#REF!</v>
      </c>
      <c r="LH51" s="52" t="e">
        <f>$AV51*2.204623/#REF!*$AP51*Tabelle2[[#This Row],[Dec 23 NF]]</f>
        <v>#REF!</v>
      </c>
      <c r="LI51" s="52" t="e">
        <f>$AV51*2.204623/#REF!*$AP51*Tabelle2[[#This Row],[Jan 24 NF]]</f>
        <v>#REF!</v>
      </c>
      <c r="LJ51" s="52" t="e">
        <f>$AV51*2.204623/#REF!*$AP51*Tabelle2[[#This Row],[Feb 24 NF]]</f>
        <v>#REF!</v>
      </c>
      <c r="LK51" s="52" t="e">
        <f>$AV51*2.204623/#REF!*$AP51*Tabelle2[[#This Row],[Mar 24 NF]]</f>
        <v>#REF!</v>
      </c>
      <c r="LL51" s="52" t="e">
        <f>$AV51*2.204623/#REF!*$AP51*Tabelle2[[#This Row],[Apr 24 NF]]</f>
        <v>#REF!</v>
      </c>
      <c r="LM51" s="52" t="e">
        <f>$AV51*2.204623/#REF!*$AP51*Tabelle2[[#This Row],[May 24 NF]]</f>
        <v>#REF!</v>
      </c>
      <c r="LN51" s="52" t="e">
        <f>$AV51*2.204623/#REF!*$AP51*Tabelle2[[#This Row],[Jun 24 NF]]</f>
        <v>#REF!</v>
      </c>
      <c r="LO51" s="52" t="e">
        <f>$AV51*2.204623/#REF!*$AP51*Tabelle2[[#This Row],[Jul 24 NF]]</f>
        <v>#REF!</v>
      </c>
      <c r="LP51" s="52" t="e">
        <f>$AV51*2.204623/#REF!*$AP51*Tabelle2[[#This Row],[Aug 24 NF]]</f>
        <v>#REF!</v>
      </c>
      <c r="LQ51" s="52" t="e">
        <f>$AV51*2.204623/#REF!*$AP51*Tabelle2[[#This Row],[Sep 24 NF]]</f>
        <v>#REF!</v>
      </c>
      <c r="LR51" s="52" t="e">
        <f>$AV51*2.204623/#REF!*$AP51*Tabelle2[[#This Row],[Oct 24 NF]]</f>
        <v>#REF!</v>
      </c>
      <c r="LS51" s="52" t="e">
        <f>$AV51*2.204623/#REF!*$AP51*Tabelle2[[#This Row],[Nov 24 NF]]</f>
        <v>#REF!</v>
      </c>
      <c r="LT51" s="52" t="e">
        <f>$AV51*2.204623/#REF!*$AP51*Tabelle2[[#This Row],[Dec 24 NF]]</f>
        <v>#REF!</v>
      </c>
      <c r="LU51" s="198">
        <f>SUM(Tabelle2[[#This Row],[Jan 22 EV]:[Mar 22 EV]])</f>
        <v>532.80446814800007</v>
      </c>
      <c r="LV51" s="198">
        <f>SUM(Tabelle2[[#This Row],[Apr 22 EV]:[Jun 22 EV]])</f>
        <v>618.46142044133342</v>
      </c>
      <c r="LW51" s="198">
        <f>SUM(Tabelle2[[#This Row],[Jul 22 EV]:[Sep 22 EV]])</f>
        <v>514.03283817733336</v>
      </c>
      <c r="LX51" s="198">
        <f>SUM(Tabelle2[[#This Row],[Oct 22 EV]:[Dec 22 EV]])</f>
        <v>608.30104790866676</v>
      </c>
      <c r="LY51" s="198">
        <f>SUM(Tabelle2[[#This Row],[Jan 23 EV]:[Mar 23 EV]])</f>
        <v>700.38227162400017</v>
      </c>
      <c r="LZ51" s="198" t="e">
        <f>SUM(Tabelle2[[#This Row],[Apr 23 EV]:[Jun 23 EV]])</f>
        <v>#REF!</v>
      </c>
      <c r="MA51" s="198" t="e">
        <f>SUM(Tabelle2[[#This Row],[Jul 23 EV]:[Sep 23 EV]])</f>
        <v>#REF!</v>
      </c>
      <c r="MB51" s="198" t="e">
        <f>SUM(Tabelle2[[#This Row],[Oct 23 EV]:[Dec 23 EV]])</f>
        <v>#REF!</v>
      </c>
      <c r="MC51" s="198" t="e">
        <f>SUM(Tabelle2[[#This Row],[Jan 24 EV]:[Mar 24 EV]])</f>
        <v>#REF!</v>
      </c>
      <c r="MD51" s="198" t="e">
        <f>SUM(Tabelle2[[#This Row],[Apr 24 EV]:[Jun 24 EV]])</f>
        <v>#REF!</v>
      </c>
      <c r="ME51" s="198" t="e">
        <f>SUM(Tabelle2[[#This Row],[Jul 24 EV]:[Sep 24 EV]])</f>
        <v>#REF!</v>
      </c>
      <c r="MF51" s="198" t="e">
        <f>SUM(Tabelle2[[#This Row],[Oct 24 EV]:[Dec 24 EV]])</f>
        <v>#REF!</v>
      </c>
      <c r="MG51" s="74">
        <v>0</v>
      </c>
      <c r="MH51" s="74">
        <v>0</v>
      </c>
      <c r="MI51" s="74">
        <v>0</v>
      </c>
      <c r="MJ51" s="74">
        <v>0</v>
      </c>
      <c r="MK51" s="74">
        <v>0</v>
      </c>
      <c r="ML51" s="74">
        <v>0</v>
      </c>
      <c r="MM51" s="74">
        <v>0</v>
      </c>
      <c r="MN51" s="74">
        <v>0</v>
      </c>
      <c r="MO51" s="75">
        <v>0</v>
      </c>
      <c r="MP51" s="98">
        <v>0</v>
      </c>
      <c r="MQ51" s="98" t="e">
        <f>$AS51*2.204623/#REF!*$AP51*HU51</f>
        <v>#REF!</v>
      </c>
      <c r="MR51" s="98" t="e">
        <f>$AT51*2.204623/#REF!*$AP51*HV51</f>
        <v>#REF!</v>
      </c>
      <c r="MS51" s="98">
        <v>1500.7280290626668</v>
      </c>
      <c r="MT51" s="98">
        <v>1802.7599103140005</v>
      </c>
      <c r="MU51" s="98">
        <v>2010.6147062513339</v>
      </c>
      <c r="MV51" s="98">
        <f>SUM(Tabelle2[[#This Row],[Jan 22 EV]:[Dec 22 EV]])</f>
        <v>2273.5997746753337</v>
      </c>
      <c r="MW51" s="98" t="e">
        <f>SUM(Tabelle2[[#This Row],[Jan 23 EV]:[Dec 23 EV]])</f>
        <v>#REF!</v>
      </c>
      <c r="MX51" s="98" t="e">
        <f>SUM(Tabelle2[[#This Row],[Jan 24 EV]:[Dec 24 EV]])</f>
        <v>#REF!</v>
      </c>
      <c r="MY51" s="98">
        <f t="shared" si="51"/>
        <v>772.49813550160013</v>
      </c>
      <c r="MZ51" s="98">
        <f t="shared" si="52"/>
        <v>497.22721751063341</v>
      </c>
      <c r="NA51" s="98">
        <f t="shared" si="53"/>
        <v>0</v>
      </c>
      <c r="NB51" s="98">
        <f t="shared" si="54"/>
        <v>0</v>
      </c>
      <c r="NC51" s="52">
        <v>132.39466594360002</v>
      </c>
      <c r="ND51" s="52">
        <v>131.02506595107999</v>
      </c>
      <c r="NE51" s="52">
        <v>145.51999920525003</v>
      </c>
      <c r="NF51" s="52">
        <v>135.03878521058249</v>
      </c>
      <c r="NG51" s="52">
        <v>107.85599941095001</v>
      </c>
      <c r="NH51" s="52">
        <v>94.879039481823014</v>
      </c>
      <c r="NI51" s="52">
        <v>97.041866136677498</v>
      </c>
      <c r="NJ51" s="52">
        <v>124.78577709626667</v>
      </c>
      <c r="NK51" s="52">
        <v>123.2639993268</v>
      </c>
      <c r="NL51" s="52">
        <v>169.48799907435</v>
      </c>
      <c r="NM51" s="52">
        <v>101.00799944835001</v>
      </c>
      <c r="NN51" s="52">
        <v>75.670399586729999</v>
      </c>
      <c r="NO51" s="198">
        <f t="shared" si="26"/>
        <v>408.93973109993004</v>
      </c>
      <c r="NP51" s="198">
        <f t="shared" si="27"/>
        <v>337.77382410335554</v>
      </c>
      <c r="NQ51" s="198">
        <f t="shared" si="28"/>
        <v>345.09164255974417</v>
      </c>
      <c r="NR51" s="198">
        <f t="shared" si="29"/>
        <v>346.16639810943002</v>
      </c>
      <c r="NS51" s="198">
        <f t="shared" si="30"/>
        <v>1437.9715958724598</v>
      </c>
      <c r="NT51" s="198">
        <v>134.95796181211037</v>
      </c>
      <c r="NU51" s="198">
        <v>130.40319678855036</v>
      </c>
      <c r="NV51" s="198">
        <v>136.72374595036516</v>
      </c>
      <c r="NW51" s="198">
        <v>124.83837889609082</v>
      </c>
      <c r="NX51" s="198">
        <v>132.06995513465043</v>
      </c>
      <c r="NY51" s="198">
        <v>114.40324295277949</v>
      </c>
      <c r="NZ51" s="198">
        <v>113.00802855026048</v>
      </c>
      <c r="OA51" s="198">
        <v>90.638735195547184</v>
      </c>
      <c r="OB51" s="198">
        <v>127.07742414043325</v>
      </c>
      <c r="OC51" s="198">
        <v>130.1883041553622</v>
      </c>
      <c r="OD51" s="198">
        <v>117.7275642678391</v>
      </c>
      <c r="OE51" s="198">
        <v>73.279474917296639</v>
      </c>
      <c r="OF51" s="198">
        <f>SUM(Tabelle2[[#This Row],[Jan 23 B EV]:[Mar 23 B EV]])</f>
        <v>402.08490455102583</v>
      </c>
      <c r="OG51" s="198">
        <f>SUM(Tabelle2[[#This Row],[Apr 23 B EV]:[Jun 23 B EV]])</f>
        <v>371.31157698352069</v>
      </c>
      <c r="OH51" s="198">
        <f>SUM(Tabelle2[[#This Row],[Jul 23 B EV]:[Sep 23 B EV]])</f>
        <v>330.72418788624094</v>
      </c>
      <c r="OI51" s="198">
        <f>SUM(Tabelle2[[#This Row],[Oct 23 B EV]:[Dec 23 B EV]])</f>
        <v>321.19534334049791</v>
      </c>
      <c r="OJ51" s="198">
        <f>SUM(Tabelle2[[#This Row],[Jan 23 B EV]:[Dec 23 B EV]])</f>
        <v>1425.3160127612855</v>
      </c>
      <c r="OK51" s="75"/>
      <c r="OL51" s="75"/>
      <c r="OM51" s="43" t="s">
        <v>960</v>
      </c>
      <c r="ON51" s="43" t="s">
        <v>975</v>
      </c>
      <c r="OO51" s="43"/>
      <c r="OP51" s="43"/>
      <c r="OQ51" s="75"/>
      <c r="OR51" s="75"/>
      <c r="OS51" s="75"/>
      <c r="OT51" s="75"/>
      <c r="OU51" s="75"/>
      <c r="OV51" s="75"/>
      <c r="OW51" s="75"/>
      <c r="OX51" s="198" t="s">
        <v>1229</v>
      </c>
      <c r="OY51" s="198" t="s">
        <v>1229</v>
      </c>
      <c r="OZ51" s="198" t="s">
        <v>1229</v>
      </c>
      <c r="PA51" s="198" t="s">
        <v>1229</v>
      </c>
      <c r="PB51" s="353" t="s">
        <v>1229</v>
      </c>
      <c r="PC51" s="130" t="s">
        <v>57</v>
      </c>
      <c r="PD51" s="53" t="s">
        <v>162</v>
      </c>
      <c r="PE51" s="53" t="s">
        <v>159</v>
      </c>
      <c r="PF51" s="53" t="s">
        <v>190</v>
      </c>
      <c r="PG51" s="53">
        <v>0</v>
      </c>
      <c r="PH51" s="53">
        <v>460</v>
      </c>
      <c r="PI51" s="53">
        <v>1</v>
      </c>
      <c r="PJ51" s="53" t="s">
        <v>190</v>
      </c>
      <c r="PK51" s="53">
        <v>460</v>
      </c>
      <c r="PL51" s="53">
        <v>0</v>
      </c>
      <c r="PM51" s="317"/>
      <c r="PN51" s="53" t="s">
        <v>276</v>
      </c>
      <c r="PO51" s="53" t="s">
        <v>71</v>
      </c>
      <c r="PP51" s="200">
        <v>1514.6759560378769</v>
      </c>
      <c r="PQ51" s="56">
        <v>1458.5264388439821</v>
      </c>
      <c r="PR51" s="56">
        <v>1748.2400132301209</v>
      </c>
      <c r="PS51" s="56">
        <v>1793.170691875157</v>
      </c>
      <c r="PT51" s="200">
        <v>1579.9397350501818</v>
      </c>
      <c r="PU51" s="200">
        <v>1506.0252838259262</v>
      </c>
      <c r="PV51" s="200">
        <v>2178.5553362573096</v>
      </c>
      <c r="PW51" s="200">
        <v>2567.1720198155649</v>
      </c>
      <c r="PX51" s="200" t="e">
        <f>IF($PI51=1,SUMIF(#REF!,$PF51,#REF!),SUMIF(#REF!,$PJ51,#REF!))</f>
        <v>#REF!</v>
      </c>
      <c r="PY51" s="200" t="e">
        <f>IF($PI51=1,SUMIF(#REF!,$PF51,#REF!),SUMIF(#REF!,$PJ51,#REF!))</f>
        <v>#REF!</v>
      </c>
      <c r="PZ51" s="200" t="e">
        <f>IF($PI51=1,SUMIF(#REF!,$PF51,#REF!),SUMIF(#REF!,$PJ51,#REF!))</f>
        <v>#REF!</v>
      </c>
      <c r="QA51" s="200" t="e">
        <f>IF($PI51=1,SUMIF(#REF!,$PF51,#REF!),SUMIF(#REF!,$PJ51,#REF!))</f>
        <v>#REF!</v>
      </c>
      <c r="QB51" s="200" t="e">
        <f>IF($PI51=1,SUMIF(#REF!,$PF51,#REF!),SUMIF(#REF!,$PJ51,#REF!))</f>
        <v>#REF!</v>
      </c>
      <c r="QC51" s="200" t="e">
        <f>IF($PI51=1,SUMIF(#REF!,$PF51,#REF!),SUMIF(#REF!,$PJ51,#REF!))</f>
        <v>#REF!</v>
      </c>
      <c r="QD51" s="57">
        <f t="shared" si="55"/>
        <v>1.1894863920832688</v>
      </c>
      <c r="QE51" s="57">
        <f t="shared" si="56"/>
        <v>1.369108808202675</v>
      </c>
      <c r="QF51" s="57">
        <f t="shared" si="50"/>
        <v>1.3969658289625972</v>
      </c>
      <c r="QG51" s="57">
        <f t="shared" si="57"/>
        <v>1.2647626357311126</v>
      </c>
      <c r="QH51" s="57">
        <f t="shared" si="42"/>
        <v>1.2189356759720742</v>
      </c>
      <c r="QI51" s="57">
        <f t="shared" si="43"/>
        <v>1.6359043084795319</v>
      </c>
      <c r="QJ51" s="57">
        <f>IF(Tabelle2[[#This Row],[Index and Premium Usage]]=1,($AW51*(1+$AZ51))*(PW51*(1+$PG51)+$PH51)/1000,($AW51*(1+$AZ51))*(PW51*(1+$PG51)+$PK51)/1000)</f>
        <v>1.8768466522856502</v>
      </c>
      <c r="QK51" s="57" t="e">
        <f>IF($PI51=1,($AW51*(1+$AY51))*(PX51*(1+$PG51)+$PH51)/1000,($AW51*(1+$AZ51))*(PX51*(1+$PG51)+$PK51+Tabelle2[[#This Row],[Premium VW 2023]])/1000)</f>
        <v>#REF!</v>
      </c>
      <c r="QL51" s="57" t="e">
        <f t="shared" si="44"/>
        <v>#REF!</v>
      </c>
      <c r="QM51" s="57" t="e">
        <f t="shared" si="45"/>
        <v>#REF!</v>
      </c>
      <c r="QN51" s="57" t="e">
        <f t="shared" si="46"/>
        <v>#REF!</v>
      </c>
      <c r="QO51" s="57" t="e">
        <f t="shared" si="47"/>
        <v>#REF!</v>
      </c>
      <c r="QP51" s="57" t="e">
        <f t="shared" si="48"/>
        <v>#REF!</v>
      </c>
    </row>
    <row r="52" spans="1:458" ht="12.75" customHeight="1">
      <c r="A52" s="94" t="s">
        <v>839</v>
      </c>
      <c r="B52" s="94" t="s">
        <v>87</v>
      </c>
      <c r="C52" s="94" t="s">
        <v>1553</v>
      </c>
      <c r="D52" s="2" t="s">
        <v>108</v>
      </c>
      <c r="E52" s="173" t="s">
        <v>304</v>
      </c>
      <c r="F52" s="2" t="s">
        <v>304</v>
      </c>
      <c r="G52" s="2" t="s">
        <v>304</v>
      </c>
      <c r="H52" s="2" t="s">
        <v>1557</v>
      </c>
      <c r="I52" s="188" t="s">
        <v>422</v>
      </c>
      <c r="J52" s="2" t="s">
        <v>423</v>
      </c>
      <c r="K52" s="2" t="s">
        <v>28</v>
      </c>
      <c r="L52" s="2" t="s">
        <v>28</v>
      </c>
      <c r="M52" s="2" t="s">
        <v>429</v>
      </c>
      <c r="N52" s="2">
        <v>0</v>
      </c>
      <c r="O52" s="64" t="s">
        <v>430</v>
      </c>
      <c r="P52" s="3">
        <v>0</v>
      </c>
      <c r="Q52" s="2">
        <v>0</v>
      </c>
      <c r="R52" s="63"/>
      <c r="S52" s="63"/>
      <c r="T52" s="94" t="s">
        <v>1282</v>
      </c>
      <c r="U52" s="63" t="s">
        <v>14</v>
      </c>
      <c r="V52" s="63"/>
      <c r="W52" s="63"/>
      <c r="X52" s="94"/>
      <c r="Y52" s="2" t="s">
        <v>257</v>
      </c>
      <c r="Z52" s="2" t="s">
        <v>261</v>
      </c>
      <c r="AA52" s="2" t="s">
        <v>431</v>
      </c>
      <c r="AB52" s="2">
        <v>0</v>
      </c>
      <c r="AC52" s="326" t="s">
        <v>1040</v>
      </c>
      <c r="AD52" s="63"/>
      <c r="AE52" s="63"/>
      <c r="AF52" s="63" t="s">
        <v>119</v>
      </c>
      <c r="AG52" s="2">
        <v>0</v>
      </c>
      <c r="AH52" s="2">
        <v>0</v>
      </c>
      <c r="AI52" s="2">
        <v>0</v>
      </c>
      <c r="AJ52" s="63" t="s">
        <v>120</v>
      </c>
      <c r="AK52" s="66"/>
      <c r="AL52" s="67"/>
      <c r="AM52" s="67"/>
      <c r="AN52" s="67"/>
      <c r="AO52" s="67"/>
      <c r="AP52" s="67">
        <v>1</v>
      </c>
      <c r="AQ52" s="78"/>
      <c r="AR52" s="37">
        <v>2.25</v>
      </c>
      <c r="AS52" s="67">
        <v>2.25</v>
      </c>
      <c r="AT52" s="67">
        <v>2.25</v>
      </c>
      <c r="AU52" s="33">
        <v>2.25</v>
      </c>
      <c r="AV52" s="33">
        <v>2.25</v>
      </c>
      <c r="AW52" s="33">
        <v>2.25</v>
      </c>
      <c r="AX52" s="193"/>
      <c r="AY52" s="61">
        <v>0.15</v>
      </c>
      <c r="AZ52" s="61">
        <v>0.15</v>
      </c>
      <c r="BA52" s="96">
        <v>0</v>
      </c>
      <c r="BB52" s="96">
        <v>0</v>
      </c>
      <c r="BC52" s="96">
        <v>0</v>
      </c>
      <c r="BD52" s="96">
        <v>0</v>
      </c>
      <c r="BE52" s="133">
        <v>0</v>
      </c>
      <c r="BF52" s="133">
        <v>0</v>
      </c>
      <c r="BG52" s="133">
        <v>0</v>
      </c>
      <c r="BH52" s="133">
        <v>160</v>
      </c>
      <c r="BI52" s="133">
        <v>80</v>
      </c>
      <c r="BJ52" s="133">
        <v>240</v>
      </c>
      <c r="BK52" s="133">
        <v>80</v>
      </c>
      <c r="BL52" s="133">
        <v>0</v>
      </c>
      <c r="BM52" s="96">
        <v>160</v>
      </c>
      <c r="BN52" s="96">
        <v>0</v>
      </c>
      <c r="BO52" s="96">
        <v>1040</v>
      </c>
      <c r="BP52" s="96">
        <v>0</v>
      </c>
      <c r="BQ52" s="96">
        <v>0</v>
      </c>
      <c r="BR52" s="96">
        <v>0</v>
      </c>
      <c r="BS52" s="96">
        <v>0</v>
      </c>
      <c r="BT52" s="96">
        <v>0</v>
      </c>
      <c r="BU52" s="96">
        <v>0</v>
      </c>
      <c r="BV52" s="96">
        <v>0</v>
      </c>
      <c r="BW52" s="96">
        <v>640</v>
      </c>
      <c r="BX52" s="96">
        <v>0</v>
      </c>
      <c r="BY52" s="96">
        <v>0</v>
      </c>
      <c r="BZ52" s="96">
        <v>0</v>
      </c>
      <c r="CA52" s="96">
        <v>0</v>
      </c>
      <c r="CB52" s="96">
        <v>0</v>
      </c>
      <c r="CC52" s="96">
        <v>0</v>
      </c>
      <c r="CD52" s="96">
        <v>0</v>
      </c>
      <c r="CE52" s="96">
        <v>0</v>
      </c>
      <c r="CF52" s="96">
        <v>0</v>
      </c>
      <c r="CG52" s="96">
        <v>0</v>
      </c>
      <c r="CH52" s="96">
        <v>0</v>
      </c>
      <c r="CI52" s="96">
        <v>0</v>
      </c>
      <c r="CJ52" s="96">
        <v>0</v>
      </c>
      <c r="CK52" s="95">
        <f>SUM(Tabelle2[[#This Row],[Jan 22 CF]:[Mar 22 CF]])</f>
        <v>0</v>
      </c>
      <c r="CL52" s="95">
        <f>SUM(Tabelle2[[#This Row],[Apr 22 CF]:[Jun 22 CF]])</f>
        <v>0</v>
      </c>
      <c r="CM52" s="95">
        <f>SUM(Tabelle2[[#This Row],[Jul 22 CF]:[Sep 22 CF]])</f>
        <v>240</v>
      </c>
      <c r="CN52" s="95">
        <f>SUM(Tabelle2[[#This Row],[Oct 22 CF]:[Dec 22 CF]])</f>
        <v>320</v>
      </c>
      <c r="CO52" s="95">
        <f>SUM(Tabelle2[[#This Row],[Jan 23 CF]:[Mar 23 CF]])</f>
        <v>1200</v>
      </c>
      <c r="CP52" s="95">
        <f>SUM(Tabelle2[[#This Row],[Apr 23 CF]:[Jun 23 CF]])</f>
        <v>0</v>
      </c>
      <c r="CQ52" s="95">
        <f>SUM(Tabelle2[[#This Row],[Jul 23 CF]:[Sep 23 CF]])</f>
        <v>0</v>
      </c>
      <c r="CR52" s="95">
        <f>SUM(Tabelle2[[#This Row],[Oct 23 CF]:[Dec 23 CF]])</f>
        <v>640</v>
      </c>
      <c r="CS52" s="95">
        <f>SUM(Tabelle2[[#This Row],[Jan 24 CF]:[Mar 24 CF]])</f>
        <v>0</v>
      </c>
      <c r="CT52" s="95">
        <f>SUM(Tabelle2[[#This Row],[Apr 24 CF]:[Jun 24 CF]])</f>
        <v>0</v>
      </c>
      <c r="CU52" s="95">
        <f>SUM(Tabelle2[[#This Row],[Jul 24 CF]:[Sep 24 CF]])</f>
        <v>0</v>
      </c>
      <c r="CV52" s="95">
        <f>SUM(Tabelle2[[#This Row],[Oct 24 CF]:[Dec 24 CF]])</f>
        <v>0</v>
      </c>
      <c r="CW52" s="98">
        <v>1240</v>
      </c>
      <c r="CX52" s="275">
        <v>825</v>
      </c>
      <c r="CY52" s="98">
        <v>640</v>
      </c>
      <c r="CZ52" s="52">
        <v>240</v>
      </c>
      <c r="DA52" s="52">
        <f>SUM(Tabelle2[[#This Row],[Jan 22 CF]:[Dec 22 CF]])</f>
        <v>560</v>
      </c>
      <c r="DB52" s="98">
        <f>SUM(Tabelle2[[#This Row],[Jan 23 CF]:[Dec 23 CF]])</f>
        <v>1840</v>
      </c>
      <c r="DC52" s="98">
        <f>SUM(Tabelle2[[#This Row],[Jan 24 CF]:[Dec 24 CF]])</f>
        <v>0</v>
      </c>
      <c r="DD52" s="98">
        <v>0</v>
      </c>
      <c r="DE52" s="98">
        <v>0</v>
      </c>
      <c r="DF52" s="98">
        <v>0</v>
      </c>
      <c r="DG52" s="98">
        <v>0</v>
      </c>
      <c r="DH52" s="98">
        <v>0</v>
      </c>
      <c r="DI52" s="98">
        <v>0</v>
      </c>
      <c r="DJ52" s="98">
        <v>0</v>
      </c>
      <c r="DK52" s="98">
        <v>0</v>
      </c>
      <c r="DL52" s="98">
        <v>0</v>
      </c>
      <c r="DM52" s="98">
        <v>0</v>
      </c>
      <c r="DN52" s="95"/>
      <c r="DO52" s="95"/>
      <c r="DP52" s="226">
        <v>0.95</v>
      </c>
      <c r="DQ52" s="226">
        <v>0.92500000000000004</v>
      </c>
      <c r="DR52" s="226">
        <v>0.8</v>
      </c>
      <c r="DS52" s="226">
        <v>0.85</v>
      </c>
      <c r="DT52" s="226">
        <v>0.9</v>
      </c>
      <c r="DU52" s="226">
        <v>0.9</v>
      </c>
      <c r="DV52" s="226">
        <v>0.9</v>
      </c>
      <c r="DW52" s="226">
        <v>0.9</v>
      </c>
      <c r="DX52" s="226">
        <v>0.9</v>
      </c>
      <c r="DY52" s="226">
        <v>0.9</v>
      </c>
      <c r="DZ52" s="226">
        <v>0.9</v>
      </c>
      <c r="EA52" s="226">
        <v>0.88</v>
      </c>
      <c r="EB52" s="226">
        <v>0.9</v>
      </c>
      <c r="EC52" s="226">
        <v>0.93</v>
      </c>
      <c r="ED52" s="226">
        <v>0.93</v>
      </c>
      <c r="EE52" s="226">
        <v>0.9</v>
      </c>
      <c r="EF52" s="316">
        <v>0.9</v>
      </c>
      <c r="EG52" s="316">
        <v>0.9</v>
      </c>
      <c r="EH52" s="316">
        <v>0.9</v>
      </c>
      <c r="EI52" s="226">
        <v>0.95</v>
      </c>
      <c r="EJ52" s="226">
        <v>0.95</v>
      </c>
      <c r="EK52" s="226">
        <v>0.95</v>
      </c>
      <c r="EL52" s="226">
        <v>0.97499999999999998</v>
      </c>
      <c r="EM52" s="226">
        <v>0.95</v>
      </c>
      <c r="EN52" s="226">
        <v>0.9</v>
      </c>
      <c r="EO52" s="226">
        <v>0</v>
      </c>
      <c r="EP52" s="226">
        <v>0</v>
      </c>
      <c r="EQ52" s="226">
        <v>0</v>
      </c>
      <c r="ER52" s="226">
        <v>0</v>
      </c>
      <c r="ES52" s="226">
        <v>0</v>
      </c>
      <c r="ET52" s="226">
        <v>0</v>
      </c>
      <c r="EU52" s="226">
        <v>0</v>
      </c>
      <c r="EV52" s="226">
        <v>0</v>
      </c>
      <c r="EW52" s="226">
        <v>0</v>
      </c>
      <c r="EX52" s="226">
        <v>0</v>
      </c>
      <c r="EY52" s="226">
        <v>0</v>
      </c>
      <c r="EZ52" s="316">
        <v>0.9</v>
      </c>
      <c r="FA52" s="226">
        <v>0</v>
      </c>
      <c r="FB52" s="226">
        <v>0</v>
      </c>
      <c r="FC52" s="226">
        <v>0</v>
      </c>
      <c r="FD52" s="226">
        <v>0</v>
      </c>
      <c r="FE52" s="226">
        <v>0</v>
      </c>
      <c r="FF52" s="226">
        <v>0</v>
      </c>
      <c r="FG52" s="226">
        <v>0</v>
      </c>
      <c r="FH52" s="226">
        <v>0</v>
      </c>
      <c r="FI52" s="226">
        <v>0</v>
      </c>
      <c r="FJ52" s="226">
        <v>0</v>
      </c>
      <c r="FK52" s="226">
        <v>0</v>
      </c>
      <c r="FL52" s="226">
        <v>0</v>
      </c>
      <c r="FM52" s="195">
        <f t="shared" si="0"/>
        <v>0</v>
      </c>
      <c r="FN52" s="195">
        <f t="shared" si="1"/>
        <v>0</v>
      </c>
      <c r="FO52" s="195">
        <f t="shared" si="2"/>
        <v>0</v>
      </c>
      <c r="FP52" s="195">
        <f t="shared" si="3"/>
        <v>0</v>
      </c>
      <c r="FQ52" s="195">
        <f t="shared" si="4"/>
        <v>0</v>
      </c>
      <c r="FR52" s="195">
        <f t="shared" si="5"/>
        <v>0</v>
      </c>
      <c r="FS52" s="195">
        <f t="shared" si="6"/>
        <v>0</v>
      </c>
      <c r="FT52" s="95">
        <f t="shared" si="7"/>
        <v>160</v>
      </c>
      <c r="FU52" s="95">
        <f t="shared" si="8"/>
        <v>80</v>
      </c>
      <c r="FV52" s="95">
        <f t="shared" si="9"/>
        <v>240</v>
      </c>
      <c r="FW52" s="95">
        <f t="shared" si="10"/>
        <v>80</v>
      </c>
      <c r="FX52" s="95">
        <f t="shared" si="11"/>
        <v>0</v>
      </c>
      <c r="FY52" s="95">
        <f t="shared" si="12"/>
        <v>160</v>
      </c>
      <c r="FZ52" s="95">
        <f t="shared" si="13"/>
        <v>0</v>
      </c>
      <c r="GA52" s="95">
        <f t="shared" si="14"/>
        <v>1040</v>
      </c>
      <c r="GB52" s="95">
        <f t="shared" si="15"/>
        <v>0</v>
      </c>
      <c r="GC52" s="95">
        <f t="shared" si="16"/>
        <v>0</v>
      </c>
      <c r="GD52" s="95">
        <f t="shared" si="17"/>
        <v>0</v>
      </c>
      <c r="GE52" s="95">
        <f t="shared" si="18"/>
        <v>0</v>
      </c>
      <c r="GF52" s="95">
        <f t="shared" si="19"/>
        <v>0</v>
      </c>
      <c r="GG52" s="95">
        <f t="shared" si="20"/>
        <v>0</v>
      </c>
      <c r="GH52" s="95">
        <f t="shared" si="21"/>
        <v>0</v>
      </c>
      <c r="GI52" s="95">
        <f>BW52*Tabelle2[[#This Row],[Nov 2023 AF]]</f>
        <v>624</v>
      </c>
      <c r="GJ52" s="95">
        <f>BX52*Tabelle2[[#This Row],[Dec 2023 AF]]</f>
        <v>0</v>
      </c>
      <c r="GK52" s="95">
        <f>BY52*Tabelle2[[#This Row],[Jan 2024 AF]]</f>
        <v>0</v>
      </c>
      <c r="GL52" s="95">
        <f>BZ52*Tabelle2[[#This Row],[Feb 2024 AF]]</f>
        <v>0</v>
      </c>
      <c r="GM52" s="95">
        <f>CA52*Tabelle2[[#This Row],[Mar 2024 AF]]</f>
        <v>0</v>
      </c>
      <c r="GN52" s="95">
        <f>CB52*Tabelle2[[#This Row],[Apr 2024 AF]]</f>
        <v>0</v>
      </c>
      <c r="GO52" s="95">
        <f>CC52*Tabelle2[[#This Row],[May 2024 AF]]</f>
        <v>0</v>
      </c>
      <c r="GP52" s="95">
        <f>CD52*Tabelle2[[#This Row],[Jun 2024 AF]]</f>
        <v>0</v>
      </c>
      <c r="GQ52" s="95">
        <f>CE52*Tabelle2[[#This Row],[Jul 2024 AF]]</f>
        <v>0</v>
      </c>
      <c r="GR52" s="95">
        <f>CF52*Tabelle2[[#This Row],[Aug 2024 AF]]</f>
        <v>0</v>
      </c>
      <c r="GS52" s="95">
        <f>CG52*Tabelle2[[#This Row],[Sep 2024 AF]]</f>
        <v>0</v>
      </c>
      <c r="GT52" s="95">
        <f>CH52*Tabelle2[[#This Row],[Oct 2024 AF]]</f>
        <v>0</v>
      </c>
      <c r="GU52" s="95">
        <f>CI52*Tabelle2[[#This Row],[Nov 2024 AF]]</f>
        <v>0</v>
      </c>
      <c r="GV52" s="95">
        <f>CJ52*Tabelle2[[#This Row],[Dec 2024 AF]]</f>
        <v>0</v>
      </c>
      <c r="GW52" s="95">
        <f>SUM(Tabelle2[[#This Row],[Jan 22 NF]:[Mar 22 NF]])</f>
        <v>0</v>
      </c>
      <c r="GX52" s="95">
        <f>SUM(Tabelle2[[#This Row],[Apr 22 NF]:[Jun 22 NF]])</f>
        <v>0</v>
      </c>
      <c r="GY52" s="95">
        <f>SUM(Tabelle2[[#This Row],[Jul 22 NF]:[Sep 22 NF]])</f>
        <v>240</v>
      </c>
      <c r="GZ52" s="95">
        <f>SUM(Tabelle2[[#This Row],[Oct 22 NF]:[Dec 22 NF]])</f>
        <v>320</v>
      </c>
      <c r="HA52" s="98">
        <f>SUM(Tabelle2[[#This Row],[Jan 23 NF]:[Mar 23 NF]])</f>
        <v>1200</v>
      </c>
      <c r="HB52" s="98">
        <f>SUM(Tabelle2[[#This Row],[Apr 23 NF]:[Jun 23 NF]])</f>
        <v>0</v>
      </c>
      <c r="HC52" s="98">
        <f>SUM(Tabelle2[[#This Row],[Jul 23 NF]:[Sep 23 NF]])</f>
        <v>0</v>
      </c>
      <c r="HD52" s="98">
        <f>SUM(Tabelle2[[#This Row],[Oct 23 NF]:[Dec 23 NF]])</f>
        <v>624</v>
      </c>
      <c r="HE52" s="95">
        <f>SUM(Tabelle2[[#This Row],[Jan 24 NF]:[Mar 24 NF]])</f>
        <v>0</v>
      </c>
      <c r="HF52" s="98">
        <f>SUM(Tabelle2[[#This Row],[Apr 24 NF]:[Jun 24 NF]])</f>
        <v>0</v>
      </c>
      <c r="HG52" s="98">
        <f>SUM(Tabelle2[[#This Row],[Jul 24 NF]:[Sep 24 NF]])</f>
        <v>0</v>
      </c>
      <c r="HH52" s="98">
        <f>SUM(Tabelle2[[#This Row],[Oct 24 NF]:[Dec 24 NF]])</f>
        <v>0</v>
      </c>
      <c r="HI52" s="95">
        <v>0</v>
      </c>
      <c r="HJ52" s="95">
        <v>0</v>
      </c>
      <c r="HK52" s="95">
        <v>0</v>
      </c>
      <c r="HL52" s="95">
        <v>0</v>
      </c>
      <c r="HM52" s="95">
        <v>0</v>
      </c>
      <c r="HN52" s="95">
        <v>0</v>
      </c>
      <c r="HO52" s="95">
        <v>0</v>
      </c>
      <c r="HP52" s="95">
        <v>0</v>
      </c>
      <c r="HQ52" s="95">
        <v>0</v>
      </c>
      <c r="HR52" s="95">
        <v>0</v>
      </c>
      <c r="HS52" s="95">
        <v>0</v>
      </c>
      <c r="HT52" s="95">
        <v>240</v>
      </c>
      <c r="HU52" s="95">
        <v>2006</v>
      </c>
      <c r="HV52" s="98">
        <v>1240</v>
      </c>
      <c r="HW52" s="98">
        <v>825</v>
      </c>
      <c r="HX52" s="98">
        <v>640</v>
      </c>
      <c r="HY52" s="98">
        <v>240</v>
      </c>
      <c r="HZ52" s="98">
        <f>SUM(Tabelle2[[#This Row],[Jan 22 NF]:[Dec 22 NF]])</f>
        <v>560</v>
      </c>
      <c r="IA52" s="98">
        <f>SUM(Tabelle2[[#This Row],[Jan 23 NF]:[Dec 23 NF]])</f>
        <v>1824</v>
      </c>
      <c r="IB52" s="98">
        <f>SUM(Tabelle2[[#This Row],[Jan 24 NF]:[Dec 24 NF]])</f>
        <v>0</v>
      </c>
      <c r="IC52" s="98">
        <f>IFERROR(Tabelle2[[#This Row],[2025 CF]]*Tabelle2[[#This Row],[2025 AF]],0)</f>
        <v>0</v>
      </c>
      <c r="ID52" s="98">
        <f>IFERROR(Tabelle2[[#This Row],[2026 CF]]*Tabelle2[[#This Row],[2026 AF]],0)</f>
        <v>0</v>
      </c>
      <c r="IE52" s="98">
        <f>IFERROR(Tabelle2[[#This Row],[2027 CF]]*Tabelle2[[#This Row],[2027 AF]],0)</f>
        <v>0</v>
      </c>
      <c r="IF52" s="98">
        <f>IFERROR(Tabelle2[[#This Row],[2028 CF]]*Tabelle2[[#This Row],[2028 AF]],0)</f>
        <v>0</v>
      </c>
      <c r="IG52" s="98">
        <f>IFERROR(Tabelle2[[#This Row],[2029 CF]]*Tabelle2[[#This Row],[2029 AF]],0)</f>
        <v>0</v>
      </c>
      <c r="IH52" s="98">
        <f>IFERROR(Tabelle2[[#This Row],[2030 CF]]*Tabelle2[[#This Row],[2030 AF]],0)</f>
        <v>0</v>
      </c>
      <c r="II52" s="98">
        <f>IFERROR(Tabelle2[[#This Row],[2031 CF]]*Tabelle2[[#This Row],[2031 AF]],0)</f>
        <v>0</v>
      </c>
      <c r="IJ52" s="98">
        <f>IFERROR(Tabelle2[[#This Row],[2032 CF]]*Tabelle2[[#This Row],[2032 AF]],0)</f>
        <v>0</v>
      </c>
      <c r="IK52" s="98">
        <f>IFERROR(Tabelle2[[#This Row],[2033 CF]]*Tabelle2[[#This Row],[2033 AF]],0)</f>
        <v>0</v>
      </c>
      <c r="IL52" s="98">
        <f>IFERROR(Tabelle2[[#This Row],[2034 CF]]*Tabelle2[[#This Row],[2034 AF]],0)</f>
        <v>0</v>
      </c>
      <c r="IM52" s="98">
        <f>IFERROR(Tabelle2[[#This Row],[2035 CF]]*Tabelle2[[#This Row],[2035 AF]],0)</f>
        <v>0</v>
      </c>
      <c r="IN52" s="51">
        <v>0</v>
      </c>
      <c r="IO52" s="51">
        <v>0</v>
      </c>
      <c r="IP52" s="51">
        <v>0</v>
      </c>
      <c r="IQ52" s="51">
        <v>0</v>
      </c>
      <c r="IR52" s="51">
        <v>205.2</v>
      </c>
      <c r="IS52" s="51">
        <v>0</v>
      </c>
      <c r="IT52" s="51">
        <v>0</v>
      </c>
      <c r="IU52" s="51">
        <v>0</v>
      </c>
      <c r="IV52" s="51">
        <v>0</v>
      </c>
      <c r="IW52" s="51">
        <v>0</v>
      </c>
      <c r="IX52" s="51">
        <v>0</v>
      </c>
      <c r="IY52" s="51">
        <v>0</v>
      </c>
      <c r="IZ52" s="199">
        <v>0</v>
      </c>
      <c r="JA52" s="199">
        <v>205.2</v>
      </c>
      <c r="JB52" s="199">
        <v>0</v>
      </c>
      <c r="JC52" s="199">
        <v>0</v>
      </c>
      <c r="JD52" s="199">
        <v>205.2</v>
      </c>
      <c r="JE52" s="196">
        <v>0</v>
      </c>
      <c r="JF52" s="196">
        <v>0</v>
      </c>
      <c r="JG52" s="196">
        <v>0</v>
      </c>
      <c r="JH52" s="196">
        <v>0</v>
      </c>
      <c r="JI52" s="196">
        <v>0</v>
      </c>
      <c r="JJ52" s="196">
        <v>0</v>
      </c>
      <c r="JK52" s="196">
        <v>0</v>
      </c>
      <c r="JL52" s="196">
        <v>0</v>
      </c>
      <c r="JM52" s="196">
        <v>0</v>
      </c>
      <c r="JN52" s="196">
        <v>0</v>
      </c>
      <c r="JO52" s="196">
        <v>0</v>
      </c>
      <c r="JP52" s="196">
        <v>0</v>
      </c>
      <c r="JQ52" s="196">
        <f>SUM(Tabelle2[[#This Row],[Jan-23B]:[Mar-23B]])</f>
        <v>0</v>
      </c>
      <c r="JR52" s="196">
        <f>SUM(Tabelle2[[#This Row],[Apr-23B]:[Jun-23B]])</f>
        <v>0</v>
      </c>
      <c r="JS52" s="196">
        <f>SUM(Tabelle2[[#This Row],[Jul-23B]:[Sep-23B]])</f>
        <v>0</v>
      </c>
      <c r="JT52" s="196">
        <f>SUM(Tabelle2[[#This Row],[Oct-23B]:[Dec-23B]])</f>
        <v>0</v>
      </c>
      <c r="JU52" s="196">
        <f>SUM(Tabelle2[[#This Row],[1Q23 B1]:[4Q23 B]])</f>
        <v>0</v>
      </c>
      <c r="JV52" s="196">
        <v>0</v>
      </c>
      <c r="JW52" s="196">
        <v>0</v>
      </c>
      <c r="JX52" s="196">
        <v>0</v>
      </c>
      <c r="JY52" s="196">
        <v>0</v>
      </c>
      <c r="JZ52" s="196">
        <v>0</v>
      </c>
      <c r="KA52" s="196">
        <v>0</v>
      </c>
      <c r="KB52" s="196">
        <v>0</v>
      </c>
      <c r="KC52" s="196">
        <v>0</v>
      </c>
      <c r="KD52" s="196">
        <v>0</v>
      </c>
      <c r="KE52" s="196">
        <v>0</v>
      </c>
      <c r="KF52" s="196" t="str">
        <f>IF(SUM(Tabelle2[[#This Row],[2018 NF]:[2028 NF]],Tabelle2[[#This Row],[2023 B]])&gt;0,"yes","no")</f>
        <v>yes</v>
      </c>
      <c r="KG52" s="196" t="str">
        <f>IFERROR(INDEX(Tabelle2[[#Headers],[2005 NF]:[2034 NF]],MATCH(TRUE,INDEX(Tabelle2[[#This Row],[2005 NF]:[2034 NF]]&gt;1000,),0)),0)</f>
        <v>2017 NF</v>
      </c>
      <c r="KH52" s="196" t="str">
        <f>IFERROR(LOOKUP(2,1/(Tabelle2[[#This Row],[2005 NF]:[2035 NF]]&gt;1000),Tabelle2[[#Headers],[2005 NF]:[2035 NF]]),0)</f>
        <v>2023 NF</v>
      </c>
      <c r="KI52" s="196">
        <f>SUM(Tabelle2[[#This Row],[Jan 23 NF]:[Mar 23 NF]])</f>
        <v>1200</v>
      </c>
      <c r="KJ52" s="196">
        <f>SUM(Tabelle2[[#This Row],[Jan-23B]:[Mar-23B]])</f>
        <v>0</v>
      </c>
      <c r="KK52" s="52">
        <v>0</v>
      </c>
      <c r="KL52" s="52">
        <v>0</v>
      </c>
      <c r="KM52" s="52">
        <v>0</v>
      </c>
      <c r="KN52" s="52">
        <v>0</v>
      </c>
      <c r="KO52" s="52">
        <v>0</v>
      </c>
      <c r="KP52" s="52">
        <v>0</v>
      </c>
      <c r="KQ52" s="52">
        <v>0</v>
      </c>
      <c r="KR52" s="52">
        <v>26.455476000000004</v>
      </c>
      <c r="KS52" s="52">
        <v>13.227738000000002</v>
      </c>
      <c r="KT52" s="52">
        <v>39.683214000000007</v>
      </c>
      <c r="KU52" s="52">
        <v>13.227738000000002</v>
      </c>
      <c r="KV52" s="52">
        <v>0</v>
      </c>
      <c r="KW52" s="52">
        <v>26.455476000000004</v>
      </c>
      <c r="KX52" s="52">
        <v>0</v>
      </c>
      <c r="KY52" s="52">
        <v>171.96059400000001</v>
      </c>
      <c r="KZ52" s="52">
        <v>0</v>
      </c>
      <c r="LA52" s="52" t="e">
        <f>$AV52*2.204623/#REF!*$AP52*Tabelle2[[#This Row],[May 23 NF]]</f>
        <v>#REF!</v>
      </c>
      <c r="LB52" s="52" t="e">
        <f>$AV52*2.204623/#REF!*$AP52*Tabelle2[[#This Row],[Jun 23 NF]]</f>
        <v>#REF!</v>
      </c>
      <c r="LC52" s="52" t="e">
        <f>$AV52*2.204623/#REF!*$AP52*Tabelle2[[#This Row],[Jul 23 NF]]</f>
        <v>#REF!</v>
      </c>
      <c r="LD52" s="52" t="e">
        <f>$AV52*2.204623/#REF!*$AP52*Tabelle2[[#This Row],[Aug 23 NF]]</f>
        <v>#REF!</v>
      </c>
      <c r="LE52" s="52" t="e">
        <f>$AV52*2.204623/#REF!*$AP52*Tabelle2[[#This Row],[Sep 23 NF]]</f>
        <v>#REF!</v>
      </c>
      <c r="LF52" s="52" t="e">
        <f>$AV52*2.204623/#REF!*$AP52*Tabelle2[[#This Row],[Oct 23 NF]]</f>
        <v>#REF!</v>
      </c>
      <c r="LG52" s="52" t="e">
        <f>$AV52*2.204623/#REF!*$AP52*Tabelle2[[#This Row],[Nov 23 NF]]</f>
        <v>#REF!</v>
      </c>
      <c r="LH52" s="52" t="e">
        <f>$AV52*2.204623/#REF!*$AP52*Tabelle2[[#This Row],[Dec 23 NF]]</f>
        <v>#REF!</v>
      </c>
      <c r="LI52" s="52" t="e">
        <f>$AV52*2.204623/#REF!*$AP52*Tabelle2[[#This Row],[Jan 24 NF]]</f>
        <v>#REF!</v>
      </c>
      <c r="LJ52" s="52" t="e">
        <f>$AV52*2.204623/#REF!*$AP52*Tabelle2[[#This Row],[Feb 24 NF]]</f>
        <v>#REF!</v>
      </c>
      <c r="LK52" s="52" t="e">
        <f>$AV52*2.204623/#REF!*$AP52*Tabelle2[[#This Row],[Mar 24 NF]]</f>
        <v>#REF!</v>
      </c>
      <c r="LL52" s="52" t="e">
        <f>$AV52*2.204623/#REF!*$AP52*Tabelle2[[#This Row],[Apr 24 NF]]</f>
        <v>#REF!</v>
      </c>
      <c r="LM52" s="52" t="e">
        <f>$AV52*2.204623/#REF!*$AP52*Tabelle2[[#This Row],[May 24 NF]]</f>
        <v>#REF!</v>
      </c>
      <c r="LN52" s="52" t="e">
        <f>$AV52*2.204623/#REF!*$AP52*Tabelle2[[#This Row],[Jun 24 NF]]</f>
        <v>#REF!</v>
      </c>
      <c r="LO52" s="52" t="e">
        <f>$AV52*2.204623/#REF!*$AP52*Tabelle2[[#This Row],[Jul 24 NF]]</f>
        <v>#REF!</v>
      </c>
      <c r="LP52" s="52" t="e">
        <f>$AV52*2.204623/#REF!*$AP52*Tabelle2[[#This Row],[Aug 24 NF]]</f>
        <v>#REF!</v>
      </c>
      <c r="LQ52" s="52" t="e">
        <f>$AV52*2.204623/#REF!*$AP52*Tabelle2[[#This Row],[Sep 24 NF]]</f>
        <v>#REF!</v>
      </c>
      <c r="LR52" s="52" t="e">
        <f>$AV52*2.204623/#REF!*$AP52*Tabelle2[[#This Row],[Oct 24 NF]]</f>
        <v>#REF!</v>
      </c>
      <c r="LS52" s="52" t="e">
        <f>$AV52*2.204623/#REF!*$AP52*Tabelle2[[#This Row],[Nov 24 NF]]</f>
        <v>#REF!</v>
      </c>
      <c r="LT52" s="52" t="e">
        <f>$AV52*2.204623/#REF!*$AP52*Tabelle2[[#This Row],[Dec 24 NF]]</f>
        <v>#REF!</v>
      </c>
      <c r="LU52" s="198">
        <f>SUM(Tabelle2[[#This Row],[Jan 22 EV]:[Mar 22 EV]])</f>
        <v>0</v>
      </c>
      <c r="LV52" s="198">
        <f>SUM(Tabelle2[[#This Row],[Apr 22 EV]:[Jun 22 EV]])</f>
        <v>0</v>
      </c>
      <c r="LW52" s="198">
        <f>SUM(Tabelle2[[#This Row],[Jul 22 EV]:[Sep 22 EV]])</f>
        <v>39.683214000000007</v>
      </c>
      <c r="LX52" s="198">
        <f>SUM(Tabelle2[[#This Row],[Oct 22 EV]:[Dec 22 EV]])</f>
        <v>52.910952000000009</v>
      </c>
      <c r="LY52" s="198">
        <f>SUM(Tabelle2[[#This Row],[Jan 23 EV]:[Mar 23 EV]])</f>
        <v>198.41607000000002</v>
      </c>
      <c r="LZ52" s="198" t="e">
        <f>SUM(Tabelle2[[#This Row],[Apr 23 EV]:[Jun 23 EV]])</f>
        <v>#REF!</v>
      </c>
      <c r="MA52" s="198" t="e">
        <f>SUM(Tabelle2[[#This Row],[Jul 23 EV]:[Sep 23 EV]])</f>
        <v>#REF!</v>
      </c>
      <c r="MB52" s="198" t="e">
        <f>SUM(Tabelle2[[#This Row],[Oct 23 EV]:[Dec 23 EV]])</f>
        <v>#REF!</v>
      </c>
      <c r="MC52" s="198" t="e">
        <f>SUM(Tabelle2[[#This Row],[Jan 24 EV]:[Mar 24 EV]])</f>
        <v>#REF!</v>
      </c>
      <c r="MD52" s="198" t="e">
        <f>SUM(Tabelle2[[#This Row],[Apr 24 EV]:[Jun 24 EV]])</f>
        <v>#REF!</v>
      </c>
      <c r="ME52" s="198" t="e">
        <f>SUM(Tabelle2[[#This Row],[Jul 24 EV]:[Sep 24 EV]])</f>
        <v>#REF!</v>
      </c>
      <c r="MF52" s="198" t="e">
        <f>SUM(Tabelle2[[#This Row],[Oct 24 EV]:[Dec 24 EV]])</f>
        <v>#REF!</v>
      </c>
      <c r="MG52" s="68">
        <v>0</v>
      </c>
      <c r="MH52" s="68">
        <v>0</v>
      </c>
      <c r="MI52" s="68">
        <v>0</v>
      </c>
      <c r="MJ52" s="68">
        <v>0</v>
      </c>
      <c r="MK52" s="68">
        <v>0</v>
      </c>
      <c r="ML52" s="68">
        <v>0</v>
      </c>
      <c r="MM52" s="68">
        <v>0</v>
      </c>
      <c r="MN52" s="68">
        <v>0</v>
      </c>
      <c r="MO52" s="68">
        <v>0</v>
      </c>
      <c r="MP52" s="98">
        <v>39.683214000000007</v>
      </c>
      <c r="MQ52" s="98" t="e">
        <f>$AS52*2.204623/#REF!*$AP52*HU52</f>
        <v>#REF!</v>
      </c>
      <c r="MR52" s="98" t="e">
        <f>$AT52*2.204623/#REF!*$AP52*HV52</f>
        <v>#REF!</v>
      </c>
      <c r="MS52" s="98">
        <v>136.41104812500004</v>
      </c>
      <c r="MT52" s="98">
        <v>105.82190400000002</v>
      </c>
      <c r="MU52" s="98">
        <v>39.683214000000007</v>
      </c>
      <c r="MV52" s="98">
        <f>SUM(Tabelle2[[#This Row],[Jan 22 EV]:[Dec 22 EV]])</f>
        <v>92.594166000000016</v>
      </c>
      <c r="MW52" s="98" t="e">
        <f>SUM(Tabelle2[[#This Row],[Jan 23 EV]:[Dec 23 EV]])</f>
        <v>#REF!</v>
      </c>
      <c r="MX52" s="98" t="e">
        <f>SUM(Tabelle2[[#This Row],[Jan 24 EV]:[Dec 24 EV]])</f>
        <v>#REF!</v>
      </c>
      <c r="MY52" s="98">
        <f t="shared" si="51"/>
        <v>0</v>
      </c>
      <c r="MZ52" s="98">
        <f t="shared" si="52"/>
        <v>0</v>
      </c>
      <c r="NA52" s="98">
        <f t="shared" si="53"/>
        <v>0</v>
      </c>
      <c r="NB52" s="98">
        <f t="shared" si="54"/>
        <v>0</v>
      </c>
      <c r="NC52" s="52">
        <v>0</v>
      </c>
      <c r="ND52" s="52">
        <v>0</v>
      </c>
      <c r="NE52" s="52">
        <v>0</v>
      </c>
      <c r="NF52" s="52">
        <v>0</v>
      </c>
      <c r="NG52" s="52">
        <v>33.929147970000002</v>
      </c>
      <c r="NH52" s="52">
        <v>0</v>
      </c>
      <c r="NI52" s="52">
        <v>0</v>
      </c>
      <c r="NJ52" s="52">
        <v>0</v>
      </c>
      <c r="NK52" s="52">
        <v>0</v>
      </c>
      <c r="NL52" s="52">
        <v>0</v>
      </c>
      <c r="NM52" s="52">
        <v>0</v>
      </c>
      <c r="NN52" s="52">
        <v>0</v>
      </c>
      <c r="NO52" s="198">
        <f t="shared" ref="NO52:NO115" si="58">SUM(NC52:NE52)</f>
        <v>0</v>
      </c>
      <c r="NP52" s="198">
        <f t="shared" ref="NP52:NP115" si="59">SUM(NF52:NH52)</f>
        <v>33.929147970000002</v>
      </c>
      <c r="NQ52" s="198">
        <f t="shared" ref="NQ52:NQ115" si="60">SUM(NI52:NK52)</f>
        <v>0</v>
      </c>
      <c r="NR52" s="198">
        <f t="shared" ref="NR52:NR115" si="61">SUM(NL52:NN52)</f>
        <v>0</v>
      </c>
      <c r="NS52" s="198">
        <f t="shared" ref="NS52:NS115" si="62">SUM(NC52:NN52)</f>
        <v>33.929147970000002</v>
      </c>
      <c r="NT52" s="198">
        <v>0</v>
      </c>
      <c r="NU52" s="198">
        <v>0</v>
      </c>
      <c r="NV52" s="198">
        <v>0</v>
      </c>
      <c r="NW52" s="198">
        <v>0</v>
      </c>
      <c r="NX52" s="198">
        <v>0</v>
      </c>
      <c r="NY52" s="198">
        <v>0</v>
      </c>
      <c r="NZ52" s="198">
        <v>0</v>
      </c>
      <c r="OA52" s="198">
        <v>0</v>
      </c>
      <c r="OB52" s="198">
        <v>0</v>
      </c>
      <c r="OC52" s="198">
        <v>0</v>
      </c>
      <c r="OD52" s="198">
        <v>0</v>
      </c>
      <c r="OE52" s="198">
        <v>0</v>
      </c>
      <c r="OF52" s="198">
        <f>SUM(Tabelle2[[#This Row],[Jan 23 B EV]:[Mar 23 B EV]])</f>
        <v>0</v>
      </c>
      <c r="OG52" s="198">
        <f>SUM(Tabelle2[[#This Row],[Apr 23 B EV]:[Jun 23 B EV]])</f>
        <v>0</v>
      </c>
      <c r="OH52" s="198">
        <f>SUM(Tabelle2[[#This Row],[Jul 23 B EV]:[Sep 23 B EV]])</f>
        <v>0</v>
      </c>
      <c r="OI52" s="198">
        <f>SUM(Tabelle2[[#This Row],[Oct 23 B EV]:[Dec 23 B EV]])</f>
        <v>0</v>
      </c>
      <c r="OJ52" s="198">
        <f>SUM(Tabelle2[[#This Row],[Jan 23 B EV]:[Dec 23 B EV]])</f>
        <v>0</v>
      </c>
      <c r="OK52" s="68"/>
      <c r="OL52" s="68"/>
      <c r="OM52" s="43" t="s">
        <v>960</v>
      </c>
      <c r="ON52" s="43" t="s">
        <v>975</v>
      </c>
      <c r="OO52" s="43">
        <v>0</v>
      </c>
      <c r="OP52" s="43">
        <v>0</v>
      </c>
      <c r="OQ52" s="68"/>
      <c r="OR52" s="68"/>
      <c r="OS52" s="68"/>
      <c r="OT52" s="68"/>
      <c r="OU52" s="68"/>
      <c r="OV52" s="68"/>
      <c r="OW52" s="68"/>
      <c r="OX52" s="198" t="s">
        <v>1229</v>
      </c>
      <c r="OY52" s="198" t="s">
        <v>1229</v>
      </c>
      <c r="OZ52" s="198" t="s">
        <v>1229</v>
      </c>
      <c r="PA52" s="198" t="s">
        <v>1229</v>
      </c>
      <c r="PB52" s="353" t="s">
        <v>1229</v>
      </c>
      <c r="PC52" s="130" t="s">
        <v>57</v>
      </c>
      <c r="PD52" s="53" t="s">
        <v>100</v>
      </c>
      <c r="PE52" s="53" t="s">
        <v>159</v>
      </c>
      <c r="PF52" s="53" t="s">
        <v>45</v>
      </c>
      <c r="PG52" s="53">
        <v>0</v>
      </c>
      <c r="PH52" s="53">
        <v>0</v>
      </c>
      <c r="PI52" s="53">
        <v>1</v>
      </c>
      <c r="PJ52" s="53" t="s">
        <v>45</v>
      </c>
      <c r="PK52" s="53">
        <v>0</v>
      </c>
      <c r="PL52" s="53">
        <v>0</v>
      </c>
      <c r="PM52" s="334"/>
      <c r="PN52" s="53" t="s">
        <v>979</v>
      </c>
      <c r="PO52" s="53" t="s">
        <v>17</v>
      </c>
      <c r="PP52" s="200">
        <v>2407.8740082170316</v>
      </c>
      <c r="PQ52" s="56">
        <v>2220.7924770497352</v>
      </c>
      <c r="PR52" s="56">
        <v>2393.0833333333335</v>
      </c>
      <c r="PS52" s="56">
        <v>2425</v>
      </c>
      <c r="PT52" s="200">
        <v>2151.6666666666665</v>
      </c>
      <c r="PU52" s="200">
        <v>2059.5416666666665</v>
      </c>
      <c r="PV52" s="200">
        <v>2813.8101851851857</v>
      </c>
      <c r="PW52" s="200">
        <v>3372.4709444775326</v>
      </c>
      <c r="PX52" s="200" t="e">
        <f>IF($PI52=1,SUMIF(#REF!,$PF52,#REF!),SUMIF(#REF!,$PJ52,#REF!))</f>
        <v>#REF!</v>
      </c>
      <c r="PY52" s="200" t="e">
        <f>IF($PI52=1,SUMIF(#REF!,$PF52,#REF!),SUMIF(#REF!,$PJ52,#REF!))</f>
        <v>#REF!</v>
      </c>
      <c r="PZ52" s="200" t="e">
        <f>IF($PI52=1,SUMIF(#REF!,$PF52,#REF!),SUMIF(#REF!,$PJ52,#REF!))</f>
        <v>#REF!</v>
      </c>
      <c r="QA52" s="200" t="e">
        <f>IF($PI52=1,SUMIF(#REF!,$PF52,#REF!),SUMIF(#REF!,$PJ52,#REF!))</f>
        <v>#REF!</v>
      </c>
      <c r="QB52" s="200" t="e">
        <f>IF($PI52=1,SUMIF(#REF!,$PF52,#REF!),SUMIF(#REF!,$PJ52,#REF!))</f>
        <v>#REF!</v>
      </c>
      <c r="QC52" s="200" t="e">
        <f>IF($PI52=1,SUMIF(#REF!,$PF52,#REF!),SUMIF(#REF!,$PJ52,#REF!))</f>
        <v>#REF!</v>
      </c>
      <c r="QD52" s="57">
        <f t="shared" si="55"/>
        <v>5.7463005343661901</v>
      </c>
      <c r="QE52" s="57">
        <f t="shared" si="56"/>
        <v>6.1921031250000009</v>
      </c>
      <c r="QF52" s="57">
        <f t="shared" si="50"/>
        <v>6.2746874999999998</v>
      </c>
      <c r="QG52" s="57">
        <f t="shared" si="57"/>
        <v>5.5674374999999987</v>
      </c>
      <c r="QH52" s="57">
        <f t="shared" si="42"/>
        <v>5.3290640624999996</v>
      </c>
      <c r="QI52" s="57">
        <f t="shared" si="43"/>
        <v>7.2807338541666677</v>
      </c>
      <c r="QJ52" s="57">
        <f>IF(Tabelle2[[#This Row],[Index and Premium Usage]]=1,($AW52*(1+$AZ52))*(PW52*(1+$PG52)+$PH52)/1000,($AW52*(1+$AZ52))*(PW52*(1+$PG52)+$PK52)/1000)</f>
        <v>8.7262685688356161</v>
      </c>
      <c r="QK52" s="57" t="e">
        <f>IF($PI52=1,($AW52*(1+$AY52))*(PX52*(1+$PG52)+$PH52)/1000,($AW52*(1+$AZ52))*(PX52*(1+$PG52)+$PK52+Tabelle2[[#This Row],[Premium VW 2023]])/1000)</f>
        <v>#REF!</v>
      </c>
      <c r="QL52" s="57" t="e">
        <f t="shared" si="44"/>
        <v>#REF!</v>
      </c>
      <c r="QM52" s="57" t="e">
        <f t="shared" si="45"/>
        <v>#REF!</v>
      </c>
      <c r="QN52" s="57" t="e">
        <f t="shared" si="46"/>
        <v>#REF!</v>
      </c>
      <c r="QO52" s="57" t="e">
        <f t="shared" si="47"/>
        <v>#REF!</v>
      </c>
      <c r="QP52" s="57" t="e">
        <f t="shared" si="48"/>
        <v>#REF!</v>
      </c>
    </row>
    <row r="53" spans="1:458" ht="12.75" customHeight="1">
      <c r="A53" s="94" t="s">
        <v>840</v>
      </c>
      <c r="B53" s="94" t="s">
        <v>87</v>
      </c>
      <c r="C53" s="94" t="s">
        <v>1553</v>
      </c>
      <c r="D53" s="2" t="s">
        <v>108</v>
      </c>
      <c r="E53" s="173" t="s">
        <v>304</v>
      </c>
      <c r="F53" s="2" t="s">
        <v>304</v>
      </c>
      <c r="G53" s="2" t="s">
        <v>304</v>
      </c>
      <c r="H53" s="2" t="s">
        <v>1557</v>
      </c>
      <c r="I53" s="188" t="s">
        <v>422</v>
      </c>
      <c r="J53" s="2" t="s">
        <v>423</v>
      </c>
      <c r="K53" s="2" t="s">
        <v>28</v>
      </c>
      <c r="L53" s="2" t="s">
        <v>28</v>
      </c>
      <c r="M53" s="2" t="s">
        <v>432</v>
      </c>
      <c r="N53" s="2">
        <v>0</v>
      </c>
      <c r="O53" s="64" t="s">
        <v>433</v>
      </c>
      <c r="P53" s="3">
        <v>0</v>
      </c>
      <c r="Q53" s="2">
        <v>0</v>
      </c>
      <c r="R53" s="63"/>
      <c r="S53" s="63"/>
      <c r="T53" s="94" t="s">
        <v>1282</v>
      </c>
      <c r="U53" s="63" t="s">
        <v>14</v>
      </c>
      <c r="V53" s="63"/>
      <c r="W53" s="63"/>
      <c r="X53" s="94"/>
      <c r="Y53" s="2" t="s">
        <v>235</v>
      </c>
      <c r="Z53" s="2" t="s">
        <v>261</v>
      </c>
      <c r="AA53" s="2" t="s">
        <v>434</v>
      </c>
      <c r="AB53" s="2">
        <v>0</v>
      </c>
      <c r="AC53" s="326" t="s">
        <v>1041</v>
      </c>
      <c r="AD53" s="63"/>
      <c r="AE53" s="63"/>
      <c r="AF53" s="63" t="s">
        <v>119</v>
      </c>
      <c r="AG53" s="2">
        <v>0</v>
      </c>
      <c r="AH53" s="2">
        <v>0</v>
      </c>
      <c r="AI53" s="2">
        <v>0</v>
      </c>
      <c r="AJ53" s="63" t="s">
        <v>120</v>
      </c>
      <c r="AK53" s="66"/>
      <c r="AL53" s="67"/>
      <c r="AM53" s="67"/>
      <c r="AN53" s="67"/>
      <c r="AO53" s="67"/>
      <c r="AP53" s="67">
        <v>1</v>
      </c>
      <c r="AQ53" s="42"/>
      <c r="AR53" s="37">
        <v>2.17</v>
      </c>
      <c r="AS53" s="67">
        <v>2.17</v>
      </c>
      <c r="AT53" s="67">
        <v>2.17</v>
      </c>
      <c r="AU53" s="33">
        <v>2.17</v>
      </c>
      <c r="AV53" s="33">
        <v>2.17</v>
      </c>
      <c r="AW53" s="33">
        <v>2.17</v>
      </c>
      <c r="AX53" s="193"/>
      <c r="AY53" s="61">
        <v>0.15</v>
      </c>
      <c r="AZ53" s="61">
        <v>0.15</v>
      </c>
      <c r="BA53" s="96">
        <v>0</v>
      </c>
      <c r="BB53" s="96">
        <v>0</v>
      </c>
      <c r="BC53" s="96">
        <v>0</v>
      </c>
      <c r="BD53" s="96">
        <v>0</v>
      </c>
      <c r="BE53" s="133">
        <v>0</v>
      </c>
      <c r="BF53" s="133">
        <v>0</v>
      </c>
      <c r="BG53" s="133">
        <v>0</v>
      </c>
      <c r="BH53" s="133">
        <v>0</v>
      </c>
      <c r="BI53" s="133">
        <v>0</v>
      </c>
      <c r="BJ53" s="133">
        <v>224</v>
      </c>
      <c r="BK53" s="133">
        <v>240</v>
      </c>
      <c r="BL53" s="133">
        <v>0</v>
      </c>
      <c r="BM53" s="96">
        <v>0</v>
      </c>
      <c r="BN53" s="96">
        <v>-63</v>
      </c>
      <c r="BO53" s="96">
        <v>0</v>
      </c>
      <c r="BP53" s="96">
        <v>0</v>
      </c>
      <c r="BQ53" s="96">
        <v>0</v>
      </c>
      <c r="BR53" s="96">
        <v>0</v>
      </c>
      <c r="BS53" s="96">
        <v>0</v>
      </c>
      <c r="BT53" s="96">
        <v>0</v>
      </c>
      <c r="BU53" s="96">
        <v>0</v>
      </c>
      <c r="BV53" s="96">
        <v>0</v>
      </c>
      <c r="BW53" s="96">
        <v>720</v>
      </c>
      <c r="BX53" s="96">
        <v>0</v>
      </c>
      <c r="BY53" s="96">
        <v>0</v>
      </c>
      <c r="BZ53" s="96">
        <v>0</v>
      </c>
      <c r="CA53" s="96">
        <v>0</v>
      </c>
      <c r="CB53" s="96">
        <v>0</v>
      </c>
      <c r="CC53" s="96">
        <v>0</v>
      </c>
      <c r="CD53" s="96">
        <v>0</v>
      </c>
      <c r="CE53" s="96">
        <v>0</v>
      </c>
      <c r="CF53" s="96">
        <v>0</v>
      </c>
      <c r="CG53" s="96">
        <v>0</v>
      </c>
      <c r="CH53" s="96">
        <v>0</v>
      </c>
      <c r="CI53" s="96">
        <v>0</v>
      </c>
      <c r="CJ53" s="96">
        <v>0</v>
      </c>
      <c r="CK53" s="95">
        <f>SUM(Tabelle2[[#This Row],[Jan 22 CF]:[Mar 22 CF]])</f>
        <v>0</v>
      </c>
      <c r="CL53" s="95">
        <f>SUM(Tabelle2[[#This Row],[Apr 22 CF]:[Jun 22 CF]])</f>
        <v>0</v>
      </c>
      <c r="CM53" s="95">
        <f>SUM(Tabelle2[[#This Row],[Jul 22 CF]:[Sep 22 CF]])</f>
        <v>0</v>
      </c>
      <c r="CN53" s="95">
        <f>SUM(Tabelle2[[#This Row],[Oct 22 CF]:[Dec 22 CF]])</f>
        <v>464</v>
      </c>
      <c r="CO53" s="95">
        <f>SUM(Tabelle2[[#This Row],[Jan 23 CF]:[Mar 23 CF]])</f>
        <v>-63</v>
      </c>
      <c r="CP53" s="95">
        <f>SUM(Tabelle2[[#This Row],[Apr 23 CF]:[Jun 23 CF]])</f>
        <v>0</v>
      </c>
      <c r="CQ53" s="95">
        <f>SUM(Tabelle2[[#This Row],[Jul 23 CF]:[Sep 23 CF]])</f>
        <v>0</v>
      </c>
      <c r="CR53" s="95">
        <f>SUM(Tabelle2[[#This Row],[Oct 23 CF]:[Dec 23 CF]])</f>
        <v>720</v>
      </c>
      <c r="CS53" s="95">
        <f>SUM(Tabelle2[[#This Row],[Jan 24 CF]:[Mar 24 CF]])</f>
        <v>0</v>
      </c>
      <c r="CT53" s="95">
        <f>SUM(Tabelle2[[#This Row],[Apr 24 CF]:[Jun 24 CF]])</f>
        <v>0</v>
      </c>
      <c r="CU53" s="95">
        <f>SUM(Tabelle2[[#This Row],[Jul 24 CF]:[Sep 24 CF]])</f>
        <v>0</v>
      </c>
      <c r="CV53" s="95">
        <f>SUM(Tabelle2[[#This Row],[Oct 24 CF]:[Dec 24 CF]])</f>
        <v>0</v>
      </c>
      <c r="CW53" s="98">
        <v>1040</v>
      </c>
      <c r="CX53" s="275">
        <v>640</v>
      </c>
      <c r="CY53" s="98">
        <v>400</v>
      </c>
      <c r="CZ53" s="52">
        <v>459</v>
      </c>
      <c r="DA53" s="52">
        <f>SUM(Tabelle2[[#This Row],[Jan 22 CF]:[Dec 22 CF]])</f>
        <v>464</v>
      </c>
      <c r="DB53" s="98">
        <f>SUM(Tabelle2[[#This Row],[Jan 23 CF]:[Dec 23 CF]])</f>
        <v>657</v>
      </c>
      <c r="DC53" s="98">
        <f>SUM(Tabelle2[[#This Row],[Jan 24 CF]:[Dec 24 CF]])</f>
        <v>0</v>
      </c>
      <c r="DD53" s="98">
        <v>0</v>
      </c>
      <c r="DE53" s="98">
        <v>0</v>
      </c>
      <c r="DF53" s="98">
        <v>0</v>
      </c>
      <c r="DG53" s="98">
        <v>0</v>
      </c>
      <c r="DH53" s="98">
        <v>0</v>
      </c>
      <c r="DI53" s="98">
        <v>0</v>
      </c>
      <c r="DJ53" s="98">
        <v>0</v>
      </c>
      <c r="DK53" s="98">
        <v>0</v>
      </c>
      <c r="DL53" s="98">
        <v>0</v>
      </c>
      <c r="DM53" s="98">
        <v>0</v>
      </c>
      <c r="DN53" s="98"/>
      <c r="DO53" s="98"/>
      <c r="DP53" s="226">
        <v>0.95</v>
      </c>
      <c r="DQ53" s="226">
        <v>0.92500000000000004</v>
      </c>
      <c r="DR53" s="226">
        <v>0.8</v>
      </c>
      <c r="DS53" s="226">
        <v>0.85</v>
      </c>
      <c r="DT53" s="226">
        <v>0.9</v>
      </c>
      <c r="DU53" s="226">
        <v>0.9</v>
      </c>
      <c r="DV53" s="226">
        <v>0.9</v>
      </c>
      <c r="DW53" s="226">
        <v>0.9</v>
      </c>
      <c r="DX53" s="226">
        <v>0.9</v>
      </c>
      <c r="DY53" s="226">
        <v>0.9</v>
      </c>
      <c r="DZ53" s="226">
        <v>0.9</v>
      </c>
      <c r="EA53" s="226">
        <v>0.88</v>
      </c>
      <c r="EB53" s="226">
        <v>0.9</v>
      </c>
      <c r="EC53" s="226">
        <v>0.93</v>
      </c>
      <c r="ED53" s="226">
        <v>0.93</v>
      </c>
      <c r="EE53" s="226">
        <v>0.9</v>
      </c>
      <c r="EF53" s="316">
        <v>0.9</v>
      </c>
      <c r="EG53" s="316">
        <v>0.9</v>
      </c>
      <c r="EH53" s="316">
        <v>0.9</v>
      </c>
      <c r="EI53" s="226">
        <v>0.95</v>
      </c>
      <c r="EJ53" s="226">
        <v>0.95</v>
      </c>
      <c r="EK53" s="226">
        <v>0.95</v>
      </c>
      <c r="EL53" s="226">
        <v>0.97499999999999998</v>
      </c>
      <c r="EM53" s="226">
        <v>0.95</v>
      </c>
      <c r="EN53" s="226">
        <v>0.9</v>
      </c>
      <c r="EO53" s="226">
        <v>0.85</v>
      </c>
      <c r="EP53" s="226">
        <v>0.85</v>
      </c>
      <c r="EQ53" s="226">
        <v>0.85</v>
      </c>
      <c r="ER53" s="226">
        <v>0.85</v>
      </c>
      <c r="ES53" s="226">
        <v>0.85</v>
      </c>
      <c r="ET53" s="226">
        <v>0.85</v>
      </c>
      <c r="EU53" s="226">
        <v>0.85</v>
      </c>
      <c r="EV53" s="226">
        <v>0.85</v>
      </c>
      <c r="EW53" s="226">
        <v>0.85</v>
      </c>
      <c r="EX53" s="226">
        <v>0.85</v>
      </c>
      <c r="EY53" s="226">
        <v>0.85</v>
      </c>
      <c r="EZ53" s="316">
        <v>0.9</v>
      </c>
      <c r="FA53" s="226">
        <v>0.85</v>
      </c>
      <c r="FB53" s="226">
        <v>0.85</v>
      </c>
      <c r="FC53" s="226">
        <v>0.85</v>
      </c>
      <c r="FD53" s="226">
        <v>0.85</v>
      </c>
      <c r="FE53" s="226">
        <v>0.85</v>
      </c>
      <c r="FF53" s="226">
        <v>0.85</v>
      </c>
      <c r="FG53" s="226">
        <v>0.85</v>
      </c>
      <c r="FH53" s="226">
        <v>0.85</v>
      </c>
      <c r="FI53" s="226">
        <v>0.85</v>
      </c>
      <c r="FJ53" s="226">
        <v>0.85</v>
      </c>
      <c r="FK53" s="226">
        <v>0.85</v>
      </c>
      <c r="FL53" s="226">
        <v>0.85</v>
      </c>
      <c r="FM53" s="195">
        <f t="shared" si="0"/>
        <v>0</v>
      </c>
      <c r="FN53" s="195">
        <f t="shared" si="1"/>
        <v>0</v>
      </c>
      <c r="FO53" s="195">
        <f t="shared" si="2"/>
        <v>0</v>
      </c>
      <c r="FP53" s="195">
        <f t="shared" si="3"/>
        <v>0</v>
      </c>
      <c r="FQ53" s="195">
        <f t="shared" si="4"/>
        <v>0</v>
      </c>
      <c r="FR53" s="195">
        <f t="shared" si="5"/>
        <v>0</v>
      </c>
      <c r="FS53" s="195">
        <f t="shared" si="6"/>
        <v>0</v>
      </c>
      <c r="FT53" s="95">
        <f t="shared" si="7"/>
        <v>0</v>
      </c>
      <c r="FU53" s="95">
        <f t="shared" si="8"/>
        <v>0</v>
      </c>
      <c r="FV53" s="95">
        <f t="shared" si="9"/>
        <v>224</v>
      </c>
      <c r="FW53" s="95">
        <f t="shared" si="10"/>
        <v>240</v>
      </c>
      <c r="FX53" s="95">
        <f t="shared" si="11"/>
        <v>0</v>
      </c>
      <c r="FY53" s="95">
        <f t="shared" si="12"/>
        <v>0</v>
      </c>
      <c r="FZ53" s="95">
        <f t="shared" si="13"/>
        <v>-63</v>
      </c>
      <c r="GA53" s="95">
        <f t="shared" ref="GA53:GA116" si="63">BO53</f>
        <v>0</v>
      </c>
      <c r="GB53" s="95">
        <f t="shared" ref="GB53:GB116" si="64">BP53</f>
        <v>0</v>
      </c>
      <c r="GC53" s="95">
        <f t="shared" ref="GC53:GC116" si="65">BQ53</f>
        <v>0</v>
      </c>
      <c r="GD53" s="95">
        <f t="shared" ref="GD53:GD116" si="66">BR53</f>
        <v>0</v>
      </c>
      <c r="GE53" s="95">
        <f t="shared" ref="GE53:GE116" si="67">BS53</f>
        <v>0</v>
      </c>
      <c r="GF53" s="95">
        <f t="shared" ref="GF53:GF116" si="68">BT53</f>
        <v>0</v>
      </c>
      <c r="GG53" s="95">
        <f t="shared" ref="GG53:GG116" si="69">BU53</f>
        <v>0</v>
      </c>
      <c r="GH53" s="95">
        <f t="shared" si="21"/>
        <v>0</v>
      </c>
      <c r="GI53" s="95">
        <f>BW53*Tabelle2[[#This Row],[Nov 2023 AF]]</f>
        <v>702</v>
      </c>
      <c r="GJ53" s="95">
        <f>BX53*Tabelle2[[#This Row],[Dec 2023 AF]]</f>
        <v>0</v>
      </c>
      <c r="GK53" s="95">
        <f>BY53*Tabelle2[[#This Row],[Jan 2024 AF]]</f>
        <v>0</v>
      </c>
      <c r="GL53" s="95">
        <f>BZ53*Tabelle2[[#This Row],[Feb 2024 AF]]</f>
        <v>0</v>
      </c>
      <c r="GM53" s="95">
        <f>CA53*Tabelle2[[#This Row],[Mar 2024 AF]]</f>
        <v>0</v>
      </c>
      <c r="GN53" s="95">
        <f>CB53*Tabelle2[[#This Row],[Apr 2024 AF]]</f>
        <v>0</v>
      </c>
      <c r="GO53" s="95">
        <f>CC53*Tabelle2[[#This Row],[May 2024 AF]]</f>
        <v>0</v>
      </c>
      <c r="GP53" s="95">
        <f>CD53*Tabelle2[[#This Row],[Jun 2024 AF]]</f>
        <v>0</v>
      </c>
      <c r="GQ53" s="95">
        <f>CE53*Tabelle2[[#This Row],[Jul 2024 AF]]</f>
        <v>0</v>
      </c>
      <c r="GR53" s="95">
        <f>CF53*Tabelle2[[#This Row],[Aug 2024 AF]]</f>
        <v>0</v>
      </c>
      <c r="GS53" s="95">
        <f>CG53*Tabelle2[[#This Row],[Sep 2024 AF]]</f>
        <v>0</v>
      </c>
      <c r="GT53" s="95">
        <f>CH53*Tabelle2[[#This Row],[Oct 2024 AF]]</f>
        <v>0</v>
      </c>
      <c r="GU53" s="95">
        <f>CI53*Tabelle2[[#This Row],[Nov 2024 AF]]</f>
        <v>0</v>
      </c>
      <c r="GV53" s="95">
        <f>CJ53*Tabelle2[[#This Row],[Dec 2024 AF]]</f>
        <v>0</v>
      </c>
      <c r="GW53" s="95">
        <f>SUM(Tabelle2[[#This Row],[Jan 22 NF]:[Mar 22 NF]])</f>
        <v>0</v>
      </c>
      <c r="GX53" s="95">
        <f>SUM(Tabelle2[[#This Row],[Apr 22 NF]:[Jun 22 NF]])</f>
        <v>0</v>
      </c>
      <c r="GY53" s="95">
        <f>SUM(Tabelle2[[#This Row],[Jul 22 NF]:[Sep 22 NF]])</f>
        <v>0</v>
      </c>
      <c r="GZ53" s="95">
        <f>SUM(Tabelle2[[#This Row],[Oct 22 NF]:[Dec 22 NF]])</f>
        <v>464</v>
      </c>
      <c r="HA53" s="98">
        <f>SUM(Tabelle2[[#This Row],[Jan 23 NF]:[Mar 23 NF]])</f>
        <v>-63</v>
      </c>
      <c r="HB53" s="98">
        <f>SUM(Tabelle2[[#This Row],[Apr 23 NF]:[Jun 23 NF]])</f>
        <v>0</v>
      </c>
      <c r="HC53" s="98">
        <f>SUM(Tabelle2[[#This Row],[Jul 23 NF]:[Sep 23 NF]])</f>
        <v>0</v>
      </c>
      <c r="HD53" s="98">
        <f>SUM(Tabelle2[[#This Row],[Oct 23 NF]:[Dec 23 NF]])</f>
        <v>702</v>
      </c>
      <c r="HE53" s="95">
        <f>SUM(Tabelle2[[#This Row],[Jan 24 NF]:[Mar 24 NF]])</f>
        <v>0</v>
      </c>
      <c r="HF53" s="98">
        <f>SUM(Tabelle2[[#This Row],[Apr 24 NF]:[Jun 24 NF]])</f>
        <v>0</v>
      </c>
      <c r="HG53" s="98">
        <f>SUM(Tabelle2[[#This Row],[Jul 24 NF]:[Sep 24 NF]])</f>
        <v>0</v>
      </c>
      <c r="HH53" s="98">
        <f>SUM(Tabelle2[[#This Row],[Oct 24 NF]:[Dec 24 NF]])</f>
        <v>0</v>
      </c>
      <c r="HI53" s="95">
        <v>0</v>
      </c>
      <c r="HJ53" s="95">
        <v>0</v>
      </c>
      <c r="HK53" s="95">
        <v>0</v>
      </c>
      <c r="HL53" s="95">
        <v>0</v>
      </c>
      <c r="HM53" s="95">
        <v>0</v>
      </c>
      <c r="HN53" s="95">
        <v>0</v>
      </c>
      <c r="HO53" s="95">
        <v>0</v>
      </c>
      <c r="HP53" s="95">
        <v>0</v>
      </c>
      <c r="HQ53" s="95">
        <v>0</v>
      </c>
      <c r="HR53" s="95">
        <v>0</v>
      </c>
      <c r="HS53" s="95">
        <v>0</v>
      </c>
      <c r="HT53" s="95">
        <v>0</v>
      </c>
      <c r="HU53" s="95">
        <v>800</v>
      </c>
      <c r="HV53" s="98">
        <v>1040</v>
      </c>
      <c r="HW53" s="98">
        <v>640</v>
      </c>
      <c r="HX53" s="98">
        <v>400</v>
      </c>
      <c r="HY53" s="98">
        <v>459</v>
      </c>
      <c r="HZ53" s="98">
        <f>SUM(Tabelle2[[#This Row],[Jan 22 NF]:[Dec 22 NF]])</f>
        <v>464</v>
      </c>
      <c r="IA53" s="98">
        <f>SUM(Tabelle2[[#This Row],[Jan 23 NF]:[Dec 23 NF]])</f>
        <v>639</v>
      </c>
      <c r="IB53" s="98">
        <f>SUM(Tabelle2[[#This Row],[Jan 24 NF]:[Dec 24 NF]])</f>
        <v>0</v>
      </c>
      <c r="IC53" s="98">
        <f>IFERROR(Tabelle2[[#This Row],[2025 CF]]*Tabelle2[[#This Row],[2025 AF]],0)</f>
        <v>0</v>
      </c>
      <c r="ID53" s="98">
        <f>IFERROR(Tabelle2[[#This Row],[2026 CF]]*Tabelle2[[#This Row],[2026 AF]],0)</f>
        <v>0</v>
      </c>
      <c r="IE53" s="98">
        <f>IFERROR(Tabelle2[[#This Row],[2027 CF]]*Tabelle2[[#This Row],[2027 AF]],0)</f>
        <v>0</v>
      </c>
      <c r="IF53" s="98">
        <f>IFERROR(Tabelle2[[#This Row],[2028 CF]]*Tabelle2[[#This Row],[2028 AF]],0)</f>
        <v>0</v>
      </c>
      <c r="IG53" s="98">
        <f>IFERROR(Tabelle2[[#This Row],[2029 CF]]*Tabelle2[[#This Row],[2029 AF]],0)</f>
        <v>0</v>
      </c>
      <c r="IH53" s="98">
        <f>IFERROR(Tabelle2[[#This Row],[2030 CF]]*Tabelle2[[#This Row],[2030 AF]],0)</f>
        <v>0</v>
      </c>
      <c r="II53" s="98">
        <f>IFERROR(Tabelle2[[#This Row],[2031 CF]]*Tabelle2[[#This Row],[2031 AF]],0)</f>
        <v>0</v>
      </c>
      <c r="IJ53" s="98">
        <f>IFERROR(Tabelle2[[#This Row],[2032 CF]]*Tabelle2[[#This Row],[2032 AF]],0)</f>
        <v>0</v>
      </c>
      <c r="IK53" s="98">
        <f>IFERROR(Tabelle2[[#This Row],[2033 CF]]*Tabelle2[[#This Row],[2033 AF]],0)</f>
        <v>0</v>
      </c>
      <c r="IL53" s="98">
        <f>IFERROR(Tabelle2[[#This Row],[2034 CF]]*Tabelle2[[#This Row],[2034 AF]],0)</f>
        <v>0</v>
      </c>
      <c r="IM53" s="98">
        <f>IFERROR(Tabelle2[[#This Row],[2035 CF]]*Tabelle2[[#This Row],[2035 AF]],0)</f>
        <v>0</v>
      </c>
      <c r="IN53" s="51">
        <v>0</v>
      </c>
      <c r="IO53" s="51">
        <v>0</v>
      </c>
      <c r="IP53" s="51">
        <v>0</v>
      </c>
      <c r="IQ53" s="51">
        <v>0</v>
      </c>
      <c r="IR53" s="51">
        <v>0</v>
      </c>
      <c r="IS53" s="51">
        <v>0</v>
      </c>
      <c r="IT53" s="51">
        <v>216.6</v>
      </c>
      <c r="IU53" s="51">
        <v>0</v>
      </c>
      <c r="IV53" s="51">
        <v>0</v>
      </c>
      <c r="IW53" s="51">
        <v>0</v>
      </c>
      <c r="IX53" s="51">
        <v>0</v>
      </c>
      <c r="IY53" s="51">
        <v>0</v>
      </c>
      <c r="IZ53" s="199">
        <v>0</v>
      </c>
      <c r="JA53" s="199">
        <v>0</v>
      </c>
      <c r="JB53" s="199">
        <v>216.6</v>
      </c>
      <c r="JC53" s="199">
        <v>0</v>
      </c>
      <c r="JD53" s="199">
        <v>216.6</v>
      </c>
      <c r="JE53" s="196">
        <v>0</v>
      </c>
      <c r="JF53" s="196">
        <v>0</v>
      </c>
      <c r="JG53" s="196">
        <v>0</v>
      </c>
      <c r="JH53" s="196">
        <v>0</v>
      </c>
      <c r="JI53" s="196">
        <v>0</v>
      </c>
      <c r="JJ53" s="196">
        <v>0</v>
      </c>
      <c r="JK53" s="196">
        <v>0</v>
      </c>
      <c r="JL53" s="196">
        <v>0</v>
      </c>
      <c r="JM53" s="196">
        <v>0</v>
      </c>
      <c r="JN53" s="196">
        <v>0</v>
      </c>
      <c r="JO53" s="196">
        <v>0</v>
      </c>
      <c r="JP53" s="196">
        <v>0</v>
      </c>
      <c r="JQ53" s="196">
        <f>SUM(Tabelle2[[#This Row],[Jan-23B]:[Mar-23B]])</f>
        <v>0</v>
      </c>
      <c r="JR53" s="196">
        <f>SUM(Tabelle2[[#This Row],[Apr-23B]:[Jun-23B]])</f>
        <v>0</v>
      </c>
      <c r="JS53" s="196">
        <f>SUM(Tabelle2[[#This Row],[Jul-23B]:[Sep-23B]])</f>
        <v>0</v>
      </c>
      <c r="JT53" s="196">
        <f>SUM(Tabelle2[[#This Row],[Oct-23B]:[Dec-23B]])</f>
        <v>0</v>
      </c>
      <c r="JU53" s="196">
        <f>SUM(Tabelle2[[#This Row],[1Q23 B1]:[4Q23 B]])</f>
        <v>0</v>
      </c>
      <c r="JV53" s="196">
        <v>0</v>
      </c>
      <c r="JW53" s="196">
        <v>0</v>
      </c>
      <c r="JX53" s="196">
        <v>0</v>
      </c>
      <c r="JY53" s="196">
        <v>0</v>
      </c>
      <c r="JZ53" s="196">
        <v>0</v>
      </c>
      <c r="KA53" s="196">
        <v>0</v>
      </c>
      <c r="KB53" s="196">
        <v>0</v>
      </c>
      <c r="KC53" s="196">
        <v>0</v>
      </c>
      <c r="KD53" s="196">
        <v>0</v>
      </c>
      <c r="KE53" s="196">
        <v>0</v>
      </c>
      <c r="KF53" s="196" t="str">
        <f>IF(SUM(Tabelle2[[#This Row],[2018 NF]:[2028 NF]],Tabelle2[[#This Row],[2023 B]])&gt;0,"yes","no")</f>
        <v>yes</v>
      </c>
      <c r="KG53" s="196" t="str">
        <f>IFERROR(INDEX(Tabelle2[[#Headers],[2005 NF]:[2034 NF]],MATCH(TRUE,INDEX(Tabelle2[[#This Row],[2005 NF]:[2034 NF]]&gt;1000,),0)),0)</f>
        <v>2018 NF</v>
      </c>
      <c r="KH53" s="196" t="str">
        <f>IFERROR(LOOKUP(2,1/(Tabelle2[[#This Row],[2005 NF]:[2035 NF]]&gt;1000),Tabelle2[[#Headers],[2005 NF]:[2035 NF]]),0)</f>
        <v>2018 NF</v>
      </c>
      <c r="KI53" s="196">
        <f>SUM(Tabelle2[[#This Row],[Jan 23 NF]:[Mar 23 NF]])</f>
        <v>-63</v>
      </c>
      <c r="KJ53" s="196">
        <f>SUM(Tabelle2[[#This Row],[Jan-23B]:[Mar-23B]])</f>
        <v>0</v>
      </c>
      <c r="KK53" s="52">
        <v>0</v>
      </c>
      <c r="KL53" s="52">
        <v>0</v>
      </c>
      <c r="KM53" s="52">
        <v>0</v>
      </c>
      <c r="KN53" s="52">
        <v>0</v>
      </c>
      <c r="KO53" s="52">
        <v>0</v>
      </c>
      <c r="KP53" s="52">
        <v>0</v>
      </c>
      <c r="KQ53" s="52">
        <v>0</v>
      </c>
      <c r="KR53" s="52">
        <v>0</v>
      </c>
      <c r="KS53" s="52">
        <v>0</v>
      </c>
      <c r="KT53" s="52">
        <v>35.720771594666665</v>
      </c>
      <c r="KU53" s="52">
        <v>38.272255280000003</v>
      </c>
      <c r="KV53" s="52">
        <v>0</v>
      </c>
      <c r="KW53" s="52">
        <v>0</v>
      </c>
      <c r="KX53" s="52">
        <v>-10.046467011000001</v>
      </c>
      <c r="KY53" s="52">
        <v>0</v>
      </c>
      <c r="KZ53" s="52">
        <v>0</v>
      </c>
      <c r="LA53" s="52" t="e">
        <f>$AV53*2.204623/#REF!*$AP53*Tabelle2[[#This Row],[May 23 NF]]</f>
        <v>#REF!</v>
      </c>
      <c r="LB53" s="52" t="e">
        <f>$AV53*2.204623/#REF!*$AP53*Tabelle2[[#This Row],[Jun 23 NF]]</f>
        <v>#REF!</v>
      </c>
      <c r="LC53" s="52" t="e">
        <f>$AV53*2.204623/#REF!*$AP53*Tabelle2[[#This Row],[Jul 23 NF]]</f>
        <v>#REF!</v>
      </c>
      <c r="LD53" s="52" t="e">
        <f>$AV53*2.204623/#REF!*$AP53*Tabelle2[[#This Row],[Aug 23 NF]]</f>
        <v>#REF!</v>
      </c>
      <c r="LE53" s="52" t="e">
        <f>$AV53*2.204623/#REF!*$AP53*Tabelle2[[#This Row],[Sep 23 NF]]</f>
        <v>#REF!</v>
      </c>
      <c r="LF53" s="52" t="e">
        <f>$AV53*2.204623/#REF!*$AP53*Tabelle2[[#This Row],[Oct 23 NF]]</f>
        <v>#REF!</v>
      </c>
      <c r="LG53" s="52" t="e">
        <f>$AV53*2.204623/#REF!*$AP53*Tabelle2[[#This Row],[Nov 23 NF]]</f>
        <v>#REF!</v>
      </c>
      <c r="LH53" s="52" t="e">
        <f>$AV53*2.204623/#REF!*$AP53*Tabelle2[[#This Row],[Dec 23 NF]]</f>
        <v>#REF!</v>
      </c>
      <c r="LI53" s="52" t="e">
        <f>$AV53*2.204623/#REF!*$AP53*Tabelle2[[#This Row],[Jan 24 NF]]</f>
        <v>#REF!</v>
      </c>
      <c r="LJ53" s="52" t="e">
        <f>$AV53*2.204623/#REF!*$AP53*Tabelle2[[#This Row],[Feb 24 NF]]</f>
        <v>#REF!</v>
      </c>
      <c r="LK53" s="52" t="e">
        <f>$AV53*2.204623/#REF!*$AP53*Tabelle2[[#This Row],[Mar 24 NF]]</f>
        <v>#REF!</v>
      </c>
      <c r="LL53" s="52" t="e">
        <f>$AV53*2.204623/#REF!*$AP53*Tabelle2[[#This Row],[Apr 24 NF]]</f>
        <v>#REF!</v>
      </c>
      <c r="LM53" s="52" t="e">
        <f>$AV53*2.204623/#REF!*$AP53*Tabelle2[[#This Row],[May 24 NF]]</f>
        <v>#REF!</v>
      </c>
      <c r="LN53" s="52" t="e">
        <f>$AV53*2.204623/#REF!*$AP53*Tabelle2[[#This Row],[Jun 24 NF]]</f>
        <v>#REF!</v>
      </c>
      <c r="LO53" s="52" t="e">
        <f>$AV53*2.204623/#REF!*$AP53*Tabelle2[[#This Row],[Jul 24 NF]]</f>
        <v>#REF!</v>
      </c>
      <c r="LP53" s="52" t="e">
        <f>$AV53*2.204623/#REF!*$AP53*Tabelle2[[#This Row],[Aug 24 NF]]</f>
        <v>#REF!</v>
      </c>
      <c r="LQ53" s="52" t="e">
        <f>$AV53*2.204623/#REF!*$AP53*Tabelle2[[#This Row],[Sep 24 NF]]</f>
        <v>#REF!</v>
      </c>
      <c r="LR53" s="52" t="e">
        <f>$AV53*2.204623/#REF!*$AP53*Tabelle2[[#This Row],[Oct 24 NF]]</f>
        <v>#REF!</v>
      </c>
      <c r="LS53" s="52" t="e">
        <f>$AV53*2.204623/#REF!*$AP53*Tabelle2[[#This Row],[Nov 24 NF]]</f>
        <v>#REF!</v>
      </c>
      <c r="LT53" s="52" t="e">
        <f>$AV53*2.204623/#REF!*$AP53*Tabelle2[[#This Row],[Dec 24 NF]]</f>
        <v>#REF!</v>
      </c>
      <c r="LU53" s="198">
        <f>SUM(Tabelle2[[#This Row],[Jan 22 EV]:[Mar 22 EV]])</f>
        <v>0</v>
      </c>
      <c r="LV53" s="198">
        <f>SUM(Tabelle2[[#This Row],[Apr 22 EV]:[Jun 22 EV]])</f>
        <v>0</v>
      </c>
      <c r="LW53" s="198">
        <f>SUM(Tabelle2[[#This Row],[Jul 22 EV]:[Sep 22 EV]])</f>
        <v>0</v>
      </c>
      <c r="LX53" s="198">
        <f>SUM(Tabelle2[[#This Row],[Oct 22 EV]:[Dec 22 EV]])</f>
        <v>73.993026874666668</v>
      </c>
      <c r="LY53" s="198">
        <f>SUM(Tabelle2[[#This Row],[Jan 23 EV]:[Mar 23 EV]])</f>
        <v>-10.046467011000001</v>
      </c>
      <c r="LZ53" s="198" t="e">
        <f>SUM(Tabelle2[[#This Row],[Apr 23 EV]:[Jun 23 EV]])</f>
        <v>#REF!</v>
      </c>
      <c r="MA53" s="198" t="e">
        <f>SUM(Tabelle2[[#This Row],[Jul 23 EV]:[Sep 23 EV]])</f>
        <v>#REF!</v>
      </c>
      <c r="MB53" s="198" t="e">
        <f>SUM(Tabelle2[[#This Row],[Oct 23 EV]:[Dec 23 EV]])</f>
        <v>#REF!</v>
      </c>
      <c r="MC53" s="198" t="e">
        <f>SUM(Tabelle2[[#This Row],[Jan 24 EV]:[Mar 24 EV]])</f>
        <v>#REF!</v>
      </c>
      <c r="MD53" s="198" t="e">
        <f>SUM(Tabelle2[[#This Row],[Apr 24 EV]:[Jun 24 EV]])</f>
        <v>#REF!</v>
      </c>
      <c r="ME53" s="198" t="e">
        <f>SUM(Tabelle2[[#This Row],[Jul 24 EV]:[Sep 24 EV]])</f>
        <v>#REF!</v>
      </c>
      <c r="MF53" s="198" t="e">
        <f>SUM(Tabelle2[[#This Row],[Oct 24 EV]:[Dec 24 EV]])</f>
        <v>#REF!</v>
      </c>
      <c r="MG53" s="68">
        <v>0</v>
      </c>
      <c r="MH53" s="68">
        <v>0</v>
      </c>
      <c r="MI53" s="68">
        <v>0</v>
      </c>
      <c r="MJ53" s="68">
        <v>0</v>
      </c>
      <c r="MK53" s="68">
        <v>0</v>
      </c>
      <c r="ML53" s="68">
        <v>0</v>
      </c>
      <c r="MM53" s="68">
        <v>0</v>
      </c>
      <c r="MN53" s="68">
        <v>0</v>
      </c>
      <c r="MO53" s="68">
        <v>0</v>
      </c>
      <c r="MP53" s="98">
        <v>0</v>
      </c>
      <c r="MQ53" s="98" t="e">
        <f>$AS53*2.204623/#REF!*$AP53*HU53</f>
        <v>#REF!</v>
      </c>
      <c r="MR53" s="98" t="e">
        <f>$AT53*2.204623/#REF!*$AP53*HV53</f>
        <v>#REF!</v>
      </c>
      <c r="MS53" s="98">
        <v>102.05934741333334</v>
      </c>
      <c r="MT53" s="98">
        <v>63.787092133333338</v>
      </c>
      <c r="MU53" s="98">
        <v>73.195688223000005</v>
      </c>
      <c r="MV53" s="98">
        <f>SUM(Tabelle2[[#This Row],[Jan 22 EV]:[Dec 22 EV]])</f>
        <v>73.993026874666668</v>
      </c>
      <c r="MW53" s="98" t="e">
        <f>SUM(Tabelle2[[#This Row],[Jan 23 EV]:[Dec 23 EV]])</f>
        <v>#REF!</v>
      </c>
      <c r="MX53" s="98" t="e">
        <f>SUM(Tabelle2[[#This Row],[Jan 24 EV]:[Dec 24 EV]])</f>
        <v>#REF!</v>
      </c>
      <c r="MY53" s="98">
        <f t="shared" si="51"/>
        <v>0</v>
      </c>
      <c r="MZ53" s="98">
        <f t="shared" si="52"/>
        <v>0</v>
      </c>
      <c r="NA53" s="98">
        <f t="shared" si="53"/>
        <v>0</v>
      </c>
      <c r="NB53" s="98">
        <f t="shared" si="54"/>
        <v>0</v>
      </c>
      <c r="NC53" s="52">
        <v>0</v>
      </c>
      <c r="ND53" s="52">
        <v>0</v>
      </c>
      <c r="NE53" s="52">
        <v>0</v>
      </c>
      <c r="NF53" s="52">
        <v>0</v>
      </c>
      <c r="NG53" s="52">
        <v>0</v>
      </c>
      <c r="NH53" s="52">
        <v>0</v>
      </c>
      <c r="NI53" s="52">
        <v>34.540710390199997</v>
      </c>
      <c r="NJ53" s="52">
        <v>0</v>
      </c>
      <c r="NK53" s="52">
        <v>0</v>
      </c>
      <c r="NL53" s="52">
        <v>0</v>
      </c>
      <c r="NM53" s="52">
        <v>0</v>
      </c>
      <c r="NN53" s="52">
        <v>0</v>
      </c>
      <c r="NO53" s="198">
        <f t="shared" si="58"/>
        <v>0</v>
      </c>
      <c r="NP53" s="198">
        <f t="shared" si="59"/>
        <v>0</v>
      </c>
      <c r="NQ53" s="198">
        <f t="shared" si="60"/>
        <v>34.540710390199997</v>
      </c>
      <c r="NR53" s="198">
        <f t="shared" si="61"/>
        <v>0</v>
      </c>
      <c r="NS53" s="198">
        <f t="shared" si="62"/>
        <v>34.540710390199997</v>
      </c>
      <c r="NT53" s="198">
        <v>0</v>
      </c>
      <c r="NU53" s="198">
        <v>0</v>
      </c>
      <c r="NV53" s="198">
        <v>0</v>
      </c>
      <c r="NW53" s="198">
        <v>0</v>
      </c>
      <c r="NX53" s="198">
        <v>0</v>
      </c>
      <c r="NY53" s="198">
        <v>0</v>
      </c>
      <c r="NZ53" s="198">
        <v>0</v>
      </c>
      <c r="OA53" s="198">
        <v>0</v>
      </c>
      <c r="OB53" s="198">
        <v>0</v>
      </c>
      <c r="OC53" s="198">
        <v>0</v>
      </c>
      <c r="OD53" s="198">
        <v>0</v>
      </c>
      <c r="OE53" s="198">
        <v>0</v>
      </c>
      <c r="OF53" s="198">
        <f>SUM(Tabelle2[[#This Row],[Jan 23 B EV]:[Mar 23 B EV]])</f>
        <v>0</v>
      </c>
      <c r="OG53" s="198">
        <f>SUM(Tabelle2[[#This Row],[Apr 23 B EV]:[Jun 23 B EV]])</f>
        <v>0</v>
      </c>
      <c r="OH53" s="198">
        <f>SUM(Tabelle2[[#This Row],[Jul 23 B EV]:[Sep 23 B EV]])</f>
        <v>0</v>
      </c>
      <c r="OI53" s="198">
        <f>SUM(Tabelle2[[#This Row],[Oct 23 B EV]:[Dec 23 B EV]])</f>
        <v>0</v>
      </c>
      <c r="OJ53" s="198">
        <f>SUM(Tabelle2[[#This Row],[Jan 23 B EV]:[Dec 23 B EV]])</f>
        <v>0</v>
      </c>
      <c r="OK53" s="68"/>
      <c r="OL53" s="68"/>
      <c r="OM53" s="43" t="s">
        <v>960</v>
      </c>
      <c r="ON53" s="43" t="s">
        <v>975</v>
      </c>
      <c r="OO53" s="43">
        <v>0</v>
      </c>
      <c r="OP53" s="43">
        <v>0</v>
      </c>
      <c r="OQ53" s="68"/>
      <c r="OR53" s="68"/>
      <c r="OS53" s="68"/>
      <c r="OT53" s="68"/>
      <c r="OU53" s="68"/>
      <c r="OV53" s="68"/>
      <c r="OW53" s="68"/>
      <c r="OX53" s="198">
        <v>0</v>
      </c>
      <c r="OY53" s="198">
        <v>0</v>
      </c>
      <c r="OZ53" s="198">
        <v>0</v>
      </c>
      <c r="PA53" s="198">
        <v>0</v>
      </c>
      <c r="PB53" s="353">
        <v>0</v>
      </c>
      <c r="PC53" s="130" t="s">
        <v>57</v>
      </c>
      <c r="PD53" s="53" t="s">
        <v>100</v>
      </c>
      <c r="PE53" s="53" t="s">
        <v>159</v>
      </c>
      <c r="PF53" s="53" t="s">
        <v>45</v>
      </c>
      <c r="PG53" s="53">
        <v>0</v>
      </c>
      <c r="PH53" s="53">
        <v>0</v>
      </c>
      <c r="PI53" s="53">
        <v>1</v>
      </c>
      <c r="PJ53" s="53" t="s">
        <v>45</v>
      </c>
      <c r="PK53" s="53">
        <v>0</v>
      </c>
      <c r="PL53" s="53">
        <v>0</v>
      </c>
      <c r="PM53" s="334"/>
      <c r="PN53" s="53" t="s">
        <v>979</v>
      </c>
      <c r="PO53" s="53" t="s">
        <v>17</v>
      </c>
      <c r="PP53" s="200">
        <v>2407.8740082170316</v>
      </c>
      <c r="PQ53" s="56">
        <v>2220.7924770497352</v>
      </c>
      <c r="PR53" s="56">
        <v>2393.0833333333335</v>
      </c>
      <c r="PS53" s="56">
        <v>2425</v>
      </c>
      <c r="PT53" s="200">
        <v>2151.6666666666665</v>
      </c>
      <c r="PU53" s="200">
        <v>2059.5416666666665</v>
      </c>
      <c r="PV53" s="200">
        <v>2813.8101851851857</v>
      </c>
      <c r="PW53" s="200">
        <v>3372.4709444775326</v>
      </c>
      <c r="PX53" s="200" t="e">
        <f>IF($PI53=1,SUMIF(#REF!,$PF53,#REF!),SUMIF(#REF!,$PJ53,#REF!))</f>
        <v>#REF!</v>
      </c>
      <c r="PY53" s="200" t="e">
        <f>IF($PI53=1,SUMIF(#REF!,$PF53,#REF!),SUMIF(#REF!,$PJ53,#REF!))</f>
        <v>#REF!</v>
      </c>
      <c r="PZ53" s="200" t="e">
        <f>IF($PI53=1,SUMIF(#REF!,$PF53,#REF!),SUMIF(#REF!,$PJ53,#REF!))</f>
        <v>#REF!</v>
      </c>
      <c r="QA53" s="200" t="e">
        <f>IF($PI53=1,SUMIF(#REF!,$PF53,#REF!),SUMIF(#REF!,$PJ53,#REF!))</f>
        <v>#REF!</v>
      </c>
      <c r="QB53" s="200" t="e">
        <f>IF($PI53=1,SUMIF(#REF!,$PF53,#REF!),SUMIF(#REF!,$PJ53,#REF!))</f>
        <v>#REF!</v>
      </c>
      <c r="QC53" s="200" t="e">
        <f>IF($PI53=1,SUMIF(#REF!,$PF53,#REF!),SUMIF(#REF!,$PJ53,#REF!))</f>
        <v>#REF!</v>
      </c>
      <c r="QD53" s="57">
        <f t="shared" si="55"/>
        <v>5.5419876264776136</v>
      </c>
      <c r="QE53" s="57">
        <f t="shared" si="56"/>
        <v>5.971939458333333</v>
      </c>
      <c r="QF53" s="57">
        <f t="shared" si="50"/>
        <v>6.0515874999999992</v>
      </c>
      <c r="QG53" s="57">
        <f t="shared" si="57"/>
        <v>5.3694841666666662</v>
      </c>
      <c r="QH53" s="57">
        <f t="shared" si="42"/>
        <v>5.1395862291666665</v>
      </c>
      <c r="QI53" s="57">
        <f t="shared" si="43"/>
        <v>7.0218633171296307</v>
      </c>
      <c r="QJ53" s="57">
        <f>IF(Tabelle2[[#This Row],[Index and Premium Usage]]=1,($AW53*(1+$AZ53))*(PW53*(1+$PG53)+$PH53)/1000,($AW53*(1+$AZ53))*(PW53*(1+$PG53)+$PK53)/1000)</f>
        <v>8.4160012419436825</v>
      </c>
      <c r="QK53" s="57" t="e">
        <f>IF($PI53=1,($AW53*(1+$AY53))*(PX53*(1+$PG53)+$PH53)/1000,($AW53*(1+$AZ53))*(PX53*(1+$PG53)+$PK53+Tabelle2[[#This Row],[Premium VW 2023]])/1000)</f>
        <v>#REF!</v>
      </c>
      <c r="QL53" s="57" t="e">
        <f t="shared" si="44"/>
        <v>#REF!</v>
      </c>
      <c r="QM53" s="57" t="e">
        <f t="shared" si="45"/>
        <v>#REF!</v>
      </c>
      <c r="QN53" s="57" t="e">
        <f t="shared" si="46"/>
        <v>#REF!</v>
      </c>
      <c r="QO53" s="57" t="e">
        <f t="shared" si="47"/>
        <v>#REF!</v>
      </c>
      <c r="QP53" s="57" t="e">
        <f t="shared" si="48"/>
        <v>#REF!</v>
      </c>
    </row>
    <row r="54" spans="1:458" ht="12.75" customHeight="1">
      <c r="A54" s="94" t="s">
        <v>876</v>
      </c>
      <c r="B54" s="94" t="s">
        <v>87</v>
      </c>
      <c r="C54" s="94" t="s">
        <v>1553</v>
      </c>
      <c r="D54" s="2" t="s">
        <v>108</v>
      </c>
      <c r="E54" s="173" t="s">
        <v>304</v>
      </c>
      <c r="F54" s="2" t="s">
        <v>304</v>
      </c>
      <c r="G54" s="2" t="s">
        <v>304</v>
      </c>
      <c r="H54" s="2" t="s">
        <v>1557</v>
      </c>
      <c r="I54" s="188" t="s">
        <v>422</v>
      </c>
      <c r="J54" s="2" t="s">
        <v>423</v>
      </c>
      <c r="K54" s="2" t="s">
        <v>28</v>
      </c>
      <c r="L54" s="2" t="s">
        <v>28</v>
      </c>
      <c r="M54" s="2" t="s">
        <v>1255</v>
      </c>
      <c r="N54" s="2">
        <v>0</v>
      </c>
      <c r="O54" s="64" t="s">
        <v>534</v>
      </c>
      <c r="P54" s="3">
        <v>0</v>
      </c>
      <c r="Q54" s="2">
        <v>0</v>
      </c>
      <c r="R54" s="63"/>
      <c r="S54" s="63"/>
      <c r="T54" s="94" t="s">
        <v>1282</v>
      </c>
      <c r="U54" s="63" t="s">
        <v>14</v>
      </c>
      <c r="V54" s="63"/>
      <c r="W54" s="63"/>
      <c r="X54" s="94"/>
      <c r="Y54" s="2" t="s">
        <v>257</v>
      </c>
      <c r="Z54" s="2" t="s">
        <v>261</v>
      </c>
      <c r="AA54" s="2" t="s">
        <v>535</v>
      </c>
      <c r="AB54" s="2" t="s">
        <v>1229</v>
      </c>
      <c r="AC54" s="326" t="s">
        <v>1256</v>
      </c>
      <c r="AD54" s="63"/>
      <c r="AE54" s="63"/>
      <c r="AF54" s="63" t="s">
        <v>119</v>
      </c>
      <c r="AG54" s="2">
        <v>0</v>
      </c>
      <c r="AH54" s="2">
        <v>0</v>
      </c>
      <c r="AI54" s="2">
        <v>0</v>
      </c>
      <c r="AJ54" s="63" t="s">
        <v>120</v>
      </c>
      <c r="AK54" s="66"/>
      <c r="AL54" s="67"/>
      <c r="AM54" s="67"/>
      <c r="AN54" s="67"/>
      <c r="AO54" s="67"/>
      <c r="AP54" s="67">
        <v>1</v>
      </c>
      <c r="AQ54" s="33"/>
      <c r="AR54" s="37">
        <v>2.1</v>
      </c>
      <c r="AS54" s="67">
        <v>2.1</v>
      </c>
      <c r="AT54" s="67">
        <v>2.1</v>
      </c>
      <c r="AU54" s="33">
        <v>2.1</v>
      </c>
      <c r="AV54" s="33">
        <v>2.1</v>
      </c>
      <c r="AW54" s="33">
        <v>2.1</v>
      </c>
      <c r="AX54" s="193"/>
      <c r="AY54" s="61">
        <v>0.15</v>
      </c>
      <c r="AZ54" s="61">
        <v>0.15</v>
      </c>
      <c r="BA54" s="96">
        <v>153</v>
      </c>
      <c r="BB54" s="96">
        <v>320</v>
      </c>
      <c r="BC54" s="96">
        <v>0</v>
      </c>
      <c r="BD54" s="96">
        <v>240</v>
      </c>
      <c r="BE54" s="133">
        <v>320</v>
      </c>
      <c r="BF54" s="133">
        <v>0</v>
      </c>
      <c r="BG54" s="133">
        <v>300</v>
      </c>
      <c r="BH54" s="133">
        <v>320</v>
      </c>
      <c r="BI54" s="133">
        <v>320</v>
      </c>
      <c r="BJ54" s="133">
        <v>80</v>
      </c>
      <c r="BK54" s="133">
        <v>640</v>
      </c>
      <c r="BL54" s="133">
        <v>240</v>
      </c>
      <c r="BM54" s="96">
        <v>1040</v>
      </c>
      <c r="BN54" s="96">
        <v>720</v>
      </c>
      <c r="BO54" s="96">
        <v>0</v>
      </c>
      <c r="BP54" s="96">
        <v>0</v>
      </c>
      <c r="BQ54" s="96">
        <v>0</v>
      </c>
      <c r="BR54" s="96">
        <v>0</v>
      </c>
      <c r="BS54" s="96">
        <v>0</v>
      </c>
      <c r="BT54" s="96">
        <v>0</v>
      </c>
      <c r="BU54" s="96">
        <v>0</v>
      </c>
      <c r="BV54" s="96">
        <v>0</v>
      </c>
      <c r="BW54" s="96">
        <v>0</v>
      </c>
      <c r="BX54" s="96">
        <v>0</v>
      </c>
      <c r="BY54" s="96">
        <v>0</v>
      </c>
      <c r="BZ54" s="96">
        <v>0</v>
      </c>
      <c r="CA54" s="96">
        <v>0</v>
      </c>
      <c r="CB54" s="96">
        <v>0</v>
      </c>
      <c r="CC54" s="96">
        <v>0</v>
      </c>
      <c r="CD54" s="96">
        <v>0</v>
      </c>
      <c r="CE54" s="96">
        <v>0</v>
      </c>
      <c r="CF54" s="96">
        <v>0</v>
      </c>
      <c r="CG54" s="96">
        <v>0</v>
      </c>
      <c r="CH54" s="96">
        <v>0</v>
      </c>
      <c r="CI54" s="96">
        <v>0</v>
      </c>
      <c r="CJ54" s="96">
        <v>0</v>
      </c>
      <c r="CK54" s="95">
        <f>SUM(Tabelle2[[#This Row],[Jan 22 CF]:[Mar 22 CF]])</f>
        <v>473</v>
      </c>
      <c r="CL54" s="95">
        <f>SUM(Tabelle2[[#This Row],[Apr 22 CF]:[Jun 22 CF]])</f>
        <v>560</v>
      </c>
      <c r="CM54" s="95">
        <f>SUM(Tabelle2[[#This Row],[Jul 22 CF]:[Sep 22 CF]])</f>
        <v>940</v>
      </c>
      <c r="CN54" s="95">
        <f>SUM(Tabelle2[[#This Row],[Oct 22 CF]:[Dec 22 CF]])</f>
        <v>960</v>
      </c>
      <c r="CO54" s="95">
        <f>SUM(Tabelle2[[#This Row],[Jan 23 CF]:[Mar 23 CF]])</f>
        <v>1760</v>
      </c>
      <c r="CP54" s="95">
        <f>SUM(Tabelle2[[#This Row],[Apr 23 CF]:[Jun 23 CF]])</f>
        <v>0</v>
      </c>
      <c r="CQ54" s="95">
        <f>SUM(Tabelle2[[#This Row],[Jul 23 CF]:[Sep 23 CF]])</f>
        <v>0</v>
      </c>
      <c r="CR54" s="95">
        <f>SUM(Tabelle2[[#This Row],[Oct 23 CF]:[Dec 23 CF]])</f>
        <v>0</v>
      </c>
      <c r="CS54" s="95">
        <f>SUM(Tabelle2[[#This Row],[Jan 24 CF]:[Mar 24 CF]])</f>
        <v>0</v>
      </c>
      <c r="CT54" s="95">
        <f>SUM(Tabelle2[[#This Row],[Apr 24 CF]:[Jun 24 CF]])</f>
        <v>0</v>
      </c>
      <c r="CU54" s="95">
        <f>SUM(Tabelle2[[#This Row],[Jul 24 CF]:[Sep 24 CF]])</f>
        <v>0</v>
      </c>
      <c r="CV54" s="95">
        <f>SUM(Tabelle2[[#This Row],[Oct 24 CF]:[Dec 24 CF]])</f>
        <v>0</v>
      </c>
      <c r="CW54" s="98">
        <v>5680</v>
      </c>
      <c r="CX54" s="275">
        <v>4730</v>
      </c>
      <c r="CY54" s="98">
        <v>4240</v>
      </c>
      <c r="CZ54" s="52">
        <v>3491</v>
      </c>
      <c r="DA54" s="52">
        <f>SUM(Tabelle2[[#This Row],[Jan 22 CF]:[Dec 22 CF]])</f>
        <v>2933</v>
      </c>
      <c r="DB54" s="98">
        <f>SUM(Tabelle2[[#This Row],[Jan 23 CF]:[Dec 23 CF]])</f>
        <v>1760</v>
      </c>
      <c r="DC54" s="98">
        <f>SUM(Tabelle2[[#This Row],[Jan 24 CF]:[Dec 24 CF]])</f>
        <v>0</v>
      </c>
      <c r="DD54" s="98">
        <v>0</v>
      </c>
      <c r="DE54" s="98">
        <v>0</v>
      </c>
      <c r="DF54" s="98">
        <v>0</v>
      </c>
      <c r="DG54" s="98">
        <v>0</v>
      </c>
      <c r="DH54" s="98">
        <v>0</v>
      </c>
      <c r="DI54" s="98">
        <v>0</v>
      </c>
      <c r="DJ54" s="98">
        <v>0</v>
      </c>
      <c r="DK54" s="98">
        <v>0</v>
      </c>
      <c r="DL54" s="98">
        <v>0</v>
      </c>
      <c r="DM54" s="98">
        <v>0</v>
      </c>
      <c r="DN54" s="98"/>
      <c r="DO54" s="98"/>
      <c r="DP54" s="226">
        <v>0.95</v>
      </c>
      <c r="DQ54" s="226">
        <v>0.92500000000000004</v>
      </c>
      <c r="DR54" s="226">
        <v>0.8</v>
      </c>
      <c r="DS54" s="226">
        <v>0.85</v>
      </c>
      <c r="DT54" s="226">
        <v>0.9</v>
      </c>
      <c r="DU54" s="226">
        <v>0.9</v>
      </c>
      <c r="DV54" s="226">
        <v>0.9</v>
      </c>
      <c r="DW54" s="226">
        <v>0.9</v>
      </c>
      <c r="DX54" s="226">
        <v>0.9</v>
      </c>
      <c r="DY54" s="226">
        <v>0.9</v>
      </c>
      <c r="DZ54" s="226">
        <v>0.9</v>
      </c>
      <c r="EA54" s="226">
        <v>0.88</v>
      </c>
      <c r="EB54" s="226">
        <v>0.9</v>
      </c>
      <c r="EC54" s="226">
        <v>0.93</v>
      </c>
      <c r="ED54" s="226">
        <v>0.93</v>
      </c>
      <c r="EE54" s="226">
        <v>0.9</v>
      </c>
      <c r="EF54" s="316">
        <v>0.9</v>
      </c>
      <c r="EG54" s="316">
        <v>0.9</v>
      </c>
      <c r="EH54" s="316">
        <v>0.9</v>
      </c>
      <c r="EI54" s="226">
        <v>0.95</v>
      </c>
      <c r="EJ54" s="226">
        <v>0.95</v>
      </c>
      <c r="EK54" s="226">
        <v>0.95</v>
      </c>
      <c r="EL54" s="226">
        <v>0.97499999999999998</v>
      </c>
      <c r="EM54" s="226">
        <v>0.95</v>
      </c>
      <c r="EN54" s="226">
        <v>0.9</v>
      </c>
      <c r="EO54" s="226">
        <v>0.95</v>
      </c>
      <c r="EP54" s="226">
        <v>0.95</v>
      </c>
      <c r="EQ54" s="226">
        <v>0.95</v>
      </c>
      <c r="ER54" s="226">
        <v>0.95</v>
      </c>
      <c r="ES54" s="226">
        <v>0.95</v>
      </c>
      <c r="ET54" s="226">
        <v>0.95</v>
      </c>
      <c r="EU54" s="226">
        <v>0.95</v>
      </c>
      <c r="EV54" s="226">
        <v>0.95</v>
      </c>
      <c r="EW54" s="226">
        <v>0.95</v>
      </c>
      <c r="EX54" s="226">
        <v>0.95</v>
      </c>
      <c r="EY54" s="226">
        <v>0.95</v>
      </c>
      <c r="EZ54" s="316">
        <v>0.9</v>
      </c>
      <c r="FA54" s="226">
        <v>0.95</v>
      </c>
      <c r="FB54" s="226">
        <v>0.95</v>
      </c>
      <c r="FC54" s="226">
        <v>0.95</v>
      </c>
      <c r="FD54" s="226">
        <v>0.95</v>
      </c>
      <c r="FE54" s="226">
        <v>0.95</v>
      </c>
      <c r="FF54" s="226">
        <v>0</v>
      </c>
      <c r="FG54" s="226">
        <v>0</v>
      </c>
      <c r="FH54" s="226">
        <v>0</v>
      </c>
      <c r="FI54" s="226">
        <v>0</v>
      </c>
      <c r="FJ54" s="226">
        <v>0</v>
      </c>
      <c r="FK54" s="226">
        <v>0</v>
      </c>
      <c r="FL54" s="226">
        <v>0</v>
      </c>
      <c r="FM54" s="195">
        <f t="shared" ref="FM54:FM117" si="70">BA54</f>
        <v>153</v>
      </c>
      <c r="FN54" s="195">
        <f t="shared" ref="FN54:FN117" si="71">BB54</f>
        <v>320</v>
      </c>
      <c r="FO54" s="195">
        <f t="shared" ref="FO54:FO117" si="72">BC54</f>
        <v>0</v>
      </c>
      <c r="FP54" s="195">
        <f t="shared" ref="FP54:FP117" si="73">BD54</f>
        <v>240</v>
      </c>
      <c r="FQ54" s="195">
        <f t="shared" ref="FQ54:FQ117" si="74">BE54</f>
        <v>320</v>
      </c>
      <c r="FR54" s="195">
        <f t="shared" ref="FR54:FR117" si="75">BF54</f>
        <v>0</v>
      </c>
      <c r="FS54" s="195">
        <f t="shared" ref="FS54:FS117" si="76">BG54</f>
        <v>300</v>
      </c>
      <c r="FT54" s="95">
        <f t="shared" ref="FT54:FT117" si="77">BH54</f>
        <v>320</v>
      </c>
      <c r="FU54" s="95">
        <f t="shared" ref="FU54:FU117" si="78">BI54</f>
        <v>320</v>
      </c>
      <c r="FV54" s="95">
        <f t="shared" ref="FV54:FV117" si="79">BJ54</f>
        <v>80</v>
      </c>
      <c r="FW54" s="95">
        <f t="shared" ref="FW54:FW117" si="80">BK54</f>
        <v>640</v>
      </c>
      <c r="FX54" s="95">
        <f t="shared" ref="FX54:FX117" si="81">BL54</f>
        <v>240</v>
      </c>
      <c r="FY54" s="95">
        <f t="shared" ref="FY54:FY117" si="82">BM54</f>
        <v>1040</v>
      </c>
      <c r="FZ54" s="95">
        <f t="shared" ref="FZ54:FZ117" si="83">BN54</f>
        <v>720</v>
      </c>
      <c r="GA54" s="95">
        <f t="shared" si="63"/>
        <v>0</v>
      </c>
      <c r="GB54" s="95">
        <f t="shared" si="64"/>
        <v>0</v>
      </c>
      <c r="GC54" s="95">
        <f t="shared" si="65"/>
        <v>0</v>
      </c>
      <c r="GD54" s="95">
        <f t="shared" si="66"/>
        <v>0</v>
      </c>
      <c r="GE54" s="95">
        <f t="shared" si="67"/>
        <v>0</v>
      </c>
      <c r="GF54" s="95">
        <f t="shared" si="68"/>
        <v>0</v>
      </c>
      <c r="GG54" s="95">
        <f t="shared" si="69"/>
        <v>0</v>
      </c>
      <c r="GH54" s="95">
        <f t="shared" si="21"/>
        <v>0</v>
      </c>
      <c r="GI54" s="95">
        <f>BW54*Tabelle2[[#This Row],[Nov 2023 AF]]</f>
        <v>0</v>
      </c>
      <c r="GJ54" s="95">
        <f>BX54*Tabelle2[[#This Row],[Dec 2023 AF]]</f>
        <v>0</v>
      </c>
      <c r="GK54" s="95">
        <f>BY54*Tabelle2[[#This Row],[Jan 2024 AF]]</f>
        <v>0</v>
      </c>
      <c r="GL54" s="95">
        <f>BZ54*Tabelle2[[#This Row],[Feb 2024 AF]]</f>
        <v>0</v>
      </c>
      <c r="GM54" s="95">
        <f>CA54*Tabelle2[[#This Row],[Mar 2024 AF]]</f>
        <v>0</v>
      </c>
      <c r="GN54" s="95">
        <f>CB54*Tabelle2[[#This Row],[Apr 2024 AF]]</f>
        <v>0</v>
      </c>
      <c r="GO54" s="95">
        <f>CC54*Tabelle2[[#This Row],[May 2024 AF]]</f>
        <v>0</v>
      </c>
      <c r="GP54" s="95">
        <f>CD54*Tabelle2[[#This Row],[Jun 2024 AF]]</f>
        <v>0</v>
      </c>
      <c r="GQ54" s="95">
        <f>CE54*Tabelle2[[#This Row],[Jul 2024 AF]]</f>
        <v>0</v>
      </c>
      <c r="GR54" s="95">
        <f>CF54*Tabelle2[[#This Row],[Aug 2024 AF]]</f>
        <v>0</v>
      </c>
      <c r="GS54" s="95">
        <f>CG54*Tabelle2[[#This Row],[Sep 2024 AF]]</f>
        <v>0</v>
      </c>
      <c r="GT54" s="95">
        <f>CH54*Tabelle2[[#This Row],[Oct 2024 AF]]</f>
        <v>0</v>
      </c>
      <c r="GU54" s="95">
        <f>CI54*Tabelle2[[#This Row],[Nov 2024 AF]]</f>
        <v>0</v>
      </c>
      <c r="GV54" s="95">
        <f>CJ54*Tabelle2[[#This Row],[Dec 2024 AF]]</f>
        <v>0</v>
      </c>
      <c r="GW54" s="95">
        <f>SUM(Tabelle2[[#This Row],[Jan 22 NF]:[Mar 22 NF]])</f>
        <v>473</v>
      </c>
      <c r="GX54" s="95">
        <f>SUM(Tabelle2[[#This Row],[Apr 22 NF]:[Jun 22 NF]])</f>
        <v>560</v>
      </c>
      <c r="GY54" s="95">
        <f>SUM(Tabelle2[[#This Row],[Jul 22 NF]:[Sep 22 NF]])</f>
        <v>940</v>
      </c>
      <c r="GZ54" s="95">
        <f>SUM(Tabelle2[[#This Row],[Oct 22 NF]:[Dec 22 NF]])</f>
        <v>960</v>
      </c>
      <c r="HA54" s="98">
        <f>SUM(Tabelle2[[#This Row],[Jan 23 NF]:[Mar 23 NF]])</f>
        <v>1760</v>
      </c>
      <c r="HB54" s="98">
        <f>SUM(Tabelle2[[#This Row],[Apr 23 NF]:[Jun 23 NF]])</f>
        <v>0</v>
      </c>
      <c r="HC54" s="98">
        <f>SUM(Tabelle2[[#This Row],[Jul 23 NF]:[Sep 23 NF]])</f>
        <v>0</v>
      </c>
      <c r="HD54" s="98">
        <f>SUM(Tabelle2[[#This Row],[Oct 23 NF]:[Dec 23 NF]])</f>
        <v>0</v>
      </c>
      <c r="HE54" s="95">
        <f>SUM(Tabelle2[[#This Row],[Jan 24 NF]:[Mar 24 NF]])</f>
        <v>0</v>
      </c>
      <c r="HF54" s="98">
        <f>SUM(Tabelle2[[#This Row],[Apr 24 NF]:[Jun 24 NF]])</f>
        <v>0</v>
      </c>
      <c r="HG54" s="98">
        <f>SUM(Tabelle2[[#This Row],[Jul 24 NF]:[Sep 24 NF]])</f>
        <v>0</v>
      </c>
      <c r="HH54" s="98">
        <f>SUM(Tabelle2[[#This Row],[Oct 24 NF]:[Dec 24 NF]])</f>
        <v>0</v>
      </c>
      <c r="HI54" s="95">
        <v>0</v>
      </c>
      <c r="HJ54" s="95">
        <v>0</v>
      </c>
      <c r="HK54" s="95">
        <v>0</v>
      </c>
      <c r="HL54" s="95">
        <v>0</v>
      </c>
      <c r="HM54" s="95">
        <v>0</v>
      </c>
      <c r="HN54" s="95">
        <v>0</v>
      </c>
      <c r="HO54" s="95">
        <v>0</v>
      </c>
      <c r="HP54" s="95">
        <v>0</v>
      </c>
      <c r="HQ54" s="95">
        <v>0</v>
      </c>
      <c r="HR54" s="95">
        <v>0</v>
      </c>
      <c r="HS54" s="95">
        <v>0</v>
      </c>
      <c r="HT54" s="95">
        <v>400</v>
      </c>
      <c r="HU54" s="95">
        <v>7570</v>
      </c>
      <c r="HV54" s="98">
        <v>5680</v>
      </c>
      <c r="HW54" s="98">
        <v>4730</v>
      </c>
      <c r="HX54" s="98">
        <v>4240</v>
      </c>
      <c r="HY54" s="98">
        <v>3491</v>
      </c>
      <c r="HZ54" s="98">
        <f>SUM(Tabelle2[[#This Row],[Jan 22 NF]:[Dec 22 NF]])</f>
        <v>2933</v>
      </c>
      <c r="IA54" s="98">
        <f>SUM(Tabelle2[[#This Row],[Jan 23 NF]:[Dec 23 NF]])</f>
        <v>1760</v>
      </c>
      <c r="IB54" s="98">
        <f>SUM(Tabelle2[[#This Row],[Jan 24 NF]:[Dec 24 NF]])</f>
        <v>0</v>
      </c>
      <c r="IC54" s="98">
        <f>IFERROR(Tabelle2[[#This Row],[2025 CF]]*Tabelle2[[#This Row],[2025 AF]],0)</f>
        <v>0</v>
      </c>
      <c r="ID54" s="98">
        <f>IFERROR(Tabelle2[[#This Row],[2026 CF]]*Tabelle2[[#This Row],[2026 AF]],0)</f>
        <v>0</v>
      </c>
      <c r="IE54" s="98">
        <f>IFERROR(Tabelle2[[#This Row],[2027 CF]]*Tabelle2[[#This Row],[2027 AF]],0)</f>
        <v>0</v>
      </c>
      <c r="IF54" s="98">
        <f>IFERROR(Tabelle2[[#This Row],[2028 CF]]*Tabelle2[[#This Row],[2028 AF]],0)</f>
        <v>0</v>
      </c>
      <c r="IG54" s="98">
        <f>IFERROR(Tabelle2[[#This Row],[2029 CF]]*Tabelle2[[#This Row],[2029 AF]],0)</f>
        <v>0</v>
      </c>
      <c r="IH54" s="98">
        <f>IFERROR(Tabelle2[[#This Row],[2030 CF]]*Tabelle2[[#This Row],[2030 AF]],0)</f>
        <v>0</v>
      </c>
      <c r="II54" s="98">
        <f>IFERROR(Tabelle2[[#This Row],[2031 CF]]*Tabelle2[[#This Row],[2031 AF]],0)</f>
        <v>0</v>
      </c>
      <c r="IJ54" s="98">
        <f>IFERROR(Tabelle2[[#This Row],[2032 CF]]*Tabelle2[[#This Row],[2032 AF]],0)</f>
        <v>0</v>
      </c>
      <c r="IK54" s="98">
        <f>IFERROR(Tabelle2[[#This Row],[2033 CF]]*Tabelle2[[#This Row],[2033 AF]],0)</f>
        <v>0</v>
      </c>
      <c r="IL54" s="98">
        <f>IFERROR(Tabelle2[[#This Row],[2034 CF]]*Tabelle2[[#This Row],[2034 AF]],0)</f>
        <v>0</v>
      </c>
      <c r="IM54" s="98">
        <f>IFERROR(Tabelle2[[#This Row],[2035 CF]]*Tabelle2[[#This Row],[2035 AF]],0)</f>
        <v>0</v>
      </c>
      <c r="IN54" s="51">
        <v>425.6</v>
      </c>
      <c r="IO54" s="51">
        <v>311.60000000000002</v>
      </c>
      <c r="IP54" s="51">
        <v>0</v>
      </c>
      <c r="IQ54" s="51">
        <v>128.4581241495514</v>
      </c>
      <c r="IR54" s="51">
        <v>205.2</v>
      </c>
      <c r="IS54" s="51">
        <v>136.80000000000001</v>
      </c>
      <c r="IT54" s="51">
        <v>144.4</v>
      </c>
      <c r="IU54" s="51">
        <v>0</v>
      </c>
      <c r="IV54" s="51">
        <v>342</v>
      </c>
      <c r="IW54" s="51">
        <v>342</v>
      </c>
      <c r="IX54" s="51">
        <v>342</v>
      </c>
      <c r="IY54" s="51">
        <v>0</v>
      </c>
      <c r="IZ54" s="199">
        <v>737.2</v>
      </c>
      <c r="JA54" s="199">
        <v>470.4581241495514</v>
      </c>
      <c r="JB54" s="199">
        <v>486.4</v>
      </c>
      <c r="JC54" s="199">
        <v>684</v>
      </c>
      <c r="JD54" s="199">
        <v>2378.0581241495515</v>
      </c>
      <c r="JE54" s="196">
        <v>0</v>
      </c>
      <c r="JF54" s="196">
        <v>0</v>
      </c>
      <c r="JG54" s="196">
        <v>0</v>
      </c>
      <c r="JH54" s="196">
        <v>0</v>
      </c>
      <c r="JI54" s="196">
        <v>0</v>
      </c>
      <c r="JJ54" s="196">
        <v>0</v>
      </c>
      <c r="JK54" s="196">
        <v>0</v>
      </c>
      <c r="JL54" s="196">
        <v>0</v>
      </c>
      <c r="JM54" s="196">
        <v>0</v>
      </c>
      <c r="JN54" s="196">
        <v>0</v>
      </c>
      <c r="JO54" s="196">
        <v>0</v>
      </c>
      <c r="JP54" s="196">
        <v>0</v>
      </c>
      <c r="JQ54" s="196">
        <f>SUM(Tabelle2[[#This Row],[Jan-23B]:[Mar-23B]])</f>
        <v>0</v>
      </c>
      <c r="JR54" s="196">
        <f>SUM(Tabelle2[[#This Row],[Apr-23B]:[Jun-23B]])</f>
        <v>0</v>
      </c>
      <c r="JS54" s="196">
        <f>SUM(Tabelle2[[#This Row],[Jul-23B]:[Sep-23B]])</f>
        <v>0</v>
      </c>
      <c r="JT54" s="196">
        <f>SUM(Tabelle2[[#This Row],[Oct-23B]:[Dec-23B]])</f>
        <v>0</v>
      </c>
      <c r="JU54" s="196">
        <f>SUM(Tabelle2[[#This Row],[1Q23 B1]:[4Q23 B]])</f>
        <v>0</v>
      </c>
      <c r="JV54" s="196">
        <v>0</v>
      </c>
      <c r="JW54" s="196">
        <v>0</v>
      </c>
      <c r="JX54" s="196">
        <v>0</v>
      </c>
      <c r="JY54" s="196">
        <v>0</v>
      </c>
      <c r="JZ54" s="196">
        <v>0</v>
      </c>
      <c r="KA54" s="196">
        <v>0</v>
      </c>
      <c r="KB54" s="196">
        <v>0</v>
      </c>
      <c r="KC54" s="196">
        <v>0</v>
      </c>
      <c r="KD54" s="196">
        <v>0</v>
      </c>
      <c r="KE54" s="196">
        <v>0</v>
      </c>
      <c r="KF54" s="196" t="str">
        <f>IF(SUM(Tabelle2[[#This Row],[2018 NF]:[2028 NF]],Tabelle2[[#This Row],[2023 B]])&gt;0,"yes","no")</f>
        <v>yes</v>
      </c>
      <c r="KG54" s="196" t="str">
        <f>IFERROR(INDEX(Tabelle2[[#Headers],[2005 NF]:[2034 NF]],MATCH(TRUE,INDEX(Tabelle2[[#This Row],[2005 NF]:[2034 NF]]&gt;1000,),0)),0)</f>
        <v>2017 NF</v>
      </c>
      <c r="KH54" s="196" t="str">
        <f>IFERROR(LOOKUP(2,1/(Tabelle2[[#This Row],[2005 NF]:[2035 NF]]&gt;1000),Tabelle2[[#Headers],[2005 NF]:[2035 NF]]),0)</f>
        <v>2023 NF</v>
      </c>
      <c r="KI54" s="196">
        <f>SUM(Tabelle2[[#This Row],[Jan 23 NF]:[Mar 23 NF]])</f>
        <v>1760</v>
      </c>
      <c r="KJ54" s="196">
        <f>SUM(Tabelle2[[#This Row],[Jan-23B]:[Mar-23B]])</f>
        <v>0</v>
      </c>
      <c r="KK54" s="52">
        <v>23.611512330000004</v>
      </c>
      <c r="KL54" s="52">
        <v>49.383555200000011</v>
      </c>
      <c r="KM54" s="52">
        <v>0</v>
      </c>
      <c r="KN54" s="52">
        <v>37.037666400000006</v>
      </c>
      <c r="KO54" s="52">
        <v>49.383555200000011</v>
      </c>
      <c r="KP54" s="52">
        <v>0</v>
      </c>
      <c r="KQ54" s="52">
        <v>46.297083000000008</v>
      </c>
      <c r="KR54" s="52">
        <v>49.383555200000011</v>
      </c>
      <c r="KS54" s="52">
        <v>49.383555200000011</v>
      </c>
      <c r="KT54" s="52">
        <v>12.345888800000003</v>
      </c>
      <c r="KU54" s="52">
        <v>98.767110400000021</v>
      </c>
      <c r="KV54" s="52">
        <v>37.037666400000006</v>
      </c>
      <c r="KW54" s="52">
        <v>160.49655440000004</v>
      </c>
      <c r="KX54" s="52">
        <v>111.11299920000002</v>
      </c>
      <c r="KY54" s="52">
        <v>0</v>
      </c>
      <c r="KZ54" s="52">
        <v>0</v>
      </c>
      <c r="LA54" s="52" t="e">
        <f>$AV54*2.204623/#REF!*$AP54*Tabelle2[[#This Row],[May 23 NF]]</f>
        <v>#REF!</v>
      </c>
      <c r="LB54" s="52" t="e">
        <f>$AV54*2.204623/#REF!*$AP54*Tabelle2[[#This Row],[Jun 23 NF]]</f>
        <v>#REF!</v>
      </c>
      <c r="LC54" s="52" t="e">
        <f>$AV54*2.204623/#REF!*$AP54*Tabelle2[[#This Row],[Jul 23 NF]]</f>
        <v>#REF!</v>
      </c>
      <c r="LD54" s="52" t="e">
        <f>$AV54*2.204623/#REF!*$AP54*Tabelle2[[#This Row],[Aug 23 NF]]</f>
        <v>#REF!</v>
      </c>
      <c r="LE54" s="52" t="e">
        <f>$AV54*2.204623/#REF!*$AP54*Tabelle2[[#This Row],[Sep 23 NF]]</f>
        <v>#REF!</v>
      </c>
      <c r="LF54" s="52" t="e">
        <f>$AV54*2.204623/#REF!*$AP54*Tabelle2[[#This Row],[Oct 23 NF]]</f>
        <v>#REF!</v>
      </c>
      <c r="LG54" s="52" t="e">
        <f>$AV54*2.204623/#REF!*$AP54*Tabelle2[[#This Row],[Nov 23 NF]]</f>
        <v>#REF!</v>
      </c>
      <c r="LH54" s="52" t="e">
        <f>$AV54*2.204623/#REF!*$AP54*Tabelle2[[#This Row],[Dec 23 NF]]</f>
        <v>#REF!</v>
      </c>
      <c r="LI54" s="52" t="e">
        <f>$AV54*2.204623/#REF!*$AP54*Tabelle2[[#This Row],[Jan 24 NF]]</f>
        <v>#REF!</v>
      </c>
      <c r="LJ54" s="52" t="e">
        <f>$AV54*2.204623/#REF!*$AP54*Tabelle2[[#This Row],[Feb 24 NF]]</f>
        <v>#REF!</v>
      </c>
      <c r="LK54" s="52" t="e">
        <f>$AV54*2.204623/#REF!*$AP54*Tabelle2[[#This Row],[Mar 24 NF]]</f>
        <v>#REF!</v>
      </c>
      <c r="LL54" s="52" t="e">
        <f>$AV54*2.204623/#REF!*$AP54*Tabelle2[[#This Row],[Apr 24 NF]]</f>
        <v>#REF!</v>
      </c>
      <c r="LM54" s="52" t="e">
        <f>$AV54*2.204623/#REF!*$AP54*Tabelle2[[#This Row],[May 24 NF]]</f>
        <v>#REF!</v>
      </c>
      <c r="LN54" s="52" t="e">
        <f>$AV54*2.204623/#REF!*$AP54*Tabelle2[[#This Row],[Jun 24 NF]]</f>
        <v>#REF!</v>
      </c>
      <c r="LO54" s="52" t="e">
        <f>$AV54*2.204623/#REF!*$AP54*Tabelle2[[#This Row],[Jul 24 NF]]</f>
        <v>#REF!</v>
      </c>
      <c r="LP54" s="52" t="e">
        <f>$AV54*2.204623/#REF!*$AP54*Tabelle2[[#This Row],[Aug 24 NF]]</f>
        <v>#REF!</v>
      </c>
      <c r="LQ54" s="52" t="e">
        <f>$AV54*2.204623/#REF!*$AP54*Tabelle2[[#This Row],[Sep 24 NF]]</f>
        <v>#REF!</v>
      </c>
      <c r="LR54" s="52" t="e">
        <f>$AV54*2.204623/#REF!*$AP54*Tabelle2[[#This Row],[Oct 24 NF]]</f>
        <v>#REF!</v>
      </c>
      <c r="LS54" s="52" t="e">
        <f>$AV54*2.204623/#REF!*$AP54*Tabelle2[[#This Row],[Nov 24 NF]]</f>
        <v>#REF!</v>
      </c>
      <c r="LT54" s="52" t="e">
        <f>$AV54*2.204623/#REF!*$AP54*Tabelle2[[#This Row],[Dec 24 NF]]</f>
        <v>#REF!</v>
      </c>
      <c r="LU54" s="198">
        <f>SUM(Tabelle2[[#This Row],[Jan 22 EV]:[Mar 22 EV]])</f>
        <v>72.995067530000014</v>
      </c>
      <c r="LV54" s="198">
        <f>SUM(Tabelle2[[#This Row],[Apr 22 EV]:[Jun 22 EV]])</f>
        <v>86.421221600000024</v>
      </c>
      <c r="LW54" s="198">
        <f>SUM(Tabelle2[[#This Row],[Jul 22 EV]:[Sep 22 EV]])</f>
        <v>145.06419340000002</v>
      </c>
      <c r="LX54" s="198">
        <f>SUM(Tabelle2[[#This Row],[Oct 22 EV]:[Dec 22 EV]])</f>
        <v>148.15066560000002</v>
      </c>
      <c r="LY54" s="198">
        <f>SUM(Tabelle2[[#This Row],[Jan 23 EV]:[Mar 23 EV]])</f>
        <v>271.60955360000003</v>
      </c>
      <c r="LZ54" s="198" t="e">
        <f>SUM(Tabelle2[[#This Row],[Apr 23 EV]:[Jun 23 EV]])</f>
        <v>#REF!</v>
      </c>
      <c r="MA54" s="198" t="e">
        <f>SUM(Tabelle2[[#This Row],[Jul 23 EV]:[Sep 23 EV]])</f>
        <v>#REF!</v>
      </c>
      <c r="MB54" s="198" t="e">
        <f>SUM(Tabelle2[[#This Row],[Oct 23 EV]:[Dec 23 EV]])</f>
        <v>#REF!</v>
      </c>
      <c r="MC54" s="198" t="e">
        <f>SUM(Tabelle2[[#This Row],[Jan 24 EV]:[Mar 24 EV]])</f>
        <v>#REF!</v>
      </c>
      <c r="MD54" s="198" t="e">
        <f>SUM(Tabelle2[[#This Row],[Apr 24 EV]:[Jun 24 EV]])</f>
        <v>#REF!</v>
      </c>
      <c r="ME54" s="198" t="e">
        <f>SUM(Tabelle2[[#This Row],[Jul 24 EV]:[Sep 24 EV]])</f>
        <v>#REF!</v>
      </c>
      <c r="MF54" s="198" t="e">
        <f>SUM(Tabelle2[[#This Row],[Oct 24 EV]:[Dec 24 EV]])</f>
        <v>#REF!</v>
      </c>
      <c r="MG54" s="68">
        <v>0</v>
      </c>
      <c r="MH54" s="68">
        <v>0</v>
      </c>
      <c r="MI54" s="68">
        <v>0</v>
      </c>
      <c r="MJ54" s="68">
        <v>0</v>
      </c>
      <c r="MK54" s="68">
        <v>0</v>
      </c>
      <c r="ML54" s="68">
        <v>0</v>
      </c>
      <c r="MM54" s="68">
        <v>0</v>
      </c>
      <c r="MN54" s="68">
        <v>0</v>
      </c>
      <c r="MO54" s="68">
        <v>0</v>
      </c>
      <c r="MP54" s="98">
        <v>61.729444000000008</v>
      </c>
      <c r="MQ54" s="98" t="e">
        <f>$AS54*2.204623/#REF!*$AP54*HU54</f>
        <v>#REF!</v>
      </c>
      <c r="MR54" s="98" t="e">
        <f>$AT54*2.204623/#REF!*$AP54*HV54</f>
        <v>#REF!</v>
      </c>
      <c r="MS54" s="98">
        <v>729.95067530000006</v>
      </c>
      <c r="MT54" s="98">
        <v>654.33210640000016</v>
      </c>
      <c r="MU54" s="98">
        <v>538.74372251000011</v>
      </c>
      <c r="MV54" s="98">
        <f>SUM(Tabelle2[[#This Row],[Jan 22 EV]:[Dec 22 EV]])</f>
        <v>452.63114813000016</v>
      </c>
      <c r="MW54" s="98" t="e">
        <f>SUM(Tabelle2[[#This Row],[Jan 23 EV]:[Dec 23 EV]])</f>
        <v>#REF!</v>
      </c>
      <c r="MX54" s="98" t="e">
        <f>SUM(Tabelle2[[#This Row],[Jan 24 EV]:[Dec 24 EV]])</f>
        <v>#REF!</v>
      </c>
      <c r="MY54" s="98">
        <f t="shared" si="51"/>
        <v>0</v>
      </c>
      <c r="MZ54" s="98">
        <f t="shared" si="52"/>
        <v>0</v>
      </c>
      <c r="NA54" s="98">
        <f t="shared" si="53"/>
        <v>0</v>
      </c>
      <c r="NB54" s="98">
        <f t="shared" si="54"/>
        <v>0</v>
      </c>
      <c r="NC54" s="52">
        <v>65.680128416000017</v>
      </c>
      <c r="ND54" s="52">
        <v>48.087236876000013</v>
      </c>
      <c r="NE54" s="52">
        <v>0</v>
      </c>
      <c r="NF54" s="52">
        <v>19.824121452586954</v>
      </c>
      <c r="NG54" s="52">
        <v>31.667204772000005</v>
      </c>
      <c r="NH54" s="52">
        <v>21.111469848000006</v>
      </c>
      <c r="NI54" s="52">
        <v>22.284329284000005</v>
      </c>
      <c r="NJ54" s="52">
        <v>0</v>
      </c>
      <c r="NK54" s="52">
        <v>52.778674620000011</v>
      </c>
      <c r="NL54" s="52">
        <v>52.778674620000011</v>
      </c>
      <c r="NM54" s="52">
        <v>52.778674620000011</v>
      </c>
      <c r="NN54" s="52">
        <v>0</v>
      </c>
      <c r="NO54" s="198">
        <f t="shared" si="58"/>
        <v>113.76736529200002</v>
      </c>
      <c r="NP54" s="198">
        <f t="shared" si="59"/>
        <v>72.602796072586955</v>
      </c>
      <c r="NQ54" s="198">
        <f t="shared" si="60"/>
        <v>75.063003904000013</v>
      </c>
      <c r="NR54" s="198">
        <f t="shared" si="61"/>
        <v>105.55734924000002</v>
      </c>
      <c r="NS54" s="198">
        <f t="shared" si="62"/>
        <v>366.99051450858701</v>
      </c>
      <c r="NT54" s="198">
        <v>0</v>
      </c>
      <c r="NU54" s="198">
        <v>0</v>
      </c>
      <c r="NV54" s="198">
        <v>0</v>
      </c>
      <c r="NW54" s="198">
        <v>0</v>
      </c>
      <c r="NX54" s="198">
        <v>0</v>
      </c>
      <c r="NY54" s="198">
        <v>0</v>
      </c>
      <c r="NZ54" s="198">
        <v>0</v>
      </c>
      <c r="OA54" s="198">
        <v>0</v>
      </c>
      <c r="OB54" s="198">
        <v>0</v>
      </c>
      <c r="OC54" s="198">
        <v>0</v>
      </c>
      <c r="OD54" s="198">
        <v>0</v>
      </c>
      <c r="OE54" s="198">
        <v>0</v>
      </c>
      <c r="OF54" s="198">
        <f>SUM(Tabelle2[[#This Row],[Jan 23 B EV]:[Mar 23 B EV]])</f>
        <v>0</v>
      </c>
      <c r="OG54" s="198">
        <f>SUM(Tabelle2[[#This Row],[Apr 23 B EV]:[Jun 23 B EV]])</f>
        <v>0</v>
      </c>
      <c r="OH54" s="198">
        <f>SUM(Tabelle2[[#This Row],[Jul 23 B EV]:[Sep 23 B EV]])</f>
        <v>0</v>
      </c>
      <c r="OI54" s="198">
        <f>SUM(Tabelle2[[#This Row],[Oct 23 B EV]:[Dec 23 B EV]])</f>
        <v>0</v>
      </c>
      <c r="OJ54" s="198">
        <f>SUM(Tabelle2[[#This Row],[Jan 23 B EV]:[Dec 23 B EV]])</f>
        <v>0</v>
      </c>
      <c r="OK54" s="68"/>
      <c r="OL54" s="68"/>
      <c r="OM54" s="43" t="s">
        <v>960</v>
      </c>
      <c r="ON54" s="43" t="s">
        <v>975</v>
      </c>
      <c r="OO54" s="43">
        <v>0</v>
      </c>
      <c r="OP54" s="43">
        <v>0</v>
      </c>
      <c r="OQ54" s="68"/>
      <c r="OR54" s="68"/>
      <c r="OS54" s="68"/>
      <c r="OT54" s="68"/>
      <c r="OU54" s="68"/>
      <c r="OV54" s="68"/>
      <c r="OW54" s="68"/>
      <c r="OX54" s="198" t="s">
        <v>1229</v>
      </c>
      <c r="OY54" s="198" t="s">
        <v>1229</v>
      </c>
      <c r="OZ54" s="198" t="s">
        <v>1229</v>
      </c>
      <c r="PA54" s="198" t="s">
        <v>1229</v>
      </c>
      <c r="PB54" s="353" t="s">
        <v>1229</v>
      </c>
      <c r="PC54" s="130" t="s">
        <v>57</v>
      </c>
      <c r="PD54" s="53" t="s">
        <v>100</v>
      </c>
      <c r="PE54" s="53" t="s">
        <v>159</v>
      </c>
      <c r="PF54" s="53" t="s">
        <v>45</v>
      </c>
      <c r="PG54" s="53">
        <v>0</v>
      </c>
      <c r="PH54" s="53">
        <v>0</v>
      </c>
      <c r="PI54" s="53">
        <v>1</v>
      </c>
      <c r="PJ54" s="53" t="s">
        <v>45</v>
      </c>
      <c r="PK54" s="53">
        <v>0</v>
      </c>
      <c r="PL54" s="53">
        <v>0</v>
      </c>
      <c r="PM54" s="334"/>
      <c r="PN54" s="53" t="s">
        <v>979</v>
      </c>
      <c r="PO54" s="53" t="s">
        <v>17</v>
      </c>
      <c r="PP54" s="200">
        <v>2407.8740082170316</v>
      </c>
      <c r="PQ54" s="56">
        <v>2220.7924770497352</v>
      </c>
      <c r="PR54" s="56">
        <v>2393.0833333333335</v>
      </c>
      <c r="PS54" s="56">
        <v>2425</v>
      </c>
      <c r="PT54" s="200">
        <v>2151.6666666666665</v>
      </c>
      <c r="PU54" s="200">
        <v>2059.5416666666665</v>
      </c>
      <c r="PV54" s="200">
        <v>2813.8101851851857</v>
      </c>
      <c r="PW54" s="200">
        <v>3372.4709444775326</v>
      </c>
      <c r="PX54" s="200" t="e">
        <f>IF($PI54=1,SUMIF(#REF!,$PF54,#REF!),SUMIF(#REF!,$PJ54,#REF!))</f>
        <v>#REF!</v>
      </c>
      <c r="PY54" s="200" t="e">
        <f>IF($PI54=1,SUMIF(#REF!,$PF54,#REF!),SUMIF(#REF!,$PJ54,#REF!))</f>
        <v>#REF!</v>
      </c>
      <c r="PZ54" s="200" t="e">
        <f>IF($PI54=1,SUMIF(#REF!,$PF54,#REF!),SUMIF(#REF!,$PJ54,#REF!))</f>
        <v>#REF!</v>
      </c>
      <c r="QA54" s="200" t="e">
        <f>IF($PI54=1,SUMIF(#REF!,$PF54,#REF!),SUMIF(#REF!,$PJ54,#REF!))</f>
        <v>#REF!</v>
      </c>
      <c r="QB54" s="200" t="e">
        <f>IF($PI54=1,SUMIF(#REF!,$PF54,#REF!),SUMIF(#REF!,$PJ54,#REF!))</f>
        <v>#REF!</v>
      </c>
      <c r="QC54" s="200" t="e">
        <f>IF($PI54=1,SUMIF(#REF!,$PF54,#REF!),SUMIF(#REF!,$PJ54,#REF!))</f>
        <v>#REF!</v>
      </c>
      <c r="QD54" s="57">
        <f t="shared" si="55"/>
        <v>5.363213832075111</v>
      </c>
      <c r="QE54" s="57">
        <f t="shared" si="56"/>
        <v>5.7792962500000007</v>
      </c>
      <c r="QF54" s="57">
        <f t="shared" si="50"/>
        <v>5.8563749999999999</v>
      </c>
      <c r="QG54" s="57">
        <f t="shared" si="57"/>
        <v>5.196275</v>
      </c>
      <c r="QH54" s="57">
        <f t="shared" si="42"/>
        <v>4.9737931250000003</v>
      </c>
      <c r="QI54" s="57">
        <f t="shared" si="43"/>
        <v>6.7953515972222229</v>
      </c>
      <c r="QJ54" s="57">
        <f>IF(Tabelle2[[#This Row],[Index and Premium Usage]]=1,($AW54*(1+$AZ54))*(PW54*(1+$PG54)+$PH54)/1000,($AW54*(1+$AZ54))*(PW54*(1+$PG54)+$PK54)/1000)</f>
        <v>8.1445173309132421</v>
      </c>
      <c r="QK54" s="57" t="e">
        <f>IF($PI54=1,($AW54*(1+$AY54))*(PX54*(1+$PG54)+$PH54)/1000,($AW54*(1+$AZ54))*(PX54*(1+$PG54)+$PK54+Tabelle2[[#This Row],[Premium VW 2023]])/1000)</f>
        <v>#REF!</v>
      </c>
      <c r="QL54" s="57" t="e">
        <f t="shared" si="44"/>
        <v>#REF!</v>
      </c>
      <c r="QM54" s="57" t="e">
        <f t="shared" si="45"/>
        <v>#REF!</v>
      </c>
      <c r="QN54" s="57" t="e">
        <f t="shared" si="46"/>
        <v>#REF!</v>
      </c>
      <c r="QO54" s="57" t="e">
        <f t="shared" si="47"/>
        <v>#REF!</v>
      </c>
      <c r="QP54" s="57" t="e">
        <f t="shared" si="48"/>
        <v>#REF!</v>
      </c>
    </row>
    <row r="55" spans="1:458" ht="12.75" customHeight="1">
      <c r="A55" s="94" t="s">
        <v>877</v>
      </c>
      <c r="B55" s="94" t="s">
        <v>87</v>
      </c>
      <c r="C55" s="94" t="s">
        <v>1553</v>
      </c>
      <c r="D55" s="2" t="s">
        <v>108</v>
      </c>
      <c r="E55" s="173" t="s">
        <v>304</v>
      </c>
      <c r="F55" s="2" t="s">
        <v>304</v>
      </c>
      <c r="G55" s="2" t="s">
        <v>304</v>
      </c>
      <c r="H55" s="2" t="s">
        <v>1557</v>
      </c>
      <c r="I55" s="188" t="s">
        <v>422</v>
      </c>
      <c r="J55" s="2" t="s">
        <v>423</v>
      </c>
      <c r="K55" s="2" t="s">
        <v>28</v>
      </c>
      <c r="L55" s="2" t="s">
        <v>28</v>
      </c>
      <c r="M55" s="2" t="s">
        <v>536</v>
      </c>
      <c r="N55" s="2">
        <v>0</v>
      </c>
      <c r="O55" s="64" t="s">
        <v>534</v>
      </c>
      <c r="P55" s="3">
        <v>0</v>
      </c>
      <c r="Q55" s="2">
        <v>0</v>
      </c>
      <c r="R55" s="63"/>
      <c r="S55" s="63"/>
      <c r="T55" s="94" t="s">
        <v>1282</v>
      </c>
      <c r="U55" s="63" t="s">
        <v>14</v>
      </c>
      <c r="V55" s="63"/>
      <c r="W55" s="63"/>
      <c r="X55" s="94"/>
      <c r="Y55" s="2" t="s">
        <v>257</v>
      </c>
      <c r="Z55" s="2" t="s">
        <v>261</v>
      </c>
      <c r="AA55" s="2" t="s">
        <v>537</v>
      </c>
      <c r="AB55" s="2" t="s">
        <v>1229</v>
      </c>
      <c r="AC55" s="326" t="s">
        <v>1075</v>
      </c>
      <c r="AD55" s="63"/>
      <c r="AE55" s="63"/>
      <c r="AF55" s="63" t="s">
        <v>119</v>
      </c>
      <c r="AG55" s="2">
        <v>0</v>
      </c>
      <c r="AH55" s="2">
        <v>0</v>
      </c>
      <c r="AI55" s="2">
        <v>0</v>
      </c>
      <c r="AJ55" s="63" t="s">
        <v>120</v>
      </c>
      <c r="AK55" s="66"/>
      <c r="AL55" s="67"/>
      <c r="AM55" s="67"/>
      <c r="AN55" s="67"/>
      <c r="AO55" s="67"/>
      <c r="AP55" s="67">
        <v>1</v>
      </c>
      <c r="AQ55" s="129"/>
      <c r="AR55" s="37">
        <v>0.65</v>
      </c>
      <c r="AS55" s="67">
        <v>0.65</v>
      </c>
      <c r="AT55" s="67">
        <v>0.65</v>
      </c>
      <c r="AU55" s="33">
        <v>0.65</v>
      </c>
      <c r="AV55" s="33">
        <v>0.65</v>
      </c>
      <c r="AW55" s="33">
        <v>0.65</v>
      </c>
      <c r="AX55" s="193"/>
      <c r="AY55" s="61">
        <v>0.15</v>
      </c>
      <c r="AZ55" s="61">
        <v>0.15</v>
      </c>
      <c r="BA55" s="96">
        <v>213</v>
      </c>
      <c r="BB55" s="96">
        <v>390</v>
      </c>
      <c r="BC55" s="96">
        <v>0</v>
      </c>
      <c r="BD55" s="96">
        <v>264</v>
      </c>
      <c r="BE55" s="133">
        <v>0</v>
      </c>
      <c r="BF55" s="133">
        <v>277</v>
      </c>
      <c r="BG55" s="133">
        <v>264</v>
      </c>
      <c r="BH55" s="133">
        <v>262</v>
      </c>
      <c r="BI55" s="133">
        <v>264</v>
      </c>
      <c r="BJ55" s="133">
        <v>0</v>
      </c>
      <c r="BK55" s="133">
        <v>528</v>
      </c>
      <c r="BL55" s="133">
        <v>0</v>
      </c>
      <c r="BM55" s="96">
        <v>1584</v>
      </c>
      <c r="BN55" s="96">
        <v>528</v>
      </c>
      <c r="BO55" s="96">
        <v>0</v>
      </c>
      <c r="BP55" s="96">
        <v>0</v>
      </c>
      <c r="BQ55" s="96">
        <v>0</v>
      </c>
      <c r="BR55" s="96">
        <v>0</v>
      </c>
      <c r="BS55" s="96">
        <v>0</v>
      </c>
      <c r="BT55" s="96">
        <v>0</v>
      </c>
      <c r="BU55" s="96">
        <v>0</v>
      </c>
      <c r="BV55" s="96">
        <v>0</v>
      </c>
      <c r="BW55" s="96">
        <v>0</v>
      </c>
      <c r="BX55" s="96">
        <v>0</v>
      </c>
      <c r="BY55" s="96">
        <v>0</v>
      </c>
      <c r="BZ55" s="96">
        <v>0</v>
      </c>
      <c r="CA55" s="96">
        <v>0</v>
      </c>
      <c r="CB55" s="96">
        <v>0</v>
      </c>
      <c r="CC55" s="96">
        <v>0</v>
      </c>
      <c r="CD55" s="96">
        <v>0</v>
      </c>
      <c r="CE55" s="96">
        <v>0</v>
      </c>
      <c r="CF55" s="96">
        <v>0</v>
      </c>
      <c r="CG55" s="96">
        <v>0</v>
      </c>
      <c r="CH55" s="96">
        <v>0</v>
      </c>
      <c r="CI55" s="96">
        <v>0</v>
      </c>
      <c r="CJ55" s="96">
        <v>0</v>
      </c>
      <c r="CK55" s="95">
        <f>SUM(Tabelle2[[#This Row],[Jan 22 CF]:[Mar 22 CF]])</f>
        <v>603</v>
      </c>
      <c r="CL55" s="95">
        <f>SUM(Tabelle2[[#This Row],[Apr 22 CF]:[Jun 22 CF]])</f>
        <v>541</v>
      </c>
      <c r="CM55" s="95">
        <f>SUM(Tabelle2[[#This Row],[Jul 22 CF]:[Sep 22 CF]])</f>
        <v>790</v>
      </c>
      <c r="CN55" s="95">
        <f>SUM(Tabelle2[[#This Row],[Oct 22 CF]:[Dec 22 CF]])</f>
        <v>528</v>
      </c>
      <c r="CO55" s="95">
        <f>SUM(Tabelle2[[#This Row],[Jan 23 CF]:[Mar 23 CF]])</f>
        <v>2112</v>
      </c>
      <c r="CP55" s="95">
        <f>SUM(Tabelle2[[#This Row],[Apr 23 CF]:[Jun 23 CF]])</f>
        <v>0</v>
      </c>
      <c r="CQ55" s="95">
        <f>SUM(Tabelle2[[#This Row],[Jul 23 CF]:[Sep 23 CF]])</f>
        <v>0</v>
      </c>
      <c r="CR55" s="95">
        <f>SUM(Tabelle2[[#This Row],[Oct 23 CF]:[Dec 23 CF]])</f>
        <v>0</v>
      </c>
      <c r="CS55" s="95">
        <f>SUM(Tabelle2[[#This Row],[Jan 24 CF]:[Mar 24 CF]])</f>
        <v>0</v>
      </c>
      <c r="CT55" s="95">
        <f>SUM(Tabelle2[[#This Row],[Apr 24 CF]:[Jun 24 CF]])</f>
        <v>0</v>
      </c>
      <c r="CU55" s="95">
        <f>SUM(Tabelle2[[#This Row],[Jul 24 CF]:[Sep 24 CF]])</f>
        <v>0</v>
      </c>
      <c r="CV55" s="95">
        <f>SUM(Tabelle2[[#This Row],[Oct 24 CF]:[Dec 24 CF]])</f>
        <v>0</v>
      </c>
      <c r="CW55" s="98">
        <v>5540</v>
      </c>
      <c r="CX55" s="275">
        <v>4575</v>
      </c>
      <c r="CY55" s="98">
        <v>4445</v>
      </c>
      <c r="CZ55" s="52">
        <v>3566</v>
      </c>
      <c r="DA55" s="52">
        <f>SUM(Tabelle2[[#This Row],[Jan 22 CF]:[Dec 22 CF]])</f>
        <v>2462</v>
      </c>
      <c r="DB55" s="98">
        <f>SUM(Tabelle2[[#This Row],[Jan 23 CF]:[Dec 23 CF]])</f>
        <v>2112</v>
      </c>
      <c r="DC55" s="98">
        <f>SUM(Tabelle2[[#This Row],[Jan 24 CF]:[Dec 24 CF]])</f>
        <v>0</v>
      </c>
      <c r="DD55" s="98">
        <v>0</v>
      </c>
      <c r="DE55" s="98">
        <v>0</v>
      </c>
      <c r="DF55" s="98">
        <v>0</v>
      </c>
      <c r="DG55" s="98">
        <v>0</v>
      </c>
      <c r="DH55" s="98">
        <v>0</v>
      </c>
      <c r="DI55" s="98">
        <v>0</v>
      </c>
      <c r="DJ55" s="98">
        <v>0</v>
      </c>
      <c r="DK55" s="98">
        <v>0</v>
      </c>
      <c r="DL55" s="98">
        <v>0</v>
      </c>
      <c r="DM55" s="98">
        <v>0</v>
      </c>
      <c r="DN55" s="95"/>
      <c r="DO55" s="95"/>
      <c r="DP55" s="226">
        <v>0.95</v>
      </c>
      <c r="DQ55" s="226">
        <v>0.92500000000000004</v>
      </c>
      <c r="DR55" s="226">
        <v>0.8</v>
      </c>
      <c r="DS55" s="226">
        <v>0.85</v>
      </c>
      <c r="DT55" s="226">
        <v>0.9</v>
      </c>
      <c r="DU55" s="226">
        <v>0.9</v>
      </c>
      <c r="DV55" s="226">
        <v>0.9</v>
      </c>
      <c r="DW55" s="226">
        <v>0.9</v>
      </c>
      <c r="DX55" s="226">
        <v>0.9</v>
      </c>
      <c r="DY55" s="226">
        <v>0.9</v>
      </c>
      <c r="DZ55" s="226">
        <v>0.9</v>
      </c>
      <c r="EA55" s="226">
        <v>0.88</v>
      </c>
      <c r="EB55" s="226">
        <v>0.9</v>
      </c>
      <c r="EC55" s="226">
        <v>0.93</v>
      </c>
      <c r="ED55" s="226">
        <v>0.93</v>
      </c>
      <c r="EE55" s="226">
        <v>0.9</v>
      </c>
      <c r="EF55" s="316">
        <v>0.9</v>
      </c>
      <c r="EG55" s="316">
        <v>0.9</v>
      </c>
      <c r="EH55" s="316">
        <v>0.9</v>
      </c>
      <c r="EI55" s="226">
        <v>0.95</v>
      </c>
      <c r="EJ55" s="226">
        <v>0.95</v>
      </c>
      <c r="EK55" s="226">
        <v>0.95</v>
      </c>
      <c r="EL55" s="226">
        <v>0.97499999999999998</v>
      </c>
      <c r="EM55" s="226">
        <v>0.95</v>
      </c>
      <c r="EN55" s="226">
        <v>0.9</v>
      </c>
      <c r="EO55" s="226">
        <v>0.95</v>
      </c>
      <c r="EP55" s="226">
        <v>0.95</v>
      </c>
      <c r="EQ55" s="226">
        <v>0.95</v>
      </c>
      <c r="ER55" s="226">
        <v>0.95</v>
      </c>
      <c r="ES55" s="226">
        <v>0.95</v>
      </c>
      <c r="ET55" s="226">
        <v>0.95</v>
      </c>
      <c r="EU55" s="226">
        <v>0.95</v>
      </c>
      <c r="EV55" s="226">
        <v>0.95</v>
      </c>
      <c r="EW55" s="226">
        <v>0.95</v>
      </c>
      <c r="EX55" s="226">
        <v>0.95</v>
      </c>
      <c r="EY55" s="226">
        <v>0.95</v>
      </c>
      <c r="EZ55" s="316">
        <v>0.9</v>
      </c>
      <c r="FA55" s="226">
        <v>0.95</v>
      </c>
      <c r="FB55" s="226">
        <v>0.95</v>
      </c>
      <c r="FC55" s="226">
        <v>0.95</v>
      </c>
      <c r="FD55" s="226">
        <v>0.95</v>
      </c>
      <c r="FE55" s="226">
        <v>0.95</v>
      </c>
      <c r="FF55" s="226">
        <v>0</v>
      </c>
      <c r="FG55" s="226">
        <v>0</v>
      </c>
      <c r="FH55" s="226">
        <v>0</v>
      </c>
      <c r="FI55" s="226">
        <v>0</v>
      </c>
      <c r="FJ55" s="226">
        <v>0</v>
      </c>
      <c r="FK55" s="226">
        <v>0</v>
      </c>
      <c r="FL55" s="226">
        <v>0</v>
      </c>
      <c r="FM55" s="195">
        <f t="shared" si="70"/>
        <v>213</v>
      </c>
      <c r="FN55" s="195">
        <f t="shared" si="71"/>
        <v>390</v>
      </c>
      <c r="FO55" s="195">
        <f t="shared" si="72"/>
        <v>0</v>
      </c>
      <c r="FP55" s="195">
        <f t="shared" si="73"/>
        <v>264</v>
      </c>
      <c r="FQ55" s="195">
        <f t="shared" si="74"/>
        <v>0</v>
      </c>
      <c r="FR55" s="195">
        <f t="shared" si="75"/>
        <v>277</v>
      </c>
      <c r="FS55" s="195">
        <f t="shared" si="76"/>
        <v>264</v>
      </c>
      <c r="FT55" s="95">
        <f t="shared" si="77"/>
        <v>262</v>
      </c>
      <c r="FU55" s="95">
        <f t="shared" si="78"/>
        <v>264</v>
      </c>
      <c r="FV55" s="95">
        <f t="shared" si="79"/>
        <v>0</v>
      </c>
      <c r="FW55" s="95">
        <f t="shared" si="80"/>
        <v>528</v>
      </c>
      <c r="FX55" s="95">
        <f t="shared" si="81"/>
        <v>0</v>
      </c>
      <c r="FY55" s="95">
        <f t="shared" si="82"/>
        <v>1584</v>
      </c>
      <c r="FZ55" s="95">
        <f t="shared" si="83"/>
        <v>528</v>
      </c>
      <c r="GA55" s="95">
        <f t="shared" si="63"/>
        <v>0</v>
      </c>
      <c r="GB55" s="95">
        <f t="shared" si="64"/>
        <v>0</v>
      </c>
      <c r="GC55" s="95">
        <f t="shared" si="65"/>
        <v>0</v>
      </c>
      <c r="GD55" s="95">
        <f t="shared" si="66"/>
        <v>0</v>
      </c>
      <c r="GE55" s="95">
        <f t="shared" si="67"/>
        <v>0</v>
      </c>
      <c r="GF55" s="95">
        <f t="shared" si="68"/>
        <v>0</v>
      </c>
      <c r="GG55" s="95">
        <f t="shared" si="69"/>
        <v>0</v>
      </c>
      <c r="GH55" s="95">
        <f t="shared" ref="GH55:GH118" si="84">BV55</f>
        <v>0</v>
      </c>
      <c r="GI55" s="95">
        <f>BW55*Tabelle2[[#This Row],[Nov 2023 AF]]</f>
        <v>0</v>
      </c>
      <c r="GJ55" s="95">
        <f>BX55*Tabelle2[[#This Row],[Dec 2023 AF]]</f>
        <v>0</v>
      </c>
      <c r="GK55" s="95">
        <f>BY55*Tabelle2[[#This Row],[Jan 2024 AF]]</f>
        <v>0</v>
      </c>
      <c r="GL55" s="95">
        <f>BZ55*Tabelle2[[#This Row],[Feb 2024 AF]]</f>
        <v>0</v>
      </c>
      <c r="GM55" s="95">
        <f>CA55*Tabelle2[[#This Row],[Mar 2024 AF]]</f>
        <v>0</v>
      </c>
      <c r="GN55" s="95">
        <f>CB55*Tabelle2[[#This Row],[Apr 2024 AF]]</f>
        <v>0</v>
      </c>
      <c r="GO55" s="95">
        <f>CC55*Tabelle2[[#This Row],[May 2024 AF]]</f>
        <v>0</v>
      </c>
      <c r="GP55" s="95">
        <f>CD55*Tabelle2[[#This Row],[Jun 2024 AF]]</f>
        <v>0</v>
      </c>
      <c r="GQ55" s="95">
        <f>CE55*Tabelle2[[#This Row],[Jul 2024 AF]]</f>
        <v>0</v>
      </c>
      <c r="GR55" s="95">
        <f>CF55*Tabelle2[[#This Row],[Aug 2024 AF]]</f>
        <v>0</v>
      </c>
      <c r="GS55" s="95">
        <f>CG55*Tabelle2[[#This Row],[Sep 2024 AF]]</f>
        <v>0</v>
      </c>
      <c r="GT55" s="95">
        <f>CH55*Tabelle2[[#This Row],[Oct 2024 AF]]</f>
        <v>0</v>
      </c>
      <c r="GU55" s="95">
        <f>CI55*Tabelle2[[#This Row],[Nov 2024 AF]]</f>
        <v>0</v>
      </c>
      <c r="GV55" s="95">
        <f>CJ55*Tabelle2[[#This Row],[Dec 2024 AF]]</f>
        <v>0</v>
      </c>
      <c r="GW55" s="95">
        <f>SUM(Tabelle2[[#This Row],[Jan 22 NF]:[Mar 22 NF]])</f>
        <v>603</v>
      </c>
      <c r="GX55" s="95">
        <f>SUM(Tabelle2[[#This Row],[Apr 22 NF]:[Jun 22 NF]])</f>
        <v>541</v>
      </c>
      <c r="GY55" s="95">
        <f>SUM(Tabelle2[[#This Row],[Jul 22 NF]:[Sep 22 NF]])</f>
        <v>790</v>
      </c>
      <c r="GZ55" s="95">
        <f>SUM(Tabelle2[[#This Row],[Oct 22 NF]:[Dec 22 NF]])</f>
        <v>528</v>
      </c>
      <c r="HA55" s="98">
        <f>SUM(Tabelle2[[#This Row],[Jan 23 NF]:[Mar 23 NF]])</f>
        <v>2112</v>
      </c>
      <c r="HB55" s="98">
        <f>SUM(Tabelle2[[#This Row],[Apr 23 NF]:[Jun 23 NF]])</f>
        <v>0</v>
      </c>
      <c r="HC55" s="98">
        <f>SUM(Tabelle2[[#This Row],[Jul 23 NF]:[Sep 23 NF]])</f>
        <v>0</v>
      </c>
      <c r="HD55" s="98">
        <f>SUM(Tabelle2[[#This Row],[Oct 23 NF]:[Dec 23 NF]])</f>
        <v>0</v>
      </c>
      <c r="HE55" s="95">
        <f>SUM(Tabelle2[[#This Row],[Jan 24 NF]:[Mar 24 NF]])</f>
        <v>0</v>
      </c>
      <c r="HF55" s="98">
        <f>SUM(Tabelle2[[#This Row],[Apr 24 NF]:[Jun 24 NF]])</f>
        <v>0</v>
      </c>
      <c r="HG55" s="98">
        <f>SUM(Tabelle2[[#This Row],[Jul 24 NF]:[Sep 24 NF]])</f>
        <v>0</v>
      </c>
      <c r="HH55" s="98">
        <f>SUM(Tabelle2[[#This Row],[Oct 24 NF]:[Dec 24 NF]])</f>
        <v>0</v>
      </c>
      <c r="HI55" s="95">
        <v>0</v>
      </c>
      <c r="HJ55" s="95">
        <v>0</v>
      </c>
      <c r="HK55" s="95">
        <v>0</v>
      </c>
      <c r="HL55" s="95">
        <v>0</v>
      </c>
      <c r="HM55" s="95">
        <v>0</v>
      </c>
      <c r="HN55" s="95">
        <v>0</v>
      </c>
      <c r="HO55" s="95">
        <v>0</v>
      </c>
      <c r="HP55" s="95">
        <v>0</v>
      </c>
      <c r="HQ55" s="95">
        <v>0</v>
      </c>
      <c r="HR55" s="95">
        <v>0</v>
      </c>
      <c r="HS55" s="95">
        <v>0</v>
      </c>
      <c r="HT55" s="95">
        <v>264</v>
      </c>
      <c r="HU55" s="95">
        <v>7410</v>
      </c>
      <c r="HV55" s="98">
        <v>5540</v>
      </c>
      <c r="HW55" s="98">
        <v>4575</v>
      </c>
      <c r="HX55" s="98">
        <v>4445</v>
      </c>
      <c r="HY55" s="98">
        <v>3566</v>
      </c>
      <c r="HZ55" s="98">
        <f>SUM(Tabelle2[[#This Row],[Jan 22 NF]:[Dec 22 NF]])</f>
        <v>2462</v>
      </c>
      <c r="IA55" s="98">
        <f>SUM(Tabelle2[[#This Row],[Jan 23 NF]:[Dec 23 NF]])</f>
        <v>2112</v>
      </c>
      <c r="IB55" s="98">
        <f>SUM(Tabelle2[[#This Row],[Jan 24 NF]:[Dec 24 NF]])</f>
        <v>0</v>
      </c>
      <c r="IC55" s="98">
        <f>IFERROR(Tabelle2[[#This Row],[2025 CF]]*Tabelle2[[#This Row],[2025 AF]],0)</f>
        <v>0</v>
      </c>
      <c r="ID55" s="98">
        <f>IFERROR(Tabelle2[[#This Row],[2026 CF]]*Tabelle2[[#This Row],[2026 AF]],0)</f>
        <v>0</v>
      </c>
      <c r="IE55" s="98">
        <f>IFERROR(Tabelle2[[#This Row],[2027 CF]]*Tabelle2[[#This Row],[2027 AF]],0)</f>
        <v>0</v>
      </c>
      <c r="IF55" s="98">
        <f>IFERROR(Tabelle2[[#This Row],[2028 CF]]*Tabelle2[[#This Row],[2028 AF]],0)</f>
        <v>0</v>
      </c>
      <c r="IG55" s="98">
        <f>IFERROR(Tabelle2[[#This Row],[2029 CF]]*Tabelle2[[#This Row],[2029 AF]],0)</f>
        <v>0</v>
      </c>
      <c r="IH55" s="98">
        <f>IFERROR(Tabelle2[[#This Row],[2030 CF]]*Tabelle2[[#This Row],[2030 AF]],0)</f>
        <v>0</v>
      </c>
      <c r="II55" s="98">
        <f>IFERROR(Tabelle2[[#This Row],[2031 CF]]*Tabelle2[[#This Row],[2031 AF]],0)</f>
        <v>0</v>
      </c>
      <c r="IJ55" s="98">
        <f>IFERROR(Tabelle2[[#This Row],[2032 CF]]*Tabelle2[[#This Row],[2032 AF]],0)</f>
        <v>0</v>
      </c>
      <c r="IK55" s="98">
        <f>IFERROR(Tabelle2[[#This Row],[2033 CF]]*Tabelle2[[#This Row],[2033 AF]],0)</f>
        <v>0</v>
      </c>
      <c r="IL55" s="98">
        <f>IFERROR(Tabelle2[[#This Row],[2034 CF]]*Tabelle2[[#This Row],[2034 AF]],0)</f>
        <v>0</v>
      </c>
      <c r="IM55" s="98">
        <f>IFERROR(Tabelle2[[#This Row],[2035 CF]]*Tabelle2[[#This Row],[2035 AF]],0)</f>
        <v>0</v>
      </c>
      <c r="IN55" s="51">
        <v>401.28000000000003</v>
      </c>
      <c r="IO55" s="51">
        <v>205.65600000000001</v>
      </c>
      <c r="IP55" s="51">
        <v>0</v>
      </c>
      <c r="IQ55" s="51">
        <v>211.95590484675984</v>
      </c>
      <c r="IR55" s="51">
        <v>225.72</v>
      </c>
      <c r="IS55" s="51">
        <v>225.72</v>
      </c>
      <c r="IT55" s="51">
        <v>0</v>
      </c>
      <c r="IU55" s="51">
        <v>0</v>
      </c>
      <c r="IV55" s="51">
        <v>225.72</v>
      </c>
      <c r="IW55" s="51">
        <v>225.72</v>
      </c>
      <c r="IX55" s="51">
        <v>0</v>
      </c>
      <c r="IY55" s="51">
        <v>0</v>
      </c>
      <c r="IZ55" s="199">
        <v>606.93600000000004</v>
      </c>
      <c r="JA55" s="199">
        <v>663.39590484675989</v>
      </c>
      <c r="JB55" s="199">
        <v>225.72</v>
      </c>
      <c r="JC55" s="199">
        <v>225.72</v>
      </c>
      <c r="JD55" s="199">
        <v>1721.77190484676</v>
      </c>
      <c r="JE55" s="196">
        <v>0</v>
      </c>
      <c r="JF55" s="196">
        <v>0</v>
      </c>
      <c r="JG55" s="196">
        <v>0</v>
      </c>
      <c r="JH55" s="196">
        <v>0</v>
      </c>
      <c r="JI55" s="196">
        <v>0</v>
      </c>
      <c r="JJ55" s="196">
        <v>0</v>
      </c>
      <c r="JK55" s="196">
        <v>0</v>
      </c>
      <c r="JL55" s="196">
        <v>0</v>
      </c>
      <c r="JM55" s="196">
        <v>0</v>
      </c>
      <c r="JN55" s="196">
        <v>0</v>
      </c>
      <c r="JO55" s="196">
        <v>0</v>
      </c>
      <c r="JP55" s="196">
        <v>0</v>
      </c>
      <c r="JQ55" s="196">
        <f>SUM(Tabelle2[[#This Row],[Jan-23B]:[Mar-23B]])</f>
        <v>0</v>
      </c>
      <c r="JR55" s="196">
        <f>SUM(Tabelle2[[#This Row],[Apr-23B]:[Jun-23B]])</f>
        <v>0</v>
      </c>
      <c r="JS55" s="196">
        <f>SUM(Tabelle2[[#This Row],[Jul-23B]:[Sep-23B]])</f>
        <v>0</v>
      </c>
      <c r="JT55" s="196">
        <f>SUM(Tabelle2[[#This Row],[Oct-23B]:[Dec-23B]])</f>
        <v>0</v>
      </c>
      <c r="JU55" s="196">
        <f>SUM(Tabelle2[[#This Row],[1Q23 B1]:[4Q23 B]])</f>
        <v>0</v>
      </c>
      <c r="JV55" s="196">
        <v>0</v>
      </c>
      <c r="JW55" s="196">
        <v>0</v>
      </c>
      <c r="JX55" s="196">
        <v>0</v>
      </c>
      <c r="JY55" s="196">
        <v>0</v>
      </c>
      <c r="JZ55" s="196">
        <v>0</v>
      </c>
      <c r="KA55" s="196">
        <v>0</v>
      </c>
      <c r="KB55" s="196">
        <v>0</v>
      </c>
      <c r="KC55" s="196">
        <v>0</v>
      </c>
      <c r="KD55" s="196">
        <v>0</v>
      </c>
      <c r="KE55" s="196">
        <v>0</v>
      </c>
      <c r="KF55" s="196" t="str">
        <f>IF(SUM(Tabelle2[[#This Row],[2018 NF]:[2028 NF]],Tabelle2[[#This Row],[2023 B]])&gt;0,"yes","no")</f>
        <v>yes</v>
      </c>
      <c r="KG55" s="196" t="str">
        <f>IFERROR(INDEX(Tabelle2[[#Headers],[2005 NF]:[2034 NF]],MATCH(TRUE,INDEX(Tabelle2[[#This Row],[2005 NF]:[2034 NF]]&gt;1000,),0)),0)</f>
        <v>2017 NF</v>
      </c>
      <c r="KH55" s="196" t="str">
        <f>IFERROR(LOOKUP(2,1/(Tabelle2[[#This Row],[2005 NF]:[2035 NF]]&gt;1000),Tabelle2[[#Headers],[2005 NF]:[2035 NF]]),0)</f>
        <v>2023 NF</v>
      </c>
      <c r="KI55" s="196">
        <f>SUM(Tabelle2[[#This Row],[Jan 23 NF]:[Mar 23 NF]])</f>
        <v>2112</v>
      </c>
      <c r="KJ55" s="196">
        <f>SUM(Tabelle2[[#This Row],[Jan-23B]:[Mar-23B]])</f>
        <v>0</v>
      </c>
      <c r="KK55" s="52">
        <v>10.174335145000001</v>
      </c>
      <c r="KL55" s="52">
        <v>18.62906435</v>
      </c>
      <c r="KM55" s="52">
        <v>0</v>
      </c>
      <c r="KN55" s="52">
        <v>12.61044356</v>
      </c>
      <c r="KO55" s="52">
        <v>0</v>
      </c>
      <c r="KP55" s="52">
        <v>13.231412371666668</v>
      </c>
      <c r="KQ55" s="52">
        <v>12.61044356</v>
      </c>
      <c r="KR55" s="52">
        <v>12.514909896666667</v>
      </c>
      <c r="KS55" s="52">
        <v>12.61044356</v>
      </c>
      <c r="KT55" s="52">
        <v>0</v>
      </c>
      <c r="KU55" s="52">
        <v>25.22088712</v>
      </c>
      <c r="KV55" s="52">
        <v>0</v>
      </c>
      <c r="KW55" s="52">
        <v>75.662661360000001</v>
      </c>
      <c r="KX55" s="52">
        <v>25.22088712</v>
      </c>
      <c r="KY55" s="52">
        <v>0</v>
      </c>
      <c r="KZ55" s="52">
        <v>0</v>
      </c>
      <c r="LA55" s="52" t="e">
        <f>$AV55*2.204623/#REF!*$AP55*Tabelle2[[#This Row],[May 23 NF]]</f>
        <v>#REF!</v>
      </c>
      <c r="LB55" s="52" t="e">
        <f>$AV55*2.204623/#REF!*$AP55*Tabelle2[[#This Row],[Jun 23 NF]]</f>
        <v>#REF!</v>
      </c>
      <c r="LC55" s="52" t="e">
        <f>$AV55*2.204623/#REF!*$AP55*Tabelle2[[#This Row],[Jul 23 NF]]</f>
        <v>#REF!</v>
      </c>
      <c r="LD55" s="52" t="e">
        <f>$AV55*2.204623/#REF!*$AP55*Tabelle2[[#This Row],[Aug 23 NF]]</f>
        <v>#REF!</v>
      </c>
      <c r="LE55" s="52" t="e">
        <f>$AV55*2.204623/#REF!*$AP55*Tabelle2[[#This Row],[Sep 23 NF]]</f>
        <v>#REF!</v>
      </c>
      <c r="LF55" s="52" t="e">
        <f>$AV55*2.204623/#REF!*$AP55*Tabelle2[[#This Row],[Oct 23 NF]]</f>
        <v>#REF!</v>
      </c>
      <c r="LG55" s="52" t="e">
        <f>$AV55*2.204623/#REF!*$AP55*Tabelle2[[#This Row],[Nov 23 NF]]</f>
        <v>#REF!</v>
      </c>
      <c r="LH55" s="52" t="e">
        <f>$AV55*2.204623/#REF!*$AP55*Tabelle2[[#This Row],[Dec 23 NF]]</f>
        <v>#REF!</v>
      </c>
      <c r="LI55" s="52" t="e">
        <f>$AV55*2.204623/#REF!*$AP55*Tabelle2[[#This Row],[Jan 24 NF]]</f>
        <v>#REF!</v>
      </c>
      <c r="LJ55" s="52" t="e">
        <f>$AV55*2.204623/#REF!*$AP55*Tabelle2[[#This Row],[Feb 24 NF]]</f>
        <v>#REF!</v>
      </c>
      <c r="LK55" s="52" t="e">
        <f>$AV55*2.204623/#REF!*$AP55*Tabelle2[[#This Row],[Mar 24 NF]]</f>
        <v>#REF!</v>
      </c>
      <c r="LL55" s="52" t="e">
        <f>$AV55*2.204623/#REF!*$AP55*Tabelle2[[#This Row],[Apr 24 NF]]</f>
        <v>#REF!</v>
      </c>
      <c r="LM55" s="52" t="e">
        <f>$AV55*2.204623/#REF!*$AP55*Tabelle2[[#This Row],[May 24 NF]]</f>
        <v>#REF!</v>
      </c>
      <c r="LN55" s="52" t="e">
        <f>$AV55*2.204623/#REF!*$AP55*Tabelle2[[#This Row],[Jun 24 NF]]</f>
        <v>#REF!</v>
      </c>
      <c r="LO55" s="52" t="e">
        <f>$AV55*2.204623/#REF!*$AP55*Tabelle2[[#This Row],[Jul 24 NF]]</f>
        <v>#REF!</v>
      </c>
      <c r="LP55" s="52" t="e">
        <f>$AV55*2.204623/#REF!*$AP55*Tabelle2[[#This Row],[Aug 24 NF]]</f>
        <v>#REF!</v>
      </c>
      <c r="LQ55" s="52" t="e">
        <f>$AV55*2.204623/#REF!*$AP55*Tabelle2[[#This Row],[Sep 24 NF]]</f>
        <v>#REF!</v>
      </c>
      <c r="LR55" s="52" t="e">
        <f>$AV55*2.204623/#REF!*$AP55*Tabelle2[[#This Row],[Oct 24 NF]]</f>
        <v>#REF!</v>
      </c>
      <c r="LS55" s="52" t="e">
        <f>$AV55*2.204623/#REF!*$AP55*Tabelle2[[#This Row],[Nov 24 NF]]</f>
        <v>#REF!</v>
      </c>
      <c r="LT55" s="52" t="e">
        <f>$AV55*2.204623/#REF!*$AP55*Tabelle2[[#This Row],[Dec 24 NF]]</f>
        <v>#REF!</v>
      </c>
      <c r="LU55" s="198">
        <f>SUM(Tabelle2[[#This Row],[Jan 22 EV]:[Mar 22 EV]])</f>
        <v>28.803399495000001</v>
      </c>
      <c r="LV55" s="198">
        <f>SUM(Tabelle2[[#This Row],[Apr 22 EV]:[Jun 22 EV]])</f>
        <v>25.841855931666668</v>
      </c>
      <c r="LW55" s="198">
        <f>SUM(Tabelle2[[#This Row],[Jul 22 EV]:[Sep 22 EV]])</f>
        <v>37.735797016666666</v>
      </c>
      <c r="LX55" s="198">
        <f>SUM(Tabelle2[[#This Row],[Oct 22 EV]:[Dec 22 EV]])</f>
        <v>25.22088712</v>
      </c>
      <c r="LY55" s="198">
        <f>SUM(Tabelle2[[#This Row],[Jan 23 EV]:[Mar 23 EV]])</f>
        <v>100.88354848</v>
      </c>
      <c r="LZ55" s="198" t="e">
        <f>SUM(Tabelle2[[#This Row],[Apr 23 EV]:[Jun 23 EV]])</f>
        <v>#REF!</v>
      </c>
      <c r="MA55" s="198" t="e">
        <f>SUM(Tabelle2[[#This Row],[Jul 23 EV]:[Sep 23 EV]])</f>
        <v>#REF!</v>
      </c>
      <c r="MB55" s="198" t="e">
        <f>SUM(Tabelle2[[#This Row],[Oct 23 EV]:[Dec 23 EV]])</f>
        <v>#REF!</v>
      </c>
      <c r="MC55" s="198" t="e">
        <f>SUM(Tabelle2[[#This Row],[Jan 24 EV]:[Mar 24 EV]])</f>
        <v>#REF!</v>
      </c>
      <c r="MD55" s="198" t="e">
        <f>SUM(Tabelle2[[#This Row],[Apr 24 EV]:[Jun 24 EV]])</f>
        <v>#REF!</v>
      </c>
      <c r="ME55" s="198" t="e">
        <f>SUM(Tabelle2[[#This Row],[Jul 24 EV]:[Sep 24 EV]])</f>
        <v>#REF!</v>
      </c>
      <c r="MF55" s="198" t="e">
        <f>SUM(Tabelle2[[#This Row],[Oct 24 EV]:[Dec 24 EV]])</f>
        <v>#REF!</v>
      </c>
      <c r="MG55" s="68">
        <v>0</v>
      </c>
      <c r="MH55" s="68">
        <v>0</v>
      </c>
      <c r="MI55" s="68">
        <v>0</v>
      </c>
      <c r="MJ55" s="68">
        <v>0</v>
      </c>
      <c r="MK55" s="68">
        <v>0</v>
      </c>
      <c r="ML55" s="68">
        <v>0</v>
      </c>
      <c r="MM55" s="68">
        <v>0</v>
      </c>
      <c r="MN55" s="68">
        <v>0</v>
      </c>
      <c r="MO55" s="68">
        <v>0</v>
      </c>
      <c r="MP55" s="98">
        <v>12.61044356</v>
      </c>
      <c r="MQ55" s="98" t="e">
        <f>$AS55*2.204623/#REF!*$AP55*HU55</f>
        <v>#REF!</v>
      </c>
      <c r="MR55" s="98" t="e">
        <f>$AT55*2.204623/#REF!*$AP55*HV55</f>
        <v>#REF!</v>
      </c>
      <c r="MS55" s="98">
        <v>218.53325487499998</v>
      </c>
      <c r="MT55" s="98">
        <v>212.32356675833336</v>
      </c>
      <c r="MU55" s="98">
        <v>170.33652172333331</v>
      </c>
      <c r="MV55" s="98">
        <f>SUM(Tabelle2[[#This Row],[Jan 22 EV]:[Dec 22 EV]])</f>
        <v>117.60193956333332</v>
      </c>
      <c r="MW55" s="98" t="e">
        <f>SUM(Tabelle2[[#This Row],[Jan 23 EV]:[Dec 23 EV]])</f>
        <v>#REF!</v>
      </c>
      <c r="MX55" s="98" t="e">
        <f>SUM(Tabelle2[[#This Row],[Jan 24 EV]:[Dec 24 EV]])</f>
        <v>#REF!</v>
      </c>
      <c r="MY55" s="98">
        <f t="shared" si="51"/>
        <v>0</v>
      </c>
      <c r="MZ55" s="98">
        <f t="shared" si="52"/>
        <v>0</v>
      </c>
      <c r="NA55" s="98">
        <f t="shared" si="53"/>
        <v>0</v>
      </c>
      <c r="NB55" s="98">
        <f t="shared" si="54"/>
        <v>0</v>
      </c>
      <c r="NC55" s="52">
        <v>19.167874211200001</v>
      </c>
      <c r="ND55" s="52">
        <v>9.8235355332400012</v>
      </c>
      <c r="NE55" s="52">
        <v>0</v>
      </c>
      <c r="NF55" s="52">
        <v>10.124462027571195</v>
      </c>
      <c r="NG55" s="52">
        <v>10.781929243800001</v>
      </c>
      <c r="NH55" s="52">
        <v>10.781929243800001</v>
      </c>
      <c r="NI55" s="52">
        <v>0</v>
      </c>
      <c r="NJ55" s="52">
        <v>0</v>
      </c>
      <c r="NK55" s="52">
        <v>10.781929243800001</v>
      </c>
      <c r="NL55" s="52">
        <v>10.781929243800001</v>
      </c>
      <c r="NM55" s="52">
        <v>0</v>
      </c>
      <c r="NN55" s="52">
        <v>0</v>
      </c>
      <c r="NO55" s="198">
        <f t="shared" si="58"/>
        <v>28.991409744440002</v>
      </c>
      <c r="NP55" s="198">
        <f t="shared" si="59"/>
        <v>31.688320515171196</v>
      </c>
      <c r="NQ55" s="198">
        <f t="shared" si="60"/>
        <v>10.781929243800001</v>
      </c>
      <c r="NR55" s="198">
        <f t="shared" si="61"/>
        <v>10.781929243800001</v>
      </c>
      <c r="NS55" s="198">
        <f t="shared" si="62"/>
        <v>82.243588747211192</v>
      </c>
      <c r="NT55" s="198">
        <v>0</v>
      </c>
      <c r="NU55" s="198">
        <v>0</v>
      </c>
      <c r="NV55" s="198">
        <v>0</v>
      </c>
      <c r="NW55" s="198">
        <v>0</v>
      </c>
      <c r="NX55" s="198">
        <v>0</v>
      </c>
      <c r="NY55" s="198">
        <v>0</v>
      </c>
      <c r="NZ55" s="198">
        <v>0</v>
      </c>
      <c r="OA55" s="198">
        <v>0</v>
      </c>
      <c r="OB55" s="198">
        <v>0</v>
      </c>
      <c r="OC55" s="198">
        <v>0</v>
      </c>
      <c r="OD55" s="198">
        <v>0</v>
      </c>
      <c r="OE55" s="198">
        <v>0</v>
      </c>
      <c r="OF55" s="198">
        <f>SUM(Tabelle2[[#This Row],[Jan 23 B EV]:[Mar 23 B EV]])</f>
        <v>0</v>
      </c>
      <c r="OG55" s="198">
        <f>SUM(Tabelle2[[#This Row],[Apr 23 B EV]:[Jun 23 B EV]])</f>
        <v>0</v>
      </c>
      <c r="OH55" s="198">
        <f>SUM(Tabelle2[[#This Row],[Jul 23 B EV]:[Sep 23 B EV]])</f>
        <v>0</v>
      </c>
      <c r="OI55" s="198">
        <f>SUM(Tabelle2[[#This Row],[Oct 23 B EV]:[Dec 23 B EV]])</f>
        <v>0</v>
      </c>
      <c r="OJ55" s="198">
        <f>SUM(Tabelle2[[#This Row],[Jan 23 B EV]:[Dec 23 B EV]])</f>
        <v>0</v>
      </c>
      <c r="OK55" s="68"/>
      <c r="OL55" s="68"/>
      <c r="OM55" s="43" t="s">
        <v>959</v>
      </c>
      <c r="ON55" s="43" t="s">
        <v>975</v>
      </c>
      <c r="OO55" s="43">
        <v>0</v>
      </c>
      <c r="OP55" s="43">
        <v>0</v>
      </c>
      <c r="OQ55" s="68"/>
      <c r="OR55" s="68"/>
      <c r="OS55" s="68"/>
      <c r="OT55" s="68"/>
      <c r="OU55" s="68"/>
      <c r="OV55" s="68"/>
      <c r="OW55" s="68"/>
      <c r="OX55" s="198" t="s">
        <v>1229</v>
      </c>
      <c r="OY55" s="198" t="s">
        <v>1229</v>
      </c>
      <c r="OZ55" s="198" t="s">
        <v>1229</v>
      </c>
      <c r="PA55" s="198" t="s">
        <v>1229</v>
      </c>
      <c r="PB55" s="353" t="s">
        <v>1229</v>
      </c>
      <c r="PC55" s="130" t="s">
        <v>57</v>
      </c>
      <c r="PD55" s="53" t="s">
        <v>100</v>
      </c>
      <c r="PE55" s="53" t="s">
        <v>159</v>
      </c>
      <c r="PF55" s="53" t="s">
        <v>45</v>
      </c>
      <c r="PG55" s="53">
        <v>0</v>
      </c>
      <c r="PH55" s="53">
        <v>0</v>
      </c>
      <c r="PI55" s="53">
        <v>1</v>
      </c>
      <c r="PJ55" s="53" t="s">
        <v>45</v>
      </c>
      <c r="PK55" s="53">
        <v>0</v>
      </c>
      <c r="PL55" s="53">
        <v>0</v>
      </c>
      <c r="PM55" s="334"/>
      <c r="PN55" s="53" t="s">
        <v>979</v>
      </c>
      <c r="PO55" s="53" t="s">
        <v>17</v>
      </c>
      <c r="PP55" s="200">
        <v>2407.8740082170316</v>
      </c>
      <c r="PQ55" s="56">
        <v>2220.7924770497352</v>
      </c>
      <c r="PR55" s="56">
        <v>2393.0833333333335</v>
      </c>
      <c r="PS55" s="56">
        <v>2425</v>
      </c>
      <c r="PT55" s="200">
        <v>2151.6666666666665</v>
      </c>
      <c r="PU55" s="200">
        <v>2059.5416666666665</v>
      </c>
      <c r="PV55" s="200">
        <v>2813.8101851851857</v>
      </c>
      <c r="PW55" s="200">
        <v>3372.4709444775326</v>
      </c>
      <c r="PX55" s="200" t="e">
        <f>IF($PI55=1,SUMIF(#REF!,$PF55,#REF!),SUMIF(#REF!,$PJ55,#REF!))</f>
        <v>#REF!</v>
      </c>
      <c r="PY55" s="200" t="e">
        <f>IF($PI55=1,SUMIF(#REF!,$PF55,#REF!),SUMIF(#REF!,$PJ55,#REF!))</f>
        <v>#REF!</v>
      </c>
      <c r="PZ55" s="200" t="e">
        <f>IF($PI55=1,SUMIF(#REF!,$PF55,#REF!),SUMIF(#REF!,$PJ55,#REF!))</f>
        <v>#REF!</v>
      </c>
      <c r="QA55" s="200" t="e">
        <f>IF($PI55=1,SUMIF(#REF!,$PF55,#REF!),SUMIF(#REF!,$PJ55,#REF!))</f>
        <v>#REF!</v>
      </c>
      <c r="QB55" s="200" t="e">
        <f>IF($PI55=1,SUMIF(#REF!,$PF55,#REF!),SUMIF(#REF!,$PJ55,#REF!))</f>
        <v>#REF!</v>
      </c>
      <c r="QC55" s="200" t="e">
        <f>IF($PI55=1,SUMIF(#REF!,$PF55,#REF!),SUMIF(#REF!,$PJ55,#REF!))</f>
        <v>#REF!</v>
      </c>
      <c r="QD55" s="57">
        <f t="shared" si="55"/>
        <v>1.6600423765946768</v>
      </c>
      <c r="QE55" s="57">
        <f t="shared" si="56"/>
        <v>1.7888297916666664</v>
      </c>
      <c r="QF55" s="57">
        <f t="shared" si="50"/>
        <v>1.8126874999999998</v>
      </c>
      <c r="QG55" s="57">
        <f t="shared" si="57"/>
        <v>1.6083708333333331</v>
      </c>
      <c r="QH55" s="57">
        <f t="shared" si="42"/>
        <v>1.539507395833333</v>
      </c>
      <c r="QI55" s="57">
        <f t="shared" si="43"/>
        <v>2.1033231134259265</v>
      </c>
      <c r="QJ55" s="57">
        <f>IF(Tabelle2[[#This Row],[Index and Premium Usage]]=1,($AW55*(1+$AZ55))*(PW55*(1+$PG55)+$PH55)/1000,($AW55*(1+$AZ55))*(PW55*(1+$PG55)+$PK55)/1000)</f>
        <v>2.5209220309969553</v>
      </c>
      <c r="QK55" s="57" t="e">
        <f>IF($PI55=1,($AW55*(1+$AY55))*(PX55*(1+$PG55)+$PH55)/1000,($AW55*(1+$AZ55))*(PX55*(1+$PG55)+$PK55+Tabelle2[[#This Row],[Premium VW 2023]])/1000)</f>
        <v>#REF!</v>
      </c>
      <c r="QL55" s="57" t="e">
        <f t="shared" si="44"/>
        <v>#REF!</v>
      </c>
      <c r="QM55" s="57" t="e">
        <f t="shared" si="45"/>
        <v>#REF!</v>
      </c>
      <c r="QN55" s="57" t="e">
        <f t="shared" si="46"/>
        <v>#REF!</v>
      </c>
      <c r="QO55" s="57" t="e">
        <f t="shared" si="47"/>
        <v>#REF!</v>
      </c>
      <c r="QP55" s="57" t="e">
        <f t="shared" si="48"/>
        <v>#REF!</v>
      </c>
    </row>
    <row r="56" spans="1:458" ht="12.75" customHeight="1">
      <c r="A56" s="94" t="s">
        <v>878</v>
      </c>
      <c r="B56" s="94" t="s">
        <v>87</v>
      </c>
      <c r="C56" s="94" t="s">
        <v>1553</v>
      </c>
      <c r="D56" s="2" t="s">
        <v>108</v>
      </c>
      <c r="E56" s="173" t="s">
        <v>304</v>
      </c>
      <c r="F56" s="2" t="s">
        <v>304</v>
      </c>
      <c r="G56" s="2" t="s">
        <v>304</v>
      </c>
      <c r="H56" s="2" t="s">
        <v>1557</v>
      </c>
      <c r="I56" s="188" t="s">
        <v>422</v>
      </c>
      <c r="J56" s="2" t="s">
        <v>423</v>
      </c>
      <c r="K56" s="2" t="s">
        <v>28</v>
      </c>
      <c r="L56" s="2" t="s">
        <v>28</v>
      </c>
      <c r="M56" s="2" t="s">
        <v>538</v>
      </c>
      <c r="N56" s="2">
        <v>0</v>
      </c>
      <c r="O56" s="64" t="s">
        <v>534</v>
      </c>
      <c r="P56" s="3">
        <v>0</v>
      </c>
      <c r="Q56" s="2">
        <v>0</v>
      </c>
      <c r="R56" s="63"/>
      <c r="S56" s="63"/>
      <c r="T56" s="94" t="s">
        <v>1282</v>
      </c>
      <c r="U56" s="63" t="s">
        <v>14</v>
      </c>
      <c r="V56" s="63"/>
      <c r="W56" s="63"/>
      <c r="X56" s="94"/>
      <c r="Y56" s="2" t="s">
        <v>257</v>
      </c>
      <c r="Z56" s="2" t="s">
        <v>261</v>
      </c>
      <c r="AA56" s="2" t="s">
        <v>539</v>
      </c>
      <c r="AB56" s="2" t="s">
        <v>1229</v>
      </c>
      <c r="AC56" s="326" t="s">
        <v>1076</v>
      </c>
      <c r="AD56" s="63"/>
      <c r="AE56" s="63"/>
      <c r="AF56" s="63" t="s">
        <v>119</v>
      </c>
      <c r="AG56" s="2">
        <v>0</v>
      </c>
      <c r="AH56" s="2">
        <v>0</v>
      </c>
      <c r="AI56" s="2">
        <v>0</v>
      </c>
      <c r="AJ56" s="63" t="s">
        <v>120</v>
      </c>
      <c r="AK56" s="66"/>
      <c r="AL56" s="67"/>
      <c r="AM56" s="67"/>
      <c r="AN56" s="67"/>
      <c r="AO56" s="67"/>
      <c r="AP56" s="67">
        <v>1</v>
      </c>
      <c r="AQ56" s="33"/>
      <c r="AR56" s="37">
        <v>1.65</v>
      </c>
      <c r="AS56" s="67">
        <v>1.65</v>
      </c>
      <c r="AT56" s="67">
        <v>1.65</v>
      </c>
      <c r="AU56" s="33">
        <v>1.65</v>
      </c>
      <c r="AV56" s="33">
        <v>1.65</v>
      </c>
      <c r="AW56" s="33">
        <v>1.65</v>
      </c>
      <c r="AX56" s="193"/>
      <c r="AY56" s="61">
        <v>0.15</v>
      </c>
      <c r="AZ56" s="61">
        <v>0.15</v>
      </c>
      <c r="BA56" s="96">
        <v>672</v>
      </c>
      <c r="BB56" s="96">
        <v>261</v>
      </c>
      <c r="BC56" s="96">
        <v>0</v>
      </c>
      <c r="BD56" s="96">
        <v>168</v>
      </c>
      <c r="BE56" s="133">
        <v>336</v>
      </c>
      <c r="BF56" s="133">
        <v>168</v>
      </c>
      <c r="BG56" s="133">
        <v>168</v>
      </c>
      <c r="BH56" s="133">
        <v>168</v>
      </c>
      <c r="BI56" s="133">
        <v>130</v>
      </c>
      <c r="BJ56" s="133">
        <v>672</v>
      </c>
      <c r="BK56" s="133">
        <v>504</v>
      </c>
      <c r="BL56" s="133">
        <v>-168</v>
      </c>
      <c r="BM56" s="96">
        <v>1512</v>
      </c>
      <c r="BN56" s="96">
        <v>840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5">
        <f>SUM(Tabelle2[[#This Row],[Jan 22 CF]:[Mar 22 CF]])</f>
        <v>933</v>
      </c>
      <c r="CL56" s="95">
        <f>SUM(Tabelle2[[#This Row],[Apr 22 CF]:[Jun 22 CF]])</f>
        <v>672</v>
      </c>
      <c r="CM56" s="95">
        <f>SUM(Tabelle2[[#This Row],[Jul 22 CF]:[Sep 22 CF]])</f>
        <v>466</v>
      </c>
      <c r="CN56" s="95">
        <f>SUM(Tabelle2[[#This Row],[Oct 22 CF]:[Dec 22 CF]])</f>
        <v>1008</v>
      </c>
      <c r="CO56" s="95">
        <f>SUM(Tabelle2[[#This Row],[Jan 23 CF]:[Mar 23 CF]])</f>
        <v>2352</v>
      </c>
      <c r="CP56" s="95">
        <f>SUM(Tabelle2[[#This Row],[Apr 23 CF]:[Jun 23 CF]])</f>
        <v>0</v>
      </c>
      <c r="CQ56" s="95">
        <f>SUM(Tabelle2[[#This Row],[Jul 23 CF]:[Sep 23 CF]])</f>
        <v>0</v>
      </c>
      <c r="CR56" s="95">
        <f>SUM(Tabelle2[[#This Row],[Oct 23 CF]:[Dec 23 CF]])</f>
        <v>0</v>
      </c>
      <c r="CS56" s="95">
        <f>SUM(Tabelle2[[#This Row],[Jan 24 CF]:[Mar 24 CF]])</f>
        <v>0</v>
      </c>
      <c r="CT56" s="95">
        <f>SUM(Tabelle2[[#This Row],[Apr 24 CF]:[Jun 24 CF]])</f>
        <v>0</v>
      </c>
      <c r="CU56" s="95">
        <f>SUM(Tabelle2[[#This Row],[Jul 24 CF]:[Sep 24 CF]])</f>
        <v>0</v>
      </c>
      <c r="CV56" s="95">
        <f>SUM(Tabelle2[[#This Row],[Oct 24 CF]:[Dec 24 CF]])</f>
        <v>0</v>
      </c>
      <c r="CW56" s="98">
        <v>5712</v>
      </c>
      <c r="CX56" s="275">
        <v>4704</v>
      </c>
      <c r="CY56" s="98">
        <v>4236</v>
      </c>
      <c r="CZ56" s="52">
        <v>3151</v>
      </c>
      <c r="DA56" s="52">
        <f>SUM(Tabelle2[[#This Row],[Jan 22 CF]:[Dec 22 CF]])</f>
        <v>3079</v>
      </c>
      <c r="DB56" s="98">
        <f>SUM(Tabelle2[[#This Row],[Jan 23 CF]:[Dec 23 CF]])</f>
        <v>2352</v>
      </c>
      <c r="DC56" s="98">
        <f>SUM(Tabelle2[[#This Row],[Jan 24 CF]:[Dec 24 CF]])</f>
        <v>0</v>
      </c>
      <c r="DD56" s="98">
        <v>0</v>
      </c>
      <c r="DE56" s="98">
        <v>0</v>
      </c>
      <c r="DF56" s="98">
        <v>0</v>
      </c>
      <c r="DG56" s="98">
        <v>0</v>
      </c>
      <c r="DH56" s="98">
        <v>0</v>
      </c>
      <c r="DI56" s="98">
        <v>0</v>
      </c>
      <c r="DJ56" s="98">
        <v>0</v>
      </c>
      <c r="DK56" s="98">
        <v>0</v>
      </c>
      <c r="DL56" s="98">
        <v>0</v>
      </c>
      <c r="DM56" s="98">
        <v>0</v>
      </c>
      <c r="DN56" s="98"/>
      <c r="DO56" s="98"/>
      <c r="DP56" s="226">
        <v>0.95</v>
      </c>
      <c r="DQ56" s="226">
        <v>0.92500000000000004</v>
      </c>
      <c r="DR56" s="226">
        <v>0.8</v>
      </c>
      <c r="DS56" s="226">
        <v>0.85</v>
      </c>
      <c r="DT56" s="226">
        <v>0.9</v>
      </c>
      <c r="DU56" s="226">
        <v>0.9</v>
      </c>
      <c r="DV56" s="226">
        <v>0.9</v>
      </c>
      <c r="DW56" s="226">
        <v>0.9</v>
      </c>
      <c r="DX56" s="226">
        <v>0.9</v>
      </c>
      <c r="DY56" s="226">
        <v>0.9</v>
      </c>
      <c r="DZ56" s="226">
        <v>0.9</v>
      </c>
      <c r="EA56" s="226">
        <v>0.88</v>
      </c>
      <c r="EB56" s="226">
        <v>0.9</v>
      </c>
      <c r="EC56" s="226">
        <v>0.93</v>
      </c>
      <c r="ED56" s="226">
        <v>0.93</v>
      </c>
      <c r="EE56" s="226">
        <v>0.9</v>
      </c>
      <c r="EF56" s="316">
        <v>0.9</v>
      </c>
      <c r="EG56" s="316">
        <v>0.9</v>
      </c>
      <c r="EH56" s="316">
        <v>0.9</v>
      </c>
      <c r="EI56" s="226">
        <v>0.95</v>
      </c>
      <c r="EJ56" s="226">
        <v>0.95</v>
      </c>
      <c r="EK56" s="226">
        <v>0.95</v>
      </c>
      <c r="EL56" s="226">
        <v>0.97499999999999998</v>
      </c>
      <c r="EM56" s="226">
        <v>0.95</v>
      </c>
      <c r="EN56" s="226">
        <v>0.9</v>
      </c>
      <c r="EO56" s="226">
        <v>0.95</v>
      </c>
      <c r="EP56" s="226">
        <v>0.95</v>
      </c>
      <c r="EQ56" s="226">
        <v>0.95</v>
      </c>
      <c r="ER56" s="226">
        <v>0.95</v>
      </c>
      <c r="ES56" s="226">
        <v>0.95</v>
      </c>
      <c r="ET56" s="226">
        <v>0.95</v>
      </c>
      <c r="EU56" s="226">
        <v>0.95</v>
      </c>
      <c r="EV56" s="226">
        <v>0.95</v>
      </c>
      <c r="EW56" s="226">
        <v>0.95</v>
      </c>
      <c r="EX56" s="226">
        <v>0.95</v>
      </c>
      <c r="EY56" s="226">
        <v>0.95</v>
      </c>
      <c r="EZ56" s="316">
        <v>0.9</v>
      </c>
      <c r="FA56" s="226">
        <v>0.95</v>
      </c>
      <c r="FB56" s="226">
        <v>0.95</v>
      </c>
      <c r="FC56" s="226">
        <v>0.95</v>
      </c>
      <c r="FD56" s="226">
        <v>0.95</v>
      </c>
      <c r="FE56" s="226">
        <v>0.95</v>
      </c>
      <c r="FF56" s="226">
        <v>0</v>
      </c>
      <c r="FG56" s="226">
        <v>0</v>
      </c>
      <c r="FH56" s="226">
        <v>0</v>
      </c>
      <c r="FI56" s="226">
        <v>0</v>
      </c>
      <c r="FJ56" s="226">
        <v>0</v>
      </c>
      <c r="FK56" s="226">
        <v>0</v>
      </c>
      <c r="FL56" s="226">
        <v>0</v>
      </c>
      <c r="FM56" s="195">
        <f t="shared" si="70"/>
        <v>672</v>
      </c>
      <c r="FN56" s="195">
        <f t="shared" si="71"/>
        <v>261</v>
      </c>
      <c r="FO56" s="195">
        <f t="shared" si="72"/>
        <v>0</v>
      </c>
      <c r="FP56" s="195">
        <f t="shared" si="73"/>
        <v>168</v>
      </c>
      <c r="FQ56" s="195">
        <f t="shared" si="74"/>
        <v>336</v>
      </c>
      <c r="FR56" s="195">
        <f t="shared" si="75"/>
        <v>168</v>
      </c>
      <c r="FS56" s="195">
        <f t="shared" si="76"/>
        <v>168</v>
      </c>
      <c r="FT56" s="95">
        <f t="shared" si="77"/>
        <v>168</v>
      </c>
      <c r="FU56" s="95">
        <f t="shared" si="78"/>
        <v>130</v>
      </c>
      <c r="FV56" s="95">
        <f t="shared" si="79"/>
        <v>672</v>
      </c>
      <c r="FW56" s="95">
        <f t="shared" si="80"/>
        <v>504</v>
      </c>
      <c r="FX56" s="95">
        <f t="shared" si="81"/>
        <v>-168</v>
      </c>
      <c r="FY56" s="95">
        <f t="shared" si="82"/>
        <v>1512</v>
      </c>
      <c r="FZ56" s="95">
        <f t="shared" si="83"/>
        <v>840</v>
      </c>
      <c r="GA56" s="95">
        <f t="shared" si="63"/>
        <v>0</v>
      </c>
      <c r="GB56" s="95">
        <f t="shared" si="64"/>
        <v>0</v>
      </c>
      <c r="GC56" s="95">
        <f t="shared" si="65"/>
        <v>0</v>
      </c>
      <c r="GD56" s="95">
        <f t="shared" si="66"/>
        <v>0</v>
      </c>
      <c r="GE56" s="95">
        <f t="shared" si="67"/>
        <v>0</v>
      </c>
      <c r="GF56" s="95">
        <f t="shared" si="68"/>
        <v>0</v>
      </c>
      <c r="GG56" s="95">
        <f t="shared" si="69"/>
        <v>0</v>
      </c>
      <c r="GH56" s="95">
        <f t="shared" si="84"/>
        <v>0</v>
      </c>
      <c r="GI56" s="95">
        <f>BW56*Tabelle2[[#This Row],[Nov 2023 AF]]</f>
        <v>0</v>
      </c>
      <c r="GJ56" s="95">
        <f>BX56*Tabelle2[[#This Row],[Dec 2023 AF]]</f>
        <v>0</v>
      </c>
      <c r="GK56" s="95">
        <f>BY56*Tabelle2[[#This Row],[Jan 2024 AF]]</f>
        <v>0</v>
      </c>
      <c r="GL56" s="95">
        <f>BZ56*Tabelle2[[#This Row],[Feb 2024 AF]]</f>
        <v>0</v>
      </c>
      <c r="GM56" s="95">
        <f>CA56*Tabelle2[[#This Row],[Mar 2024 AF]]</f>
        <v>0</v>
      </c>
      <c r="GN56" s="95">
        <f>CB56*Tabelle2[[#This Row],[Apr 2024 AF]]</f>
        <v>0</v>
      </c>
      <c r="GO56" s="95">
        <f>CC56*Tabelle2[[#This Row],[May 2024 AF]]</f>
        <v>0</v>
      </c>
      <c r="GP56" s="95">
        <f>CD56*Tabelle2[[#This Row],[Jun 2024 AF]]</f>
        <v>0</v>
      </c>
      <c r="GQ56" s="95">
        <f>CE56*Tabelle2[[#This Row],[Jul 2024 AF]]</f>
        <v>0</v>
      </c>
      <c r="GR56" s="95">
        <f>CF56*Tabelle2[[#This Row],[Aug 2024 AF]]</f>
        <v>0</v>
      </c>
      <c r="GS56" s="95">
        <f>CG56*Tabelle2[[#This Row],[Sep 2024 AF]]</f>
        <v>0</v>
      </c>
      <c r="GT56" s="95">
        <f>CH56*Tabelle2[[#This Row],[Oct 2024 AF]]</f>
        <v>0</v>
      </c>
      <c r="GU56" s="95">
        <f>CI56*Tabelle2[[#This Row],[Nov 2024 AF]]</f>
        <v>0</v>
      </c>
      <c r="GV56" s="95">
        <f>CJ56*Tabelle2[[#This Row],[Dec 2024 AF]]</f>
        <v>0</v>
      </c>
      <c r="GW56" s="95">
        <f>SUM(Tabelle2[[#This Row],[Jan 22 NF]:[Mar 22 NF]])</f>
        <v>933</v>
      </c>
      <c r="GX56" s="95">
        <f>SUM(Tabelle2[[#This Row],[Apr 22 NF]:[Jun 22 NF]])</f>
        <v>672</v>
      </c>
      <c r="GY56" s="95">
        <f>SUM(Tabelle2[[#This Row],[Jul 22 NF]:[Sep 22 NF]])</f>
        <v>466</v>
      </c>
      <c r="GZ56" s="95">
        <f>SUM(Tabelle2[[#This Row],[Oct 22 NF]:[Dec 22 NF]])</f>
        <v>1008</v>
      </c>
      <c r="HA56" s="98">
        <f>SUM(Tabelle2[[#This Row],[Jan 23 NF]:[Mar 23 NF]])</f>
        <v>2352</v>
      </c>
      <c r="HB56" s="98">
        <f>SUM(Tabelle2[[#This Row],[Apr 23 NF]:[Jun 23 NF]])</f>
        <v>0</v>
      </c>
      <c r="HC56" s="98">
        <f>SUM(Tabelle2[[#This Row],[Jul 23 NF]:[Sep 23 NF]])</f>
        <v>0</v>
      </c>
      <c r="HD56" s="98">
        <f>SUM(Tabelle2[[#This Row],[Oct 23 NF]:[Dec 23 NF]])</f>
        <v>0</v>
      </c>
      <c r="HE56" s="95">
        <f>SUM(Tabelle2[[#This Row],[Jan 24 NF]:[Mar 24 NF]])</f>
        <v>0</v>
      </c>
      <c r="HF56" s="98">
        <f>SUM(Tabelle2[[#This Row],[Apr 24 NF]:[Jun 24 NF]])</f>
        <v>0</v>
      </c>
      <c r="HG56" s="98">
        <f>SUM(Tabelle2[[#This Row],[Jul 24 NF]:[Sep 24 NF]])</f>
        <v>0</v>
      </c>
      <c r="HH56" s="98">
        <f>SUM(Tabelle2[[#This Row],[Oct 24 NF]:[Dec 24 NF]])</f>
        <v>0</v>
      </c>
      <c r="HI56" s="95">
        <v>0</v>
      </c>
      <c r="HJ56" s="95">
        <v>0</v>
      </c>
      <c r="HK56" s="95">
        <v>0</v>
      </c>
      <c r="HL56" s="95">
        <v>0</v>
      </c>
      <c r="HM56" s="95">
        <v>0</v>
      </c>
      <c r="HN56" s="95">
        <v>0</v>
      </c>
      <c r="HO56" s="95">
        <v>0</v>
      </c>
      <c r="HP56" s="95">
        <v>0</v>
      </c>
      <c r="HQ56" s="95">
        <v>0</v>
      </c>
      <c r="HR56" s="95">
        <v>0</v>
      </c>
      <c r="HS56" s="95">
        <v>0</v>
      </c>
      <c r="HT56" s="95">
        <v>336</v>
      </c>
      <c r="HU56" s="95">
        <v>7383</v>
      </c>
      <c r="HV56" s="98">
        <v>5712</v>
      </c>
      <c r="HW56" s="98">
        <v>4704</v>
      </c>
      <c r="HX56" s="98">
        <v>4236</v>
      </c>
      <c r="HY56" s="98">
        <v>3151</v>
      </c>
      <c r="HZ56" s="98">
        <f>SUM(Tabelle2[[#This Row],[Jan 22 NF]:[Dec 22 NF]])</f>
        <v>3079</v>
      </c>
      <c r="IA56" s="98">
        <f>SUM(Tabelle2[[#This Row],[Jan 23 NF]:[Dec 23 NF]])</f>
        <v>2352</v>
      </c>
      <c r="IB56" s="98">
        <f>SUM(Tabelle2[[#This Row],[Jan 24 NF]:[Dec 24 NF]])</f>
        <v>0</v>
      </c>
      <c r="IC56" s="98">
        <f>IFERROR(Tabelle2[[#This Row],[2025 CF]]*Tabelle2[[#This Row],[2025 AF]],0)</f>
        <v>0</v>
      </c>
      <c r="ID56" s="98">
        <f>IFERROR(Tabelle2[[#This Row],[2026 CF]]*Tabelle2[[#This Row],[2026 AF]],0)</f>
        <v>0</v>
      </c>
      <c r="IE56" s="98">
        <f>IFERROR(Tabelle2[[#This Row],[2027 CF]]*Tabelle2[[#This Row],[2027 AF]],0)</f>
        <v>0</v>
      </c>
      <c r="IF56" s="98">
        <f>IFERROR(Tabelle2[[#This Row],[2028 CF]]*Tabelle2[[#This Row],[2028 AF]],0)</f>
        <v>0</v>
      </c>
      <c r="IG56" s="98">
        <f>IFERROR(Tabelle2[[#This Row],[2029 CF]]*Tabelle2[[#This Row],[2029 AF]],0)</f>
        <v>0</v>
      </c>
      <c r="IH56" s="98">
        <f>IFERROR(Tabelle2[[#This Row],[2030 CF]]*Tabelle2[[#This Row],[2030 AF]],0)</f>
        <v>0</v>
      </c>
      <c r="II56" s="98">
        <f>IFERROR(Tabelle2[[#This Row],[2031 CF]]*Tabelle2[[#This Row],[2031 AF]],0)</f>
        <v>0</v>
      </c>
      <c r="IJ56" s="98">
        <f>IFERROR(Tabelle2[[#This Row],[2032 CF]]*Tabelle2[[#This Row],[2032 AF]],0)</f>
        <v>0</v>
      </c>
      <c r="IK56" s="98">
        <f>IFERROR(Tabelle2[[#This Row],[2033 CF]]*Tabelle2[[#This Row],[2033 AF]],0)</f>
        <v>0</v>
      </c>
      <c r="IL56" s="98">
        <f>IFERROR(Tabelle2[[#This Row],[2034 CF]]*Tabelle2[[#This Row],[2034 AF]],0)</f>
        <v>0</v>
      </c>
      <c r="IM56" s="98">
        <f>IFERROR(Tabelle2[[#This Row],[2035 CF]]*Tabelle2[[#This Row],[2035 AF]],0)</f>
        <v>0</v>
      </c>
      <c r="IN56" s="51">
        <v>510.72</v>
      </c>
      <c r="IO56" s="51">
        <v>261.74400000000003</v>
      </c>
      <c r="IP56" s="51">
        <v>0</v>
      </c>
      <c r="IQ56" s="51">
        <v>134.88103035702898</v>
      </c>
      <c r="IR56" s="51">
        <v>287.27999999999997</v>
      </c>
      <c r="IS56" s="51">
        <v>0</v>
      </c>
      <c r="IT56" s="51">
        <v>151.62</v>
      </c>
      <c r="IU56" s="51">
        <v>0</v>
      </c>
      <c r="IV56" s="51">
        <v>287.27999999999997</v>
      </c>
      <c r="IW56" s="51">
        <v>287.27999999999997</v>
      </c>
      <c r="IX56" s="51">
        <v>287.27999999999997</v>
      </c>
      <c r="IY56" s="51">
        <v>0</v>
      </c>
      <c r="IZ56" s="199">
        <v>772.46400000000006</v>
      </c>
      <c r="JA56" s="199">
        <v>422.16103035702895</v>
      </c>
      <c r="JB56" s="199">
        <v>438.9</v>
      </c>
      <c r="JC56" s="199">
        <v>574.55999999999995</v>
      </c>
      <c r="JD56" s="199">
        <v>2208.0850303570292</v>
      </c>
      <c r="JE56" s="196">
        <v>0</v>
      </c>
      <c r="JF56" s="196">
        <v>0</v>
      </c>
      <c r="JG56" s="196">
        <v>0</v>
      </c>
      <c r="JH56" s="196">
        <v>0</v>
      </c>
      <c r="JI56" s="196">
        <v>0</v>
      </c>
      <c r="JJ56" s="196">
        <v>0</v>
      </c>
      <c r="JK56" s="196">
        <v>0</v>
      </c>
      <c r="JL56" s="196">
        <v>0</v>
      </c>
      <c r="JM56" s="196">
        <v>0</v>
      </c>
      <c r="JN56" s="196">
        <v>0</v>
      </c>
      <c r="JO56" s="196">
        <v>0</v>
      </c>
      <c r="JP56" s="196">
        <v>0</v>
      </c>
      <c r="JQ56" s="196">
        <f>SUM(Tabelle2[[#This Row],[Jan-23B]:[Mar-23B]])</f>
        <v>0</v>
      </c>
      <c r="JR56" s="196">
        <f>SUM(Tabelle2[[#This Row],[Apr-23B]:[Jun-23B]])</f>
        <v>0</v>
      </c>
      <c r="JS56" s="196">
        <f>SUM(Tabelle2[[#This Row],[Jul-23B]:[Sep-23B]])</f>
        <v>0</v>
      </c>
      <c r="JT56" s="196">
        <f>SUM(Tabelle2[[#This Row],[Oct-23B]:[Dec-23B]])</f>
        <v>0</v>
      </c>
      <c r="JU56" s="196">
        <f>SUM(Tabelle2[[#This Row],[1Q23 B1]:[4Q23 B]])</f>
        <v>0</v>
      </c>
      <c r="JV56" s="196">
        <v>0</v>
      </c>
      <c r="JW56" s="196">
        <v>0</v>
      </c>
      <c r="JX56" s="196">
        <v>0</v>
      </c>
      <c r="JY56" s="196">
        <v>0</v>
      </c>
      <c r="JZ56" s="196">
        <v>0</v>
      </c>
      <c r="KA56" s="196">
        <v>0</v>
      </c>
      <c r="KB56" s="196">
        <v>0</v>
      </c>
      <c r="KC56" s="196">
        <v>0</v>
      </c>
      <c r="KD56" s="196">
        <v>0</v>
      </c>
      <c r="KE56" s="196">
        <v>0</v>
      </c>
      <c r="KF56" s="196" t="str">
        <f>IF(SUM(Tabelle2[[#This Row],[2018 NF]:[2028 NF]],Tabelle2[[#This Row],[2023 B]])&gt;0,"yes","no")</f>
        <v>yes</v>
      </c>
      <c r="KG56" s="196" t="str">
        <f>IFERROR(INDEX(Tabelle2[[#Headers],[2005 NF]:[2034 NF]],MATCH(TRUE,INDEX(Tabelle2[[#This Row],[2005 NF]:[2034 NF]]&gt;1000,),0)),0)</f>
        <v>2017 NF</v>
      </c>
      <c r="KH56" s="196" t="str">
        <f>IFERROR(LOOKUP(2,1/(Tabelle2[[#This Row],[2005 NF]:[2035 NF]]&gt;1000),Tabelle2[[#Headers],[2005 NF]:[2035 NF]]),0)</f>
        <v>2023 NF</v>
      </c>
      <c r="KI56" s="196">
        <f>SUM(Tabelle2[[#This Row],[Jan 23 NF]:[Mar 23 NF]])</f>
        <v>2352</v>
      </c>
      <c r="KJ56" s="196">
        <f>SUM(Tabelle2[[#This Row],[Jan-23B]:[Mar-23B]])</f>
        <v>0</v>
      </c>
      <c r="KK56" s="52">
        <v>81.482866079999994</v>
      </c>
      <c r="KL56" s="52">
        <v>31.647363165000002</v>
      </c>
      <c r="KM56" s="52">
        <v>0</v>
      </c>
      <c r="KN56" s="52">
        <v>20.370716519999998</v>
      </c>
      <c r="KO56" s="52">
        <v>40.741433039999997</v>
      </c>
      <c r="KP56" s="52">
        <v>20.370716519999998</v>
      </c>
      <c r="KQ56" s="52">
        <v>20.370716519999998</v>
      </c>
      <c r="KR56" s="52">
        <v>20.370716519999998</v>
      </c>
      <c r="KS56" s="52">
        <v>15.76305445</v>
      </c>
      <c r="KT56" s="52">
        <v>81.482866079999994</v>
      </c>
      <c r="KU56" s="52">
        <v>61.112149559999999</v>
      </c>
      <c r="KV56" s="52">
        <v>-20.370716519999998</v>
      </c>
      <c r="KW56" s="52">
        <v>183.33644867999999</v>
      </c>
      <c r="KX56" s="52">
        <v>101.8535826</v>
      </c>
      <c r="KY56" s="52">
        <v>0</v>
      </c>
      <c r="KZ56" s="52">
        <v>0</v>
      </c>
      <c r="LA56" s="52" t="e">
        <f>$AV56*2.204623/#REF!*$AP56*Tabelle2[[#This Row],[May 23 NF]]</f>
        <v>#REF!</v>
      </c>
      <c r="LB56" s="52" t="e">
        <f>$AV56*2.204623/#REF!*$AP56*Tabelle2[[#This Row],[Jun 23 NF]]</f>
        <v>#REF!</v>
      </c>
      <c r="LC56" s="52" t="e">
        <f>$AV56*2.204623/#REF!*$AP56*Tabelle2[[#This Row],[Jul 23 NF]]</f>
        <v>#REF!</v>
      </c>
      <c r="LD56" s="52" t="e">
        <f>$AV56*2.204623/#REF!*$AP56*Tabelle2[[#This Row],[Aug 23 NF]]</f>
        <v>#REF!</v>
      </c>
      <c r="LE56" s="52" t="e">
        <f>$AV56*2.204623/#REF!*$AP56*Tabelle2[[#This Row],[Sep 23 NF]]</f>
        <v>#REF!</v>
      </c>
      <c r="LF56" s="52" t="e">
        <f>$AV56*2.204623/#REF!*$AP56*Tabelle2[[#This Row],[Oct 23 NF]]</f>
        <v>#REF!</v>
      </c>
      <c r="LG56" s="52" t="e">
        <f>$AV56*2.204623/#REF!*$AP56*Tabelle2[[#This Row],[Nov 23 NF]]</f>
        <v>#REF!</v>
      </c>
      <c r="LH56" s="52" t="e">
        <f>$AV56*2.204623/#REF!*$AP56*Tabelle2[[#This Row],[Dec 23 NF]]</f>
        <v>#REF!</v>
      </c>
      <c r="LI56" s="52" t="e">
        <f>$AV56*2.204623/#REF!*$AP56*Tabelle2[[#This Row],[Jan 24 NF]]</f>
        <v>#REF!</v>
      </c>
      <c r="LJ56" s="52" t="e">
        <f>$AV56*2.204623/#REF!*$AP56*Tabelle2[[#This Row],[Feb 24 NF]]</f>
        <v>#REF!</v>
      </c>
      <c r="LK56" s="52" t="e">
        <f>$AV56*2.204623/#REF!*$AP56*Tabelle2[[#This Row],[Mar 24 NF]]</f>
        <v>#REF!</v>
      </c>
      <c r="LL56" s="52" t="e">
        <f>$AV56*2.204623/#REF!*$AP56*Tabelle2[[#This Row],[Apr 24 NF]]</f>
        <v>#REF!</v>
      </c>
      <c r="LM56" s="52" t="e">
        <f>$AV56*2.204623/#REF!*$AP56*Tabelle2[[#This Row],[May 24 NF]]</f>
        <v>#REF!</v>
      </c>
      <c r="LN56" s="52" t="e">
        <f>$AV56*2.204623/#REF!*$AP56*Tabelle2[[#This Row],[Jun 24 NF]]</f>
        <v>#REF!</v>
      </c>
      <c r="LO56" s="52" t="e">
        <f>$AV56*2.204623/#REF!*$AP56*Tabelle2[[#This Row],[Jul 24 NF]]</f>
        <v>#REF!</v>
      </c>
      <c r="LP56" s="52" t="e">
        <f>$AV56*2.204623/#REF!*$AP56*Tabelle2[[#This Row],[Aug 24 NF]]</f>
        <v>#REF!</v>
      </c>
      <c r="LQ56" s="52" t="e">
        <f>$AV56*2.204623/#REF!*$AP56*Tabelle2[[#This Row],[Sep 24 NF]]</f>
        <v>#REF!</v>
      </c>
      <c r="LR56" s="52" t="e">
        <f>$AV56*2.204623/#REF!*$AP56*Tabelle2[[#This Row],[Oct 24 NF]]</f>
        <v>#REF!</v>
      </c>
      <c r="LS56" s="52" t="e">
        <f>$AV56*2.204623/#REF!*$AP56*Tabelle2[[#This Row],[Nov 24 NF]]</f>
        <v>#REF!</v>
      </c>
      <c r="LT56" s="52" t="e">
        <f>$AV56*2.204623/#REF!*$AP56*Tabelle2[[#This Row],[Dec 24 NF]]</f>
        <v>#REF!</v>
      </c>
      <c r="LU56" s="198">
        <f>SUM(Tabelle2[[#This Row],[Jan 22 EV]:[Mar 22 EV]])</f>
        <v>113.130229245</v>
      </c>
      <c r="LV56" s="198">
        <f>SUM(Tabelle2[[#This Row],[Apr 22 EV]:[Jun 22 EV]])</f>
        <v>81.482866079999994</v>
      </c>
      <c r="LW56" s="198">
        <f>SUM(Tabelle2[[#This Row],[Jul 22 EV]:[Sep 22 EV]])</f>
        <v>56.504487489999995</v>
      </c>
      <c r="LX56" s="198">
        <f>SUM(Tabelle2[[#This Row],[Oct 22 EV]:[Dec 22 EV]])</f>
        <v>122.22429911999998</v>
      </c>
      <c r="LY56" s="198">
        <f>SUM(Tabelle2[[#This Row],[Jan 23 EV]:[Mar 23 EV]])</f>
        <v>285.19003127999997</v>
      </c>
      <c r="LZ56" s="198" t="e">
        <f>SUM(Tabelle2[[#This Row],[Apr 23 EV]:[Jun 23 EV]])</f>
        <v>#REF!</v>
      </c>
      <c r="MA56" s="198" t="e">
        <f>SUM(Tabelle2[[#This Row],[Jul 23 EV]:[Sep 23 EV]])</f>
        <v>#REF!</v>
      </c>
      <c r="MB56" s="198" t="e">
        <f>SUM(Tabelle2[[#This Row],[Oct 23 EV]:[Dec 23 EV]])</f>
        <v>#REF!</v>
      </c>
      <c r="MC56" s="198" t="e">
        <f>SUM(Tabelle2[[#This Row],[Jan 24 EV]:[Mar 24 EV]])</f>
        <v>#REF!</v>
      </c>
      <c r="MD56" s="198" t="e">
        <f>SUM(Tabelle2[[#This Row],[Apr 24 EV]:[Jun 24 EV]])</f>
        <v>#REF!</v>
      </c>
      <c r="ME56" s="198" t="e">
        <f>SUM(Tabelle2[[#This Row],[Jul 24 EV]:[Sep 24 EV]])</f>
        <v>#REF!</v>
      </c>
      <c r="MF56" s="198" t="e">
        <f>SUM(Tabelle2[[#This Row],[Oct 24 EV]:[Dec 24 EV]])</f>
        <v>#REF!</v>
      </c>
      <c r="MG56" s="68">
        <v>0</v>
      </c>
      <c r="MH56" s="68">
        <v>0</v>
      </c>
      <c r="MI56" s="68">
        <v>0</v>
      </c>
      <c r="MJ56" s="68">
        <v>0</v>
      </c>
      <c r="MK56" s="68">
        <v>0</v>
      </c>
      <c r="ML56" s="68">
        <v>0</v>
      </c>
      <c r="MM56" s="68">
        <v>0</v>
      </c>
      <c r="MN56" s="68">
        <v>0</v>
      </c>
      <c r="MO56" s="68">
        <v>0</v>
      </c>
      <c r="MP56" s="98">
        <v>40.741433039999997</v>
      </c>
      <c r="MQ56" s="98" t="e">
        <f>$AS56*2.204623/#REF!*$AP56*HU56</f>
        <v>#REF!</v>
      </c>
      <c r="MR56" s="98" t="e">
        <f>$AT56*2.204623/#REF!*$AP56*HV56</f>
        <v>#REF!</v>
      </c>
      <c r="MS56" s="98">
        <v>570.38006255999994</v>
      </c>
      <c r="MT56" s="98">
        <v>513.63306653999996</v>
      </c>
      <c r="MU56" s="98">
        <v>382.07218901499999</v>
      </c>
      <c r="MV56" s="98">
        <f>SUM(Tabelle2[[#This Row],[Jan 22 EV]:[Dec 22 EV]])</f>
        <v>373.341881935</v>
      </c>
      <c r="MW56" s="98" t="e">
        <f>SUM(Tabelle2[[#This Row],[Jan 23 EV]:[Dec 23 EV]])</f>
        <v>#REF!</v>
      </c>
      <c r="MX56" s="98" t="e">
        <f>SUM(Tabelle2[[#This Row],[Jan 24 EV]:[Dec 24 EV]])</f>
        <v>#REF!</v>
      </c>
      <c r="MY56" s="98">
        <f t="shared" si="51"/>
        <v>0</v>
      </c>
      <c r="MZ56" s="98">
        <f t="shared" si="52"/>
        <v>0</v>
      </c>
      <c r="NA56" s="98">
        <f t="shared" si="53"/>
        <v>0</v>
      </c>
      <c r="NB56" s="98">
        <f t="shared" si="54"/>
        <v>0</v>
      </c>
      <c r="NC56" s="52">
        <v>61.926978220800002</v>
      </c>
      <c r="ND56" s="52">
        <v>31.737576338160004</v>
      </c>
      <c r="NE56" s="52">
        <v>0</v>
      </c>
      <c r="NF56" s="52">
        <v>16.354900198384236</v>
      </c>
      <c r="NG56" s="52">
        <v>34.8339252492</v>
      </c>
      <c r="NH56" s="52">
        <v>0</v>
      </c>
      <c r="NI56" s="52">
        <v>18.384571659300001</v>
      </c>
      <c r="NJ56" s="52">
        <v>0</v>
      </c>
      <c r="NK56" s="52">
        <v>34.8339252492</v>
      </c>
      <c r="NL56" s="52">
        <v>34.8339252492</v>
      </c>
      <c r="NM56" s="52">
        <v>34.8339252492</v>
      </c>
      <c r="NN56" s="52">
        <v>0</v>
      </c>
      <c r="NO56" s="198">
        <f t="shared" si="58"/>
        <v>93.664554558960006</v>
      </c>
      <c r="NP56" s="198">
        <f t="shared" si="59"/>
        <v>51.188825447584236</v>
      </c>
      <c r="NQ56" s="198">
        <f t="shared" si="60"/>
        <v>53.218496908500001</v>
      </c>
      <c r="NR56" s="198">
        <f t="shared" si="61"/>
        <v>69.6678504984</v>
      </c>
      <c r="NS56" s="198">
        <f t="shared" si="62"/>
        <v>267.73972741344426</v>
      </c>
      <c r="NT56" s="198">
        <v>0</v>
      </c>
      <c r="NU56" s="198">
        <v>0</v>
      </c>
      <c r="NV56" s="198">
        <v>0</v>
      </c>
      <c r="NW56" s="198">
        <v>0</v>
      </c>
      <c r="NX56" s="198">
        <v>0</v>
      </c>
      <c r="NY56" s="198">
        <v>0</v>
      </c>
      <c r="NZ56" s="198">
        <v>0</v>
      </c>
      <c r="OA56" s="198">
        <v>0</v>
      </c>
      <c r="OB56" s="198">
        <v>0</v>
      </c>
      <c r="OC56" s="198">
        <v>0</v>
      </c>
      <c r="OD56" s="198">
        <v>0</v>
      </c>
      <c r="OE56" s="198">
        <v>0</v>
      </c>
      <c r="OF56" s="198">
        <f>SUM(Tabelle2[[#This Row],[Jan 23 B EV]:[Mar 23 B EV]])</f>
        <v>0</v>
      </c>
      <c r="OG56" s="198">
        <f>SUM(Tabelle2[[#This Row],[Apr 23 B EV]:[Jun 23 B EV]])</f>
        <v>0</v>
      </c>
      <c r="OH56" s="198">
        <f>SUM(Tabelle2[[#This Row],[Jul 23 B EV]:[Sep 23 B EV]])</f>
        <v>0</v>
      </c>
      <c r="OI56" s="198">
        <f>SUM(Tabelle2[[#This Row],[Oct 23 B EV]:[Dec 23 B EV]])</f>
        <v>0</v>
      </c>
      <c r="OJ56" s="198">
        <f>SUM(Tabelle2[[#This Row],[Jan 23 B EV]:[Dec 23 B EV]])</f>
        <v>0</v>
      </c>
      <c r="OK56" s="68"/>
      <c r="OL56" s="68"/>
      <c r="OM56" s="43" t="s">
        <v>959</v>
      </c>
      <c r="ON56" s="43" t="s">
        <v>975</v>
      </c>
      <c r="OO56" s="43">
        <v>0</v>
      </c>
      <c r="OP56" s="43">
        <v>0</v>
      </c>
      <c r="OQ56" s="68"/>
      <c r="OR56" s="68"/>
      <c r="OS56" s="68"/>
      <c r="OT56" s="68"/>
      <c r="OU56" s="68"/>
      <c r="OV56" s="68"/>
      <c r="OW56" s="68"/>
      <c r="OX56" s="198" t="s">
        <v>1229</v>
      </c>
      <c r="OY56" s="198" t="s">
        <v>1229</v>
      </c>
      <c r="OZ56" s="198" t="s">
        <v>1229</v>
      </c>
      <c r="PA56" s="198" t="s">
        <v>1229</v>
      </c>
      <c r="PB56" s="353" t="s">
        <v>1229</v>
      </c>
      <c r="PC56" s="130" t="s">
        <v>57</v>
      </c>
      <c r="PD56" s="53" t="s">
        <v>100</v>
      </c>
      <c r="PE56" s="53" t="s">
        <v>159</v>
      </c>
      <c r="PF56" s="53" t="s">
        <v>45</v>
      </c>
      <c r="PG56" s="53">
        <v>0</v>
      </c>
      <c r="PH56" s="53">
        <v>0</v>
      </c>
      <c r="PI56" s="53">
        <v>1</v>
      </c>
      <c r="PJ56" s="53" t="s">
        <v>45</v>
      </c>
      <c r="PK56" s="53">
        <v>0</v>
      </c>
      <c r="PL56" s="53">
        <v>0</v>
      </c>
      <c r="PM56" s="334"/>
      <c r="PN56" s="53" t="s">
        <v>979</v>
      </c>
      <c r="PO56" s="53" t="s">
        <v>17</v>
      </c>
      <c r="PP56" s="200">
        <v>2407.8740082170316</v>
      </c>
      <c r="PQ56" s="56">
        <v>2220.7924770497352</v>
      </c>
      <c r="PR56" s="56">
        <v>2393.0833333333335</v>
      </c>
      <c r="PS56" s="56">
        <v>2425</v>
      </c>
      <c r="PT56" s="200">
        <v>2151.6666666666665</v>
      </c>
      <c r="PU56" s="200">
        <v>2059.5416666666665</v>
      </c>
      <c r="PV56" s="200">
        <v>2813.8101851851857</v>
      </c>
      <c r="PW56" s="200">
        <v>3372.4709444775326</v>
      </c>
      <c r="PX56" s="200" t="e">
        <f>IF($PI56=1,SUMIF(#REF!,$PF56,#REF!),SUMIF(#REF!,$PJ56,#REF!))</f>
        <v>#REF!</v>
      </c>
      <c r="PY56" s="200" t="e">
        <f>IF($PI56=1,SUMIF(#REF!,$PF56,#REF!),SUMIF(#REF!,$PJ56,#REF!))</f>
        <v>#REF!</v>
      </c>
      <c r="PZ56" s="200" t="e">
        <f>IF($PI56=1,SUMIF(#REF!,$PF56,#REF!),SUMIF(#REF!,$PJ56,#REF!))</f>
        <v>#REF!</v>
      </c>
      <c r="QA56" s="200" t="e">
        <f>IF($PI56=1,SUMIF(#REF!,$PF56,#REF!),SUMIF(#REF!,$PJ56,#REF!))</f>
        <v>#REF!</v>
      </c>
      <c r="QB56" s="200" t="e">
        <f>IF($PI56=1,SUMIF(#REF!,$PF56,#REF!),SUMIF(#REF!,$PJ56,#REF!))</f>
        <v>#REF!</v>
      </c>
      <c r="QC56" s="200" t="e">
        <f>IF($PI56=1,SUMIF(#REF!,$PF56,#REF!),SUMIF(#REF!,$PJ56,#REF!))</f>
        <v>#REF!</v>
      </c>
      <c r="QD56" s="57">
        <f t="shared" si="55"/>
        <v>4.2139537252018719</v>
      </c>
      <c r="QE56" s="57">
        <f t="shared" si="56"/>
        <v>4.540875625</v>
      </c>
      <c r="QF56" s="57">
        <f t="shared" si="50"/>
        <v>4.6014374999999994</v>
      </c>
      <c r="QG56" s="57">
        <f t="shared" si="57"/>
        <v>4.0827874999999993</v>
      </c>
      <c r="QH56" s="57">
        <f t="shared" si="42"/>
        <v>3.9079803124999994</v>
      </c>
      <c r="QI56" s="57">
        <f t="shared" si="43"/>
        <v>5.3392048263888894</v>
      </c>
      <c r="QJ56" s="57">
        <f>IF(Tabelle2[[#This Row],[Index and Premium Usage]]=1,($AW56*(1+$AZ56))*(PW56*(1+$PG56)+$PH56)/1000,($AW56*(1+$AZ56))*(PW56*(1+$PG56)+$PK56)/1000)</f>
        <v>6.3992636171461168</v>
      </c>
      <c r="QK56" s="57" t="e">
        <f>IF($PI56=1,($AW56*(1+$AY56))*(PX56*(1+$PG56)+$PH56)/1000,($AW56*(1+$AZ56))*(PX56*(1+$PG56)+$PK56+Tabelle2[[#This Row],[Premium VW 2023]])/1000)</f>
        <v>#REF!</v>
      </c>
      <c r="QL56" s="57" t="e">
        <f t="shared" si="44"/>
        <v>#REF!</v>
      </c>
      <c r="QM56" s="57" t="e">
        <f t="shared" si="45"/>
        <v>#REF!</v>
      </c>
      <c r="QN56" s="57" t="e">
        <f t="shared" si="46"/>
        <v>#REF!</v>
      </c>
      <c r="QO56" s="57" t="e">
        <f t="shared" si="47"/>
        <v>#REF!</v>
      </c>
      <c r="QP56" s="57" t="e">
        <f t="shared" si="48"/>
        <v>#REF!</v>
      </c>
    </row>
    <row r="57" spans="1:458" ht="12.75" customHeight="1">
      <c r="A57" s="94" t="s">
        <v>879</v>
      </c>
      <c r="B57" s="94" t="s">
        <v>87</v>
      </c>
      <c r="C57" s="94" t="s">
        <v>1553</v>
      </c>
      <c r="D57" s="2" t="s">
        <v>108</v>
      </c>
      <c r="E57" s="173" t="s">
        <v>304</v>
      </c>
      <c r="F57" s="2" t="s">
        <v>304</v>
      </c>
      <c r="G57" s="2" t="s">
        <v>304</v>
      </c>
      <c r="H57" s="2" t="s">
        <v>1557</v>
      </c>
      <c r="I57" s="188" t="s">
        <v>422</v>
      </c>
      <c r="J57" s="2" t="s">
        <v>423</v>
      </c>
      <c r="K57" s="2" t="s">
        <v>28</v>
      </c>
      <c r="L57" s="2" t="s">
        <v>28</v>
      </c>
      <c r="M57" s="2" t="s">
        <v>540</v>
      </c>
      <c r="N57" s="2">
        <v>0</v>
      </c>
      <c r="O57" s="64" t="s">
        <v>534</v>
      </c>
      <c r="P57" s="3">
        <v>0</v>
      </c>
      <c r="Q57" s="2">
        <v>0</v>
      </c>
      <c r="R57" s="63"/>
      <c r="S57" s="63"/>
      <c r="T57" s="94" t="s">
        <v>1282</v>
      </c>
      <c r="U57" s="63" t="s">
        <v>14</v>
      </c>
      <c r="V57" s="63"/>
      <c r="W57" s="63"/>
      <c r="X57" s="94"/>
      <c r="Y57" s="2" t="s">
        <v>257</v>
      </c>
      <c r="Z57" s="2" t="s">
        <v>261</v>
      </c>
      <c r="AA57" s="2" t="s">
        <v>541</v>
      </c>
      <c r="AB57" s="2" t="s">
        <v>1229</v>
      </c>
      <c r="AC57" s="326" t="s">
        <v>1077</v>
      </c>
      <c r="AD57" s="63"/>
      <c r="AE57" s="63"/>
      <c r="AF57" s="63" t="s">
        <v>119</v>
      </c>
      <c r="AG57" s="2">
        <v>0</v>
      </c>
      <c r="AH57" s="2">
        <v>0</v>
      </c>
      <c r="AI57" s="2">
        <v>0</v>
      </c>
      <c r="AJ57" s="63" t="s">
        <v>120</v>
      </c>
      <c r="AK57" s="66"/>
      <c r="AL57" s="67"/>
      <c r="AM57" s="67"/>
      <c r="AN57" s="67"/>
      <c r="AO57" s="67"/>
      <c r="AP57" s="67">
        <v>1</v>
      </c>
      <c r="AQ57" s="129"/>
      <c r="AR57" s="37">
        <v>0.65</v>
      </c>
      <c r="AS57" s="67">
        <v>0.65</v>
      </c>
      <c r="AT57" s="67">
        <v>0.65</v>
      </c>
      <c r="AU57" s="33">
        <v>0.65</v>
      </c>
      <c r="AV57" s="33">
        <v>0.65</v>
      </c>
      <c r="AW57" s="33">
        <v>0.65</v>
      </c>
      <c r="AX57" s="193"/>
      <c r="AY57" s="61">
        <v>0.15</v>
      </c>
      <c r="AZ57" s="61">
        <v>0.15</v>
      </c>
      <c r="BA57" s="96">
        <v>360</v>
      </c>
      <c r="BB57" s="96">
        <v>360</v>
      </c>
      <c r="BC57" s="96">
        <v>0</v>
      </c>
      <c r="BD57" s="96">
        <v>360</v>
      </c>
      <c r="BE57" s="133">
        <v>0</v>
      </c>
      <c r="BF57" s="133">
        <v>60</v>
      </c>
      <c r="BG57" s="133">
        <v>480</v>
      </c>
      <c r="BH57" s="133">
        <v>154</v>
      </c>
      <c r="BI57" s="133">
        <v>516</v>
      </c>
      <c r="BJ57" s="133">
        <v>720</v>
      </c>
      <c r="BK57" s="133">
        <v>0</v>
      </c>
      <c r="BL57" s="133">
        <v>720</v>
      </c>
      <c r="BM57" s="96">
        <v>1080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5">
        <f>SUM(Tabelle2[[#This Row],[Jan 22 CF]:[Mar 22 CF]])</f>
        <v>720</v>
      </c>
      <c r="CL57" s="95">
        <f>SUM(Tabelle2[[#This Row],[Apr 22 CF]:[Jun 22 CF]])</f>
        <v>420</v>
      </c>
      <c r="CM57" s="95">
        <f>SUM(Tabelle2[[#This Row],[Jul 22 CF]:[Sep 22 CF]])</f>
        <v>1150</v>
      </c>
      <c r="CN57" s="95">
        <f>SUM(Tabelle2[[#This Row],[Oct 22 CF]:[Dec 22 CF]])</f>
        <v>1440</v>
      </c>
      <c r="CO57" s="95">
        <f>SUM(Tabelle2[[#This Row],[Jan 23 CF]:[Mar 23 CF]])</f>
        <v>1080</v>
      </c>
      <c r="CP57" s="95">
        <f>SUM(Tabelle2[[#This Row],[Apr 23 CF]:[Jun 23 CF]])</f>
        <v>0</v>
      </c>
      <c r="CQ57" s="95">
        <f>SUM(Tabelle2[[#This Row],[Jul 23 CF]:[Sep 23 CF]])</f>
        <v>0</v>
      </c>
      <c r="CR57" s="95">
        <f>SUM(Tabelle2[[#This Row],[Oct 23 CF]:[Dec 23 CF]])</f>
        <v>0</v>
      </c>
      <c r="CS57" s="95">
        <f>SUM(Tabelle2[[#This Row],[Jan 24 CF]:[Mar 24 CF]])</f>
        <v>0</v>
      </c>
      <c r="CT57" s="95">
        <f>SUM(Tabelle2[[#This Row],[Apr 24 CF]:[Jun 24 CF]])</f>
        <v>0</v>
      </c>
      <c r="CU57" s="95">
        <f>SUM(Tabelle2[[#This Row],[Jul 24 CF]:[Sep 24 CF]])</f>
        <v>0</v>
      </c>
      <c r="CV57" s="95">
        <f>SUM(Tabelle2[[#This Row],[Oct 24 CF]:[Dec 24 CF]])</f>
        <v>0</v>
      </c>
      <c r="CW57" s="98">
        <v>5760</v>
      </c>
      <c r="CX57" s="275">
        <v>4752</v>
      </c>
      <c r="CY57" s="98">
        <v>4320</v>
      </c>
      <c r="CZ57" s="52">
        <v>3106</v>
      </c>
      <c r="DA57" s="52">
        <f>SUM(Tabelle2[[#This Row],[Jan 22 CF]:[Dec 22 CF]])</f>
        <v>3730</v>
      </c>
      <c r="DB57" s="98">
        <f>SUM(Tabelle2[[#This Row],[Jan 23 CF]:[Dec 23 CF]])</f>
        <v>1080</v>
      </c>
      <c r="DC57" s="98">
        <f>SUM(Tabelle2[[#This Row],[Jan 24 CF]:[Dec 24 CF]])</f>
        <v>0</v>
      </c>
      <c r="DD57" s="98">
        <v>0</v>
      </c>
      <c r="DE57" s="98">
        <v>0</v>
      </c>
      <c r="DF57" s="98">
        <v>0</v>
      </c>
      <c r="DG57" s="98">
        <v>0</v>
      </c>
      <c r="DH57" s="98">
        <v>0</v>
      </c>
      <c r="DI57" s="98">
        <v>0</v>
      </c>
      <c r="DJ57" s="98">
        <v>0</v>
      </c>
      <c r="DK57" s="98">
        <v>0</v>
      </c>
      <c r="DL57" s="98">
        <v>0</v>
      </c>
      <c r="DM57" s="98">
        <v>0</v>
      </c>
      <c r="DN57" s="98"/>
      <c r="DO57" s="98"/>
      <c r="DP57" s="226">
        <v>0.95</v>
      </c>
      <c r="DQ57" s="226">
        <v>0.92500000000000004</v>
      </c>
      <c r="DR57" s="226">
        <v>0.8</v>
      </c>
      <c r="DS57" s="226">
        <v>0.85</v>
      </c>
      <c r="DT57" s="226">
        <v>0.9</v>
      </c>
      <c r="DU57" s="226">
        <v>0.9</v>
      </c>
      <c r="DV57" s="226">
        <v>0.9</v>
      </c>
      <c r="DW57" s="226">
        <v>0.9</v>
      </c>
      <c r="DX57" s="226">
        <v>0.9</v>
      </c>
      <c r="DY57" s="226">
        <v>0.9</v>
      </c>
      <c r="DZ57" s="226">
        <v>0.9</v>
      </c>
      <c r="EA57" s="226">
        <v>0.88</v>
      </c>
      <c r="EB57" s="226">
        <v>0.9</v>
      </c>
      <c r="EC57" s="226">
        <v>0.93</v>
      </c>
      <c r="ED57" s="226">
        <v>0.93</v>
      </c>
      <c r="EE57" s="226">
        <v>0.9</v>
      </c>
      <c r="EF57" s="316">
        <v>0.9</v>
      </c>
      <c r="EG57" s="316">
        <v>0.9</v>
      </c>
      <c r="EH57" s="316">
        <v>0.9</v>
      </c>
      <c r="EI57" s="226">
        <v>0.95</v>
      </c>
      <c r="EJ57" s="226">
        <v>0.95</v>
      </c>
      <c r="EK57" s="226">
        <v>0.95</v>
      </c>
      <c r="EL57" s="226">
        <v>0.97499999999999998</v>
      </c>
      <c r="EM57" s="226">
        <v>0.95</v>
      </c>
      <c r="EN57" s="226">
        <v>0.9</v>
      </c>
      <c r="EO57" s="226">
        <v>0.95</v>
      </c>
      <c r="EP57" s="226">
        <v>0.95</v>
      </c>
      <c r="EQ57" s="226">
        <v>0.95</v>
      </c>
      <c r="ER57" s="226">
        <v>0.95</v>
      </c>
      <c r="ES57" s="226">
        <v>0.95</v>
      </c>
      <c r="ET57" s="226">
        <v>0.95</v>
      </c>
      <c r="EU57" s="226">
        <v>0.95</v>
      </c>
      <c r="EV57" s="226">
        <v>0.95</v>
      </c>
      <c r="EW57" s="226">
        <v>0.95</v>
      </c>
      <c r="EX57" s="226">
        <v>0.95</v>
      </c>
      <c r="EY57" s="226">
        <v>0.95</v>
      </c>
      <c r="EZ57" s="316">
        <v>0.9</v>
      </c>
      <c r="FA57" s="226">
        <v>0.95</v>
      </c>
      <c r="FB57" s="226">
        <v>0.95</v>
      </c>
      <c r="FC57" s="226">
        <v>0.95</v>
      </c>
      <c r="FD57" s="226">
        <v>0.95</v>
      </c>
      <c r="FE57" s="226">
        <v>0.95</v>
      </c>
      <c r="FF57" s="226">
        <v>0</v>
      </c>
      <c r="FG57" s="226">
        <v>0</v>
      </c>
      <c r="FH57" s="226">
        <v>0</v>
      </c>
      <c r="FI57" s="226">
        <v>0</v>
      </c>
      <c r="FJ57" s="226">
        <v>0</v>
      </c>
      <c r="FK57" s="226">
        <v>0</v>
      </c>
      <c r="FL57" s="226">
        <v>0</v>
      </c>
      <c r="FM57" s="195">
        <f t="shared" si="70"/>
        <v>360</v>
      </c>
      <c r="FN57" s="195">
        <f t="shared" si="71"/>
        <v>360</v>
      </c>
      <c r="FO57" s="195">
        <f t="shared" si="72"/>
        <v>0</v>
      </c>
      <c r="FP57" s="195">
        <f t="shared" si="73"/>
        <v>360</v>
      </c>
      <c r="FQ57" s="195">
        <f t="shared" si="74"/>
        <v>0</v>
      </c>
      <c r="FR57" s="195">
        <f t="shared" si="75"/>
        <v>60</v>
      </c>
      <c r="FS57" s="195">
        <f t="shared" si="76"/>
        <v>480</v>
      </c>
      <c r="FT57" s="95">
        <f t="shared" si="77"/>
        <v>154</v>
      </c>
      <c r="FU57" s="95">
        <f t="shared" si="78"/>
        <v>516</v>
      </c>
      <c r="FV57" s="95">
        <f t="shared" si="79"/>
        <v>720</v>
      </c>
      <c r="FW57" s="95">
        <f t="shared" si="80"/>
        <v>0</v>
      </c>
      <c r="FX57" s="95">
        <f t="shared" si="81"/>
        <v>720</v>
      </c>
      <c r="FY57" s="95">
        <f t="shared" si="82"/>
        <v>1080</v>
      </c>
      <c r="FZ57" s="95">
        <f t="shared" si="83"/>
        <v>0</v>
      </c>
      <c r="GA57" s="95">
        <f t="shared" si="63"/>
        <v>0</v>
      </c>
      <c r="GB57" s="95">
        <f t="shared" si="64"/>
        <v>0</v>
      </c>
      <c r="GC57" s="95">
        <f t="shared" si="65"/>
        <v>0</v>
      </c>
      <c r="GD57" s="95">
        <f t="shared" si="66"/>
        <v>0</v>
      </c>
      <c r="GE57" s="95">
        <f t="shared" si="67"/>
        <v>0</v>
      </c>
      <c r="GF57" s="95">
        <f t="shared" si="68"/>
        <v>0</v>
      </c>
      <c r="GG57" s="95">
        <f t="shared" si="69"/>
        <v>0</v>
      </c>
      <c r="GH57" s="95">
        <f t="shared" si="84"/>
        <v>0</v>
      </c>
      <c r="GI57" s="95">
        <f>BW57*Tabelle2[[#This Row],[Nov 2023 AF]]</f>
        <v>0</v>
      </c>
      <c r="GJ57" s="95">
        <f>BX57*Tabelle2[[#This Row],[Dec 2023 AF]]</f>
        <v>0</v>
      </c>
      <c r="GK57" s="95">
        <f>BY57*Tabelle2[[#This Row],[Jan 2024 AF]]</f>
        <v>0</v>
      </c>
      <c r="GL57" s="95">
        <f>BZ57*Tabelle2[[#This Row],[Feb 2024 AF]]</f>
        <v>0</v>
      </c>
      <c r="GM57" s="95">
        <f>CA57*Tabelle2[[#This Row],[Mar 2024 AF]]</f>
        <v>0</v>
      </c>
      <c r="GN57" s="95">
        <f>CB57*Tabelle2[[#This Row],[Apr 2024 AF]]</f>
        <v>0</v>
      </c>
      <c r="GO57" s="95">
        <f>CC57*Tabelle2[[#This Row],[May 2024 AF]]</f>
        <v>0</v>
      </c>
      <c r="GP57" s="95">
        <f>CD57*Tabelle2[[#This Row],[Jun 2024 AF]]</f>
        <v>0</v>
      </c>
      <c r="GQ57" s="95">
        <f>CE57*Tabelle2[[#This Row],[Jul 2024 AF]]</f>
        <v>0</v>
      </c>
      <c r="GR57" s="95">
        <f>CF57*Tabelle2[[#This Row],[Aug 2024 AF]]</f>
        <v>0</v>
      </c>
      <c r="GS57" s="95">
        <f>CG57*Tabelle2[[#This Row],[Sep 2024 AF]]</f>
        <v>0</v>
      </c>
      <c r="GT57" s="95">
        <f>CH57*Tabelle2[[#This Row],[Oct 2024 AF]]</f>
        <v>0</v>
      </c>
      <c r="GU57" s="95">
        <f>CI57*Tabelle2[[#This Row],[Nov 2024 AF]]</f>
        <v>0</v>
      </c>
      <c r="GV57" s="95">
        <f>CJ57*Tabelle2[[#This Row],[Dec 2024 AF]]</f>
        <v>0</v>
      </c>
      <c r="GW57" s="95">
        <f>SUM(Tabelle2[[#This Row],[Jan 22 NF]:[Mar 22 NF]])</f>
        <v>720</v>
      </c>
      <c r="GX57" s="95">
        <f>SUM(Tabelle2[[#This Row],[Apr 22 NF]:[Jun 22 NF]])</f>
        <v>420</v>
      </c>
      <c r="GY57" s="95">
        <f>SUM(Tabelle2[[#This Row],[Jul 22 NF]:[Sep 22 NF]])</f>
        <v>1150</v>
      </c>
      <c r="GZ57" s="95">
        <f>SUM(Tabelle2[[#This Row],[Oct 22 NF]:[Dec 22 NF]])</f>
        <v>1440</v>
      </c>
      <c r="HA57" s="98">
        <f>SUM(Tabelle2[[#This Row],[Jan 23 NF]:[Mar 23 NF]])</f>
        <v>1080</v>
      </c>
      <c r="HB57" s="98">
        <f>SUM(Tabelle2[[#This Row],[Apr 23 NF]:[Jun 23 NF]])</f>
        <v>0</v>
      </c>
      <c r="HC57" s="98">
        <f>SUM(Tabelle2[[#This Row],[Jul 23 NF]:[Sep 23 NF]])</f>
        <v>0</v>
      </c>
      <c r="HD57" s="98">
        <f>SUM(Tabelle2[[#This Row],[Oct 23 NF]:[Dec 23 NF]])</f>
        <v>0</v>
      </c>
      <c r="HE57" s="95">
        <f>SUM(Tabelle2[[#This Row],[Jan 24 NF]:[Mar 24 NF]])</f>
        <v>0</v>
      </c>
      <c r="HF57" s="98">
        <f>SUM(Tabelle2[[#This Row],[Apr 24 NF]:[Jun 24 NF]])</f>
        <v>0</v>
      </c>
      <c r="HG57" s="98">
        <f>SUM(Tabelle2[[#This Row],[Jul 24 NF]:[Sep 24 NF]])</f>
        <v>0</v>
      </c>
      <c r="HH57" s="98">
        <f>SUM(Tabelle2[[#This Row],[Oct 24 NF]:[Dec 24 NF]])</f>
        <v>0</v>
      </c>
      <c r="HI57" s="95">
        <v>0</v>
      </c>
      <c r="HJ57" s="95">
        <v>0</v>
      </c>
      <c r="HK57" s="95">
        <v>0</v>
      </c>
      <c r="HL57" s="95">
        <v>0</v>
      </c>
      <c r="HM57" s="95">
        <v>0</v>
      </c>
      <c r="HN57" s="95">
        <v>0</v>
      </c>
      <c r="HO57" s="95">
        <v>0</v>
      </c>
      <c r="HP57" s="95">
        <v>0</v>
      </c>
      <c r="HQ57" s="95">
        <v>0</v>
      </c>
      <c r="HR57" s="95">
        <v>0</v>
      </c>
      <c r="HS57" s="95">
        <v>0</v>
      </c>
      <c r="HT57" s="95">
        <v>360</v>
      </c>
      <c r="HU57" s="95">
        <v>7536</v>
      </c>
      <c r="HV57" s="98">
        <v>5760</v>
      </c>
      <c r="HW57" s="98">
        <v>4752</v>
      </c>
      <c r="HX57" s="98">
        <v>4320</v>
      </c>
      <c r="HY57" s="98">
        <v>3106</v>
      </c>
      <c r="HZ57" s="98">
        <f>SUM(Tabelle2[[#This Row],[Jan 22 NF]:[Dec 22 NF]])</f>
        <v>3730</v>
      </c>
      <c r="IA57" s="98">
        <f>SUM(Tabelle2[[#This Row],[Jan 23 NF]:[Dec 23 NF]])</f>
        <v>1080</v>
      </c>
      <c r="IB57" s="98">
        <f>SUM(Tabelle2[[#This Row],[Jan 24 NF]:[Dec 24 NF]])</f>
        <v>0</v>
      </c>
      <c r="IC57" s="98">
        <f>IFERROR(Tabelle2[[#This Row],[2025 CF]]*Tabelle2[[#This Row],[2025 AF]],0)</f>
        <v>0</v>
      </c>
      <c r="ID57" s="98">
        <f>IFERROR(Tabelle2[[#This Row],[2026 CF]]*Tabelle2[[#This Row],[2026 AF]],0)</f>
        <v>0</v>
      </c>
      <c r="IE57" s="98">
        <f>IFERROR(Tabelle2[[#This Row],[2027 CF]]*Tabelle2[[#This Row],[2027 AF]],0)</f>
        <v>0</v>
      </c>
      <c r="IF57" s="98">
        <f>IFERROR(Tabelle2[[#This Row],[2028 CF]]*Tabelle2[[#This Row],[2028 AF]],0)</f>
        <v>0</v>
      </c>
      <c r="IG57" s="98">
        <f>IFERROR(Tabelle2[[#This Row],[2029 CF]]*Tabelle2[[#This Row],[2029 AF]],0)</f>
        <v>0</v>
      </c>
      <c r="IH57" s="98">
        <f>IFERROR(Tabelle2[[#This Row],[2030 CF]]*Tabelle2[[#This Row],[2030 AF]],0)</f>
        <v>0</v>
      </c>
      <c r="II57" s="98">
        <f>IFERROR(Tabelle2[[#This Row],[2031 CF]]*Tabelle2[[#This Row],[2031 AF]],0)</f>
        <v>0</v>
      </c>
      <c r="IJ57" s="98">
        <f>IFERROR(Tabelle2[[#This Row],[2032 CF]]*Tabelle2[[#This Row],[2032 AF]],0)</f>
        <v>0</v>
      </c>
      <c r="IK57" s="98">
        <f>IFERROR(Tabelle2[[#This Row],[2033 CF]]*Tabelle2[[#This Row],[2033 AF]],0)</f>
        <v>0</v>
      </c>
      <c r="IL57" s="98">
        <f>IFERROR(Tabelle2[[#This Row],[2034 CF]]*Tabelle2[[#This Row],[2034 AF]],0)</f>
        <v>0</v>
      </c>
      <c r="IM57" s="98">
        <f>IFERROR(Tabelle2[[#This Row],[2035 CF]]*Tabelle2[[#This Row],[2035 AF]],0)</f>
        <v>0</v>
      </c>
      <c r="IN57" s="51">
        <v>547.20000000000005</v>
      </c>
      <c r="IO57" s="51">
        <v>280.44</v>
      </c>
      <c r="IP57" s="51">
        <v>0</v>
      </c>
      <c r="IQ57" s="51">
        <v>0</v>
      </c>
      <c r="IR57" s="51">
        <v>307.8</v>
      </c>
      <c r="IS57" s="51">
        <v>0</v>
      </c>
      <c r="IT57" s="51">
        <v>324.89999999999998</v>
      </c>
      <c r="IU57" s="51">
        <v>0</v>
      </c>
      <c r="IV57" s="51">
        <v>0</v>
      </c>
      <c r="IW57" s="51">
        <v>0</v>
      </c>
      <c r="IX57" s="51">
        <v>307.8</v>
      </c>
      <c r="IY57" s="51">
        <v>0</v>
      </c>
      <c r="IZ57" s="199">
        <v>827.6400000000001</v>
      </c>
      <c r="JA57" s="199">
        <v>307.8</v>
      </c>
      <c r="JB57" s="199">
        <v>324.89999999999998</v>
      </c>
      <c r="JC57" s="199">
        <v>307.8</v>
      </c>
      <c r="JD57" s="199">
        <v>1768.14</v>
      </c>
      <c r="JE57" s="196">
        <v>0</v>
      </c>
      <c r="JF57" s="196">
        <v>0</v>
      </c>
      <c r="JG57" s="196">
        <v>0</v>
      </c>
      <c r="JH57" s="196">
        <v>0</v>
      </c>
      <c r="JI57" s="196">
        <v>0</v>
      </c>
      <c r="JJ57" s="196">
        <v>0</v>
      </c>
      <c r="JK57" s="196">
        <v>0</v>
      </c>
      <c r="JL57" s="196">
        <v>0</v>
      </c>
      <c r="JM57" s="196">
        <v>0</v>
      </c>
      <c r="JN57" s="196">
        <v>0</v>
      </c>
      <c r="JO57" s="196">
        <v>0</v>
      </c>
      <c r="JP57" s="196">
        <v>0</v>
      </c>
      <c r="JQ57" s="196">
        <f>SUM(Tabelle2[[#This Row],[Jan-23B]:[Mar-23B]])</f>
        <v>0</v>
      </c>
      <c r="JR57" s="196">
        <f>SUM(Tabelle2[[#This Row],[Apr-23B]:[Jun-23B]])</f>
        <v>0</v>
      </c>
      <c r="JS57" s="196">
        <f>SUM(Tabelle2[[#This Row],[Jul-23B]:[Sep-23B]])</f>
        <v>0</v>
      </c>
      <c r="JT57" s="196">
        <f>SUM(Tabelle2[[#This Row],[Oct-23B]:[Dec-23B]])</f>
        <v>0</v>
      </c>
      <c r="JU57" s="196">
        <f>SUM(Tabelle2[[#This Row],[1Q23 B1]:[4Q23 B]])</f>
        <v>0</v>
      </c>
      <c r="JV57" s="196">
        <v>0</v>
      </c>
      <c r="JW57" s="196">
        <v>0</v>
      </c>
      <c r="JX57" s="196">
        <v>0</v>
      </c>
      <c r="JY57" s="196">
        <v>0</v>
      </c>
      <c r="JZ57" s="196">
        <v>0</v>
      </c>
      <c r="KA57" s="196">
        <v>0</v>
      </c>
      <c r="KB57" s="196">
        <v>0</v>
      </c>
      <c r="KC57" s="196">
        <v>0</v>
      </c>
      <c r="KD57" s="196">
        <v>0</v>
      </c>
      <c r="KE57" s="196">
        <v>0</v>
      </c>
      <c r="KF57" s="196" t="str">
        <f>IF(SUM(Tabelle2[[#This Row],[2018 NF]:[2028 NF]],Tabelle2[[#This Row],[2023 B]])&gt;0,"yes","no")</f>
        <v>yes</v>
      </c>
      <c r="KG57" s="196" t="str">
        <f>IFERROR(INDEX(Tabelle2[[#Headers],[2005 NF]:[2034 NF]],MATCH(TRUE,INDEX(Tabelle2[[#This Row],[2005 NF]:[2034 NF]]&gt;1000,),0)),0)</f>
        <v>2017 NF</v>
      </c>
      <c r="KH57" s="196" t="str">
        <f>IFERROR(LOOKUP(2,1/(Tabelle2[[#This Row],[2005 NF]:[2035 NF]]&gt;1000),Tabelle2[[#Headers],[2005 NF]:[2035 NF]]),0)</f>
        <v>2023 NF</v>
      </c>
      <c r="KI57" s="196">
        <f>SUM(Tabelle2[[#This Row],[Jan 23 NF]:[Mar 23 NF]])</f>
        <v>1080</v>
      </c>
      <c r="KJ57" s="196">
        <f>SUM(Tabelle2[[#This Row],[Jan-23B]:[Mar-23B]])</f>
        <v>0</v>
      </c>
      <c r="KK57" s="52">
        <v>17.196059399999999</v>
      </c>
      <c r="KL57" s="52">
        <v>17.196059399999999</v>
      </c>
      <c r="KM57" s="52">
        <v>0</v>
      </c>
      <c r="KN57" s="52">
        <v>17.196059399999999</v>
      </c>
      <c r="KO57" s="52">
        <v>0</v>
      </c>
      <c r="KP57" s="52">
        <v>2.8660099000000003</v>
      </c>
      <c r="KQ57" s="52">
        <v>22.928079200000003</v>
      </c>
      <c r="KR57" s="52">
        <v>7.3560920766666671</v>
      </c>
      <c r="KS57" s="52">
        <v>24.64768514</v>
      </c>
      <c r="KT57" s="52">
        <v>34.392118799999999</v>
      </c>
      <c r="KU57" s="52">
        <v>0</v>
      </c>
      <c r="KV57" s="52">
        <v>34.392118799999999</v>
      </c>
      <c r="KW57" s="52">
        <v>51.588178200000002</v>
      </c>
      <c r="KX57" s="52">
        <v>0</v>
      </c>
      <c r="KY57" s="52">
        <v>0</v>
      </c>
      <c r="KZ57" s="52">
        <v>0</v>
      </c>
      <c r="LA57" s="52" t="e">
        <f>$AV57*2.204623/#REF!*$AP57*Tabelle2[[#This Row],[May 23 NF]]</f>
        <v>#REF!</v>
      </c>
      <c r="LB57" s="52" t="e">
        <f>$AV57*2.204623/#REF!*$AP57*Tabelle2[[#This Row],[Jun 23 NF]]</f>
        <v>#REF!</v>
      </c>
      <c r="LC57" s="52" t="e">
        <f>$AV57*2.204623/#REF!*$AP57*Tabelle2[[#This Row],[Jul 23 NF]]</f>
        <v>#REF!</v>
      </c>
      <c r="LD57" s="52" t="e">
        <f>$AV57*2.204623/#REF!*$AP57*Tabelle2[[#This Row],[Aug 23 NF]]</f>
        <v>#REF!</v>
      </c>
      <c r="LE57" s="52" t="e">
        <f>$AV57*2.204623/#REF!*$AP57*Tabelle2[[#This Row],[Sep 23 NF]]</f>
        <v>#REF!</v>
      </c>
      <c r="LF57" s="52" t="e">
        <f>$AV57*2.204623/#REF!*$AP57*Tabelle2[[#This Row],[Oct 23 NF]]</f>
        <v>#REF!</v>
      </c>
      <c r="LG57" s="52" t="e">
        <f>$AV57*2.204623/#REF!*$AP57*Tabelle2[[#This Row],[Nov 23 NF]]</f>
        <v>#REF!</v>
      </c>
      <c r="LH57" s="52" t="e">
        <f>$AV57*2.204623/#REF!*$AP57*Tabelle2[[#This Row],[Dec 23 NF]]</f>
        <v>#REF!</v>
      </c>
      <c r="LI57" s="52" t="e">
        <f>$AV57*2.204623/#REF!*$AP57*Tabelle2[[#This Row],[Jan 24 NF]]</f>
        <v>#REF!</v>
      </c>
      <c r="LJ57" s="52" t="e">
        <f>$AV57*2.204623/#REF!*$AP57*Tabelle2[[#This Row],[Feb 24 NF]]</f>
        <v>#REF!</v>
      </c>
      <c r="LK57" s="52" t="e">
        <f>$AV57*2.204623/#REF!*$AP57*Tabelle2[[#This Row],[Mar 24 NF]]</f>
        <v>#REF!</v>
      </c>
      <c r="LL57" s="52" t="e">
        <f>$AV57*2.204623/#REF!*$AP57*Tabelle2[[#This Row],[Apr 24 NF]]</f>
        <v>#REF!</v>
      </c>
      <c r="LM57" s="52" t="e">
        <f>$AV57*2.204623/#REF!*$AP57*Tabelle2[[#This Row],[May 24 NF]]</f>
        <v>#REF!</v>
      </c>
      <c r="LN57" s="52" t="e">
        <f>$AV57*2.204623/#REF!*$AP57*Tabelle2[[#This Row],[Jun 24 NF]]</f>
        <v>#REF!</v>
      </c>
      <c r="LO57" s="52" t="e">
        <f>$AV57*2.204623/#REF!*$AP57*Tabelle2[[#This Row],[Jul 24 NF]]</f>
        <v>#REF!</v>
      </c>
      <c r="LP57" s="52" t="e">
        <f>$AV57*2.204623/#REF!*$AP57*Tabelle2[[#This Row],[Aug 24 NF]]</f>
        <v>#REF!</v>
      </c>
      <c r="LQ57" s="52" t="e">
        <f>$AV57*2.204623/#REF!*$AP57*Tabelle2[[#This Row],[Sep 24 NF]]</f>
        <v>#REF!</v>
      </c>
      <c r="LR57" s="52" t="e">
        <f>$AV57*2.204623/#REF!*$AP57*Tabelle2[[#This Row],[Oct 24 NF]]</f>
        <v>#REF!</v>
      </c>
      <c r="LS57" s="52" t="e">
        <f>$AV57*2.204623/#REF!*$AP57*Tabelle2[[#This Row],[Nov 24 NF]]</f>
        <v>#REF!</v>
      </c>
      <c r="LT57" s="52" t="e">
        <f>$AV57*2.204623/#REF!*$AP57*Tabelle2[[#This Row],[Dec 24 NF]]</f>
        <v>#REF!</v>
      </c>
      <c r="LU57" s="198">
        <f>SUM(Tabelle2[[#This Row],[Jan 22 EV]:[Mar 22 EV]])</f>
        <v>34.392118799999999</v>
      </c>
      <c r="LV57" s="198">
        <f>SUM(Tabelle2[[#This Row],[Apr 22 EV]:[Jun 22 EV]])</f>
        <v>20.062069300000001</v>
      </c>
      <c r="LW57" s="198">
        <f>SUM(Tabelle2[[#This Row],[Jul 22 EV]:[Sep 22 EV]])</f>
        <v>54.931856416666669</v>
      </c>
      <c r="LX57" s="198">
        <f>SUM(Tabelle2[[#This Row],[Oct 22 EV]:[Dec 22 EV]])</f>
        <v>68.784237599999997</v>
      </c>
      <c r="LY57" s="198">
        <f>SUM(Tabelle2[[#This Row],[Jan 23 EV]:[Mar 23 EV]])</f>
        <v>51.588178200000002</v>
      </c>
      <c r="LZ57" s="198" t="e">
        <f>SUM(Tabelle2[[#This Row],[Apr 23 EV]:[Jun 23 EV]])</f>
        <v>#REF!</v>
      </c>
      <c r="MA57" s="198" t="e">
        <f>SUM(Tabelle2[[#This Row],[Jul 23 EV]:[Sep 23 EV]])</f>
        <v>#REF!</v>
      </c>
      <c r="MB57" s="198" t="e">
        <f>SUM(Tabelle2[[#This Row],[Oct 23 EV]:[Dec 23 EV]])</f>
        <v>#REF!</v>
      </c>
      <c r="MC57" s="198" t="e">
        <f>SUM(Tabelle2[[#This Row],[Jan 24 EV]:[Mar 24 EV]])</f>
        <v>#REF!</v>
      </c>
      <c r="MD57" s="198" t="e">
        <f>SUM(Tabelle2[[#This Row],[Apr 24 EV]:[Jun 24 EV]])</f>
        <v>#REF!</v>
      </c>
      <c r="ME57" s="198" t="e">
        <f>SUM(Tabelle2[[#This Row],[Jul 24 EV]:[Sep 24 EV]])</f>
        <v>#REF!</v>
      </c>
      <c r="MF57" s="198" t="e">
        <f>SUM(Tabelle2[[#This Row],[Oct 24 EV]:[Dec 24 EV]])</f>
        <v>#REF!</v>
      </c>
      <c r="MG57" s="68">
        <v>0</v>
      </c>
      <c r="MH57" s="68">
        <v>0</v>
      </c>
      <c r="MI57" s="68">
        <v>0</v>
      </c>
      <c r="MJ57" s="68">
        <v>0</v>
      </c>
      <c r="MK57" s="68">
        <v>0</v>
      </c>
      <c r="ML57" s="68">
        <v>0</v>
      </c>
      <c r="MM57" s="68">
        <v>0</v>
      </c>
      <c r="MN57" s="68">
        <v>0</v>
      </c>
      <c r="MO57" s="68">
        <v>0</v>
      </c>
      <c r="MP57" s="98">
        <v>17.196059399999999</v>
      </c>
      <c r="MQ57" s="98" t="e">
        <f>$AS57*2.204623/#REF!*$AP57*HU57</f>
        <v>#REF!</v>
      </c>
      <c r="MR57" s="98" t="e">
        <f>$AT57*2.204623/#REF!*$AP57*HV57</f>
        <v>#REF!</v>
      </c>
      <c r="MS57" s="98">
        <v>226.98798407999996</v>
      </c>
      <c r="MT57" s="98">
        <v>206.35271279999998</v>
      </c>
      <c r="MU57" s="98">
        <v>148.36377915666665</v>
      </c>
      <c r="MV57" s="98">
        <f>SUM(Tabelle2[[#This Row],[Jan 22 EV]:[Dec 22 EV]])</f>
        <v>178.17028211666667</v>
      </c>
      <c r="MW57" s="98" t="e">
        <f>SUM(Tabelle2[[#This Row],[Jan 23 EV]:[Dec 23 EV]])</f>
        <v>#REF!</v>
      </c>
      <c r="MX57" s="98" t="e">
        <f>SUM(Tabelle2[[#This Row],[Jan 24 EV]:[Dec 24 EV]])</f>
        <v>#REF!</v>
      </c>
      <c r="MY57" s="98">
        <f t="shared" si="51"/>
        <v>0</v>
      </c>
      <c r="MZ57" s="98">
        <f t="shared" si="52"/>
        <v>0</v>
      </c>
      <c r="NA57" s="98">
        <f t="shared" si="53"/>
        <v>0</v>
      </c>
      <c r="NB57" s="98">
        <f t="shared" si="54"/>
        <v>0</v>
      </c>
      <c r="NC57" s="52">
        <v>26.138010288000004</v>
      </c>
      <c r="ND57" s="52">
        <v>13.3957302726</v>
      </c>
      <c r="NE57" s="52">
        <v>0</v>
      </c>
      <c r="NF57" s="52">
        <v>0</v>
      </c>
      <c r="NG57" s="52">
        <v>14.702630787</v>
      </c>
      <c r="NH57" s="52">
        <v>0</v>
      </c>
      <c r="NI57" s="52">
        <v>15.5194436085</v>
      </c>
      <c r="NJ57" s="52">
        <v>0</v>
      </c>
      <c r="NK57" s="52">
        <v>0</v>
      </c>
      <c r="NL57" s="52">
        <v>0</v>
      </c>
      <c r="NM57" s="52">
        <v>14.702630787</v>
      </c>
      <c r="NN57" s="52">
        <v>0</v>
      </c>
      <c r="NO57" s="198">
        <f t="shared" si="58"/>
        <v>39.533740560600002</v>
      </c>
      <c r="NP57" s="198">
        <f t="shared" si="59"/>
        <v>14.702630787</v>
      </c>
      <c r="NQ57" s="198">
        <f t="shared" si="60"/>
        <v>15.5194436085</v>
      </c>
      <c r="NR57" s="198">
        <f t="shared" si="61"/>
        <v>14.702630787</v>
      </c>
      <c r="NS57" s="198">
        <f t="shared" si="62"/>
        <v>84.4584457431</v>
      </c>
      <c r="NT57" s="198">
        <v>0</v>
      </c>
      <c r="NU57" s="198">
        <v>0</v>
      </c>
      <c r="NV57" s="198">
        <v>0</v>
      </c>
      <c r="NW57" s="198">
        <v>0</v>
      </c>
      <c r="NX57" s="198">
        <v>0</v>
      </c>
      <c r="NY57" s="198">
        <v>0</v>
      </c>
      <c r="NZ57" s="198">
        <v>0</v>
      </c>
      <c r="OA57" s="198">
        <v>0</v>
      </c>
      <c r="OB57" s="198">
        <v>0</v>
      </c>
      <c r="OC57" s="198">
        <v>0</v>
      </c>
      <c r="OD57" s="198">
        <v>0</v>
      </c>
      <c r="OE57" s="198">
        <v>0</v>
      </c>
      <c r="OF57" s="198">
        <f>SUM(Tabelle2[[#This Row],[Jan 23 B EV]:[Mar 23 B EV]])</f>
        <v>0</v>
      </c>
      <c r="OG57" s="198">
        <f>SUM(Tabelle2[[#This Row],[Apr 23 B EV]:[Jun 23 B EV]])</f>
        <v>0</v>
      </c>
      <c r="OH57" s="198">
        <f>SUM(Tabelle2[[#This Row],[Jul 23 B EV]:[Sep 23 B EV]])</f>
        <v>0</v>
      </c>
      <c r="OI57" s="198">
        <f>SUM(Tabelle2[[#This Row],[Oct 23 B EV]:[Dec 23 B EV]])</f>
        <v>0</v>
      </c>
      <c r="OJ57" s="198">
        <f>SUM(Tabelle2[[#This Row],[Jan 23 B EV]:[Dec 23 B EV]])</f>
        <v>0</v>
      </c>
      <c r="OK57" s="68"/>
      <c r="OL57" s="68"/>
      <c r="OM57" s="43" t="s">
        <v>959</v>
      </c>
      <c r="ON57" s="43" t="s">
        <v>975</v>
      </c>
      <c r="OO57" s="43">
        <v>0</v>
      </c>
      <c r="OP57" s="43">
        <v>0</v>
      </c>
      <c r="OQ57" s="68"/>
      <c r="OR57" s="68"/>
      <c r="OS57" s="68"/>
      <c r="OT57" s="68"/>
      <c r="OU57" s="68"/>
      <c r="OV57" s="68"/>
      <c r="OW57" s="68"/>
      <c r="OX57" s="198" t="s">
        <v>1229</v>
      </c>
      <c r="OY57" s="198" t="s">
        <v>1229</v>
      </c>
      <c r="OZ57" s="198" t="s">
        <v>1229</v>
      </c>
      <c r="PA57" s="198" t="s">
        <v>1229</v>
      </c>
      <c r="PB57" s="353" t="s">
        <v>1229</v>
      </c>
      <c r="PC57" s="130" t="s">
        <v>57</v>
      </c>
      <c r="PD57" s="53" t="s">
        <v>100</v>
      </c>
      <c r="PE57" s="53" t="s">
        <v>159</v>
      </c>
      <c r="PF57" s="53" t="s">
        <v>45</v>
      </c>
      <c r="PG57" s="53">
        <v>0</v>
      </c>
      <c r="PH57" s="53">
        <v>0</v>
      </c>
      <c r="PI57" s="53">
        <v>1</v>
      </c>
      <c r="PJ57" s="53" t="s">
        <v>45</v>
      </c>
      <c r="PK57" s="53">
        <v>0</v>
      </c>
      <c r="PL57" s="53">
        <v>0</v>
      </c>
      <c r="PM57" s="334"/>
      <c r="PN57" s="53" t="s">
        <v>979</v>
      </c>
      <c r="PO57" s="53" t="s">
        <v>17</v>
      </c>
      <c r="PP57" s="200">
        <v>2407.8740082170316</v>
      </c>
      <c r="PQ57" s="56">
        <v>2220.7924770497352</v>
      </c>
      <c r="PR57" s="56">
        <v>2393.0833333333335</v>
      </c>
      <c r="PS57" s="56">
        <v>2425</v>
      </c>
      <c r="PT57" s="200">
        <v>2151.6666666666665</v>
      </c>
      <c r="PU57" s="200">
        <v>2059.5416666666665</v>
      </c>
      <c r="PV57" s="200">
        <v>2813.8101851851857</v>
      </c>
      <c r="PW57" s="200">
        <v>3372.4709444775326</v>
      </c>
      <c r="PX57" s="200" t="e">
        <f>IF($PI57=1,SUMIF(#REF!,$PF57,#REF!),SUMIF(#REF!,$PJ57,#REF!))</f>
        <v>#REF!</v>
      </c>
      <c r="PY57" s="200" t="e">
        <f>IF($PI57=1,SUMIF(#REF!,$PF57,#REF!),SUMIF(#REF!,$PJ57,#REF!))</f>
        <v>#REF!</v>
      </c>
      <c r="PZ57" s="200" t="e">
        <f>IF($PI57=1,SUMIF(#REF!,$PF57,#REF!),SUMIF(#REF!,$PJ57,#REF!))</f>
        <v>#REF!</v>
      </c>
      <c r="QA57" s="200" t="e">
        <f>IF($PI57=1,SUMIF(#REF!,$PF57,#REF!),SUMIF(#REF!,$PJ57,#REF!))</f>
        <v>#REF!</v>
      </c>
      <c r="QB57" s="200" t="e">
        <f>IF($PI57=1,SUMIF(#REF!,$PF57,#REF!),SUMIF(#REF!,$PJ57,#REF!))</f>
        <v>#REF!</v>
      </c>
      <c r="QC57" s="200" t="e">
        <f>IF($PI57=1,SUMIF(#REF!,$PF57,#REF!),SUMIF(#REF!,$PJ57,#REF!))</f>
        <v>#REF!</v>
      </c>
      <c r="QD57" s="57">
        <f t="shared" si="55"/>
        <v>1.6600423765946768</v>
      </c>
      <c r="QE57" s="57">
        <f t="shared" si="56"/>
        <v>1.7888297916666664</v>
      </c>
      <c r="QF57" s="57">
        <f t="shared" si="50"/>
        <v>1.8126874999999998</v>
      </c>
      <c r="QG57" s="57">
        <f t="shared" si="57"/>
        <v>1.6083708333333331</v>
      </c>
      <c r="QH57" s="57">
        <f t="shared" si="42"/>
        <v>1.539507395833333</v>
      </c>
      <c r="QI57" s="57">
        <f t="shared" si="43"/>
        <v>2.1033231134259265</v>
      </c>
      <c r="QJ57" s="57">
        <f>IF(Tabelle2[[#This Row],[Index and Premium Usage]]=1,($AW57*(1+$AZ57))*(PW57*(1+$PG57)+$PH57)/1000,($AW57*(1+$AZ57))*(PW57*(1+$PG57)+$PK57)/1000)</f>
        <v>2.5209220309969553</v>
      </c>
      <c r="QK57" s="57" t="e">
        <f>IF($PI57=1,($AW57*(1+$AY57))*(PX57*(1+$PG57)+$PH57)/1000,($AW57*(1+$AZ57))*(PX57*(1+$PG57)+$PK57+Tabelle2[[#This Row],[Premium VW 2023]])/1000)</f>
        <v>#REF!</v>
      </c>
      <c r="QL57" s="57" t="e">
        <f t="shared" si="44"/>
        <v>#REF!</v>
      </c>
      <c r="QM57" s="57" t="e">
        <f t="shared" si="45"/>
        <v>#REF!</v>
      </c>
      <c r="QN57" s="57" t="e">
        <f t="shared" si="46"/>
        <v>#REF!</v>
      </c>
      <c r="QO57" s="57" t="e">
        <f t="shared" si="47"/>
        <v>#REF!</v>
      </c>
      <c r="QP57" s="57" t="e">
        <f t="shared" si="48"/>
        <v>#REF!</v>
      </c>
    </row>
    <row r="58" spans="1:458" ht="12.75" customHeight="1">
      <c r="A58" s="94" t="s">
        <v>885</v>
      </c>
      <c r="B58" s="94" t="s">
        <v>87</v>
      </c>
      <c r="C58" s="94" t="s">
        <v>1553</v>
      </c>
      <c r="D58" s="2" t="s">
        <v>108</v>
      </c>
      <c r="E58" s="173" t="s">
        <v>304</v>
      </c>
      <c r="F58" s="2" t="s">
        <v>304</v>
      </c>
      <c r="G58" s="2" t="s">
        <v>304</v>
      </c>
      <c r="H58" s="2" t="s">
        <v>1557</v>
      </c>
      <c r="I58" s="188" t="s">
        <v>422</v>
      </c>
      <c r="J58" s="2" t="s">
        <v>423</v>
      </c>
      <c r="K58" s="2" t="s">
        <v>28</v>
      </c>
      <c r="L58" s="2" t="s">
        <v>28</v>
      </c>
      <c r="M58" s="2" t="s">
        <v>554</v>
      </c>
      <c r="N58" s="2">
        <v>0</v>
      </c>
      <c r="O58" s="64" t="s">
        <v>549</v>
      </c>
      <c r="P58" s="3">
        <v>0</v>
      </c>
      <c r="Q58" s="2">
        <v>0</v>
      </c>
      <c r="R58" s="63"/>
      <c r="S58" s="63"/>
      <c r="T58" s="94" t="s">
        <v>1282</v>
      </c>
      <c r="U58" s="63" t="s">
        <v>14</v>
      </c>
      <c r="V58" s="63"/>
      <c r="W58" s="63"/>
      <c r="X58" s="94"/>
      <c r="Y58" s="2" t="s">
        <v>235</v>
      </c>
      <c r="Z58" s="2" t="s">
        <v>261</v>
      </c>
      <c r="AA58" s="2" t="s">
        <v>555</v>
      </c>
      <c r="AB58" s="2">
        <v>0</v>
      </c>
      <c r="AC58" s="326" t="s">
        <v>1198</v>
      </c>
      <c r="AD58" s="63"/>
      <c r="AE58" s="63"/>
      <c r="AF58" s="63" t="s">
        <v>119</v>
      </c>
      <c r="AG58" s="2">
        <v>0</v>
      </c>
      <c r="AH58" s="2">
        <v>0</v>
      </c>
      <c r="AI58" s="2">
        <v>0</v>
      </c>
      <c r="AJ58" s="63" t="s">
        <v>120</v>
      </c>
      <c r="AK58" s="66"/>
      <c r="AL58" s="67"/>
      <c r="AM58" s="67"/>
      <c r="AN58" s="67"/>
      <c r="AO58" s="67"/>
      <c r="AP58" s="67">
        <v>1</v>
      </c>
      <c r="AQ58" s="78"/>
      <c r="AR58" s="37">
        <v>2</v>
      </c>
      <c r="AS58" s="67">
        <v>2</v>
      </c>
      <c r="AT58" s="67">
        <v>2</v>
      </c>
      <c r="AU58" s="33">
        <v>2</v>
      </c>
      <c r="AV58" s="33">
        <v>2</v>
      </c>
      <c r="AW58" s="33">
        <v>2</v>
      </c>
      <c r="AX58" s="193"/>
      <c r="AY58" s="61">
        <v>0.15</v>
      </c>
      <c r="AZ58" s="61">
        <v>0.15</v>
      </c>
      <c r="BA58" s="96">
        <v>0</v>
      </c>
      <c r="BB58" s="96">
        <v>0</v>
      </c>
      <c r="BC58" s="96">
        <v>0</v>
      </c>
      <c r="BD58" s="96">
        <v>0</v>
      </c>
      <c r="BE58" s="133">
        <v>0</v>
      </c>
      <c r="BF58" s="133">
        <v>0</v>
      </c>
      <c r="BG58" s="133">
        <v>0</v>
      </c>
      <c r="BH58" s="133">
        <v>0</v>
      </c>
      <c r="BI58" s="133">
        <v>0</v>
      </c>
      <c r="BJ58" s="133">
        <v>0</v>
      </c>
      <c r="BK58" s="133">
        <v>0</v>
      </c>
      <c r="BL58" s="133">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5">
        <f>SUM(Tabelle2[[#This Row],[Jan 22 CF]:[Mar 22 CF]])</f>
        <v>0</v>
      </c>
      <c r="CL58" s="95">
        <f>SUM(Tabelle2[[#This Row],[Apr 22 CF]:[Jun 22 CF]])</f>
        <v>0</v>
      </c>
      <c r="CM58" s="95">
        <f>SUM(Tabelle2[[#This Row],[Jul 22 CF]:[Sep 22 CF]])</f>
        <v>0</v>
      </c>
      <c r="CN58" s="95">
        <f>SUM(Tabelle2[[#This Row],[Oct 22 CF]:[Dec 22 CF]])</f>
        <v>0</v>
      </c>
      <c r="CO58" s="95">
        <f>SUM(Tabelle2[[#This Row],[Jan 23 CF]:[Mar 23 CF]])</f>
        <v>0</v>
      </c>
      <c r="CP58" s="95">
        <f>SUM(Tabelle2[[#This Row],[Apr 23 CF]:[Jun 23 CF]])</f>
        <v>0</v>
      </c>
      <c r="CQ58" s="95">
        <f>SUM(Tabelle2[[#This Row],[Jul 23 CF]:[Sep 23 CF]])</f>
        <v>0</v>
      </c>
      <c r="CR58" s="95">
        <f>SUM(Tabelle2[[#This Row],[Oct 23 CF]:[Dec 23 CF]])</f>
        <v>0</v>
      </c>
      <c r="CS58" s="95">
        <f>SUM(Tabelle2[[#This Row],[Jan 24 CF]:[Mar 24 CF]])</f>
        <v>0</v>
      </c>
      <c r="CT58" s="95">
        <f>SUM(Tabelle2[[#This Row],[Apr 24 CF]:[Jun 24 CF]])</f>
        <v>0</v>
      </c>
      <c r="CU58" s="95">
        <f>SUM(Tabelle2[[#This Row],[Jul 24 CF]:[Sep 24 CF]])</f>
        <v>0</v>
      </c>
      <c r="CV58" s="95">
        <f>SUM(Tabelle2[[#This Row],[Oct 24 CF]:[Dec 24 CF]])</f>
        <v>0</v>
      </c>
      <c r="CW58" s="98">
        <v>0</v>
      </c>
      <c r="CX58" s="275">
        <v>1920</v>
      </c>
      <c r="CY58" s="98">
        <v>0</v>
      </c>
      <c r="CZ58" s="52">
        <v>0</v>
      </c>
      <c r="DA58" s="52">
        <f>SUM(Tabelle2[[#This Row],[Jan 22 CF]:[Dec 22 CF]])</f>
        <v>0</v>
      </c>
      <c r="DB58" s="98">
        <f>SUM(Tabelle2[[#This Row],[Jan 23 CF]:[Dec 23 CF]])</f>
        <v>0</v>
      </c>
      <c r="DC58" s="98">
        <f>SUM(Tabelle2[[#This Row],[Jan 24 CF]:[Dec 24 CF]])</f>
        <v>0</v>
      </c>
      <c r="DD58" s="98">
        <v>0</v>
      </c>
      <c r="DE58" s="98">
        <v>0</v>
      </c>
      <c r="DF58" s="98">
        <v>0</v>
      </c>
      <c r="DG58" s="98">
        <v>0</v>
      </c>
      <c r="DH58" s="98">
        <v>0</v>
      </c>
      <c r="DI58" s="98">
        <v>0</v>
      </c>
      <c r="DJ58" s="98">
        <v>0</v>
      </c>
      <c r="DK58" s="98">
        <v>0</v>
      </c>
      <c r="DL58" s="98">
        <v>0</v>
      </c>
      <c r="DM58" s="98">
        <v>0</v>
      </c>
      <c r="DN58" s="95"/>
      <c r="DO58" s="95"/>
      <c r="DP58" s="226">
        <v>0.95</v>
      </c>
      <c r="DQ58" s="226">
        <v>0.92500000000000004</v>
      </c>
      <c r="DR58" s="226">
        <v>0.8</v>
      </c>
      <c r="DS58" s="226">
        <v>0.85</v>
      </c>
      <c r="DT58" s="226">
        <v>0.9</v>
      </c>
      <c r="DU58" s="226">
        <v>0.9</v>
      </c>
      <c r="DV58" s="226">
        <v>0.9</v>
      </c>
      <c r="DW58" s="226">
        <v>0.9</v>
      </c>
      <c r="DX58" s="226">
        <v>0.9</v>
      </c>
      <c r="DY58" s="226">
        <v>0.9</v>
      </c>
      <c r="DZ58" s="226">
        <v>0.9</v>
      </c>
      <c r="EA58" s="226">
        <v>0.88</v>
      </c>
      <c r="EB58" s="226">
        <v>0.9</v>
      </c>
      <c r="EC58" s="226">
        <v>0.93</v>
      </c>
      <c r="ED58" s="226">
        <v>0.93</v>
      </c>
      <c r="EE58" s="226">
        <v>0.9</v>
      </c>
      <c r="EF58" s="316">
        <v>0.9</v>
      </c>
      <c r="EG58" s="316">
        <v>0.9</v>
      </c>
      <c r="EH58" s="316">
        <v>0.9</v>
      </c>
      <c r="EI58" s="226">
        <v>0.95</v>
      </c>
      <c r="EJ58" s="226">
        <v>0.95</v>
      </c>
      <c r="EK58" s="226">
        <v>0.95</v>
      </c>
      <c r="EL58" s="226">
        <v>0.97499999999999998</v>
      </c>
      <c r="EM58" s="226">
        <v>0.95</v>
      </c>
      <c r="EN58" s="226">
        <v>0.9</v>
      </c>
      <c r="EO58" s="226">
        <v>0</v>
      </c>
      <c r="EP58" s="226">
        <v>0</v>
      </c>
      <c r="EQ58" s="226">
        <v>0</v>
      </c>
      <c r="ER58" s="226">
        <v>0</v>
      </c>
      <c r="ES58" s="226">
        <v>0</v>
      </c>
      <c r="ET58" s="226">
        <v>0</v>
      </c>
      <c r="EU58" s="226">
        <v>0</v>
      </c>
      <c r="EV58" s="226">
        <v>0</v>
      </c>
      <c r="EW58" s="226">
        <v>0</v>
      </c>
      <c r="EX58" s="226">
        <v>0</v>
      </c>
      <c r="EY58" s="226">
        <v>0</v>
      </c>
      <c r="EZ58" s="316">
        <v>0.9</v>
      </c>
      <c r="FA58" s="226">
        <v>0</v>
      </c>
      <c r="FB58" s="226">
        <v>0</v>
      </c>
      <c r="FC58" s="226">
        <v>0</v>
      </c>
      <c r="FD58" s="226">
        <v>0</v>
      </c>
      <c r="FE58" s="226">
        <v>0</v>
      </c>
      <c r="FF58" s="226">
        <v>0</v>
      </c>
      <c r="FG58" s="226">
        <v>0</v>
      </c>
      <c r="FH58" s="226">
        <v>0</v>
      </c>
      <c r="FI58" s="226">
        <v>0</v>
      </c>
      <c r="FJ58" s="226">
        <v>0</v>
      </c>
      <c r="FK58" s="226">
        <v>0</v>
      </c>
      <c r="FL58" s="226">
        <v>0</v>
      </c>
      <c r="FM58" s="195">
        <f t="shared" si="70"/>
        <v>0</v>
      </c>
      <c r="FN58" s="195">
        <f t="shared" si="71"/>
        <v>0</v>
      </c>
      <c r="FO58" s="195">
        <f t="shared" si="72"/>
        <v>0</v>
      </c>
      <c r="FP58" s="195">
        <f t="shared" si="73"/>
        <v>0</v>
      </c>
      <c r="FQ58" s="195">
        <f t="shared" si="74"/>
        <v>0</v>
      </c>
      <c r="FR58" s="195">
        <f t="shared" si="75"/>
        <v>0</v>
      </c>
      <c r="FS58" s="195">
        <f t="shared" si="76"/>
        <v>0</v>
      </c>
      <c r="FT58" s="95">
        <f t="shared" si="77"/>
        <v>0</v>
      </c>
      <c r="FU58" s="95">
        <f t="shared" si="78"/>
        <v>0</v>
      </c>
      <c r="FV58" s="95">
        <f t="shared" si="79"/>
        <v>0</v>
      </c>
      <c r="FW58" s="95">
        <f t="shared" si="80"/>
        <v>0</v>
      </c>
      <c r="FX58" s="95">
        <f t="shared" si="81"/>
        <v>0</v>
      </c>
      <c r="FY58" s="95">
        <f t="shared" si="82"/>
        <v>0</v>
      </c>
      <c r="FZ58" s="95">
        <f t="shared" si="83"/>
        <v>0</v>
      </c>
      <c r="GA58" s="95">
        <f t="shared" si="63"/>
        <v>0</v>
      </c>
      <c r="GB58" s="95">
        <f t="shared" si="64"/>
        <v>0</v>
      </c>
      <c r="GC58" s="95">
        <f t="shared" si="65"/>
        <v>0</v>
      </c>
      <c r="GD58" s="95">
        <f t="shared" si="66"/>
        <v>0</v>
      </c>
      <c r="GE58" s="95">
        <f t="shared" si="67"/>
        <v>0</v>
      </c>
      <c r="GF58" s="95">
        <f t="shared" si="68"/>
        <v>0</v>
      </c>
      <c r="GG58" s="95">
        <f t="shared" si="69"/>
        <v>0</v>
      </c>
      <c r="GH58" s="95">
        <f t="shared" si="84"/>
        <v>0</v>
      </c>
      <c r="GI58" s="95">
        <f>BW58*Tabelle2[[#This Row],[Nov 2023 AF]]</f>
        <v>0</v>
      </c>
      <c r="GJ58" s="95">
        <f>BX58*Tabelle2[[#This Row],[Dec 2023 AF]]</f>
        <v>0</v>
      </c>
      <c r="GK58" s="95">
        <f>BY58*Tabelle2[[#This Row],[Jan 2024 AF]]</f>
        <v>0</v>
      </c>
      <c r="GL58" s="95">
        <f>BZ58*Tabelle2[[#This Row],[Feb 2024 AF]]</f>
        <v>0</v>
      </c>
      <c r="GM58" s="95">
        <f>CA58*Tabelle2[[#This Row],[Mar 2024 AF]]</f>
        <v>0</v>
      </c>
      <c r="GN58" s="95">
        <f>CB58*Tabelle2[[#This Row],[Apr 2024 AF]]</f>
        <v>0</v>
      </c>
      <c r="GO58" s="95">
        <f>CC58*Tabelle2[[#This Row],[May 2024 AF]]</f>
        <v>0</v>
      </c>
      <c r="GP58" s="95">
        <f>CD58*Tabelle2[[#This Row],[Jun 2024 AF]]</f>
        <v>0</v>
      </c>
      <c r="GQ58" s="95">
        <f>CE58*Tabelle2[[#This Row],[Jul 2024 AF]]</f>
        <v>0</v>
      </c>
      <c r="GR58" s="95">
        <f>CF58*Tabelle2[[#This Row],[Aug 2024 AF]]</f>
        <v>0</v>
      </c>
      <c r="GS58" s="95">
        <f>CG58*Tabelle2[[#This Row],[Sep 2024 AF]]</f>
        <v>0</v>
      </c>
      <c r="GT58" s="95">
        <f>CH58*Tabelle2[[#This Row],[Oct 2024 AF]]</f>
        <v>0</v>
      </c>
      <c r="GU58" s="95">
        <f>CI58*Tabelle2[[#This Row],[Nov 2024 AF]]</f>
        <v>0</v>
      </c>
      <c r="GV58" s="95">
        <f>CJ58*Tabelle2[[#This Row],[Dec 2024 AF]]</f>
        <v>0</v>
      </c>
      <c r="GW58" s="95">
        <f>SUM(Tabelle2[[#This Row],[Jan 22 NF]:[Mar 22 NF]])</f>
        <v>0</v>
      </c>
      <c r="GX58" s="95">
        <f>SUM(Tabelle2[[#This Row],[Apr 22 NF]:[Jun 22 NF]])</f>
        <v>0</v>
      </c>
      <c r="GY58" s="95">
        <f>SUM(Tabelle2[[#This Row],[Jul 22 NF]:[Sep 22 NF]])</f>
        <v>0</v>
      </c>
      <c r="GZ58" s="95">
        <f>SUM(Tabelle2[[#This Row],[Oct 22 NF]:[Dec 22 NF]])</f>
        <v>0</v>
      </c>
      <c r="HA58" s="98">
        <f>SUM(Tabelle2[[#This Row],[Jan 23 NF]:[Mar 23 NF]])</f>
        <v>0</v>
      </c>
      <c r="HB58" s="98">
        <f>SUM(Tabelle2[[#This Row],[Apr 23 NF]:[Jun 23 NF]])</f>
        <v>0</v>
      </c>
      <c r="HC58" s="98">
        <f>SUM(Tabelle2[[#This Row],[Jul 23 NF]:[Sep 23 NF]])</f>
        <v>0</v>
      </c>
      <c r="HD58" s="98">
        <f>SUM(Tabelle2[[#This Row],[Oct 23 NF]:[Dec 23 NF]])</f>
        <v>0</v>
      </c>
      <c r="HE58" s="95">
        <f>SUM(Tabelle2[[#This Row],[Jan 24 NF]:[Mar 24 NF]])</f>
        <v>0</v>
      </c>
      <c r="HF58" s="98">
        <f>SUM(Tabelle2[[#This Row],[Apr 24 NF]:[Jun 24 NF]])</f>
        <v>0</v>
      </c>
      <c r="HG58" s="98">
        <f>SUM(Tabelle2[[#This Row],[Jul 24 NF]:[Sep 24 NF]])</f>
        <v>0</v>
      </c>
      <c r="HH58" s="98">
        <f>SUM(Tabelle2[[#This Row],[Oct 24 NF]:[Dec 24 NF]])</f>
        <v>0</v>
      </c>
      <c r="HI58" s="95">
        <v>0</v>
      </c>
      <c r="HJ58" s="95">
        <v>0</v>
      </c>
      <c r="HK58" s="95">
        <v>0</v>
      </c>
      <c r="HL58" s="95">
        <v>0</v>
      </c>
      <c r="HM58" s="95">
        <v>0</v>
      </c>
      <c r="HN58" s="95">
        <v>0</v>
      </c>
      <c r="HO58" s="95">
        <v>0</v>
      </c>
      <c r="HP58" s="95">
        <v>0</v>
      </c>
      <c r="HQ58" s="95">
        <v>0</v>
      </c>
      <c r="HR58" s="95">
        <v>0</v>
      </c>
      <c r="HS58" s="95">
        <v>0</v>
      </c>
      <c r="HT58" s="95">
        <v>0</v>
      </c>
      <c r="HU58" s="95">
        <v>0</v>
      </c>
      <c r="HV58" s="98">
        <v>0</v>
      </c>
      <c r="HW58" s="98">
        <v>1920</v>
      </c>
      <c r="HX58" s="98">
        <v>0</v>
      </c>
      <c r="HY58" s="98">
        <v>0</v>
      </c>
      <c r="HZ58" s="98">
        <f>SUM(Tabelle2[[#This Row],[Jan 22 NF]:[Dec 22 NF]])</f>
        <v>0</v>
      </c>
      <c r="IA58" s="98">
        <f>SUM(Tabelle2[[#This Row],[Jan 23 NF]:[Dec 23 NF]])</f>
        <v>0</v>
      </c>
      <c r="IB58" s="98">
        <f>SUM(Tabelle2[[#This Row],[Jan 24 NF]:[Dec 24 NF]])</f>
        <v>0</v>
      </c>
      <c r="IC58" s="98">
        <f>IFERROR(Tabelle2[[#This Row],[2025 CF]]*Tabelle2[[#This Row],[2025 AF]],0)</f>
        <v>0</v>
      </c>
      <c r="ID58" s="98">
        <f>IFERROR(Tabelle2[[#This Row],[2026 CF]]*Tabelle2[[#This Row],[2026 AF]],0)</f>
        <v>0</v>
      </c>
      <c r="IE58" s="98">
        <f>IFERROR(Tabelle2[[#This Row],[2027 CF]]*Tabelle2[[#This Row],[2027 AF]],0)</f>
        <v>0</v>
      </c>
      <c r="IF58" s="98">
        <f>IFERROR(Tabelle2[[#This Row],[2028 CF]]*Tabelle2[[#This Row],[2028 AF]],0)</f>
        <v>0</v>
      </c>
      <c r="IG58" s="98">
        <f>IFERROR(Tabelle2[[#This Row],[2029 CF]]*Tabelle2[[#This Row],[2029 AF]],0)</f>
        <v>0</v>
      </c>
      <c r="IH58" s="98">
        <f>IFERROR(Tabelle2[[#This Row],[2030 CF]]*Tabelle2[[#This Row],[2030 AF]],0)</f>
        <v>0</v>
      </c>
      <c r="II58" s="98">
        <f>IFERROR(Tabelle2[[#This Row],[2031 CF]]*Tabelle2[[#This Row],[2031 AF]],0)</f>
        <v>0</v>
      </c>
      <c r="IJ58" s="98">
        <f>IFERROR(Tabelle2[[#This Row],[2032 CF]]*Tabelle2[[#This Row],[2032 AF]],0)</f>
        <v>0</v>
      </c>
      <c r="IK58" s="98">
        <f>IFERROR(Tabelle2[[#This Row],[2033 CF]]*Tabelle2[[#This Row],[2033 AF]],0)</f>
        <v>0</v>
      </c>
      <c r="IL58" s="98">
        <f>IFERROR(Tabelle2[[#This Row],[2034 CF]]*Tabelle2[[#This Row],[2034 AF]],0)</f>
        <v>0</v>
      </c>
      <c r="IM58" s="98">
        <f>IFERROR(Tabelle2[[#This Row],[2035 CF]]*Tabelle2[[#This Row],[2035 AF]],0)</f>
        <v>0</v>
      </c>
      <c r="IN58" s="51">
        <v>0</v>
      </c>
      <c r="IO58" s="51">
        <v>0</v>
      </c>
      <c r="IP58" s="51">
        <v>0</v>
      </c>
      <c r="IQ58" s="51">
        <v>0</v>
      </c>
      <c r="IR58" s="51">
        <v>0</v>
      </c>
      <c r="IS58" s="51">
        <v>0</v>
      </c>
      <c r="IT58" s="51">
        <v>0</v>
      </c>
      <c r="IU58" s="51">
        <v>0</v>
      </c>
      <c r="IV58" s="51">
        <v>0</v>
      </c>
      <c r="IW58" s="51">
        <v>0</v>
      </c>
      <c r="IX58" s="51">
        <v>0</v>
      </c>
      <c r="IY58" s="51">
        <v>0</v>
      </c>
      <c r="IZ58" s="199">
        <v>0</v>
      </c>
      <c r="JA58" s="199">
        <v>0</v>
      </c>
      <c r="JB58" s="199">
        <v>0</v>
      </c>
      <c r="JC58" s="199">
        <v>0</v>
      </c>
      <c r="JD58" s="199">
        <v>0</v>
      </c>
      <c r="JE58" s="196">
        <v>0</v>
      </c>
      <c r="JF58" s="196">
        <v>0</v>
      </c>
      <c r="JG58" s="196">
        <v>0</v>
      </c>
      <c r="JH58" s="196">
        <v>0</v>
      </c>
      <c r="JI58" s="196">
        <v>0</v>
      </c>
      <c r="JJ58" s="196">
        <v>0</v>
      </c>
      <c r="JK58" s="196">
        <v>0</v>
      </c>
      <c r="JL58" s="196">
        <v>0</v>
      </c>
      <c r="JM58" s="196">
        <v>0</v>
      </c>
      <c r="JN58" s="196">
        <v>0</v>
      </c>
      <c r="JO58" s="196">
        <v>0</v>
      </c>
      <c r="JP58" s="196">
        <v>0</v>
      </c>
      <c r="JQ58" s="196">
        <f>SUM(Tabelle2[[#This Row],[Jan-23B]:[Mar-23B]])</f>
        <v>0</v>
      </c>
      <c r="JR58" s="196">
        <f>SUM(Tabelle2[[#This Row],[Apr-23B]:[Jun-23B]])</f>
        <v>0</v>
      </c>
      <c r="JS58" s="196">
        <f>SUM(Tabelle2[[#This Row],[Jul-23B]:[Sep-23B]])</f>
        <v>0</v>
      </c>
      <c r="JT58" s="196">
        <f>SUM(Tabelle2[[#This Row],[Oct-23B]:[Dec-23B]])</f>
        <v>0</v>
      </c>
      <c r="JU58" s="196">
        <f>SUM(Tabelle2[[#This Row],[1Q23 B1]:[4Q23 B]])</f>
        <v>0</v>
      </c>
      <c r="JV58" s="196">
        <v>0</v>
      </c>
      <c r="JW58" s="196">
        <v>0</v>
      </c>
      <c r="JX58" s="196">
        <v>0</v>
      </c>
      <c r="JY58" s="196">
        <v>0</v>
      </c>
      <c r="JZ58" s="196">
        <v>0</v>
      </c>
      <c r="KA58" s="196">
        <v>0</v>
      </c>
      <c r="KB58" s="196">
        <v>0</v>
      </c>
      <c r="KC58" s="196">
        <v>0</v>
      </c>
      <c r="KD58" s="196">
        <v>0</v>
      </c>
      <c r="KE58" s="196">
        <v>0</v>
      </c>
      <c r="KF58" s="196" t="str">
        <f>IF(SUM(Tabelle2[[#This Row],[2018 NF]:[2028 NF]],Tabelle2[[#This Row],[2023 B]])&gt;0,"yes","no")</f>
        <v>yes</v>
      </c>
      <c r="KG58" s="196" t="str">
        <f>IFERROR(INDEX(Tabelle2[[#Headers],[2005 NF]:[2034 NF]],MATCH(TRUE,INDEX(Tabelle2[[#This Row],[2005 NF]:[2034 NF]]&gt;1000,),0)),0)</f>
        <v>2019 NF</v>
      </c>
      <c r="KH58" s="196" t="str">
        <f>IFERROR(LOOKUP(2,1/(Tabelle2[[#This Row],[2005 NF]:[2035 NF]]&gt;1000),Tabelle2[[#Headers],[2005 NF]:[2035 NF]]),0)</f>
        <v>2019 NF</v>
      </c>
      <c r="KI58" s="196">
        <f>SUM(Tabelle2[[#This Row],[Jan 23 NF]:[Mar 23 NF]])</f>
        <v>0</v>
      </c>
      <c r="KJ58" s="196">
        <f>SUM(Tabelle2[[#This Row],[Jan-23B]:[Mar-23B]])</f>
        <v>0</v>
      </c>
      <c r="KK58" s="52">
        <v>0</v>
      </c>
      <c r="KL58" s="52">
        <v>0</v>
      </c>
      <c r="KM58" s="52">
        <v>0</v>
      </c>
      <c r="KN58" s="52">
        <v>0</v>
      </c>
      <c r="KO58" s="52">
        <v>0</v>
      </c>
      <c r="KP58" s="52">
        <v>0</v>
      </c>
      <c r="KQ58" s="52">
        <v>0</v>
      </c>
      <c r="KR58" s="52">
        <v>0</v>
      </c>
      <c r="KS58" s="52">
        <v>0</v>
      </c>
      <c r="KT58" s="52">
        <v>0</v>
      </c>
      <c r="KU58" s="52">
        <v>0</v>
      </c>
      <c r="KV58" s="52">
        <v>0</v>
      </c>
      <c r="KW58" s="52">
        <v>0</v>
      </c>
      <c r="KX58" s="52">
        <v>0</v>
      </c>
      <c r="KY58" s="52">
        <v>0</v>
      </c>
      <c r="KZ58" s="52">
        <v>0</v>
      </c>
      <c r="LA58" s="52" t="e">
        <f>$AV58*2.204623/#REF!*$AP58*Tabelle2[[#This Row],[May 23 NF]]</f>
        <v>#REF!</v>
      </c>
      <c r="LB58" s="52" t="e">
        <f>$AV58*2.204623/#REF!*$AP58*Tabelle2[[#This Row],[Jun 23 NF]]</f>
        <v>#REF!</v>
      </c>
      <c r="LC58" s="52" t="e">
        <f>$AV58*2.204623/#REF!*$AP58*Tabelle2[[#This Row],[Jul 23 NF]]</f>
        <v>#REF!</v>
      </c>
      <c r="LD58" s="52" t="e">
        <f>$AV58*2.204623/#REF!*$AP58*Tabelle2[[#This Row],[Aug 23 NF]]</f>
        <v>#REF!</v>
      </c>
      <c r="LE58" s="52" t="e">
        <f>$AV58*2.204623/#REF!*$AP58*Tabelle2[[#This Row],[Sep 23 NF]]</f>
        <v>#REF!</v>
      </c>
      <c r="LF58" s="52" t="e">
        <f>$AV58*2.204623/#REF!*$AP58*Tabelle2[[#This Row],[Oct 23 NF]]</f>
        <v>#REF!</v>
      </c>
      <c r="LG58" s="52" t="e">
        <f>$AV58*2.204623/#REF!*$AP58*Tabelle2[[#This Row],[Nov 23 NF]]</f>
        <v>#REF!</v>
      </c>
      <c r="LH58" s="52" t="e">
        <f>$AV58*2.204623/#REF!*$AP58*Tabelle2[[#This Row],[Dec 23 NF]]</f>
        <v>#REF!</v>
      </c>
      <c r="LI58" s="52" t="e">
        <f>$AV58*2.204623/#REF!*$AP58*Tabelle2[[#This Row],[Jan 24 NF]]</f>
        <v>#REF!</v>
      </c>
      <c r="LJ58" s="52" t="e">
        <f>$AV58*2.204623/#REF!*$AP58*Tabelle2[[#This Row],[Feb 24 NF]]</f>
        <v>#REF!</v>
      </c>
      <c r="LK58" s="52" t="e">
        <f>$AV58*2.204623/#REF!*$AP58*Tabelle2[[#This Row],[Mar 24 NF]]</f>
        <v>#REF!</v>
      </c>
      <c r="LL58" s="52" t="e">
        <f>$AV58*2.204623/#REF!*$AP58*Tabelle2[[#This Row],[Apr 24 NF]]</f>
        <v>#REF!</v>
      </c>
      <c r="LM58" s="52" t="e">
        <f>$AV58*2.204623/#REF!*$AP58*Tabelle2[[#This Row],[May 24 NF]]</f>
        <v>#REF!</v>
      </c>
      <c r="LN58" s="52" t="e">
        <f>$AV58*2.204623/#REF!*$AP58*Tabelle2[[#This Row],[Jun 24 NF]]</f>
        <v>#REF!</v>
      </c>
      <c r="LO58" s="52" t="e">
        <f>$AV58*2.204623/#REF!*$AP58*Tabelle2[[#This Row],[Jul 24 NF]]</f>
        <v>#REF!</v>
      </c>
      <c r="LP58" s="52" t="e">
        <f>$AV58*2.204623/#REF!*$AP58*Tabelle2[[#This Row],[Aug 24 NF]]</f>
        <v>#REF!</v>
      </c>
      <c r="LQ58" s="52" t="e">
        <f>$AV58*2.204623/#REF!*$AP58*Tabelle2[[#This Row],[Sep 24 NF]]</f>
        <v>#REF!</v>
      </c>
      <c r="LR58" s="52" t="e">
        <f>$AV58*2.204623/#REF!*$AP58*Tabelle2[[#This Row],[Oct 24 NF]]</f>
        <v>#REF!</v>
      </c>
      <c r="LS58" s="52" t="e">
        <f>$AV58*2.204623/#REF!*$AP58*Tabelle2[[#This Row],[Nov 24 NF]]</f>
        <v>#REF!</v>
      </c>
      <c r="LT58" s="52" t="e">
        <f>$AV58*2.204623/#REF!*$AP58*Tabelle2[[#This Row],[Dec 24 NF]]</f>
        <v>#REF!</v>
      </c>
      <c r="LU58" s="198">
        <f>SUM(Tabelle2[[#This Row],[Jan 22 EV]:[Mar 22 EV]])</f>
        <v>0</v>
      </c>
      <c r="LV58" s="198">
        <f>SUM(Tabelle2[[#This Row],[Apr 22 EV]:[Jun 22 EV]])</f>
        <v>0</v>
      </c>
      <c r="LW58" s="198">
        <f>SUM(Tabelle2[[#This Row],[Jul 22 EV]:[Sep 22 EV]])</f>
        <v>0</v>
      </c>
      <c r="LX58" s="198">
        <f>SUM(Tabelle2[[#This Row],[Oct 22 EV]:[Dec 22 EV]])</f>
        <v>0</v>
      </c>
      <c r="LY58" s="198">
        <f>SUM(Tabelle2[[#This Row],[Jan 23 EV]:[Mar 23 EV]])</f>
        <v>0</v>
      </c>
      <c r="LZ58" s="198" t="e">
        <f>SUM(Tabelle2[[#This Row],[Apr 23 EV]:[Jun 23 EV]])</f>
        <v>#REF!</v>
      </c>
      <c r="MA58" s="198" t="e">
        <f>SUM(Tabelle2[[#This Row],[Jul 23 EV]:[Sep 23 EV]])</f>
        <v>#REF!</v>
      </c>
      <c r="MB58" s="198" t="e">
        <f>SUM(Tabelle2[[#This Row],[Oct 23 EV]:[Dec 23 EV]])</f>
        <v>#REF!</v>
      </c>
      <c r="MC58" s="198" t="e">
        <f>SUM(Tabelle2[[#This Row],[Jan 24 EV]:[Mar 24 EV]])</f>
        <v>#REF!</v>
      </c>
      <c r="MD58" s="198" t="e">
        <f>SUM(Tabelle2[[#This Row],[Apr 24 EV]:[Jun 24 EV]])</f>
        <v>#REF!</v>
      </c>
      <c r="ME58" s="198" t="e">
        <f>SUM(Tabelle2[[#This Row],[Jul 24 EV]:[Sep 24 EV]])</f>
        <v>#REF!</v>
      </c>
      <c r="MF58" s="198" t="e">
        <f>SUM(Tabelle2[[#This Row],[Oct 24 EV]:[Dec 24 EV]])</f>
        <v>#REF!</v>
      </c>
      <c r="MG58" s="68">
        <v>0</v>
      </c>
      <c r="MH58" s="68">
        <v>0</v>
      </c>
      <c r="MI58" s="68">
        <v>0</v>
      </c>
      <c r="MJ58" s="68">
        <v>0</v>
      </c>
      <c r="MK58" s="68">
        <v>0</v>
      </c>
      <c r="ML58" s="68">
        <v>0</v>
      </c>
      <c r="MM58" s="68">
        <v>0</v>
      </c>
      <c r="MN58" s="68">
        <v>0</v>
      </c>
      <c r="MO58" s="68">
        <v>0</v>
      </c>
      <c r="MP58" s="98">
        <v>0</v>
      </c>
      <c r="MQ58" s="98" t="e">
        <f>$AS58*2.204623/#REF!*$AP58*HU58</f>
        <v>#REF!</v>
      </c>
      <c r="MR58" s="98" t="e">
        <f>$AT58*2.204623/#REF!*$AP58*HV58</f>
        <v>#REF!</v>
      </c>
      <c r="MS58" s="98">
        <v>282.19174400000003</v>
      </c>
      <c r="MT58" s="98">
        <v>0</v>
      </c>
      <c r="MU58" s="98">
        <v>0</v>
      </c>
      <c r="MV58" s="98">
        <f>SUM(Tabelle2[[#This Row],[Jan 22 EV]:[Dec 22 EV]])</f>
        <v>0</v>
      </c>
      <c r="MW58" s="98" t="e">
        <f>SUM(Tabelle2[[#This Row],[Jan 23 EV]:[Dec 23 EV]])</f>
        <v>#REF!</v>
      </c>
      <c r="MX58" s="98" t="e">
        <f>SUM(Tabelle2[[#This Row],[Jan 24 EV]:[Dec 24 EV]])</f>
        <v>#REF!</v>
      </c>
      <c r="MY58" s="98">
        <f t="shared" si="51"/>
        <v>0</v>
      </c>
      <c r="MZ58" s="98">
        <f t="shared" si="52"/>
        <v>0</v>
      </c>
      <c r="NA58" s="98">
        <f t="shared" si="53"/>
        <v>0</v>
      </c>
      <c r="NB58" s="98">
        <f t="shared" si="54"/>
        <v>0</v>
      </c>
      <c r="NC58" s="52">
        <v>0</v>
      </c>
      <c r="ND58" s="52">
        <v>0</v>
      </c>
      <c r="NE58" s="52">
        <v>0</v>
      </c>
      <c r="NF58" s="52">
        <v>0</v>
      </c>
      <c r="NG58" s="52">
        <v>0</v>
      </c>
      <c r="NH58" s="52">
        <v>0</v>
      </c>
      <c r="NI58" s="52">
        <v>0</v>
      </c>
      <c r="NJ58" s="52">
        <v>0</v>
      </c>
      <c r="NK58" s="52">
        <v>0</v>
      </c>
      <c r="NL58" s="52">
        <v>0</v>
      </c>
      <c r="NM58" s="52">
        <v>0</v>
      </c>
      <c r="NN58" s="52">
        <v>0</v>
      </c>
      <c r="NO58" s="198">
        <f t="shared" si="58"/>
        <v>0</v>
      </c>
      <c r="NP58" s="198">
        <f t="shared" si="59"/>
        <v>0</v>
      </c>
      <c r="NQ58" s="198">
        <f t="shared" si="60"/>
        <v>0</v>
      </c>
      <c r="NR58" s="198">
        <f t="shared" si="61"/>
        <v>0</v>
      </c>
      <c r="NS58" s="198">
        <f t="shared" si="62"/>
        <v>0</v>
      </c>
      <c r="NT58" s="198">
        <v>0</v>
      </c>
      <c r="NU58" s="198">
        <v>0</v>
      </c>
      <c r="NV58" s="198">
        <v>0</v>
      </c>
      <c r="NW58" s="198">
        <v>0</v>
      </c>
      <c r="NX58" s="198">
        <v>0</v>
      </c>
      <c r="NY58" s="198">
        <v>0</v>
      </c>
      <c r="NZ58" s="198">
        <v>0</v>
      </c>
      <c r="OA58" s="198">
        <v>0</v>
      </c>
      <c r="OB58" s="198">
        <v>0</v>
      </c>
      <c r="OC58" s="198">
        <v>0</v>
      </c>
      <c r="OD58" s="198">
        <v>0</v>
      </c>
      <c r="OE58" s="198">
        <v>0</v>
      </c>
      <c r="OF58" s="198">
        <f>SUM(Tabelle2[[#This Row],[Jan 23 B EV]:[Mar 23 B EV]])</f>
        <v>0</v>
      </c>
      <c r="OG58" s="198">
        <f>SUM(Tabelle2[[#This Row],[Apr 23 B EV]:[Jun 23 B EV]])</f>
        <v>0</v>
      </c>
      <c r="OH58" s="198">
        <f>SUM(Tabelle2[[#This Row],[Jul 23 B EV]:[Sep 23 B EV]])</f>
        <v>0</v>
      </c>
      <c r="OI58" s="198">
        <f>SUM(Tabelle2[[#This Row],[Oct 23 B EV]:[Dec 23 B EV]])</f>
        <v>0</v>
      </c>
      <c r="OJ58" s="198">
        <f>SUM(Tabelle2[[#This Row],[Jan 23 B EV]:[Dec 23 B EV]])</f>
        <v>0</v>
      </c>
      <c r="OK58" s="68"/>
      <c r="OL58" s="68"/>
      <c r="OM58" s="43" t="s">
        <v>959</v>
      </c>
      <c r="ON58" s="43" t="s">
        <v>975</v>
      </c>
      <c r="OO58" s="43">
        <v>0</v>
      </c>
      <c r="OP58" s="43">
        <v>0</v>
      </c>
      <c r="OQ58" s="68"/>
      <c r="OR58" s="68"/>
      <c r="OS58" s="68"/>
      <c r="OT58" s="68"/>
      <c r="OU58" s="68"/>
      <c r="OV58" s="68"/>
      <c r="OW58" s="68"/>
      <c r="OX58" s="198" t="s">
        <v>1229</v>
      </c>
      <c r="OY58" s="198" t="s">
        <v>1229</v>
      </c>
      <c r="OZ58" s="198" t="s">
        <v>1229</v>
      </c>
      <c r="PA58" s="198" t="s">
        <v>1229</v>
      </c>
      <c r="PB58" s="353" t="s">
        <v>1229</v>
      </c>
      <c r="PC58" s="130" t="s">
        <v>57</v>
      </c>
      <c r="PD58" s="53" t="s">
        <v>100</v>
      </c>
      <c r="PE58" s="53" t="s">
        <v>159</v>
      </c>
      <c r="PF58" s="53" t="s">
        <v>45</v>
      </c>
      <c r="PG58" s="53">
        <v>0</v>
      </c>
      <c r="PH58" s="53">
        <v>0</v>
      </c>
      <c r="PI58" s="53">
        <v>1</v>
      </c>
      <c r="PJ58" s="53" t="s">
        <v>45</v>
      </c>
      <c r="PK58" s="53">
        <v>0</v>
      </c>
      <c r="PL58" s="53">
        <v>0</v>
      </c>
      <c r="PM58" s="334"/>
      <c r="PN58" s="53" t="s">
        <v>979</v>
      </c>
      <c r="PO58" s="53" t="s">
        <v>17</v>
      </c>
      <c r="PP58" s="200">
        <v>2407.8740082170316</v>
      </c>
      <c r="PQ58" s="56">
        <v>2220.7924770497352</v>
      </c>
      <c r="PR58" s="56">
        <v>2393.0833333333335</v>
      </c>
      <c r="PS58" s="56">
        <v>2425</v>
      </c>
      <c r="PT58" s="200">
        <v>2151.6666666666665</v>
      </c>
      <c r="PU58" s="200">
        <v>2059.5416666666665</v>
      </c>
      <c r="PV58" s="200">
        <v>2813.8101851851857</v>
      </c>
      <c r="PW58" s="200">
        <v>3372.4709444775326</v>
      </c>
      <c r="PX58" s="200" t="e">
        <f>IF($PI58=1,SUMIF(#REF!,$PF58,#REF!),SUMIF(#REF!,$PJ58,#REF!))</f>
        <v>#REF!</v>
      </c>
      <c r="PY58" s="200" t="e">
        <f>IF($PI58=1,SUMIF(#REF!,$PF58,#REF!),SUMIF(#REF!,$PJ58,#REF!))</f>
        <v>#REF!</v>
      </c>
      <c r="PZ58" s="200" t="e">
        <f>IF($PI58=1,SUMIF(#REF!,$PF58,#REF!),SUMIF(#REF!,$PJ58,#REF!))</f>
        <v>#REF!</v>
      </c>
      <c r="QA58" s="200" t="e">
        <f>IF($PI58=1,SUMIF(#REF!,$PF58,#REF!),SUMIF(#REF!,$PJ58,#REF!))</f>
        <v>#REF!</v>
      </c>
      <c r="QB58" s="200" t="e">
        <f>IF($PI58=1,SUMIF(#REF!,$PF58,#REF!),SUMIF(#REF!,$PJ58,#REF!))</f>
        <v>#REF!</v>
      </c>
      <c r="QC58" s="200" t="e">
        <f>IF($PI58=1,SUMIF(#REF!,$PF58,#REF!),SUMIF(#REF!,$PJ58,#REF!))</f>
        <v>#REF!</v>
      </c>
      <c r="QD58" s="57">
        <f t="shared" si="55"/>
        <v>5.1078226972143899</v>
      </c>
      <c r="QE58" s="57">
        <f t="shared" si="56"/>
        <v>5.5040916666666666</v>
      </c>
      <c r="QF58" s="57">
        <f t="shared" si="50"/>
        <v>5.5774999999999997</v>
      </c>
      <c r="QG58" s="57">
        <f t="shared" si="57"/>
        <v>4.948833333333333</v>
      </c>
      <c r="QH58" s="57">
        <f t="shared" si="42"/>
        <v>4.7369458333333325</v>
      </c>
      <c r="QI58" s="57">
        <f t="shared" si="43"/>
        <v>6.4717634259259267</v>
      </c>
      <c r="QJ58" s="57">
        <f>IF(Tabelle2[[#This Row],[Index and Premium Usage]]=1,($AW58*(1+$AZ58))*(PW58*(1+$PG58)+$PH58)/1000,($AW58*(1+$AZ58))*(PW58*(1+$PG58)+$PK58)/1000)</f>
        <v>7.7566831722983247</v>
      </c>
      <c r="QK58" s="57" t="e">
        <f>IF($PI58=1,($AW58*(1+$AY58))*(PX58*(1+$PG58)+$PH58)/1000,($AW58*(1+$AZ58))*(PX58*(1+$PG58)+$PK58+Tabelle2[[#This Row],[Premium VW 2023]])/1000)</f>
        <v>#REF!</v>
      </c>
      <c r="QL58" s="57" t="e">
        <f t="shared" si="44"/>
        <v>#REF!</v>
      </c>
      <c r="QM58" s="57" t="e">
        <f t="shared" si="45"/>
        <v>#REF!</v>
      </c>
      <c r="QN58" s="57" t="e">
        <f t="shared" si="46"/>
        <v>#REF!</v>
      </c>
      <c r="QO58" s="57" t="e">
        <f t="shared" si="47"/>
        <v>#REF!</v>
      </c>
      <c r="QP58" s="57" t="e">
        <f t="shared" si="48"/>
        <v>#REF!</v>
      </c>
    </row>
    <row r="59" spans="1:458" ht="12.75" customHeight="1">
      <c r="A59" s="94" t="s">
        <v>838</v>
      </c>
      <c r="B59" s="94" t="s">
        <v>87</v>
      </c>
      <c r="C59" s="94" t="s">
        <v>1553</v>
      </c>
      <c r="D59" s="2" t="s">
        <v>108</v>
      </c>
      <c r="E59" s="173" t="s">
        <v>304</v>
      </c>
      <c r="F59" s="2" t="s">
        <v>304</v>
      </c>
      <c r="G59" s="2" t="s">
        <v>304</v>
      </c>
      <c r="H59" s="2" t="s">
        <v>1557</v>
      </c>
      <c r="I59" s="188" t="s">
        <v>422</v>
      </c>
      <c r="J59" s="2" t="s">
        <v>423</v>
      </c>
      <c r="K59" s="2" t="s">
        <v>28</v>
      </c>
      <c r="L59" s="2" t="s">
        <v>28</v>
      </c>
      <c r="M59" s="2" t="s">
        <v>426</v>
      </c>
      <c r="N59" s="2" t="s">
        <v>427</v>
      </c>
      <c r="O59" s="64"/>
      <c r="P59" s="3">
        <v>0</v>
      </c>
      <c r="Q59" s="2">
        <v>0</v>
      </c>
      <c r="R59" s="63"/>
      <c r="S59" s="63"/>
      <c r="T59" s="94" t="s">
        <v>1282</v>
      </c>
      <c r="U59" s="63" t="s">
        <v>14</v>
      </c>
      <c r="V59" s="63"/>
      <c r="W59" s="63"/>
      <c r="X59" s="94"/>
      <c r="Y59" s="2" t="s">
        <v>235</v>
      </c>
      <c r="Z59" s="2" t="s">
        <v>261</v>
      </c>
      <c r="AA59" s="2" t="s">
        <v>428</v>
      </c>
      <c r="AB59" s="2">
        <v>0</v>
      </c>
      <c r="AC59" s="326" t="s">
        <v>1039</v>
      </c>
      <c r="AD59" s="63"/>
      <c r="AE59" s="63"/>
      <c r="AF59" s="63" t="s">
        <v>119</v>
      </c>
      <c r="AG59" s="2">
        <v>0</v>
      </c>
      <c r="AH59" s="2">
        <v>0</v>
      </c>
      <c r="AI59" s="2">
        <v>0</v>
      </c>
      <c r="AJ59" s="63" t="s">
        <v>120</v>
      </c>
      <c r="AK59" s="66"/>
      <c r="AL59" s="67"/>
      <c r="AM59" s="67"/>
      <c r="AN59" s="67"/>
      <c r="AO59" s="67"/>
      <c r="AP59" s="67">
        <v>1</v>
      </c>
      <c r="AQ59" s="42"/>
      <c r="AR59" s="37">
        <v>1.8</v>
      </c>
      <c r="AS59" s="67">
        <v>1.8</v>
      </c>
      <c r="AT59" s="67">
        <v>1.8</v>
      </c>
      <c r="AU59" s="67">
        <v>1.8</v>
      </c>
      <c r="AV59" s="33">
        <v>1.8</v>
      </c>
      <c r="AW59" s="33">
        <v>1.8</v>
      </c>
      <c r="AX59" s="193"/>
      <c r="AY59" s="61">
        <v>0.15</v>
      </c>
      <c r="AZ59" s="61">
        <v>0.15</v>
      </c>
      <c r="BA59" s="96">
        <v>0</v>
      </c>
      <c r="BB59" s="96">
        <v>0</v>
      </c>
      <c r="BC59" s="96">
        <v>0</v>
      </c>
      <c r="BD59" s="96">
        <v>0</v>
      </c>
      <c r="BE59" s="133">
        <v>0</v>
      </c>
      <c r="BF59" s="133">
        <v>0</v>
      </c>
      <c r="BG59" s="133">
        <v>0</v>
      </c>
      <c r="BH59" s="133">
        <v>0</v>
      </c>
      <c r="BI59" s="133">
        <v>0</v>
      </c>
      <c r="BJ59" s="133">
        <v>0</v>
      </c>
      <c r="BK59" s="133">
        <v>0</v>
      </c>
      <c r="BL59" s="133">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5">
        <f>SUM(Tabelle2[[#This Row],[Jan 22 CF]:[Mar 22 CF]])</f>
        <v>0</v>
      </c>
      <c r="CL59" s="95">
        <f>SUM(Tabelle2[[#This Row],[Apr 22 CF]:[Jun 22 CF]])</f>
        <v>0</v>
      </c>
      <c r="CM59" s="95">
        <f>SUM(Tabelle2[[#This Row],[Jul 22 CF]:[Sep 22 CF]])</f>
        <v>0</v>
      </c>
      <c r="CN59" s="95">
        <f>SUM(Tabelle2[[#This Row],[Oct 22 CF]:[Dec 22 CF]])</f>
        <v>0</v>
      </c>
      <c r="CO59" s="95">
        <f>SUM(Tabelle2[[#This Row],[Jan 23 CF]:[Mar 23 CF]])</f>
        <v>0</v>
      </c>
      <c r="CP59" s="95">
        <f>SUM(Tabelle2[[#This Row],[Apr 23 CF]:[Jun 23 CF]])</f>
        <v>0</v>
      </c>
      <c r="CQ59" s="95">
        <f>SUM(Tabelle2[[#This Row],[Jul 23 CF]:[Sep 23 CF]])</f>
        <v>0</v>
      </c>
      <c r="CR59" s="95">
        <f>SUM(Tabelle2[[#This Row],[Oct 23 CF]:[Dec 23 CF]])</f>
        <v>0</v>
      </c>
      <c r="CS59" s="95">
        <f>SUM(Tabelle2[[#This Row],[Jan 24 CF]:[Mar 24 CF]])</f>
        <v>0</v>
      </c>
      <c r="CT59" s="95">
        <f>SUM(Tabelle2[[#This Row],[Apr 24 CF]:[Jun 24 CF]])</f>
        <v>0</v>
      </c>
      <c r="CU59" s="95">
        <f>SUM(Tabelle2[[#This Row],[Jul 24 CF]:[Sep 24 CF]])</f>
        <v>0</v>
      </c>
      <c r="CV59" s="95">
        <f>SUM(Tabelle2[[#This Row],[Oct 24 CF]:[Dec 24 CF]])</f>
        <v>0</v>
      </c>
      <c r="CW59" s="98">
        <v>0</v>
      </c>
      <c r="CX59" s="275">
        <v>100</v>
      </c>
      <c r="CY59" s="98">
        <v>0</v>
      </c>
      <c r="CZ59" s="52">
        <v>0</v>
      </c>
      <c r="DA59" s="52">
        <f>SUM(Tabelle2[[#This Row],[Jan 22 CF]:[Dec 22 CF]])</f>
        <v>0</v>
      </c>
      <c r="DB59" s="98">
        <f>SUM(Tabelle2[[#This Row],[Jan 23 CF]:[Dec 23 CF]])</f>
        <v>0</v>
      </c>
      <c r="DC59" s="98">
        <f>SUM(Tabelle2[[#This Row],[Jan 24 CF]:[Dec 24 CF]])</f>
        <v>0</v>
      </c>
      <c r="DD59" s="98">
        <v>0</v>
      </c>
      <c r="DE59" s="98">
        <v>0</v>
      </c>
      <c r="DF59" s="98">
        <v>0</v>
      </c>
      <c r="DG59" s="98">
        <v>0</v>
      </c>
      <c r="DH59" s="98">
        <v>0</v>
      </c>
      <c r="DI59" s="98">
        <v>0</v>
      </c>
      <c r="DJ59" s="98">
        <v>0</v>
      </c>
      <c r="DK59" s="98">
        <v>0</v>
      </c>
      <c r="DL59" s="98">
        <v>0</v>
      </c>
      <c r="DM59" s="98">
        <v>0</v>
      </c>
      <c r="DN59" s="95"/>
      <c r="DO59" s="95"/>
      <c r="DP59" s="226">
        <v>0.95</v>
      </c>
      <c r="DQ59" s="226">
        <v>0.92500000000000004</v>
      </c>
      <c r="DR59" s="226">
        <v>0.8</v>
      </c>
      <c r="DS59" s="226">
        <v>0.85</v>
      </c>
      <c r="DT59" s="226">
        <v>0.9</v>
      </c>
      <c r="DU59" s="226">
        <v>0.9</v>
      </c>
      <c r="DV59" s="226">
        <v>0.9</v>
      </c>
      <c r="DW59" s="226">
        <v>0.9</v>
      </c>
      <c r="DX59" s="226">
        <v>0.9</v>
      </c>
      <c r="DY59" s="226">
        <v>0.9</v>
      </c>
      <c r="DZ59" s="226">
        <v>0.9</v>
      </c>
      <c r="EA59" s="226">
        <v>0.88</v>
      </c>
      <c r="EB59" s="226">
        <v>0.9</v>
      </c>
      <c r="EC59" s="226">
        <v>0.93</v>
      </c>
      <c r="ED59" s="226">
        <v>0.93</v>
      </c>
      <c r="EE59" s="226">
        <v>0.9</v>
      </c>
      <c r="EF59" s="316">
        <v>0.9</v>
      </c>
      <c r="EG59" s="316">
        <v>0.9</v>
      </c>
      <c r="EH59" s="316">
        <v>0.9</v>
      </c>
      <c r="EI59" s="226">
        <v>0.95</v>
      </c>
      <c r="EJ59" s="226">
        <v>0.95</v>
      </c>
      <c r="EK59" s="226">
        <v>0.95</v>
      </c>
      <c r="EL59" s="226">
        <v>0.97499999999999998</v>
      </c>
      <c r="EM59" s="226">
        <v>0.95</v>
      </c>
      <c r="EN59" s="226">
        <v>0.9</v>
      </c>
      <c r="EO59" s="226">
        <v>0.9</v>
      </c>
      <c r="EP59" s="226">
        <v>0.9</v>
      </c>
      <c r="EQ59" s="226">
        <v>0.9</v>
      </c>
      <c r="ER59" s="226">
        <v>0.9</v>
      </c>
      <c r="ES59" s="226">
        <v>0.9</v>
      </c>
      <c r="ET59" s="226">
        <v>0.9</v>
      </c>
      <c r="EU59" s="226">
        <v>0.9</v>
      </c>
      <c r="EV59" s="226">
        <v>0.9</v>
      </c>
      <c r="EW59" s="226">
        <v>0.9</v>
      </c>
      <c r="EX59" s="226">
        <v>0.9</v>
      </c>
      <c r="EY59" s="226">
        <v>0.9</v>
      </c>
      <c r="EZ59" s="316">
        <v>0.9</v>
      </c>
      <c r="FA59" s="226">
        <v>0.9</v>
      </c>
      <c r="FB59" s="226">
        <v>0.85</v>
      </c>
      <c r="FC59" s="226">
        <v>0.85</v>
      </c>
      <c r="FD59" s="226">
        <v>0.85</v>
      </c>
      <c r="FE59" s="226">
        <v>0.85</v>
      </c>
      <c r="FF59" s="226">
        <v>0.85</v>
      </c>
      <c r="FG59" s="226">
        <v>0.85</v>
      </c>
      <c r="FH59" s="226">
        <v>0.85</v>
      </c>
      <c r="FI59" s="226">
        <v>0.85</v>
      </c>
      <c r="FJ59" s="226">
        <v>0.85</v>
      </c>
      <c r="FK59" s="226">
        <v>0.85</v>
      </c>
      <c r="FL59" s="226">
        <v>0.85</v>
      </c>
      <c r="FM59" s="195">
        <f t="shared" si="70"/>
        <v>0</v>
      </c>
      <c r="FN59" s="195">
        <f t="shared" si="71"/>
        <v>0</v>
      </c>
      <c r="FO59" s="195">
        <f t="shared" si="72"/>
        <v>0</v>
      </c>
      <c r="FP59" s="195">
        <f t="shared" si="73"/>
        <v>0</v>
      </c>
      <c r="FQ59" s="195">
        <f t="shared" si="74"/>
        <v>0</v>
      </c>
      <c r="FR59" s="195">
        <f t="shared" si="75"/>
        <v>0</v>
      </c>
      <c r="FS59" s="195">
        <f t="shared" si="76"/>
        <v>0</v>
      </c>
      <c r="FT59" s="95">
        <f t="shared" si="77"/>
        <v>0</v>
      </c>
      <c r="FU59" s="95">
        <f t="shared" si="78"/>
        <v>0</v>
      </c>
      <c r="FV59" s="95">
        <f t="shared" si="79"/>
        <v>0</v>
      </c>
      <c r="FW59" s="95">
        <f t="shared" si="80"/>
        <v>0</v>
      </c>
      <c r="FX59" s="95">
        <f t="shared" si="81"/>
        <v>0</v>
      </c>
      <c r="FY59" s="95">
        <f t="shared" si="82"/>
        <v>0</v>
      </c>
      <c r="FZ59" s="95">
        <f t="shared" si="83"/>
        <v>0</v>
      </c>
      <c r="GA59" s="95">
        <f t="shared" si="63"/>
        <v>0</v>
      </c>
      <c r="GB59" s="95">
        <f t="shared" si="64"/>
        <v>0</v>
      </c>
      <c r="GC59" s="95">
        <f t="shared" si="65"/>
        <v>0</v>
      </c>
      <c r="GD59" s="95">
        <f t="shared" si="66"/>
        <v>0</v>
      </c>
      <c r="GE59" s="95">
        <f t="shared" si="67"/>
        <v>0</v>
      </c>
      <c r="GF59" s="95">
        <f t="shared" si="68"/>
        <v>0</v>
      </c>
      <c r="GG59" s="95">
        <f t="shared" si="69"/>
        <v>0</v>
      </c>
      <c r="GH59" s="95">
        <f t="shared" si="84"/>
        <v>0</v>
      </c>
      <c r="GI59" s="95">
        <f>BW59*Tabelle2[[#This Row],[Nov 2023 AF]]</f>
        <v>0</v>
      </c>
      <c r="GJ59" s="95">
        <f>BX59*Tabelle2[[#This Row],[Dec 2023 AF]]</f>
        <v>0</v>
      </c>
      <c r="GK59" s="95">
        <f>BY59*Tabelle2[[#This Row],[Jan 2024 AF]]</f>
        <v>0</v>
      </c>
      <c r="GL59" s="95">
        <f>BZ59*Tabelle2[[#This Row],[Feb 2024 AF]]</f>
        <v>0</v>
      </c>
      <c r="GM59" s="95">
        <f>CA59*Tabelle2[[#This Row],[Mar 2024 AF]]</f>
        <v>0</v>
      </c>
      <c r="GN59" s="95">
        <f>CB59*Tabelle2[[#This Row],[Apr 2024 AF]]</f>
        <v>0</v>
      </c>
      <c r="GO59" s="95">
        <f>CC59*Tabelle2[[#This Row],[May 2024 AF]]</f>
        <v>0</v>
      </c>
      <c r="GP59" s="95">
        <f>CD59*Tabelle2[[#This Row],[Jun 2024 AF]]</f>
        <v>0</v>
      </c>
      <c r="GQ59" s="95">
        <f>CE59*Tabelle2[[#This Row],[Jul 2024 AF]]</f>
        <v>0</v>
      </c>
      <c r="GR59" s="95">
        <f>CF59*Tabelle2[[#This Row],[Aug 2024 AF]]</f>
        <v>0</v>
      </c>
      <c r="GS59" s="95">
        <f>CG59*Tabelle2[[#This Row],[Sep 2024 AF]]</f>
        <v>0</v>
      </c>
      <c r="GT59" s="95">
        <f>CH59*Tabelle2[[#This Row],[Oct 2024 AF]]</f>
        <v>0</v>
      </c>
      <c r="GU59" s="95">
        <f>CI59*Tabelle2[[#This Row],[Nov 2024 AF]]</f>
        <v>0</v>
      </c>
      <c r="GV59" s="95">
        <f>CJ59*Tabelle2[[#This Row],[Dec 2024 AF]]</f>
        <v>0</v>
      </c>
      <c r="GW59" s="95">
        <f>SUM(Tabelle2[[#This Row],[Jan 22 NF]:[Mar 22 NF]])</f>
        <v>0</v>
      </c>
      <c r="GX59" s="95">
        <f>SUM(Tabelle2[[#This Row],[Apr 22 NF]:[Jun 22 NF]])</f>
        <v>0</v>
      </c>
      <c r="GY59" s="95">
        <f>SUM(Tabelle2[[#This Row],[Jul 22 NF]:[Sep 22 NF]])</f>
        <v>0</v>
      </c>
      <c r="GZ59" s="95">
        <f>SUM(Tabelle2[[#This Row],[Oct 22 NF]:[Dec 22 NF]])</f>
        <v>0</v>
      </c>
      <c r="HA59" s="98">
        <f>SUM(Tabelle2[[#This Row],[Jan 23 NF]:[Mar 23 NF]])</f>
        <v>0</v>
      </c>
      <c r="HB59" s="98">
        <f>SUM(Tabelle2[[#This Row],[Apr 23 NF]:[Jun 23 NF]])</f>
        <v>0</v>
      </c>
      <c r="HC59" s="98">
        <f>SUM(Tabelle2[[#This Row],[Jul 23 NF]:[Sep 23 NF]])</f>
        <v>0</v>
      </c>
      <c r="HD59" s="98">
        <f>SUM(Tabelle2[[#This Row],[Oct 23 NF]:[Dec 23 NF]])</f>
        <v>0</v>
      </c>
      <c r="HE59" s="95">
        <f>SUM(Tabelle2[[#This Row],[Jan 24 NF]:[Mar 24 NF]])</f>
        <v>0</v>
      </c>
      <c r="HF59" s="98">
        <f>SUM(Tabelle2[[#This Row],[Apr 24 NF]:[Jun 24 NF]])</f>
        <v>0</v>
      </c>
      <c r="HG59" s="98">
        <f>SUM(Tabelle2[[#This Row],[Jul 24 NF]:[Sep 24 NF]])</f>
        <v>0</v>
      </c>
      <c r="HH59" s="98">
        <f>SUM(Tabelle2[[#This Row],[Oct 24 NF]:[Dec 24 NF]])</f>
        <v>0</v>
      </c>
      <c r="HI59" s="95">
        <v>0</v>
      </c>
      <c r="HJ59" s="95">
        <v>0</v>
      </c>
      <c r="HK59" s="95">
        <v>0</v>
      </c>
      <c r="HL59" s="95">
        <v>0</v>
      </c>
      <c r="HM59" s="95">
        <v>0</v>
      </c>
      <c r="HN59" s="95">
        <v>0</v>
      </c>
      <c r="HO59" s="95">
        <v>0</v>
      </c>
      <c r="HP59" s="95">
        <v>0</v>
      </c>
      <c r="HQ59" s="95">
        <v>0</v>
      </c>
      <c r="HR59" s="95">
        <v>0</v>
      </c>
      <c r="HS59" s="95">
        <v>0</v>
      </c>
      <c r="HT59" s="95">
        <v>0</v>
      </c>
      <c r="HU59" s="95">
        <v>38</v>
      </c>
      <c r="HV59" s="98">
        <v>0</v>
      </c>
      <c r="HW59" s="98">
        <v>100</v>
      </c>
      <c r="HX59" s="98">
        <v>0</v>
      </c>
      <c r="HY59" s="98">
        <v>0</v>
      </c>
      <c r="HZ59" s="98">
        <f>SUM(Tabelle2[[#This Row],[Jan 22 NF]:[Dec 22 NF]])</f>
        <v>0</v>
      </c>
      <c r="IA59" s="98">
        <f>SUM(Tabelle2[[#This Row],[Jan 23 NF]:[Dec 23 NF]])</f>
        <v>0</v>
      </c>
      <c r="IB59" s="98">
        <f>SUM(Tabelle2[[#This Row],[Jan 24 NF]:[Dec 24 NF]])</f>
        <v>0</v>
      </c>
      <c r="IC59" s="98">
        <f>IFERROR(Tabelle2[[#This Row],[2025 CF]]*Tabelle2[[#This Row],[2025 AF]],0)</f>
        <v>0</v>
      </c>
      <c r="ID59" s="98">
        <f>IFERROR(Tabelle2[[#This Row],[2026 CF]]*Tabelle2[[#This Row],[2026 AF]],0)</f>
        <v>0</v>
      </c>
      <c r="IE59" s="98">
        <f>IFERROR(Tabelle2[[#This Row],[2027 CF]]*Tabelle2[[#This Row],[2027 AF]],0)</f>
        <v>0</v>
      </c>
      <c r="IF59" s="98">
        <f>IFERROR(Tabelle2[[#This Row],[2028 CF]]*Tabelle2[[#This Row],[2028 AF]],0)</f>
        <v>0</v>
      </c>
      <c r="IG59" s="98">
        <f>IFERROR(Tabelle2[[#This Row],[2029 CF]]*Tabelle2[[#This Row],[2029 AF]],0)</f>
        <v>0</v>
      </c>
      <c r="IH59" s="98">
        <f>IFERROR(Tabelle2[[#This Row],[2030 CF]]*Tabelle2[[#This Row],[2030 AF]],0)</f>
        <v>0</v>
      </c>
      <c r="II59" s="98">
        <f>IFERROR(Tabelle2[[#This Row],[2031 CF]]*Tabelle2[[#This Row],[2031 AF]],0)</f>
        <v>0</v>
      </c>
      <c r="IJ59" s="98">
        <f>IFERROR(Tabelle2[[#This Row],[2032 CF]]*Tabelle2[[#This Row],[2032 AF]],0)</f>
        <v>0</v>
      </c>
      <c r="IK59" s="98">
        <f>IFERROR(Tabelle2[[#This Row],[2033 CF]]*Tabelle2[[#This Row],[2033 AF]],0)</f>
        <v>0</v>
      </c>
      <c r="IL59" s="98">
        <f>IFERROR(Tabelle2[[#This Row],[2034 CF]]*Tabelle2[[#This Row],[2034 AF]],0)</f>
        <v>0</v>
      </c>
      <c r="IM59" s="98">
        <f>IFERROR(Tabelle2[[#This Row],[2035 CF]]*Tabelle2[[#This Row],[2035 AF]],0)</f>
        <v>0</v>
      </c>
      <c r="IN59" s="51">
        <v>0</v>
      </c>
      <c r="IO59" s="51">
        <v>0</v>
      </c>
      <c r="IP59" s="51">
        <v>242.25</v>
      </c>
      <c r="IQ59" s="51">
        <v>0</v>
      </c>
      <c r="IR59" s="51">
        <v>0</v>
      </c>
      <c r="IS59" s="51">
        <v>0</v>
      </c>
      <c r="IT59" s="51">
        <v>0</v>
      </c>
      <c r="IU59" s="51">
        <v>0</v>
      </c>
      <c r="IV59" s="51">
        <v>0</v>
      </c>
      <c r="IW59" s="51">
        <v>0</v>
      </c>
      <c r="IX59" s="51">
        <v>0</v>
      </c>
      <c r="IY59" s="51">
        <v>0</v>
      </c>
      <c r="IZ59" s="199">
        <v>242.25</v>
      </c>
      <c r="JA59" s="199">
        <v>0</v>
      </c>
      <c r="JB59" s="199">
        <v>0</v>
      </c>
      <c r="JC59" s="199">
        <v>0</v>
      </c>
      <c r="JD59" s="199">
        <v>242.25</v>
      </c>
      <c r="JE59" s="196">
        <v>0</v>
      </c>
      <c r="JF59" s="196">
        <v>0</v>
      </c>
      <c r="JG59" s="196">
        <v>0</v>
      </c>
      <c r="JH59" s="196">
        <v>0</v>
      </c>
      <c r="JI59" s="196">
        <v>0</v>
      </c>
      <c r="JJ59" s="196">
        <v>0</v>
      </c>
      <c r="JK59" s="196">
        <v>0</v>
      </c>
      <c r="JL59" s="196">
        <v>0</v>
      </c>
      <c r="JM59" s="196">
        <v>0</v>
      </c>
      <c r="JN59" s="196">
        <v>0</v>
      </c>
      <c r="JO59" s="196">
        <v>0</v>
      </c>
      <c r="JP59" s="196">
        <v>0</v>
      </c>
      <c r="JQ59" s="196">
        <f>SUM(Tabelle2[[#This Row],[Jan-23B]:[Mar-23B]])</f>
        <v>0</v>
      </c>
      <c r="JR59" s="196">
        <f>SUM(Tabelle2[[#This Row],[Apr-23B]:[Jun-23B]])</f>
        <v>0</v>
      </c>
      <c r="JS59" s="196">
        <f>SUM(Tabelle2[[#This Row],[Jul-23B]:[Sep-23B]])</f>
        <v>0</v>
      </c>
      <c r="JT59" s="196">
        <f>SUM(Tabelle2[[#This Row],[Oct-23B]:[Dec-23B]])</f>
        <v>0</v>
      </c>
      <c r="JU59" s="196">
        <f>SUM(Tabelle2[[#This Row],[1Q23 B1]:[4Q23 B]])</f>
        <v>0</v>
      </c>
      <c r="JV59" s="196">
        <v>0</v>
      </c>
      <c r="JW59" s="196">
        <v>0</v>
      </c>
      <c r="JX59" s="196">
        <v>0</v>
      </c>
      <c r="JY59" s="196">
        <v>0</v>
      </c>
      <c r="JZ59" s="196">
        <v>0</v>
      </c>
      <c r="KA59" s="196">
        <v>0</v>
      </c>
      <c r="KB59" s="196">
        <v>0</v>
      </c>
      <c r="KC59" s="196">
        <v>0</v>
      </c>
      <c r="KD59" s="196">
        <v>0</v>
      </c>
      <c r="KE59" s="196">
        <v>0</v>
      </c>
      <c r="KF59" s="196" t="str">
        <f>IF(SUM(Tabelle2[[#This Row],[2018 NF]:[2028 NF]],Tabelle2[[#This Row],[2023 B]])&gt;0,"yes","no")</f>
        <v>yes</v>
      </c>
      <c r="KG59" s="196">
        <f>IFERROR(INDEX(Tabelle2[[#Headers],[2005 NF]:[2034 NF]],MATCH(TRUE,INDEX(Tabelle2[[#This Row],[2005 NF]:[2034 NF]]&gt;1000,),0)),0)</f>
        <v>0</v>
      </c>
      <c r="KH59" s="196">
        <f>IFERROR(LOOKUP(2,1/(Tabelle2[[#This Row],[2005 NF]:[2035 NF]]&gt;1000),Tabelle2[[#Headers],[2005 NF]:[2035 NF]]),0)</f>
        <v>0</v>
      </c>
      <c r="KI59" s="196">
        <f>SUM(Tabelle2[[#This Row],[Jan 23 NF]:[Mar 23 NF]])</f>
        <v>0</v>
      </c>
      <c r="KJ59" s="196">
        <f>SUM(Tabelle2[[#This Row],[Jan-23B]:[Mar-23B]])</f>
        <v>0</v>
      </c>
      <c r="KK59" s="52">
        <v>0</v>
      </c>
      <c r="KL59" s="52">
        <v>0</v>
      </c>
      <c r="KM59" s="52">
        <v>0</v>
      </c>
      <c r="KN59" s="52">
        <v>0</v>
      </c>
      <c r="KO59" s="52">
        <v>0</v>
      </c>
      <c r="KP59" s="52">
        <v>0</v>
      </c>
      <c r="KQ59" s="52">
        <v>0</v>
      </c>
      <c r="KR59" s="52">
        <v>0</v>
      </c>
      <c r="KS59" s="52">
        <v>0</v>
      </c>
      <c r="KT59" s="52">
        <v>0</v>
      </c>
      <c r="KU59" s="52">
        <v>0</v>
      </c>
      <c r="KV59" s="52">
        <v>0</v>
      </c>
      <c r="KW59" s="52">
        <v>0</v>
      </c>
      <c r="KX59" s="52">
        <v>0</v>
      </c>
      <c r="KY59" s="52">
        <v>0</v>
      </c>
      <c r="KZ59" s="52">
        <v>0</v>
      </c>
      <c r="LA59" s="52" t="e">
        <f>$AV59*2.204623/#REF!*$AP59*Tabelle2[[#This Row],[May 23 NF]]</f>
        <v>#REF!</v>
      </c>
      <c r="LB59" s="52" t="e">
        <f>$AV59*2.204623/#REF!*$AP59*Tabelle2[[#This Row],[Jun 23 NF]]</f>
        <v>#REF!</v>
      </c>
      <c r="LC59" s="52" t="e">
        <f>$AV59*2.204623/#REF!*$AP59*Tabelle2[[#This Row],[Jul 23 NF]]</f>
        <v>#REF!</v>
      </c>
      <c r="LD59" s="52" t="e">
        <f>$AV59*2.204623/#REF!*$AP59*Tabelle2[[#This Row],[Aug 23 NF]]</f>
        <v>#REF!</v>
      </c>
      <c r="LE59" s="52" t="e">
        <f>$AV59*2.204623/#REF!*$AP59*Tabelle2[[#This Row],[Sep 23 NF]]</f>
        <v>#REF!</v>
      </c>
      <c r="LF59" s="52" t="e">
        <f>$AV59*2.204623/#REF!*$AP59*Tabelle2[[#This Row],[Oct 23 NF]]</f>
        <v>#REF!</v>
      </c>
      <c r="LG59" s="52" t="e">
        <f>$AV59*2.204623/#REF!*$AP59*Tabelle2[[#This Row],[Nov 23 NF]]</f>
        <v>#REF!</v>
      </c>
      <c r="LH59" s="52" t="e">
        <f>$AV59*2.204623/#REF!*$AP59*Tabelle2[[#This Row],[Dec 23 NF]]</f>
        <v>#REF!</v>
      </c>
      <c r="LI59" s="52" t="e">
        <f>$AV59*2.204623/#REF!*$AP59*Tabelle2[[#This Row],[Jan 24 NF]]</f>
        <v>#REF!</v>
      </c>
      <c r="LJ59" s="52" t="e">
        <f>$AV59*2.204623/#REF!*$AP59*Tabelle2[[#This Row],[Feb 24 NF]]</f>
        <v>#REF!</v>
      </c>
      <c r="LK59" s="52" t="e">
        <f>$AV59*2.204623/#REF!*$AP59*Tabelle2[[#This Row],[Mar 24 NF]]</f>
        <v>#REF!</v>
      </c>
      <c r="LL59" s="52" t="e">
        <f>$AV59*2.204623/#REF!*$AP59*Tabelle2[[#This Row],[Apr 24 NF]]</f>
        <v>#REF!</v>
      </c>
      <c r="LM59" s="52" t="e">
        <f>$AV59*2.204623/#REF!*$AP59*Tabelle2[[#This Row],[May 24 NF]]</f>
        <v>#REF!</v>
      </c>
      <c r="LN59" s="52" t="e">
        <f>$AV59*2.204623/#REF!*$AP59*Tabelle2[[#This Row],[Jun 24 NF]]</f>
        <v>#REF!</v>
      </c>
      <c r="LO59" s="52" t="e">
        <f>$AV59*2.204623/#REF!*$AP59*Tabelle2[[#This Row],[Jul 24 NF]]</f>
        <v>#REF!</v>
      </c>
      <c r="LP59" s="52" t="e">
        <f>$AV59*2.204623/#REF!*$AP59*Tabelle2[[#This Row],[Aug 24 NF]]</f>
        <v>#REF!</v>
      </c>
      <c r="LQ59" s="52" t="e">
        <f>$AV59*2.204623/#REF!*$AP59*Tabelle2[[#This Row],[Sep 24 NF]]</f>
        <v>#REF!</v>
      </c>
      <c r="LR59" s="52" t="e">
        <f>$AV59*2.204623/#REF!*$AP59*Tabelle2[[#This Row],[Oct 24 NF]]</f>
        <v>#REF!</v>
      </c>
      <c r="LS59" s="52" t="e">
        <f>$AV59*2.204623/#REF!*$AP59*Tabelle2[[#This Row],[Nov 24 NF]]</f>
        <v>#REF!</v>
      </c>
      <c r="LT59" s="52" t="e">
        <f>$AV59*2.204623/#REF!*$AP59*Tabelle2[[#This Row],[Dec 24 NF]]</f>
        <v>#REF!</v>
      </c>
      <c r="LU59" s="198">
        <f>SUM(Tabelle2[[#This Row],[Jan 22 EV]:[Mar 22 EV]])</f>
        <v>0</v>
      </c>
      <c r="LV59" s="198">
        <f>SUM(Tabelle2[[#This Row],[Apr 22 EV]:[Jun 22 EV]])</f>
        <v>0</v>
      </c>
      <c r="LW59" s="198">
        <f>SUM(Tabelle2[[#This Row],[Jul 22 EV]:[Sep 22 EV]])</f>
        <v>0</v>
      </c>
      <c r="LX59" s="198">
        <f>SUM(Tabelle2[[#This Row],[Oct 22 EV]:[Dec 22 EV]])</f>
        <v>0</v>
      </c>
      <c r="LY59" s="198">
        <f>SUM(Tabelle2[[#This Row],[Jan 23 EV]:[Mar 23 EV]])</f>
        <v>0</v>
      </c>
      <c r="LZ59" s="198" t="e">
        <f>SUM(Tabelle2[[#This Row],[Apr 23 EV]:[Jun 23 EV]])</f>
        <v>#REF!</v>
      </c>
      <c r="MA59" s="198" t="e">
        <f>SUM(Tabelle2[[#This Row],[Jul 23 EV]:[Sep 23 EV]])</f>
        <v>#REF!</v>
      </c>
      <c r="MB59" s="198" t="e">
        <f>SUM(Tabelle2[[#This Row],[Oct 23 EV]:[Dec 23 EV]])</f>
        <v>#REF!</v>
      </c>
      <c r="MC59" s="198" t="e">
        <f>SUM(Tabelle2[[#This Row],[Jan 24 EV]:[Mar 24 EV]])</f>
        <v>#REF!</v>
      </c>
      <c r="MD59" s="198" t="e">
        <f>SUM(Tabelle2[[#This Row],[Apr 24 EV]:[Jun 24 EV]])</f>
        <v>#REF!</v>
      </c>
      <c r="ME59" s="198" t="e">
        <f>SUM(Tabelle2[[#This Row],[Jul 24 EV]:[Sep 24 EV]])</f>
        <v>#REF!</v>
      </c>
      <c r="MF59" s="198" t="e">
        <f>SUM(Tabelle2[[#This Row],[Oct 24 EV]:[Dec 24 EV]])</f>
        <v>#REF!</v>
      </c>
      <c r="MG59" s="68">
        <v>0</v>
      </c>
      <c r="MH59" s="68">
        <v>0</v>
      </c>
      <c r="MI59" s="68">
        <v>0</v>
      </c>
      <c r="MJ59" s="68">
        <v>0</v>
      </c>
      <c r="MK59" s="68">
        <v>0</v>
      </c>
      <c r="ML59" s="68">
        <v>0</v>
      </c>
      <c r="MM59" s="68">
        <v>0</v>
      </c>
      <c r="MN59" s="68">
        <v>0</v>
      </c>
      <c r="MO59" s="68">
        <v>0</v>
      </c>
      <c r="MP59" s="98">
        <v>0</v>
      </c>
      <c r="MQ59" s="98" t="e">
        <f>$AS59*2.204623/#REF!*$AP59*HU59</f>
        <v>#REF!</v>
      </c>
      <c r="MR59" s="98" t="e">
        <f>$AT59*2.204623/#REF!*$AP59*HV59</f>
        <v>#REF!</v>
      </c>
      <c r="MS59" s="98">
        <v>13.227738000000002</v>
      </c>
      <c r="MT59" s="98">
        <v>0</v>
      </c>
      <c r="MU59" s="98">
        <v>0</v>
      </c>
      <c r="MV59" s="98">
        <f>SUM(Tabelle2[[#This Row],[Jan 22 EV]:[Dec 22 EV]])</f>
        <v>0</v>
      </c>
      <c r="MW59" s="98" t="e">
        <f>SUM(Tabelle2[[#This Row],[Jan 23 EV]:[Dec 23 EV]])</f>
        <v>#REF!</v>
      </c>
      <c r="MX59" s="98" t="e">
        <f>SUM(Tabelle2[[#This Row],[Jan 24 EV]:[Dec 24 EV]])</f>
        <v>#REF!</v>
      </c>
      <c r="MY59" s="98">
        <f t="shared" si="51"/>
        <v>0</v>
      </c>
      <c r="MZ59" s="98">
        <f t="shared" si="52"/>
        <v>0</v>
      </c>
      <c r="NA59" s="98">
        <f t="shared" si="53"/>
        <v>0</v>
      </c>
      <c r="NB59" s="98">
        <f t="shared" si="54"/>
        <v>0</v>
      </c>
      <c r="NC59" s="52">
        <v>0</v>
      </c>
      <c r="ND59" s="52">
        <v>0</v>
      </c>
      <c r="NE59" s="52">
        <v>32.044195305000009</v>
      </c>
      <c r="NF59" s="52">
        <v>0</v>
      </c>
      <c r="NG59" s="52">
        <v>0</v>
      </c>
      <c r="NH59" s="52">
        <v>0</v>
      </c>
      <c r="NI59" s="52">
        <v>0</v>
      </c>
      <c r="NJ59" s="52">
        <v>0</v>
      </c>
      <c r="NK59" s="52">
        <v>0</v>
      </c>
      <c r="NL59" s="52">
        <v>0</v>
      </c>
      <c r="NM59" s="52">
        <v>0</v>
      </c>
      <c r="NN59" s="52">
        <v>0</v>
      </c>
      <c r="NO59" s="198">
        <f t="shared" si="58"/>
        <v>32.044195305000009</v>
      </c>
      <c r="NP59" s="198">
        <f t="shared" si="59"/>
        <v>0</v>
      </c>
      <c r="NQ59" s="198">
        <f t="shared" si="60"/>
        <v>0</v>
      </c>
      <c r="NR59" s="198">
        <f t="shared" si="61"/>
        <v>0</v>
      </c>
      <c r="NS59" s="198">
        <f t="shared" si="62"/>
        <v>32.044195305000009</v>
      </c>
      <c r="NT59" s="198">
        <v>0</v>
      </c>
      <c r="NU59" s="198">
        <v>0</v>
      </c>
      <c r="NV59" s="198">
        <v>0</v>
      </c>
      <c r="NW59" s="198">
        <v>0</v>
      </c>
      <c r="NX59" s="198">
        <v>0</v>
      </c>
      <c r="NY59" s="198">
        <v>0</v>
      </c>
      <c r="NZ59" s="198">
        <v>0</v>
      </c>
      <c r="OA59" s="198">
        <v>0</v>
      </c>
      <c r="OB59" s="198">
        <v>0</v>
      </c>
      <c r="OC59" s="198">
        <v>0</v>
      </c>
      <c r="OD59" s="198">
        <v>0</v>
      </c>
      <c r="OE59" s="198">
        <v>0</v>
      </c>
      <c r="OF59" s="198">
        <f>SUM(Tabelle2[[#This Row],[Jan 23 B EV]:[Mar 23 B EV]])</f>
        <v>0</v>
      </c>
      <c r="OG59" s="198">
        <f>SUM(Tabelle2[[#This Row],[Apr 23 B EV]:[Jun 23 B EV]])</f>
        <v>0</v>
      </c>
      <c r="OH59" s="198">
        <f>SUM(Tabelle2[[#This Row],[Jul 23 B EV]:[Sep 23 B EV]])</f>
        <v>0</v>
      </c>
      <c r="OI59" s="198">
        <f>SUM(Tabelle2[[#This Row],[Oct 23 B EV]:[Dec 23 B EV]])</f>
        <v>0</v>
      </c>
      <c r="OJ59" s="198">
        <f>SUM(Tabelle2[[#This Row],[Jan 23 B EV]:[Dec 23 B EV]])</f>
        <v>0</v>
      </c>
      <c r="OK59" s="68"/>
      <c r="OL59" s="68"/>
      <c r="OM59" s="43" t="s">
        <v>959</v>
      </c>
      <c r="ON59" s="43" t="s">
        <v>975</v>
      </c>
      <c r="OO59" s="43">
        <v>0</v>
      </c>
      <c r="OP59" s="43">
        <v>0</v>
      </c>
      <c r="OQ59" s="68"/>
      <c r="OR59" s="68"/>
      <c r="OS59" s="68"/>
      <c r="OT59" s="68"/>
      <c r="OU59" s="68"/>
      <c r="OV59" s="68"/>
      <c r="OW59" s="68"/>
      <c r="OX59" s="198">
        <v>0</v>
      </c>
      <c r="OY59" s="198">
        <v>0</v>
      </c>
      <c r="OZ59" s="198">
        <v>0</v>
      </c>
      <c r="PA59" s="198">
        <v>0</v>
      </c>
      <c r="PB59" s="353">
        <v>0</v>
      </c>
      <c r="PC59" s="130" t="s">
        <v>57</v>
      </c>
      <c r="PD59" s="332" t="s">
        <v>100</v>
      </c>
      <c r="PE59" s="3" t="s">
        <v>159</v>
      </c>
      <c r="PF59" s="328" t="s">
        <v>45</v>
      </c>
      <c r="PG59" s="131">
        <v>0</v>
      </c>
      <c r="PH59" s="55">
        <v>0</v>
      </c>
      <c r="PI59" s="4">
        <v>1</v>
      </c>
      <c r="PJ59" s="4" t="s">
        <v>45</v>
      </c>
      <c r="PK59" s="4">
        <v>0</v>
      </c>
      <c r="PL59" s="4"/>
      <c r="PM59" s="334"/>
      <c r="PN59" s="332" t="s">
        <v>979</v>
      </c>
      <c r="PO59" s="3" t="s">
        <v>17</v>
      </c>
      <c r="PP59" s="200">
        <v>2407.8740082170316</v>
      </c>
      <c r="PQ59" s="56">
        <v>2220.7924770497352</v>
      </c>
      <c r="PR59" s="56">
        <v>2393.0833333333335</v>
      </c>
      <c r="PS59" s="56">
        <v>2425</v>
      </c>
      <c r="PT59" s="200">
        <v>2151.6666666666665</v>
      </c>
      <c r="PU59" s="200">
        <v>2059.5416666666665</v>
      </c>
      <c r="PV59" s="200">
        <v>2813.8101851851857</v>
      </c>
      <c r="PW59" s="200">
        <v>3372.4709444775326</v>
      </c>
      <c r="PX59" s="200" t="e">
        <f>IF($PI59=1,SUMIF(#REF!,$PF59,#REF!),SUMIF(#REF!,$PJ59,#REF!))</f>
        <v>#REF!</v>
      </c>
      <c r="PY59" s="200" t="e">
        <f>IF($PI59=1,SUMIF(#REF!,$PF59,#REF!),SUMIF(#REF!,$PJ59,#REF!))</f>
        <v>#REF!</v>
      </c>
      <c r="PZ59" s="200" t="e">
        <f>IF($PI59=1,SUMIF(#REF!,$PF59,#REF!),SUMIF(#REF!,$PJ59,#REF!))</f>
        <v>#REF!</v>
      </c>
      <c r="QA59" s="200" t="e">
        <f>IF($PI59=1,SUMIF(#REF!,$PF59,#REF!),SUMIF(#REF!,$PJ59,#REF!))</f>
        <v>#REF!</v>
      </c>
      <c r="QB59" s="200" t="e">
        <f>IF($PI59=1,SUMIF(#REF!,$PF59,#REF!),SUMIF(#REF!,$PJ59,#REF!))</f>
        <v>#REF!</v>
      </c>
      <c r="QC59" s="200" t="e">
        <f>IF($PI59=1,SUMIF(#REF!,$PF59,#REF!),SUMIF(#REF!,$PJ59,#REF!))</f>
        <v>#REF!</v>
      </c>
      <c r="QD59" s="57">
        <f t="shared" si="55"/>
        <v>4.5970404274929511</v>
      </c>
      <c r="QE59" s="57">
        <f t="shared" si="56"/>
        <v>4.9536825000000002</v>
      </c>
      <c r="QF59" s="57">
        <f t="shared" si="50"/>
        <v>5.0197500000000002</v>
      </c>
      <c r="QG59" s="57">
        <f t="shared" si="57"/>
        <v>4.453949999999999</v>
      </c>
      <c r="QH59" s="57">
        <f t="shared" si="42"/>
        <v>4.2632512499999997</v>
      </c>
      <c r="QI59" s="57">
        <f t="shared" si="43"/>
        <v>5.8245870833333342</v>
      </c>
      <c r="QJ59" s="57">
        <f>IF(Tabelle2[[#This Row],[Index and Premium Usage]]=1,($AW59*(1+$AZ59))*(PW59*(1+$PG59)+$PH59)/1000,($AW59*(1+$AZ59))*(PW59*(1+$PG59)+$PK59)/1000)</f>
        <v>6.9810148550684916</v>
      </c>
      <c r="QK59" s="57" t="e">
        <f>IF($PI59=1,($AW59*(1+$AY59))*(PX59*(1+$PG59)+$PH59)/1000,($AW59*(1+$AZ59))*(PX59*(1+$PG59)+$PK59+Tabelle2[[#This Row],[Premium VW 2023]])/1000)</f>
        <v>#REF!</v>
      </c>
      <c r="QL59" s="57" t="e">
        <f t="shared" si="44"/>
        <v>#REF!</v>
      </c>
      <c r="QM59" s="57" t="e">
        <f t="shared" si="45"/>
        <v>#REF!</v>
      </c>
      <c r="QN59" s="57" t="e">
        <f t="shared" si="46"/>
        <v>#REF!</v>
      </c>
      <c r="QO59" s="57" t="e">
        <f t="shared" si="47"/>
        <v>#REF!</v>
      </c>
      <c r="QP59" s="57" t="e">
        <f t="shared" si="48"/>
        <v>#REF!</v>
      </c>
    </row>
    <row r="60" spans="1:458" ht="12.75" customHeight="1">
      <c r="A60" s="94" t="s">
        <v>841</v>
      </c>
      <c r="B60" s="94" t="s">
        <v>87</v>
      </c>
      <c r="C60" s="94" t="s">
        <v>1553</v>
      </c>
      <c r="D60" s="2" t="s">
        <v>108</v>
      </c>
      <c r="E60" s="173" t="s">
        <v>304</v>
      </c>
      <c r="F60" s="2" t="s">
        <v>304</v>
      </c>
      <c r="G60" s="2" t="s">
        <v>304</v>
      </c>
      <c r="H60" s="2" t="s">
        <v>1557</v>
      </c>
      <c r="I60" s="188" t="s">
        <v>422</v>
      </c>
      <c r="J60" s="2" t="s">
        <v>423</v>
      </c>
      <c r="K60" s="2" t="s">
        <v>28</v>
      </c>
      <c r="L60" s="2" t="s">
        <v>28</v>
      </c>
      <c r="M60" s="2" t="s">
        <v>435</v>
      </c>
      <c r="N60" s="64" t="s">
        <v>436</v>
      </c>
      <c r="O60" s="64"/>
      <c r="P60" s="65"/>
      <c r="Q60" s="2"/>
      <c r="R60" s="63"/>
      <c r="S60" s="63"/>
      <c r="T60" s="94" t="s">
        <v>1282</v>
      </c>
      <c r="U60" s="63" t="s">
        <v>14</v>
      </c>
      <c r="V60" s="63"/>
      <c r="W60" s="63"/>
      <c r="X60" s="94"/>
      <c r="Y60" s="63" t="s">
        <v>235</v>
      </c>
      <c r="Z60" s="94" t="s">
        <v>261</v>
      </c>
      <c r="AA60" s="69" t="s">
        <v>437</v>
      </c>
      <c r="AB60" s="64"/>
      <c r="AC60" s="327"/>
      <c r="AD60" s="63"/>
      <c r="AE60" s="63"/>
      <c r="AF60" s="63" t="s">
        <v>119</v>
      </c>
      <c r="AG60" s="2"/>
      <c r="AH60" s="2"/>
      <c r="AI60" s="2"/>
      <c r="AJ60" s="63" t="s">
        <v>120</v>
      </c>
      <c r="AK60" s="66"/>
      <c r="AL60" s="67"/>
      <c r="AM60" s="67"/>
      <c r="AN60" s="67"/>
      <c r="AO60" s="67"/>
      <c r="AP60" s="67">
        <v>1</v>
      </c>
      <c r="AQ60" s="78"/>
      <c r="AR60" s="37">
        <v>1.28</v>
      </c>
      <c r="AS60" s="67">
        <v>1.28</v>
      </c>
      <c r="AT60" s="67">
        <v>1.28</v>
      </c>
      <c r="AU60" s="67">
        <v>1.28</v>
      </c>
      <c r="AV60" s="67">
        <v>1.28</v>
      </c>
      <c r="AW60" s="33">
        <v>1.28</v>
      </c>
      <c r="AX60" s="193"/>
      <c r="AY60" s="36">
        <v>0.15</v>
      </c>
      <c r="AZ60" s="36">
        <v>0.15</v>
      </c>
      <c r="BA60" s="96">
        <v>0</v>
      </c>
      <c r="BB60" s="96">
        <v>0</v>
      </c>
      <c r="BC60" s="96">
        <v>0</v>
      </c>
      <c r="BD60" s="96">
        <v>0</v>
      </c>
      <c r="BE60" s="133">
        <v>0</v>
      </c>
      <c r="BF60" s="133">
        <v>0</v>
      </c>
      <c r="BG60" s="133">
        <v>0</v>
      </c>
      <c r="BH60" s="133">
        <v>0</v>
      </c>
      <c r="BI60" s="133">
        <v>0</v>
      </c>
      <c r="BJ60" s="133">
        <v>0</v>
      </c>
      <c r="BK60" s="133">
        <v>0</v>
      </c>
      <c r="BL60" s="133">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5">
        <f>SUM(Tabelle2[[#This Row],[Jan 22 CF]:[Mar 22 CF]])</f>
        <v>0</v>
      </c>
      <c r="CL60" s="95">
        <f>SUM(Tabelle2[[#This Row],[Apr 22 CF]:[Jun 22 CF]])</f>
        <v>0</v>
      </c>
      <c r="CM60" s="95">
        <f>SUM(Tabelle2[[#This Row],[Jul 22 CF]:[Sep 22 CF]])</f>
        <v>0</v>
      </c>
      <c r="CN60" s="95">
        <f>SUM(Tabelle2[[#This Row],[Oct 22 CF]:[Dec 22 CF]])</f>
        <v>0</v>
      </c>
      <c r="CO60" s="95">
        <f>SUM(Tabelle2[[#This Row],[Jan 23 CF]:[Mar 23 CF]])</f>
        <v>0</v>
      </c>
      <c r="CP60" s="95">
        <f>SUM(Tabelle2[[#This Row],[Apr 23 CF]:[Jun 23 CF]])</f>
        <v>0</v>
      </c>
      <c r="CQ60" s="95">
        <f>SUM(Tabelle2[[#This Row],[Jul 23 CF]:[Sep 23 CF]])</f>
        <v>0</v>
      </c>
      <c r="CR60" s="95">
        <f>SUM(Tabelle2[[#This Row],[Oct 23 CF]:[Dec 23 CF]])</f>
        <v>0</v>
      </c>
      <c r="CS60" s="95">
        <f>SUM(Tabelle2[[#This Row],[Jan 24 CF]:[Mar 24 CF]])</f>
        <v>0</v>
      </c>
      <c r="CT60" s="95">
        <f>SUM(Tabelle2[[#This Row],[Apr 24 CF]:[Jun 24 CF]])</f>
        <v>0</v>
      </c>
      <c r="CU60" s="95">
        <f>SUM(Tabelle2[[#This Row],[Jul 24 CF]:[Sep 24 CF]])</f>
        <v>0</v>
      </c>
      <c r="CV60" s="95">
        <f>SUM(Tabelle2[[#This Row],[Oct 24 CF]:[Dec 24 CF]])</f>
        <v>0</v>
      </c>
      <c r="CW60" s="98">
        <v>0</v>
      </c>
      <c r="CX60" s="275">
        <v>0</v>
      </c>
      <c r="CY60" s="98">
        <v>0</v>
      </c>
      <c r="CZ60" s="52">
        <v>0</v>
      </c>
      <c r="DA60" s="52">
        <f>SUM(Tabelle2[[#This Row],[Jan 22 CF]:[Dec 22 CF]])</f>
        <v>0</v>
      </c>
      <c r="DB60" s="98">
        <f>SUM(Tabelle2[[#This Row],[Jan 23 CF]:[Dec 23 CF]])</f>
        <v>0</v>
      </c>
      <c r="DC60" s="98">
        <f>SUM(Tabelle2[[#This Row],[Jan 24 CF]:[Dec 24 CF]])</f>
        <v>0</v>
      </c>
      <c r="DD60" s="98">
        <v>0</v>
      </c>
      <c r="DE60" s="98">
        <v>0</v>
      </c>
      <c r="DF60" s="98">
        <v>0</v>
      </c>
      <c r="DG60" s="98">
        <v>0</v>
      </c>
      <c r="DH60" s="98">
        <v>0</v>
      </c>
      <c r="DI60" s="98">
        <v>0</v>
      </c>
      <c r="DJ60" s="98">
        <v>0</v>
      </c>
      <c r="DK60" s="98">
        <v>0</v>
      </c>
      <c r="DL60" s="98">
        <v>0</v>
      </c>
      <c r="DM60" s="98">
        <v>0</v>
      </c>
      <c r="DN60" s="98"/>
      <c r="DO60" s="98"/>
      <c r="DP60" s="226">
        <v>0.95</v>
      </c>
      <c r="DQ60" s="226">
        <v>0.92500000000000004</v>
      </c>
      <c r="DR60" s="226">
        <v>0.8</v>
      </c>
      <c r="DS60" s="226">
        <v>0.85</v>
      </c>
      <c r="DT60" s="226">
        <v>0.9</v>
      </c>
      <c r="DU60" s="226">
        <v>0.9</v>
      </c>
      <c r="DV60" s="226">
        <v>0.9</v>
      </c>
      <c r="DW60" s="226">
        <v>0.9</v>
      </c>
      <c r="DX60" s="226">
        <v>0.9</v>
      </c>
      <c r="DY60" s="226">
        <v>0.9</v>
      </c>
      <c r="DZ60" s="226">
        <v>0.9</v>
      </c>
      <c r="EA60" s="226">
        <v>0.88</v>
      </c>
      <c r="EB60" s="226">
        <v>0.9</v>
      </c>
      <c r="EC60" s="226">
        <v>0.93</v>
      </c>
      <c r="ED60" s="226">
        <v>0.93</v>
      </c>
      <c r="EE60" s="226">
        <v>0.9</v>
      </c>
      <c r="EF60" s="316">
        <v>0.9</v>
      </c>
      <c r="EG60" s="316">
        <v>0.9</v>
      </c>
      <c r="EH60" s="316">
        <v>0.9</v>
      </c>
      <c r="EI60" s="226">
        <v>0.95</v>
      </c>
      <c r="EJ60" s="226">
        <v>0.95</v>
      </c>
      <c r="EK60" s="226">
        <v>0.95</v>
      </c>
      <c r="EL60" s="226">
        <v>0.97499999999999998</v>
      </c>
      <c r="EM60" s="226">
        <v>0.95</v>
      </c>
      <c r="EN60" s="226">
        <v>0.9</v>
      </c>
      <c r="EO60" s="226">
        <v>0.9</v>
      </c>
      <c r="EP60" s="226">
        <v>0.9</v>
      </c>
      <c r="EQ60" s="226">
        <v>0.9</v>
      </c>
      <c r="ER60" s="226">
        <v>0.9</v>
      </c>
      <c r="ES60" s="226">
        <v>0.9</v>
      </c>
      <c r="ET60" s="226">
        <v>0.9</v>
      </c>
      <c r="EU60" s="226">
        <v>0.9</v>
      </c>
      <c r="EV60" s="226">
        <v>0.9</v>
      </c>
      <c r="EW60" s="226">
        <v>0.9</v>
      </c>
      <c r="EX60" s="226">
        <v>0.9</v>
      </c>
      <c r="EY60" s="226">
        <v>0.9</v>
      </c>
      <c r="EZ60" s="316">
        <v>0.9</v>
      </c>
      <c r="FA60" s="226">
        <v>0.9</v>
      </c>
      <c r="FB60" s="226">
        <v>0.85</v>
      </c>
      <c r="FC60" s="226">
        <v>0.85</v>
      </c>
      <c r="FD60" s="226">
        <v>0.85</v>
      </c>
      <c r="FE60" s="226">
        <v>0.85</v>
      </c>
      <c r="FF60" s="226">
        <v>0.85</v>
      </c>
      <c r="FG60" s="226">
        <v>0.85</v>
      </c>
      <c r="FH60" s="226">
        <v>0.85</v>
      </c>
      <c r="FI60" s="226">
        <v>0.85</v>
      </c>
      <c r="FJ60" s="226">
        <v>0.85</v>
      </c>
      <c r="FK60" s="226">
        <v>0.85</v>
      </c>
      <c r="FL60" s="226">
        <v>0.85</v>
      </c>
      <c r="FM60" s="195">
        <f t="shared" si="70"/>
        <v>0</v>
      </c>
      <c r="FN60" s="195">
        <f t="shared" si="71"/>
        <v>0</v>
      </c>
      <c r="FO60" s="195">
        <f t="shared" si="72"/>
        <v>0</v>
      </c>
      <c r="FP60" s="195">
        <f t="shared" si="73"/>
        <v>0</v>
      </c>
      <c r="FQ60" s="195">
        <f t="shared" si="74"/>
        <v>0</v>
      </c>
      <c r="FR60" s="195">
        <f t="shared" si="75"/>
        <v>0</v>
      </c>
      <c r="FS60" s="195">
        <f t="shared" si="76"/>
        <v>0</v>
      </c>
      <c r="FT60" s="95">
        <f t="shared" si="77"/>
        <v>0</v>
      </c>
      <c r="FU60" s="95">
        <f t="shared" si="78"/>
        <v>0</v>
      </c>
      <c r="FV60" s="95">
        <f t="shared" si="79"/>
        <v>0</v>
      </c>
      <c r="FW60" s="95">
        <f t="shared" si="80"/>
        <v>0</v>
      </c>
      <c r="FX60" s="95">
        <f t="shared" si="81"/>
        <v>0</v>
      </c>
      <c r="FY60" s="95">
        <f t="shared" si="82"/>
        <v>0</v>
      </c>
      <c r="FZ60" s="95">
        <f t="shared" si="83"/>
        <v>0</v>
      </c>
      <c r="GA60" s="95">
        <f t="shared" si="63"/>
        <v>0</v>
      </c>
      <c r="GB60" s="95">
        <f t="shared" si="64"/>
        <v>0</v>
      </c>
      <c r="GC60" s="95">
        <f t="shared" si="65"/>
        <v>0</v>
      </c>
      <c r="GD60" s="95">
        <f t="shared" si="66"/>
        <v>0</v>
      </c>
      <c r="GE60" s="95">
        <f t="shared" si="67"/>
        <v>0</v>
      </c>
      <c r="GF60" s="95">
        <f t="shared" si="68"/>
        <v>0</v>
      </c>
      <c r="GG60" s="95">
        <f t="shared" si="69"/>
        <v>0</v>
      </c>
      <c r="GH60" s="95">
        <f t="shared" si="84"/>
        <v>0</v>
      </c>
      <c r="GI60" s="95">
        <f>BW60*Tabelle2[[#This Row],[Nov 2023 AF]]</f>
        <v>0</v>
      </c>
      <c r="GJ60" s="95">
        <f>BX60*Tabelle2[[#This Row],[Dec 2023 AF]]</f>
        <v>0</v>
      </c>
      <c r="GK60" s="95">
        <f>BY60*Tabelle2[[#This Row],[Jan 2024 AF]]</f>
        <v>0</v>
      </c>
      <c r="GL60" s="95">
        <f>BZ60*Tabelle2[[#This Row],[Feb 2024 AF]]</f>
        <v>0</v>
      </c>
      <c r="GM60" s="95">
        <f>CA60*Tabelle2[[#This Row],[Mar 2024 AF]]</f>
        <v>0</v>
      </c>
      <c r="GN60" s="95">
        <f>CB60*Tabelle2[[#This Row],[Apr 2024 AF]]</f>
        <v>0</v>
      </c>
      <c r="GO60" s="95">
        <f>CC60*Tabelle2[[#This Row],[May 2024 AF]]</f>
        <v>0</v>
      </c>
      <c r="GP60" s="95">
        <f>CD60*Tabelle2[[#This Row],[Jun 2024 AF]]</f>
        <v>0</v>
      </c>
      <c r="GQ60" s="95">
        <f>CE60*Tabelle2[[#This Row],[Jul 2024 AF]]</f>
        <v>0</v>
      </c>
      <c r="GR60" s="95">
        <f>CF60*Tabelle2[[#This Row],[Aug 2024 AF]]</f>
        <v>0</v>
      </c>
      <c r="GS60" s="95">
        <f>CG60*Tabelle2[[#This Row],[Sep 2024 AF]]</f>
        <v>0</v>
      </c>
      <c r="GT60" s="95">
        <f>CH60*Tabelle2[[#This Row],[Oct 2024 AF]]</f>
        <v>0</v>
      </c>
      <c r="GU60" s="95">
        <f>CI60*Tabelle2[[#This Row],[Nov 2024 AF]]</f>
        <v>0</v>
      </c>
      <c r="GV60" s="95">
        <f>CJ60*Tabelle2[[#This Row],[Dec 2024 AF]]</f>
        <v>0</v>
      </c>
      <c r="GW60" s="95">
        <f>SUM(Tabelle2[[#This Row],[Jan 22 NF]:[Mar 22 NF]])</f>
        <v>0</v>
      </c>
      <c r="GX60" s="95">
        <f>SUM(Tabelle2[[#This Row],[Apr 22 NF]:[Jun 22 NF]])</f>
        <v>0</v>
      </c>
      <c r="GY60" s="95">
        <f>SUM(Tabelle2[[#This Row],[Jul 22 NF]:[Sep 22 NF]])</f>
        <v>0</v>
      </c>
      <c r="GZ60" s="95">
        <f>SUM(Tabelle2[[#This Row],[Oct 22 NF]:[Dec 22 NF]])</f>
        <v>0</v>
      </c>
      <c r="HA60" s="98">
        <f>SUM(Tabelle2[[#This Row],[Jan 23 NF]:[Mar 23 NF]])</f>
        <v>0</v>
      </c>
      <c r="HB60" s="98">
        <f>SUM(Tabelle2[[#This Row],[Apr 23 NF]:[Jun 23 NF]])</f>
        <v>0</v>
      </c>
      <c r="HC60" s="98">
        <f>SUM(Tabelle2[[#This Row],[Jul 23 NF]:[Sep 23 NF]])</f>
        <v>0</v>
      </c>
      <c r="HD60" s="98">
        <f>SUM(Tabelle2[[#This Row],[Oct 23 NF]:[Dec 23 NF]])</f>
        <v>0</v>
      </c>
      <c r="HE60" s="95">
        <f>SUM(Tabelle2[[#This Row],[Jan 24 NF]:[Mar 24 NF]])</f>
        <v>0</v>
      </c>
      <c r="HF60" s="98">
        <f>SUM(Tabelle2[[#This Row],[Apr 24 NF]:[Jun 24 NF]])</f>
        <v>0</v>
      </c>
      <c r="HG60" s="98">
        <f>SUM(Tabelle2[[#This Row],[Jul 24 NF]:[Sep 24 NF]])</f>
        <v>0</v>
      </c>
      <c r="HH60" s="98">
        <f>SUM(Tabelle2[[#This Row],[Oct 24 NF]:[Dec 24 NF]])</f>
        <v>0</v>
      </c>
      <c r="HI60" s="95">
        <v>0</v>
      </c>
      <c r="HJ60" s="95">
        <v>0</v>
      </c>
      <c r="HK60" s="95">
        <v>0</v>
      </c>
      <c r="HL60" s="95">
        <v>0</v>
      </c>
      <c r="HM60" s="95">
        <v>0</v>
      </c>
      <c r="HN60" s="95">
        <v>0</v>
      </c>
      <c r="HO60" s="95">
        <v>0</v>
      </c>
      <c r="HP60" s="95">
        <v>0</v>
      </c>
      <c r="HQ60" s="95">
        <v>0</v>
      </c>
      <c r="HR60" s="95">
        <v>0</v>
      </c>
      <c r="HS60" s="95">
        <v>0</v>
      </c>
      <c r="HT60" s="95">
        <v>0</v>
      </c>
      <c r="HU60" s="95">
        <v>0</v>
      </c>
      <c r="HV60" s="98">
        <v>0</v>
      </c>
      <c r="HW60" s="98">
        <v>0</v>
      </c>
      <c r="HX60" s="98">
        <v>0</v>
      </c>
      <c r="HY60" s="98">
        <v>0</v>
      </c>
      <c r="HZ60" s="98">
        <f>SUM(Tabelle2[[#This Row],[Jan 22 NF]:[Dec 22 NF]])</f>
        <v>0</v>
      </c>
      <c r="IA60" s="98">
        <f>SUM(Tabelle2[[#This Row],[Jan 23 NF]:[Dec 23 NF]])</f>
        <v>0</v>
      </c>
      <c r="IB60" s="98">
        <f>SUM(Tabelle2[[#This Row],[Jan 24 NF]:[Dec 24 NF]])</f>
        <v>0</v>
      </c>
      <c r="IC60" s="98">
        <f>IFERROR(Tabelle2[[#This Row],[2025 CF]]*Tabelle2[[#This Row],[2025 AF]],0)</f>
        <v>0</v>
      </c>
      <c r="ID60" s="98">
        <f>IFERROR(Tabelle2[[#This Row],[2026 CF]]*Tabelle2[[#This Row],[2026 AF]],0)</f>
        <v>0</v>
      </c>
      <c r="IE60" s="98">
        <f>IFERROR(Tabelle2[[#This Row],[2027 CF]]*Tabelle2[[#This Row],[2027 AF]],0)</f>
        <v>0</v>
      </c>
      <c r="IF60" s="98">
        <f>IFERROR(Tabelle2[[#This Row],[2028 CF]]*Tabelle2[[#This Row],[2028 AF]],0)</f>
        <v>0</v>
      </c>
      <c r="IG60" s="98">
        <f>IFERROR(Tabelle2[[#This Row],[2029 CF]]*Tabelle2[[#This Row],[2029 AF]],0)</f>
        <v>0</v>
      </c>
      <c r="IH60" s="98">
        <f>IFERROR(Tabelle2[[#This Row],[2030 CF]]*Tabelle2[[#This Row],[2030 AF]],0)</f>
        <v>0</v>
      </c>
      <c r="II60" s="98">
        <f>IFERROR(Tabelle2[[#This Row],[2031 CF]]*Tabelle2[[#This Row],[2031 AF]],0)</f>
        <v>0</v>
      </c>
      <c r="IJ60" s="98">
        <f>IFERROR(Tabelle2[[#This Row],[2032 CF]]*Tabelle2[[#This Row],[2032 AF]],0)</f>
        <v>0</v>
      </c>
      <c r="IK60" s="98">
        <f>IFERROR(Tabelle2[[#This Row],[2033 CF]]*Tabelle2[[#This Row],[2033 AF]],0)</f>
        <v>0</v>
      </c>
      <c r="IL60" s="98">
        <f>IFERROR(Tabelle2[[#This Row],[2034 CF]]*Tabelle2[[#This Row],[2034 AF]],0)</f>
        <v>0</v>
      </c>
      <c r="IM60" s="98">
        <f>IFERROR(Tabelle2[[#This Row],[2035 CF]]*Tabelle2[[#This Row],[2035 AF]],0)</f>
        <v>0</v>
      </c>
      <c r="IN60" s="51">
        <v>0</v>
      </c>
      <c r="IO60" s="51">
        <v>0</v>
      </c>
      <c r="IP60" s="51">
        <v>0</v>
      </c>
      <c r="IQ60" s="51">
        <v>0</v>
      </c>
      <c r="IR60" s="51">
        <v>0</v>
      </c>
      <c r="IS60" s="51">
        <v>0</v>
      </c>
      <c r="IT60" s="51">
        <v>0</v>
      </c>
      <c r="IU60" s="51">
        <v>0</v>
      </c>
      <c r="IV60" s="51">
        <v>0</v>
      </c>
      <c r="IW60" s="51">
        <v>0</v>
      </c>
      <c r="IX60" s="51">
        <v>0</v>
      </c>
      <c r="IY60" s="51">
        <v>0</v>
      </c>
      <c r="IZ60" s="199">
        <v>0</v>
      </c>
      <c r="JA60" s="199">
        <v>0</v>
      </c>
      <c r="JB60" s="199">
        <v>0</v>
      </c>
      <c r="JC60" s="199">
        <v>0</v>
      </c>
      <c r="JD60" s="199">
        <v>0</v>
      </c>
      <c r="JE60" s="196">
        <v>0</v>
      </c>
      <c r="JF60" s="196">
        <v>0</v>
      </c>
      <c r="JG60" s="196">
        <v>0</v>
      </c>
      <c r="JH60" s="196">
        <v>0</v>
      </c>
      <c r="JI60" s="196">
        <v>0</v>
      </c>
      <c r="JJ60" s="196">
        <v>0</v>
      </c>
      <c r="JK60" s="196">
        <v>0</v>
      </c>
      <c r="JL60" s="196">
        <v>0</v>
      </c>
      <c r="JM60" s="196">
        <v>0</v>
      </c>
      <c r="JN60" s="196">
        <v>0</v>
      </c>
      <c r="JO60" s="196">
        <v>0</v>
      </c>
      <c r="JP60" s="196">
        <v>0</v>
      </c>
      <c r="JQ60" s="196">
        <f>SUM(Tabelle2[[#This Row],[Jan-23B]:[Mar-23B]])</f>
        <v>0</v>
      </c>
      <c r="JR60" s="196">
        <f>SUM(Tabelle2[[#This Row],[Apr-23B]:[Jun-23B]])</f>
        <v>0</v>
      </c>
      <c r="JS60" s="196">
        <f>SUM(Tabelle2[[#This Row],[Jul-23B]:[Sep-23B]])</f>
        <v>0</v>
      </c>
      <c r="JT60" s="196">
        <f>SUM(Tabelle2[[#This Row],[Oct-23B]:[Dec-23B]])</f>
        <v>0</v>
      </c>
      <c r="JU60" s="196">
        <f>SUM(Tabelle2[[#This Row],[1Q23 B1]:[4Q23 B]])</f>
        <v>0</v>
      </c>
      <c r="JV60" s="196">
        <v>0</v>
      </c>
      <c r="JW60" s="196">
        <v>0</v>
      </c>
      <c r="JX60" s="196">
        <v>0</v>
      </c>
      <c r="JY60" s="196">
        <v>0</v>
      </c>
      <c r="JZ60" s="196">
        <v>0</v>
      </c>
      <c r="KA60" s="196">
        <v>0</v>
      </c>
      <c r="KB60" s="196">
        <v>0</v>
      </c>
      <c r="KC60" s="196">
        <v>0</v>
      </c>
      <c r="KD60" s="196">
        <v>0</v>
      </c>
      <c r="KE60" s="196">
        <v>0</v>
      </c>
      <c r="KF60" s="196" t="str">
        <f>IF(SUM(Tabelle2[[#This Row],[2018 NF]:[2028 NF]],Tabelle2[[#This Row],[2023 B]])&gt;0,"yes","no")</f>
        <v>no</v>
      </c>
      <c r="KG60" s="196">
        <f>IFERROR(INDEX(Tabelle2[[#Headers],[2005 NF]:[2034 NF]],MATCH(TRUE,INDEX(Tabelle2[[#This Row],[2005 NF]:[2034 NF]]&gt;1000,),0)),0)</f>
        <v>0</v>
      </c>
      <c r="KH60" s="196">
        <f>IFERROR(LOOKUP(2,1/(Tabelle2[[#This Row],[2005 NF]:[2035 NF]]&gt;1000),Tabelle2[[#Headers],[2005 NF]:[2035 NF]]),0)</f>
        <v>0</v>
      </c>
      <c r="KI60" s="196">
        <f>SUM(Tabelle2[[#This Row],[Jan 23 NF]:[Mar 23 NF]])</f>
        <v>0</v>
      </c>
      <c r="KJ60" s="196">
        <f>SUM(Tabelle2[[#This Row],[Jan-23B]:[Mar-23B]])</f>
        <v>0</v>
      </c>
      <c r="KK60" s="52">
        <v>0</v>
      </c>
      <c r="KL60" s="52">
        <v>0</v>
      </c>
      <c r="KM60" s="52">
        <v>0</v>
      </c>
      <c r="KN60" s="52">
        <v>0</v>
      </c>
      <c r="KO60" s="52">
        <v>0</v>
      </c>
      <c r="KP60" s="52">
        <v>0</v>
      </c>
      <c r="KQ60" s="52">
        <v>0</v>
      </c>
      <c r="KR60" s="52">
        <v>0</v>
      </c>
      <c r="KS60" s="52">
        <v>0</v>
      </c>
      <c r="KT60" s="52">
        <v>0</v>
      </c>
      <c r="KU60" s="52">
        <v>0</v>
      </c>
      <c r="KV60" s="52">
        <v>0</v>
      </c>
      <c r="KW60" s="52">
        <v>0</v>
      </c>
      <c r="KX60" s="52">
        <v>0</v>
      </c>
      <c r="KY60" s="52">
        <v>0</v>
      </c>
      <c r="KZ60" s="52">
        <v>0</v>
      </c>
      <c r="LA60" s="52" t="e">
        <f>$AV60*2.204623/#REF!*$AP60*Tabelle2[[#This Row],[May 23 NF]]</f>
        <v>#REF!</v>
      </c>
      <c r="LB60" s="52" t="e">
        <f>$AV60*2.204623/#REF!*$AP60*Tabelle2[[#This Row],[Jun 23 NF]]</f>
        <v>#REF!</v>
      </c>
      <c r="LC60" s="52" t="e">
        <f>$AV60*2.204623/#REF!*$AP60*Tabelle2[[#This Row],[Jul 23 NF]]</f>
        <v>#REF!</v>
      </c>
      <c r="LD60" s="52" t="e">
        <f>$AV60*2.204623/#REF!*$AP60*Tabelle2[[#This Row],[Aug 23 NF]]</f>
        <v>#REF!</v>
      </c>
      <c r="LE60" s="52" t="e">
        <f>$AV60*2.204623/#REF!*$AP60*Tabelle2[[#This Row],[Sep 23 NF]]</f>
        <v>#REF!</v>
      </c>
      <c r="LF60" s="52" t="e">
        <f>$AV60*2.204623/#REF!*$AP60*Tabelle2[[#This Row],[Oct 23 NF]]</f>
        <v>#REF!</v>
      </c>
      <c r="LG60" s="52" t="e">
        <f>$AV60*2.204623/#REF!*$AP60*Tabelle2[[#This Row],[Nov 23 NF]]</f>
        <v>#REF!</v>
      </c>
      <c r="LH60" s="52" t="e">
        <f>$AV60*2.204623/#REF!*$AP60*Tabelle2[[#This Row],[Dec 23 NF]]</f>
        <v>#REF!</v>
      </c>
      <c r="LI60" s="52" t="e">
        <f>$AV60*2.204623/#REF!*$AP60*Tabelle2[[#This Row],[Jan 24 NF]]</f>
        <v>#REF!</v>
      </c>
      <c r="LJ60" s="52" t="e">
        <f>$AV60*2.204623/#REF!*$AP60*Tabelle2[[#This Row],[Feb 24 NF]]</f>
        <v>#REF!</v>
      </c>
      <c r="LK60" s="52" t="e">
        <f>$AV60*2.204623/#REF!*$AP60*Tabelle2[[#This Row],[Mar 24 NF]]</f>
        <v>#REF!</v>
      </c>
      <c r="LL60" s="52" t="e">
        <f>$AV60*2.204623/#REF!*$AP60*Tabelle2[[#This Row],[Apr 24 NF]]</f>
        <v>#REF!</v>
      </c>
      <c r="LM60" s="52" t="e">
        <f>$AV60*2.204623/#REF!*$AP60*Tabelle2[[#This Row],[May 24 NF]]</f>
        <v>#REF!</v>
      </c>
      <c r="LN60" s="52" t="e">
        <f>$AV60*2.204623/#REF!*$AP60*Tabelle2[[#This Row],[Jun 24 NF]]</f>
        <v>#REF!</v>
      </c>
      <c r="LO60" s="52" t="e">
        <f>$AV60*2.204623/#REF!*$AP60*Tabelle2[[#This Row],[Jul 24 NF]]</f>
        <v>#REF!</v>
      </c>
      <c r="LP60" s="52" t="e">
        <f>$AV60*2.204623/#REF!*$AP60*Tabelle2[[#This Row],[Aug 24 NF]]</f>
        <v>#REF!</v>
      </c>
      <c r="LQ60" s="52" t="e">
        <f>$AV60*2.204623/#REF!*$AP60*Tabelle2[[#This Row],[Sep 24 NF]]</f>
        <v>#REF!</v>
      </c>
      <c r="LR60" s="52" t="e">
        <f>$AV60*2.204623/#REF!*$AP60*Tabelle2[[#This Row],[Oct 24 NF]]</f>
        <v>#REF!</v>
      </c>
      <c r="LS60" s="52" t="e">
        <f>$AV60*2.204623/#REF!*$AP60*Tabelle2[[#This Row],[Nov 24 NF]]</f>
        <v>#REF!</v>
      </c>
      <c r="LT60" s="52" t="e">
        <f>$AV60*2.204623/#REF!*$AP60*Tabelle2[[#This Row],[Dec 24 NF]]</f>
        <v>#REF!</v>
      </c>
      <c r="LU60" s="198">
        <f>SUM(Tabelle2[[#This Row],[Jan 22 EV]:[Mar 22 EV]])</f>
        <v>0</v>
      </c>
      <c r="LV60" s="198">
        <f>SUM(Tabelle2[[#This Row],[Apr 22 EV]:[Jun 22 EV]])</f>
        <v>0</v>
      </c>
      <c r="LW60" s="198">
        <f>SUM(Tabelle2[[#This Row],[Jul 22 EV]:[Sep 22 EV]])</f>
        <v>0</v>
      </c>
      <c r="LX60" s="198">
        <f>SUM(Tabelle2[[#This Row],[Oct 22 EV]:[Dec 22 EV]])</f>
        <v>0</v>
      </c>
      <c r="LY60" s="198">
        <f>SUM(Tabelle2[[#This Row],[Jan 23 EV]:[Mar 23 EV]])</f>
        <v>0</v>
      </c>
      <c r="LZ60" s="198" t="e">
        <f>SUM(Tabelle2[[#This Row],[Apr 23 EV]:[Jun 23 EV]])</f>
        <v>#REF!</v>
      </c>
      <c r="MA60" s="198" t="e">
        <f>SUM(Tabelle2[[#This Row],[Jul 23 EV]:[Sep 23 EV]])</f>
        <v>#REF!</v>
      </c>
      <c r="MB60" s="198" t="e">
        <f>SUM(Tabelle2[[#This Row],[Oct 23 EV]:[Dec 23 EV]])</f>
        <v>#REF!</v>
      </c>
      <c r="MC60" s="198" t="e">
        <f>SUM(Tabelle2[[#This Row],[Jan 24 EV]:[Mar 24 EV]])</f>
        <v>#REF!</v>
      </c>
      <c r="MD60" s="198" t="e">
        <f>SUM(Tabelle2[[#This Row],[Apr 24 EV]:[Jun 24 EV]])</f>
        <v>#REF!</v>
      </c>
      <c r="ME60" s="198" t="e">
        <f>SUM(Tabelle2[[#This Row],[Jul 24 EV]:[Sep 24 EV]])</f>
        <v>#REF!</v>
      </c>
      <c r="MF60" s="198" t="e">
        <f>SUM(Tabelle2[[#This Row],[Oct 24 EV]:[Dec 24 EV]])</f>
        <v>#REF!</v>
      </c>
      <c r="MG60" s="68">
        <v>0</v>
      </c>
      <c r="MH60" s="68">
        <v>0</v>
      </c>
      <c r="MI60" s="68">
        <v>0</v>
      </c>
      <c r="MJ60" s="68">
        <v>0</v>
      </c>
      <c r="MK60" s="68">
        <v>0</v>
      </c>
      <c r="ML60" s="68">
        <v>0</v>
      </c>
      <c r="MM60" s="68">
        <v>0</v>
      </c>
      <c r="MN60" s="68">
        <v>0</v>
      </c>
      <c r="MO60" s="68">
        <v>0</v>
      </c>
      <c r="MP60" s="98">
        <v>0</v>
      </c>
      <c r="MQ60" s="98" t="e">
        <f>$AS60*2.204623/#REF!*$AP60*HU60</f>
        <v>#REF!</v>
      </c>
      <c r="MR60" s="98" t="e">
        <f>$AT60*2.204623/#REF!*$AP60*HV60</f>
        <v>#REF!</v>
      </c>
      <c r="MS60" s="98">
        <v>0</v>
      </c>
      <c r="MT60" s="98">
        <v>0</v>
      </c>
      <c r="MU60" s="98">
        <v>0</v>
      </c>
      <c r="MV60" s="98">
        <f>SUM(Tabelle2[[#This Row],[Jan 22 EV]:[Dec 22 EV]])</f>
        <v>0</v>
      </c>
      <c r="MW60" s="98" t="e">
        <f>SUM(Tabelle2[[#This Row],[Jan 23 EV]:[Dec 23 EV]])</f>
        <v>#REF!</v>
      </c>
      <c r="MX60" s="98" t="e">
        <f>SUM(Tabelle2[[#This Row],[Jan 24 EV]:[Dec 24 EV]])</f>
        <v>#REF!</v>
      </c>
      <c r="MY60" s="98">
        <f t="shared" si="51"/>
        <v>0</v>
      </c>
      <c r="MZ60" s="98">
        <f t="shared" si="52"/>
        <v>0</v>
      </c>
      <c r="NA60" s="98">
        <f t="shared" si="53"/>
        <v>0</v>
      </c>
      <c r="NB60" s="98">
        <f t="shared" si="54"/>
        <v>0</v>
      </c>
      <c r="NC60" s="52">
        <v>0</v>
      </c>
      <c r="ND60" s="52">
        <v>0</v>
      </c>
      <c r="NE60" s="52">
        <v>0</v>
      </c>
      <c r="NF60" s="52">
        <v>0</v>
      </c>
      <c r="NG60" s="52">
        <v>0</v>
      </c>
      <c r="NH60" s="52">
        <v>0</v>
      </c>
      <c r="NI60" s="52">
        <v>0</v>
      </c>
      <c r="NJ60" s="52">
        <v>0</v>
      </c>
      <c r="NK60" s="52">
        <v>0</v>
      </c>
      <c r="NL60" s="52">
        <v>0</v>
      </c>
      <c r="NM60" s="52">
        <v>0</v>
      </c>
      <c r="NN60" s="52">
        <v>0</v>
      </c>
      <c r="NO60" s="198">
        <f t="shared" si="58"/>
        <v>0</v>
      </c>
      <c r="NP60" s="198">
        <f t="shared" si="59"/>
        <v>0</v>
      </c>
      <c r="NQ60" s="198">
        <f t="shared" si="60"/>
        <v>0</v>
      </c>
      <c r="NR60" s="198">
        <f t="shared" si="61"/>
        <v>0</v>
      </c>
      <c r="NS60" s="198">
        <f t="shared" si="62"/>
        <v>0</v>
      </c>
      <c r="NT60" s="198">
        <v>0</v>
      </c>
      <c r="NU60" s="198">
        <v>0</v>
      </c>
      <c r="NV60" s="198">
        <v>0</v>
      </c>
      <c r="NW60" s="198">
        <v>0</v>
      </c>
      <c r="NX60" s="198">
        <v>0</v>
      </c>
      <c r="NY60" s="198">
        <v>0</v>
      </c>
      <c r="NZ60" s="198">
        <v>0</v>
      </c>
      <c r="OA60" s="198">
        <v>0</v>
      </c>
      <c r="OB60" s="198">
        <v>0</v>
      </c>
      <c r="OC60" s="198">
        <v>0</v>
      </c>
      <c r="OD60" s="198">
        <v>0</v>
      </c>
      <c r="OE60" s="198">
        <v>0</v>
      </c>
      <c r="OF60" s="198">
        <f>SUM(Tabelle2[[#This Row],[Jan 23 B EV]:[Mar 23 B EV]])</f>
        <v>0</v>
      </c>
      <c r="OG60" s="198">
        <f>SUM(Tabelle2[[#This Row],[Apr 23 B EV]:[Jun 23 B EV]])</f>
        <v>0</v>
      </c>
      <c r="OH60" s="198">
        <f>SUM(Tabelle2[[#This Row],[Jul 23 B EV]:[Sep 23 B EV]])</f>
        <v>0</v>
      </c>
      <c r="OI60" s="198">
        <f>SUM(Tabelle2[[#This Row],[Oct 23 B EV]:[Dec 23 B EV]])</f>
        <v>0</v>
      </c>
      <c r="OJ60" s="198">
        <f>SUM(Tabelle2[[#This Row],[Jan 23 B EV]:[Dec 23 B EV]])</f>
        <v>0</v>
      </c>
      <c r="OK60" s="68"/>
      <c r="OL60" s="68"/>
      <c r="OM60" s="43" t="s">
        <v>960</v>
      </c>
      <c r="ON60" s="43" t="s">
        <v>975</v>
      </c>
      <c r="OO60" s="43">
        <v>0</v>
      </c>
      <c r="OP60" s="43">
        <v>0</v>
      </c>
      <c r="OQ60" s="68"/>
      <c r="OR60" s="68"/>
      <c r="OS60" s="68"/>
      <c r="OT60" s="68"/>
      <c r="OU60" s="68"/>
      <c r="OV60" s="68"/>
      <c r="OW60" s="68"/>
      <c r="OX60" s="198">
        <v>0</v>
      </c>
      <c r="OY60" s="198">
        <v>0</v>
      </c>
      <c r="OZ60" s="198">
        <v>0</v>
      </c>
      <c r="PA60" s="198">
        <v>0</v>
      </c>
      <c r="PB60" s="353">
        <v>0</v>
      </c>
      <c r="PC60" s="49" t="s">
        <v>57</v>
      </c>
      <c r="PD60" s="221" t="s">
        <v>100</v>
      </c>
      <c r="PE60" s="3" t="s">
        <v>159</v>
      </c>
      <c r="PF60" s="221" t="s">
        <v>45</v>
      </c>
      <c r="PG60" s="336">
        <v>0</v>
      </c>
      <c r="PH60" s="221">
        <v>0</v>
      </c>
      <c r="PI60" s="30">
        <v>1</v>
      </c>
      <c r="PJ60" s="30" t="s">
        <v>45</v>
      </c>
      <c r="PK60" s="30">
        <v>0</v>
      </c>
      <c r="PL60" s="30"/>
      <c r="PM60" s="334"/>
      <c r="PN60" s="221" t="s">
        <v>979</v>
      </c>
      <c r="PO60" s="337" t="s">
        <v>17</v>
      </c>
      <c r="PP60" s="200">
        <v>2407.8740082170316</v>
      </c>
      <c r="PQ60" s="56">
        <v>2220.7924770497352</v>
      </c>
      <c r="PR60" s="56">
        <v>2393.0833333333335</v>
      </c>
      <c r="PS60" s="56">
        <v>2425</v>
      </c>
      <c r="PT60" s="200">
        <v>2151.6666666666665</v>
      </c>
      <c r="PU60" s="200">
        <v>2059.5416666666665</v>
      </c>
      <c r="PV60" s="200">
        <v>2813.8101851851857</v>
      </c>
      <c r="PW60" s="200">
        <v>3372.4709444775326</v>
      </c>
      <c r="PX60" s="200" t="e">
        <f>IF($PI60=1,SUMIF(#REF!,$PF60,#REF!),SUMIF(#REF!,$PJ60,#REF!))</f>
        <v>#REF!</v>
      </c>
      <c r="PY60" s="200" t="e">
        <f>IF($PI60=1,SUMIF(#REF!,$PF60,#REF!),SUMIF(#REF!,$PJ60,#REF!))</f>
        <v>#REF!</v>
      </c>
      <c r="PZ60" s="200" t="e">
        <f>IF($PI60=1,SUMIF(#REF!,$PF60,#REF!),SUMIF(#REF!,$PJ60,#REF!))</f>
        <v>#REF!</v>
      </c>
      <c r="QA60" s="200" t="e">
        <f>IF($PI60=1,SUMIF(#REF!,$PF60,#REF!),SUMIF(#REF!,$PJ60,#REF!))</f>
        <v>#REF!</v>
      </c>
      <c r="QB60" s="200" t="e">
        <f>IF($PI60=1,SUMIF(#REF!,$PF60,#REF!),SUMIF(#REF!,$PJ60,#REF!))</f>
        <v>#REF!</v>
      </c>
      <c r="QC60" s="200" t="e">
        <f>IF($PI60=1,SUMIF(#REF!,$PF60,#REF!),SUMIF(#REF!,$PJ60,#REF!))</f>
        <v>#REF!</v>
      </c>
      <c r="QD60" s="57">
        <f t="shared" si="55"/>
        <v>3.2690065262172103</v>
      </c>
      <c r="QE60" s="57">
        <f t="shared" si="56"/>
        <v>3.5226186666666668</v>
      </c>
      <c r="QF60" s="57">
        <f t="shared" si="50"/>
        <v>3.5695999999999999</v>
      </c>
      <c r="QG60" s="57">
        <f t="shared" si="57"/>
        <v>3.167253333333333</v>
      </c>
      <c r="QH60" s="57">
        <f t="shared" si="42"/>
        <v>3.0316453333333331</v>
      </c>
      <c r="QI60" s="57">
        <f t="shared" si="43"/>
        <v>4.1419285925925937</v>
      </c>
      <c r="QJ60" s="57">
        <f>IF(Tabelle2[[#This Row],[Index and Premium Usage]]=1,($AW60*(1+$AZ60))*(PW60*(1+$PG60)+$PH60)/1000,($AW60*(1+$AZ60))*(PW60*(1+$PG60)+$PK60)/1000)</f>
        <v>4.9642772302709286</v>
      </c>
      <c r="QK60" s="57" t="e">
        <f>IF($PI60=1,($AW60*(1+$AY60))*(PX60*(1+$PG60)+$PH60)/1000,($AW60*(1+$AZ60))*(PX60*(1+$PG60)+$PK60+Tabelle2[[#This Row],[Premium VW 2023]])/1000)</f>
        <v>#REF!</v>
      </c>
      <c r="QL60" s="57" t="e">
        <f t="shared" si="44"/>
        <v>#REF!</v>
      </c>
      <c r="QM60" s="57" t="e">
        <f t="shared" si="45"/>
        <v>#REF!</v>
      </c>
      <c r="QN60" s="57" t="e">
        <f t="shared" si="46"/>
        <v>#REF!</v>
      </c>
      <c r="QO60" s="57" t="e">
        <f t="shared" si="47"/>
        <v>#REF!</v>
      </c>
      <c r="QP60" s="57" t="e">
        <f t="shared" si="48"/>
        <v>#REF!</v>
      </c>
    </row>
    <row r="61" spans="1:458" ht="12.75" customHeight="1">
      <c r="A61" s="94" t="s">
        <v>842</v>
      </c>
      <c r="B61" s="94" t="s">
        <v>87</v>
      </c>
      <c r="C61" s="94" t="s">
        <v>1553</v>
      </c>
      <c r="D61" s="2" t="s">
        <v>108</v>
      </c>
      <c r="E61" s="173" t="s">
        <v>304</v>
      </c>
      <c r="F61" s="2" t="s">
        <v>304</v>
      </c>
      <c r="G61" s="2" t="s">
        <v>304</v>
      </c>
      <c r="H61" s="2" t="s">
        <v>1557</v>
      </c>
      <c r="I61" s="188" t="s">
        <v>422</v>
      </c>
      <c r="J61" s="2" t="s">
        <v>423</v>
      </c>
      <c r="K61" s="2" t="s">
        <v>28</v>
      </c>
      <c r="L61" s="2" t="s">
        <v>28</v>
      </c>
      <c r="M61" s="2" t="s">
        <v>438</v>
      </c>
      <c r="N61" s="64" t="s">
        <v>439</v>
      </c>
      <c r="O61" s="64"/>
      <c r="P61" s="65"/>
      <c r="Q61" s="2"/>
      <c r="R61" s="63"/>
      <c r="S61" s="63"/>
      <c r="T61" s="94" t="s">
        <v>1282</v>
      </c>
      <c r="U61" s="63" t="s">
        <v>14</v>
      </c>
      <c r="V61" s="63"/>
      <c r="W61" s="63"/>
      <c r="X61" s="94"/>
      <c r="Y61" s="63" t="s">
        <v>235</v>
      </c>
      <c r="Z61" s="94" t="s">
        <v>261</v>
      </c>
      <c r="AA61" s="69" t="s">
        <v>440</v>
      </c>
      <c r="AB61" s="64"/>
      <c r="AC61" s="327"/>
      <c r="AD61" s="63"/>
      <c r="AE61" s="63"/>
      <c r="AF61" s="63" t="s">
        <v>119</v>
      </c>
      <c r="AG61" s="2"/>
      <c r="AH61" s="2"/>
      <c r="AI61" s="2"/>
      <c r="AJ61" s="63" t="s">
        <v>120</v>
      </c>
      <c r="AK61" s="66"/>
      <c r="AL61" s="67"/>
      <c r="AM61" s="67"/>
      <c r="AN61" s="67"/>
      <c r="AO61" s="67"/>
      <c r="AP61" s="67">
        <v>1</v>
      </c>
      <c r="AQ61" s="42"/>
      <c r="AR61" s="37">
        <v>0.75</v>
      </c>
      <c r="AS61" s="67">
        <v>0.75</v>
      </c>
      <c r="AT61" s="67">
        <v>0.75</v>
      </c>
      <c r="AU61" s="67">
        <v>0.75</v>
      </c>
      <c r="AV61" s="67">
        <v>0.75</v>
      </c>
      <c r="AW61" s="33">
        <v>0.75</v>
      </c>
      <c r="AX61" s="193"/>
      <c r="AY61" s="36">
        <v>0.15</v>
      </c>
      <c r="AZ61" s="36">
        <v>0.15</v>
      </c>
      <c r="BA61" s="96">
        <v>0</v>
      </c>
      <c r="BB61" s="96">
        <v>0</v>
      </c>
      <c r="BC61" s="96">
        <v>0</v>
      </c>
      <c r="BD61" s="96">
        <v>0</v>
      </c>
      <c r="BE61" s="133">
        <v>0</v>
      </c>
      <c r="BF61" s="133">
        <v>0</v>
      </c>
      <c r="BG61" s="133">
        <v>0</v>
      </c>
      <c r="BH61" s="133">
        <v>0</v>
      </c>
      <c r="BI61" s="133">
        <v>0</v>
      </c>
      <c r="BJ61" s="133">
        <v>0</v>
      </c>
      <c r="BK61" s="133">
        <v>0</v>
      </c>
      <c r="BL61" s="133">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5">
        <f>SUM(Tabelle2[[#This Row],[Jan 22 CF]:[Mar 22 CF]])</f>
        <v>0</v>
      </c>
      <c r="CL61" s="95">
        <f>SUM(Tabelle2[[#This Row],[Apr 22 CF]:[Jun 22 CF]])</f>
        <v>0</v>
      </c>
      <c r="CM61" s="95">
        <f>SUM(Tabelle2[[#This Row],[Jul 22 CF]:[Sep 22 CF]])</f>
        <v>0</v>
      </c>
      <c r="CN61" s="95">
        <f>SUM(Tabelle2[[#This Row],[Oct 22 CF]:[Dec 22 CF]])</f>
        <v>0</v>
      </c>
      <c r="CO61" s="95">
        <f>SUM(Tabelle2[[#This Row],[Jan 23 CF]:[Mar 23 CF]])</f>
        <v>0</v>
      </c>
      <c r="CP61" s="95">
        <f>SUM(Tabelle2[[#This Row],[Apr 23 CF]:[Jun 23 CF]])</f>
        <v>0</v>
      </c>
      <c r="CQ61" s="95">
        <f>SUM(Tabelle2[[#This Row],[Jul 23 CF]:[Sep 23 CF]])</f>
        <v>0</v>
      </c>
      <c r="CR61" s="95">
        <f>SUM(Tabelle2[[#This Row],[Oct 23 CF]:[Dec 23 CF]])</f>
        <v>0</v>
      </c>
      <c r="CS61" s="95">
        <f>SUM(Tabelle2[[#This Row],[Jan 24 CF]:[Mar 24 CF]])</f>
        <v>0</v>
      </c>
      <c r="CT61" s="95">
        <f>SUM(Tabelle2[[#This Row],[Apr 24 CF]:[Jun 24 CF]])</f>
        <v>0</v>
      </c>
      <c r="CU61" s="95">
        <f>SUM(Tabelle2[[#This Row],[Jul 24 CF]:[Sep 24 CF]])</f>
        <v>0</v>
      </c>
      <c r="CV61" s="95">
        <f>SUM(Tabelle2[[#This Row],[Oct 24 CF]:[Dec 24 CF]])</f>
        <v>0</v>
      </c>
      <c r="CW61" s="98">
        <v>0</v>
      </c>
      <c r="CX61" s="275">
        <v>0</v>
      </c>
      <c r="CY61" s="98">
        <v>0</v>
      </c>
      <c r="CZ61" s="52">
        <v>0</v>
      </c>
      <c r="DA61" s="52">
        <f>SUM(Tabelle2[[#This Row],[Jan 22 CF]:[Dec 22 CF]])</f>
        <v>0</v>
      </c>
      <c r="DB61" s="98">
        <f>SUM(Tabelle2[[#This Row],[Jan 23 CF]:[Dec 23 CF]])</f>
        <v>0</v>
      </c>
      <c r="DC61" s="98">
        <f>SUM(Tabelle2[[#This Row],[Jan 24 CF]:[Dec 24 CF]])</f>
        <v>0</v>
      </c>
      <c r="DD61" s="98">
        <v>0</v>
      </c>
      <c r="DE61" s="98">
        <v>0</v>
      </c>
      <c r="DF61" s="98">
        <v>0</v>
      </c>
      <c r="DG61" s="98">
        <v>0</v>
      </c>
      <c r="DH61" s="98">
        <v>0</v>
      </c>
      <c r="DI61" s="98">
        <v>0</v>
      </c>
      <c r="DJ61" s="98">
        <v>0</v>
      </c>
      <c r="DK61" s="98">
        <v>0</v>
      </c>
      <c r="DL61" s="98">
        <v>0</v>
      </c>
      <c r="DM61" s="98">
        <v>0</v>
      </c>
      <c r="DN61" s="98"/>
      <c r="DO61" s="98"/>
      <c r="DP61" s="226">
        <v>0.95</v>
      </c>
      <c r="DQ61" s="226">
        <v>0.92500000000000004</v>
      </c>
      <c r="DR61" s="226">
        <v>0.8</v>
      </c>
      <c r="DS61" s="226">
        <v>0.85</v>
      </c>
      <c r="DT61" s="226">
        <v>0.9</v>
      </c>
      <c r="DU61" s="226">
        <v>0.9</v>
      </c>
      <c r="DV61" s="226">
        <v>0.9</v>
      </c>
      <c r="DW61" s="226">
        <v>0.9</v>
      </c>
      <c r="DX61" s="226">
        <v>0.9</v>
      </c>
      <c r="DY61" s="226">
        <v>0.9</v>
      </c>
      <c r="DZ61" s="226">
        <v>0.9</v>
      </c>
      <c r="EA61" s="226">
        <v>0.88</v>
      </c>
      <c r="EB61" s="226">
        <v>0.9</v>
      </c>
      <c r="EC61" s="226">
        <v>0.93</v>
      </c>
      <c r="ED61" s="226">
        <v>0.93</v>
      </c>
      <c r="EE61" s="226">
        <v>0.9</v>
      </c>
      <c r="EF61" s="316">
        <v>0.9</v>
      </c>
      <c r="EG61" s="316">
        <v>0.9</v>
      </c>
      <c r="EH61" s="316">
        <v>0.9</v>
      </c>
      <c r="EI61" s="226">
        <v>0.95</v>
      </c>
      <c r="EJ61" s="226">
        <v>0.95</v>
      </c>
      <c r="EK61" s="226">
        <v>0.95</v>
      </c>
      <c r="EL61" s="226">
        <v>0.97499999999999998</v>
      </c>
      <c r="EM61" s="226">
        <v>0.95</v>
      </c>
      <c r="EN61" s="226">
        <v>0.9</v>
      </c>
      <c r="EO61" s="226">
        <v>0.9</v>
      </c>
      <c r="EP61" s="226">
        <v>0.9</v>
      </c>
      <c r="EQ61" s="226">
        <v>0.9</v>
      </c>
      <c r="ER61" s="226">
        <v>0.9</v>
      </c>
      <c r="ES61" s="226">
        <v>0.9</v>
      </c>
      <c r="ET61" s="226">
        <v>0.9</v>
      </c>
      <c r="EU61" s="226">
        <v>0.9</v>
      </c>
      <c r="EV61" s="226">
        <v>0.9</v>
      </c>
      <c r="EW61" s="226">
        <v>0.9</v>
      </c>
      <c r="EX61" s="226">
        <v>0.9</v>
      </c>
      <c r="EY61" s="226">
        <v>0.9</v>
      </c>
      <c r="EZ61" s="316">
        <v>0.9</v>
      </c>
      <c r="FA61" s="226">
        <v>0.9</v>
      </c>
      <c r="FB61" s="226">
        <v>0.85</v>
      </c>
      <c r="FC61" s="226">
        <v>0.85</v>
      </c>
      <c r="FD61" s="226">
        <v>0.85</v>
      </c>
      <c r="FE61" s="226">
        <v>0.85</v>
      </c>
      <c r="FF61" s="226">
        <v>0.85</v>
      </c>
      <c r="FG61" s="226">
        <v>0.85</v>
      </c>
      <c r="FH61" s="226">
        <v>0.85</v>
      </c>
      <c r="FI61" s="226">
        <v>0.85</v>
      </c>
      <c r="FJ61" s="226">
        <v>0.85</v>
      </c>
      <c r="FK61" s="226">
        <v>0.85</v>
      </c>
      <c r="FL61" s="226">
        <v>0.85</v>
      </c>
      <c r="FM61" s="195">
        <f t="shared" si="70"/>
        <v>0</v>
      </c>
      <c r="FN61" s="195">
        <f t="shared" si="71"/>
        <v>0</v>
      </c>
      <c r="FO61" s="195">
        <f t="shared" si="72"/>
        <v>0</v>
      </c>
      <c r="FP61" s="195">
        <f t="shared" si="73"/>
        <v>0</v>
      </c>
      <c r="FQ61" s="195">
        <f t="shared" si="74"/>
        <v>0</v>
      </c>
      <c r="FR61" s="195">
        <f t="shared" si="75"/>
        <v>0</v>
      </c>
      <c r="FS61" s="195">
        <f t="shared" si="76"/>
        <v>0</v>
      </c>
      <c r="FT61" s="95">
        <f t="shared" si="77"/>
        <v>0</v>
      </c>
      <c r="FU61" s="95">
        <f t="shared" si="78"/>
        <v>0</v>
      </c>
      <c r="FV61" s="95">
        <f t="shared" si="79"/>
        <v>0</v>
      </c>
      <c r="FW61" s="95">
        <f t="shared" si="80"/>
        <v>0</v>
      </c>
      <c r="FX61" s="95">
        <f t="shared" si="81"/>
        <v>0</v>
      </c>
      <c r="FY61" s="95">
        <f t="shared" si="82"/>
        <v>0</v>
      </c>
      <c r="FZ61" s="95">
        <f t="shared" si="83"/>
        <v>0</v>
      </c>
      <c r="GA61" s="95">
        <f t="shared" si="63"/>
        <v>0</v>
      </c>
      <c r="GB61" s="95">
        <f t="shared" si="64"/>
        <v>0</v>
      </c>
      <c r="GC61" s="95">
        <f t="shared" si="65"/>
        <v>0</v>
      </c>
      <c r="GD61" s="95">
        <f t="shared" si="66"/>
        <v>0</v>
      </c>
      <c r="GE61" s="95">
        <f t="shared" si="67"/>
        <v>0</v>
      </c>
      <c r="GF61" s="95">
        <f t="shared" si="68"/>
        <v>0</v>
      </c>
      <c r="GG61" s="95">
        <f t="shared" si="69"/>
        <v>0</v>
      </c>
      <c r="GH61" s="95">
        <f t="shared" si="84"/>
        <v>0</v>
      </c>
      <c r="GI61" s="95">
        <f>BW61*Tabelle2[[#This Row],[Nov 2023 AF]]</f>
        <v>0</v>
      </c>
      <c r="GJ61" s="95">
        <f>BX61*Tabelle2[[#This Row],[Dec 2023 AF]]</f>
        <v>0</v>
      </c>
      <c r="GK61" s="95">
        <f>BY61*Tabelle2[[#This Row],[Jan 2024 AF]]</f>
        <v>0</v>
      </c>
      <c r="GL61" s="95">
        <f>BZ61*Tabelle2[[#This Row],[Feb 2024 AF]]</f>
        <v>0</v>
      </c>
      <c r="GM61" s="95">
        <f>CA61*Tabelle2[[#This Row],[Mar 2024 AF]]</f>
        <v>0</v>
      </c>
      <c r="GN61" s="95">
        <f>CB61*Tabelle2[[#This Row],[Apr 2024 AF]]</f>
        <v>0</v>
      </c>
      <c r="GO61" s="95">
        <f>CC61*Tabelle2[[#This Row],[May 2024 AF]]</f>
        <v>0</v>
      </c>
      <c r="GP61" s="95">
        <f>CD61*Tabelle2[[#This Row],[Jun 2024 AF]]</f>
        <v>0</v>
      </c>
      <c r="GQ61" s="95">
        <f>CE61*Tabelle2[[#This Row],[Jul 2024 AF]]</f>
        <v>0</v>
      </c>
      <c r="GR61" s="95">
        <f>CF61*Tabelle2[[#This Row],[Aug 2024 AF]]</f>
        <v>0</v>
      </c>
      <c r="GS61" s="95">
        <f>CG61*Tabelle2[[#This Row],[Sep 2024 AF]]</f>
        <v>0</v>
      </c>
      <c r="GT61" s="95">
        <f>CH61*Tabelle2[[#This Row],[Oct 2024 AF]]</f>
        <v>0</v>
      </c>
      <c r="GU61" s="95">
        <f>CI61*Tabelle2[[#This Row],[Nov 2024 AF]]</f>
        <v>0</v>
      </c>
      <c r="GV61" s="95">
        <f>CJ61*Tabelle2[[#This Row],[Dec 2024 AF]]</f>
        <v>0</v>
      </c>
      <c r="GW61" s="95">
        <f>SUM(Tabelle2[[#This Row],[Jan 22 NF]:[Mar 22 NF]])</f>
        <v>0</v>
      </c>
      <c r="GX61" s="95">
        <f>SUM(Tabelle2[[#This Row],[Apr 22 NF]:[Jun 22 NF]])</f>
        <v>0</v>
      </c>
      <c r="GY61" s="95">
        <f>SUM(Tabelle2[[#This Row],[Jul 22 NF]:[Sep 22 NF]])</f>
        <v>0</v>
      </c>
      <c r="GZ61" s="95">
        <f>SUM(Tabelle2[[#This Row],[Oct 22 NF]:[Dec 22 NF]])</f>
        <v>0</v>
      </c>
      <c r="HA61" s="98">
        <f>SUM(Tabelle2[[#This Row],[Jan 23 NF]:[Mar 23 NF]])</f>
        <v>0</v>
      </c>
      <c r="HB61" s="98">
        <f>SUM(Tabelle2[[#This Row],[Apr 23 NF]:[Jun 23 NF]])</f>
        <v>0</v>
      </c>
      <c r="HC61" s="98">
        <f>SUM(Tabelle2[[#This Row],[Jul 23 NF]:[Sep 23 NF]])</f>
        <v>0</v>
      </c>
      <c r="HD61" s="98">
        <f>SUM(Tabelle2[[#This Row],[Oct 23 NF]:[Dec 23 NF]])</f>
        <v>0</v>
      </c>
      <c r="HE61" s="95">
        <f>SUM(Tabelle2[[#This Row],[Jan 24 NF]:[Mar 24 NF]])</f>
        <v>0</v>
      </c>
      <c r="HF61" s="98">
        <f>SUM(Tabelle2[[#This Row],[Apr 24 NF]:[Jun 24 NF]])</f>
        <v>0</v>
      </c>
      <c r="HG61" s="98">
        <f>SUM(Tabelle2[[#This Row],[Jul 24 NF]:[Sep 24 NF]])</f>
        <v>0</v>
      </c>
      <c r="HH61" s="98">
        <f>SUM(Tabelle2[[#This Row],[Oct 24 NF]:[Dec 24 NF]])</f>
        <v>0</v>
      </c>
      <c r="HI61" s="95">
        <v>0</v>
      </c>
      <c r="HJ61" s="95">
        <v>0</v>
      </c>
      <c r="HK61" s="95">
        <v>0</v>
      </c>
      <c r="HL61" s="95">
        <v>0</v>
      </c>
      <c r="HM61" s="95">
        <v>0</v>
      </c>
      <c r="HN61" s="95">
        <v>0</v>
      </c>
      <c r="HO61" s="95">
        <v>0</v>
      </c>
      <c r="HP61" s="95">
        <v>0</v>
      </c>
      <c r="HQ61" s="95">
        <v>0</v>
      </c>
      <c r="HR61" s="95">
        <v>0</v>
      </c>
      <c r="HS61" s="95">
        <v>0</v>
      </c>
      <c r="HT61" s="95">
        <v>0</v>
      </c>
      <c r="HU61" s="95">
        <v>0</v>
      </c>
      <c r="HV61" s="98">
        <v>0</v>
      </c>
      <c r="HW61" s="98">
        <v>0</v>
      </c>
      <c r="HX61" s="98">
        <v>0</v>
      </c>
      <c r="HY61" s="98">
        <v>0</v>
      </c>
      <c r="HZ61" s="98">
        <f>SUM(Tabelle2[[#This Row],[Jan 22 NF]:[Dec 22 NF]])</f>
        <v>0</v>
      </c>
      <c r="IA61" s="98">
        <f>SUM(Tabelle2[[#This Row],[Jan 23 NF]:[Dec 23 NF]])</f>
        <v>0</v>
      </c>
      <c r="IB61" s="98">
        <f>SUM(Tabelle2[[#This Row],[Jan 24 NF]:[Dec 24 NF]])</f>
        <v>0</v>
      </c>
      <c r="IC61" s="98">
        <f>IFERROR(Tabelle2[[#This Row],[2025 CF]]*Tabelle2[[#This Row],[2025 AF]],0)</f>
        <v>0</v>
      </c>
      <c r="ID61" s="98">
        <f>IFERROR(Tabelle2[[#This Row],[2026 CF]]*Tabelle2[[#This Row],[2026 AF]],0)</f>
        <v>0</v>
      </c>
      <c r="IE61" s="98">
        <f>IFERROR(Tabelle2[[#This Row],[2027 CF]]*Tabelle2[[#This Row],[2027 AF]],0)</f>
        <v>0</v>
      </c>
      <c r="IF61" s="98">
        <f>IFERROR(Tabelle2[[#This Row],[2028 CF]]*Tabelle2[[#This Row],[2028 AF]],0)</f>
        <v>0</v>
      </c>
      <c r="IG61" s="98">
        <f>IFERROR(Tabelle2[[#This Row],[2029 CF]]*Tabelle2[[#This Row],[2029 AF]],0)</f>
        <v>0</v>
      </c>
      <c r="IH61" s="98">
        <f>IFERROR(Tabelle2[[#This Row],[2030 CF]]*Tabelle2[[#This Row],[2030 AF]],0)</f>
        <v>0</v>
      </c>
      <c r="II61" s="98">
        <f>IFERROR(Tabelle2[[#This Row],[2031 CF]]*Tabelle2[[#This Row],[2031 AF]],0)</f>
        <v>0</v>
      </c>
      <c r="IJ61" s="98">
        <f>IFERROR(Tabelle2[[#This Row],[2032 CF]]*Tabelle2[[#This Row],[2032 AF]],0)</f>
        <v>0</v>
      </c>
      <c r="IK61" s="98">
        <f>IFERROR(Tabelle2[[#This Row],[2033 CF]]*Tabelle2[[#This Row],[2033 AF]],0)</f>
        <v>0</v>
      </c>
      <c r="IL61" s="98">
        <f>IFERROR(Tabelle2[[#This Row],[2034 CF]]*Tabelle2[[#This Row],[2034 AF]],0)</f>
        <v>0</v>
      </c>
      <c r="IM61" s="98">
        <f>IFERROR(Tabelle2[[#This Row],[2035 CF]]*Tabelle2[[#This Row],[2035 AF]],0)</f>
        <v>0</v>
      </c>
      <c r="IN61" s="51">
        <v>0</v>
      </c>
      <c r="IO61" s="51">
        <v>0</v>
      </c>
      <c r="IP61" s="51">
        <v>0</v>
      </c>
      <c r="IQ61" s="51">
        <v>0</v>
      </c>
      <c r="IR61" s="51">
        <v>0</v>
      </c>
      <c r="IS61" s="51">
        <v>0</v>
      </c>
      <c r="IT61" s="51">
        <v>0</v>
      </c>
      <c r="IU61" s="51">
        <v>0</v>
      </c>
      <c r="IV61" s="51">
        <v>0</v>
      </c>
      <c r="IW61" s="51">
        <v>0</v>
      </c>
      <c r="IX61" s="51">
        <v>0</v>
      </c>
      <c r="IY61" s="51">
        <v>0</v>
      </c>
      <c r="IZ61" s="199">
        <v>0</v>
      </c>
      <c r="JA61" s="199">
        <v>0</v>
      </c>
      <c r="JB61" s="199">
        <v>0</v>
      </c>
      <c r="JC61" s="199">
        <v>0</v>
      </c>
      <c r="JD61" s="199">
        <v>0</v>
      </c>
      <c r="JE61" s="196">
        <v>0</v>
      </c>
      <c r="JF61" s="196">
        <v>0</v>
      </c>
      <c r="JG61" s="196">
        <v>0</v>
      </c>
      <c r="JH61" s="196">
        <v>0</v>
      </c>
      <c r="JI61" s="196">
        <v>0</v>
      </c>
      <c r="JJ61" s="196">
        <v>0</v>
      </c>
      <c r="JK61" s="196">
        <v>0</v>
      </c>
      <c r="JL61" s="196">
        <v>0</v>
      </c>
      <c r="JM61" s="196">
        <v>0</v>
      </c>
      <c r="JN61" s="196">
        <v>0</v>
      </c>
      <c r="JO61" s="196">
        <v>0</v>
      </c>
      <c r="JP61" s="196">
        <v>0</v>
      </c>
      <c r="JQ61" s="196">
        <f>SUM(Tabelle2[[#This Row],[Jan-23B]:[Mar-23B]])</f>
        <v>0</v>
      </c>
      <c r="JR61" s="196">
        <f>SUM(Tabelle2[[#This Row],[Apr-23B]:[Jun-23B]])</f>
        <v>0</v>
      </c>
      <c r="JS61" s="196">
        <f>SUM(Tabelle2[[#This Row],[Jul-23B]:[Sep-23B]])</f>
        <v>0</v>
      </c>
      <c r="JT61" s="196">
        <f>SUM(Tabelle2[[#This Row],[Oct-23B]:[Dec-23B]])</f>
        <v>0</v>
      </c>
      <c r="JU61" s="196">
        <f>SUM(Tabelle2[[#This Row],[1Q23 B1]:[4Q23 B]])</f>
        <v>0</v>
      </c>
      <c r="JV61" s="196">
        <v>0</v>
      </c>
      <c r="JW61" s="196">
        <v>0</v>
      </c>
      <c r="JX61" s="196">
        <v>0</v>
      </c>
      <c r="JY61" s="196">
        <v>0</v>
      </c>
      <c r="JZ61" s="196">
        <v>0</v>
      </c>
      <c r="KA61" s="196">
        <v>0</v>
      </c>
      <c r="KB61" s="196">
        <v>0</v>
      </c>
      <c r="KC61" s="196">
        <v>0</v>
      </c>
      <c r="KD61" s="196">
        <v>0</v>
      </c>
      <c r="KE61" s="196">
        <v>0</v>
      </c>
      <c r="KF61" s="196" t="str">
        <f>IF(SUM(Tabelle2[[#This Row],[2018 NF]:[2028 NF]],Tabelle2[[#This Row],[2023 B]])&gt;0,"yes","no")</f>
        <v>no</v>
      </c>
      <c r="KG61" s="196">
        <f>IFERROR(INDEX(Tabelle2[[#Headers],[2005 NF]:[2034 NF]],MATCH(TRUE,INDEX(Tabelle2[[#This Row],[2005 NF]:[2034 NF]]&gt;1000,),0)),0)</f>
        <v>0</v>
      </c>
      <c r="KH61" s="196">
        <f>IFERROR(LOOKUP(2,1/(Tabelle2[[#This Row],[2005 NF]:[2035 NF]]&gt;1000),Tabelle2[[#Headers],[2005 NF]:[2035 NF]]),0)</f>
        <v>0</v>
      </c>
      <c r="KI61" s="196">
        <f>SUM(Tabelle2[[#This Row],[Jan 23 NF]:[Mar 23 NF]])</f>
        <v>0</v>
      </c>
      <c r="KJ61" s="196">
        <f>SUM(Tabelle2[[#This Row],[Jan-23B]:[Mar-23B]])</f>
        <v>0</v>
      </c>
      <c r="KK61" s="52">
        <v>0</v>
      </c>
      <c r="KL61" s="52">
        <v>0</v>
      </c>
      <c r="KM61" s="52">
        <v>0</v>
      </c>
      <c r="KN61" s="52">
        <v>0</v>
      </c>
      <c r="KO61" s="52">
        <v>0</v>
      </c>
      <c r="KP61" s="52">
        <v>0</v>
      </c>
      <c r="KQ61" s="52">
        <v>0</v>
      </c>
      <c r="KR61" s="52">
        <v>0</v>
      </c>
      <c r="KS61" s="52">
        <v>0</v>
      </c>
      <c r="KT61" s="52">
        <v>0</v>
      </c>
      <c r="KU61" s="52">
        <v>0</v>
      </c>
      <c r="KV61" s="52">
        <v>0</v>
      </c>
      <c r="KW61" s="52">
        <v>0</v>
      </c>
      <c r="KX61" s="52">
        <v>0</v>
      </c>
      <c r="KY61" s="52">
        <v>0</v>
      </c>
      <c r="KZ61" s="52">
        <v>0</v>
      </c>
      <c r="LA61" s="52" t="e">
        <f>$AV61*2.204623/#REF!*$AP61*Tabelle2[[#This Row],[May 23 NF]]</f>
        <v>#REF!</v>
      </c>
      <c r="LB61" s="52" t="e">
        <f>$AV61*2.204623/#REF!*$AP61*Tabelle2[[#This Row],[Jun 23 NF]]</f>
        <v>#REF!</v>
      </c>
      <c r="LC61" s="52" t="e">
        <f>$AV61*2.204623/#REF!*$AP61*Tabelle2[[#This Row],[Jul 23 NF]]</f>
        <v>#REF!</v>
      </c>
      <c r="LD61" s="52" t="e">
        <f>$AV61*2.204623/#REF!*$AP61*Tabelle2[[#This Row],[Aug 23 NF]]</f>
        <v>#REF!</v>
      </c>
      <c r="LE61" s="52" t="e">
        <f>$AV61*2.204623/#REF!*$AP61*Tabelle2[[#This Row],[Sep 23 NF]]</f>
        <v>#REF!</v>
      </c>
      <c r="LF61" s="52" t="e">
        <f>$AV61*2.204623/#REF!*$AP61*Tabelle2[[#This Row],[Oct 23 NF]]</f>
        <v>#REF!</v>
      </c>
      <c r="LG61" s="52" t="e">
        <f>$AV61*2.204623/#REF!*$AP61*Tabelle2[[#This Row],[Nov 23 NF]]</f>
        <v>#REF!</v>
      </c>
      <c r="LH61" s="52" t="e">
        <f>$AV61*2.204623/#REF!*$AP61*Tabelle2[[#This Row],[Dec 23 NF]]</f>
        <v>#REF!</v>
      </c>
      <c r="LI61" s="52" t="e">
        <f>$AV61*2.204623/#REF!*$AP61*Tabelle2[[#This Row],[Jan 24 NF]]</f>
        <v>#REF!</v>
      </c>
      <c r="LJ61" s="52" t="e">
        <f>$AV61*2.204623/#REF!*$AP61*Tabelle2[[#This Row],[Feb 24 NF]]</f>
        <v>#REF!</v>
      </c>
      <c r="LK61" s="52" t="e">
        <f>$AV61*2.204623/#REF!*$AP61*Tabelle2[[#This Row],[Mar 24 NF]]</f>
        <v>#REF!</v>
      </c>
      <c r="LL61" s="52" t="e">
        <f>$AV61*2.204623/#REF!*$AP61*Tabelle2[[#This Row],[Apr 24 NF]]</f>
        <v>#REF!</v>
      </c>
      <c r="LM61" s="52" t="e">
        <f>$AV61*2.204623/#REF!*$AP61*Tabelle2[[#This Row],[May 24 NF]]</f>
        <v>#REF!</v>
      </c>
      <c r="LN61" s="52" t="e">
        <f>$AV61*2.204623/#REF!*$AP61*Tabelle2[[#This Row],[Jun 24 NF]]</f>
        <v>#REF!</v>
      </c>
      <c r="LO61" s="52" t="e">
        <f>$AV61*2.204623/#REF!*$AP61*Tabelle2[[#This Row],[Jul 24 NF]]</f>
        <v>#REF!</v>
      </c>
      <c r="LP61" s="52" t="e">
        <f>$AV61*2.204623/#REF!*$AP61*Tabelle2[[#This Row],[Aug 24 NF]]</f>
        <v>#REF!</v>
      </c>
      <c r="LQ61" s="52" t="e">
        <f>$AV61*2.204623/#REF!*$AP61*Tabelle2[[#This Row],[Sep 24 NF]]</f>
        <v>#REF!</v>
      </c>
      <c r="LR61" s="52" t="e">
        <f>$AV61*2.204623/#REF!*$AP61*Tabelle2[[#This Row],[Oct 24 NF]]</f>
        <v>#REF!</v>
      </c>
      <c r="LS61" s="52" t="e">
        <f>$AV61*2.204623/#REF!*$AP61*Tabelle2[[#This Row],[Nov 24 NF]]</f>
        <v>#REF!</v>
      </c>
      <c r="LT61" s="52" t="e">
        <f>$AV61*2.204623/#REF!*$AP61*Tabelle2[[#This Row],[Dec 24 NF]]</f>
        <v>#REF!</v>
      </c>
      <c r="LU61" s="198">
        <f>SUM(Tabelle2[[#This Row],[Jan 22 EV]:[Mar 22 EV]])</f>
        <v>0</v>
      </c>
      <c r="LV61" s="198">
        <f>SUM(Tabelle2[[#This Row],[Apr 22 EV]:[Jun 22 EV]])</f>
        <v>0</v>
      </c>
      <c r="LW61" s="198">
        <f>SUM(Tabelle2[[#This Row],[Jul 22 EV]:[Sep 22 EV]])</f>
        <v>0</v>
      </c>
      <c r="LX61" s="198">
        <f>SUM(Tabelle2[[#This Row],[Oct 22 EV]:[Dec 22 EV]])</f>
        <v>0</v>
      </c>
      <c r="LY61" s="198">
        <f>SUM(Tabelle2[[#This Row],[Jan 23 EV]:[Mar 23 EV]])</f>
        <v>0</v>
      </c>
      <c r="LZ61" s="198" t="e">
        <f>SUM(Tabelle2[[#This Row],[Apr 23 EV]:[Jun 23 EV]])</f>
        <v>#REF!</v>
      </c>
      <c r="MA61" s="198" t="e">
        <f>SUM(Tabelle2[[#This Row],[Jul 23 EV]:[Sep 23 EV]])</f>
        <v>#REF!</v>
      </c>
      <c r="MB61" s="198" t="e">
        <f>SUM(Tabelle2[[#This Row],[Oct 23 EV]:[Dec 23 EV]])</f>
        <v>#REF!</v>
      </c>
      <c r="MC61" s="198" t="e">
        <f>SUM(Tabelle2[[#This Row],[Jan 24 EV]:[Mar 24 EV]])</f>
        <v>#REF!</v>
      </c>
      <c r="MD61" s="198" t="e">
        <f>SUM(Tabelle2[[#This Row],[Apr 24 EV]:[Jun 24 EV]])</f>
        <v>#REF!</v>
      </c>
      <c r="ME61" s="198" t="e">
        <f>SUM(Tabelle2[[#This Row],[Jul 24 EV]:[Sep 24 EV]])</f>
        <v>#REF!</v>
      </c>
      <c r="MF61" s="198" t="e">
        <f>SUM(Tabelle2[[#This Row],[Oct 24 EV]:[Dec 24 EV]])</f>
        <v>#REF!</v>
      </c>
      <c r="MG61" s="68">
        <v>0</v>
      </c>
      <c r="MH61" s="68">
        <v>0</v>
      </c>
      <c r="MI61" s="68">
        <v>0</v>
      </c>
      <c r="MJ61" s="68">
        <v>0</v>
      </c>
      <c r="MK61" s="68">
        <v>0</v>
      </c>
      <c r="ML61" s="68">
        <v>0</v>
      </c>
      <c r="MM61" s="68">
        <v>0</v>
      </c>
      <c r="MN61" s="68">
        <v>0</v>
      </c>
      <c r="MO61" s="68">
        <v>0</v>
      </c>
      <c r="MP61" s="98">
        <v>0</v>
      </c>
      <c r="MQ61" s="98" t="e">
        <f>$AS61*2.204623/#REF!*$AP61*HU61</f>
        <v>#REF!</v>
      </c>
      <c r="MR61" s="98" t="e">
        <f>$AT61*2.204623/#REF!*$AP61*HV61</f>
        <v>#REF!</v>
      </c>
      <c r="MS61" s="98">
        <v>0</v>
      </c>
      <c r="MT61" s="98">
        <v>0</v>
      </c>
      <c r="MU61" s="98">
        <v>0</v>
      </c>
      <c r="MV61" s="98">
        <f>SUM(Tabelle2[[#This Row],[Jan 22 EV]:[Dec 22 EV]])</f>
        <v>0</v>
      </c>
      <c r="MW61" s="98" t="e">
        <f>SUM(Tabelle2[[#This Row],[Jan 23 EV]:[Dec 23 EV]])</f>
        <v>#REF!</v>
      </c>
      <c r="MX61" s="98" t="e">
        <f>SUM(Tabelle2[[#This Row],[Jan 24 EV]:[Dec 24 EV]])</f>
        <v>#REF!</v>
      </c>
      <c r="MY61" s="98">
        <f t="shared" si="51"/>
        <v>0</v>
      </c>
      <c r="MZ61" s="98">
        <f t="shared" si="52"/>
        <v>0</v>
      </c>
      <c r="NA61" s="98">
        <f t="shared" si="53"/>
        <v>0</v>
      </c>
      <c r="NB61" s="98">
        <f t="shared" si="54"/>
        <v>0</v>
      </c>
      <c r="NC61" s="52">
        <v>0</v>
      </c>
      <c r="ND61" s="52">
        <v>0</v>
      </c>
      <c r="NE61" s="52">
        <v>0</v>
      </c>
      <c r="NF61" s="52">
        <v>0</v>
      </c>
      <c r="NG61" s="52">
        <v>0</v>
      </c>
      <c r="NH61" s="52">
        <v>0</v>
      </c>
      <c r="NI61" s="52">
        <v>0</v>
      </c>
      <c r="NJ61" s="52">
        <v>0</v>
      </c>
      <c r="NK61" s="52">
        <v>0</v>
      </c>
      <c r="NL61" s="52">
        <v>0</v>
      </c>
      <c r="NM61" s="52">
        <v>0</v>
      </c>
      <c r="NN61" s="52">
        <v>0</v>
      </c>
      <c r="NO61" s="198">
        <f t="shared" si="58"/>
        <v>0</v>
      </c>
      <c r="NP61" s="198">
        <f t="shared" si="59"/>
        <v>0</v>
      </c>
      <c r="NQ61" s="198">
        <f t="shared" si="60"/>
        <v>0</v>
      </c>
      <c r="NR61" s="198">
        <f t="shared" si="61"/>
        <v>0</v>
      </c>
      <c r="NS61" s="198">
        <f t="shared" si="62"/>
        <v>0</v>
      </c>
      <c r="NT61" s="198">
        <v>0</v>
      </c>
      <c r="NU61" s="198">
        <v>0</v>
      </c>
      <c r="NV61" s="198">
        <v>0</v>
      </c>
      <c r="NW61" s="198">
        <v>0</v>
      </c>
      <c r="NX61" s="198">
        <v>0</v>
      </c>
      <c r="NY61" s="198">
        <v>0</v>
      </c>
      <c r="NZ61" s="198">
        <v>0</v>
      </c>
      <c r="OA61" s="198">
        <v>0</v>
      </c>
      <c r="OB61" s="198">
        <v>0</v>
      </c>
      <c r="OC61" s="198">
        <v>0</v>
      </c>
      <c r="OD61" s="198">
        <v>0</v>
      </c>
      <c r="OE61" s="198">
        <v>0</v>
      </c>
      <c r="OF61" s="198">
        <f>SUM(Tabelle2[[#This Row],[Jan 23 B EV]:[Mar 23 B EV]])</f>
        <v>0</v>
      </c>
      <c r="OG61" s="198">
        <f>SUM(Tabelle2[[#This Row],[Apr 23 B EV]:[Jun 23 B EV]])</f>
        <v>0</v>
      </c>
      <c r="OH61" s="198">
        <f>SUM(Tabelle2[[#This Row],[Jul 23 B EV]:[Sep 23 B EV]])</f>
        <v>0</v>
      </c>
      <c r="OI61" s="198">
        <f>SUM(Tabelle2[[#This Row],[Oct 23 B EV]:[Dec 23 B EV]])</f>
        <v>0</v>
      </c>
      <c r="OJ61" s="198">
        <f>SUM(Tabelle2[[#This Row],[Jan 23 B EV]:[Dec 23 B EV]])</f>
        <v>0</v>
      </c>
      <c r="OK61" s="68"/>
      <c r="OL61" s="68"/>
      <c r="OM61" s="43" t="s">
        <v>959</v>
      </c>
      <c r="ON61" s="43" t="s">
        <v>975</v>
      </c>
      <c r="OO61" s="43">
        <v>0</v>
      </c>
      <c r="OP61" s="43">
        <v>0</v>
      </c>
      <c r="OQ61" s="68"/>
      <c r="OR61" s="68"/>
      <c r="OS61" s="68"/>
      <c r="OT61" s="68"/>
      <c r="OU61" s="68"/>
      <c r="OV61" s="68"/>
      <c r="OW61" s="68"/>
      <c r="OX61" s="198">
        <v>0</v>
      </c>
      <c r="OY61" s="198">
        <v>0</v>
      </c>
      <c r="OZ61" s="198">
        <v>0</v>
      </c>
      <c r="PA61" s="198">
        <v>0</v>
      </c>
      <c r="PB61" s="353">
        <v>0</v>
      </c>
      <c r="PC61" s="49" t="s">
        <v>57</v>
      </c>
      <c r="PD61" s="221" t="s">
        <v>100</v>
      </c>
      <c r="PE61" s="3" t="s">
        <v>159</v>
      </c>
      <c r="PF61" s="221" t="s">
        <v>45</v>
      </c>
      <c r="PG61" s="336">
        <v>0</v>
      </c>
      <c r="PH61" s="221">
        <v>0</v>
      </c>
      <c r="PI61" s="30">
        <v>1</v>
      </c>
      <c r="PJ61" s="30" t="s">
        <v>45</v>
      </c>
      <c r="PK61" s="30">
        <v>0</v>
      </c>
      <c r="PL61" s="30"/>
      <c r="PM61" s="334"/>
      <c r="PN61" s="221" t="s">
        <v>979</v>
      </c>
      <c r="PO61" s="337" t="s">
        <v>17</v>
      </c>
      <c r="PP61" s="200">
        <v>2407.8740082170316</v>
      </c>
      <c r="PQ61" s="56">
        <v>2220.7924770497352</v>
      </c>
      <c r="PR61" s="56">
        <v>2393.0833333333335</v>
      </c>
      <c r="PS61" s="56">
        <v>2425</v>
      </c>
      <c r="PT61" s="200">
        <v>2151.6666666666665</v>
      </c>
      <c r="PU61" s="200">
        <v>2059.5416666666665</v>
      </c>
      <c r="PV61" s="200">
        <v>2813.8101851851857</v>
      </c>
      <c r="PW61" s="200">
        <v>3372.4709444775326</v>
      </c>
      <c r="PX61" s="200" t="e">
        <f>IF($PI61=1,SUMIF(#REF!,$PF61,#REF!),SUMIF(#REF!,$PJ61,#REF!))</f>
        <v>#REF!</v>
      </c>
      <c r="PY61" s="200" t="e">
        <f>IF($PI61=1,SUMIF(#REF!,$PF61,#REF!),SUMIF(#REF!,$PJ61,#REF!))</f>
        <v>#REF!</v>
      </c>
      <c r="PZ61" s="200" t="e">
        <f>IF($PI61=1,SUMIF(#REF!,$PF61,#REF!),SUMIF(#REF!,$PJ61,#REF!))</f>
        <v>#REF!</v>
      </c>
      <c r="QA61" s="200" t="e">
        <f>IF($PI61=1,SUMIF(#REF!,$PF61,#REF!),SUMIF(#REF!,$PJ61,#REF!))</f>
        <v>#REF!</v>
      </c>
      <c r="QB61" s="200" t="e">
        <f>IF($PI61=1,SUMIF(#REF!,$PF61,#REF!),SUMIF(#REF!,$PJ61,#REF!))</f>
        <v>#REF!</v>
      </c>
      <c r="QC61" s="200" t="e">
        <f>IF($PI61=1,SUMIF(#REF!,$PF61,#REF!),SUMIF(#REF!,$PJ61,#REF!))</f>
        <v>#REF!</v>
      </c>
      <c r="QD61" s="57">
        <f t="shared" si="55"/>
        <v>1.9154335114553964</v>
      </c>
      <c r="QE61" s="57">
        <f t="shared" si="56"/>
        <v>2.0640343750000003</v>
      </c>
      <c r="QF61" s="57">
        <f t="shared" si="50"/>
        <v>2.0915625000000002</v>
      </c>
      <c r="QG61" s="57">
        <f t="shared" si="57"/>
        <v>1.8558124999999999</v>
      </c>
      <c r="QH61" s="57">
        <f t="shared" si="42"/>
        <v>1.7763546874999998</v>
      </c>
      <c r="QI61" s="57">
        <f t="shared" si="43"/>
        <v>2.4269112847222223</v>
      </c>
      <c r="QJ61" s="57">
        <f>IF(Tabelle2[[#This Row],[Index and Premium Usage]]=1,($AW61*(1+$AZ61))*(PW61*(1+$PG61)+$PH61)/1000,($AW61*(1+$AZ61))*(PW61*(1+$PG61)+$PK61)/1000)</f>
        <v>2.9087561896118719</v>
      </c>
      <c r="QK61" s="57" t="e">
        <f>IF($PI61=1,($AW61*(1+$AY61))*(PX61*(1+$PG61)+$PH61)/1000,($AW61*(1+$AZ61))*(PX61*(1+$PG61)+$PK61+Tabelle2[[#This Row],[Premium VW 2023]])/1000)</f>
        <v>#REF!</v>
      </c>
      <c r="QL61" s="57" t="e">
        <f t="shared" si="44"/>
        <v>#REF!</v>
      </c>
      <c r="QM61" s="57" t="e">
        <f t="shared" si="45"/>
        <v>#REF!</v>
      </c>
      <c r="QN61" s="57" t="e">
        <f t="shared" si="46"/>
        <v>#REF!</v>
      </c>
      <c r="QO61" s="57" t="e">
        <f t="shared" si="47"/>
        <v>#REF!</v>
      </c>
      <c r="QP61" s="57" t="e">
        <f t="shared" si="48"/>
        <v>#REF!</v>
      </c>
    </row>
    <row r="62" spans="1:458" ht="12.75" customHeight="1">
      <c r="A62" s="94" t="s">
        <v>837</v>
      </c>
      <c r="B62" s="94" t="s">
        <v>87</v>
      </c>
      <c r="C62" s="94" t="s">
        <v>1553</v>
      </c>
      <c r="D62" s="2" t="s">
        <v>108</v>
      </c>
      <c r="E62" s="173" t="s">
        <v>304</v>
      </c>
      <c r="F62" s="2" t="s">
        <v>304</v>
      </c>
      <c r="G62" s="2" t="s">
        <v>304</v>
      </c>
      <c r="H62" s="2" t="s">
        <v>1557</v>
      </c>
      <c r="I62" s="188" t="s">
        <v>422</v>
      </c>
      <c r="J62" s="2" t="s">
        <v>423</v>
      </c>
      <c r="K62" s="2" t="s">
        <v>28</v>
      </c>
      <c r="L62" s="2" t="s">
        <v>28</v>
      </c>
      <c r="M62" s="2" t="s">
        <v>424</v>
      </c>
      <c r="N62" s="1" t="s">
        <v>82</v>
      </c>
      <c r="O62" s="64"/>
      <c r="P62" s="65"/>
      <c r="Q62" s="2"/>
      <c r="R62" s="63"/>
      <c r="S62" s="63"/>
      <c r="T62" s="94" t="s">
        <v>1282</v>
      </c>
      <c r="U62" s="63" t="s">
        <v>14</v>
      </c>
      <c r="V62" s="63"/>
      <c r="W62" s="63"/>
      <c r="X62" s="94"/>
      <c r="Y62" s="63" t="s">
        <v>235</v>
      </c>
      <c r="Z62" s="94" t="s">
        <v>261</v>
      </c>
      <c r="AA62" s="69" t="s">
        <v>425</v>
      </c>
      <c r="AB62" s="64"/>
      <c r="AC62" s="327"/>
      <c r="AD62" s="63"/>
      <c r="AE62" s="63"/>
      <c r="AF62" s="63" t="s">
        <v>119</v>
      </c>
      <c r="AG62" s="2"/>
      <c r="AH62" s="2"/>
      <c r="AI62" s="2"/>
      <c r="AJ62" s="63" t="s">
        <v>120</v>
      </c>
      <c r="AK62" s="66"/>
      <c r="AL62" s="67"/>
      <c r="AM62" s="67"/>
      <c r="AN62" s="67"/>
      <c r="AO62" s="67"/>
      <c r="AP62" s="67">
        <v>1</v>
      </c>
      <c r="AQ62" s="78"/>
      <c r="AR62" s="37">
        <v>1.02</v>
      </c>
      <c r="AS62" s="67">
        <v>1.02</v>
      </c>
      <c r="AT62" s="67">
        <v>1.02</v>
      </c>
      <c r="AU62" s="67">
        <v>1.02</v>
      </c>
      <c r="AV62" s="67">
        <v>1.02</v>
      </c>
      <c r="AW62" s="33">
        <v>1.02</v>
      </c>
      <c r="AX62" s="193"/>
      <c r="AY62" s="36">
        <v>0.15</v>
      </c>
      <c r="AZ62" s="36">
        <v>0.15</v>
      </c>
      <c r="BA62" s="96">
        <v>0</v>
      </c>
      <c r="BB62" s="96">
        <v>0</v>
      </c>
      <c r="BC62" s="96">
        <v>0</v>
      </c>
      <c r="BD62" s="96">
        <v>0</v>
      </c>
      <c r="BE62" s="133">
        <v>0</v>
      </c>
      <c r="BF62" s="133">
        <v>0</v>
      </c>
      <c r="BG62" s="133">
        <v>0</v>
      </c>
      <c r="BH62" s="133">
        <v>0</v>
      </c>
      <c r="BI62" s="133">
        <v>0</v>
      </c>
      <c r="BJ62" s="133">
        <v>0</v>
      </c>
      <c r="BK62" s="133">
        <v>0</v>
      </c>
      <c r="BL62" s="133">
        <v>0</v>
      </c>
      <c r="BM62" s="96">
        <v>0</v>
      </c>
      <c r="BN62" s="96">
        <v>0</v>
      </c>
      <c r="BO62" s="96">
        <v>0</v>
      </c>
      <c r="BP62" s="96">
        <v>0</v>
      </c>
      <c r="BQ62" s="96">
        <v>0</v>
      </c>
      <c r="BR62" s="96">
        <v>0</v>
      </c>
      <c r="BS62" s="96">
        <v>0</v>
      </c>
      <c r="BT62" s="96">
        <v>0</v>
      </c>
      <c r="BU62" s="96">
        <v>0</v>
      </c>
      <c r="BV62" s="96">
        <v>0</v>
      </c>
      <c r="BW62" s="96">
        <v>0</v>
      </c>
      <c r="BX62" s="96">
        <v>0</v>
      </c>
      <c r="BY62" s="96">
        <v>0</v>
      </c>
      <c r="BZ62" s="96">
        <v>0</v>
      </c>
      <c r="CA62" s="96">
        <v>0</v>
      </c>
      <c r="CB62" s="96">
        <v>0</v>
      </c>
      <c r="CC62" s="96">
        <v>0</v>
      </c>
      <c r="CD62" s="96">
        <v>0</v>
      </c>
      <c r="CE62" s="96">
        <v>0</v>
      </c>
      <c r="CF62" s="96">
        <v>0</v>
      </c>
      <c r="CG62" s="96">
        <v>0</v>
      </c>
      <c r="CH62" s="96">
        <v>0</v>
      </c>
      <c r="CI62" s="96">
        <v>0</v>
      </c>
      <c r="CJ62" s="96">
        <v>0</v>
      </c>
      <c r="CK62" s="95">
        <f>SUM(Tabelle2[[#This Row],[Jan 22 CF]:[Mar 22 CF]])</f>
        <v>0</v>
      </c>
      <c r="CL62" s="95">
        <f>SUM(Tabelle2[[#This Row],[Apr 22 CF]:[Jun 22 CF]])</f>
        <v>0</v>
      </c>
      <c r="CM62" s="95">
        <f>SUM(Tabelle2[[#This Row],[Jul 22 CF]:[Sep 22 CF]])</f>
        <v>0</v>
      </c>
      <c r="CN62" s="95">
        <f>SUM(Tabelle2[[#This Row],[Oct 22 CF]:[Dec 22 CF]])</f>
        <v>0</v>
      </c>
      <c r="CO62" s="95">
        <f>SUM(Tabelle2[[#This Row],[Jan 23 CF]:[Mar 23 CF]])</f>
        <v>0</v>
      </c>
      <c r="CP62" s="95">
        <f>SUM(Tabelle2[[#This Row],[Apr 23 CF]:[Jun 23 CF]])</f>
        <v>0</v>
      </c>
      <c r="CQ62" s="95">
        <f>SUM(Tabelle2[[#This Row],[Jul 23 CF]:[Sep 23 CF]])</f>
        <v>0</v>
      </c>
      <c r="CR62" s="95">
        <f>SUM(Tabelle2[[#This Row],[Oct 23 CF]:[Dec 23 CF]])</f>
        <v>0</v>
      </c>
      <c r="CS62" s="95">
        <f>SUM(Tabelle2[[#This Row],[Jan 24 CF]:[Mar 24 CF]])</f>
        <v>0</v>
      </c>
      <c r="CT62" s="95">
        <f>SUM(Tabelle2[[#This Row],[Apr 24 CF]:[Jun 24 CF]])</f>
        <v>0</v>
      </c>
      <c r="CU62" s="95">
        <f>SUM(Tabelle2[[#This Row],[Jul 24 CF]:[Sep 24 CF]])</f>
        <v>0</v>
      </c>
      <c r="CV62" s="95">
        <f>SUM(Tabelle2[[#This Row],[Oct 24 CF]:[Dec 24 CF]])</f>
        <v>0</v>
      </c>
      <c r="CW62" s="98">
        <v>0</v>
      </c>
      <c r="CX62" s="275">
        <v>0</v>
      </c>
      <c r="CY62" s="98">
        <v>0</v>
      </c>
      <c r="CZ62" s="52">
        <v>0</v>
      </c>
      <c r="DA62" s="52">
        <f>SUM(Tabelle2[[#This Row],[Jan 22 CF]:[Dec 22 CF]])</f>
        <v>0</v>
      </c>
      <c r="DB62" s="98">
        <f>SUM(Tabelle2[[#This Row],[Jan 23 CF]:[Dec 23 CF]])</f>
        <v>0</v>
      </c>
      <c r="DC62" s="98">
        <f>SUM(Tabelle2[[#This Row],[Jan 24 CF]:[Dec 24 CF]])</f>
        <v>0</v>
      </c>
      <c r="DD62" s="98">
        <v>0</v>
      </c>
      <c r="DE62" s="98">
        <v>0</v>
      </c>
      <c r="DF62" s="98">
        <v>0</v>
      </c>
      <c r="DG62" s="98">
        <v>0</v>
      </c>
      <c r="DH62" s="98">
        <v>0</v>
      </c>
      <c r="DI62" s="98">
        <v>0</v>
      </c>
      <c r="DJ62" s="98">
        <v>0</v>
      </c>
      <c r="DK62" s="98">
        <v>0</v>
      </c>
      <c r="DL62" s="98">
        <v>0</v>
      </c>
      <c r="DM62" s="98">
        <v>0</v>
      </c>
      <c r="DN62" s="95"/>
      <c r="DO62" s="95"/>
      <c r="DP62" s="226">
        <v>0.95</v>
      </c>
      <c r="DQ62" s="226">
        <v>0.92500000000000004</v>
      </c>
      <c r="DR62" s="226">
        <v>0.8</v>
      </c>
      <c r="DS62" s="226">
        <v>0.85</v>
      </c>
      <c r="DT62" s="226">
        <v>0.9</v>
      </c>
      <c r="DU62" s="226">
        <v>0.9</v>
      </c>
      <c r="DV62" s="226">
        <v>0.9</v>
      </c>
      <c r="DW62" s="226">
        <v>0.9</v>
      </c>
      <c r="DX62" s="226">
        <v>0.9</v>
      </c>
      <c r="DY62" s="226">
        <v>0.9</v>
      </c>
      <c r="DZ62" s="226">
        <v>0.9</v>
      </c>
      <c r="EA62" s="226">
        <v>0.88</v>
      </c>
      <c r="EB62" s="226">
        <v>0.9</v>
      </c>
      <c r="EC62" s="226">
        <v>0.93</v>
      </c>
      <c r="ED62" s="226">
        <v>0.93</v>
      </c>
      <c r="EE62" s="226">
        <v>0.9</v>
      </c>
      <c r="EF62" s="316">
        <v>0.9</v>
      </c>
      <c r="EG62" s="316">
        <v>0.9</v>
      </c>
      <c r="EH62" s="316">
        <v>0.9</v>
      </c>
      <c r="EI62" s="226">
        <v>0.95</v>
      </c>
      <c r="EJ62" s="226">
        <v>0.95</v>
      </c>
      <c r="EK62" s="226">
        <v>0.95</v>
      </c>
      <c r="EL62" s="226">
        <v>0.97499999999999998</v>
      </c>
      <c r="EM62" s="226">
        <v>0.95</v>
      </c>
      <c r="EN62" s="226">
        <v>0.9</v>
      </c>
      <c r="EO62" s="226">
        <v>0.9</v>
      </c>
      <c r="EP62" s="226">
        <v>0.9</v>
      </c>
      <c r="EQ62" s="226">
        <v>0.9</v>
      </c>
      <c r="ER62" s="226">
        <v>0.9</v>
      </c>
      <c r="ES62" s="226">
        <v>0.9</v>
      </c>
      <c r="ET62" s="226">
        <v>0.9</v>
      </c>
      <c r="EU62" s="226">
        <v>0.9</v>
      </c>
      <c r="EV62" s="226">
        <v>0.9</v>
      </c>
      <c r="EW62" s="226">
        <v>0.9</v>
      </c>
      <c r="EX62" s="226">
        <v>0.9</v>
      </c>
      <c r="EY62" s="226">
        <v>0.9</v>
      </c>
      <c r="EZ62" s="316">
        <v>0.9</v>
      </c>
      <c r="FA62" s="226">
        <v>0.9</v>
      </c>
      <c r="FB62" s="226">
        <v>0.85</v>
      </c>
      <c r="FC62" s="226">
        <v>0.85</v>
      </c>
      <c r="FD62" s="226">
        <v>0.85</v>
      </c>
      <c r="FE62" s="226">
        <v>0.85</v>
      </c>
      <c r="FF62" s="226">
        <v>0.85</v>
      </c>
      <c r="FG62" s="226">
        <v>0.85</v>
      </c>
      <c r="FH62" s="226">
        <v>0.85</v>
      </c>
      <c r="FI62" s="226">
        <v>0.85</v>
      </c>
      <c r="FJ62" s="226">
        <v>0.85</v>
      </c>
      <c r="FK62" s="226">
        <v>0.85</v>
      </c>
      <c r="FL62" s="226">
        <v>0.85</v>
      </c>
      <c r="FM62" s="195">
        <f t="shared" si="70"/>
        <v>0</v>
      </c>
      <c r="FN62" s="195">
        <f t="shared" si="71"/>
        <v>0</v>
      </c>
      <c r="FO62" s="195">
        <f t="shared" si="72"/>
        <v>0</v>
      </c>
      <c r="FP62" s="195">
        <f t="shared" si="73"/>
        <v>0</v>
      </c>
      <c r="FQ62" s="195">
        <f t="shared" si="74"/>
        <v>0</v>
      </c>
      <c r="FR62" s="195">
        <f t="shared" si="75"/>
        <v>0</v>
      </c>
      <c r="FS62" s="195">
        <f t="shared" si="76"/>
        <v>0</v>
      </c>
      <c r="FT62" s="95">
        <f t="shared" si="77"/>
        <v>0</v>
      </c>
      <c r="FU62" s="95">
        <f t="shared" si="78"/>
        <v>0</v>
      </c>
      <c r="FV62" s="95">
        <f t="shared" si="79"/>
        <v>0</v>
      </c>
      <c r="FW62" s="95">
        <f t="shared" si="80"/>
        <v>0</v>
      </c>
      <c r="FX62" s="95">
        <f t="shared" si="81"/>
        <v>0</v>
      </c>
      <c r="FY62" s="95">
        <f t="shared" si="82"/>
        <v>0</v>
      </c>
      <c r="FZ62" s="95">
        <f t="shared" si="83"/>
        <v>0</v>
      </c>
      <c r="GA62" s="95">
        <f t="shared" si="63"/>
        <v>0</v>
      </c>
      <c r="GB62" s="95">
        <f t="shared" si="64"/>
        <v>0</v>
      </c>
      <c r="GC62" s="95">
        <f t="shared" si="65"/>
        <v>0</v>
      </c>
      <c r="GD62" s="95">
        <f t="shared" si="66"/>
        <v>0</v>
      </c>
      <c r="GE62" s="95">
        <f t="shared" si="67"/>
        <v>0</v>
      </c>
      <c r="GF62" s="95">
        <f t="shared" si="68"/>
        <v>0</v>
      </c>
      <c r="GG62" s="95">
        <f t="shared" si="69"/>
        <v>0</v>
      </c>
      <c r="GH62" s="95">
        <f t="shared" si="84"/>
        <v>0</v>
      </c>
      <c r="GI62" s="95">
        <f>BW62*Tabelle2[[#This Row],[Nov 2023 AF]]</f>
        <v>0</v>
      </c>
      <c r="GJ62" s="95">
        <f>BX62*Tabelle2[[#This Row],[Dec 2023 AF]]</f>
        <v>0</v>
      </c>
      <c r="GK62" s="95">
        <f>BY62*Tabelle2[[#This Row],[Jan 2024 AF]]</f>
        <v>0</v>
      </c>
      <c r="GL62" s="95">
        <f>BZ62*Tabelle2[[#This Row],[Feb 2024 AF]]</f>
        <v>0</v>
      </c>
      <c r="GM62" s="95">
        <f>CA62*Tabelle2[[#This Row],[Mar 2024 AF]]</f>
        <v>0</v>
      </c>
      <c r="GN62" s="95">
        <f>CB62*Tabelle2[[#This Row],[Apr 2024 AF]]</f>
        <v>0</v>
      </c>
      <c r="GO62" s="95">
        <f>CC62*Tabelle2[[#This Row],[May 2024 AF]]</f>
        <v>0</v>
      </c>
      <c r="GP62" s="95">
        <f>CD62*Tabelle2[[#This Row],[Jun 2024 AF]]</f>
        <v>0</v>
      </c>
      <c r="GQ62" s="95">
        <f>CE62*Tabelle2[[#This Row],[Jul 2024 AF]]</f>
        <v>0</v>
      </c>
      <c r="GR62" s="95">
        <f>CF62*Tabelle2[[#This Row],[Aug 2024 AF]]</f>
        <v>0</v>
      </c>
      <c r="GS62" s="95">
        <f>CG62*Tabelle2[[#This Row],[Sep 2024 AF]]</f>
        <v>0</v>
      </c>
      <c r="GT62" s="95">
        <f>CH62*Tabelle2[[#This Row],[Oct 2024 AF]]</f>
        <v>0</v>
      </c>
      <c r="GU62" s="95">
        <f>CI62*Tabelle2[[#This Row],[Nov 2024 AF]]</f>
        <v>0</v>
      </c>
      <c r="GV62" s="95">
        <f>CJ62*Tabelle2[[#This Row],[Dec 2024 AF]]</f>
        <v>0</v>
      </c>
      <c r="GW62" s="95">
        <f>SUM(Tabelle2[[#This Row],[Jan 22 NF]:[Mar 22 NF]])</f>
        <v>0</v>
      </c>
      <c r="GX62" s="95">
        <f>SUM(Tabelle2[[#This Row],[Apr 22 NF]:[Jun 22 NF]])</f>
        <v>0</v>
      </c>
      <c r="GY62" s="95">
        <f>SUM(Tabelle2[[#This Row],[Jul 22 NF]:[Sep 22 NF]])</f>
        <v>0</v>
      </c>
      <c r="GZ62" s="95">
        <f>SUM(Tabelle2[[#This Row],[Oct 22 NF]:[Dec 22 NF]])</f>
        <v>0</v>
      </c>
      <c r="HA62" s="98">
        <f>SUM(Tabelle2[[#This Row],[Jan 23 NF]:[Mar 23 NF]])</f>
        <v>0</v>
      </c>
      <c r="HB62" s="98">
        <f>SUM(Tabelle2[[#This Row],[Apr 23 NF]:[Jun 23 NF]])</f>
        <v>0</v>
      </c>
      <c r="HC62" s="98">
        <f>SUM(Tabelle2[[#This Row],[Jul 23 NF]:[Sep 23 NF]])</f>
        <v>0</v>
      </c>
      <c r="HD62" s="98">
        <f>SUM(Tabelle2[[#This Row],[Oct 23 NF]:[Dec 23 NF]])</f>
        <v>0</v>
      </c>
      <c r="HE62" s="95">
        <f>SUM(Tabelle2[[#This Row],[Jan 24 NF]:[Mar 24 NF]])</f>
        <v>0</v>
      </c>
      <c r="HF62" s="98">
        <f>SUM(Tabelle2[[#This Row],[Apr 24 NF]:[Jun 24 NF]])</f>
        <v>0</v>
      </c>
      <c r="HG62" s="98">
        <f>SUM(Tabelle2[[#This Row],[Jul 24 NF]:[Sep 24 NF]])</f>
        <v>0</v>
      </c>
      <c r="HH62" s="98">
        <f>SUM(Tabelle2[[#This Row],[Oct 24 NF]:[Dec 24 NF]])</f>
        <v>0</v>
      </c>
      <c r="HI62" s="95">
        <v>0</v>
      </c>
      <c r="HJ62" s="95">
        <v>0</v>
      </c>
      <c r="HK62" s="95">
        <v>0</v>
      </c>
      <c r="HL62" s="95">
        <v>0</v>
      </c>
      <c r="HM62" s="95">
        <v>0</v>
      </c>
      <c r="HN62" s="95">
        <v>0</v>
      </c>
      <c r="HO62" s="95">
        <v>0</v>
      </c>
      <c r="HP62" s="95">
        <v>0</v>
      </c>
      <c r="HQ62" s="95">
        <v>0</v>
      </c>
      <c r="HR62" s="95">
        <v>0</v>
      </c>
      <c r="HS62" s="95">
        <v>0</v>
      </c>
      <c r="HT62" s="95">
        <v>0</v>
      </c>
      <c r="HU62" s="95">
        <v>0</v>
      </c>
      <c r="HV62" s="98">
        <v>0</v>
      </c>
      <c r="HW62" s="98">
        <v>0</v>
      </c>
      <c r="HX62" s="98">
        <v>0</v>
      </c>
      <c r="HY62" s="98">
        <v>0</v>
      </c>
      <c r="HZ62" s="98">
        <f>SUM(Tabelle2[[#This Row],[Jan 22 NF]:[Dec 22 NF]])</f>
        <v>0</v>
      </c>
      <c r="IA62" s="98">
        <f>SUM(Tabelle2[[#This Row],[Jan 23 NF]:[Dec 23 NF]])</f>
        <v>0</v>
      </c>
      <c r="IB62" s="98">
        <f>SUM(Tabelle2[[#This Row],[Jan 24 NF]:[Dec 24 NF]])</f>
        <v>0</v>
      </c>
      <c r="IC62" s="98">
        <f>IFERROR(Tabelle2[[#This Row],[2025 CF]]*Tabelle2[[#This Row],[2025 AF]],0)</f>
        <v>0</v>
      </c>
      <c r="ID62" s="98">
        <f>IFERROR(Tabelle2[[#This Row],[2026 CF]]*Tabelle2[[#This Row],[2026 AF]],0)</f>
        <v>0</v>
      </c>
      <c r="IE62" s="98">
        <f>IFERROR(Tabelle2[[#This Row],[2027 CF]]*Tabelle2[[#This Row],[2027 AF]],0)</f>
        <v>0</v>
      </c>
      <c r="IF62" s="98">
        <f>IFERROR(Tabelle2[[#This Row],[2028 CF]]*Tabelle2[[#This Row],[2028 AF]],0)</f>
        <v>0</v>
      </c>
      <c r="IG62" s="98">
        <f>IFERROR(Tabelle2[[#This Row],[2029 CF]]*Tabelle2[[#This Row],[2029 AF]],0)</f>
        <v>0</v>
      </c>
      <c r="IH62" s="98">
        <f>IFERROR(Tabelle2[[#This Row],[2030 CF]]*Tabelle2[[#This Row],[2030 AF]],0)</f>
        <v>0</v>
      </c>
      <c r="II62" s="98">
        <f>IFERROR(Tabelle2[[#This Row],[2031 CF]]*Tabelle2[[#This Row],[2031 AF]],0)</f>
        <v>0</v>
      </c>
      <c r="IJ62" s="98">
        <f>IFERROR(Tabelle2[[#This Row],[2032 CF]]*Tabelle2[[#This Row],[2032 AF]],0)</f>
        <v>0</v>
      </c>
      <c r="IK62" s="98">
        <f>IFERROR(Tabelle2[[#This Row],[2033 CF]]*Tabelle2[[#This Row],[2033 AF]],0)</f>
        <v>0</v>
      </c>
      <c r="IL62" s="98">
        <f>IFERROR(Tabelle2[[#This Row],[2034 CF]]*Tabelle2[[#This Row],[2034 AF]],0)</f>
        <v>0</v>
      </c>
      <c r="IM62" s="98">
        <f>IFERROR(Tabelle2[[#This Row],[2035 CF]]*Tabelle2[[#This Row],[2035 AF]],0)</f>
        <v>0</v>
      </c>
      <c r="IN62" s="51">
        <v>0</v>
      </c>
      <c r="IO62" s="51">
        <v>0</v>
      </c>
      <c r="IP62" s="51">
        <v>0</v>
      </c>
      <c r="IQ62" s="51">
        <v>0</v>
      </c>
      <c r="IR62" s="51">
        <v>0</v>
      </c>
      <c r="IS62" s="51">
        <v>0</v>
      </c>
      <c r="IT62" s="51">
        <v>0</v>
      </c>
      <c r="IU62" s="51">
        <v>0</v>
      </c>
      <c r="IV62" s="51">
        <v>0</v>
      </c>
      <c r="IW62" s="51">
        <v>0</v>
      </c>
      <c r="IX62" s="51">
        <v>0</v>
      </c>
      <c r="IY62" s="51">
        <v>0</v>
      </c>
      <c r="IZ62" s="199">
        <v>0</v>
      </c>
      <c r="JA62" s="199">
        <v>0</v>
      </c>
      <c r="JB62" s="199">
        <v>0</v>
      </c>
      <c r="JC62" s="199">
        <v>0</v>
      </c>
      <c r="JD62" s="199">
        <v>0</v>
      </c>
      <c r="JE62" s="196">
        <v>0</v>
      </c>
      <c r="JF62" s="196">
        <v>0</v>
      </c>
      <c r="JG62" s="196">
        <v>0</v>
      </c>
      <c r="JH62" s="196">
        <v>0</v>
      </c>
      <c r="JI62" s="196">
        <v>0</v>
      </c>
      <c r="JJ62" s="196">
        <v>0</v>
      </c>
      <c r="JK62" s="196">
        <v>0</v>
      </c>
      <c r="JL62" s="196">
        <v>0</v>
      </c>
      <c r="JM62" s="196">
        <v>0</v>
      </c>
      <c r="JN62" s="196">
        <v>0</v>
      </c>
      <c r="JO62" s="196">
        <v>0</v>
      </c>
      <c r="JP62" s="196">
        <v>0</v>
      </c>
      <c r="JQ62" s="196">
        <f>SUM(Tabelle2[[#This Row],[Jan-23B]:[Mar-23B]])</f>
        <v>0</v>
      </c>
      <c r="JR62" s="196">
        <f>SUM(Tabelle2[[#This Row],[Apr-23B]:[Jun-23B]])</f>
        <v>0</v>
      </c>
      <c r="JS62" s="196">
        <f>SUM(Tabelle2[[#This Row],[Jul-23B]:[Sep-23B]])</f>
        <v>0</v>
      </c>
      <c r="JT62" s="196">
        <f>SUM(Tabelle2[[#This Row],[Oct-23B]:[Dec-23B]])</f>
        <v>0</v>
      </c>
      <c r="JU62" s="196">
        <f>SUM(Tabelle2[[#This Row],[1Q23 B1]:[4Q23 B]])</f>
        <v>0</v>
      </c>
      <c r="JV62" s="196">
        <v>0</v>
      </c>
      <c r="JW62" s="196">
        <v>0</v>
      </c>
      <c r="JX62" s="196">
        <v>0</v>
      </c>
      <c r="JY62" s="196">
        <v>0</v>
      </c>
      <c r="JZ62" s="196">
        <v>0</v>
      </c>
      <c r="KA62" s="196">
        <v>0</v>
      </c>
      <c r="KB62" s="196">
        <v>0</v>
      </c>
      <c r="KC62" s="196">
        <v>0</v>
      </c>
      <c r="KD62" s="196">
        <v>0</v>
      </c>
      <c r="KE62" s="196">
        <v>0</v>
      </c>
      <c r="KF62" s="196" t="str">
        <f>IF(SUM(Tabelle2[[#This Row],[2018 NF]:[2028 NF]],Tabelle2[[#This Row],[2023 B]])&gt;0,"yes","no")</f>
        <v>no</v>
      </c>
      <c r="KG62" s="196">
        <f>IFERROR(INDEX(Tabelle2[[#Headers],[2005 NF]:[2034 NF]],MATCH(TRUE,INDEX(Tabelle2[[#This Row],[2005 NF]:[2034 NF]]&gt;1000,),0)),0)</f>
        <v>0</v>
      </c>
      <c r="KH62" s="196">
        <f>IFERROR(LOOKUP(2,1/(Tabelle2[[#This Row],[2005 NF]:[2035 NF]]&gt;1000),Tabelle2[[#Headers],[2005 NF]:[2035 NF]]),0)</f>
        <v>0</v>
      </c>
      <c r="KI62" s="196">
        <f>SUM(Tabelle2[[#This Row],[Jan 23 NF]:[Mar 23 NF]])</f>
        <v>0</v>
      </c>
      <c r="KJ62" s="196">
        <f>SUM(Tabelle2[[#This Row],[Jan-23B]:[Mar-23B]])</f>
        <v>0</v>
      </c>
      <c r="KK62" s="52">
        <v>0</v>
      </c>
      <c r="KL62" s="52">
        <v>0</v>
      </c>
      <c r="KM62" s="52">
        <v>0</v>
      </c>
      <c r="KN62" s="52">
        <v>0</v>
      </c>
      <c r="KO62" s="52">
        <v>0</v>
      </c>
      <c r="KP62" s="52">
        <v>0</v>
      </c>
      <c r="KQ62" s="52">
        <v>0</v>
      </c>
      <c r="KR62" s="52">
        <v>0</v>
      </c>
      <c r="KS62" s="52">
        <v>0</v>
      </c>
      <c r="KT62" s="52">
        <v>0</v>
      </c>
      <c r="KU62" s="52">
        <v>0</v>
      </c>
      <c r="KV62" s="52">
        <v>0</v>
      </c>
      <c r="KW62" s="52">
        <v>0</v>
      </c>
      <c r="KX62" s="52">
        <v>0</v>
      </c>
      <c r="KY62" s="52">
        <v>0</v>
      </c>
      <c r="KZ62" s="52">
        <v>0</v>
      </c>
      <c r="LA62" s="52" t="e">
        <f>$AV62*2.204623/#REF!*$AP62*Tabelle2[[#This Row],[May 23 NF]]</f>
        <v>#REF!</v>
      </c>
      <c r="LB62" s="52" t="e">
        <f>$AV62*2.204623/#REF!*$AP62*Tabelle2[[#This Row],[Jun 23 NF]]</f>
        <v>#REF!</v>
      </c>
      <c r="LC62" s="52" t="e">
        <f>$AV62*2.204623/#REF!*$AP62*Tabelle2[[#This Row],[Jul 23 NF]]</f>
        <v>#REF!</v>
      </c>
      <c r="LD62" s="52" t="e">
        <f>$AV62*2.204623/#REF!*$AP62*Tabelle2[[#This Row],[Aug 23 NF]]</f>
        <v>#REF!</v>
      </c>
      <c r="LE62" s="52" t="e">
        <f>$AV62*2.204623/#REF!*$AP62*Tabelle2[[#This Row],[Sep 23 NF]]</f>
        <v>#REF!</v>
      </c>
      <c r="LF62" s="52" t="e">
        <f>$AV62*2.204623/#REF!*$AP62*Tabelle2[[#This Row],[Oct 23 NF]]</f>
        <v>#REF!</v>
      </c>
      <c r="LG62" s="52" t="e">
        <f>$AV62*2.204623/#REF!*$AP62*Tabelle2[[#This Row],[Nov 23 NF]]</f>
        <v>#REF!</v>
      </c>
      <c r="LH62" s="52" t="e">
        <f>$AV62*2.204623/#REF!*$AP62*Tabelle2[[#This Row],[Dec 23 NF]]</f>
        <v>#REF!</v>
      </c>
      <c r="LI62" s="52" t="e">
        <f>$AV62*2.204623/#REF!*$AP62*Tabelle2[[#This Row],[Jan 24 NF]]</f>
        <v>#REF!</v>
      </c>
      <c r="LJ62" s="52" t="e">
        <f>$AV62*2.204623/#REF!*$AP62*Tabelle2[[#This Row],[Feb 24 NF]]</f>
        <v>#REF!</v>
      </c>
      <c r="LK62" s="52" t="e">
        <f>$AV62*2.204623/#REF!*$AP62*Tabelle2[[#This Row],[Mar 24 NF]]</f>
        <v>#REF!</v>
      </c>
      <c r="LL62" s="52" t="e">
        <f>$AV62*2.204623/#REF!*$AP62*Tabelle2[[#This Row],[Apr 24 NF]]</f>
        <v>#REF!</v>
      </c>
      <c r="LM62" s="52" t="e">
        <f>$AV62*2.204623/#REF!*$AP62*Tabelle2[[#This Row],[May 24 NF]]</f>
        <v>#REF!</v>
      </c>
      <c r="LN62" s="52" t="e">
        <f>$AV62*2.204623/#REF!*$AP62*Tabelle2[[#This Row],[Jun 24 NF]]</f>
        <v>#REF!</v>
      </c>
      <c r="LO62" s="52" t="e">
        <f>$AV62*2.204623/#REF!*$AP62*Tabelle2[[#This Row],[Jul 24 NF]]</f>
        <v>#REF!</v>
      </c>
      <c r="LP62" s="52" t="e">
        <f>$AV62*2.204623/#REF!*$AP62*Tabelle2[[#This Row],[Aug 24 NF]]</f>
        <v>#REF!</v>
      </c>
      <c r="LQ62" s="52" t="e">
        <f>$AV62*2.204623/#REF!*$AP62*Tabelle2[[#This Row],[Sep 24 NF]]</f>
        <v>#REF!</v>
      </c>
      <c r="LR62" s="52" t="e">
        <f>$AV62*2.204623/#REF!*$AP62*Tabelle2[[#This Row],[Oct 24 NF]]</f>
        <v>#REF!</v>
      </c>
      <c r="LS62" s="52" t="e">
        <f>$AV62*2.204623/#REF!*$AP62*Tabelle2[[#This Row],[Nov 24 NF]]</f>
        <v>#REF!</v>
      </c>
      <c r="LT62" s="52" t="e">
        <f>$AV62*2.204623/#REF!*$AP62*Tabelle2[[#This Row],[Dec 24 NF]]</f>
        <v>#REF!</v>
      </c>
      <c r="LU62" s="198">
        <f>SUM(Tabelle2[[#This Row],[Jan 22 EV]:[Mar 22 EV]])</f>
        <v>0</v>
      </c>
      <c r="LV62" s="198">
        <f>SUM(Tabelle2[[#This Row],[Apr 22 EV]:[Jun 22 EV]])</f>
        <v>0</v>
      </c>
      <c r="LW62" s="198">
        <f>SUM(Tabelle2[[#This Row],[Jul 22 EV]:[Sep 22 EV]])</f>
        <v>0</v>
      </c>
      <c r="LX62" s="198">
        <f>SUM(Tabelle2[[#This Row],[Oct 22 EV]:[Dec 22 EV]])</f>
        <v>0</v>
      </c>
      <c r="LY62" s="198">
        <f>SUM(Tabelle2[[#This Row],[Jan 23 EV]:[Mar 23 EV]])</f>
        <v>0</v>
      </c>
      <c r="LZ62" s="198" t="e">
        <f>SUM(Tabelle2[[#This Row],[Apr 23 EV]:[Jun 23 EV]])</f>
        <v>#REF!</v>
      </c>
      <c r="MA62" s="198" t="e">
        <f>SUM(Tabelle2[[#This Row],[Jul 23 EV]:[Sep 23 EV]])</f>
        <v>#REF!</v>
      </c>
      <c r="MB62" s="198" t="e">
        <f>SUM(Tabelle2[[#This Row],[Oct 23 EV]:[Dec 23 EV]])</f>
        <v>#REF!</v>
      </c>
      <c r="MC62" s="198" t="e">
        <f>SUM(Tabelle2[[#This Row],[Jan 24 EV]:[Mar 24 EV]])</f>
        <v>#REF!</v>
      </c>
      <c r="MD62" s="198" t="e">
        <f>SUM(Tabelle2[[#This Row],[Apr 24 EV]:[Jun 24 EV]])</f>
        <v>#REF!</v>
      </c>
      <c r="ME62" s="198" t="e">
        <f>SUM(Tabelle2[[#This Row],[Jul 24 EV]:[Sep 24 EV]])</f>
        <v>#REF!</v>
      </c>
      <c r="MF62" s="198" t="e">
        <f>SUM(Tabelle2[[#This Row],[Oct 24 EV]:[Dec 24 EV]])</f>
        <v>#REF!</v>
      </c>
      <c r="MG62" s="68">
        <v>0</v>
      </c>
      <c r="MH62" s="68">
        <v>0</v>
      </c>
      <c r="MI62" s="68">
        <v>0</v>
      </c>
      <c r="MJ62" s="68">
        <v>0</v>
      </c>
      <c r="MK62" s="68">
        <v>0</v>
      </c>
      <c r="ML62" s="68">
        <v>0</v>
      </c>
      <c r="MM62" s="68">
        <v>0</v>
      </c>
      <c r="MN62" s="68">
        <v>0</v>
      </c>
      <c r="MO62" s="68">
        <v>0</v>
      </c>
      <c r="MP62" s="98">
        <v>0</v>
      </c>
      <c r="MQ62" s="98" t="e">
        <f>$AS62*2.204623/#REF!*$AP62*HU62</f>
        <v>#REF!</v>
      </c>
      <c r="MR62" s="98" t="e">
        <f>$AT62*2.204623/#REF!*$AP62*HV62</f>
        <v>#REF!</v>
      </c>
      <c r="MS62" s="98">
        <v>0</v>
      </c>
      <c r="MT62" s="98">
        <v>0</v>
      </c>
      <c r="MU62" s="98">
        <v>0</v>
      </c>
      <c r="MV62" s="98">
        <f>SUM(Tabelle2[[#This Row],[Jan 22 EV]:[Dec 22 EV]])</f>
        <v>0</v>
      </c>
      <c r="MW62" s="98" t="e">
        <f>SUM(Tabelle2[[#This Row],[Jan 23 EV]:[Dec 23 EV]])</f>
        <v>#REF!</v>
      </c>
      <c r="MX62" s="98" t="e">
        <f>SUM(Tabelle2[[#This Row],[Jan 24 EV]:[Dec 24 EV]])</f>
        <v>#REF!</v>
      </c>
      <c r="MY62" s="98">
        <f t="shared" si="51"/>
        <v>0</v>
      </c>
      <c r="MZ62" s="98">
        <f t="shared" si="52"/>
        <v>0</v>
      </c>
      <c r="NA62" s="98">
        <f t="shared" si="53"/>
        <v>0</v>
      </c>
      <c r="NB62" s="98">
        <f t="shared" si="54"/>
        <v>0</v>
      </c>
      <c r="NC62" s="52">
        <v>0</v>
      </c>
      <c r="ND62" s="52">
        <v>0</v>
      </c>
      <c r="NE62" s="52">
        <v>0</v>
      </c>
      <c r="NF62" s="52">
        <v>0</v>
      </c>
      <c r="NG62" s="52">
        <v>0</v>
      </c>
      <c r="NH62" s="52">
        <v>0</v>
      </c>
      <c r="NI62" s="52">
        <v>0</v>
      </c>
      <c r="NJ62" s="52">
        <v>0</v>
      </c>
      <c r="NK62" s="52">
        <v>0</v>
      </c>
      <c r="NL62" s="52">
        <v>0</v>
      </c>
      <c r="NM62" s="52">
        <v>0</v>
      </c>
      <c r="NN62" s="52">
        <v>0</v>
      </c>
      <c r="NO62" s="198">
        <f t="shared" si="58"/>
        <v>0</v>
      </c>
      <c r="NP62" s="198">
        <f t="shared" si="59"/>
        <v>0</v>
      </c>
      <c r="NQ62" s="198">
        <f t="shared" si="60"/>
        <v>0</v>
      </c>
      <c r="NR62" s="198">
        <f t="shared" si="61"/>
        <v>0</v>
      </c>
      <c r="NS62" s="198">
        <f t="shared" si="62"/>
        <v>0</v>
      </c>
      <c r="NT62" s="198">
        <v>0</v>
      </c>
      <c r="NU62" s="198">
        <v>0</v>
      </c>
      <c r="NV62" s="198">
        <v>0</v>
      </c>
      <c r="NW62" s="198">
        <v>0</v>
      </c>
      <c r="NX62" s="198">
        <v>0</v>
      </c>
      <c r="NY62" s="198">
        <v>0</v>
      </c>
      <c r="NZ62" s="198">
        <v>0</v>
      </c>
      <c r="OA62" s="198">
        <v>0</v>
      </c>
      <c r="OB62" s="198">
        <v>0</v>
      </c>
      <c r="OC62" s="198">
        <v>0</v>
      </c>
      <c r="OD62" s="198">
        <v>0</v>
      </c>
      <c r="OE62" s="198">
        <v>0</v>
      </c>
      <c r="OF62" s="198">
        <f>SUM(Tabelle2[[#This Row],[Jan 23 B EV]:[Mar 23 B EV]])</f>
        <v>0</v>
      </c>
      <c r="OG62" s="198">
        <f>SUM(Tabelle2[[#This Row],[Apr 23 B EV]:[Jun 23 B EV]])</f>
        <v>0</v>
      </c>
      <c r="OH62" s="198">
        <f>SUM(Tabelle2[[#This Row],[Jul 23 B EV]:[Sep 23 B EV]])</f>
        <v>0</v>
      </c>
      <c r="OI62" s="198">
        <f>SUM(Tabelle2[[#This Row],[Oct 23 B EV]:[Dec 23 B EV]])</f>
        <v>0</v>
      </c>
      <c r="OJ62" s="198">
        <f>SUM(Tabelle2[[#This Row],[Jan 23 B EV]:[Dec 23 B EV]])</f>
        <v>0</v>
      </c>
      <c r="OK62" s="68"/>
      <c r="OL62" s="68"/>
      <c r="OM62" s="43" t="s">
        <v>959</v>
      </c>
      <c r="ON62" s="43" t="s">
        <v>975</v>
      </c>
      <c r="OO62" s="43">
        <v>0</v>
      </c>
      <c r="OP62" s="43">
        <v>0</v>
      </c>
      <c r="OQ62" s="68"/>
      <c r="OR62" s="68"/>
      <c r="OS62" s="68"/>
      <c r="OT62" s="68"/>
      <c r="OU62" s="68"/>
      <c r="OV62" s="68"/>
      <c r="OW62" s="68"/>
      <c r="OX62" s="198">
        <v>0</v>
      </c>
      <c r="OY62" s="198">
        <v>0</v>
      </c>
      <c r="OZ62" s="198">
        <v>0</v>
      </c>
      <c r="PA62" s="198">
        <v>0</v>
      </c>
      <c r="PB62" s="353">
        <v>0</v>
      </c>
      <c r="PC62" s="49" t="s">
        <v>57</v>
      </c>
      <c r="PD62" s="341" t="s">
        <v>100</v>
      </c>
      <c r="PE62" s="3" t="s">
        <v>159</v>
      </c>
      <c r="PF62" s="221" t="s">
        <v>45</v>
      </c>
      <c r="PG62" s="342">
        <v>0</v>
      </c>
      <c r="PH62" s="221">
        <v>0</v>
      </c>
      <c r="PI62" s="30">
        <v>1</v>
      </c>
      <c r="PJ62" s="30" t="s">
        <v>45</v>
      </c>
      <c r="PK62" s="30">
        <v>0</v>
      </c>
      <c r="PL62" s="30"/>
      <c r="PM62" s="334"/>
      <c r="PN62" s="341" t="s">
        <v>979</v>
      </c>
      <c r="PO62" s="334" t="s">
        <v>17</v>
      </c>
      <c r="PP62" s="200">
        <v>2407.8740082170316</v>
      </c>
      <c r="PQ62" s="56">
        <v>2220.7924770497352</v>
      </c>
      <c r="PR62" s="56">
        <v>2393.0833333333335</v>
      </c>
      <c r="PS62" s="56">
        <v>2425</v>
      </c>
      <c r="PT62" s="200">
        <v>2151.6666666666665</v>
      </c>
      <c r="PU62" s="200">
        <v>2059.5416666666665</v>
      </c>
      <c r="PV62" s="200">
        <v>2813.8101851851857</v>
      </c>
      <c r="PW62" s="200">
        <v>3372.4709444775326</v>
      </c>
      <c r="PX62" s="200" t="e">
        <f>IF($PI62=1,SUMIF(#REF!,$PF62,#REF!),SUMIF(#REF!,$PJ62,#REF!))</f>
        <v>#REF!</v>
      </c>
      <c r="PY62" s="200" t="e">
        <f>IF($PI62=1,SUMIF(#REF!,$PF62,#REF!),SUMIF(#REF!,$PJ62,#REF!))</f>
        <v>#REF!</v>
      </c>
      <c r="PZ62" s="200" t="e">
        <f>IF($PI62=1,SUMIF(#REF!,$PF62,#REF!),SUMIF(#REF!,$PJ62,#REF!))</f>
        <v>#REF!</v>
      </c>
      <c r="QA62" s="200" t="e">
        <f>IF($PI62=1,SUMIF(#REF!,$PF62,#REF!),SUMIF(#REF!,$PJ62,#REF!))</f>
        <v>#REF!</v>
      </c>
      <c r="QB62" s="200" t="e">
        <f>IF($PI62=1,SUMIF(#REF!,$PF62,#REF!),SUMIF(#REF!,$PJ62,#REF!))</f>
        <v>#REF!</v>
      </c>
      <c r="QC62" s="200" t="e">
        <f>IF($PI62=1,SUMIF(#REF!,$PF62,#REF!),SUMIF(#REF!,$PJ62,#REF!))</f>
        <v>#REF!</v>
      </c>
      <c r="QD62" s="57">
        <f t="shared" si="55"/>
        <v>2.6049895755793391</v>
      </c>
      <c r="QE62" s="57">
        <f t="shared" si="56"/>
        <v>2.8070867499999999</v>
      </c>
      <c r="QF62" s="57">
        <f t="shared" si="50"/>
        <v>2.8445249999999995</v>
      </c>
      <c r="QG62" s="57">
        <f t="shared" si="57"/>
        <v>2.5239049999999992</v>
      </c>
      <c r="QH62" s="57">
        <f t="shared" si="42"/>
        <v>2.4158423749999991</v>
      </c>
      <c r="QI62" s="57">
        <f t="shared" si="43"/>
        <v>3.3005993472222221</v>
      </c>
      <c r="QJ62" s="57">
        <f>IF(Tabelle2[[#This Row],[Index and Premium Usage]]=1,($AW62*(1+$AZ62))*(PW62*(1+$PG62)+$PH62)/1000,($AW62*(1+$AZ62))*(PW62*(1+$PG62)+$PK62)/1000)</f>
        <v>3.9559084178721449</v>
      </c>
      <c r="QK62" s="57" t="e">
        <f>IF($PI62=1,($AW62*(1+$AY62))*(PX62*(1+$PG62)+$PH62)/1000,($AW62*(1+$AZ62))*(PX62*(1+$PG62)+$PK62+Tabelle2[[#This Row],[Premium VW 2023]])/1000)</f>
        <v>#REF!</v>
      </c>
      <c r="QL62" s="57" t="e">
        <f t="shared" si="44"/>
        <v>#REF!</v>
      </c>
      <c r="QM62" s="57" t="e">
        <f t="shared" si="45"/>
        <v>#REF!</v>
      </c>
      <c r="QN62" s="57" t="e">
        <f t="shared" si="46"/>
        <v>#REF!</v>
      </c>
      <c r="QO62" s="57" t="e">
        <f t="shared" si="47"/>
        <v>#REF!</v>
      </c>
      <c r="QP62" s="57" t="e">
        <f t="shared" si="48"/>
        <v>#REF!</v>
      </c>
    </row>
    <row r="63" spans="1:458" ht="12.75" customHeight="1">
      <c r="A63" s="94" t="s">
        <v>880</v>
      </c>
      <c r="B63" s="94" t="s">
        <v>87</v>
      </c>
      <c r="C63" s="94" t="s">
        <v>1553</v>
      </c>
      <c r="D63" s="2" t="s">
        <v>108</v>
      </c>
      <c r="E63" s="173" t="s">
        <v>304</v>
      </c>
      <c r="F63" s="2" t="s">
        <v>304</v>
      </c>
      <c r="G63" s="2" t="s">
        <v>304</v>
      </c>
      <c r="H63" s="2" t="s">
        <v>1557</v>
      </c>
      <c r="I63" s="188" t="s">
        <v>422</v>
      </c>
      <c r="J63" s="2" t="s">
        <v>423</v>
      </c>
      <c r="K63" s="2" t="s">
        <v>28</v>
      </c>
      <c r="L63" s="2" t="s">
        <v>28</v>
      </c>
      <c r="M63" s="2" t="s">
        <v>542</v>
      </c>
      <c r="N63" s="64"/>
      <c r="O63" s="64" t="s">
        <v>543</v>
      </c>
      <c r="P63" s="65"/>
      <c r="Q63" s="2"/>
      <c r="R63" s="63"/>
      <c r="S63" s="63"/>
      <c r="T63" s="94" t="s">
        <v>1282</v>
      </c>
      <c r="U63" s="63" t="s">
        <v>14</v>
      </c>
      <c r="V63" s="63"/>
      <c r="W63" s="63"/>
      <c r="X63" s="94"/>
      <c r="Y63" s="63" t="s">
        <v>235</v>
      </c>
      <c r="Z63" s="94" t="s">
        <v>261</v>
      </c>
      <c r="AA63" s="69" t="s">
        <v>544</v>
      </c>
      <c r="AB63" s="64"/>
      <c r="AC63" s="327"/>
      <c r="AD63" s="63"/>
      <c r="AE63" s="63"/>
      <c r="AF63" s="63" t="s">
        <v>119</v>
      </c>
      <c r="AG63" s="2"/>
      <c r="AH63" s="2"/>
      <c r="AI63" s="2"/>
      <c r="AJ63" s="63" t="s">
        <v>120</v>
      </c>
      <c r="AK63" s="66"/>
      <c r="AL63" s="67"/>
      <c r="AM63" s="67"/>
      <c r="AN63" s="67"/>
      <c r="AO63" s="67"/>
      <c r="AP63" s="67">
        <v>1</v>
      </c>
      <c r="AQ63" s="42"/>
      <c r="AR63" s="37">
        <v>2.16</v>
      </c>
      <c r="AS63" s="67">
        <v>2.16</v>
      </c>
      <c r="AT63" s="67">
        <v>2.16</v>
      </c>
      <c r="AU63" s="67">
        <v>2.16</v>
      </c>
      <c r="AV63" s="67">
        <v>2.16</v>
      </c>
      <c r="AW63" s="33">
        <v>2.16</v>
      </c>
      <c r="AX63" s="193"/>
      <c r="AY63" s="36">
        <v>0.15</v>
      </c>
      <c r="AZ63" s="36">
        <v>0.15</v>
      </c>
      <c r="BA63" s="96">
        <v>0</v>
      </c>
      <c r="BB63" s="96">
        <v>0</v>
      </c>
      <c r="BC63" s="96">
        <v>0</v>
      </c>
      <c r="BD63" s="96">
        <v>0</v>
      </c>
      <c r="BE63" s="133">
        <v>0</v>
      </c>
      <c r="BF63" s="133">
        <v>0</v>
      </c>
      <c r="BG63" s="133">
        <v>0</v>
      </c>
      <c r="BH63" s="133">
        <v>0</v>
      </c>
      <c r="BI63" s="133">
        <v>0</v>
      </c>
      <c r="BJ63" s="133">
        <v>0</v>
      </c>
      <c r="BK63" s="133">
        <v>0</v>
      </c>
      <c r="BL63" s="133">
        <v>0</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0</v>
      </c>
      <c r="CE63" s="96">
        <v>0</v>
      </c>
      <c r="CF63" s="96">
        <v>0</v>
      </c>
      <c r="CG63" s="96">
        <v>0</v>
      </c>
      <c r="CH63" s="96">
        <v>0</v>
      </c>
      <c r="CI63" s="96">
        <v>0</v>
      </c>
      <c r="CJ63" s="96">
        <v>0</v>
      </c>
      <c r="CK63" s="95">
        <f>SUM(Tabelle2[[#This Row],[Jan 22 CF]:[Mar 22 CF]])</f>
        <v>0</v>
      </c>
      <c r="CL63" s="95">
        <f>SUM(Tabelle2[[#This Row],[Apr 22 CF]:[Jun 22 CF]])</f>
        <v>0</v>
      </c>
      <c r="CM63" s="95">
        <f>SUM(Tabelle2[[#This Row],[Jul 22 CF]:[Sep 22 CF]])</f>
        <v>0</v>
      </c>
      <c r="CN63" s="95">
        <f>SUM(Tabelle2[[#This Row],[Oct 22 CF]:[Dec 22 CF]])</f>
        <v>0</v>
      </c>
      <c r="CO63" s="95">
        <f>SUM(Tabelle2[[#This Row],[Jan 23 CF]:[Mar 23 CF]])</f>
        <v>0</v>
      </c>
      <c r="CP63" s="95">
        <f>SUM(Tabelle2[[#This Row],[Apr 23 CF]:[Jun 23 CF]])</f>
        <v>0</v>
      </c>
      <c r="CQ63" s="95">
        <f>SUM(Tabelle2[[#This Row],[Jul 23 CF]:[Sep 23 CF]])</f>
        <v>0</v>
      </c>
      <c r="CR63" s="95">
        <f>SUM(Tabelle2[[#This Row],[Oct 23 CF]:[Dec 23 CF]])</f>
        <v>0</v>
      </c>
      <c r="CS63" s="95">
        <f>SUM(Tabelle2[[#This Row],[Jan 24 CF]:[Mar 24 CF]])</f>
        <v>0</v>
      </c>
      <c r="CT63" s="95">
        <f>SUM(Tabelle2[[#This Row],[Apr 24 CF]:[Jun 24 CF]])</f>
        <v>0</v>
      </c>
      <c r="CU63" s="95">
        <f>SUM(Tabelle2[[#This Row],[Jul 24 CF]:[Sep 24 CF]])</f>
        <v>0</v>
      </c>
      <c r="CV63" s="95">
        <f>SUM(Tabelle2[[#This Row],[Oct 24 CF]:[Dec 24 CF]])</f>
        <v>0</v>
      </c>
      <c r="CW63" s="98">
        <v>0</v>
      </c>
      <c r="CX63" s="275">
        <v>0</v>
      </c>
      <c r="CY63" s="98">
        <v>0</v>
      </c>
      <c r="CZ63" s="52">
        <v>0</v>
      </c>
      <c r="DA63" s="52">
        <f>SUM(Tabelle2[[#This Row],[Jan 22 CF]:[Dec 22 CF]])</f>
        <v>0</v>
      </c>
      <c r="DB63" s="98">
        <f>SUM(Tabelle2[[#This Row],[Jan 23 CF]:[Dec 23 CF]])</f>
        <v>0</v>
      </c>
      <c r="DC63" s="98">
        <f>SUM(Tabelle2[[#This Row],[Jan 24 CF]:[Dec 24 CF]])</f>
        <v>0</v>
      </c>
      <c r="DD63" s="98">
        <v>0</v>
      </c>
      <c r="DE63" s="98">
        <v>0</v>
      </c>
      <c r="DF63" s="98">
        <v>0</v>
      </c>
      <c r="DG63" s="98">
        <v>0</v>
      </c>
      <c r="DH63" s="98">
        <v>0</v>
      </c>
      <c r="DI63" s="98">
        <v>0</v>
      </c>
      <c r="DJ63" s="98">
        <v>0</v>
      </c>
      <c r="DK63" s="98">
        <v>0</v>
      </c>
      <c r="DL63" s="98">
        <v>0</v>
      </c>
      <c r="DM63" s="98">
        <v>0</v>
      </c>
      <c r="DN63" s="95"/>
      <c r="DO63" s="95"/>
      <c r="DP63" s="226">
        <v>0.95</v>
      </c>
      <c r="DQ63" s="226">
        <v>0.92500000000000004</v>
      </c>
      <c r="DR63" s="226">
        <v>0.8</v>
      </c>
      <c r="DS63" s="226">
        <v>0.85</v>
      </c>
      <c r="DT63" s="226">
        <v>0.9</v>
      </c>
      <c r="DU63" s="226">
        <v>0.9</v>
      </c>
      <c r="DV63" s="226">
        <v>0.9</v>
      </c>
      <c r="DW63" s="226">
        <v>0.9</v>
      </c>
      <c r="DX63" s="226">
        <v>0.9</v>
      </c>
      <c r="DY63" s="226">
        <v>0.9</v>
      </c>
      <c r="DZ63" s="226">
        <v>0.9</v>
      </c>
      <c r="EA63" s="226">
        <v>0.88</v>
      </c>
      <c r="EB63" s="226">
        <v>0.9</v>
      </c>
      <c r="EC63" s="226">
        <v>0.93</v>
      </c>
      <c r="ED63" s="226">
        <v>0.93</v>
      </c>
      <c r="EE63" s="226">
        <v>0.9</v>
      </c>
      <c r="EF63" s="316">
        <v>0.9</v>
      </c>
      <c r="EG63" s="316">
        <v>0.9</v>
      </c>
      <c r="EH63" s="316">
        <v>0.9</v>
      </c>
      <c r="EI63" s="226">
        <v>0.95</v>
      </c>
      <c r="EJ63" s="226">
        <v>0.95</v>
      </c>
      <c r="EK63" s="226">
        <v>0.95</v>
      </c>
      <c r="EL63" s="226">
        <v>0.97499999999999998</v>
      </c>
      <c r="EM63" s="226">
        <v>0.95</v>
      </c>
      <c r="EN63" s="226">
        <v>0.9</v>
      </c>
      <c r="EO63" s="226">
        <v>0.9</v>
      </c>
      <c r="EP63" s="226">
        <v>0.9</v>
      </c>
      <c r="EQ63" s="226">
        <v>0.9</v>
      </c>
      <c r="ER63" s="226">
        <v>0.9</v>
      </c>
      <c r="ES63" s="226">
        <v>0.9</v>
      </c>
      <c r="ET63" s="226">
        <v>0.9</v>
      </c>
      <c r="EU63" s="226">
        <v>0.9</v>
      </c>
      <c r="EV63" s="226">
        <v>0.9</v>
      </c>
      <c r="EW63" s="226">
        <v>0.9</v>
      </c>
      <c r="EX63" s="226">
        <v>0.9</v>
      </c>
      <c r="EY63" s="226">
        <v>0.9</v>
      </c>
      <c r="EZ63" s="316">
        <v>0.9</v>
      </c>
      <c r="FA63" s="226">
        <v>0.9</v>
      </c>
      <c r="FB63" s="226">
        <v>0.85</v>
      </c>
      <c r="FC63" s="226">
        <v>0.85</v>
      </c>
      <c r="FD63" s="226">
        <v>0.85</v>
      </c>
      <c r="FE63" s="226">
        <v>0.85</v>
      </c>
      <c r="FF63" s="226">
        <v>0.85</v>
      </c>
      <c r="FG63" s="226">
        <v>0.85</v>
      </c>
      <c r="FH63" s="226">
        <v>0.85</v>
      </c>
      <c r="FI63" s="226">
        <v>0.85</v>
      </c>
      <c r="FJ63" s="226">
        <v>0.85</v>
      </c>
      <c r="FK63" s="226">
        <v>0.85</v>
      </c>
      <c r="FL63" s="226">
        <v>0.85</v>
      </c>
      <c r="FM63" s="195">
        <f t="shared" si="70"/>
        <v>0</v>
      </c>
      <c r="FN63" s="195">
        <f t="shared" si="71"/>
        <v>0</v>
      </c>
      <c r="FO63" s="195">
        <f t="shared" si="72"/>
        <v>0</v>
      </c>
      <c r="FP63" s="195">
        <f t="shared" si="73"/>
        <v>0</v>
      </c>
      <c r="FQ63" s="195">
        <f t="shared" si="74"/>
        <v>0</v>
      </c>
      <c r="FR63" s="195">
        <f t="shared" si="75"/>
        <v>0</v>
      </c>
      <c r="FS63" s="195">
        <f t="shared" si="76"/>
        <v>0</v>
      </c>
      <c r="FT63" s="95">
        <f t="shared" si="77"/>
        <v>0</v>
      </c>
      <c r="FU63" s="95">
        <f t="shared" si="78"/>
        <v>0</v>
      </c>
      <c r="FV63" s="95">
        <f t="shared" si="79"/>
        <v>0</v>
      </c>
      <c r="FW63" s="95">
        <f t="shared" si="80"/>
        <v>0</v>
      </c>
      <c r="FX63" s="95">
        <f t="shared" si="81"/>
        <v>0</v>
      </c>
      <c r="FY63" s="95">
        <f t="shared" si="82"/>
        <v>0</v>
      </c>
      <c r="FZ63" s="95">
        <f t="shared" si="83"/>
        <v>0</v>
      </c>
      <c r="GA63" s="95">
        <f t="shared" si="63"/>
        <v>0</v>
      </c>
      <c r="GB63" s="95">
        <f t="shared" si="64"/>
        <v>0</v>
      </c>
      <c r="GC63" s="95">
        <f t="shared" si="65"/>
        <v>0</v>
      </c>
      <c r="GD63" s="95">
        <f t="shared" si="66"/>
        <v>0</v>
      </c>
      <c r="GE63" s="95">
        <f t="shared" si="67"/>
        <v>0</v>
      </c>
      <c r="GF63" s="95">
        <f t="shared" si="68"/>
        <v>0</v>
      </c>
      <c r="GG63" s="95">
        <f t="shared" si="69"/>
        <v>0</v>
      </c>
      <c r="GH63" s="95">
        <f t="shared" si="84"/>
        <v>0</v>
      </c>
      <c r="GI63" s="95">
        <f>BW63*Tabelle2[[#This Row],[Nov 2023 AF]]</f>
        <v>0</v>
      </c>
      <c r="GJ63" s="95">
        <f>BX63*Tabelle2[[#This Row],[Dec 2023 AF]]</f>
        <v>0</v>
      </c>
      <c r="GK63" s="95">
        <f>BY63*Tabelle2[[#This Row],[Jan 2024 AF]]</f>
        <v>0</v>
      </c>
      <c r="GL63" s="95">
        <f>BZ63*Tabelle2[[#This Row],[Feb 2024 AF]]</f>
        <v>0</v>
      </c>
      <c r="GM63" s="95">
        <f>CA63*Tabelle2[[#This Row],[Mar 2024 AF]]</f>
        <v>0</v>
      </c>
      <c r="GN63" s="95">
        <f>CB63*Tabelle2[[#This Row],[Apr 2024 AF]]</f>
        <v>0</v>
      </c>
      <c r="GO63" s="95">
        <f>CC63*Tabelle2[[#This Row],[May 2024 AF]]</f>
        <v>0</v>
      </c>
      <c r="GP63" s="95">
        <f>CD63*Tabelle2[[#This Row],[Jun 2024 AF]]</f>
        <v>0</v>
      </c>
      <c r="GQ63" s="95">
        <f>CE63*Tabelle2[[#This Row],[Jul 2024 AF]]</f>
        <v>0</v>
      </c>
      <c r="GR63" s="95">
        <f>CF63*Tabelle2[[#This Row],[Aug 2024 AF]]</f>
        <v>0</v>
      </c>
      <c r="GS63" s="95">
        <f>CG63*Tabelle2[[#This Row],[Sep 2024 AF]]</f>
        <v>0</v>
      </c>
      <c r="GT63" s="95">
        <f>CH63*Tabelle2[[#This Row],[Oct 2024 AF]]</f>
        <v>0</v>
      </c>
      <c r="GU63" s="95">
        <f>CI63*Tabelle2[[#This Row],[Nov 2024 AF]]</f>
        <v>0</v>
      </c>
      <c r="GV63" s="95">
        <f>CJ63*Tabelle2[[#This Row],[Dec 2024 AF]]</f>
        <v>0</v>
      </c>
      <c r="GW63" s="95">
        <f>SUM(Tabelle2[[#This Row],[Jan 22 NF]:[Mar 22 NF]])</f>
        <v>0</v>
      </c>
      <c r="GX63" s="95">
        <f>SUM(Tabelle2[[#This Row],[Apr 22 NF]:[Jun 22 NF]])</f>
        <v>0</v>
      </c>
      <c r="GY63" s="95">
        <f>SUM(Tabelle2[[#This Row],[Jul 22 NF]:[Sep 22 NF]])</f>
        <v>0</v>
      </c>
      <c r="GZ63" s="95">
        <f>SUM(Tabelle2[[#This Row],[Oct 22 NF]:[Dec 22 NF]])</f>
        <v>0</v>
      </c>
      <c r="HA63" s="98">
        <f>SUM(Tabelle2[[#This Row],[Jan 23 NF]:[Mar 23 NF]])</f>
        <v>0</v>
      </c>
      <c r="HB63" s="98">
        <f>SUM(Tabelle2[[#This Row],[Apr 23 NF]:[Jun 23 NF]])</f>
        <v>0</v>
      </c>
      <c r="HC63" s="98">
        <f>SUM(Tabelle2[[#This Row],[Jul 23 NF]:[Sep 23 NF]])</f>
        <v>0</v>
      </c>
      <c r="HD63" s="98">
        <f>SUM(Tabelle2[[#This Row],[Oct 23 NF]:[Dec 23 NF]])</f>
        <v>0</v>
      </c>
      <c r="HE63" s="95">
        <f>SUM(Tabelle2[[#This Row],[Jan 24 NF]:[Mar 24 NF]])</f>
        <v>0</v>
      </c>
      <c r="HF63" s="98">
        <f>SUM(Tabelle2[[#This Row],[Apr 24 NF]:[Jun 24 NF]])</f>
        <v>0</v>
      </c>
      <c r="HG63" s="98">
        <f>SUM(Tabelle2[[#This Row],[Jul 24 NF]:[Sep 24 NF]])</f>
        <v>0</v>
      </c>
      <c r="HH63" s="98">
        <f>SUM(Tabelle2[[#This Row],[Oct 24 NF]:[Dec 24 NF]])</f>
        <v>0</v>
      </c>
      <c r="HI63" s="95">
        <v>0</v>
      </c>
      <c r="HJ63" s="95">
        <v>0</v>
      </c>
      <c r="HK63" s="95">
        <v>0</v>
      </c>
      <c r="HL63" s="95">
        <v>0</v>
      </c>
      <c r="HM63" s="95">
        <v>0</v>
      </c>
      <c r="HN63" s="95">
        <v>0</v>
      </c>
      <c r="HO63" s="95">
        <v>0</v>
      </c>
      <c r="HP63" s="95">
        <v>0</v>
      </c>
      <c r="HQ63" s="95">
        <v>0</v>
      </c>
      <c r="HR63" s="95">
        <v>0</v>
      </c>
      <c r="HS63" s="95">
        <v>0</v>
      </c>
      <c r="HT63" s="95">
        <v>0</v>
      </c>
      <c r="HU63" s="95">
        <v>0</v>
      </c>
      <c r="HV63" s="98">
        <v>0</v>
      </c>
      <c r="HW63" s="98">
        <v>0</v>
      </c>
      <c r="HX63" s="98">
        <v>0</v>
      </c>
      <c r="HY63" s="98">
        <v>0</v>
      </c>
      <c r="HZ63" s="98">
        <f>SUM(Tabelle2[[#This Row],[Jan 22 NF]:[Dec 22 NF]])</f>
        <v>0</v>
      </c>
      <c r="IA63" s="98">
        <f>SUM(Tabelle2[[#This Row],[Jan 23 NF]:[Dec 23 NF]])</f>
        <v>0</v>
      </c>
      <c r="IB63" s="98">
        <f>SUM(Tabelle2[[#This Row],[Jan 24 NF]:[Dec 24 NF]])</f>
        <v>0</v>
      </c>
      <c r="IC63" s="98">
        <f>IFERROR(Tabelle2[[#This Row],[2025 CF]]*Tabelle2[[#This Row],[2025 AF]],0)</f>
        <v>0</v>
      </c>
      <c r="ID63" s="98">
        <f>IFERROR(Tabelle2[[#This Row],[2026 CF]]*Tabelle2[[#This Row],[2026 AF]],0)</f>
        <v>0</v>
      </c>
      <c r="IE63" s="98">
        <f>IFERROR(Tabelle2[[#This Row],[2027 CF]]*Tabelle2[[#This Row],[2027 AF]],0)</f>
        <v>0</v>
      </c>
      <c r="IF63" s="98">
        <f>IFERROR(Tabelle2[[#This Row],[2028 CF]]*Tabelle2[[#This Row],[2028 AF]],0)</f>
        <v>0</v>
      </c>
      <c r="IG63" s="98">
        <f>IFERROR(Tabelle2[[#This Row],[2029 CF]]*Tabelle2[[#This Row],[2029 AF]],0)</f>
        <v>0</v>
      </c>
      <c r="IH63" s="98">
        <f>IFERROR(Tabelle2[[#This Row],[2030 CF]]*Tabelle2[[#This Row],[2030 AF]],0)</f>
        <v>0</v>
      </c>
      <c r="II63" s="98">
        <f>IFERROR(Tabelle2[[#This Row],[2031 CF]]*Tabelle2[[#This Row],[2031 AF]],0)</f>
        <v>0</v>
      </c>
      <c r="IJ63" s="98">
        <f>IFERROR(Tabelle2[[#This Row],[2032 CF]]*Tabelle2[[#This Row],[2032 AF]],0)</f>
        <v>0</v>
      </c>
      <c r="IK63" s="98">
        <f>IFERROR(Tabelle2[[#This Row],[2033 CF]]*Tabelle2[[#This Row],[2033 AF]],0)</f>
        <v>0</v>
      </c>
      <c r="IL63" s="98">
        <f>IFERROR(Tabelle2[[#This Row],[2034 CF]]*Tabelle2[[#This Row],[2034 AF]],0)</f>
        <v>0</v>
      </c>
      <c r="IM63" s="98">
        <f>IFERROR(Tabelle2[[#This Row],[2035 CF]]*Tabelle2[[#This Row],[2035 AF]],0)</f>
        <v>0</v>
      </c>
      <c r="IN63" s="51">
        <v>0</v>
      </c>
      <c r="IO63" s="51">
        <v>0</v>
      </c>
      <c r="IP63" s="51">
        <v>0</v>
      </c>
      <c r="IQ63" s="51">
        <v>0</v>
      </c>
      <c r="IR63" s="51">
        <v>0</v>
      </c>
      <c r="IS63" s="51">
        <v>0</v>
      </c>
      <c r="IT63" s="51">
        <v>0</v>
      </c>
      <c r="IU63" s="51">
        <v>0</v>
      </c>
      <c r="IV63" s="51">
        <v>0</v>
      </c>
      <c r="IW63" s="51">
        <v>0</v>
      </c>
      <c r="IX63" s="51">
        <v>0</v>
      </c>
      <c r="IY63" s="51">
        <v>0</v>
      </c>
      <c r="IZ63" s="199">
        <v>0</v>
      </c>
      <c r="JA63" s="199">
        <v>0</v>
      </c>
      <c r="JB63" s="199">
        <v>0</v>
      </c>
      <c r="JC63" s="199">
        <v>0</v>
      </c>
      <c r="JD63" s="199">
        <v>0</v>
      </c>
      <c r="JE63" s="196">
        <v>0</v>
      </c>
      <c r="JF63" s="196">
        <v>0</v>
      </c>
      <c r="JG63" s="196">
        <v>0</v>
      </c>
      <c r="JH63" s="196">
        <v>0</v>
      </c>
      <c r="JI63" s="196">
        <v>0</v>
      </c>
      <c r="JJ63" s="196">
        <v>0</v>
      </c>
      <c r="JK63" s="196">
        <v>0</v>
      </c>
      <c r="JL63" s="196">
        <v>0</v>
      </c>
      <c r="JM63" s="196">
        <v>0</v>
      </c>
      <c r="JN63" s="196">
        <v>0</v>
      </c>
      <c r="JO63" s="196">
        <v>0</v>
      </c>
      <c r="JP63" s="196">
        <v>0</v>
      </c>
      <c r="JQ63" s="196">
        <f>SUM(Tabelle2[[#This Row],[Jan-23B]:[Mar-23B]])</f>
        <v>0</v>
      </c>
      <c r="JR63" s="196">
        <f>SUM(Tabelle2[[#This Row],[Apr-23B]:[Jun-23B]])</f>
        <v>0</v>
      </c>
      <c r="JS63" s="196">
        <f>SUM(Tabelle2[[#This Row],[Jul-23B]:[Sep-23B]])</f>
        <v>0</v>
      </c>
      <c r="JT63" s="196">
        <f>SUM(Tabelle2[[#This Row],[Oct-23B]:[Dec-23B]])</f>
        <v>0</v>
      </c>
      <c r="JU63" s="196">
        <f>SUM(Tabelle2[[#This Row],[1Q23 B1]:[4Q23 B]])</f>
        <v>0</v>
      </c>
      <c r="JV63" s="196">
        <v>0</v>
      </c>
      <c r="JW63" s="196">
        <v>0</v>
      </c>
      <c r="JX63" s="196">
        <v>0</v>
      </c>
      <c r="JY63" s="196">
        <v>0</v>
      </c>
      <c r="JZ63" s="196">
        <v>0</v>
      </c>
      <c r="KA63" s="196">
        <v>0</v>
      </c>
      <c r="KB63" s="196">
        <v>0</v>
      </c>
      <c r="KC63" s="196">
        <v>0</v>
      </c>
      <c r="KD63" s="196">
        <v>0</v>
      </c>
      <c r="KE63" s="196">
        <v>0</v>
      </c>
      <c r="KF63" s="196" t="str">
        <f>IF(SUM(Tabelle2[[#This Row],[2018 NF]:[2028 NF]],Tabelle2[[#This Row],[2023 B]])&gt;0,"yes","no")</f>
        <v>no</v>
      </c>
      <c r="KG63" s="196">
        <f>IFERROR(INDEX(Tabelle2[[#Headers],[2005 NF]:[2034 NF]],MATCH(TRUE,INDEX(Tabelle2[[#This Row],[2005 NF]:[2034 NF]]&gt;1000,),0)),0)</f>
        <v>0</v>
      </c>
      <c r="KH63" s="196">
        <f>IFERROR(LOOKUP(2,1/(Tabelle2[[#This Row],[2005 NF]:[2035 NF]]&gt;1000),Tabelle2[[#Headers],[2005 NF]:[2035 NF]]),0)</f>
        <v>0</v>
      </c>
      <c r="KI63" s="196">
        <f>SUM(Tabelle2[[#This Row],[Jan 23 NF]:[Mar 23 NF]])</f>
        <v>0</v>
      </c>
      <c r="KJ63" s="196">
        <f>SUM(Tabelle2[[#This Row],[Jan-23B]:[Mar-23B]])</f>
        <v>0</v>
      </c>
      <c r="KK63" s="52">
        <v>0</v>
      </c>
      <c r="KL63" s="52">
        <v>0</v>
      </c>
      <c r="KM63" s="52">
        <v>0</v>
      </c>
      <c r="KN63" s="52">
        <v>0</v>
      </c>
      <c r="KO63" s="52">
        <v>0</v>
      </c>
      <c r="KP63" s="52">
        <v>0</v>
      </c>
      <c r="KQ63" s="52">
        <v>0</v>
      </c>
      <c r="KR63" s="52">
        <v>0</v>
      </c>
      <c r="KS63" s="52">
        <v>0</v>
      </c>
      <c r="KT63" s="52">
        <v>0</v>
      </c>
      <c r="KU63" s="52">
        <v>0</v>
      </c>
      <c r="KV63" s="52">
        <v>0</v>
      </c>
      <c r="KW63" s="52">
        <v>0</v>
      </c>
      <c r="KX63" s="52">
        <v>0</v>
      </c>
      <c r="KY63" s="52">
        <v>0</v>
      </c>
      <c r="KZ63" s="52">
        <v>0</v>
      </c>
      <c r="LA63" s="52" t="e">
        <f>$AV63*2.204623/#REF!*$AP63*Tabelle2[[#This Row],[May 23 NF]]</f>
        <v>#REF!</v>
      </c>
      <c r="LB63" s="52" t="e">
        <f>$AV63*2.204623/#REF!*$AP63*Tabelle2[[#This Row],[Jun 23 NF]]</f>
        <v>#REF!</v>
      </c>
      <c r="LC63" s="52" t="e">
        <f>$AV63*2.204623/#REF!*$AP63*Tabelle2[[#This Row],[Jul 23 NF]]</f>
        <v>#REF!</v>
      </c>
      <c r="LD63" s="52" t="e">
        <f>$AV63*2.204623/#REF!*$AP63*Tabelle2[[#This Row],[Aug 23 NF]]</f>
        <v>#REF!</v>
      </c>
      <c r="LE63" s="52" t="e">
        <f>$AV63*2.204623/#REF!*$AP63*Tabelle2[[#This Row],[Sep 23 NF]]</f>
        <v>#REF!</v>
      </c>
      <c r="LF63" s="52" t="e">
        <f>$AV63*2.204623/#REF!*$AP63*Tabelle2[[#This Row],[Oct 23 NF]]</f>
        <v>#REF!</v>
      </c>
      <c r="LG63" s="52" t="e">
        <f>$AV63*2.204623/#REF!*$AP63*Tabelle2[[#This Row],[Nov 23 NF]]</f>
        <v>#REF!</v>
      </c>
      <c r="LH63" s="52" t="e">
        <f>$AV63*2.204623/#REF!*$AP63*Tabelle2[[#This Row],[Dec 23 NF]]</f>
        <v>#REF!</v>
      </c>
      <c r="LI63" s="52" t="e">
        <f>$AV63*2.204623/#REF!*$AP63*Tabelle2[[#This Row],[Jan 24 NF]]</f>
        <v>#REF!</v>
      </c>
      <c r="LJ63" s="52" t="e">
        <f>$AV63*2.204623/#REF!*$AP63*Tabelle2[[#This Row],[Feb 24 NF]]</f>
        <v>#REF!</v>
      </c>
      <c r="LK63" s="52" t="e">
        <f>$AV63*2.204623/#REF!*$AP63*Tabelle2[[#This Row],[Mar 24 NF]]</f>
        <v>#REF!</v>
      </c>
      <c r="LL63" s="52" t="e">
        <f>$AV63*2.204623/#REF!*$AP63*Tabelle2[[#This Row],[Apr 24 NF]]</f>
        <v>#REF!</v>
      </c>
      <c r="LM63" s="52" t="e">
        <f>$AV63*2.204623/#REF!*$AP63*Tabelle2[[#This Row],[May 24 NF]]</f>
        <v>#REF!</v>
      </c>
      <c r="LN63" s="52" t="e">
        <f>$AV63*2.204623/#REF!*$AP63*Tabelle2[[#This Row],[Jun 24 NF]]</f>
        <v>#REF!</v>
      </c>
      <c r="LO63" s="52" t="e">
        <f>$AV63*2.204623/#REF!*$AP63*Tabelle2[[#This Row],[Jul 24 NF]]</f>
        <v>#REF!</v>
      </c>
      <c r="LP63" s="52" t="e">
        <f>$AV63*2.204623/#REF!*$AP63*Tabelle2[[#This Row],[Aug 24 NF]]</f>
        <v>#REF!</v>
      </c>
      <c r="LQ63" s="52" t="e">
        <f>$AV63*2.204623/#REF!*$AP63*Tabelle2[[#This Row],[Sep 24 NF]]</f>
        <v>#REF!</v>
      </c>
      <c r="LR63" s="52" t="e">
        <f>$AV63*2.204623/#REF!*$AP63*Tabelle2[[#This Row],[Oct 24 NF]]</f>
        <v>#REF!</v>
      </c>
      <c r="LS63" s="52" t="e">
        <f>$AV63*2.204623/#REF!*$AP63*Tabelle2[[#This Row],[Nov 24 NF]]</f>
        <v>#REF!</v>
      </c>
      <c r="LT63" s="52" t="e">
        <f>$AV63*2.204623/#REF!*$AP63*Tabelle2[[#This Row],[Dec 24 NF]]</f>
        <v>#REF!</v>
      </c>
      <c r="LU63" s="198">
        <f>SUM(Tabelle2[[#This Row],[Jan 22 EV]:[Mar 22 EV]])</f>
        <v>0</v>
      </c>
      <c r="LV63" s="198">
        <f>SUM(Tabelle2[[#This Row],[Apr 22 EV]:[Jun 22 EV]])</f>
        <v>0</v>
      </c>
      <c r="LW63" s="198">
        <f>SUM(Tabelle2[[#This Row],[Jul 22 EV]:[Sep 22 EV]])</f>
        <v>0</v>
      </c>
      <c r="LX63" s="198">
        <f>SUM(Tabelle2[[#This Row],[Oct 22 EV]:[Dec 22 EV]])</f>
        <v>0</v>
      </c>
      <c r="LY63" s="198">
        <f>SUM(Tabelle2[[#This Row],[Jan 23 EV]:[Mar 23 EV]])</f>
        <v>0</v>
      </c>
      <c r="LZ63" s="198" t="e">
        <f>SUM(Tabelle2[[#This Row],[Apr 23 EV]:[Jun 23 EV]])</f>
        <v>#REF!</v>
      </c>
      <c r="MA63" s="198" t="e">
        <f>SUM(Tabelle2[[#This Row],[Jul 23 EV]:[Sep 23 EV]])</f>
        <v>#REF!</v>
      </c>
      <c r="MB63" s="198" t="e">
        <f>SUM(Tabelle2[[#This Row],[Oct 23 EV]:[Dec 23 EV]])</f>
        <v>#REF!</v>
      </c>
      <c r="MC63" s="198" t="e">
        <f>SUM(Tabelle2[[#This Row],[Jan 24 EV]:[Mar 24 EV]])</f>
        <v>#REF!</v>
      </c>
      <c r="MD63" s="198" t="e">
        <f>SUM(Tabelle2[[#This Row],[Apr 24 EV]:[Jun 24 EV]])</f>
        <v>#REF!</v>
      </c>
      <c r="ME63" s="198" t="e">
        <f>SUM(Tabelle2[[#This Row],[Jul 24 EV]:[Sep 24 EV]])</f>
        <v>#REF!</v>
      </c>
      <c r="MF63" s="198" t="e">
        <f>SUM(Tabelle2[[#This Row],[Oct 24 EV]:[Dec 24 EV]])</f>
        <v>#REF!</v>
      </c>
      <c r="MG63" s="68">
        <v>0</v>
      </c>
      <c r="MH63" s="68">
        <v>0</v>
      </c>
      <c r="MI63" s="68">
        <v>0</v>
      </c>
      <c r="MJ63" s="68">
        <v>0</v>
      </c>
      <c r="MK63" s="68">
        <v>0</v>
      </c>
      <c r="ML63" s="68">
        <v>0</v>
      </c>
      <c r="MM63" s="68">
        <v>0</v>
      </c>
      <c r="MN63" s="68">
        <v>0</v>
      </c>
      <c r="MO63" s="68">
        <v>0</v>
      </c>
      <c r="MP63" s="98">
        <v>0</v>
      </c>
      <c r="MQ63" s="98" t="e">
        <f>$AS63*2.204623/#REF!*$AP63*HU63</f>
        <v>#REF!</v>
      </c>
      <c r="MR63" s="98" t="e">
        <f>$AT63*2.204623/#REF!*$AP63*HV63</f>
        <v>#REF!</v>
      </c>
      <c r="MS63" s="98">
        <v>0</v>
      </c>
      <c r="MT63" s="98">
        <v>0</v>
      </c>
      <c r="MU63" s="98">
        <v>0</v>
      </c>
      <c r="MV63" s="98">
        <f>SUM(Tabelle2[[#This Row],[Jan 22 EV]:[Dec 22 EV]])</f>
        <v>0</v>
      </c>
      <c r="MW63" s="98" t="e">
        <f>SUM(Tabelle2[[#This Row],[Jan 23 EV]:[Dec 23 EV]])</f>
        <v>#REF!</v>
      </c>
      <c r="MX63" s="98" t="e">
        <f>SUM(Tabelle2[[#This Row],[Jan 24 EV]:[Dec 24 EV]])</f>
        <v>#REF!</v>
      </c>
      <c r="MY63" s="98">
        <f t="shared" si="51"/>
        <v>0</v>
      </c>
      <c r="MZ63" s="98">
        <f t="shared" si="52"/>
        <v>0</v>
      </c>
      <c r="NA63" s="98">
        <f t="shared" si="53"/>
        <v>0</v>
      </c>
      <c r="NB63" s="98">
        <f t="shared" si="54"/>
        <v>0</v>
      </c>
      <c r="NC63" s="52">
        <v>0</v>
      </c>
      <c r="ND63" s="52">
        <v>0</v>
      </c>
      <c r="NE63" s="52">
        <v>0</v>
      </c>
      <c r="NF63" s="52">
        <v>0</v>
      </c>
      <c r="NG63" s="52">
        <v>0</v>
      </c>
      <c r="NH63" s="52">
        <v>0</v>
      </c>
      <c r="NI63" s="52">
        <v>0</v>
      </c>
      <c r="NJ63" s="52">
        <v>0</v>
      </c>
      <c r="NK63" s="52">
        <v>0</v>
      </c>
      <c r="NL63" s="52">
        <v>0</v>
      </c>
      <c r="NM63" s="52">
        <v>0</v>
      </c>
      <c r="NN63" s="52">
        <v>0</v>
      </c>
      <c r="NO63" s="198">
        <f t="shared" si="58"/>
        <v>0</v>
      </c>
      <c r="NP63" s="198">
        <f t="shared" si="59"/>
        <v>0</v>
      </c>
      <c r="NQ63" s="198">
        <f t="shared" si="60"/>
        <v>0</v>
      </c>
      <c r="NR63" s="198">
        <f t="shared" si="61"/>
        <v>0</v>
      </c>
      <c r="NS63" s="198">
        <f t="shared" si="62"/>
        <v>0</v>
      </c>
      <c r="NT63" s="198">
        <v>0</v>
      </c>
      <c r="NU63" s="198">
        <v>0</v>
      </c>
      <c r="NV63" s="198">
        <v>0</v>
      </c>
      <c r="NW63" s="198">
        <v>0</v>
      </c>
      <c r="NX63" s="198">
        <v>0</v>
      </c>
      <c r="NY63" s="198">
        <v>0</v>
      </c>
      <c r="NZ63" s="198">
        <v>0</v>
      </c>
      <c r="OA63" s="198">
        <v>0</v>
      </c>
      <c r="OB63" s="198">
        <v>0</v>
      </c>
      <c r="OC63" s="198">
        <v>0</v>
      </c>
      <c r="OD63" s="198">
        <v>0</v>
      </c>
      <c r="OE63" s="198">
        <v>0</v>
      </c>
      <c r="OF63" s="198">
        <f>SUM(Tabelle2[[#This Row],[Jan 23 B EV]:[Mar 23 B EV]])</f>
        <v>0</v>
      </c>
      <c r="OG63" s="198">
        <f>SUM(Tabelle2[[#This Row],[Apr 23 B EV]:[Jun 23 B EV]])</f>
        <v>0</v>
      </c>
      <c r="OH63" s="198">
        <f>SUM(Tabelle2[[#This Row],[Jul 23 B EV]:[Sep 23 B EV]])</f>
        <v>0</v>
      </c>
      <c r="OI63" s="198">
        <f>SUM(Tabelle2[[#This Row],[Oct 23 B EV]:[Dec 23 B EV]])</f>
        <v>0</v>
      </c>
      <c r="OJ63" s="198">
        <f>SUM(Tabelle2[[#This Row],[Jan 23 B EV]:[Dec 23 B EV]])</f>
        <v>0</v>
      </c>
      <c r="OK63" s="68"/>
      <c r="OL63" s="68"/>
      <c r="OM63" s="43" t="s">
        <v>960</v>
      </c>
      <c r="ON63" s="43" t="s">
        <v>975</v>
      </c>
      <c r="OO63" s="43">
        <v>0</v>
      </c>
      <c r="OP63" s="43">
        <v>0</v>
      </c>
      <c r="OQ63" s="68"/>
      <c r="OR63" s="68"/>
      <c r="OS63" s="68"/>
      <c r="OT63" s="68"/>
      <c r="OU63" s="68"/>
      <c r="OV63" s="68"/>
      <c r="OW63" s="68"/>
      <c r="OX63" s="198">
        <v>0</v>
      </c>
      <c r="OY63" s="198">
        <v>0</v>
      </c>
      <c r="OZ63" s="198">
        <v>0</v>
      </c>
      <c r="PA63" s="198">
        <v>0</v>
      </c>
      <c r="PB63" s="353">
        <v>0</v>
      </c>
      <c r="PC63" s="49" t="s">
        <v>57</v>
      </c>
      <c r="PD63" s="341" t="s">
        <v>100</v>
      </c>
      <c r="PE63" s="3" t="s">
        <v>159</v>
      </c>
      <c r="PF63" s="341" t="s">
        <v>45</v>
      </c>
      <c r="PG63" s="342">
        <v>0</v>
      </c>
      <c r="PH63" s="341">
        <v>0</v>
      </c>
      <c r="PI63" s="30">
        <v>1</v>
      </c>
      <c r="PJ63" s="30" t="s">
        <v>45</v>
      </c>
      <c r="PK63" s="30">
        <v>0</v>
      </c>
      <c r="PL63" s="30"/>
      <c r="PM63" s="334"/>
      <c r="PN63" s="341" t="s">
        <v>979</v>
      </c>
      <c r="PO63" s="334" t="s">
        <v>17</v>
      </c>
      <c r="PP63" s="200">
        <v>2407.8740082170316</v>
      </c>
      <c r="PQ63" s="56">
        <v>2220.7924770497352</v>
      </c>
      <c r="PR63" s="56">
        <v>2393.0833333333335</v>
      </c>
      <c r="PS63" s="56">
        <v>2425</v>
      </c>
      <c r="PT63" s="200">
        <v>2151.6666666666665</v>
      </c>
      <c r="PU63" s="200">
        <v>2059.5416666666665</v>
      </c>
      <c r="PV63" s="200">
        <v>2813.8101851851857</v>
      </c>
      <c r="PW63" s="200">
        <v>3372.4709444775326</v>
      </c>
      <c r="PX63" s="200" t="e">
        <f>IF($PI63=1,SUMIF(#REF!,$PF63,#REF!),SUMIF(#REF!,$PJ63,#REF!))</f>
        <v>#REF!</v>
      </c>
      <c r="PY63" s="200" t="e">
        <f>IF($PI63=1,SUMIF(#REF!,$PF63,#REF!),SUMIF(#REF!,$PJ63,#REF!))</f>
        <v>#REF!</v>
      </c>
      <c r="PZ63" s="200" t="e">
        <f>IF($PI63=1,SUMIF(#REF!,$PF63,#REF!),SUMIF(#REF!,$PJ63,#REF!))</f>
        <v>#REF!</v>
      </c>
      <c r="QA63" s="200" t="e">
        <f>IF($PI63=1,SUMIF(#REF!,$PF63,#REF!),SUMIF(#REF!,$PJ63,#REF!))</f>
        <v>#REF!</v>
      </c>
      <c r="QB63" s="200" t="e">
        <f>IF($PI63=1,SUMIF(#REF!,$PF63,#REF!),SUMIF(#REF!,$PJ63,#REF!))</f>
        <v>#REF!</v>
      </c>
      <c r="QC63" s="200" t="e">
        <f>IF($PI63=1,SUMIF(#REF!,$PF63,#REF!),SUMIF(#REF!,$PJ63,#REF!))</f>
        <v>#REF!</v>
      </c>
      <c r="QD63" s="57">
        <f t="shared" si="55"/>
        <v>5.5164485129915422</v>
      </c>
      <c r="QE63" s="57">
        <f t="shared" si="56"/>
        <v>5.9444190000000008</v>
      </c>
      <c r="QF63" s="57">
        <f t="shared" si="50"/>
        <v>6.0236999999999998</v>
      </c>
      <c r="QG63" s="57">
        <f t="shared" si="57"/>
        <v>5.3447399999999998</v>
      </c>
      <c r="QH63" s="57">
        <f t="shared" si="42"/>
        <v>5.1159014999999997</v>
      </c>
      <c r="QI63" s="57">
        <f t="shared" si="43"/>
        <v>6.9895045000000007</v>
      </c>
      <c r="QJ63" s="57">
        <f>IF(Tabelle2[[#This Row],[Index and Premium Usage]]=1,($AW63*(1+$AZ63))*(PW63*(1+$PG63)+$PH63)/1000,($AW63*(1+$AZ63))*(PW63*(1+$PG63)+$PK63)/1000)</f>
        <v>8.377217826082191</v>
      </c>
      <c r="QK63" s="57" t="e">
        <f>IF($PI63=1,($AW63*(1+$AY63))*(PX63*(1+$PG63)+$PH63)/1000,($AW63*(1+$AZ63))*(PX63*(1+$PG63)+$PK63+Tabelle2[[#This Row],[Premium VW 2023]])/1000)</f>
        <v>#REF!</v>
      </c>
      <c r="QL63" s="57" t="e">
        <f t="shared" si="44"/>
        <v>#REF!</v>
      </c>
      <c r="QM63" s="57" t="e">
        <f t="shared" si="45"/>
        <v>#REF!</v>
      </c>
      <c r="QN63" s="57" t="e">
        <f t="shared" si="46"/>
        <v>#REF!</v>
      </c>
      <c r="QO63" s="57" t="e">
        <f t="shared" si="47"/>
        <v>#REF!</v>
      </c>
      <c r="QP63" s="57" t="e">
        <f t="shared" si="48"/>
        <v>#REF!</v>
      </c>
    </row>
    <row r="64" spans="1:458" ht="12.75" customHeight="1">
      <c r="A64" s="94" t="s">
        <v>881</v>
      </c>
      <c r="B64" s="94" t="s">
        <v>87</v>
      </c>
      <c r="C64" s="94" t="s">
        <v>1553</v>
      </c>
      <c r="D64" s="2" t="s">
        <v>108</v>
      </c>
      <c r="E64" s="173" t="s">
        <v>304</v>
      </c>
      <c r="F64" s="2" t="s">
        <v>304</v>
      </c>
      <c r="G64" s="2" t="s">
        <v>304</v>
      </c>
      <c r="H64" s="2" t="s">
        <v>1557</v>
      </c>
      <c r="I64" s="188" t="s">
        <v>422</v>
      </c>
      <c r="J64" s="2" t="s">
        <v>423</v>
      </c>
      <c r="K64" s="2" t="s">
        <v>28</v>
      </c>
      <c r="L64" s="2" t="s">
        <v>28</v>
      </c>
      <c r="M64" s="2" t="s">
        <v>545</v>
      </c>
      <c r="N64" s="64"/>
      <c r="O64" s="64" t="s">
        <v>546</v>
      </c>
      <c r="P64" s="65"/>
      <c r="Q64" s="2"/>
      <c r="R64" s="63"/>
      <c r="S64" s="63"/>
      <c r="T64" s="94" t="s">
        <v>1282</v>
      </c>
      <c r="U64" s="63" t="s">
        <v>14</v>
      </c>
      <c r="V64" s="63"/>
      <c r="W64" s="63"/>
      <c r="X64" s="94"/>
      <c r="Y64" s="63" t="s">
        <v>235</v>
      </c>
      <c r="Z64" s="94" t="s">
        <v>261</v>
      </c>
      <c r="AA64" s="69" t="s">
        <v>547</v>
      </c>
      <c r="AB64" s="64"/>
      <c r="AC64" s="327"/>
      <c r="AD64" s="63"/>
      <c r="AE64" s="63"/>
      <c r="AF64" s="63" t="s">
        <v>119</v>
      </c>
      <c r="AG64" s="2"/>
      <c r="AH64" s="2"/>
      <c r="AI64" s="2"/>
      <c r="AJ64" s="63" t="s">
        <v>120</v>
      </c>
      <c r="AK64" s="66"/>
      <c r="AL64" s="67"/>
      <c r="AM64" s="67"/>
      <c r="AN64" s="67"/>
      <c r="AO64" s="67"/>
      <c r="AP64" s="67">
        <v>1</v>
      </c>
      <c r="AQ64" s="78"/>
      <c r="AR64" s="37">
        <v>1.55</v>
      </c>
      <c r="AS64" s="67">
        <v>1.55</v>
      </c>
      <c r="AT64" s="67">
        <v>1.55</v>
      </c>
      <c r="AU64" s="67">
        <v>1.55</v>
      </c>
      <c r="AV64" s="67">
        <v>1.55</v>
      </c>
      <c r="AW64" s="33">
        <v>1.55</v>
      </c>
      <c r="AX64" s="193"/>
      <c r="AY64" s="36">
        <v>0.15</v>
      </c>
      <c r="AZ64" s="36">
        <v>0.15</v>
      </c>
      <c r="BA64" s="96">
        <v>0</v>
      </c>
      <c r="BB64" s="96">
        <v>0</v>
      </c>
      <c r="BC64" s="96">
        <v>0</v>
      </c>
      <c r="BD64" s="96">
        <v>0</v>
      </c>
      <c r="BE64" s="133">
        <v>0</v>
      </c>
      <c r="BF64" s="133">
        <v>0</v>
      </c>
      <c r="BG64" s="133">
        <v>0</v>
      </c>
      <c r="BH64" s="133">
        <v>0</v>
      </c>
      <c r="BI64" s="133">
        <v>0</v>
      </c>
      <c r="BJ64" s="133">
        <v>0</v>
      </c>
      <c r="BK64" s="133">
        <v>0</v>
      </c>
      <c r="BL64" s="133">
        <v>0</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5">
        <f>SUM(Tabelle2[[#This Row],[Jan 22 CF]:[Mar 22 CF]])</f>
        <v>0</v>
      </c>
      <c r="CL64" s="95">
        <f>SUM(Tabelle2[[#This Row],[Apr 22 CF]:[Jun 22 CF]])</f>
        <v>0</v>
      </c>
      <c r="CM64" s="95">
        <f>SUM(Tabelle2[[#This Row],[Jul 22 CF]:[Sep 22 CF]])</f>
        <v>0</v>
      </c>
      <c r="CN64" s="95">
        <f>SUM(Tabelle2[[#This Row],[Oct 22 CF]:[Dec 22 CF]])</f>
        <v>0</v>
      </c>
      <c r="CO64" s="95">
        <f>SUM(Tabelle2[[#This Row],[Jan 23 CF]:[Mar 23 CF]])</f>
        <v>0</v>
      </c>
      <c r="CP64" s="95">
        <f>SUM(Tabelle2[[#This Row],[Apr 23 CF]:[Jun 23 CF]])</f>
        <v>0</v>
      </c>
      <c r="CQ64" s="95">
        <f>SUM(Tabelle2[[#This Row],[Jul 23 CF]:[Sep 23 CF]])</f>
        <v>0</v>
      </c>
      <c r="CR64" s="95">
        <f>SUM(Tabelle2[[#This Row],[Oct 23 CF]:[Dec 23 CF]])</f>
        <v>0</v>
      </c>
      <c r="CS64" s="95">
        <f>SUM(Tabelle2[[#This Row],[Jan 24 CF]:[Mar 24 CF]])</f>
        <v>0</v>
      </c>
      <c r="CT64" s="95">
        <f>SUM(Tabelle2[[#This Row],[Apr 24 CF]:[Jun 24 CF]])</f>
        <v>0</v>
      </c>
      <c r="CU64" s="95">
        <f>SUM(Tabelle2[[#This Row],[Jul 24 CF]:[Sep 24 CF]])</f>
        <v>0</v>
      </c>
      <c r="CV64" s="95">
        <f>SUM(Tabelle2[[#This Row],[Oct 24 CF]:[Dec 24 CF]])</f>
        <v>0</v>
      </c>
      <c r="CW64" s="98">
        <v>0</v>
      </c>
      <c r="CX64" s="275">
        <v>0</v>
      </c>
      <c r="CY64" s="98">
        <v>0</v>
      </c>
      <c r="CZ64" s="52">
        <v>0</v>
      </c>
      <c r="DA64" s="52">
        <f>SUM(Tabelle2[[#This Row],[Jan 22 CF]:[Dec 22 CF]])</f>
        <v>0</v>
      </c>
      <c r="DB64" s="98">
        <f>SUM(Tabelle2[[#This Row],[Jan 23 CF]:[Dec 23 CF]])</f>
        <v>0</v>
      </c>
      <c r="DC64" s="98">
        <f>SUM(Tabelle2[[#This Row],[Jan 24 CF]:[Dec 24 CF]])</f>
        <v>0</v>
      </c>
      <c r="DD64" s="98">
        <v>0</v>
      </c>
      <c r="DE64" s="98">
        <v>0</v>
      </c>
      <c r="DF64" s="98">
        <v>0</v>
      </c>
      <c r="DG64" s="98">
        <v>0</v>
      </c>
      <c r="DH64" s="98">
        <v>0</v>
      </c>
      <c r="DI64" s="98">
        <v>0</v>
      </c>
      <c r="DJ64" s="98">
        <v>0</v>
      </c>
      <c r="DK64" s="98">
        <v>0</v>
      </c>
      <c r="DL64" s="98">
        <v>0</v>
      </c>
      <c r="DM64" s="98">
        <v>0</v>
      </c>
      <c r="DN64" s="95"/>
      <c r="DO64" s="95"/>
      <c r="DP64" s="226">
        <v>0.95</v>
      </c>
      <c r="DQ64" s="226">
        <v>0.92500000000000004</v>
      </c>
      <c r="DR64" s="226">
        <v>0.8</v>
      </c>
      <c r="DS64" s="226">
        <v>0.85</v>
      </c>
      <c r="DT64" s="226">
        <v>0.9</v>
      </c>
      <c r="DU64" s="226">
        <v>0.9</v>
      </c>
      <c r="DV64" s="226">
        <v>0.9</v>
      </c>
      <c r="DW64" s="226">
        <v>0.9</v>
      </c>
      <c r="DX64" s="226">
        <v>0.9</v>
      </c>
      <c r="DY64" s="226">
        <v>0.9</v>
      </c>
      <c r="DZ64" s="226">
        <v>0.9</v>
      </c>
      <c r="EA64" s="226">
        <v>0.88</v>
      </c>
      <c r="EB64" s="226">
        <v>0.9</v>
      </c>
      <c r="EC64" s="226">
        <v>0.93</v>
      </c>
      <c r="ED64" s="226">
        <v>0.93</v>
      </c>
      <c r="EE64" s="226">
        <v>0.9</v>
      </c>
      <c r="EF64" s="316">
        <v>0.9</v>
      </c>
      <c r="EG64" s="316">
        <v>0.9</v>
      </c>
      <c r="EH64" s="316">
        <v>0.9</v>
      </c>
      <c r="EI64" s="226">
        <v>0.95</v>
      </c>
      <c r="EJ64" s="226">
        <v>0.95</v>
      </c>
      <c r="EK64" s="226">
        <v>0.95</v>
      </c>
      <c r="EL64" s="226">
        <v>0.97499999999999998</v>
      </c>
      <c r="EM64" s="226">
        <v>0.95</v>
      </c>
      <c r="EN64" s="226">
        <v>0.9</v>
      </c>
      <c r="EO64" s="226">
        <v>0.9</v>
      </c>
      <c r="EP64" s="226">
        <v>0.9</v>
      </c>
      <c r="EQ64" s="226">
        <v>0.9</v>
      </c>
      <c r="ER64" s="226">
        <v>0.9</v>
      </c>
      <c r="ES64" s="226">
        <v>0.9</v>
      </c>
      <c r="ET64" s="226">
        <v>0.9</v>
      </c>
      <c r="EU64" s="226">
        <v>0.9</v>
      </c>
      <c r="EV64" s="226">
        <v>0.9</v>
      </c>
      <c r="EW64" s="226">
        <v>0.9</v>
      </c>
      <c r="EX64" s="226">
        <v>0.9</v>
      </c>
      <c r="EY64" s="226">
        <v>0.9</v>
      </c>
      <c r="EZ64" s="316">
        <v>0.9</v>
      </c>
      <c r="FA64" s="226">
        <v>0.9</v>
      </c>
      <c r="FB64" s="226">
        <v>0.85</v>
      </c>
      <c r="FC64" s="226">
        <v>0.85</v>
      </c>
      <c r="FD64" s="226">
        <v>0.85</v>
      </c>
      <c r="FE64" s="226">
        <v>0.85</v>
      </c>
      <c r="FF64" s="226">
        <v>0.85</v>
      </c>
      <c r="FG64" s="226">
        <v>0.85</v>
      </c>
      <c r="FH64" s="226">
        <v>0.85</v>
      </c>
      <c r="FI64" s="226">
        <v>0.85</v>
      </c>
      <c r="FJ64" s="226">
        <v>0.85</v>
      </c>
      <c r="FK64" s="226">
        <v>0.85</v>
      </c>
      <c r="FL64" s="226">
        <v>0.85</v>
      </c>
      <c r="FM64" s="195">
        <f t="shared" si="70"/>
        <v>0</v>
      </c>
      <c r="FN64" s="195">
        <f t="shared" si="71"/>
        <v>0</v>
      </c>
      <c r="FO64" s="195">
        <f t="shared" si="72"/>
        <v>0</v>
      </c>
      <c r="FP64" s="195">
        <f t="shared" si="73"/>
        <v>0</v>
      </c>
      <c r="FQ64" s="195">
        <f t="shared" si="74"/>
        <v>0</v>
      </c>
      <c r="FR64" s="195">
        <f t="shared" si="75"/>
        <v>0</v>
      </c>
      <c r="FS64" s="195">
        <f t="shared" si="76"/>
        <v>0</v>
      </c>
      <c r="FT64" s="95">
        <f t="shared" si="77"/>
        <v>0</v>
      </c>
      <c r="FU64" s="95">
        <f t="shared" si="78"/>
        <v>0</v>
      </c>
      <c r="FV64" s="95">
        <f t="shared" si="79"/>
        <v>0</v>
      </c>
      <c r="FW64" s="95">
        <f t="shared" si="80"/>
        <v>0</v>
      </c>
      <c r="FX64" s="95">
        <f t="shared" si="81"/>
        <v>0</v>
      </c>
      <c r="FY64" s="95">
        <f t="shared" si="82"/>
        <v>0</v>
      </c>
      <c r="FZ64" s="95">
        <f t="shared" si="83"/>
        <v>0</v>
      </c>
      <c r="GA64" s="95">
        <f t="shared" si="63"/>
        <v>0</v>
      </c>
      <c r="GB64" s="95">
        <f t="shared" si="64"/>
        <v>0</v>
      </c>
      <c r="GC64" s="95">
        <f t="shared" si="65"/>
        <v>0</v>
      </c>
      <c r="GD64" s="95">
        <f t="shared" si="66"/>
        <v>0</v>
      </c>
      <c r="GE64" s="95">
        <f t="shared" si="67"/>
        <v>0</v>
      </c>
      <c r="GF64" s="95">
        <f t="shared" si="68"/>
        <v>0</v>
      </c>
      <c r="GG64" s="95">
        <f t="shared" si="69"/>
        <v>0</v>
      </c>
      <c r="GH64" s="95">
        <f t="shared" si="84"/>
        <v>0</v>
      </c>
      <c r="GI64" s="95">
        <f>BW64*Tabelle2[[#This Row],[Nov 2023 AF]]</f>
        <v>0</v>
      </c>
      <c r="GJ64" s="95">
        <f>BX64*Tabelle2[[#This Row],[Dec 2023 AF]]</f>
        <v>0</v>
      </c>
      <c r="GK64" s="95">
        <f>BY64*Tabelle2[[#This Row],[Jan 2024 AF]]</f>
        <v>0</v>
      </c>
      <c r="GL64" s="95">
        <f>BZ64*Tabelle2[[#This Row],[Feb 2024 AF]]</f>
        <v>0</v>
      </c>
      <c r="GM64" s="95">
        <f>CA64*Tabelle2[[#This Row],[Mar 2024 AF]]</f>
        <v>0</v>
      </c>
      <c r="GN64" s="95">
        <f>CB64*Tabelle2[[#This Row],[Apr 2024 AF]]</f>
        <v>0</v>
      </c>
      <c r="GO64" s="95">
        <f>CC64*Tabelle2[[#This Row],[May 2024 AF]]</f>
        <v>0</v>
      </c>
      <c r="GP64" s="95">
        <f>CD64*Tabelle2[[#This Row],[Jun 2024 AF]]</f>
        <v>0</v>
      </c>
      <c r="GQ64" s="95">
        <f>CE64*Tabelle2[[#This Row],[Jul 2024 AF]]</f>
        <v>0</v>
      </c>
      <c r="GR64" s="95">
        <f>CF64*Tabelle2[[#This Row],[Aug 2024 AF]]</f>
        <v>0</v>
      </c>
      <c r="GS64" s="95">
        <f>CG64*Tabelle2[[#This Row],[Sep 2024 AF]]</f>
        <v>0</v>
      </c>
      <c r="GT64" s="95">
        <f>CH64*Tabelle2[[#This Row],[Oct 2024 AF]]</f>
        <v>0</v>
      </c>
      <c r="GU64" s="95">
        <f>CI64*Tabelle2[[#This Row],[Nov 2024 AF]]</f>
        <v>0</v>
      </c>
      <c r="GV64" s="95">
        <f>CJ64*Tabelle2[[#This Row],[Dec 2024 AF]]</f>
        <v>0</v>
      </c>
      <c r="GW64" s="95">
        <f>SUM(Tabelle2[[#This Row],[Jan 22 NF]:[Mar 22 NF]])</f>
        <v>0</v>
      </c>
      <c r="GX64" s="95">
        <f>SUM(Tabelle2[[#This Row],[Apr 22 NF]:[Jun 22 NF]])</f>
        <v>0</v>
      </c>
      <c r="GY64" s="95">
        <f>SUM(Tabelle2[[#This Row],[Jul 22 NF]:[Sep 22 NF]])</f>
        <v>0</v>
      </c>
      <c r="GZ64" s="95">
        <f>SUM(Tabelle2[[#This Row],[Oct 22 NF]:[Dec 22 NF]])</f>
        <v>0</v>
      </c>
      <c r="HA64" s="98">
        <f>SUM(Tabelle2[[#This Row],[Jan 23 NF]:[Mar 23 NF]])</f>
        <v>0</v>
      </c>
      <c r="HB64" s="98">
        <f>SUM(Tabelle2[[#This Row],[Apr 23 NF]:[Jun 23 NF]])</f>
        <v>0</v>
      </c>
      <c r="HC64" s="98">
        <f>SUM(Tabelle2[[#This Row],[Jul 23 NF]:[Sep 23 NF]])</f>
        <v>0</v>
      </c>
      <c r="HD64" s="98">
        <f>SUM(Tabelle2[[#This Row],[Oct 23 NF]:[Dec 23 NF]])</f>
        <v>0</v>
      </c>
      <c r="HE64" s="95">
        <f>SUM(Tabelle2[[#This Row],[Jan 24 NF]:[Mar 24 NF]])</f>
        <v>0</v>
      </c>
      <c r="HF64" s="98">
        <f>SUM(Tabelle2[[#This Row],[Apr 24 NF]:[Jun 24 NF]])</f>
        <v>0</v>
      </c>
      <c r="HG64" s="98">
        <f>SUM(Tabelle2[[#This Row],[Jul 24 NF]:[Sep 24 NF]])</f>
        <v>0</v>
      </c>
      <c r="HH64" s="98">
        <f>SUM(Tabelle2[[#This Row],[Oct 24 NF]:[Dec 24 NF]])</f>
        <v>0</v>
      </c>
      <c r="HI64" s="95">
        <v>0</v>
      </c>
      <c r="HJ64" s="95">
        <v>0</v>
      </c>
      <c r="HK64" s="95">
        <v>0</v>
      </c>
      <c r="HL64" s="95">
        <v>0</v>
      </c>
      <c r="HM64" s="95">
        <v>0</v>
      </c>
      <c r="HN64" s="95">
        <v>0</v>
      </c>
      <c r="HO64" s="95">
        <v>0</v>
      </c>
      <c r="HP64" s="95">
        <v>0</v>
      </c>
      <c r="HQ64" s="95">
        <v>0</v>
      </c>
      <c r="HR64" s="95">
        <v>0</v>
      </c>
      <c r="HS64" s="95">
        <v>0</v>
      </c>
      <c r="HT64" s="95">
        <v>0</v>
      </c>
      <c r="HU64" s="95">
        <v>0</v>
      </c>
      <c r="HV64" s="98">
        <v>0</v>
      </c>
      <c r="HW64" s="98">
        <v>0</v>
      </c>
      <c r="HX64" s="98">
        <v>0</v>
      </c>
      <c r="HY64" s="98">
        <v>0</v>
      </c>
      <c r="HZ64" s="98">
        <f>SUM(Tabelle2[[#This Row],[Jan 22 NF]:[Dec 22 NF]])</f>
        <v>0</v>
      </c>
      <c r="IA64" s="98">
        <f>SUM(Tabelle2[[#This Row],[Jan 23 NF]:[Dec 23 NF]])</f>
        <v>0</v>
      </c>
      <c r="IB64" s="98">
        <f>SUM(Tabelle2[[#This Row],[Jan 24 NF]:[Dec 24 NF]])</f>
        <v>0</v>
      </c>
      <c r="IC64" s="98">
        <f>IFERROR(Tabelle2[[#This Row],[2025 CF]]*Tabelle2[[#This Row],[2025 AF]],0)</f>
        <v>0</v>
      </c>
      <c r="ID64" s="98">
        <f>IFERROR(Tabelle2[[#This Row],[2026 CF]]*Tabelle2[[#This Row],[2026 AF]],0)</f>
        <v>0</v>
      </c>
      <c r="IE64" s="98">
        <f>IFERROR(Tabelle2[[#This Row],[2027 CF]]*Tabelle2[[#This Row],[2027 AF]],0)</f>
        <v>0</v>
      </c>
      <c r="IF64" s="98">
        <f>IFERROR(Tabelle2[[#This Row],[2028 CF]]*Tabelle2[[#This Row],[2028 AF]],0)</f>
        <v>0</v>
      </c>
      <c r="IG64" s="98">
        <f>IFERROR(Tabelle2[[#This Row],[2029 CF]]*Tabelle2[[#This Row],[2029 AF]],0)</f>
        <v>0</v>
      </c>
      <c r="IH64" s="98">
        <f>IFERROR(Tabelle2[[#This Row],[2030 CF]]*Tabelle2[[#This Row],[2030 AF]],0)</f>
        <v>0</v>
      </c>
      <c r="II64" s="98">
        <f>IFERROR(Tabelle2[[#This Row],[2031 CF]]*Tabelle2[[#This Row],[2031 AF]],0)</f>
        <v>0</v>
      </c>
      <c r="IJ64" s="98">
        <f>IFERROR(Tabelle2[[#This Row],[2032 CF]]*Tabelle2[[#This Row],[2032 AF]],0)</f>
        <v>0</v>
      </c>
      <c r="IK64" s="98">
        <f>IFERROR(Tabelle2[[#This Row],[2033 CF]]*Tabelle2[[#This Row],[2033 AF]],0)</f>
        <v>0</v>
      </c>
      <c r="IL64" s="98">
        <f>IFERROR(Tabelle2[[#This Row],[2034 CF]]*Tabelle2[[#This Row],[2034 AF]],0)</f>
        <v>0</v>
      </c>
      <c r="IM64" s="98">
        <f>IFERROR(Tabelle2[[#This Row],[2035 CF]]*Tabelle2[[#This Row],[2035 AF]],0)</f>
        <v>0</v>
      </c>
      <c r="IN64" s="51">
        <v>0</v>
      </c>
      <c r="IO64" s="51">
        <v>0</v>
      </c>
      <c r="IP64" s="51">
        <v>0</v>
      </c>
      <c r="IQ64" s="51">
        <v>0</v>
      </c>
      <c r="IR64" s="51">
        <v>0</v>
      </c>
      <c r="IS64" s="51">
        <v>0</v>
      </c>
      <c r="IT64" s="51">
        <v>0</v>
      </c>
      <c r="IU64" s="51">
        <v>0</v>
      </c>
      <c r="IV64" s="51">
        <v>0</v>
      </c>
      <c r="IW64" s="51">
        <v>0</v>
      </c>
      <c r="IX64" s="51">
        <v>0</v>
      </c>
      <c r="IY64" s="51">
        <v>0</v>
      </c>
      <c r="IZ64" s="199">
        <v>0</v>
      </c>
      <c r="JA64" s="199">
        <v>0</v>
      </c>
      <c r="JB64" s="199">
        <v>0</v>
      </c>
      <c r="JC64" s="199">
        <v>0</v>
      </c>
      <c r="JD64" s="199">
        <v>0</v>
      </c>
      <c r="JE64" s="196">
        <v>0</v>
      </c>
      <c r="JF64" s="196">
        <v>0</v>
      </c>
      <c r="JG64" s="196">
        <v>0</v>
      </c>
      <c r="JH64" s="196">
        <v>0</v>
      </c>
      <c r="JI64" s="196">
        <v>0</v>
      </c>
      <c r="JJ64" s="196">
        <v>0</v>
      </c>
      <c r="JK64" s="196">
        <v>0</v>
      </c>
      <c r="JL64" s="196">
        <v>0</v>
      </c>
      <c r="JM64" s="196">
        <v>0</v>
      </c>
      <c r="JN64" s="196">
        <v>0</v>
      </c>
      <c r="JO64" s="196">
        <v>0</v>
      </c>
      <c r="JP64" s="196">
        <v>0</v>
      </c>
      <c r="JQ64" s="196">
        <f>SUM(Tabelle2[[#This Row],[Jan-23B]:[Mar-23B]])</f>
        <v>0</v>
      </c>
      <c r="JR64" s="196">
        <f>SUM(Tabelle2[[#This Row],[Apr-23B]:[Jun-23B]])</f>
        <v>0</v>
      </c>
      <c r="JS64" s="196">
        <f>SUM(Tabelle2[[#This Row],[Jul-23B]:[Sep-23B]])</f>
        <v>0</v>
      </c>
      <c r="JT64" s="196">
        <f>SUM(Tabelle2[[#This Row],[Oct-23B]:[Dec-23B]])</f>
        <v>0</v>
      </c>
      <c r="JU64" s="196">
        <f>SUM(Tabelle2[[#This Row],[1Q23 B1]:[4Q23 B]])</f>
        <v>0</v>
      </c>
      <c r="JV64" s="196">
        <v>0</v>
      </c>
      <c r="JW64" s="196">
        <v>0</v>
      </c>
      <c r="JX64" s="196">
        <v>0</v>
      </c>
      <c r="JY64" s="196">
        <v>0</v>
      </c>
      <c r="JZ64" s="196">
        <v>0</v>
      </c>
      <c r="KA64" s="196">
        <v>0</v>
      </c>
      <c r="KB64" s="196">
        <v>0</v>
      </c>
      <c r="KC64" s="196">
        <v>0</v>
      </c>
      <c r="KD64" s="196">
        <v>0</v>
      </c>
      <c r="KE64" s="196">
        <v>0</v>
      </c>
      <c r="KF64" s="196" t="str">
        <f>IF(SUM(Tabelle2[[#This Row],[2018 NF]:[2028 NF]],Tabelle2[[#This Row],[2023 B]])&gt;0,"yes","no")</f>
        <v>no</v>
      </c>
      <c r="KG64" s="196">
        <f>IFERROR(INDEX(Tabelle2[[#Headers],[2005 NF]:[2034 NF]],MATCH(TRUE,INDEX(Tabelle2[[#This Row],[2005 NF]:[2034 NF]]&gt;1000,),0)),0)</f>
        <v>0</v>
      </c>
      <c r="KH64" s="196">
        <f>IFERROR(LOOKUP(2,1/(Tabelle2[[#This Row],[2005 NF]:[2035 NF]]&gt;1000),Tabelle2[[#Headers],[2005 NF]:[2035 NF]]),0)</f>
        <v>0</v>
      </c>
      <c r="KI64" s="196">
        <f>SUM(Tabelle2[[#This Row],[Jan 23 NF]:[Mar 23 NF]])</f>
        <v>0</v>
      </c>
      <c r="KJ64" s="196">
        <f>SUM(Tabelle2[[#This Row],[Jan-23B]:[Mar-23B]])</f>
        <v>0</v>
      </c>
      <c r="KK64" s="52">
        <v>0</v>
      </c>
      <c r="KL64" s="52">
        <v>0</v>
      </c>
      <c r="KM64" s="52">
        <v>0</v>
      </c>
      <c r="KN64" s="52">
        <v>0</v>
      </c>
      <c r="KO64" s="52">
        <v>0</v>
      </c>
      <c r="KP64" s="52">
        <v>0</v>
      </c>
      <c r="KQ64" s="52">
        <v>0</v>
      </c>
      <c r="KR64" s="52">
        <v>0</v>
      </c>
      <c r="KS64" s="52">
        <v>0</v>
      </c>
      <c r="KT64" s="52">
        <v>0</v>
      </c>
      <c r="KU64" s="52">
        <v>0</v>
      </c>
      <c r="KV64" s="52">
        <v>0</v>
      </c>
      <c r="KW64" s="52">
        <v>0</v>
      </c>
      <c r="KX64" s="52">
        <v>0</v>
      </c>
      <c r="KY64" s="52">
        <v>0</v>
      </c>
      <c r="KZ64" s="52">
        <v>0</v>
      </c>
      <c r="LA64" s="52" t="e">
        <f>$AV64*2.204623/#REF!*$AP64*Tabelle2[[#This Row],[May 23 NF]]</f>
        <v>#REF!</v>
      </c>
      <c r="LB64" s="52" t="e">
        <f>$AV64*2.204623/#REF!*$AP64*Tabelle2[[#This Row],[Jun 23 NF]]</f>
        <v>#REF!</v>
      </c>
      <c r="LC64" s="52" t="e">
        <f>$AV64*2.204623/#REF!*$AP64*Tabelle2[[#This Row],[Jul 23 NF]]</f>
        <v>#REF!</v>
      </c>
      <c r="LD64" s="52" t="e">
        <f>$AV64*2.204623/#REF!*$AP64*Tabelle2[[#This Row],[Aug 23 NF]]</f>
        <v>#REF!</v>
      </c>
      <c r="LE64" s="52" t="e">
        <f>$AV64*2.204623/#REF!*$AP64*Tabelle2[[#This Row],[Sep 23 NF]]</f>
        <v>#REF!</v>
      </c>
      <c r="LF64" s="52" t="e">
        <f>$AV64*2.204623/#REF!*$AP64*Tabelle2[[#This Row],[Oct 23 NF]]</f>
        <v>#REF!</v>
      </c>
      <c r="LG64" s="52" t="e">
        <f>$AV64*2.204623/#REF!*$AP64*Tabelle2[[#This Row],[Nov 23 NF]]</f>
        <v>#REF!</v>
      </c>
      <c r="LH64" s="52" t="e">
        <f>$AV64*2.204623/#REF!*$AP64*Tabelle2[[#This Row],[Dec 23 NF]]</f>
        <v>#REF!</v>
      </c>
      <c r="LI64" s="52" t="e">
        <f>$AV64*2.204623/#REF!*$AP64*Tabelle2[[#This Row],[Jan 24 NF]]</f>
        <v>#REF!</v>
      </c>
      <c r="LJ64" s="52" t="e">
        <f>$AV64*2.204623/#REF!*$AP64*Tabelle2[[#This Row],[Feb 24 NF]]</f>
        <v>#REF!</v>
      </c>
      <c r="LK64" s="52" t="e">
        <f>$AV64*2.204623/#REF!*$AP64*Tabelle2[[#This Row],[Mar 24 NF]]</f>
        <v>#REF!</v>
      </c>
      <c r="LL64" s="52" t="e">
        <f>$AV64*2.204623/#REF!*$AP64*Tabelle2[[#This Row],[Apr 24 NF]]</f>
        <v>#REF!</v>
      </c>
      <c r="LM64" s="52" t="e">
        <f>$AV64*2.204623/#REF!*$AP64*Tabelle2[[#This Row],[May 24 NF]]</f>
        <v>#REF!</v>
      </c>
      <c r="LN64" s="52" t="e">
        <f>$AV64*2.204623/#REF!*$AP64*Tabelle2[[#This Row],[Jun 24 NF]]</f>
        <v>#REF!</v>
      </c>
      <c r="LO64" s="52" t="e">
        <f>$AV64*2.204623/#REF!*$AP64*Tabelle2[[#This Row],[Jul 24 NF]]</f>
        <v>#REF!</v>
      </c>
      <c r="LP64" s="52" t="e">
        <f>$AV64*2.204623/#REF!*$AP64*Tabelle2[[#This Row],[Aug 24 NF]]</f>
        <v>#REF!</v>
      </c>
      <c r="LQ64" s="52" t="e">
        <f>$AV64*2.204623/#REF!*$AP64*Tabelle2[[#This Row],[Sep 24 NF]]</f>
        <v>#REF!</v>
      </c>
      <c r="LR64" s="52" t="e">
        <f>$AV64*2.204623/#REF!*$AP64*Tabelle2[[#This Row],[Oct 24 NF]]</f>
        <v>#REF!</v>
      </c>
      <c r="LS64" s="52" t="e">
        <f>$AV64*2.204623/#REF!*$AP64*Tabelle2[[#This Row],[Nov 24 NF]]</f>
        <v>#REF!</v>
      </c>
      <c r="LT64" s="52" t="e">
        <f>$AV64*2.204623/#REF!*$AP64*Tabelle2[[#This Row],[Dec 24 NF]]</f>
        <v>#REF!</v>
      </c>
      <c r="LU64" s="198">
        <f>SUM(Tabelle2[[#This Row],[Jan 22 EV]:[Mar 22 EV]])</f>
        <v>0</v>
      </c>
      <c r="LV64" s="198">
        <f>SUM(Tabelle2[[#This Row],[Apr 22 EV]:[Jun 22 EV]])</f>
        <v>0</v>
      </c>
      <c r="LW64" s="198">
        <f>SUM(Tabelle2[[#This Row],[Jul 22 EV]:[Sep 22 EV]])</f>
        <v>0</v>
      </c>
      <c r="LX64" s="198">
        <f>SUM(Tabelle2[[#This Row],[Oct 22 EV]:[Dec 22 EV]])</f>
        <v>0</v>
      </c>
      <c r="LY64" s="198">
        <f>SUM(Tabelle2[[#This Row],[Jan 23 EV]:[Mar 23 EV]])</f>
        <v>0</v>
      </c>
      <c r="LZ64" s="198" t="e">
        <f>SUM(Tabelle2[[#This Row],[Apr 23 EV]:[Jun 23 EV]])</f>
        <v>#REF!</v>
      </c>
      <c r="MA64" s="198" t="e">
        <f>SUM(Tabelle2[[#This Row],[Jul 23 EV]:[Sep 23 EV]])</f>
        <v>#REF!</v>
      </c>
      <c r="MB64" s="198" t="e">
        <f>SUM(Tabelle2[[#This Row],[Oct 23 EV]:[Dec 23 EV]])</f>
        <v>#REF!</v>
      </c>
      <c r="MC64" s="198" t="e">
        <f>SUM(Tabelle2[[#This Row],[Jan 24 EV]:[Mar 24 EV]])</f>
        <v>#REF!</v>
      </c>
      <c r="MD64" s="198" t="e">
        <f>SUM(Tabelle2[[#This Row],[Apr 24 EV]:[Jun 24 EV]])</f>
        <v>#REF!</v>
      </c>
      <c r="ME64" s="198" t="e">
        <f>SUM(Tabelle2[[#This Row],[Jul 24 EV]:[Sep 24 EV]])</f>
        <v>#REF!</v>
      </c>
      <c r="MF64" s="198" t="e">
        <f>SUM(Tabelle2[[#This Row],[Oct 24 EV]:[Dec 24 EV]])</f>
        <v>#REF!</v>
      </c>
      <c r="MG64" s="68">
        <v>0</v>
      </c>
      <c r="MH64" s="68">
        <v>0</v>
      </c>
      <c r="MI64" s="68">
        <v>0</v>
      </c>
      <c r="MJ64" s="68">
        <v>0</v>
      </c>
      <c r="MK64" s="68">
        <v>0</v>
      </c>
      <c r="ML64" s="68">
        <v>0</v>
      </c>
      <c r="MM64" s="68">
        <v>0</v>
      </c>
      <c r="MN64" s="68">
        <v>0</v>
      </c>
      <c r="MO64" s="68">
        <v>0</v>
      </c>
      <c r="MP64" s="98">
        <v>0</v>
      </c>
      <c r="MQ64" s="98" t="e">
        <f>$AS64*2.204623/#REF!*$AP64*HU64</f>
        <v>#REF!</v>
      </c>
      <c r="MR64" s="98" t="e">
        <f>$AT64*2.204623/#REF!*$AP64*HV64</f>
        <v>#REF!</v>
      </c>
      <c r="MS64" s="98">
        <v>0</v>
      </c>
      <c r="MT64" s="98">
        <v>0</v>
      </c>
      <c r="MU64" s="98">
        <v>0</v>
      </c>
      <c r="MV64" s="98">
        <f>SUM(Tabelle2[[#This Row],[Jan 22 EV]:[Dec 22 EV]])</f>
        <v>0</v>
      </c>
      <c r="MW64" s="98" t="e">
        <f>SUM(Tabelle2[[#This Row],[Jan 23 EV]:[Dec 23 EV]])</f>
        <v>#REF!</v>
      </c>
      <c r="MX64" s="98" t="e">
        <f>SUM(Tabelle2[[#This Row],[Jan 24 EV]:[Dec 24 EV]])</f>
        <v>#REF!</v>
      </c>
      <c r="MY64" s="98">
        <f t="shared" si="51"/>
        <v>0</v>
      </c>
      <c r="MZ64" s="98">
        <f t="shared" si="52"/>
        <v>0</v>
      </c>
      <c r="NA64" s="98">
        <f t="shared" si="53"/>
        <v>0</v>
      </c>
      <c r="NB64" s="98">
        <f t="shared" si="54"/>
        <v>0</v>
      </c>
      <c r="NC64" s="52">
        <v>0</v>
      </c>
      <c r="ND64" s="52">
        <v>0</v>
      </c>
      <c r="NE64" s="52">
        <v>0</v>
      </c>
      <c r="NF64" s="52">
        <v>0</v>
      </c>
      <c r="NG64" s="52">
        <v>0</v>
      </c>
      <c r="NH64" s="52">
        <v>0</v>
      </c>
      <c r="NI64" s="52">
        <v>0</v>
      </c>
      <c r="NJ64" s="52">
        <v>0</v>
      </c>
      <c r="NK64" s="52">
        <v>0</v>
      </c>
      <c r="NL64" s="52">
        <v>0</v>
      </c>
      <c r="NM64" s="52">
        <v>0</v>
      </c>
      <c r="NN64" s="52">
        <v>0</v>
      </c>
      <c r="NO64" s="198">
        <f t="shared" si="58"/>
        <v>0</v>
      </c>
      <c r="NP64" s="198">
        <f t="shared" si="59"/>
        <v>0</v>
      </c>
      <c r="NQ64" s="198">
        <f t="shared" si="60"/>
        <v>0</v>
      </c>
      <c r="NR64" s="198">
        <f t="shared" si="61"/>
        <v>0</v>
      </c>
      <c r="NS64" s="198">
        <f t="shared" si="62"/>
        <v>0</v>
      </c>
      <c r="NT64" s="198">
        <v>0</v>
      </c>
      <c r="NU64" s="198">
        <v>0</v>
      </c>
      <c r="NV64" s="198">
        <v>0</v>
      </c>
      <c r="NW64" s="198">
        <v>0</v>
      </c>
      <c r="NX64" s="198">
        <v>0</v>
      </c>
      <c r="NY64" s="198">
        <v>0</v>
      </c>
      <c r="NZ64" s="198">
        <v>0</v>
      </c>
      <c r="OA64" s="198">
        <v>0</v>
      </c>
      <c r="OB64" s="198">
        <v>0</v>
      </c>
      <c r="OC64" s="198">
        <v>0</v>
      </c>
      <c r="OD64" s="198">
        <v>0</v>
      </c>
      <c r="OE64" s="198">
        <v>0</v>
      </c>
      <c r="OF64" s="198">
        <f>SUM(Tabelle2[[#This Row],[Jan 23 B EV]:[Mar 23 B EV]])</f>
        <v>0</v>
      </c>
      <c r="OG64" s="198">
        <f>SUM(Tabelle2[[#This Row],[Apr 23 B EV]:[Jun 23 B EV]])</f>
        <v>0</v>
      </c>
      <c r="OH64" s="198">
        <f>SUM(Tabelle2[[#This Row],[Jul 23 B EV]:[Sep 23 B EV]])</f>
        <v>0</v>
      </c>
      <c r="OI64" s="198">
        <f>SUM(Tabelle2[[#This Row],[Oct 23 B EV]:[Dec 23 B EV]])</f>
        <v>0</v>
      </c>
      <c r="OJ64" s="198">
        <f>SUM(Tabelle2[[#This Row],[Jan 23 B EV]:[Dec 23 B EV]])</f>
        <v>0</v>
      </c>
      <c r="OK64" s="68"/>
      <c r="OL64" s="68"/>
      <c r="OM64" s="43" t="s">
        <v>960</v>
      </c>
      <c r="ON64" s="43" t="s">
        <v>975</v>
      </c>
      <c r="OO64" s="43">
        <v>0</v>
      </c>
      <c r="OP64" s="43">
        <v>0</v>
      </c>
      <c r="OQ64" s="68"/>
      <c r="OR64" s="68"/>
      <c r="OS64" s="68"/>
      <c r="OT64" s="68"/>
      <c r="OU64" s="68"/>
      <c r="OV64" s="68"/>
      <c r="OW64" s="68"/>
      <c r="OX64" s="198">
        <v>0</v>
      </c>
      <c r="OY64" s="198">
        <v>0</v>
      </c>
      <c r="OZ64" s="198">
        <v>0</v>
      </c>
      <c r="PA64" s="198">
        <v>0</v>
      </c>
      <c r="PB64" s="353">
        <v>0</v>
      </c>
      <c r="PC64" s="49" t="s">
        <v>57</v>
      </c>
      <c r="PD64" s="341" t="s">
        <v>100</v>
      </c>
      <c r="PE64" s="3" t="s">
        <v>159</v>
      </c>
      <c r="PF64" s="341" t="s">
        <v>45</v>
      </c>
      <c r="PG64" s="342">
        <v>0</v>
      </c>
      <c r="PH64" s="341">
        <v>0</v>
      </c>
      <c r="PI64" s="30">
        <v>1</v>
      </c>
      <c r="PJ64" s="30" t="s">
        <v>45</v>
      </c>
      <c r="PK64" s="30">
        <v>0</v>
      </c>
      <c r="PL64" s="30"/>
      <c r="PM64" s="334"/>
      <c r="PN64" s="341" t="s">
        <v>979</v>
      </c>
      <c r="PO64" s="334" t="s">
        <v>17</v>
      </c>
      <c r="PP64" s="200">
        <v>2407.8740082170316</v>
      </c>
      <c r="PQ64" s="56">
        <v>2220.7924770497352</v>
      </c>
      <c r="PR64" s="56">
        <v>2393.0833333333335</v>
      </c>
      <c r="PS64" s="56">
        <v>2425</v>
      </c>
      <c r="PT64" s="200">
        <v>2151.6666666666665</v>
      </c>
      <c r="PU64" s="200">
        <v>2059.5416666666665</v>
      </c>
      <c r="PV64" s="200">
        <v>2813.8101851851857</v>
      </c>
      <c r="PW64" s="200">
        <v>3372.4709444775326</v>
      </c>
      <c r="PX64" s="200" t="e">
        <f>IF($PI64=1,SUMIF(#REF!,$PF64,#REF!),SUMIF(#REF!,$PJ64,#REF!))</f>
        <v>#REF!</v>
      </c>
      <c r="PY64" s="200" t="e">
        <f>IF($PI64=1,SUMIF(#REF!,$PF64,#REF!),SUMIF(#REF!,$PJ64,#REF!))</f>
        <v>#REF!</v>
      </c>
      <c r="PZ64" s="200" t="e">
        <f>IF($PI64=1,SUMIF(#REF!,$PF64,#REF!),SUMIF(#REF!,$PJ64,#REF!))</f>
        <v>#REF!</v>
      </c>
      <c r="QA64" s="200" t="e">
        <f>IF($PI64=1,SUMIF(#REF!,$PF64,#REF!),SUMIF(#REF!,$PJ64,#REF!))</f>
        <v>#REF!</v>
      </c>
      <c r="QB64" s="200" t="e">
        <f>IF($PI64=1,SUMIF(#REF!,$PF64,#REF!),SUMIF(#REF!,$PJ64,#REF!))</f>
        <v>#REF!</v>
      </c>
      <c r="QC64" s="200" t="e">
        <f>IF($PI64=1,SUMIF(#REF!,$PF64,#REF!),SUMIF(#REF!,$PJ64,#REF!))</f>
        <v>#REF!</v>
      </c>
      <c r="QD64" s="57">
        <f t="shared" si="55"/>
        <v>3.958562590341153</v>
      </c>
      <c r="QE64" s="57">
        <f t="shared" si="56"/>
        <v>4.2656710416666668</v>
      </c>
      <c r="QF64" s="57">
        <f t="shared" si="50"/>
        <v>4.3225625000000001</v>
      </c>
      <c r="QG64" s="57">
        <f t="shared" si="57"/>
        <v>3.8353458333333328</v>
      </c>
      <c r="QH64" s="57">
        <f t="shared" si="42"/>
        <v>3.671133020833333</v>
      </c>
      <c r="QI64" s="57">
        <f t="shared" si="43"/>
        <v>5.015616655092594</v>
      </c>
      <c r="QJ64" s="57">
        <f>IF(Tabelle2[[#This Row],[Index and Premium Usage]]=1,($AW64*(1+$AZ64))*(PW64*(1+$PG64)+$PH64)/1000,($AW64*(1+$AZ64))*(PW64*(1+$PG64)+$PK64)/1000)</f>
        <v>6.011429458531202</v>
      </c>
      <c r="QK64" s="57" t="e">
        <f>IF($PI64=1,($AW64*(1+$AY64))*(PX64*(1+$PG64)+$PH64)/1000,($AW64*(1+$AZ64))*(PX64*(1+$PG64)+$PK64+Tabelle2[[#This Row],[Premium VW 2023]])/1000)</f>
        <v>#REF!</v>
      </c>
      <c r="QL64" s="57" t="e">
        <f t="shared" si="44"/>
        <v>#REF!</v>
      </c>
      <c r="QM64" s="57" t="e">
        <f t="shared" si="45"/>
        <v>#REF!</v>
      </c>
      <c r="QN64" s="57" t="e">
        <f t="shared" si="46"/>
        <v>#REF!</v>
      </c>
      <c r="QO64" s="57" t="e">
        <f t="shared" si="47"/>
        <v>#REF!</v>
      </c>
      <c r="QP64" s="57" t="e">
        <f t="shared" si="48"/>
        <v>#REF!</v>
      </c>
    </row>
    <row r="65" spans="1:458" ht="12.75" customHeight="1">
      <c r="A65" s="94" t="s">
        <v>882</v>
      </c>
      <c r="B65" s="94" t="s">
        <v>87</v>
      </c>
      <c r="C65" s="94" t="s">
        <v>1553</v>
      </c>
      <c r="D65" s="2" t="s">
        <v>108</v>
      </c>
      <c r="E65" s="173" t="s">
        <v>304</v>
      </c>
      <c r="F65" s="2" t="s">
        <v>304</v>
      </c>
      <c r="G65" s="2" t="s">
        <v>304</v>
      </c>
      <c r="H65" s="2" t="s">
        <v>1557</v>
      </c>
      <c r="I65" s="188" t="s">
        <v>422</v>
      </c>
      <c r="J65" s="2" t="s">
        <v>423</v>
      </c>
      <c r="K65" s="2" t="s">
        <v>28</v>
      </c>
      <c r="L65" s="2" t="s">
        <v>28</v>
      </c>
      <c r="M65" s="2" t="s">
        <v>548</v>
      </c>
      <c r="N65" s="64"/>
      <c r="O65" s="64" t="s">
        <v>549</v>
      </c>
      <c r="P65" s="65"/>
      <c r="Q65" s="2"/>
      <c r="R65" s="63"/>
      <c r="S65" s="63"/>
      <c r="T65" s="94" t="s">
        <v>1282</v>
      </c>
      <c r="U65" s="63" t="s">
        <v>14</v>
      </c>
      <c r="V65" s="63"/>
      <c r="W65" s="63"/>
      <c r="X65" s="94"/>
      <c r="Y65" s="63" t="s">
        <v>235</v>
      </c>
      <c r="Z65" s="94" t="s">
        <v>261</v>
      </c>
      <c r="AA65" s="69" t="s">
        <v>550</v>
      </c>
      <c r="AB65" s="64"/>
      <c r="AC65" s="327"/>
      <c r="AD65" s="63"/>
      <c r="AE65" s="63"/>
      <c r="AF65" s="63" t="s">
        <v>119</v>
      </c>
      <c r="AG65" s="2"/>
      <c r="AH65" s="2"/>
      <c r="AI65" s="2"/>
      <c r="AJ65" s="63" t="s">
        <v>120</v>
      </c>
      <c r="AK65" s="66"/>
      <c r="AL65" s="67"/>
      <c r="AM65" s="67"/>
      <c r="AN65" s="67"/>
      <c r="AO65" s="67"/>
      <c r="AP65" s="67">
        <v>1</v>
      </c>
      <c r="AQ65" s="42"/>
      <c r="AR65" s="37">
        <v>1</v>
      </c>
      <c r="AS65" s="67">
        <v>1</v>
      </c>
      <c r="AT65" s="67">
        <v>1</v>
      </c>
      <c r="AU65" s="67">
        <v>1</v>
      </c>
      <c r="AV65" s="67">
        <v>1</v>
      </c>
      <c r="AW65" s="33">
        <v>1</v>
      </c>
      <c r="AX65" s="193"/>
      <c r="AY65" s="36">
        <v>0.15</v>
      </c>
      <c r="AZ65" s="36">
        <v>0.15</v>
      </c>
      <c r="BA65" s="96">
        <v>0</v>
      </c>
      <c r="BB65" s="96">
        <v>0</v>
      </c>
      <c r="BC65" s="96">
        <v>0</v>
      </c>
      <c r="BD65" s="96">
        <v>0</v>
      </c>
      <c r="BE65" s="133">
        <v>0</v>
      </c>
      <c r="BF65" s="133">
        <v>0</v>
      </c>
      <c r="BG65" s="133">
        <v>0</v>
      </c>
      <c r="BH65" s="133">
        <v>0</v>
      </c>
      <c r="BI65" s="133">
        <v>0</v>
      </c>
      <c r="BJ65" s="133">
        <v>0</v>
      </c>
      <c r="BK65" s="133">
        <v>0</v>
      </c>
      <c r="BL65" s="133">
        <v>0</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5">
        <f>SUM(Tabelle2[[#This Row],[Jan 22 CF]:[Mar 22 CF]])</f>
        <v>0</v>
      </c>
      <c r="CL65" s="95">
        <f>SUM(Tabelle2[[#This Row],[Apr 22 CF]:[Jun 22 CF]])</f>
        <v>0</v>
      </c>
      <c r="CM65" s="95">
        <f>SUM(Tabelle2[[#This Row],[Jul 22 CF]:[Sep 22 CF]])</f>
        <v>0</v>
      </c>
      <c r="CN65" s="95">
        <f>SUM(Tabelle2[[#This Row],[Oct 22 CF]:[Dec 22 CF]])</f>
        <v>0</v>
      </c>
      <c r="CO65" s="95">
        <f>SUM(Tabelle2[[#This Row],[Jan 23 CF]:[Mar 23 CF]])</f>
        <v>0</v>
      </c>
      <c r="CP65" s="95">
        <f>SUM(Tabelle2[[#This Row],[Apr 23 CF]:[Jun 23 CF]])</f>
        <v>0</v>
      </c>
      <c r="CQ65" s="95">
        <f>SUM(Tabelle2[[#This Row],[Jul 23 CF]:[Sep 23 CF]])</f>
        <v>0</v>
      </c>
      <c r="CR65" s="95">
        <f>SUM(Tabelle2[[#This Row],[Oct 23 CF]:[Dec 23 CF]])</f>
        <v>0</v>
      </c>
      <c r="CS65" s="95">
        <f>SUM(Tabelle2[[#This Row],[Jan 24 CF]:[Mar 24 CF]])</f>
        <v>0</v>
      </c>
      <c r="CT65" s="95">
        <f>SUM(Tabelle2[[#This Row],[Apr 24 CF]:[Jun 24 CF]])</f>
        <v>0</v>
      </c>
      <c r="CU65" s="95">
        <f>SUM(Tabelle2[[#This Row],[Jul 24 CF]:[Sep 24 CF]])</f>
        <v>0</v>
      </c>
      <c r="CV65" s="95">
        <f>SUM(Tabelle2[[#This Row],[Oct 24 CF]:[Dec 24 CF]])</f>
        <v>0</v>
      </c>
      <c r="CW65" s="98">
        <v>0</v>
      </c>
      <c r="CX65" s="275">
        <v>0</v>
      </c>
      <c r="CY65" s="98">
        <v>0</v>
      </c>
      <c r="CZ65" s="52">
        <v>0</v>
      </c>
      <c r="DA65" s="52">
        <f>SUM(Tabelle2[[#This Row],[Jan 22 CF]:[Dec 22 CF]])</f>
        <v>0</v>
      </c>
      <c r="DB65" s="98">
        <f>SUM(Tabelle2[[#This Row],[Jan 23 CF]:[Dec 23 CF]])</f>
        <v>0</v>
      </c>
      <c r="DC65" s="98">
        <f>SUM(Tabelle2[[#This Row],[Jan 24 CF]:[Dec 24 CF]])</f>
        <v>0</v>
      </c>
      <c r="DD65" s="98">
        <v>0</v>
      </c>
      <c r="DE65" s="98">
        <v>0</v>
      </c>
      <c r="DF65" s="98">
        <v>0</v>
      </c>
      <c r="DG65" s="98">
        <v>0</v>
      </c>
      <c r="DH65" s="98">
        <v>0</v>
      </c>
      <c r="DI65" s="98">
        <v>0</v>
      </c>
      <c r="DJ65" s="98">
        <v>0</v>
      </c>
      <c r="DK65" s="98">
        <v>0</v>
      </c>
      <c r="DL65" s="98">
        <v>0</v>
      </c>
      <c r="DM65" s="98">
        <v>0</v>
      </c>
      <c r="DN65" s="98"/>
      <c r="DO65" s="98"/>
      <c r="DP65" s="226">
        <v>0.95</v>
      </c>
      <c r="DQ65" s="226">
        <v>0.92500000000000004</v>
      </c>
      <c r="DR65" s="226">
        <v>0.8</v>
      </c>
      <c r="DS65" s="226">
        <v>0.85</v>
      </c>
      <c r="DT65" s="226">
        <v>0.9</v>
      </c>
      <c r="DU65" s="226">
        <v>0.9</v>
      </c>
      <c r="DV65" s="226">
        <v>0.9</v>
      </c>
      <c r="DW65" s="226">
        <v>0.9</v>
      </c>
      <c r="DX65" s="226">
        <v>0.9</v>
      </c>
      <c r="DY65" s="226">
        <v>0.9</v>
      </c>
      <c r="DZ65" s="226">
        <v>0.9</v>
      </c>
      <c r="EA65" s="226">
        <v>0.88</v>
      </c>
      <c r="EB65" s="226">
        <v>0.9</v>
      </c>
      <c r="EC65" s="226">
        <v>0.93</v>
      </c>
      <c r="ED65" s="226">
        <v>0.93</v>
      </c>
      <c r="EE65" s="226">
        <v>0.9</v>
      </c>
      <c r="EF65" s="316">
        <v>0.9</v>
      </c>
      <c r="EG65" s="316">
        <v>0.9</v>
      </c>
      <c r="EH65" s="316">
        <v>0.9</v>
      </c>
      <c r="EI65" s="226">
        <v>0.95</v>
      </c>
      <c r="EJ65" s="226">
        <v>0.95</v>
      </c>
      <c r="EK65" s="226">
        <v>0.95</v>
      </c>
      <c r="EL65" s="226">
        <v>0.97499999999999998</v>
      </c>
      <c r="EM65" s="226">
        <v>0.95</v>
      </c>
      <c r="EN65" s="226">
        <v>0.9</v>
      </c>
      <c r="EO65" s="226">
        <v>0.9</v>
      </c>
      <c r="EP65" s="226">
        <v>0.9</v>
      </c>
      <c r="EQ65" s="226">
        <v>0.9</v>
      </c>
      <c r="ER65" s="226">
        <v>0.9</v>
      </c>
      <c r="ES65" s="226">
        <v>0.9</v>
      </c>
      <c r="ET65" s="226">
        <v>0.9</v>
      </c>
      <c r="EU65" s="226">
        <v>0.9</v>
      </c>
      <c r="EV65" s="226">
        <v>0.9</v>
      </c>
      <c r="EW65" s="226">
        <v>0.9</v>
      </c>
      <c r="EX65" s="226">
        <v>0.9</v>
      </c>
      <c r="EY65" s="226">
        <v>0.9</v>
      </c>
      <c r="EZ65" s="316">
        <v>0.9</v>
      </c>
      <c r="FA65" s="226">
        <v>0.9</v>
      </c>
      <c r="FB65" s="226">
        <v>0.85</v>
      </c>
      <c r="FC65" s="226">
        <v>0.85</v>
      </c>
      <c r="FD65" s="226">
        <v>0.85</v>
      </c>
      <c r="FE65" s="226">
        <v>0.85</v>
      </c>
      <c r="FF65" s="226">
        <v>0.85</v>
      </c>
      <c r="FG65" s="226">
        <v>0.85</v>
      </c>
      <c r="FH65" s="226">
        <v>0.85</v>
      </c>
      <c r="FI65" s="226">
        <v>0.85</v>
      </c>
      <c r="FJ65" s="226">
        <v>0.85</v>
      </c>
      <c r="FK65" s="226">
        <v>0.85</v>
      </c>
      <c r="FL65" s="226">
        <v>0.85</v>
      </c>
      <c r="FM65" s="195">
        <f t="shared" si="70"/>
        <v>0</v>
      </c>
      <c r="FN65" s="195">
        <f t="shared" si="71"/>
        <v>0</v>
      </c>
      <c r="FO65" s="195">
        <f t="shared" si="72"/>
        <v>0</v>
      </c>
      <c r="FP65" s="195">
        <f t="shared" si="73"/>
        <v>0</v>
      </c>
      <c r="FQ65" s="195">
        <f t="shared" si="74"/>
        <v>0</v>
      </c>
      <c r="FR65" s="195">
        <f t="shared" si="75"/>
        <v>0</v>
      </c>
      <c r="FS65" s="195">
        <f t="shared" si="76"/>
        <v>0</v>
      </c>
      <c r="FT65" s="95">
        <f t="shared" si="77"/>
        <v>0</v>
      </c>
      <c r="FU65" s="95">
        <f t="shared" si="78"/>
        <v>0</v>
      </c>
      <c r="FV65" s="95">
        <f t="shared" si="79"/>
        <v>0</v>
      </c>
      <c r="FW65" s="95">
        <f t="shared" si="80"/>
        <v>0</v>
      </c>
      <c r="FX65" s="95">
        <f t="shared" si="81"/>
        <v>0</v>
      </c>
      <c r="FY65" s="95">
        <f t="shared" si="82"/>
        <v>0</v>
      </c>
      <c r="FZ65" s="95">
        <f t="shared" si="83"/>
        <v>0</v>
      </c>
      <c r="GA65" s="95">
        <f t="shared" si="63"/>
        <v>0</v>
      </c>
      <c r="GB65" s="95">
        <f t="shared" si="64"/>
        <v>0</v>
      </c>
      <c r="GC65" s="95">
        <f t="shared" si="65"/>
        <v>0</v>
      </c>
      <c r="GD65" s="95">
        <f t="shared" si="66"/>
        <v>0</v>
      </c>
      <c r="GE65" s="95">
        <f t="shared" si="67"/>
        <v>0</v>
      </c>
      <c r="GF65" s="95">
        <f t="shared" si="68"/>
        <v>0</v>
      </c>
      <c r="GG65" s="95">
        <f t="shared" si="69"/>
        <v>0</v>
      </c>
      <c r="GH65" s="95">
        <f t="shared" si="84"/>
        <v>0</v>
      </c>
      <c r="GI65" s="95">
        <f>BW65*Tabelle2[[#This Row],[Nov 2023 AF]]</f>
        <v>0</v>
      </c>
      <c r="GJ65" s="95">
        <f>BX65*Tabelle2[[#This Row],[Dec 2023 AF]]</f>
        <v>0</v>
      </c>
      <c r="GK65" s="95">
        <f>BY65*Tabelle2[[#This Row],[Jan 2024 AF]]</f>
        <v>0</v>
      </c>
      <c r="GL65" s="95">
        <f>BZ65*Tabelle2[[#This Row],[Feb 2024 AF]]</f>
        <v>0</v>
      </c>
      <c r="GM65" s="95">
        <f>CA65*Tabelle2[[#This Row],[Mar 2024 AF]]</f>
        <v>0</v>
      </c>
      <c r="GN65" s="95">
        <f>CB65*Tabelle2[[#This Row],[Apr 2024 AF]]</f>
        <v>0</v>
      </c>
      <c r="GO65" s="95">
        <f>CC65*Tabelle2[[#This Row],[May 2024 AF]]</f>
        <v>0</v>
      </c>
      <c r="GP65" s="95">
        <f>CD65*Tabelle2[[#This Row],[Jun 2024 AF]]</f>
        <v>0</v>
      </c>
      <c r="GQ65" s="95">
        <f>CE65*Tabelle2[[#This Row],[Jul 2024 AF]]</f>
        <v>0</v>
      </c>
      <c r="GR65" s="95">
        <f>CF65*Tabelle2[[#This Row],[Aug 2024 AF]]</f>
        <v>0</v>
      </c>
      <c r="GS65" s="95">
        <f>CG65*Tabelle2[[#This Row],[Sep 2024 AF]]</f>
        <v>0</v>
      </c>
      <c r="GT65" s="95">
        <f>CH65*Tabelle2[[#This Row],[Oct 2024 AF]]</f>
        <v>0</v>
      </c>
      <c r="GU65" s="95">
        <f>CI65*Tabelle2[[#This Row],[Nov 2024 AF]]</f>
        <v>0</v>
      </c>
      <c r="GV65" s="95">
        <f>CJ65*Tabelle2[[#This Row],[Dec 2024 AF]]</f>
        <v>0</v>
      </c>
      <c r="GW65" s="95">
        <f>SUM(Tabelle2[[#This Row],[Jan 22 NF]:[Mar 22 NF]])</f>
        <v>0</v>
      </c>
      <c r="GX65" s="95">
        <f>SUM(Tabelle2[[#This Row],[Apr 22 NF]:[Jun 22 NF]])</f>
        <v>0</v>
      </c>
      <c r="GY65" s="95">
        <f>SUM(Tabelle2[[#This Row],[Jul 22 NF]:[Sep 22 NF]])</f>
        <v>0</v>
      </c>
      <c r="GZ65" s="95">
        <f>SUM(Tabelle2[[#This Row],[Oct 22 NF]:[Dec 22 NF]])</f>
        <v>0</v>
      </c>
      <c r="HA65" s="98">
        <f>SUM(Tabelle2[[#This Row],[Jan 23 NF]:[Mar 23 NF]])</f>
        <v>0</v>
      </c>
      <c r="HB65" s="98">
        <f>SUM(Tabelle2[[#This Row],[Apr 23 NF]:[Jun 23 NF]])</f>
        <v>0</v>
      </c>
      <c r="HC65" s="98">
        <f>SUM(Tabelle2[[#This Row],[Jul 23 NF]:[Sep 23 NF]])</f>
        <v>0</v>
      </c>
      <c r="HD65" s="98">
        <f>SUM(Tabelle2[[#This Row],[Oct 23 NF]:[Dec 23 NF]])</f>
        <v>0</v>
      </c>
      <c r="HE65" s="95">
        <f>SUM(Tabelle2[[#This Row],[Jan 24 NF]:[Mar 24 NF]])</f>
        <v>0</v>
      </c>
      <c r="HF65" s="98">
        <f>SUM(Tabelle2[[#This Row],[Apr 24 NF]:[Jun 24 NF]])</f>
        <v>0</v>
      </c>
      <c r="HG65" s="98">
        <f>SUM(Tabelle2[[#This Row],[Jul 24 NF]:[Sep 24 NF]])</f>
        <v>0</v>
      </c>
      <c r="HH65" s="98">
        <f>SUM(Tabelle2[[#This Row],[Oct 24 NF]:[Dec 24 NF]])</f>
        <v>0</v>
      </c>
      <c r="HI65" s="95">
        <v>0</v>
      </c>
      <c r="HJ65" s="95">
        <v>0</v>
      </c>
      <c r="HK65" s="95">
        <v>0</v>
      </c>
      <c r="HL65" s="95">
        <v>0</v>
      </c>
      <c r="HM65" s="95">
        <v>0</v>
      </c>
      <c r="HN65" s="95">
        <v>0</v>
      </c>
      <c r="HO65" s="95">
        <v>0</v>
      </c>
      <c r="HP65" s="95">
        <v>0</v>
      </c>
      <c r="HQ65" s="95">
        <v>0</v>
      </c>
      <c r="HR65" s="95">
        <v>0</v>
      </c>
      <c r="HS65" s="95">
        <v>0</v>
      </c>
      <c r="HT65" s="95">
        <v>0</v>
      </c>
      <c r="HU65" s="95">
        <v>0</v>
      </c>
      <c r="HV65" s="98">
        <v>0</v>
      </c>
      <c r="HW65" s="98">
        <v>0</v>
      </c>
      <c r="HX65" s="98">
        <v>0</v>
      </c>
      <c r="HY65" s="98">
        <v>0</v>
      </c>
      <c r="HZ65" s="98">
        <f>SUM(Tabelle2[[#This Row],[Jan 22 NF]:[Dec 22 NF]])</f>
        <v>0</v>
      </c>
      <c r="IA65" s="98">
        <f>SUM(Tabelle2[[#This Row],[Jan 23 NF]:[Dec 23 NF]])</f>
        <v>0</v>
      </c>
      <c r="IB65" s="98">
        <f>SUM(Tabelle2[[#This Row],[Jan 24 NF]:[Dec 24 NF]])</f>
        <v>0</v>
      </c>
      <c r="IC65" s="98">
        <f>IFERROR(Tabelle2[[#This Row],[2025 CF]]*Tabelle2[[#This Row],[2025 AF]],0)</f>
        <v>0</v>
      </c>
      <c r="ID65" s="98">
        <f>IFERROR(Tabelle2[[#This Row],[2026 CF]]*Tabelle2[[#This Row],[2026 AF]],0)</f>
        <v>0</v>
      </c>
      <c r="IE65" s="98">
        <f>IFERROR(Tabelle2[[#This Row],[2027 CF]]*Tabelle2[[#This Row],[2027 AF]],0)</f>
        <v>0</v>
      </c>
      <c r="IF65" s="98">
        <f>IFERROR(Tabelle2[[#This Row],[2028 CF]]*Tabelle2[[#This Row],[2028 AF]],0)</f>
        <v>0</v>
      </c>
      <c r="IG65" s="98">
        <f>IFERROR(Tabelle2[[#This Row],[2029 CF]]*Tabelle2[[#This Row],[2029 AF]],0)</f>
        <v>0</v>
      </c>
      <c r="IH65" s="98">
        <f>IFERROR(Tabelle2[[#This Row],[2030 CF]]*Tabelle2[[#This Row],[2030 AF]],0)</f>
        <v>0</v>
      </c>
      <c r="II65" s="98">
        <f>IFERROR(Tabelle2[[#This Row],[2031 CF]]*Tabelle2[[#This Row],[2031 AF]],0)</f>
        <v>0</v>
      </c>
      <c r="IJ65" s="98">
        <f>IFERROR(Tabelle2[[#This Row],[2032 CF]]*Tabelle2[[#This Row],[2032 AF]],0)</f>
        <v>0</v>
      </c>
      <c r="IK65" s="98">
        <f>IFERROR(Tabelle2[[#This Row],[2033 CF]]*Tabelle2[[#This Row],[2033 AF]],0)</f>
        <v>0</v>
      </c>
      <c r="IL65" s="98">
        <f>IFERROR(Tabelle2[[#This Row],[2034 CF]]*Tabelle2[[#This Row],[2034 AF]],0)</f>
        <v>0</v>
      </c>
      <c r="IM65" s="98">
        <f>IFERROR(Tabelle2[[#This Row],[2035 CF]]*Tabelle2[[#This Row],[2035 AF]],0)</f>
        <v>0</v>
      </c>
      <c r="IN65" s="51">
        <v>0</v>
      </c>
      <c r="IO65" s="51">
        <v>0</v>
      </c>
      <c r="IP65" s="51">
        <v>0</v>
      </c>
      <c r="IQ65" s="51">
        <v>0</v>
      </c>
      <c r="IR65" s="51">
        <v>0</v>
      </c>
      <c r="IS65" s="51">
        <v>0</v>
      </c>
      <c r="IT65" s="51">
        <v>0</v>
      </c>
      <c r="IU65" s="51">
        <v>0</v>
      </c>
      <c r="IV65" s="51">
        <v>0</v>
      </c>
      <c r="IW65" s="51">
        <v>0</v>
      </c>
      <c r="IX65" s="51">
        <v>0</v>
      </c>
      <c r="IY65" s="51">
        <v>0</v>
      </c>
      <c r="IZ65" s="199">
        <v>0</v>
      </c>
      <c r="JA65" s="199">
        <v>0</v>
      </c>
      <c r="JB65" s="199">
        <v>0</v>
      </c>
      <c r="JC65" s="199">
        <v>0</v>
      </c>
      <c r="JD65" s="199">
        <v>0</v>
      </c>
      <c r="JE65" s="196">
        <v>0</v>
      </c>
      <c r="JF65" s="196">
        <v>0</v>
      </c>
      <c r="JG65" s="196">
        <v>0</v>
      </c>
      <c r="JH65" s="196">
        <v>0</v>
      </c>
      <c r="JI65" s="196">
        <v>0</v>
      </c>
      <c r="JJ65" s="196">
        <v>0</v>
      </c>
      <c r="JK65" s="196">
        <v>0</v>
      </c>
      <c r="JL65" s="196">
        <v>0</v>
      </c>
      <c r="JM65" s="196">
        <v>0</v>
      </c>
      <c r="JN65" s="196">
        <v>0</v>
      </c>
      <c r="JO65" s="196">
        <v>0</v>
      </c>
      <c r="JP65" s="196">
        <v>0</v>
      </c>
      <c r="JQ65" s="196">
        <f>SUM(Tabelle2[[#This Row],[Jan-23B]:[Mar-23B]])</f>
        <v>0</v>
      </c>
      <c r="JR65" s="196">
        <f>SUM(Tabelle2[[#This Row],[Apr-23B]:[Jun-23B]])</f>
        <v>0</v>
      </c>
      <c r="JS65" s="196">
        <f>SUM(Tabelle2[[#This Row],[Jul-23B]:[Sep-23B]])</f>
        <v>0</v>
      </c>
      <c r="JT65" s="196">
        <f>SUM(Tabelle2[[#This Row],[Oct-23B]:[Dec-23B]])</f>
        <v>0</v>
      </c>
      <c r="JU65" s="196">
        <f>SUM(Tabelle2[[#This Row],[1Q23 B1]:[4Q23 B]])</f>
        <v>0</v>
      </c>
      <c r="JV65" s="196">
        <v>0</v>
      </c>
      <c r="JW65" s="196">
        <v>0</v>
      </c>
      <c r="JX65" s="196">
        <v>0</v>
      </c>
      <c r="JY65" s="196">
        <v>0</v>
      </c>
      <c r="JZ65" s="196">
        <v>0</v>
      </c>
      <c r="KA65" s="196">
        <v>0</v>
      </c>
      <c r="KB65" s="196">
        <v>0</v>
      </c>
      <c r="KC65" s="196">
        <v>0</v>
      </c>
      <c r="KD65" s="196">
        <v>0</v>
      </c>
      <c r="KE65" s="196">
        <v>0</v>
      </c>
      <c r="KF65" s="196" t="str">
        <f>IF(SUM(Tabelle2[[#This Row],[2018 NF]:[2028 NF]],Tabelle2[[#This Row],[2023 B]])&gt;0,"yes","no")</f>
        <v>no</v>
      </c>
      <c r="KG65" s="196">
        <f>IFERROR(INDEX(Tabelle2[[#Headers],[2005 NF]:[2034 NF]],MATCH(TRUE,INDEX(Tabelle2[[#This Row],[2005 NF]:[2034 NF]]&gt;1000,),0)),0)</f>
        <v>0</v>
      </c>
      <c r="KH65" s="196">
        <f>IFERROR(LOOKUP(2,1/(Tabelle2[[#This Row],[2005 NF]:[2035 NF]]&gt;1000),Tabelle2[[#Headers],[2005 NF]:[2035 NF]]),0)</f>
        <v>0</v>
      </c>
      <c r="KI65" s="196">
        <f>SUM(Tabelle2[[#This Row],[Jan 23 NF]:[Mar 23 NF]])</f>
        <v>0</v>
      </c>
      <c r="KJ65" s="196">
        <f>SUM(Tabelle2[[#This Row],[Jan-23B]:[Mar-23B]])</f>
        <v>0</v>
      </c>
      <c r="KK65" s="52">
        <v>0</v>
      </c>
      <c r="KL65" s="52">
        <v>0</v>
      </c>
      <c r="KM65" s="52">
        <v>0</v>
      </c>
      <c r="KN65" s="52">
        <v>0</v>
      </c>
      <c r="KO65" s="52">
        <v>0</v>
      </c>
      <c r="KP65" s="52">
        <v>0</v>
      </c>
      <c r="KQ65" s="52">
        <v>0</v>
      </c>
      <c r="KR65" s="52">
        <v>0</v>
      </c>
      <c r="KS65" s="52">
        <v>0</v>
      </c>
      <c r="KT65" s="52">
        <v>0</v>
      </c>
      <c r="KU65" s="52">
        <v>0</v>
      </c>
      <c r="KV65" s="52">
        <v>0</v>
      </c>
      <c r="KW65" s="52">
        <v>0</v>
      </c>
      <c r="KX65" s="52">
        <v>0</v>
      </c>
      <c r="KY65" s="52">
        <v>0</v>
      </c>
      <c r="KZ65" s="52">
        <v>0</v>
      </c>
      <c r="LA65" s="52" t="e">
        <f>$AV65*2.204623/#REF!*$AP65*Tabelle2[[#This Row],[May 23 NF]]</f>
        <v>#REF!</v>
      </c>
      <c r="LB65" s="52" t="e">
        <f>$AV65*2.204623/#REF!*$AP65*Tabelle2[[#This Row],[Jun 23 NF]]</f>
        <v>#REF!</v>
      </c>
      <c r="LC65" s="52" t="e">
        <f>$AV65*2.204623/#REF!*$AP65*Tabelle2[[#This Row],[Jul 23 NF]]</f>
        <v>#REF!</v>
      </c>
      <c r="LD65" s="52" t="e">
        <f>$AV65*2.204623/#REF!*$AP65*Tabelle2[[#This Row],[Aug 23 NF]]</f>
        <v>#REF!</v>
      </c>
      <c r="LE65" s="52" t="e">
        <f>$AV65*2.204623/#REF!*$AP65*Tabelle2[[#This Row],[Sep 23 NF]]</f>
        <v>#REF!</v>
      </c>
      <c r="LF65" s="52" t="e">
        <f>$AV65*2.204623/#REF!*$AP65*Tabelle2[[#This Row],[Oct 23 NF]]</f>
        <v>#REF!</v>
      </c>
      <c r="LG65" s="52" t="e">
        <f>$AV65*2.204623/#REF!*$AP65*Tabelle2[[#This Row],[Nov 23 NF]]</f>
        <v>#REF!</v>
      </c>
      <c r="LH65" s="52" t="e">
        <f>$AV65*2.204623/#REF!*$AP65*Tabelle2[[#This Row],[Dec 23 NF]]</f>
        <v>#REF!</v>
      </c>
      <c r="LI65" s="52" t="e">
        <f>$AV65*2.204623/#REF!*$AP65*Tabelle2[[#This Row],[Jan 24 NF]]</f>
        <v>#REF!</v>
      </c>
      <c r="LJ65" s="52" t="e">
        <f>$AV65*2.204623/#REF!*$AP65*Tabelle2[[#This Row],[Feb 24 NF]]</f>
        <v>#REF!</v>
      </c>
      <c r="LK65" s="52" t="e">
        <f>$AV65*2.204623/#REF!*$AP65*Tabelle2[[#This Row],[Mar 24 NF]]</f>
        <v>#REF!</v>
      </c>
      <c r="LL65" s="52" t="e">
        <f>$AV65*2.204623/#REF!*$AP65*Tabelle2[[#This Row],[Apr 24 NF]]</f>
        <v>#REF!</v>
      </c>
      <c r="LM65" s="52" t="e">
        <f>$AV65*2.204623/#REF!*$AP65*Tabelle2[[#This Row],[May 24 NF]]</f>
        <v>#REF!</v>
      </c>
      <c r="LN65" s="52" t="e">
        <f>$AV65*2.204623/#REF!*$AP65*Tabelle2[[#This Row],[Jun 24 NF]]</f>
        <v>#REF!</v>
      </c>
      <c r="LO65" s="52" t="e">
        <f>$AV65*2.204623/#REF!*$AP65*Tabelle2[[#This Row],[Jul 24 NF]]</f>
        <v>#REF!</v>
      </c>
      <c r="LP65" s="52" t="e">
        <f>$AV65*2.204623/#REF!*$AP65*Tabelle2[[#This Row],[Aug 24 NF]]</f>
        <v>#REF!</v>
      </c>
      <c r="LQ65" s="52" t="e">
        <f>$AV65*2.204623/#REF!*$AP65*Tabelle2[[#This Row],[Sep 24 NF]]</f>
        <v>#REF!</v>
      </c>
      <c r="LR65" s="52" t="e">
        <f>$AV65*2.204623/#REF!*$AP65*Tabelle2[[#This Row],[Oct 24 NF]]</f>
        <v>#REF!</v>
      </c>
      <c r="LS65" s="52" t="e">
        <f>$AV65*2.204623/#REF!*$AP65*Tabelle2[[#This Row],[Nov 24 NF]]</f>
        <v>#REF!</v>
      </c>
      <c r="LT65" s="52" t="e">
        <f>$AV65*2.204623/#REF!*$AP65*Tabelle2[[#This Row],[Dec 24 NF]]</f>
        <v>#REF!</v>
      </c>
      <c r="LU65" s="198">
        <f>SUM(Tabelle2[[#This Row],[Jan 22 EV]:[Mar 22 EV]])</f>
        <v>0</v>
      </c>
      <c r="LV65" s="198">
        <f>SUM(Tabelle2[[#This Row],[Apr 22 EV]:[Jun 22 EV]])</f>
        <v>0</v>
      </c>
      <c r="LW65" s="198">
        <f>SUM(Tabelle2[[#This Row],[Jul 22 EV]:[Sep 22 EV]])</f>
        <v>0</v>
      </c>
      <c r="LX65" s="198">
        <f>SUM(Tabelle2[[#This Row],[Oct 22 EV]:[Dec 22 EV]])</f>
        <v>0</v>
      </c>
      <c r="LY65" s="198">
        <f>SUM(Tabelle2[[#This Row],[Jan 23 EV]:[Mar 23 EV]])</f>
        <v>0</v>
      </c>
      <c r="LZ65" s="198" t="e">
        <f>SUM(Tabelle2[[#This Row],[Apr 23 EV]:[Jun 23 EV]])</f>
        <v>#REF!</v>
      </c>
      <c r="MA65" s="198" t="e">
        <f>SUM(Tabelle2[[#This Row],[Jul 23 EV]:[Sep 23 EV]])</f>
        <v>#REF!</v>
      </c>
      <c r="MB65" s="198" t="e">
        <f>SUM(Tabelle2[[#This Row],[Oct 23 EV]:[Dec 23 EV]])</f>
        <v>#REF!</v>
      </c>
      <c r="MC65" s="198" t="e">
        <f>SUM(Tabelle2[[#This Row],[Jan 24 EV]:[Mar 24 EV]])</f>
        <v>#REF!</v>
      </c>
      <c r="MD65" s="198" t="e">
        <f>SUM(Tabelle2[[#This Row],[Apr 24 EV]:[Jun 24 EV]])</f>
        <v>#REF!</v>
      </c>
      <c r="ME65" s="198" t="e">
        <f>SUM(Tabelle2[[#This Row],[Jul 24 EV]:[Sep 24 EV]])</f>
        <v>#REF!</v>
      </c>
      <c r="MF65" s="198" t="e">
        <f>SUM(Tabelle2[[#This Row],[Oct 24 EV]:[Dec 24 EV]])</f>
        <v>#REF!</v>
      </c>
      <c r="MG65" s="68">
        <v>0</v>
      </c>
      <c r="MH65" s="68">
        <v>0</v>
      </c>
      <c r="MI65" s="68">
        <v>0</v>
      </c>
      <c r="MJ65" s="68">
        <v>0</v>
      </c>
      <c r="MK65" s="68">
        <v>0</v>
      </c>
      <c r="ML65" s="68">
        <v>0</v>
      </c>
      <c r="MM65" s="68">
        <v>0</v>
      </c>
      <c r="MN65" s="68">
        <v>0</v>
      </c>
      <c r="MO65" s="68">
        <v>0</v>
      </c>
      <c r="MP65" s="98">
        <v>0</v>
      </c>
      <c r="MQ65" s="98" t="e">
        <f>$AS65*2.204623/#REF!*$AP65*HU65</f>
        <v>#REF!</v>
      </c>
      <c r="MR65" s="98" t="e">
        <f>$AT65*2.204623/#REF!*$AP65*HV65</f>
        <v>#REF!</v>
      </c>
      <c r="MS65" s="98">
        <v>0</v>
      </c>
      <c r="MT65" s="98">
        <v>0</v>
      </c>
      <c r="MU65" s="98">
        <v>0</v>
      </c>
      <c r="MV65" s="98">
        <f>SUM(Tabelle2[[#This Row],[Jan 22 EV]:[Dec 22 EV]])</f>
        <v>0</v>
      </c>
      <c r="MW65" s="98" t="e">
        <f>SUM(Tabelle2[[#This Row],[Jan 23 EV]:[Dec 23 EV]])</f>
        <v>#REF!</v>
      </c>
      <c r="MX65" s="98" t="e">
        <f>SUM(Tabelle2[[#This Row],[Jan 24 EV]:[Dec 24 EV]])</f>
        <v>#REF!</v>
      </c>
      <c r="MY65" s="98">
        <f t="shared" si="51"/>
        <v>0</v>
      </c>
      <c r="MZ65" s="98">
        <f t="shared" si="52"/>
        <v>0</v>
      </c>
      <c r="NA65" s="98">
        <f t="shared" si="53"/>
        <v>0</v>
      </c>
      <c r="NB65" s="98">
        <f t="shared" si="54"/>
        <v>0</v>
      </c>
      <c r="NC65" s="52">
        <v>0</v>
      </c>
      <c r="ND65" s="52">
        <v>0</v>
      </c>
      <c r="NE65" s="52">
        <v>0</v>
      </c>
      <c r="NF65" s="52">
        <v>0</v>
      </c>
      <c r="NG65" s="52">
        <v>0</v>
      </c>
      <c r="NH65" s="52">
        <v>0</v>
      </c>
      <c r="NI65" s="52">
        <v>0</v>
      </c>
      <c r="NJ65" s="52">
        <v>0</v>
      </c>
      <c r="NK65" s="52">
        <v>0</v>
      </c>
      <c r="NL65" s="52">
        <v>0</v>
      </c>
      <c r="NM65" s="52">
        <v>0</v>
      </c>
      <c r="NN65" s="52">
        <v>0</v>
      </c>
      <c r="NO65" s="198">
        <f t="shared" si="58"/>
        <v>0</v>
      </c>
      <c r="NP65" s="198">
        <f t="shared" si="59"/>
        <v>0</v>
      </c>
      <c r="NQ65" s="198">
        <f t="shared" si="60"/>
        <v>0</v>
      </c>
      <c r="NR65" s="198">
        <f t="shared" si="61"/>
        <v>0</v>
      </c>
      <c r="NS65" s="198">
        <f t="shared" si="62"/>
        <v>0</v>
      </c>
      <c r="NT65" s="198">
        <v>0</v>
      </c>
      <c r="NU65" s="198">
        <v>0</v>
      </c>
      <c r="NV65" s="198">
        <v>0</v>
      </c>
      <c r="NW65" s="198">
        <v>0</v>
      </c>
      <c r="NX65" s="198">
        <v>0</v>
      </c>
      <c r="NY65" s="198">
        <v>0</v>
      </c>
      <c r="NZ65" s="198">
        <v>0</v>
      </c>
      <c r="OA65" s="198">
        <v>0</v>
      </c>
      <c r="OB65" s="198">
        <v>0</v>
      </c>
      <c r="OC65" s="198">
        <v>0</v>
      </c>
      <c r="OD65" s="198">
        <v>0</v>
      </c>
      <c r="OE65" s="198">
        <v>0</v>
      </c>
      <c r="OF65" s="198">
        <f>SUM(Tabelle2[[#This Row],[Jan 23 B EV]:[Mar 23 B EV]])</f>
        <v>0</v>
      </c>
      <c r="OG65" s="198">
        <f>SUM(Tabelle2[[#This Row],[Apr 23 B EV]:[Jun 23 B EV]])</f>
        <v>0</v>
      </c>
      <c r="OH65" s="198">
        <f>SUM(Tabelle2[[#This Row],[Jul 23 B EV]:[Sep 23 B EV]])</f>
        <v>0</v>
      </c>
      <c r="OI65" s="198">
        <f>SUM(Tabelle2[[#This Row],[Oct 23 B EV]:[Dec 23 B EV]])</f>
        <v>0</v>
      </c>
      <c r="OJ65" s="198">
        <f>SUM(Tabelle2[[#This Row],[Jan 23 B EV]:[Dec 23 B EV]])</f>
        <v>0</v>
      </c>
      <c r="OK65" s="68"/>
      <c r="OL65" s="68"/>
      <c r="OM65" s="43" t="s">
        <v>959</v>
      </c>
      <c r="ON65" s="43" t="s">
        <v>975</v>
      </c>
      <c r="OO65" s="43">
        <v>0</v>
      </c>
      <c r="OP65" s="43">
        <v>0</v>
      </c>
      <c r="OQ65" s="68"/>
      <c r="OR65" s="68"/>
      <c r="OS65" s="68"/>
      <c r="OT65" s="68"/>
      <c r="OU65" s="68"/>
      <c r="OV65" s="68"/>
      <c r="OW65" s="68"/>
      <c r="OX65" s="198">
        <v>0</v>
      </c>
      <c r="OY65" s="198">
        <v>0</v>
      </c>
      <c r="OZ65" s="198">
        <v>0</v>
      </c>
      <c r="PA65" s="198">
        <v>0</v>
      </c>
      <c r="PB65" s="353">
        <v>0</v>
      </c>
      <c r="PC65" s="49" t="s">
        <v>57</v>
      </c>
      <c r="PD65" s="221" t="s">
        <v>100</v>
      </c>
      <c r="PE65" s="3" t="s">
        <v>159</v>
      </c>
      <c r="PF65" s="221" t="s">
        <v>45</v>
      </c>
      <c r="PG65" s="336">
        <v>0</v>
      </c>
      <c r="PH65" s="221">
        <v>0</v>
      </c>
      <c r="PI65" s="30">
        <v>1</v>
      </c>
      <c r="PJ65" s="30" t="s">
        <v>45</v>
      </c>
      <c r="PK65" s="30">
        <v>0</v>
      </c>
      <c r="PL65" s="30"/>
      <c r="PM65" s="334"/>
      <c r="PN65" s="221" t="s">
        <v>979</v>
      </c>
      <c r="PO65" s="337" t="s">
        <v>17</v>
      </c>
      <c r="PP65" s="200">
        <v>2407.8740082170316</v>
      </c>
      <c r="PQ65" s="56">
        <v>2220.7924770497352</v>
      </c>
      <c r="PR65" s="56">
        <v>2393.0833333333335</v>
      </c>
      <c r="PS65" s="56">
        <v>2425</v>
      </c>
      <c r="PT65" s="200">
        <v>2151.6666666666665</v>
      </c>
      <c r="PU65" s="200">
        <v>2059.5416666666665</v>
      </c>
      <c r="PV65" s="200">
        <v>2813.8101851851857</v>
      </c>
      <c r="PW65" s="200">
        <v>3372.4709444775326</v>
      </c>
      <c r="PX65" s="200" t="e">
        <f>IF($PI65=1,SUMIF(#REF!,$PF65,#REF!),SUMIF(#REF!,$PJ65,#REF!))</f>
        <v>#REF!</v>
      </c>
      <c r="PY65" s="200" t="e">
        <f>IF($PI65=1,SUMIF(#REF!,$PF65,#REF!),SUMIF(#REF!,$PJ65,#REF!))</f>
        <v>#REF!</v>
      </c>
      <c r="PZ65" s="200" t="e">
        <f>IF($PI65=1,SUMIF(#REF!,$PF65,#REF!),SUMIF(#REF!,$PJ65,#REF!))</f>
        <v>#REF!</v>
      </c>
      <c r="QA65" s="200" t="e">
        <f>IF($PI65=1,SUMIF(#REF!,$PF65,#REF!),SUMIF(#REF!,$PJ65,#REF!))</f>
        <v>#REF!</v>
      </c>
      <c r="QB65" s="200" t="e">
        <f>IF($PI65=1,SUMIF(#REF!,$PF65,#REF!),SUMIF(#REF!,$PJ65,#REF!))</f>
        <v>#REF!</v>
      </c>
      <c r="QC65" s="200" t="e">
        <f>IF($PI65=1,SUMIF(#REF!,$PF65,#REF!),SUMIF(#REF!,$PJ65,#REF!))</f>
        <v>#REF!</v>
      </c>
      <c r="QD65" s="57">
        <f t="shared" si="55"/>
        <v>2.5539113486071949</v>
      </c>
      <c r="QE65" s="57">
        <f t="shared" si="56"/>
        <v>2.7520458333333333</v>
      </c>
      <c r="QF65" s="57">
        <f t="shared" si="50"/>
        <v>2.7887499999999998</v>
      </c>
      <c r="QG65" s="57">
        <f t="shared" si="57"/>
        <v>2.4744166666666665</v>
      </c>
      <c r="QH65" s="57">
        <f t="shared" si="42"/>
        <v>2.3684729166666663</v>
      </c>
      <c r="QI65" s="57">
        <f t="shared" si="43"/>
        <v>3.2358817129629633</v>
      </c>
      <c r="QJ65" s="57">
        <f>IF(Tabelle2[[#This Row],[Index and Premium Usage]]=1,($AW65*(1+$AZ65))*(PW65*(1+$PG65)+$PH65)/1000,($AW65*(1+$AZ65))*(PW65*(1+$PG65)+$PK65)/1000)</f>
        <v>3.8783415861491624</v>
      </c>
      <c r="QK65" s="57" t="e">
        <f>IF($PI65=1,($AW65*(1+$AY65))*(PX65*(1+$PG65)+$PH65)/1000,($AW65*(1+$AZ65))*(PX65*(1+$PG65)+$PK65+Tabelle2[[#This Row],[Premium VW 2023]])/1000)</f>
        <v>#REF!</v>
      </c>
      <c r="QL65" s="57" t="e">
        <f t="shared" si="44"/>
        <v>#REF!</v>
      </c>
      <c r="QM65" s="57" t="e">
        <f t="shared" si="45"/>
        <v>#REF!</v>
      </c>
      <c r="QN65" s="57" t="e">
        <f t="shared" si="46"/>
        <v>#REF!</v>
      </c>
      <c r="QO65" s="57" t="e">
        <f t="shared" si="47"/>
        <v>#REF!</v>
      </c>
      <c r="QP65" s="57" t="e">
        <f t="shared" si="48"/>
        <v>#REF!</v>
      </c>
    </row>
    <row r="66" spans="1:458" ht="12.75" customHeight="1">
      <c r="A66" s="94" t="s">
        <v>883</v>
      </c>
      <c r="B66" s="94" t="s">
        <v>87</v>
      </c>
      <c r="C66" s="94" t="s">
        <v>1553</v>
      </c>
      <c r="D66" s="2" t="s">
        <v>108</v>
      </c>
      <c r="E66" s="173" t="s">
        <v>304</v>
      </c>
      <c r="F66" s="2" t="s">
        <v>304</v>
      </c>
      <c r="G66" s="2" t="s">
        <v>304</v>
      </c>
      <c r="H66" s="2" t="s">
        <v>1557</v>
      </c>
      <c r="I66" s="188" t="s">
        <v>422</v>
      </c>
      <c r="J66" s="2" t="s">
        <v>423</v>
      </c>
      <c r="K66" s="2" t="s">
        <v>28</v>
      </c>
      <c r="L66" s="2" t="s">
        <v>28</v>
      </c>
      <c r="M66" s="2" t="s">
        <v>551</v>
      </c>
      <c r="N66" s="64"/>
      <c r="O66" s="64" t="s">
        <v>549</v>
      </c>
      <c r="P66" s="65"/>
      <c r="Q66" s="2"/>
      <c r="R66" s="63"/>
      <c r="S66" s="63"/>
      <c r="T66" s="94" t="s">
        <v>1282</v>
      </c>
      <c r="U66" s="63" t="s">
        <v>14</v>
      </c>
      <c r="V66" s="63"/>
      <c r="W66" s="63"/>
      <c r="X66" s="94"/>
      <c r="Y66" s="63" t="s">
        <v>235</v>
      </c>
      <c r="Z66" s="94" t="s">
        <v>261</v>
      </c>
      <c r="AA66" s="69" t="s">
        <v>552</v>
      </c>
      <c r="AB66" s="64"/>
      <c r="AC66" s="327"/>
      <c r="AD66" s="63"/>
      <c r="AE66" s="63"/>
      <c r="AF66" s="63" t="s">
        <v>119</v>
      </c>
      <c r="AG66" s="2"/>
      <c r="AH66" s="2"/>
      <c r="AI66" s="2"/>
      <c r="AJ66" s="63" t="s">
        <v>120</v>
      </c>
      <c r="AK66" s="66"/>
      <c r="AL66" s="67"/>
      <c r="AM66" s="67"/>
      <c r="AN66" s="67"/>
      <c r="AO66" s="67"/>
      <c r="AP66" s="67">
        <v>1</v>
      </c>
      <c r="AQ66" s="78"/>
      <c r="AR66" s="37">
        <v>0.4</v>
      </c>
      <c r="AS66" s="67">
        <v>0.4</v>
      </c>
      <c r="AT66" s="67">
        <v>0.4</v>
      </c>
      <c r="AU66" s="67">
        <v>0.4</v>
      </c>
      <c r="AV66" s="67">
        <v>0.4</v>
      </c>
      <c r="AW66" s="33">
        <v>0.4</v>
      </c>
      <c r="AX66" s="193"/>
      <c r="AY66" s="36">
        <v>0.15</v>
      </c>
      <c r="AZ66" s="36">
        <v>0.15</v>
      </c>
      <c r="BA66" s="96">
        <v>0</v>
      </c>
      <c r="BB66" s="96">
        <v>0</v>
      </c>
      <c r="BC66" s="96">
        <v>0</v>
      </c>
      <c r="BD66" s="96">
        <v>0</v>
      </c>
      <c r="BE66" s="133">
        <v>0</v>
      </c>
      <c r="BF66" s="133">
        <v>0</v>
      </c>
      <c r="BG66" s="133">
        <v>0</v>
      </c>
      <c r="BH66" s="133">
        <v>0</v>
      </c>
      <c r="BI66" s="133">
        <v>0</v>
      </c>
      <c r="BJ66" s="133">
        <v>0</v>
      </c>
      <c r="BK66" s="133">
        <v>0</v>
      </c>
      <c r="BL66" s="133">
        <v>0</v>
      </c>
      <c r="BM66" s="96">
        <v>0</v>
      </c>
      <c r="BN66" s="96">
        <v>0</v>
      </c>
      <c r="BO66" s="96">
        <v>0</v>
      </c>
      <c r="BP66" s="96">
        <v>0</v>
      </c>
      <c r="BQ66" s="96">
        <v>0</v>
      </c>
      <c r="BR66" s="96">
        <v>0</v>
      </c>
      <c r="BS66" s="96">
        <v>0</v>
      </c>
      <c r="BT66" s="96">
        <v>0</v>
      </c>
      <c r="BU66" s="96">
        <v>0</v>
      </c>
      <c r="BV66" s="96">
        <v>0</v>
      </c>
      <c r="BW66" s="96">
        <v>0</v>
      </c>
      <c r="BX66" s="96">
        <v>0</v>
      </c>
      <c r="BY66" s="96">
        <v>0</v>
      </c>
      <c r="BZ66" s="96">
        <v>0</v>
      </c>
      <c r="CA66" s="96">
        <v>0</v>
      </c>
      <c r="CB66" s="96">
        <v>0</v>
      </c>
      <c r="CC66" s="96">
        <v>0</v>
      </c>
      <c r="CD66" s="96">
        <v>0</v>
      </c>
      <c r="CE66" s="96">
        <v>0</v>
      </c>
      <c r="CF66" s="96">
        <v>0</v>
      </c>
      <c r="CG66" s="96">
        <v>0</v>
      </c>
      <c r="CH66" s="96">
        <v>0</v>
      </c>
      <c r="CI66" s="96">
        <v>0</v>
      </c>
      <c r="CJ66" s="96">
        <v>0</v>
      </c>
      <c r="CK66" s="95">
        <f>SUM(Tabelle2[[#This Row],[Jan 22 CF]:[Mar 22 CF]])</f>
        <v>0</v>
      </c>
      <c r="CL66" s="95">
        <f>SUM(Tabelle2[[#This Row],[Apr 22 CF]:[Jun 22 CF]])</f>
        <v>0</v>
      </c>
      <c r="CM66" s="95">
        <f>SUM(Tabelle2[[#This Row],[Jul 22 CF]:[Sep 22 CF]])</f>
        <v>0</v>
      </c>
      <c r="CN66" s="95">
        <f>SUM(Tabelle2[[#This Row],[Oct 22 CF]:[Dec 22 CF]])</f>
        <v>0</v>
      </c>
      <c r="CO66" s="95">
        <f>SUM(Tabelle2[[#This Row],[Jan 23 CF]:[Mar 23 CF]])</f>
        <v>0</v>
      </c>
      <c r="CP66" s="95">
        <f>SUM(Tabelle2[[#This Row],[Apr 23 CF]:[Jun 23 CF]])</f>
        <v>0</v>
      </c>
      <c r="CQ66" s="95">
        <f>SUM(Tabelle2[[#This Row],[Jul 23 CF]:[Sep 23 CF]])</f>
        <v>0</v>
      </c>
      <c r="CR66" s="95">
        <f>SUM(Tabelle2[[#This Row],[Oct 23 CF]:[Dec 23 CF]])</f>
        <v>0</v>
      </c>
      <c r="CS66" s="95">
        <f>SUM(Tabelle2[[#This Row],[Jan 24 CF]:[Mar 24 CF]])</f>
        <v>0</v>
      </c>
      <c r="CT66" s="95">
        <f>SUM(Tabelle2[[#This Row],[Apr 24 CF]:[Jun 24 CF]])</f>
        <v>0</v>
      </c>
      <c r="CU66" s="95">
        <f>SUM(Tabelle2[[#This Row],[Jul 24 CF]:[Sep 24 CF]])</f>
        <v>0</v>
      </c>
      <c r="CV66" s="95">
        <f>SUM(Tabelle2[[#This Row],[Oct 24 CF]:[Dec 24 CF]])</f>
        <v>0</v>
      </c>
      <c r="CW66" s="98">
        <v>0</v>
      </c>
      <c r="CX66" s="275">
        <v>0</v>
      </c>
      <c r="CY66" s="98">
        <v>0</v>
      </c>
      <c r="CZ66" s="52">
        <v>0</v>
      </c>
      <c r="DA66" s="52">
        <f>SUM(Tabelle2[[#This Row],[Jan 22 CF]:[Dec 22 CF]])</f>
        <v>0</v>
      </c>
      <c r="DB66" s="98">
        <f>SUM(Tabelle2[[#This Row],[Jan 23 CF]:[Dec 23 CF]])</f>
        <v>0</v>
      </c>
      <c r="DC66" s="98">
        <f>SUM(Tabelle2[[#This Row],[Jan 24 CF]:[Dec 24 CF]])</f>
        <v>0</v>
      </c>
      <c r="DD66" s="98">
        <v>0</v>
      </c>
      <c r="DE66" s="98">
        <v>0</v>
      </c>
      <c r="DF66" s="98">
        <v>0</v>
      </c>
      <c r="DG66" s="98">
        <v>0</v>
      </c>
      <c r="DH66" s="98">
        <v>0</v>
      </c>
      <c r="DI66" s="98">
        <v>0</v>
      </c>
      <c r="DJ66" s="98">
        <v>0</v>
      </c>
      <c r="DK66" s="98">
        <v>0</v>
      </c>
      <c r="DL66" s="98">
        <v>0</v>
      </c>
      <c r="DM66" s="98">
        <v>0</v>
      </c>
      <c r="DN66" s="98"/>
      <c r="DO66" s="98"/>
      <c r="DP66" s="226">
        <v>0.95</v>
      </c>
      <c r="DQ66" s="226">
        <v>0.92500000000000004</v>
      </c>
      <c r="DR66" s="226">
        <v>0.8</v>
      </c>
      <c r="DS66" s="226">
        <v>0.85</v>
      </c>
      <c r="DT66" s="226">
        <v>0.9</v>
      </c>
      <c r="DU66" s="226">
        <v>0.9</v>
      </c>
      <c r="DV66" s="226">
        <v>0.9</v>
      </c>
      <c r="DW66" s="226">
        <v>0.9</v>
      </c>
      <c r="DX66" s="226">
        <v>0.9</v>
      </c>
      <c r="DY66" s="226">
        <v>0.9</v>
      </c>
      <c r="DZ66" s="226">
        <v>0.9</v>
      </c>
      <c r="EA66" s="226">
        <v>0.88</v>
      </c>
      <c r="EB66" s="226">
        <v>0.9</v>
      </c>
      <c r="EC66" s="226">
        <v>0.93</v>
      </c>
      <c r="ED66" s="226">
        <v>0.93</v>
      </c>
      <c r="EE66" s="226">
        <v>0.9</v>
      </c>
      <c r="EF66" s="316">
        <v>0.9</v>
      </c>
      <c r="EG66" s="316">
        <v>0.9</v>
      </c>
      <c r="EH66" s="316">
        <v>0.9</v>
      </c>
      <c r="EI66" s="226">
        <v>0.95</v>
      </c>
      <c r="EJ66" s="226">
        <v>0.95</v>
      </c>
      <c r="EK66" s="226">
        <v>0.95</v>
      </c>
      <c r="EL66" s="226">
        <v>0.97499999999999998</v>
      </c>
      <c r="EM66" s="226">
        <v>0.95</v>
      </c>
      <c r="EN66" s="226">
        <v>0.9</v>
      </c>
      <c r="EO66" s="226">
        <v>0.9</v>
      </c>
      <c r="EP66" s="226">
        <v>0.9</v>
      </c>
      <c r="EQ66" s="226">
        <v>0.9</v>
      </c>
      <c r="ER66" s="226">
        <v>0.9</v>
      </c>
      <c r="ES66" s="226">
        <v>0.9</v>
      </c>
      <c r="ET66" s="226">
        <v>0.9</v>
      </c>
      <c r="EU66" s="226">
        <v>0.9</v>
      </c>
      <c r="EV66" s="226">
        <v>0.9</v>
      </c>
      <c r="EW66" s="226">
        <v>0.9</v>
      </c>
      <c r="EX66" s="226">
        <v>0.9</v>
      </c>
      <c r="EY66" s="226">
        <v>0.9</v>
      </c>
      <c r="EZ66" s="316">
        <v>0.9</v>
      </c>
      <c r="FA66" s="226">
        <v>0.9</v>
      </c>
      <c r="FB66" s="226">
        <v>0.85</v>
      </c>
      <c r="FC66" s="226">
        <v>0.85</v>
      </c>
      <c r="FD66" s="226">
        <v>0.85</v>
      </c>
      <c r="FE66" s="226">
        <v>0.85</v>
      </c>
      <c r="FF66" s="226">
        <v>0.85</v>
      </c>
      <c r="FG66" s="226">
        <v>0.85</v>
      </c>
      <c r="FH66" s="226">
        <v>0.85</v>
      </c>
      <c r="FI66" s="226">
        <v>0.85</v>
      </c>
      <c r="FJ66" s="226">
        <v>0.85</v>
      </c>
      <c r="FK66" s="226">
        <v>0.85</v>
      </c>
      <c r="FL66" s="226">
        <v>0.85</v>
      </c>
      <c r="FM66" s="195">
        <f t="shared" si="70"/>
        <v>0</v>
      </c>
      <c r="FN66" s="195">
        <f t="shared" si="71"/>
        <v>0</v>
      </c>
      <c r="FO66" s="195">
        <f t="shared" si="72"/>
        <v>0</v>
      </c>
      <c r="FP66" s="195">
        <f t="shared" si="73"/>
        <v>0</v>
      </c>
      <c r="FQ66" s="195">
        <f t="shared" si="74"/>
        <v>0</v>
      </c>
      <c r="FR66" s="195">
        <f t="shared" si="75"/>
        <v>0</v>
      </c>
      <c r="FS66" s="195">
        <f t="shared" si="76"/>
        <v>0</v>
      </c>
      <c r="FT66" s="95">
        <f t="shared" si="77"/>
        <v>0</v>
      </c>
      <c r="FU66" s="95">
        <f t="shared" si="78"/>
        <v>0</v>
      </c>
      <c r="FV66" s="95">
        <f t="shared" si="79"/>
        <v>0</v>
      </c>
      <c r="FW66" s="95">
        <f t="shared" si="80"/>
        <v>0</v>
      </c>
      <c r="FX66" s="95">
        <f t="shared" si="81"/>
        <v>0</v>
      </c>
      <c r="FY66" s="95">
        <f t="shared" si="82"/>
        <v>0</v>
      </c>
      <c r="FZ66" s="95">
        <f t="shared" si="83"/>
        <v>0</v>
      </c>
      <c r="GA66" s="95">
        <f t="shared" si="63"/>
        <v>0</v>
      </c>
      <c r="GB66" s="95">
        <f t="shared" si="64"/>
        <v>0</v>
      </c>
      <c r="GC66" s="95">
        <f t="shared" si="65"/>
        <v>0</v>
      </c>
      <c r="GD66" s="95">
        <f t="shared" si="66"/>
        <v>0</v>
      </c>
      <c r="GE66" s="95">
        <f t="shared" si="67"/>
        <v>0</v>
      </c>
      <c r="GF66" s="95">
        <f t="shared" si="68"/>
        <v>0</v>
      </c>
      <c r="GG66" s="95">
        <f t="shared" si="69"/>
        <v>0</v>
      </c>
      <c r="GH66" s="95">
        <f t="shared" si="84"/>
        <v>0</v>
      </c>
      <c r="GI66" s="95">
        <f>BW66*Tabelle2[[#This Row],[Nov 2023 AF]]</f>
        <v>0</v>
      </c>
      <c r="GJ66" s="95">
        <f>BX66*Tabelle2[[#This Row],[Dec 2023 AF]]</f>
        <v>0</v>
      </c>
      <c r="GK66" s="95">
        <f>BY66*Tabelle2[[#This Row],[Jan 2024 AF]]</f>
        <v>0</v>
      </c>
      <c r="GL66" s="95">
        <f>BZ66*Tabelle2[[#This Row],[Feb 2024 AF]]</f>
        <v>0</v>
      </c>
      <c r="GM66" s="95">
        <f>CA66*Tabelle2[[#This Row],[Mar 2024 AF]]</f>
        <v>0</v>
      </c>
      <c r="GN66" s="95">
        <f>CB66*Tabelle2[[#This Row],[Apr 2024 AF]]</f>
        <v>0</v>
      </c>
      <c r="GO66" s="95">
        <f>CC66*Tabelle2[[#This Row],[May 2024 AF]]</f>
        <v>0</v>
      </c>
      <c r="GP66" s="95">
        <f>CD66*Tabelle2[[#This Row],[Jun 2024 AF]]</f>
        <v>0</v>
      </c>
      <c r="GQ66" s="95">
        <f>CE66*Tabelle2[[#This Row],[Jul 2024 AF]]</f>
        <v>0</v>
      </c>
      <c r="GR66" s="95">
        <f>CF66*Tabelle2[[#This Row],[Aug 2024 AF]]</f>
        <v>0</v>
      </c>
      <c r="GS66" s="95">
        <f>CG66*Tabelle2[[#This Row],[Sep 2024 AF]]</f>
        <v>0</v>
      </c>
      <c r="GT66" s="95">
        <f>CH66*Tabelle2[[#This Row],[Oct 2024 AF]]</f>
        <v>0</v>
      </c>
      <c r="GU66" s="95">
        <f>CI66*Tabelle2[[#This Row],[Nov 2024 AF]]</f>
        <v>0</v>
      </c>
      <c r="GV66" s="95">
        <f>CJ66*Tabelle2[[#This Row],[Dec 2024 AF]]</f>
        <v>0</v>
      </c>
      <c r="GW66" s="95">
        <f>SUM(Tabelle2[[#This Row],[Jan 22 NF]:[Mar 22 NF]])</f>
        <v>0</v>
      </c>
      <c r="GX66" s="95">
        <f>SUM(Tabelle2[[#This Row],[Apr 22 NF]:[Jun 22 NF]])</f>
        <v>0</v>
      </c>
      <c r="GY66" s="95">
        <f>SUM(Tabelle2[[#This Row],[Jul 22 NF]:[Sep 22 NF]])</f>
        <v>0</v>
      </c>
      <c r="GZ66" s="95">
        <f>SUM(Tabelle2[[#This Row],[Oct 22 NF]:[Dec 22 NF]])</f>
        <v>0</v>
      </c>
      <c r="HA66" s="98">
        <f>SUM(Tabelle2[[#This Row],[Jan 23 NF]:[Mar 23 NF]])</f>
        <v>0</v>
      </c>
      <c r="HB66" s="98">
        <f>SUM(Tabelle2[[#This Row],[Apr 23 NF]:[Jun 23 NF]])</f>
        <v>0</v>
      </c>
      <c r="HC66" s="98">
        <f>SUM(Tabelle2[[#This Row],[Jul 23 NF]:[Sep 23 NF]])</f>
        <v>0</v>
      </c>
      <c r="HD66" s="98">
        <f>SUM(Tabelle2[[#This Row],[Oct 23 NF]:[Dec 23 NF]])</f>
        <v>0</v>
      </c>
      <c r="HE66" s="95">
        <f>SUM(Tabelle2[[#This Row],[Jan 24 NF]:[Mar 24 NF]])</f>
        <v>0</v>
      </c>
      <c r="HF66" s="98">
        <f>SUM(Tabelle2[[#This Row],[Apr 24 NF]:[Jun 24 NF]])</f>
        <v>0</v>
      </c>
      <c r="HG66" s="98">
        <f>SUM(Tabelle2[[#This Row],[Jul 24 NF]:[Sep 24 NF]])</f>
        <v>0</v>
      </c>
      <c r="HH66" s="98">
        <f>SUM(Tabelle2[[#This Row],[Oct 24 NF]:[Dec 24 NF]])</f>
        <v>0</v>
      </c>
      <c r="HI66" s="95">
        <v>0</v>
      </c>
      <c r="HJ66" s="95">
        <v>0</v>
      </c>
      <c r="HK66" s="95">
        <v>0</v>
      </c>
      <c r="HL66" s="95">
        <v>0</v>
      </c>
      <c r="HM66" s="95">
        <v>0</v>
      </c>
      <c r="HN66" s="95">
        <v>0</v>
      </c>
      <c r="HO66" s="95">
        <v>0</v>
      </c>
      <c r="HP66" s="95">
        <v>0</v>
      </c>
      <c r="HQ66" s="95">
        <v>0</v>
      </c>
      <c r="HR66" s="95">
        <v>0</v>
      </c>
      <c r="HS66" s="95">
        <v>0</v>
      </c>
      <c r="HT66" s="95">
        <v>0</v>
      </c>
      <c r="HU66" s="95">
        <v>0</v>
      </c>
      <c r="HV66" s="98">
        <v>0</v>
      </c>
      <c r="HW66" s="98">
        <v>0</v>
      </c>
      <c r="HX66" s="98">
        <v>0</v>
      </c>
      <c r="HY66" s="98">
        <v>0</v>
      </c>
      <c r="HZ66" s="98">
        <f>SUM(Tabelle2[[#This Row],[Jan 22 NF]:[Dec 22 NF]])</f>
        <v>0</v>
      </c>
      <c r="IA66" s="98">
        <f>SUM(Tabelle2[[#This Row],[Jan 23 NF]:[Dec 23 NF]])</f>
        <v>0</v>
      </c>
      <c r="IB66" s="98">
        <f>SUM(Tabelle2[[#This Row],[Jan 24 NF]:[Dec 24 NF]])</f>
        <v>0</v>
      </c>
      <c r="IC66" s="98">
        <f>IFERROR(Tabelle2[[#This Row],[2025 CF]]*Tabelle2[[#This Row],[2025 AF]],0)</f>
        <v>0</v>
      </c>
      <c r="ID66" s="98">
        <f>IFERROR(Tabelle2[[#This Row],[2026 CF]]*Tabelle2[[#This Row],[2026 AF]],0)</f>
        <v>0</v>
      </c>
      <c r="IE66" s="98">
        <f>IFERROR(Tabelle2[[#This Row],[2027 CF]]*Tabelle2[[#This Row],[2027 AF]],0)</f>
        <v>0</v>
      </c>
      <c r="IF66" s="98">
        <f>IFERROR(Tabelle2[[#This Row],[2028 CF]]*Tabelle2[[#This Row],[2028 AF]],0)</f>
        <v>0</v>
      </c>
      <c r="IG66" s="98">
        <f>IFERROR(Tabelle2[[#This Row],[2029 CF]]*Tabelle2[[#This Row],[2029 AF]],0)</f>
        <v>0</v>
      </c>
      <c r="IH66" s="98">
        <f>IFERROR(Tabelle2[[#This Row],[2030 CF]]*Tabelle2[[#This Row],[2030 AF]],0)</f>
        <v>0</v>
      </c>
      <c r="II66" s="98">
        <f>IFERROR(Tabelle2[[#This Row],[2031 CF]]*Tabelle2[[#This Row],[2031 AF]],0)</f>
        <v>0</v>
      </c>
      <c r="IJ66" s="98">
        <f>IFERROR(Tabelle2[[#This Row],[2032 CF]]*Tabelle2[[#This Row],[2032 AF]],0)</f>
        <v>0</v>
      </c>
      <c r="IK66" s="98">
        <f>IFERROR(Tabelle2[[#This Row],[2033 CF]]*Tabelle2[[#This Row],[2033 AF]],0)</f>
        <v>0</v>
      </c>
      <c r="IL66" s="98">
        <f>IFERROR(Tabelle2[[#This Row],[2034 CF]]*Tabelle2[[#This Row],[2034 AF]],0)</f>
        <v>0</v>
      </c>
      <c r="IM66" s="98">
        <f>IFERROR(Tabelle2[[#This Row],[2035 CF]]*Tabelle2[[#This Row],[2035 AF]],0)</f>
        <v>0</v>
      </c>
      <c r="IN66" s="51">
        <v>0</v>
      </c>
      <c r="IO66" s="51">
        <v>0</v>
      </c>
      <c r="IP66" s="51">
        <v>0</v>
      </c>
      <c r="IQ66" s="51">
        <v>0</v>
      </c>
      <c r="IR66" s="51">
        <v>0</v>
      </c>
      <c r="IS66" s="51">
        <v>0</v>
      </c>
      <c r="IT66" s="51">
        <v>0</v>
      </c>
      <c r="IU66" s="51">
        <v>0</v>
      </c>
      <c r="IV66" s="51">
        <v>0</v>
      </c>
      <c r="IW66" s="51">
        <v>0</v>
      </c>
      <c r="IX66" s="51">
        <v>0</v>
      </c>
      <c r="IY66" s="51">
        <v>0</v>
      </c>
      <c r="IZ66" s="199">
        <v>0</v>
      </c>
      <c r="JA66" s="199">
        <v>0</v>
      </c>
      <c r="JB66" s="199">
        <v>0</v>
      </c>
      <c r="JC66" s="199">
        <v>0</v>
      </c>
      <c r="JD66" s="199">
        <v>0</v>
      </c>
      <c r="JE66" s="196">
        <v>0</v>
      </c>
      <c r="JF66" s="196">
        <v>0</v>
      </c>
      <c r="JG66" s="196">
        <v>0</v>
      </c>
      <c r="JH66" s="196">
        <v>0</v>
      </c>
      <c r="JI66" s="196">
        <v>0</v>
      </c>
      <c r="JJ66" s="196">
        <v>0</v>
      </c>
      <c r="JK66" s="196">
        <v>0</v>
      </c>
      <c r="JL66" s="196">
        <v>0</v>
      </c>
      <c r="JM66" s="196">
        <v>0</v>
      </c>
      <c r="JN66" s="196">
        <v>0</v>
      </c>
      <c r="JO66" s="196">
        <v>0</v>
      </c>
      <c r="JP66" s="196">
        <v>0</v>
      </c>
      <c r="JQ66" s="196">
        <f>SUM(Tabelle2[[#This Row],[Jan-23B]:[Mar-23B]])</f>
        <v>0</v>
      </c>
      <c r="JR66" s="196">
        <f>SUM(Tabelle2[[#This Row],[Apr-23B]:[Jun-23B]])</f>
        <v>0</v>
      </c>
      <c r="JS66" s="196">
        <f>SUM(Tabelle2[[#This Row],[Jul-23B]:[Sep-23B]])</f>
        <v>0</v>
      </c>
      <c r="JT66" s="196">
        <f>SUM(Tabelle2[[#This Row],[Oct-23B]:[Dec-23B]])</f>
        <v>0</v>
      </c>
      <c r="JU66" s="196">
        <f>SUM(Tabelle2[[#This Row],[1Q23 B1]:[4Q23 B]])</f>
        <v>0</v>
      </c>
      <c r="JV66" s="196">
        <v>0</v>
      </c>
      <c r="JW66" s="196">
        <v>0</v>
      </c>
      <c r="JX66" s="196">
        <v>0</v>
      </c>
      <c r="JY66" s="196">
        <v>0</v>
      </c>
      <c r="JZ66" s="196">
        <v>0</v>
      </c>
      <c r="KA66" s="196">
        <v>0</v>
      </c>
      <c r="KB66" s="196">
        <v>0</v>
      </c>
      <c r="KC66" s="196">
        <v>0</v>
      </c>
      <c r="KD66" s="196">
        <v>0</v>
      </c>
      <c r="KE66" s="196">
        <v>0</v>
      </c>
      <c r="KF66" s="196" t="str">
        <f>IF(SUM(Tabelle2[[#This Row],[2018 NF]:[2028 NF]],Tabelle2[[#This Row],[2023 B]])&gt;0,"yes","no")</f>
        <v>no</v>
      </c>
      <c r="KG66" s="196">
        <f>IFERROR(INDEX(Tabelle2[[#Headers],[2005 NF]:[2034 NF]],MATCH(TRUE,INDEX(Tabelle2[[#This Row],[2005 NF]:[2034 NF]]&gt;1000,),0)),0)</f>
        <v>0</v>
      </c>
      <c r="KH66" s="196">
        <f>IFERROR(LOOKUP(2,1/(Tabelle2[[#This Row],[2005 NF]:[2035 NF]]&gt;1000),Tabelle2[[#Headers],[2005 NF]:[2035 NF]]),0)</f>
        <v>0</v>
      </c>
      <c r="KI66" s="196">
        <f>SUM(Tabelle2[[#This Row],[Jan 23 NF]:[Mar 23 NF]])</f>
        <v>0</v>
      </c>
      <c r="KJ66" s="196">
        <f>SUM(Tabelle2[[#This Row],[Jan-23B]:[Mar-23B]])</f>
        <v>0</v>
      </c>
      <c r="KK66" s="52">
        <v>0</v>
      </c>
      <c r="KL66" s="52">
        <v>0</v>
      </c>
      <c r="KM66" s="52">
        <v>0</v>
      </c>
      <c r="KN66" s="52">
        <v>0</v>
      </c>
      <c r="KO66" s="52">
        <v>0</v>
      </c>
      <c r="KP66" s="52">
        <v>0</v>
      </c>
      <c r="KQ66" s="52">
        <v>0</v>
      </c>
      <c r="KR66" s="52">
        <v>0</v>
      </c>
      <c r="KS66" s="52">
        <v>0</v>
      </c>
      <c r="KT66" s="52">
        <v>0</v>
      </c>
      <c r="KU66" s="52">
        <v>0</v>
      </c>
      <c r="KV66" s="52">
        <v>0</v>
      </c>
      <c r="KW66" s="52">
        <v>0</v>
      </c>
      <c r="KX66" s="52">
        <v>0</v>
      </c>
      <c r="KY66" s="52">
        <v>0</v>
      </c>
      <c r="KZ66" s="52">
        <v>0</v>
      </c>
      <c r="LA66" s="52" t="e">
        <f>$AV66*2.204623/#REF!*$AP66*Tabelle2[[#This Row],[May 23 NF]]</f>
        <v>#REF!</v>
      </c>
      <c r="LB66" s="52" t="e">
        <f>$AV66*2.204623/#REF!*$AP66*Tabelle2[[#This Row],[Jun 23 NF]]</f>
        <v>#REF!</v>
      </c>
      <c r="LC66" s="52" t="e">
        <f>$AV66*2.204623/#REF!*$AP66*Tabelle2[[#This Row],[Jul 23 NF]]</f>
        <v>#REF!</v>
      </c>
      <c r="LD66" s="52" t="e">
        <f>$AV66*2.204623/#REF!*$AP66*Tabelle2[[#This Row],[Aug 23 NF]]</f>
        <v>#REF!</v>
      </c>
      <c r="LE66" s="52" t="e">
        <f>$AV66*2.204623/#REF!*$AP66*Tabelle2[[#This Row],[Sep 23 NF]]</f>
        <v>#REF!</v>
      </c>
      <c r="LF66" s="52" t="e">
        <f>$AV66*2.204623/#REF!*$AP66*Tabelle2[[#This Row],[Oct 23 NF]]</f>
        <v>#REF!</v>
      </c>
      <c r="LG66" s="52" t="e">
        <f>$AV66*2.204623/#REF!*$AP66*Tabelle2[[#This Row],[Nov 23 NF]]</f>
        <v>#REF!</v>
      </c>
      <c r="LH66" s="52" t="e">
        <f>$AV66*2.204623/#REF!*$AP66*Tabelle2[[#This Row],[Dec 23 NF]]</f>
        <v>#REF!</v>
      </c>
      <c r="LI66" s="52" t="e">
        <f>$AV66*2.204623/#REF!*$AP66*Tabelle2[[#This Row],[Jan 24 NF]]</f>
        <v>#REF!</v>
      </c>
      <c r="LJ66" s="52" t="e">
        <f>$AV66*2.204623/#REF!*$AP66*Tabelle2[[#This Row],[Feb 24 NF]]</f>
        <v>#REF!</v>
      </c>
      <c r="LK66" s="52" t="e">
        <f>$AV66*2.204623/#REF!*$AP66*Tabelle2[[#This Row],[Mar 24 NF]]</f>
        <v>#REF!</v>
      </c>
      <c r="LL66" s="52" t="e">
        <f>$AV66*2.204623/#REF!*$AP66*Tabelle2[[#This Row],[Apr 24 NF]]</f>
        <v>#REF!</v>
      </c>
      <c r="LM66" s="52" t="e">
        <f>$AV66*2.204623/#REF!*$AP66*Tabelle2[[#This Row],[May 24 NF]]</f>
        <v>#REF!</v>
      </c>
      <c r="LN66" s="52" t="e">
        <f>$AV66*2.204623/#REF!*$AP66*Tabelle2[[#This Row],[Jun 24 NF]]</f>
        <v>#REF!</v>
      </c>
      <c r="LO66" s="52" t="e">
        <f>$AV66*2.204623/#REF!*$AP66*Tabelle2[[#This Row],[Jul 24 NF]]</f>
        <v>#REF!</v>
      </c>
      <c r="LP66" s="52" t="e">
        <f>$AV66*2.204623/#REF!*$AP66*Tabelle2[[#This Row],[Aug 24 NF]]</f>
        <v>#REF!</v>
      </c>
      <c r="LQ66" s="52" t="e">
        <f>$AV66*2.204623/#REF!*$AP66*Tabelle2[[#This Row],[Sep 24 NF]]</f>
        <v>#REF!</v>
      </c>
      <c r="LR66" s="52" t="e">
        <f>$AV66*2.204623/#REF!*$AP66*Tabelle2[[#This Row],[Oct 24 NF]]</f>
        <v>#REF!</v>
      </c>
      <c r="LS66" s="52" t="e">
        <f>$AV66*2.204623/#REF!*$AP66*Tabelle2[[#This Row],[Nov 24 NF]]</f>
        <v>#REF!</v>
      </c>
      <c r="LT66" s="52" t="e">
        <f>$AV66*2.204623/#REF!*$AP66*Tabelle2[[#This Row],[Dec 24 NF]]</f>
        <v>#REF!</v>
      </c>
      <c r="LU66" s="198">
        <f>SUM(Tabelle2[[#This Row],[Jan 22 EV]:[Mar 22 EV]])</f>
        <v>0</v>
      </c>
      <c r="LV66" s="198">
        <f>SUM(Tabelle2[[#This Row],[Apr 22 EV]:[Jun 22 EV]])</f>
        <v>0</v>
      </c>
      <c r="LW66" s="198">
        <f>SUM(Tabelle2[[#This Row],[Jul 22 EV]:[Sep 22 EV]])</f>
        <v>0</v>
      </c>
      <c r="LX66" s="198">
        <f>SUM(Tabelle2[[#This Row],[Oct 22 EV]:[Dec 22 EV]])</f>
        <v>0</v>
      </c>
      <c r="LY66" s="198">
        <f>SUM(Tabelle2[[#This Row],[Jan 23 EV]:[Mar 23 EV]])</f>
        <v>0</v>
      </c>
      <c r="LZ66" s="198" t="e">
        <f>SUM(Tabelle2[[#This Row],[Apr 23 EV]:[Jun 23 EV]])</f>
        <v>#REF!</v>
      </c>
      <c r="MA66" s="198" t="e">
        <f>SUM(Tabelle2[[#This Row],[Jul 23 EV]:[Sep 23 EV]])</f>
        <v>#REF!</v>
      </c>
      <c r="MB66" s="198" t="e">
        <f>SUM(Tabelle2[[#This Row],[Oct 23 EV]:[Dec 23 EV]])</f>
        <v>#REF!</v>
      </c>
      <c r="MC66" s="198" t="e">
        <f>SUM(Tabelle2[[#This Row],[Jan 24 EV]:[Mar 24 EV]])</f>
        <v>#REF!</v>
      </c>
      <c r="MD66" s="198" t="e">
        <f>SUM(Tabelle2[[#This Row],[Apr 24 EV]:[Jun 24 EV]])</f>
        <v>#REF!</v>
      </c>
      <c r="ME66" s="198" t="e">
        <f>SUM(Tabelle2[[#This Row],[Jul 24 EV]:[Sep 24 EV]])</f>
        <v>#REF!</v>
      </c>
      <c r="MF66" s="198" t="e">
        <f>SUM(Tabelle2[[#This Row],[Oct 24 EV]:[Dec 24 EV]])</f>
        <v>#REF!</v>
      </c>
      <c r="MG66" s="68">
        <v>0</v>
      </c>
      <c r="MH66" s="68">
        <v>0</v>
      </c>
      <c r="MI66" s="68">
        <v>0</v>
      </c>
      <c r="MJ66" s="68">
        <v>0</v>
      </c>
      <c r="MK66" s="68">
        <v>0</v>
      </c>
      <c r="ML66" s="68">
        <v>0</v>
      </c>
      <c r="MM66" s="68">
        <v>0</v>
      </c>
      <c r="MN66" s="68">
        <v>0</v>
      </c>
      <c r="MO66" s="68">
        <v>0</v>
      </c>
      <c r="MP66" s="98">
        <v>0</v>
      </c>
      <c r="MQ66" s="98" t="e">
        <f>$AS66*2.204623/#REF!*$AP66*HU66</f>
        <v>#REF!</v>
      </c>
      <c r="MR66" s="98" t="e">
        <f>$AT66*2.204623/#REF!*$AP66*HV66</f>
        <v>#REF!</v>
      </c>
      <c r="MS66" s="98">
        <v>0</v>
      </c>
      <c r="MT66" s="98">
        <v>0</v>
      </c>
      <c r="MU66" s="98">
        <v>0</v>
      </c>
      <c r="MV66" s="98">
        <f>SUM(Tabelle2[[#This Row],[Jan 22 EV]:[Dec 22 EV]])</f>
        <v>0</v>
      </c>
      <c r="MW66" s="98" t="e">
        <f>SUM(Tabelle2[[#This Row],[Jan 23 EV]:[Dec 23 EV]])</f>
        <v>#REF!</v>
      </c>
      <c r="MX66" s="98" t="e">
        <f>SUM(Tabelle2[[#This Row],[Jan 24 EV]:[Dec 24 EV]])</f>
        <v>#REF!</v>
      </c>
      <c r="MY66" s="98">
        <f t="shared" si="51"/>
        <v>0</v>
      </c>
      <c r="MZ66" s="98">
        <f t="shared" si="52"/>
        <v>0</v>
      </c>
      <c r="NA66" s="98">
        <f t="shared" si="53"/>
        <v>0</v>
      </c>
      <c r="NB66" s="98">
        <f t="shared" si="54"/>
        <v>0</v>
      </c>
      <c r="NC66" s="52">
        <v>0</v>
      </c>
      <c r="ND66" s="52">
        <v>0</v>
      </c>
      <c r="NE66" s="52">
        <v>0</v>
      </c>
      <c r="NF66" s="52">
        <v>0</v>
      </c>
      <c r="NG66" s="52">
        <v>0</v>
      </c>
      <c r="NH66" s="52">
        <v>0</v>
      </c>
      <c r="NI66" s="52">
        <v>0</v>
      </c>
      <c r="NJ66" s="52">
        <v>0</v>
      </c>
      <c r="NK66" s="52">
        <v>0</v>
      </c>
      <c r="NL66" s="52">
        <v>0</v>
      </c>
      <c r="NM66" s="52">
        <v>0</v>
      </c>
      <c r="NN66" s="52">
        <v>0</v>
      </c>
      <c r="NO66" s="198">
        <f t="shared" si="58"/>
        <v>0</v>
      </c>
      <c r="NP66" s="198">
        <f t="shared" si="59"/>
        <v>0</v>
      </c>
      <c r="NQ66" s="198">
        <f t="shared" si="60"/>
        <v>0</v>
      </c>
      <c r="NR66" s="198">
        <f t="shared" si="61"/>
        <v>0</v>
      </c>
      <c r="NS66" s="198">
        <f t="shared" si="62"/>
        <v>0</v>
      </c>
      <c r="NT66" s="198">
        <v>0</v>
      </c>
      <c r="NU66" s="198">
        <v>0</v>
      </c>
      <c r="NV66" s="198">
        <v>0</v>
      </c>
      <c r="NW66" s="198">
        <v>0</v>
      </c>
      <c r="NX66" s="198">
        <v>0</v>
      </c>
      <c r="NY66" s="198">
        <v>0</v>
      </c>
      <c r="NZ66" s="198">
        <v>0</v>
      </c>
      <c r="OA66" s="198">
        <v>0</v>
      </c>
      <c r="OB66" s="198">
        <v>0</v>
      </c>
      <c r="OC66" s="198">
        <v>0</v>
      </c>
      <c r="OD66" s="198">
        <v>0</v>
      </c>
      <c r="OE66" s="198">
        <v>0</v>
      </c>
      <c r="OF66" s="198">
        <f>SUM(Tabelle2[[#This Row],[Jan 23 B EV]:[Mar 23 B EV]])</f>
        <v>0</v>
      </c>
      <c r="OG66" s="198">
        <f>SUM(Tabelle2[[#This Row],[Apr 23 B EV]:[Jun 23 B EV]])</f>
        <v>0</v>
      </c>
      <c r="OH66" s="198">
        <f>SUM(Tabelle2[[#This Row],[Jul 23 B EV]:[Sep 23 B EV]])</f>
        <v>0</v>
      </c>
      <c r="OI66" s="198">
        <f>SUM(Tabelle2[[#This Row],[Oct 23 B EV]:[Dec 23 B EV]])</f>
        <v>0</v>
      </c>
      <c r="OJ66" s="198">
        <f>SUM(Tabelle2[[#This Row],[Jan 23 B EV]:[Dec 23 B EV]])</f>
        <v>0</v>
      </c>
      <c r="OK66" s="68"/>
      <c r="OL66" s="68"/>
      <c r="OM66" s="43" t="s">
        <v>959</v>
      </c>
      <c r="ON66" s="43" t="s">
        <v>975</v>
      </c>
      <c r="OO66" s="43">
        <v>0</v>
      </c>
      <c r="OP66" s="43">
        <v>0</v>
      </c>
      <c r="OQ66" s="68"/>
      <c r="OR66" s="68"/>
      <c r="OS66" s="68"/>
      <c r="OT66" s="68"/>
      <c r="OU66" s="68"/>
      <c r="OV66" s="68"/>
      <c r="OW66" s="68"/>
      <c r="OX66" s="198">
        <v>0</v>
      </c>
      <c r="OY66" s="198">
        <v>0</v>
      </c>
      <c r="OZ66" s="198">
        <v>0</v>
      </c>
      <c r="PA66" s="198">
        <v>0</v>
      </c>
      <c r="PB66" s="353">
        <v>0</v>
      </c>
      <c r="PC66" s="49" t="s">
        <v>57</v>
      </c>
      <c r="PD66" s="221" t="s">
        <v>100</v>
      </c>
      <c r="PE66" s="3" t="s">
        <v>159</v>
      </c>
      <c r="PF66" s="221" t="s">
        <v>45</v>
      </c>
      <c r="PG66" s="336">
        <v>0</v>
      </c>
      <c r="PH66" s="221">
        <v>0</v>
      </c>
      <c r="PI66" s="30">
        <v>1</v>
      </c>
      <c r="PJ66" s="30" t="s">
        <v>45</v>
      </c>
      <c r="PK66" s="30">
        <v>0</v>
      </c>
      <c r="PL66" s="30"/>
      <c r="PM66" s="334"/>
      <c r="PN66" s="221" t="s">
        <v>979</v>
      </c>
      <c r="PO66" s="337" t="s">
        <v>17</v>
      </c>
      <c r="PP66" s="200">
        <v>2407.8740082170316</v>
      </c>
      <c r="PQ66" s="56">
        <v>2220.7924770497352</v>
      </c>
      <c r="PR66" s="56">
        <v>2393.0833333333335</v>
      </c>
      <c r="PS66" s="56">
        <v>2425</v>
      </c>
      <c r="PT66" s="200">
        <v>2151.6666666666665</v>
      </c>
      <c r="PU66" s="200">
        <v>2059.5416666666665</v>
      </c>
      <c r="PV66" s="200">
        <v>2813.8101851851857</v>
      </c>
      <c r="PW66" s="200">
        <v>3372.4709444775326</v>
      </c>
      <c r="PX66" s="200" t="e">
        <f>IF($PI66=1,SUMIF(#REF!,$PF66,#REF!),SUMIF(#REF!,$PJ66,#REF!))</f>
        <v>#REF!</v>
      </c>
      <c r="PY66" s="200" t="e">
        <f>IF($PI66=1,SUMIF(#REF!,$PF66,#REF!),SUMIF(#REF!,$PJ66,#REF!))</f>
        <v>#REF!</v>
      </c>
      <c r="PZ66" s="200" t="e">
        <f>IF($PI66=1,SUMIF(#REF!,$PF66,#REF!),SUMIF(#REF!,$PJ66,#REF!))</f>
        <v>#REF!</v>
      </c>
      <c r="QA66" s="200" t="e">
        <f>IF($PI66=1,SUMIF(#REF!,$PF66,#REF!),SUMIF(#REF!,$PJ66,#REF!))</f>
        <v>#REF!</v>
      </c>
      <c r="QB66" s="200" t="e">
        <f>IF($PI66=1,SUMIF(#REF!,$PF66,#REF!),SUMIF(#REF!,$PJ66,#REF!))</f>
        <v>#REF!</v>
      </c>
      <c r="QC66" s="200" t="e">
        <f>IF($PI66=1,SUMIF(#REF!,$PF66,#REF!),SUMIF(#REF!,$PJ66,#REF!))</f>
        <v>#REF!</v>
      </c>
      <c r="QD66" s="57">
        <f t="shared" si="55"/>
        <v>1.0215645394428781</v>
      </c>
      <c r="QE66" s="57">
        <f t="shared" si="56"/>
        <v>1.1008183333333335</v>
      </c>
      <c r="QF66" s="57">
        <f t="shared" si="50"/>
        <v>1.1154999999999999</v>
      </c>
      <c r="QG66" s="57">
        <f t="shared" si="57"/>
        <v>0.98976666666666657</v>
      </c>
      <c r="QH66" s="57">
        <f t="shared" ref="QH66:QH97" si="85">($AW66*(1+$AZ66))*(PU66*(1+$PG66)+$PH66)/1000</f>
        <v>0.9473891666666665</v>
      </c>
      <c r="QI66" s="57">
        <f t="shared" ref="QI66:QI97" si="86">($AW66*(1+$AZ66))*(PV66*(1+$PG66)+$PH66)/1000</f>
        <v>1.2943526851851852</v>
      </c>
      <c r="QJ66" s="57">
        <f>IF(Tabelle2[[#This Row],[Index and Premium Usage]]=1,($AW66*(1+$AZ66))*(PW66*(1+$PG66)+$PH66)/1000,($AW66*(1+$AZ66))*(PW66*(1+$PG66)+$PK66)/1000)</f>
        <v>1.5513366344596651</v>
      </c>
      <c r="QK66" s="57" t="e">
        <f>IF($PI66=1,($AW66*(1+$AY66))*(PX66*(1+$PG66)+$PH66)/1000,($AW66*(1+$AZ66))*(PX66*(1+$PG66)+$PK66+Tabelle2[[#This Row],[Premium VW 2023]])/1000)</f>
        <v>#REF!</v>
      </c>
      <c r="QL66" s="57" t="e">
        <f t="shared" si="44"/>
        <v>#REF!</v>
      </c>
      <c r="QM66" s="57" t="e">
        <f t="shared" si="45"/>
        <v>#REF!</v>
      </c>
      <c r="QN66" s="57" t="e">
        <f t="shared" si="46"/>
        <v>#REF!</v>
      </c>
      <c r="QO66" s="57" t="e">
        <f t="shared" si="47"/>
        <v>#REF!</v>
      </c>
      <c r="QP66" s="57" t="e">
        <f t="shared" si="48"/>
        <v>#REF!</v>
      </c>
    </row>
    <row r="67" spans="1:458" ht="12.75" customHeight="1">
      <c r="A67" s="94" t="s">
        <v>884</v>
      </c>
      <c r="B67" s="94" t="s">
        <v>87</v>
      </c>
      <c r="C67" s="94" t="s">
        <v>1553</v>
      </c>
      <c r="D67" s="2" t="s">
        <v>108</v>
      </c>
      <c r="E67" s="173" t="s">
        <v>304</v>
      </c>
      <c r="F67" s="2" t="s">
        <v>304</v>
      </c>
      <c r="G67" s="2" t="s">
        <v>304</v>
      </c>
      <c r="H67" s="2" t="s">
        <v>1557</v>
      </c>
      <c r="I67" s="188" t="s">
        <v>422</v>
      </c>
      <c r="J67" s="2" t="s">
        <v>423</v>
      </c>
      <c r="K67" s="2" t="s">
        <v>28</v>
      </c>
      <c r="L67" s="2" t="s">
        <v>28</v>
      </c>
      <c r="M67" s="2" t="s">
        <v>553</v>
      </c>
      <c r="N67" s="2">
        <v>0</v>
      </c>
      <c r="O67" s="64" t="s">
        <v>549</v>
      </c>
      <c r="P67" s="65"/>
      <c r="Q67" s="2"/>
      <c r="R67" s="63"/>
      <c r="S67" s="63"/>
      <c r="T67" s="94" t="s">
        <v>1282</v>
      </c>
      <c r="U67" s="63" t="s">
        <v>14</v>
      </c>
      <c r="V67" s="63"/>
      <c r="W67" s="63"/>
      <c r="X67" s="94"/>
      <c r="Y67" s="63" t="s">
        <v>235</v>
      </c>
      <c r="Z67" s="2" t="s">
        <v>261</v>
      </c>
      <c r="AA67" s="2">
        <v>0</v>
      </c>
      <c r="AB67" s="2">
        <v>0</v>
      </c>
      <c r="AC67" s="197" t="s">
        <v>1623</v>
      </c>
      <c r="AD67" s="63"/>
      <c r="AE67" s="63"/>
      <c r="AF67" s="63" t="s">
        <v>119</v>
      </c>
      <c r="AG67" s="2">
        <v>0</v>
      </c>
      <c r="AH67" s="2">
        <v>0</v>
      </c>
      <c r="AI67" s="2">
        <v>0</v>
      </c>
      <c r="AJ67" s="63" t="s">
        <v>120</v>
      </c>
      <c r="AK67" s="66"/>
      <c r="AL67" s="67"/>
      <c r="AM67" s="67"/>
      <c r="AN67" s="67"/>
      <c r="AO67" s="67"/>
      <c r="AP67" s="67">
        <v>1</v>
      </c>
      <c r="AQ67" s="42"/>
      <c r="AR67" s="37">
        <v>0.7</v>
      </c>
      <c r="AS67" s="67">
        <v>0.7</v>
      </c>
      <c r="AT67" s="67">
        <v>0.7</v>
      </c>
      <c r="AU67" s="67">
        <v>0.7</v>
      </c>
      <c r="AV67" s="33">
        <v>0.7</v>
      </c>
      <c r="AW67" s="33">
        <v>0.7</v>
      </c>
      <c r="AX67" s="193"/>
      <c r="AY67" s="61">
        <v>0.15</v>
      </c>
      <c r="AZ67" s="61">
        <v>0.15</v>
      </c>
      <c r="BA67" s="96">
        <v>0</v>
      </c>
      <c r="BB67" s="96">
        <v>0</v>
      </c>
      <c r="BC67" s="96">
        <v>0</v>
      </c>
      <c r="BD67" s="96">
        <v>0</v>
      </c>
      <c r="BE67" s="133">
        <v>336</v>
      </c>
      <c r="BF67" s="133">
        <v>0</v>
      </c>
      <c r="BG67" s="133">
        <v>0</v>
      </c>
      <c r="BH67" s="133">
        <v>0</v>
      </c>
      <c r="BI67" s="133">
        <v>0</v>
      </c>
      <c r="BJ67" s="133">
        <v>0</v>
      </c>
      <c r="BK67" s="133">
        <v>0</v>
      </c>
      <c r="BL67" s="133">
        <v>0</v>
      </c>
      <c r="BM67" s="96">
        <v>0</v>
      </c>
      <c r="BN67" s="96">
        <v>0</v>
      </c>
      <c r="BO67" s="96">
        <v>0</v>
      </c>
      <c r="BP67" s="96">
        <v>0</v>
      </c>
      <c r="BQ67" s="96">
        <v>0</v>
      </c>
      <c r="BR67" s="96">
        <v>0</v>
      </c>
      <c r="BS67" s="96">
        <v>0</v>
      </c>
      <c r="BT67" s="96">
        <v>0</v>
      </c>
      <c r="BU67" s="96">
        <v>0</v>
      </c>
      <c r="BV67" s="96">
        <v>0</v>
      </c>
      <c r="BW67" s="96">
        <v>0</v>
      </c>
      <c r="BX67" s="96">
        <v>0</v>
      </c>
      <c r="BY67" s="96">
        <v>0</v>
      </c>
      <c r="BZ67" s="96">
        <v>0</v>
      </c>
      <c r="CA67" s="96">
        <v>0</v>
      </c>
      <c r="CB67" s="96">
        <v>0</v>
      </c>
      <c r="CC67" s="96">
        <v>0</v>
      </c>
      <c r="CD67" s="96">
        <v>0</v>
      </c>
      <c r="CE67" s="96">
        <v>0</v>
      </c>
      <c r="CF67" s="96">
        <v>0</v>
      </c>
      <c r="CG67" s="96">
        <v>0</v>
      </c>
      <c r="CH67" s="96">
        <v>0</v>
      </c>
      <c r="CI67" s="96">
        <v>0</v>
      </c>
      <c r="CJ67" s="96">
        <v>0</v>
      </c>
      <c r="CK67" s="95">
        <f>SUM(Tabelle2[[#This Row],[Jan 22 CF]:[Mar 22 CF]])</f>
        <v>0</v>
      </c>
      <c r="CL67" s="95">
        <f>SUM(Tabelle2[[#This Row],[Apr 22 CF]:[Jun 22 CF]])</f>
        <v>336</v>
      </c>
      <c r="CM67" s="95">
        <f>SUM(Tabelle2[[#This Row],[Jul 22 CF]:[Sep 22 CF]])</f>
        <v>0</v>
      </c>
      <c r="CN67" s="95">
        <f>SUM(Tabelle2[[#This Row],[Oct 22 CF]:[Dec 22 CF]])</f>
        <v>0</v>
      </c>
      <c r="CO67" s="95">
        <f>SUM(Tabelle2[[#This Row],[Jan 23 CF]:[Mar 23 CF]])</f>
        <v>0</v>
      </c>
      <c r="CP67" s="95">
        <f>SUM(Tabelle2[[#This Row],[Apr 23 CF]:[Jun 23 CF]])</f>
        <v>0</v>
      </c>
      <c r="CQ67" s="95">
        <f>SUM(Tabelle2[[#This Row],[Jul 23 CF]:[Sep 23 CF]])</f>
        <v>0</v>
      </c>
      <c r="CR67" s="95">
        <f>SUM(Tabelle2[[#This Row],[Oct 23 CF]:[Dec 23 CF]])</f>
        <v>0</v>
      </c>
      <c r="CS67" s="95">
        <f>SUM(Tabelle2[[#This Row],[Jan 24 CF]:[Mar 24 CF]])</f>
        <v>0</v>
      </c>
      <c r="CT67" s="95">
        <f>SUM(Tabelle2[[#This Row],[Apr 24 CF]:[Jun 24 CF]])</f>
        <v>0</v>
      </c>
      <c r="CU67" s="95">
        <f>SUM(Tabelle2[[#This Row],[Jul 24 CF]:[Sep 24 CF]])</f>
        <v>0</v>
      </c>
      <c r="CV67" s="95">
        <f>SUM(Tabelle2[[#This Row],[Oct 24 CF]:[Dec 24 CF]])</f>
        <v>0</v>
      </c>
      <c r="CW67" s="98">
        <v>0</v>
      </c>
      <c r="CX67" s="275">
        <v>0</v>
      </c>
      <c r="CY67" s="98">
        <v>394</v>
      </c>
      <c r="CZ67" s="52">
        <v>336</v>
      </c>
      <c r="DA67" s="52">
        <f>SUM(Tabelle2[[#This Row],[Jan 22 CF]:[Dec 22 CF]])</f>
        <v>336</v>
      </c>
      <c r="DB67" s="98">
        <f>SUM(Tabelle2[[#This Row],[Jan 23 CF]:[Dec 23 CF]])</f>
        <v>0</v>
      </c>
      <c r="DC67" s="98">
        <f>SUM(Tabelle2[[#This Row],[Jan 24 CF]:[Dec 24 CF]])</f>
        <v>0</v>
      </c>
      <c r="DD67" s="98">
        <v>0</v>
      </c>
      <c r="DE67" s="98">
        <v>0</v>
      </c>
      <c r="DF67" s="98">
        <v>0</v>
      </c>
      <c r="DG67" s="98">
        <v>0</v>
      </c>
      <c r="DH67" s="98">
        <v>0</v>
      </c>
      <c r="DI67" s="98">
        <v>0</v>
      </c>
      <c r="DJ67" s="98">
        <v>0</v>
      </c>
      <c r="DK67" s="98">
        <v>0</v>
      </c>
      <c r="DL67" s="98">
        <v>0</v>
      </c>
      <c r="DM67" s="98">
        <v>0</v>
      </c>
      <c r="DN67" s="98"/>
      <c r="DO67" s="98"/>
      <c r="DP67" s="226">
        <v>0.95</v>
      </c>
      <c r="DQ67" s="226">
        <v>0.92500000000000004</v>
      </c>
      <c r="DR67" s="226">
        <v>0.8</v>
      </c>
      <c r="DS67" s="226">
        <v>0.85</v>
      </c>
      <c r="DT67" s="226">
        <v>0.9</v>
      </c>
      <c r="DU67" s="226">
        <v>0.9</v>
      </c>
      <c r="DV67" s="226">
        <v>0.9</v>
      </c>
      <c r="DW67" s="226">
        <v>0.9</v>
      </c>
      <c r="DX67" s="226">
        <v>0.9</v>
      </c>
      <c r="DY67" s="226">
        <v>0.9</v>
      </c>
      <c r="DZ67" s="226">
        <v>0.9</v>
      </c>
      <c r="EA67" s="226">
        <v>0.88</v>
      </c>
      <c r="EB67" s="226">
        <v>0.9</v>
      </c>
      <c r="EC67" s="226">
        <v>0.93</v>
      </c>
      <c r="ED67" s="226">
        <v>0.93</v>
      </c>
      <c r="EE67" s="226">
        <v>0.9</v>
      </c>
      <c r="EF67" s="316">
        <v>0.9</v>
      </c>
      <c r="EG67" s="316">
        <v>0.9</v>
      </c>
      <c r="EH67" s="316">
        <v>0.86799999999999999</v>
      </c>
      <c r="EI67" s="226">
        <v>0.95</v>
      </c>
      <c r="EJ67" s="226">
        <v>0.95</v>
      </c>
      <c r="EK67" s="226">
        <v>0.95</v>
      </c>
      <c r="EL67" s="226">
        <v>0.97499999999999998</v>
      </c>
      <c r="EM67" s="226">
        <v>0.95</v>
      </c>
      <c r="EN67" s="226">
        <v>0.9</v>
      </c>
      <c r="EO67" s="226">
        <v>0.9</v>
      </c>
      <c r="EP67" s="226">
        <v>0.9</v>
      </c>
      <c r="EQ67" s="226">
        <v>0.9</v>
      </c>
      <c r="ER67" s="226">
        <v>0.9</v>
      </c>
      <c r="ES67" s="226">
        <v>0.9</v>
      </c>
      <c r="ET67" s="226">
        <v>0.9</v>
      </c>
      <c r="EU67" s="226">
        <v>0.9</v>
      </c>
      <c r="EV67" s="226">
        <v>0.9</v>
      </c>
      <c r="EW67" s="226">
        <v>0.9</v>
      </c>
      <c r="EX67" s="226">
        <v>0.9</v>
      </c>
      <c r="EY67" s="226">
        <v>0.9</v>
      </c>
      <c r="EZ67" s="316">
        <v>0.86799999999999999</v>
      </c>
      <c r="FA67" s="226">
        <v>0.9</v>
      </c>
      <c r="FB67" s="226">
        <v>0.9</v>
      </c>
      <c r="FC67" s="226">
        <v>0.9</v>
      </c>
      <c r="FD67" s="226">
        <v>0.9</v>
      </c>
      <c r="FE67" s="226">
        <v>0.9</v>
      </c>
      <c r="FF67" s="226">
        <v>0.9</v>
      </c>
      <c r="FG67" s="226">
        <v>0</v>
      </c>
      <c r="FH67" s="226">
        <v>0</v>
      </c>
      <c r="FI67" s="226">
        <v>0</v>
      </c>
      <c r="FJ67" s="226">
        <v>0</v>
      </c>
      <c r="FK67" s="226">
        <v>0</v>
      </c>
      <c r="FL67" s="226">
        <v>0</v>
      </c>
      <c r="FM67" s="195">
        <f t="shared" si="70"/>
        <v>0</v>
      </c>
      <c r="FN67" s="195">
        <f t="shared" si="71"/>
        <v>0</v>
      </c>
      <c r="FO67" s="195">
        <f t="shared" si="72"/>
        <v>0</v>
      </c>
      <c r="FP67" s="195">
        <f t="shared" si="73"/>
        <v>0</v>
      </c>
      <c r="FQ67" s="195">
        <f t="shared" si="74"/>
        <v>336</v>
      </c>
      <c r="FR67" s="195">
        <f t="shared" si="75"/>
        <v>0</v>
      </c>
      <c r="FS67" s="195">
        <f t="shared" si="76"/>
        <v>0</v>
      </c>
      <c r="FT67" s="95">
        <f t="shared" si="77"/>
        <v>0</v>
      </c>
      <c r="FU67" s="95">
        <f t="shared" si="78"/>
        <v>0</v>
      </c>
      <c r="FV67" s="95">
        <f t="shared" si="79"/>
        <v>0</v>
      </c>
      <c r="FW67" s="95">
        <f t="shared" si="80"/>
        <v>0</v>
      </c>
      <c r="FX67" s="95">
        <f t="shared" si="81"/>
        <v>0</v>
      </c>
      <c r="FY67" s="95">
        <f t="shared" si="82"/>
        <v>0</v>
      </c>
      <c r="FZ67" s="95">
        <f t="shared" si="83"/>
        <v>0</v>
      </c>
      <c r="GA67" s="95">
        <f t="shared" si="63"/>
        <v>0</v>
      </c>
      <c r="GB67" s="95">
        <f t="shared" si="64"/>
        <v>0</v>
      </c>
      <c r="GC67" s="95">
        <f t="shared" si="65"/>
        <v>0</v>
      </c>
      <c r="GD67" s="95">
        <f t="shared" si="66"/>
        <v>0</v>
      </c>
      <c r="GE67" s="95">
        <f t="shared" si="67"/>
        <v>0</v>
      </c>
      <c r="GF67" s="95">
        <f t="shared" si="68"/>
        <v>0</v>
      </c>
      <c r="GG67" s="95">
        <f t="shared" si="69"/>
        <v>0</v>
      </c>
      <c r="GH67" s="95">
        <f t="shared" si="84"/>
        <v>0</v>
      </c>
      <c r="GI67" s="95">
        <f>BW67*Tabelle2[[#This Row],[Nov 2023 AF]]</f>
        <v>0</v>
      </c>
      <c r="GJ67" s="95">
        <f>BX67*Tabelle2[[#This Row],[Dec 2023 AF]]</f>
        <v>0</v>
      </c>
      <c r="GK67" s="95">
        <f>BY67*Tabelle2[[#This Row],[Jan 2024 AF]]</f>
        <v>0</v>
      </c>
      <c r="GL67" s="95">
        <f>BZ67*Tabelle2[[#This Row],[Feb 2024 AF]]</f>
        <v>0</v>
      </c>
      <c r="GM67" s="95">
        <f>CA67*Tabelle2[[#This Row],[Mar 2024 AF]]</f>
        <v>0</v>
      </c>
      <c r="GN67" s="95">
        <f>CB67*Tabelle2[[#This Row],[Apr 2024 AF]]</f>
        <v>0</v>
      </c>
      <c r="GO67" s="95">
        <f>CC67*Tabelle2[[#This Row],[May 2024 AF]]</f>
        <v>0</v>
      </c>
      <c r="GP67" s="95">
        <f>CD67*Tabelle2[[#This Row],[Jun 2024 AF]]</f>
        <v>0</v>
      </c>
      <c r="GQ67" s="95">
        <f>CE67*Tabelle2[[#This Row],[Jul 2024 AF]]</f>
        <v>0</v>
      </c>
      <c r="GR67" s="95">
        <f>CF67*Tabelle2[[#This Row],[Aug 2024 AF]]</f>
        <v>0</v>
      </c>
      <c r="GS67" s="95">
        <f>CG67*Tabelle2[[#This Row],[Sep 2024 AF]]</f>
        <v>0</v>
      </c>
      <c r="GT67" s="95">
        <f>CH67*Tabelle2[[#This Row],[Oct 2024 AF]]</f>
        <v>0</v>
      </c>
      <c r="GU67" s="95">
        <f>CI67*Tabelle2[[#This Row],[Nov 2024 AF]]</f>
        <v>0</v>
      </c>
      <c r="GV67" s="95">
        <f>CJ67*Tabelle2[[#This Row],[Dec 2024 AF]]</f>
        <v>0</v>
      </c>
      <c r="GW67" s="95">
        <f>SUM(Tabelle2[[#This Row],[Jan 22 NF]:[Mar 22 NF]])</f>
        <v>0</v>
      </c>
      <c r="GX67" s="95">
        <f>SUM(Tabelle2[[#This Row],[Apr 22 NF]:[Jun 22 NF]])</f>
        <v>336</v>
      </c>
      <c r="GY67" s="95">
        <f>SUM(Tabelle2[[#This Row],[Jul 22 NF]:[Sep 22 NF]])</f>
        <v>0</v>
      </c>
      <c r="GZ67" s="95">
        <f>SUM(Tabelle2[[#This Row],[Oct 22 NF]:[Dec 22 NF]])</f>
        <v>0</v>
      </c>
      <c r="HA67" s="98">
        <f>SUM(Tabelle2[[#This Row],[Jan 23 NF]:[Mar 23 NF]])</f>
        <v>0</v>
      </c>
      <c r="HB67" s="98">
        <f>SUM(Tabelle2[[#This Row],[Apr 23 NF]:[Jun 23 NF]])</f>
        <v>0</v>
      </c>
      <c r="HC67" s="98">
        <f>SUM(Tabelle2[[#This Row],[Jul 23 NF]:[Sep 23 NF]])</f>
        <v>0</v>
      </c>
      <c r="HD67" s="98">
        <f>SUM(Tabelle2[[#This Row],[Oct 23 NF]:[Dec 23 NF]])</f>
        <v>0</v>
      </c>
      <c r="HE67" s="95">
        <f>SUM(Tabelle2[[#This Row],[Jan 24 NF]:[Mar 24 NF]])</f>
        <v>0</v>
      </c>
      <c r="HF67" s="98">
        <f>SUM(Tabelle2[[#This Row],[Apr 24 NF]:[Jun 24 NF]])</f>
        <v>0</v>
      </c>
      <c r="HG67" s="98">
        <f>SUM(Tabelle2[[#This Row],[Jul 24 NF]:[Sep 24 NF]])</f>
        <v>0</v>
      </c>
      <c r="HH67" s="98">
        <f>SUM(Tabelle2[[#This Row],[Oct 24 NF]:[Dec 24 NF]])</f>
        <v>0</v>
      </c>
      <c r="HI67" s="95">
        <v>0</v>
      </c>
      <c r="HJ67" s="95">
        <v>0</v>
      </c>
      <c r="HK67" s="95">
        <v>0</v>
      </c>
      <c r="HL67" s="95">
        <v>0</v>
      </c>
      <c r="HM67" s="95">
        <v>0</v>
      </c>
      <c r="HN67" s="95">
        <v>0</v>
      </c>
      <c r="HO67" s="95">
        <v>0</v>
      </c>
      <c r="HP67" s="95">
        <v>0</v>
      </c>
      <c r="HQ67" s="95">
        <v>0</v>
      </c>
      <c r="HR67" s="95">
        <v>0</v>
      </c>
      <c r="HS67" s="95">
        <v>0</v>
      </c>
      <c r="HT67" s="95">
        <v>0</v>
      </c>
      <c r="HU67" s="95">
        <v>0</v>
      </c>
      <c r="HV67" s="98">
        <v>0</v>
      </c>
      <c r="HW67" s="98">
        <v>0</v>
      </c>
      <c r="HX67" s="98">
        <v>394</v>
      </c>
      <c r="HY67" s="98">
        <v>336</v>
      </c>
      <c r="HZ67" s="98">
        <f>SUM(Tabelle2[[#This Row],[Jan 22 NF]:[Dec 22 NF]])</f>
        <v>336</v>
      </c>
      <c r="IA67" s="98">
        <f>SUM(Tabelle2[[#This Row],[Jan 23 NF]:[Dec 23 NF]])</f>
        <v>0</v>
      </c>
      <c r="IB67" s="98">
        <f>SUM(Tabelle2[[#This Row],[Jan 24 NF]:[Dec 24 NF]])</f>
        <v>0</v>
      </c>
      <c r="IC67" s="98">
        <f>IFERROR(Tabelle2[[#This Row],[2025 CF]]*Tabelle2[[#This Row],[2025 AF]],0)</f>
        <v>0</v>
      </c>
      <c r="ID67" s="98">
        <f>IFERROR(Tabelle2[[#This Row],[2026 CF]]*Tabelle2[[#This Row],[2026 AF]],0)</f>
        <v>0</v>
      </c>
      <c r="IE67" s="98">
        <f>IFERROR(Tabelle2[[#This Row],[2027 CF]]*Tabelle2[[#This Row],[2027 AF]],0)</f>
        <v>0</v>
      </c>
      <c r="IF67" s="98">
        <f>IFERROR(Tabelle2[[#This Row],[2028 CF]]*Tabelle2[[#This Row],[2028 AF]],0)</f>
        <v>0</v>
      </c>
      <c r="IG67" s="98">
        <f>IFERROR(Tabelle2[[#This Row],[2029 CF]]*Tabelle2[[#This Row],[2029 AF]],0)</f>
        <v>0</v>
      </c>
      <c r="IH67" s="98">
        <f>IFERROR(Tabelle2[[#This Row],[2030 CF]]*Tabelle2[[#This Row],[2030 AF]],0)</f>
        <v>0</v>
      </c>
      <c r="II67" s="98">
        <f>IFERROR(Tabelle2[[#This Row],[2031 CF]]*Tabelle2[[#This Row],[2031 AF]],0)</f>
        <v>0</v>
      </c>
      <c r="IJ67" s="98">
        <f>IFERROR(Tabelle2[[#This Row],[2032 CF]]*Tabelle2[[#This Row],[2032 AF]],0)</f>
        <v>0</v>
      </c>
      <c r="IK67" s="98">
        <f>IFERROR(Tabelle2[[#This Row],[2033 CF]]*Tabelle2[[#This Row],[2033 AF]],0)</f>
        <v>0</v>
      </c>
      <c r="IL67" s="98">
        <f>IFERROR(Tabelle2[[#This Row],[2034 CF]]*Tabelle2[[#This Row],[2034 AF]],0)</f>
        <v>0</v>
      </c>
      <c r="IM67" s="98">
        <f>IFERROR(Tabelle2[[#This Row],[2035 CF]]*Tabelle2[[#This Row],[2035 AF]],0)</f>
        <v>0</v>
      </c>
      <c r="IN67" s="51">
        <v>0</v>
      </c>
      <c r="IO67" s="51">
        <v>0</v>
      </c>
      <c r="IP67" s="51">
        <v>0</v>
      </c>
      <c r="IQ67" s="51">
        <v>0</v>
      </c>
      <c r="IR67" s="51">
        <v>0</v>
      </c>
      <c r="IS67" s="51">
        <v>0</v>
      </c>
      <c r="IT67" s="51">
        <v>0</v>
      </c>
      <c r="IU67" s="51">
        <v>0</v>
      </c>
      <c r="IV67" s="51">
        <v>0</v>
      </c>
      <c r="IW67" s="51">
        <v>0</v>
      </c>
      <c r="IX67" s="51">
        <v>0</v>
      </c>
      <c r="IY67" s="51">
        <v>0</v>
      </c>
      <c r="IZ67" s="199">
        <v>0</v>
      </c>
      <c r="JA67" s="199">
        <v>0</v>
      </c>
      <c r="JB67" s="199">
        <v>0</v>
      </c>
      <c r="JC67" s="199">
        <v>0</v>
      </c>
      <c r="JD67" s="199">
        <v>0</v>
      </c>
      <c r="JE67" s="196">
        <v>0</v>
      </c>
      <c r="JF67" s="196">
        <v>0</v>
      </c>
      <c r="JG67" s="196">
        <v>0</v>
      </c>
      <c r="JH67" s="196">
        <v>0</v>
      </c>
      <c r="JI67" s="196">
        <v>0</v>
      </c>
      <c r="JJ67" s="196">
        <v>0</v>
      </c>
      <c r="JK67" s="196">
        <v>0</v>
      </c>
      <c r="JL67" s="196">
        <v>0</v>
      </c>
      <c r="JM67" s="196">
        <v>0</v>
      </c>
      <c r="JN67" s="196">
        <v>0</v>
      </c>
      <c r="JO67" s="196">
        <v>0</v>
      </c>
      <c r="JP67" s="196">
        <v>0</v>
      </c>
      <c r="JQ67" s="196">
        <f>SUM(Tabelle2[[#This Row],[Jan-23B]:[Mar-23B]])</f>
        <v>0</v>
      </c>
      <c r="JR67" s="196">
        <f>SUM(Tabelle2[[#This Row],[Apr-23B]:[Jun-23B]])</f>
        <v>0</v>
      </c>
      <c r="JS67" s="196">
        <f>SUM(Tabelle2[[#This Row],[Jul-23B]:[Sep-23B]])</f>
        <v>0</v>
      </c>
      <c r="JT67" s="196">
        <f>SUM(Tabelle2[[#This Row],[Oct-23B]:[Dec-23B]])</f>
        <v>0</v>
      </c>
      <c r="JU67" s="196">
        <f>SUM(Tabelle2[[#This Row],[1Q23 B1]:[4Q23 B]])</f>
        <v>0</v>
      </c>
      <c r="JV67" s="196">
        <v>0</v>
      </c>
      <c r="JW67" s="196">
        <v>0</v>
      </c>
      <c r="JX67" s="196">
        <v>0</v>
      </c>
      <c r="JY67" s="196">
        <v>0</v>
      </c>
      <c r="JZ67" s="196">
        <v>0</v>
      </c>
      <c r="KA67" s="196">
        <v>0</v>
      </c>
      <c r="KB67" s="196">
        <v>0</v>
      </c>
      <c r="KC67" s="196">
        <v>0</v>
      </c>
      <c r="KD67" s="196">
        <v>0</v>
      </c>
      <c r="KE67" s="196">
        <v>0</v>
      </c>
      <c r="KF67" s="196" t="str">
        <f>IF(SUM(Tabelle2[[#This Row],[2018 NF]:[2028 NF]],Tabelle2[[#This Row],[2023 B]])&gt;0,"yes","no")</f>
        <v>yes</v>
      </c>
      <c r="KG67" s="196">
        <f>IFERROR(INDEX(Tabelle2[[#Headers],[2005 NF]:[2034 NF]],MATCH(TRUE,INDEX(Tabelle2[[#This Row],[2005 NF]:[2034 NF]]&gt;1000,),0)),0)</f>
        <v>0</v>
      </c>
      <c r="KH67" s="196">
        <f>IFERROR(LOOKUP(2,1/(Tabelle2[[#This Row],[2005 NF]:[2035 NF]]&gt;1000),Tabelle2[[#Headers],[2005 NF]:[2035 NF]]),0)</f>
        <v>0</v>
      </c>
      <c r="KI67" s="196">
        <f>SUM(Tabelle2[[#This Row],[Jan 23 NF]:[Mar 23 NF]])</f>
        <v>0</v>
      </c>
      <c r="KJ67" s="196">
        <f>SUM(Tabelle2[[#This Row],[Jan-23B]:[Mar-23B]])</f>
        <v>0</v>
      </c>
      <c r="KK67" s="52">
        <v>0</v>
      </c>
      <c r="KL67" s="52">
        <v>0</v>
      </c>
      <c r="KM67" s="52">
        <v>0</v>
      </c>
      <c r="KN67" s="52">
        <v>0</v>
      </c>
      <c r="KO67" s="52">
        <v>17.284244320000003</v>
      </c>
      <c r="KP67" s="52">
        <v>0</v>
      </c>
      <c r="KQ67" s="52">
        <v>0</v>
      </c>
      <c r="KR67" s="52">
        <v>0</v>
      </c>
      <c r="KS67" s="52">
        <v>0</v>
      </c>
      <c r="KT67" s="52">
        <v>0</v>
      </c>
      <c r="KU67" s="52">
        <v>0</v>
      </c>
      <c r="KV67" s="52">
        <v>0</v>
      </c>
      <c r="KW67" s="52">
        <v>0</v>
      </c>
      <c r="KX67" s="52">
        <v>0</v>
      </c>
      <c r="KY67" s="52">
        <v>0</v>
      </c>
      <c r="KZ67" s="52">
        <v>0</v>
      </c>
      <c r="LA67" s="52" t="e">
        <f>$AV67*2.204623/#REF!*$AP67*Tabelle2[[#This Row],[May 23 NF]]</f>
        <v>#REF!</v>
      </c>
      <c r="LB67" s="52" t="e">
        <f>$AV67*2.204623/#REF!*$AP67*Tabelle2[[#This Row],[Jun 23 NF]]</f>
        <v>#REF!</v>
      </c>
      <c r="LC67" s="52" t="e">
        <f>$AV67*2.204623/#REF!*$AP67*Tabelle2[[#This Row],[Jul 23 NF]]</f>
        <v>#REF!</v>
      </c>
      <c r="LD67" s="52" t="e">
        <f>$AV67*2.204623/#REF!*$AP67*Tabelle2[[#This Row],[Aug 23 NF]]</f>
        <v>#REF!</v>
      </c>
      <c r="LE67" s="52" t="e">
        <f>$AV67*2.204623/#REF!*$AP67*Tabelle2[[#This Row],[Sep 23 NF]]</f>
        <v>#REF!</v>
      </c>
      <c r="LF67" s="52" t="e">
        <f>$AV67*2.204623/#REF!*$AP67*Tabelle2[[#This Row],[Oct 23 NF]]</f>
        <v>#REF!</v>
      </c>
      <c r="LG67" s="52" t="e">
        <f>$AV67*2.204623/#REF!*$AP67*Tabelle2[[#This Row],[Nov 23 NF]]</f>
        <v>#REF!</v>
      </c>
      <c r="LH67" s="52" t="e">
        <f>$AV67*2.204623/#REF!*$AP67*Tabelle2[[#This Row],[Dec 23 NF]]</f>
        <v>#REF!</v>
      </c>
      <c r="LI67" s="52" t="e">
        <f>$AV67*2.204623/#REF!*$AP67*Tabelle2[[#This Row],[Jan 24 NF]]</f>
        <v>#REF!</v>
      </c>
      <c r="LJ67" s="52" t="e">
        <f>$AV67*2.204623/#REF!*$AP67*Tabelle2[[#This Row],[Feb 24 NF]]</f>
        <v>#REF!</v>
      </c>
      <c r="LK67" s="52" t="e">
        <f>$AV67*2.204623/#REF!*$AP67*Tabelle2[[#This Row],[Mar 24 NF]]</f>
        <v>#REF!</v>
      </c>
      <c r="LL67" s="52" t="e">
        <f>$AV67*2.204623/#REF!*$AP67*Tabelle2[[#This Row],[Apr 24 NF]]</f>
        <v>#REF!</v>
      </c>
      <c r="LM67" s="52" t="e">
        <f>$AV67*2.204623/#REF!*$AP67*Tabelle2[[#This Row],[May 24 NF]]</f>
        <v>#REF!</v>
      </c>
      <c r="LN67" s="52" t="e">
        <f>$AV67*2.204623/#REF!*$AP67*Tabelle2[[#This Row],[Jun 24 NF]]</f>
        <v>#REF!</v>
      </c>
      <c r="LO67" s="52" t="e">
        <f>$AV67*2.204623/#REF!*$AP67*Tabelle2[[#This Row],[Jul 24 NF]]</f>
        <v>#REF!</v>
      </c>
      <c r="LP67" s="52" t="e">
        <f>$AV67*2.204623/#REF!*$AP67*Tabelle2[[#This Row],[Aug 24 NF]]</f>
        <v>#REF!</v>
      </c>
      <c r="LQ67" s="52" t="e">
        <f>$AV67*2.204623/#REF!*$AP67*Tabelle2[[#This Row],[Sep 24 NF]]</f>
        <v>#REF!</v>
      </c>
      <c r="LR67" s="52" t="e">
        <f>$AV67*2.204623/#REF!*$AP67*Tabelle2[[#This Row],[Oct 24 NF]]</f>
        <v>#REF!</v>
      </c>
      <c r="LS67" s="52" t="e">
        <f>$AV67*2.204623/#REF!*$AP67*Tabelle2[[#This Row],[Nov 24 NF]]</f>
        <v>#REF!</v>
      </c>
      <c r="LT67" s="52" t="e">
        <f>$AV67*2.204623/#REF!*$AP67*Tabelle2[[#This Row],[Dec 24 NF]]</f>
        <v>#REF!</v>
      </c>
      <c r="LU67" s="198">
        <f>SUM(Tabelle2[[#This Row],[Jan 22 EV]:[Mar 22 EV]])</f>
        <v>0</v>
      </c>
      <c r="LV67" s="198">
        <f>SUM(Tabelle2[[#This Row],[Apr 22 EV]:[Jun 22 EV]])</f>
        <v>17.284244320000003</v>
      </c>
      <c r="LW67" s="198">
        <f>SUM(Tabelle2[[#This Row],[Jul 22 EV]:[Sep 22 EV]])</f>
        <v>0</v>
      </c>
      <c r="LX67" s="198">
        <f>SUM(Tabelle2[[#This Row],[Oct 22 EV]:[Dec 22 EV]])</f>
        <v>0</v>
      </c>
      <c r="LY67" s="198">
        <f>SUM(Tabelle2[[#This Row],[Jan 23 EV]:[Mar 23 EV]])</f>
        <v>0</v>
      </c>
      <c r="LZ67" s="198" t="e">
        <f>SUM(Tabelle2[[#This Row],[Apr 23 EV]:[Jun 23 EV]])</f>
        <v>#REF!</v>
      </c>
      <c r="MA67" s="198" t="e">
        <f>SUM(Tabelle2[[#This Row],[Jul 23 EV]:[Sep 23 EV]])</f>
        <v>#REF!</v>
      </c>
      <c r="MB67" s="198" t="e">
        <f>SUM(Tabelle2[[#This Row],[Oct 23 EV]:[Dec 23 EV]])</f>
        <v>#REF!</v>
      </c>
      <c r="MC67" s="198" t="e">
        <f>SUM(Tabelle2[[#This Row],[Jan 24 EV]:[Mar 24 EV]])</f>
        <v>#REF!</v>
      </c>
      <c r="MD67" s="198" t="e">
        <f>SUM(Tabelle2[[#This Row],[Apr 24 EV]:[Jun 24 EV]])</f>
        <v>#REF!</v>
      </c>
      <c r="ME67" s="198" t="e">
        <f>SUM(Tabelle2[[#This Row],[Jul 24 EV]:[Sep 24 EV]])</f>
        <v>#REF!</v>
      </c>
      <c r="MF67" s="198" t="e">
        <f>SUM(Tabelle2[[#This Row],[Oct 24 EV]:[Dec 24 EV]])</f>
        <v>#REF!</v>
      </c>
      <c r="MG67" s="68">
        <v>0</v>
      </c>
      <c r="MH67" s="68">
        <v>0</v>
      </c>
      <c r="MI67" s="68">
        <v>0</v>
      </c>
      <c r="MJ67" s="68">
        <v>0</v>
      </c>
      <c r="MK67" s="68">
        <v>0</v>
      </c>
      <c r="ML67" s="68">
        <v>0</v>
      </c>
      <c r="MM67" s="68">
        <v>0</v>
      </c>
      <c r="MN67" s="68">
        <v>0</v>
      </c>
      <c r="MO67" s="68">
        <v>0</v>
      </c>
      <c r="MP67" s="98">
        <v>0</v>
      </c>
      <c r="MQ67" s="98" t="e">
        <f>$AS67*2.204623/#REF!*$AP67*HU67</f>
        <v>#REF!</v>
      </c>
      <c r="MR67" s="98" t="e">
        <f>$AT67*2.204623/#REF!*$AP67*HV67</f>
        <v>#REF!</v>
      </c>
      <c r="MS67" s="98">
        <v>0</v>
      </c>
      <c r="MT67" s="98">
        <v>20.267834113333336</v>
      </c>
      <c r="MU67" s="98">
        <v>17.284244320000003</v>
      </c>
      <c r="MV67" s="98">
        <f>SUM(Tabelle2[[#This Row],[Jan 22 EV]:[Dec 22 EV]])</f>
        <v>17.284244320000003</v>
      </c>
      <c r="MW67" s="98" t="e">
        <f>SUM(Tabelle2[[#This Row],[Jan 23 EV]:[Dec 23 EV]])</f>
        <v>#REF!</v>
      </c>
      <c r="MX67" s="98" t="e">
        <f>SUM(Tabelle2[[#This Row],[Jan 24 EV]:[Dec 24 EV]])</f>
        <v>#REF!</v>
      </c>
      <c r="MY67" s="98">
        <f t="shared" si="51"/>
        <v>0</v>
      </c>
      <c r="MZ67" s="98">
        <f t="shared" si="52"/>
        <v>0</v>
      </c>
      <c r="NA67" s="98">
        <f t="shared" si="53"/>
        <v>0</v>
      </c>
      <c r="NB67" s="98">
        <f t="shared" si="54"/>
        <v>0</v>
      </c>
      <c r="NC67" s="52">
        <v>0</v>
      </c>
      <c r="ND67" s="52">
        <v>0</v>
      </c>
      <c r="NE67" s="52">
        <v>0</v>
      </c>
      <c r="NF67" s="52">
        <v>0</v>
      </c>
      <c r="NG67" s="52">
        <v>0</v>
      </c>
      <c r="NH67" s="52">
        <v>0</v>
      </c>
      <c r="NI67" s="52">
        <v>0</v>
      </c>
      <c r="NJ67" s="52">
        <v>0</v>
      </c>
      <c r="NK67" s="52">
        <v>0</v>
      </c>
      <c r="NL67" s="52">
        <v>0</v>
      </c>
      <c r="NM67" s="52">
        <v>0</v>
      </c>
      <c r="NN67" s="52">
        <v>0</v>
      </c>
      <c r="NO67" s="198">
        <f t="shared" si="58"/>
        <v>0</v>
      </c>
      <c r="NP67" s="198">
        <f t="shared" si="59"/>
        <v>0</v>
      </c>
      <c r="NQ67" s="198">
        <f t="shared" si="60"/>
        <v>0</v>
      </c>
      <c r="NR67" s="198">
        <f t="shared" si="61"/>
        <v>0</v>
      </c>
      <c r="NS67" s="198">
        <f t="shared" si="62"/>
        <v>0</v>
      </c>
      <c r="NT67" s="198">
        <v>0</v>
      </c>
      <c r="NU67" s="198">
        <v>0</v>
      </c>
      <c r="NV67" s="198">
        <v>0</v>
      </c>
      <c r="NW67" s="198">
        <v>0</v>
      </c>
      <c r="NX67" s="198">
        <v>0</v>
      </c>
      <c r="NY67" s="198">
        <v>0</v>
      </c>
      <c r="NZ67" s="198">
        <v>0</v>
      </c>
      <c r="OA67" s="198">
        <v>0</v>
      </c>
      <c r="OB67" s="198">
        <v>0</v>
      </c>
      <c r="OC67" s="198">
        <v>0</v>
      </c>
      <c r="OD67" s="198">
        <v>0</v>
      </c>
      <c r="OE67" s="198">
        <v>0</v>
      </c>
      <c r="OF67" s="198">
        <f>SUM(Tabelle2[[#This Row],[Jan 23 B EV]:[Mar 23 B EV]])</f>
        <v>0</v>
      </c>
      <c r="OG67" s="198">
        <f>SUM(Tabelle2[[#This Row],[Apr 23 B EV]:[Jun 23 B EV]])</f>
        <v>0</v>
      </c>
      <c r="OH67" s="198">
        <f>SUM(Tabelle2[[#This Row],[Jul 23 B EV]:[Sep 23 B EV]])</f>
        <v>0</v>
      </c>
      <c r="OI67" s="198">
        <f>SUM(Tabelle2[[#This Row],[Oct 23 B EV]:[Dec 23 B EV]])</f>
        <v>0</v>
      </c>
      <c r="OJ67" s="198">
        <f>SUM(Tabelle2[[#This Row],[Jan 23 B EV]:[Dec 23 B EV]])</f>
        <v>0</v>
      </c>
      <c r="OK67" s="68"/>
      <c r="OL67" s="68"/>
      <c r="OM67" s="43" t="s">
        <v>959</v>
      </c>
      <c r="ON67" s="43" t="s">
        <v>975</v>
      </c>
      <c r="OO67" s="43">
        <v>0</v>
      </c>
      <c r="OP67" s="43">
        <v>0</v>
      </c>
      <c r="OQ67" s="68"/>
      <c r="OR67" s="68"/>
      <c r="OS67" s="68"/>
      <c r="OT67" s="68"/>
      <c r="OU67" s="68"/>
      <c r="OV67" s="68"/>
      <c r="OW67" s="68"/>
      <c r="OX67" s="198" t="s">
        <v>1229</v>
      </c>
      <c r="OY67" s="198" t="s">
        <v>1229</v>
      </c>
      <c r="OZ67" s="198" t="s">
        <v>1229</v>
      </c>
      <c r="PA67" s="198" t="s">
        <v>1229</v>
      </c>
      <c r="PB67" s="353" t="s">
        <v>1229</v>
      </c>
      <c r="PC67" s="49" t="s">
        <v>57</v>
      </c>
      <c r="PD67" s="53" t="s">
        <v>100</v>
      </c>
      <c r="PE67" s="53" t="s">
        <v>159</v>
      </c>
      <c r="PF67" s="53" t="s">
        <v>45</v>
      </c>
      <c r="PG67" s="53">
        <v>0</v>
      </c>
      <c r="PH67" s="53">
        <v>0</v>
      </c>
      <c r="PI67" s="53">
        <v>1</v>
      </c>
      <c r="PJ67" s="53" t="s">
        <v>45</v>
      </c>
      <c r="PK67" s="53">
        <v>0</v>
      </c>
      <c r="PL67" s="53">
        <v>0</v>
      </c>
      <c r="PM67" s="334"/>
      <c r="PN67" s="53" t="s">
        <v>979</v>
      </c>
      <c r="PO67" s="53" t="s">
        <v>17</v>
      </c>
      <c r="PP67" s="200">
        <v>2407.8740082170316</v>
      </c>
      <c r="PQ67" s="56">
        <v>2220.7924770497352</v>
      </c>
      <c r="PR67" s="56">
        <v>2393.0833333333335</v>
      </c>
      <c r="PS67" s="56">
        <v>2425</v>
      </c>
      <c r="PT67" s="200">
        <v>2151.6666666666665</v>
      </c>
      <c r="PU67" s="200">
        <v>2059.5416666666665</v>
      </c>
      <c r="PV67" s="200">
        <v>2813.8101851851857</v>
      </c>
      <c r="PW67" s="200">
        <v>3372.4709444775326</v>
      </c>
      <c r="PX67" s="200" t="e">
        <f>IF($PI67=1,SUMIF(#REF!,$PF67,#REF!),SUMIF(#REF!,$PJ67,#REF!))</f>
        <v>#REF!</v>
      </c>
      <c r="PY67" s="200" t="e">
        <f>IF($PI67=1,SUMIF(#REF!,$PF67,#REF!),SUMIF(#REF!,$PJ67,#REF!))</f>
        <v>#REF!</v>
      </c>
      <c r="PZ67" s="200" t="e">
        <f>IF($PI67=1,SUMIF(#REF!,$PF67,#REF!),SUMIF(#REF!,$PJ67,#REF!))</f>
        <v>#REF!</v>
      </c>
      <c r="QA67" s="200" t="e">
        <f>IF($PI67=1,SUMIF(#REF!,$PF67,#REF!),SUMIF(#REF!,$PJ67,#REF!))</f>
        <v>#REF!</v>
      </c>
      <c r="QB67" s="200" t="e">
        <f>IF($PI67=1,SUMIF(#REF!,$PF67,#REF!),SUMIF(#REF!,$PJ67,#REF!))</f>
        <v>#REF!</v>
      </c>
      <c r="QC67" s="200" t="e">
        <f>IF($PI67=1,SUMIF(#REF!,$PF67,#REF!),SUMIF(#REF!,$PJ67,#REF!))</f>
        <v>#REF!</v>
      </c>
      <c r="QD67" s="57">
        <f t="shared" si="55"/>
        <v>1.7877379440250367</v>
      </c>
      <c r="QE67" s="57">
        <f t="shared" si="56"/>
        <v>1.9264320833333333</v>
      </c>
      <c r="QF67" s="57">
        <f t="shared" si="50"/>
        <v>1.9521249999999997</v>
      </c>
      <c r="QG67" s="57">
        <f t="shared" si="57"/>
        <v>1.7320916666666664</v>
      </c>
      <c r="QH67" s="57">
        <f t="shared" si="85"/>
        <v>1.6579310416666664</v>
      </c>
      <c r="QI67" s="57">
        <f t="shared" si="86"/>
        <v>2.2651171990740746</v>
      </c>
      <c r="QJ67" s="57">
        <f>IF(Tabelle2[[#This Row],[Index and Premium Usage]]=1,($AW67*(1+$AZ67))*(PW67*(1+$PG67)+$PH67)/1000,($AW67*(1+$AZ67))*(PW67*(1+$PG67)+$PK67)/1000)</f>
        <v>2.7148391103044136</v>
      </c>
      <c r="QK67" s="57" t="e">
        <f>IF($PI67=1,($AW67*(1+$AY67))*(PX67*(1+$PG67)+$PH67)/1000,($AW67*(1+$AZ67))*(PX67*(1+$PG67)+$PK67+Tabelle2[[#This Row],[Premium VW 2023]])/1000)</f>
        <v>#REF!</v>
      </c>
      <c r="QL67" s="57" t="e">
        <f t="shared" si="44"/>
        <v>#REF!</v>
      </c>
      <c r="QM67" s="57" t="e">
        <f t="shared" si="45"/>
        <v>#REF!</v>
      </c>
      <c r="QN67" s="57" t="e">
        <f t="shared" si="46"/>
        <v>#REF!</v>
      </c>
      <c r="QO67" s="57" t="e">
        <f t="shared" si="47"/>
        <v>#REF!</v>
      </c>
      <c r="QP67" s="57" t="e">
        <f t="shared" si="48"/>
        <v>#REF!</v>
      </c>
    </row>
    <row r="68" spans="1:458" ht="12.75" customHeight="1">
      <c r="A68" s="94" t="s">
        <v>886</v>
      </c>
      <c r="B68" s="94" t="s">
        <v>87</v>
      </c>
      <c r="C68" s="94" t="s">
        <v>1553</v>
      </c>
      <c r="D68" s="2" t="s">
        <v>108</v>
      </c>
      <c r="E68" s="173" t="s">
        <v>304</v>
      </c>
      <c r="F68" s="2" t="s">
        <v>304</v>
      </c>
      <c r="G68" s="2" t="s">
        <v>304</v>
      </c>
      <c r="H68" s="2" t="s">
        <v>1557</v>
      </c>
      <c r="I68" s="188" t="s">
        <v>422</v>
      </c>
      <c r="J68" s="2" t="s">
        <v>423</v>
      </c>
      <c r="K68" s="2" t="s">
        <v>28</v>
      </c>
      <c r="L68" s="2" t="s">
        <v>28</v>
      </c>
      <c r="M68" s="2" t="s">
        <v>556</v>
      </c>
      <c r="N68" s="64"/>
      <c r="O68" s="64" t="s">
        <v>557</v>
      </c>
      <c r="P68" s="65"/>
      <c r="Q68" s="2"/>
      <c r="R68" s="63"/>
      <c r="S68" s="63"/>
      <c r="T68" s="94" t="s">
        <v>1282</v>
      </c>
      <c r="U68" s="63" t="s">
        <v>14</v>
      </c>
      <c r="V68" s="63"/>
      <c r="W68" s="63"/>
      <c r="X68" s="94"/>
      <c r="Y68" s="63" t="s">
        <v>235</v>
      </c>
      <c r="Z68" s="94" t="s">
        <v>261</v>
      </c>
      <c r="AA68" s="69" t="s">
        <v>558</v>
      </c>
      <c r="AB68" s="64"/>
      <c r="AC68" s="327"/>
      <c r="AD68" s="63"/>
      <c r="AE68" s="63"/>
      <c r="AF68" s="63" t="s">
        <v>119</v>
      </c>
      <c r="AG68" s="2"/>
      <c r="AH68" s="2"/>
      <c r="AI68" s="2"/>
      <c r="AJ68" s="63" t="s">
        <v>120</v>
      </c>
      <c r="AK68" s="66"/>
      <c r="AL68" s="67"/>
      <c r="AM68" s="67"/>
      <c r="AN68" s="67"/>
      <c r="AO68" s="67"/>
      <c r="AP68" s="67">
        <v>1</v>
      </c>
      <c r="AQ68" s="33"/>
      <c r="AR68" s="37">
        <v>2.17</v>
      </c>
      <c r="AS68" s="67">
        <v>2.17</v>
      </c>
      <c r="AT68" s="67">
        <v>2.17</v>
      </c>
      <c r="AU68" s="67">
        <v>2.17</v>
      </c>
      <c r="AV68" s="67">
        <v>2.17</v>
      </c>
      <c r="AW68" s="33">
        <v>2.17</v>
      </c>
      <c r="AX68" s="193"/>
      <c r="AY68" s="36">
        <v>0.2</v>
      </c>
      <c r="AZ68" s="36">
        <v>0.2</v>
      </c>
      <c r="BA68" s="96">
        <v>0</v>
      </c>
      <c r="BB68" s="96">
        <v>0</v>
      </c>
      <c r="BC68" s="96">
        <v>0</v>
      </c>
      <c r="BD68" s="96">
        <v>0</v>
      </c>
      <c r="BE68" s="133">
        <v>0</v>
      </c>
      <c r="BF68" s="133">
        <v>0</v>
      </c>
      <c r="BG68" s="133">
        <v>0</v>
      </c>
      <c r="BH68" s="133">
        <v>0</v>
      </c>
      <c r="BI68" s="133">
        <v>0</v>
      </c>
      <c r="BJ68" s="133">
        <v>0</v>
      </c>
      <c r="BK68" s="133">
        <v>0</v>
      </c>
      <c r="BL68" s="133">
        <v>0</v>
      </c>
      <c r="BM68" s="96">
        <v>0</v>
      </c>
      <c r="BN68" s="96">
        <v>0</v>
      </c>
      <c r="BO68" s="96">
        <v>0</v>
      </c>
      <c r="BP68" s="96">
        <v>0</v>
      </c>
      <c r="BQ68" s="96">
        <v>0</v>
      </c>
      <c r="BR68" s="96">
        <v>0</v>
      </c>
      <c r="BS68" s="96">
        <v>0</v>
      </c>
      <c r="BT68" s="96">
        <v>0</v>
      </c>
      <c r="BU68" s="96">
        <v>0</v>
      </c>
      <c r="BV68" s="96">
        <v>0</v>
      </c>
      <c r="BW68" s="96">
        <v>0</v>
      </c>
      <c r="BX68" s="96">
        <v>0</v>
      </c>
      <c r="BY68" s="96">
        <v>0</v>
      </c>
      <c r="BZ68" s="96">
        <v>0</v>
      </c>
      <c r="CA68" s="96">
        <v>0</v>
      </c>
      <c r="CB68" s="96">
        <v>0</v>
      </c>
      <c r="CC68" s="96">
        <v>0</v>
      </c>
      <c r="CD68" s="96">
        <v>0</v>
      </c>
      <c r="CE68" s="96">
        <v>0</v>
      </c>
      <c r="CF68" s="96">
        <v>0</v>
      </c>
      <c r="CG68" s="96">
        <v>0</v>
      </c>
      <c r="CH68" s="96">
        <v>0</v>
      </c>
      <c r="CI68" s="96">
        <v>0</v>
      </c>
      <c r="CJ68" s="96">
        <v>0</v>
      </c>
      <c r="CK68" s="95">
        <f>SUM(Tabelle2[[#This Row],[Jan 22 CF]:[Mar 22 CF]])</f>
        <v>0</v>
      </c>
      <c r="CL68" s="95">
        <f>SUM(Tabelle2[[#This Row],[Apr 22 CF]:[Jun 22 CF]])</f>
        <v>0</v>
      </c>
      <c r="CM68" s="95">
        <f>SUM(Tabelle2[[#This Row],[Jul 22 CF]:[Sep 22 CF]])</f>
        <v>0</v>
      </c>
      <c r="CN68" s="95">
        <f>SUM(Tabelle2[[#This Row],[Oct 22 CF]:[Dec 22 CF]])</f>
        <v>0</v>
      </c>
      <c r="CO68" s="95">
        <f>SUM(Tabelle2[[#This Row],[Jan 23 CF]:[Mar 23 CF]])</f>
        <v>0</v>
      </c>
      <c r="CP68" s="95">
        <f>SUM(Tabelle2[[#This Row],[Apr 23 CF]:[Jun 23 CF]])</f>
        <v>0</v>
      </c>
      <c r="CQ68" s="95">
        <f>SUM(Tabelle2[[#This Row],[Jul 23 CF]:[Sep 23 CF]])</f>
        <v>0</v>
      </c>
      <c r="CR68" s="95">
        <f>SUM(Tabelle2[[#This Row],[Oct 23 CF]:[Dec 23 CF]])</f>
        <v>0</v>
      </c>
      <c r="CS68" s="95">
        <f>SUM(Tabelle2[[#This Row],[Jan 24 CF]:[Mar 24 CF]])</f>
        <v>0</v>
      </c>
      <c r="CT68" s="95">
        <f>SUM(Tabelle2[[#This Row],[Apr 24 CF]:[Jun 24 CF]])</f>
        <v>0</v>
      </c>
      <c r="CU68" s="95">
        <f>SUM(Tabelle2[[#This Row],[Jul 24 CF]:[Sep 24 CF]])</f>
        <v>0</v>
      </c>
      <c r="CV68" s="95">
        <f>SUM(Tabelle2[[#This Row],[Oct 24 CF]:[Dec 24 CF]])</f>
        <v>0</v>
      </c>
      <c r="CW68" s="98">
        <v>0</v>
      </c>
      <c r="CX68" s="275">
        <v>0</v>
      </c>
      <c r="CY68" s="98">
        <v>0</v>
      </c>
      <c r="CZ68" s="52">
        <v>0</v>
      </c>
      <c r="DA68" s="52">
        <f>SUM(Tabelle2[[#This Row],[Jan 22 CF]:[Dec 22 CF]])</f>
        <v>0</v>
      </c>
      <c r="DB68" s="98">
        <f>SUM(Tabelle2[[#This Row],[Jan 23 CF]:[Dec 23 CF]])</f>
        <v>0</v>
      </c>
      <c r="DC68" s="98">
        <f>SUM(Tabelle2[[#This Row],[Jan 24 CF]:[Dec 24 CF]])</f>
        <v>0</v>
      </c>
      <c r="DD68" s="98">
        <v>0</v>
      </c>
      <c r="DE68" s="98">
        <v>0</v>
      </c>
      <c r="DF68" s="98">
        <v>0</v>
      </c>
      <c r="DG68" s="98">
        <v>0</v>
      </c>
      <c r="DH68" s="98">
        <v>0</v>
      </c>
      <c r="DI68" s="98">
        <v>0</v>
      </c>
      <c r="DJ68" s="98">
        <v>0</v>
      </c>
      <c r="DK68" s="98">
        <v>0</v>
      </c>
      <c r="DL68" s="98">
        <v>0</v>
      </c>
      <c r="DM68" s="98">
        <v>0</v>
      </c>
      <c r="DN68" s="98"/>
      <c r="DO68" s="98"/>
      <c r="DP68" s="226">
        <v>0.95</v>
      </c>
      <c r="DQ68" s="226">
        <v>0.92500000000000004</v>
      </c>
      <c r="DR68" s="226">
        <v>0.8</v>
      </c>
      <c r="DS68" s="226">
        <v>0.85</v>
      </c>
      <c r="DT68" s="226">
        <v>0.9</v>
      </c>
      <c r="DU68" s="226">
        <v>0.9</v>
      </c>
      <c r="DV68" s="226">
        <v>0.9</v>
      </c>
      <c r="DW68" s="226">
        <v>0.9</v>
      </c>
      <c r="DX68" s="226">
        <v>0.9</v>
      </c>
      <c r="DY68" s="226">
        <v>0.9</v>
      </c>
      <c r="DZ68" s="226">
        <v>0.9</v>
      </c>
      <c r="EA68" s="226">
        <v>0.88</v>
      </c>
      <c r="EB68" s="226">
        <v>0.9</v>
      </c>
      <c r="EC68" s="226">
        <v>0.93</v>
      </c>
      <c r="ED68" s="226">
        <v>0.93</v>
      </c>
      <c r="EE68" s="226">
        <v>0.9</v>
      </c>
      <c r="EF68" s="316">
        <v>0.9</v>
      </c>
      <c r="EG68" s="316">
        <v>0.9</v>
      </c>
      <c r="EH68" s="316">
        <v>0.9</v>
      </c>
      <c r="EI68" s="226">
        <v>0.95</v>
      </c>
      <c r="EJ68" s="226">
        <v>0.95</v>
      </c>
      <c r="EK68" s="226">
        <v>0.95</v>
      </c>
      <c r="EL68" s="226">
        <v>0.97499999999999998</v>
      </c>
      <c r="EM68" s="226">
        <v>0.95</v>
      </c>
      <c r="EN68" s="226">
        <v>0.9</v>
      </c>
      <c r="EO68" s="226">
        <v>0.9</v>
      </c>
      <c r="EP68" s="226">
        <v>0.9</v>
      </c>
      <c r="EQ68" s="226">
        <v>0.9</v>
      </c>
      <c r="ER68" s="226">
        <v>0.9</v>
      </c>
      <c r="ES68" s="226">
        <v>0.9</v>
      </c>
      <c r="ET68" s="226">
        <v>0.9</v>
      </c>
      <c r="EU68" s="226">
        <v>0.9</v>
      </c>
      <c r="EV68" s="226">
        <v>0.9</v>
      </c>
      <c r="EW68" s="226">
        <v>0.9</v>
      </c>
      <c r="EX68" s="226">
        <v>0.9</v>
      </c>
      <c r="EY68" s="226">
        <v>0.9</v>
      </c>
      <c r="EZ68" s="316">
        <v>0.9</v>
      </c>
      <c r="FA68" s="226">
        <v>0.9</v>
      </c>
      <c r="FB68" s="226">
        <v>0.85</v>
      </c>
      <c r="FC68" s="226">
        <v>0.85</v>
      </c>
      <c r="FD68" s="226">
        <v>0.85</v>
      </c>
      <c r="FE68" s="226">
        <v>0.85</v>
      </c>
      <c r="FF68" s="226">
        <v>0.85</v>
      </c>
      <c r="FG68" s="226">
        <v>0.85</v>
      </c>
      <c r="FH68" s="226">
        <v>0.85</v>
      </c>
      <c r="FI68" s="226">
        <v>0.85</v>
      </c>
      <c r="FJ68" s="226">
        <v>0.85</v>
      </c>
      <c r="FK68" s="226">
        <v>0.85</v>
      </c>
      <c r="FL68" s="226">
        <v>0.85</v>
      </c>
      <c r="FM68" s="195">
        <f t="shared" si="70"/>
        <v>0</v>
      </c>
      <c r="FN68" s="195">
        <f t="shared" si="71"/>
        <v>0</v>
      </c>
      <c r="FO68" s="195">
        <f t="shared" si="72"/>
        <v>0</v>
      </c>
      <c r="FP68" s="195">
        <f t="shared" si="73"/>
        <v>0</v>
      </c>
      <c r="FQ68" s="195">
        <f t="shared" si="74"/>
        <v>0</v>
      </c>
      <c r="FR68" s="195">
        <f t="shared" si="75"/>
        <v>0</v>
      </c>
      <c r="FS68" s="195">
        <f t="shared" si="76"/>
        <v>0</v>
      </c>
      <c r="FT68" s="95">
        <f t="shared" si="77"/>
        <v>0</v>
      </c>
      <c r="FU68" s="95">
        <f t="shared" si="78"/>
        <v>0</v>
      </c>
      <c r="FV68" s="95">
        <f t="shared" si="79"/>
        <v>0</v>
      </c>
      <c r="FW68" s="95">
        <f t="shared" si="80"/>
        <v>0</v>
      </c>
      <c r="FX68" s="95">
        <f t="shared" si="81"/>
        <v>0</v>
      </c>
      <c r="FY68" s="95">
        <f t="shared" si="82"/>
        <v>0</v>
      </c>
      <c r="FZ68" s="95">
        <f t="shared" si="83"/>
        <v>0</v>
      </c>
      <c r="GA68" s="95">
        <f t="shared" si="63"/>
        <v>0</v>
      </c>
      <c r="GB68" s="95">
        <f t="shared" si="64"/>
        <v>0</v>
      </c>
      <c r="GC68" s="95">
        <f t="shared" si="65"/>
        <v>0</v>
      </c>
      <c r="GD68" s="95">
        <f t="shared" si="66"/>
        <v>0</v>
      </c>
      <c r="GE68" s="95">
        <f t="shared" si="67"/>
        <v>0</v>
      </c>
      <c r="GF68" s="95">
        <f t="shared" si="68"/>
        <v>0</v>
      </c>
      <c r="GG68" s="95">
        <f t="shared" si="69"/>
        <v>0</v>
      </c>
      <c r="GH68" s="95">
        <f t="shared" si="84"/>
        <v>0</v>
      </c>
      <c r="GI68" s="95">
        <f>BW68*Tabelle2[[#This Row],[Nov 2023 AF]]</f>
        <v>0</v>
      </c>
      <c r="GJ68" s="95">
        <f>BX68*Tabelle2[[#This Row],[Dec 2023 AF]]</f>
        <v>0</v>
      </c>
      <c r="GK68" s="95">
        <f>BY68*Tabelle2[[#This Row],[Jan 2024 AF]]</f>
        <v>0</v>
      </c>
      <c r="GL68" s="95">
        <f>BZ68*Tabelle2[[#This Row],[Feb 2024 AF]]</f>
        <v>0</v>
      </c>
      <c r="GM68" s="95">
        <f>CA68*Tabelle2[[#This Row],[Mar 2024 AF]]</f>
        <v>0</v>
      </c>
      <c r="GN68" s="95">
        <f>CB68*Tabelle2[[#This Row],[Apr 2024 AF]]</f>
        <v>0</v>
      </c>
      <c r="GO68" s="95">
        <f>CC68*Tabelle2[[#This Row],[May 2024 AF]]</f>
        <v>0</v>
      </c>
      <c r="GP68" s="95">
        <f>CD68*Tabelle2[[#This Row],[Jun 2024 AF]]</f>
        <v>0</v>
      </c>
      <c r="GQ68" s="95">
        <f>CE68*Tabelle2[[#This Row],[Jul 2024 AF]]</f>
        <v>0</v>
      </c>
      <c r="GR68" s="95">
        <f>CF68*Tabelle2[[#This Row],[Aug 2024 AF]]</f>
        <v>0</v>
      </c>
      <c r="GS68" s="95">
        <f>CG68*Tabelle2[[#This Row],[Sep 2024 AF]]</f>
        <v>0</v>
      </c>
      <c r="GT68" s="95">
        <f>CH68*Tabelle2[[#This Row],[Oct 2024 AF]]</f>
        <v>0</v>
      </c>
      <c r="GU68" s="95">
        <f>CI68*Tabelle2[[#This Row],[Nov 2024 AF]]</f>
        <v>0</v>
      </c>
      <c r="GV68" s="95">
        <f>CJ68*Tabelle2[[#This Row],[Dec 2024 AF]]</f>
        <v>0</v>
      </c>
      <c r="GW68" s="95">
        <f>SUM(Tabelle2[[#This Row],[Jan 22 NF]:[Mar 22 NF]])</f>
        <v>0</v>
      </c>
      <c r="GX68" s="95">
        <f>SUM(Tabelle2[[#This Row],[Apr 22 NF]:[Jun 22 NF]])</f>
        <v>0</v>
      </c>
      <c r="GY68" s="95">
        <f>SUM(Tabelle2[[#This Row],[Jul 22 NF]:[Sep 22 NF]])</f>
        <v>0</v>
      </c>
      <c r="GZ68" s="95">
        <f>SUM(Tabelle2[[#This Row],[Oct 22 NF]:[Dec 22 NF]])</f>
        <v>0</v>
      </c>
      <c r="HA68" s="98">
        <f>SUM(Tabelle2[[#This Row],[Jan 23 NF]:[Mar 23 NF]])</f>
        <v>0</v>
      </c>
      <c r="HB68" s="98">
        <f>SUM(Tabelle2[[#This Row],[Apr 23 NF]:[Jun 23 NF]])</f>
        <v>0</v>
      </c>
      <c r="HC68" s="98">
        <f>SUM(Tabelle2[[#This Row],[Jul 23 NF]:[Sep 23 NF]])</f>
        <v>0</v>
      </c>
      <c r="HD68" s="98">
        <f>SUM(Tabelle2[[#This Row],[Oct 23 NF]:[Dec 23 NF]])</f>
        <v>0</v>
      </c>
      <c r="HE68" s="95">
        <f>SUM(Tabelle2[[#This Row],[Jan 24 NF]:[Mar 24 NF]])</f>
        <v>0</v>
      </c>
      <c r="HF68" s="98">
        <f>SUM(Tabelle2[[#This Row],[Apr 24 NF]:[Jun 24 NF]])</f>
        <v>0</v>
      </c>
      <c r="HG68" s="98">
        <f>SUM(Tabelle2[[#This Row],[Jul 24 NF]:[Sep 24 NF]])</f>
        <v>0</v>
      </c>
      <c r="HH68" s="98">
        <f>SUM(Tabelle2[[#This Row],[Oct 24 NF]:[Dec 24 NF]])</f>
        <v>0</v>
      </c>
      <c r="HI68" s="95">
        <v>0</v>
      </c>
      <c r="HJ68" s="95">
        <v>0</v>
      </c>
      <c r="HK68" s="95">
        <v>0</v>
      </c>
      <c r="HL68" s="95">
        <v>0</v>
      </c>
      <c r="HM68" s="95">
        <v>0</v>
      </c>
      <c r="HN68" s="95">
        <v>0</v>
      </c>
      <c r="HO68" s="95">
        <v>0</v>
      </c>
      <c r="HP68" s="95">
        <v>0</v>
      </c>
      <c r="HQ68" s="95">
        <v>0</v>
      </c>
      <c r="HR68" s="95">
        <v>0</v>
      </c>
      <c r="HS68" s="95">
        <v>0</v>
      </c>
      <c r="HT68" s="95">
        <v>0</v>
      </c>
      <c r="HU68" s="95">
        <v>0</v>
      </c>
      <c r="HV68" s="98">
        <v>0</v>
      </c>
      <c r="HW68" s="98">
        <v>0</v>
      </c>
      <c r="HX68" s="98">
        <v>0</v>
      </c>
      <c r="HY68" s="98">
        <v>0</v>
      </c>
      <c r="HZ68" s="98">
        <f>SUM(Tabelle2[[#This Row],[Jan 22 NF]:[Dec 22 NF]])</f>
        <v>0</v>
      </c>
      <c r="IA68" s="98">
        <f>SUM(Tabelle2[[#This Row],[Jan 23 NF]:[Dec 23 NF]])</f>
        <v>0</v>
      </c>
      <c r="IB68" s="98">
        <f>SUM(Tabelle2[[#This Row],[Jan 24 NF]:[Dec 24 NF]])</f>
        <v>0</v>
      </c>
      <c r="IC68" s="98">
        <f>IFERROR(Tabelle2[[#This Row],[2025 CF]]*Tabelle2[[#This Row],[2025 AF]],0)</f>
        <v>0</v>
      </c>
      <c r="ID68" s="98">
        <f>IFERROR(Tabelle2[[#This Row],[2026 CF]]*Tabelle2[[#This Row],[2026 AF]],0)</f>
        <v>0</v>
      </c>
      <c r="IE68" s="98">
        <f>IFERROR(Tabelle2[[#This Row],[2027 CF]]*Tabelle2[[#This Row],[2027 AF]],0)</f>
        <v>0</v>
      </c>
      <c r="IF68" s="98">
        <f>IFERROR(Tabelle2[[#This Row],[2028 CF]]*Tabelle2[[#This Row],[2028 AF]],0)</f>
        <v>0</v>
      </c>
      <c r="IG68" s="98">
        <f>IFERROR(Tabelle2[[#This Row],[2029 CF]]*Tabelle2[[#This Row],[2029 AF]],0)</f>
        <v>0</v>
      </c>
      <c r="IH68" s="98">
        <f>IFERROR(Tabelle2[[#This Row],[2030 CF]]*Tabelle2[[#This Row],[2030 AF]],0)</f>
        <v>0</v>
      </c>
      <c r="II68" s="98">
        <f>IFERROR(Tabelle2[[#This Row],[2031 CF]]*Tabelle2[[#This Row],[2031 AF]],0)</f>
        <v>0</v>
      </c>
      <c r="IJ68" s="98">
        <f>IFERROR(Tabelle2[[#This Row],[2032 CF]]*Tabelle2[[#This Row],[2032 AF]],0)</f>
        <v>0</v>
      </c>
      <c r="IK68" s="98">
        <f>IFERROR(Tabelle2[[#This Row],[2033 CF]]*Tabelle2[[#This Row],[2033 AF]],0)</f>
        <v>0</v>
      </c>
      <c r="IL68" s="98">
        <f>IFERROR(Tabelle2[[#This Row],[2034 CF]]*Tabelle2[[#This Row],[2034 AF]],0)</f>
        <v>0</v>
      </c>
      <c r="IM68" s="98">
        <f>IFERROR(Tabelle2[[#This Row],[2035 CF]]*Tabelle2[[#This Row],[2035 AF]],0)</f>
        <v>0</v>
      </c>
      <c r="IN68" s="51">
        <v>0</v>
      </c>
      <c r="IO68" s="51">
        <v>0</v>
      </c>
      <c r="IP68" s="51">
        <v>0</v>
      </c>
      <c r="IQ68" s="51">
        <v>0</v>
      </c>
      <c r="IR68" s="51">
        <v>0</v>
      </c>
      <c r="IS68" s="51">
        <v>0</v>
      </c>
      <c r="IT68" s="51">
        <v>0</v>
      </c>
      <c r="IU68" s="51">
        <v>0</v>
      </c>
      <c r="IV68" s="51">
        <v>0</v>
      </c>
      <c r="IW68" s="51">
        <v>0</v>
      </c>
      <c r="IX68" s="51">
        <v>0</v>
      </c>
      <c r="IY68" s="51">
        <v>0</v>
      </c>
      <c r="IZ68" s="199">
        <v>0</v>
      </c>
      <c r="JA68" s="199">
        <v>0</v>
      </c>
      <c r="JB68" s="199">
        <v>0</v>
      </c>
      <c r="JC68" s="199">
        <v>0</v>
      </c>
      <c r="JD68" s="199">
        <v>0</v>
      </c>
      <c r="JE68" s="196">
        <v>0</v>
      </c>
      <c r="JF68" s="196">
        <v>0</v>
      </c>
      <c r="JG68" s="196">
        <v>0</v>
      </c>
      <c r="JH68" s="196">
        <v>0</v>
      </c>
      <c r="JI68" s="196">
        <v>0</v>
      </c>
      <c r="JJ68" s="196">
        <v>0</v>
      </c>
      <c r="JK68" s="196">
        <v>0</v>
      </c>
      <c r="JL68" s="196">
        <v>0</v>
      </c>
      <c r="JM68" s="196">
        <v>0</v>
      </c>
      <c r="JN68" s="196">
        <v>0</v>
      </c>
      <c r="JO68" s="196">
        <v>0</v>
      </c>
      <c r="JP68" s="196">
        <v>0</v>
      </c>
      <c r="JQ68" s="196">
        <f>SUM(Tabelle2[[#This Row],[Jan-23B]:[Mar-23B]])</f>
        <v>0</v>
      </c>
      <c r="JR68" s="196">
        <f>SUM(Tabelle2[[#This Row],[Apr-23B]:[Jun-23B]])</f>
        <v>0</v>
      </c>
      <c r="JS68" s="196">
        <f>SUM(Tabelle2[[#This Row],[Jul-23B]:[Sep-23B]])</f>
        <v>0</v>
      </c>
      <c r="JT68" s="196">
        <f>SUM(Tabelle2[[#This Row],[Oct-23B]:[Dec-23B]])</f>
        <v>0</v>
      </c>
      <c r="JU68" s="196">
        <f>SUM(Tabelle2[[#This Row],[1Q23 B1]:[4Q23 B]])</f>
        <v>0</v>
      </c>
      <c r="JV68" s="196">
        <v>0</v>
      </c>
      <c r="JW68" s="196">
        <v>0</v>
      </c>
      <c r="JX68" s="196">
        <v>0</v>
      </c>
      <c r="JY68" s="196">
        <v>0</v>
      </c>
      <c r="JZ68" s="196">
        <v>0</v>
      </c>
      <c r="KA68" s="196">
        <v>0</v>
      </c>
      <c r="KB68" s="196">
        <v>0</v>
      </c>
      <c r="KC68" s="196">
        <v>0</v>
      </c>
      <c r="KD68" s="196">
        <v>0</v>
      </c>
      <c r="KE68" s="196">
        <v>0</v>
      </c>
      <c r="KF68" s="196" t="str">
        <f>IF(SUM(Tabelle2[[#This Row],[2018 NF]:[2028 NF]],Tabelle2[[#This Row],[2023 B]])&gt;0,"yes","no")</f>
        <v>no</v>
      </c>
      <c r="KG68" s="196">
        <f>IFERROR(INDEX(Tabelle2[[#Headers],[2005 NF]:[2034 NF]],MATCH(TRUE,INDEX(Tabelle2[[#This Row],[2005 NF]:[2034 NF]]&gt;1000,),0)),0)</f>
        <v>0</v>
      </c>
      <c r="KH68" s="196">
        <f>IFERROR(LOOKUP(2,1/(Tabelle2[[#This Row],[2005 NF]:[2035 NF]]&gt;1000),Tabelle2[[#Headers],[2005 NF]:[2035 NF]]),0)</f>
        <v>0</v>
      </c>
      <c r="KI68" s="196">
        <f>SUM(Tabelle2[[#This Row],[Jan 23 NF]:[Mar 23 NF]])</f>
        <v>0</v>
      </c>
      <c r="KJ68" s="196">
        <f>SUM(Tabelle2[[#This Row],[Jan-23B]:[Mar-23B]])</f>
        <v>0</v>
      </c>
      <c r="KK68" s="52">
        <v>0</v>
      </c>
      <c r="KL68" s="52">
        <v>0</v>
      </c>
      <c r="KM68" s="52">
        <v>0</v>
      </c>
      <c r="KN68" s="52">
        <v>0</v>
      </c>
      <c r="KO68" s="52">
        <v>0</v>
      </c>
      <c r="KP68" s="52">
        <v>0</v>
      </c>
      <c r="KQ68" s="52">
        <v>0</v>
      </c>
      <c r="KR68" s="52">
        <v>0</v>
      </c>
      <c r="KS68" s="52">
        <v>0</v>
      </c>
      <c r="KT68" s="52">
        <v>0</v>
      </c>
      <c r="KU68" s="52">
        <v>0</v>
      </c>
      <c r="KV68" s="52">
        <v>0</v>
      </c>
      <c r="KW68" s="52">
        <v>0</v>
      </c>
      <c r="KX68" s="52">
        <v>0</v>
      </c>
      <c r="KY68" s="52">
        <v>0</v>
      </c>
      <c r="KZ68" s="52">
        <v>0</v>
      </c>
      <c r="LA68" s="52" t="e">
        <f>$AV68*2.204623/#REF!*$AP68*Tabelle2[[#This Row],[May 23 NF]]</f>
        <v>#REF!</v>
      </c>
      <c r="LB68" s="52" t="e">
        <f>$AV68*2.204623/#REF!*$AP68*Tabelle2[[#This Row],[Jun 23 NF]]</f>
        <v>#REF!</v>
      </c>
      <c r="LC68" s="52" t="e">
        <f>$AV68*2.204623/#REF!*$AP68*Tabelle2[[#This Row],[Jul 23 NF]]</f>
        <v>#REF!</v>
      </c>
      <c r="LD68" s="52" t="e">
        <f>$AV68*2.204623/#REF!*$AP68*Tabelle2[[#This Row],[Aug 23 NF]]</f>
        <v>#REF!</v>
      </c>
      <c r="LE68" s="52" t="e">
        <f>$AV68*2.204623/#REF!*$AP68*Tabelle2[[#This Row],[Sep 23 NF]]</f>
        <v>#REF!</v>
      </c>
      <c r="LF68" s="52" t="e">
        <f>$AV68*2.204623/#REF!*$AP68*Tabelle2[[#This Row],[Oct 23 NF]]</f>
        <v>#REF!</v>
      </c>
      <c r="LG68" s="52" t="e">
        <f>$AV68*2.204623/#REF!*$AP68*Tabelle2[[#This Row],[Nov 23 NF]]</f>
        <v>#REF!</v>
      </c>
      <c r="LH68" s="52" t="e">
        <f>$AV68*2.204623/#REF!*$AP68*Tabelle2[[#This Row],[Dec 23 NF]]</f>
        <v>#REF!</v>
      </c>
      <c r="LI68" s="52" t="e">
        <f>$AV68*2.204623/#REF!*$AP68*Tabelle2[[#This Row],[Jan 24 NF]]</f>
        <v>#REF!</v>
      </c>
      <c r="LJ68" s="52" t="e">
        <f>$AV68*2.204623/#REF!*$AP68*Tabelle2[[#This Row],[Feb 24 NF]]</f>
        <v>#REF!</v>
      </c>
      <c r="LK68" s="52" t="e">
        <f>$AV68*2.204623/#REF!*$AP68*Tabelle2[[#This Row],[Mar 24 NF]]</f>
        <v>#REF!</v>
      </c>
      <c r="LL68" s="52" t="e">
        <f>$AV68*2.204623/#REF!*$AP68*Tabelle2[[#This Row],[Apr 24 NF]]</f>
        <v>#REF!</v>
      </c>
      <c r="LM68" s="52" t="e">
        <f>$AV68*2.204623/#REF!*$AP68*Tabelle2[[#This Row],[May 24 NF]]</f>
        <v>#REF!</v>
      </c>
      <c r="LN68" s="52" t="e">
        <f>$AV68*2.204623/#REF!*$AP68*Tabelle2[[#This Row],[Jun 24 NF]]</f>
        <v>#REF!</v>
      </c>
      <c r="LO68" s="52" t="e">
        <f>$AV68*2.204623/#REF!*$AP68*Tabelle2[[#This Row],[Jul 24 NF]]</f>
        <v>#REF!</v>
      </c>
      <c r="LP68" s="52" t="e">
        <f>$AV68*2.204623/#REF!*$AP68*Tabelle2[[#This Row],[Aug 24 NF]]</f>
        <v>#REF!</v>
      </c>
      <c r="LQ68" s="52" t="e">
        <f>$AV68*2.204623/#REF!*$AP68*Tabelle2[[#This Row],[Sep 24 NF]]</f>
        <v>#REF!</v>
      </c>
      <c r="LR68" s="52" t="e">
        <f>$AV68*2.204623/#REF!*$AP68*Tabelle2[[#This Row],[Oct 24 NF]]</f>
        <v>#REF!</v>
      </c>
      <c r="LS68" s="52" t="e">
        <f>$AV68*2.204623/#REF!*$AP68*Tabelle2[[#This Row],[Nov 24 NF]]</f>
        <v>#REF!</v>
      </c>
      <c r="LT68" s="52" t="e">
        <f>$AV68*2.204623/#REF!*$AP68*Tabelle2[[#This Row],[Dec 24 NF]]</f>
        <v>#REF!</v>
      </c>
      <c r="LU68" s="198">
        <f>SUM(Tabelle2[[#This Row],[Jan 22 EV]:[Mar 22 EV]])</f>
        <v>0</v>
      </c>
      <c r="LV68" s="198">
        <f>SUM(Tabelle2[[#This Row],[Apr 22 EV]:[Jun 22 EV]])</f>
        <v>0</v>
      </c>
      <c r="LW68" s="198">
        <f>SUM(Tabelle2[[#This Row],[Jul 22 EV]:[Sep 22 EV]])</f>
        <v>0</v>
      </c>
      <c r="LX68" s="198">
        <f>SUM(Tabelle2[[#This Row],[Oct 22 EV]:[Dec 22 EV]])</f>
        <v>0</v>
      </c>
      <c r="LY68" s="198">
        <f>SUM(Tabelle2[[#This Row],[Jan 23 EV]:[Mar 23 EV]])</f>
        <v>0</v>
      </c>
      <c r="LZ68" s="198" t="e">
        <f>SUM(Tabelle2[[#This Row],[Apr 23 EV]:[Jun 23 EV]])</f>
        <v>#REF!</v>
      </c>
      <c r="MA68" s="198" t="e">
        <f>SUM(Tabelle2[[#This Row],[Jul 23 EV]:[Sep 23 EV]])</f>
        <v>#REF!</v>
      </c>
      <c r="MB68" s="198" t="e">
        <f>SUM(Tabelle2[[#This Row],[Oct 23 EV]:[Dec 23 EV]])</f>
        <v>#REF!</v>
      </c>
      <c r="MC68" s="198" t="e">
        <f>SUM(Tabelle2[[#This Row],[Jan 24 EV]:[Mar 24 EV]])</f>
        <v>#REF!</v>
      </c>
      <c r="MD68" s="198" t="e">
        <f>SUM(Tabelle2[[#This Row],[Apr 24 EV]:[Jun 24 EV]])</f>
        <v>#REF!</v>
      </c>
      <c r="ME68" s="198" t="e">
        <f>SUM(Tabelle2[[#This Row],[Jul 24 EV]:[Sep 24 EV]])</f>
        <v>#REF!</v>
      </c>
      <c r="MF68" s="198" t="e">
        <f>SUM(Tabelle2[[#This Row],[Oct 24 EV]:[Dec 24 EV]])</f>
        <v>#REF!</v>
      </c>
      <c r="MG68" s="68">
        <v>0</v>
      </c>
      <c r="MH68" s="68">
        <v>0</v>
      </c>
      <c r="MI68" s="68">
        <v>0</v>
      </c>
      <c r="MJ68" s="68">
        <v>0</v>
      </c>
      <c r="MK68" s="68">
        <v>0</v>
      </c>
      <c r="ML68" s="68">
        <v>0</v>
      </c>
      <c r="MM68" s="68">
        <v>0</v>
      </c>
      <c r="MN68" s="68">
        <v>0</v>
      </c>
      <c r="MO68" s="68">
        <v>0</v>
      </c>
      <c r="MP68" s="98">
        <v>0</v>
      </c>
      <c r="MQ68" s="98" t="e">
        <f>$AS68*2.204623/#REF!*$AP68*HU68</f>
        <v>#REF!</v>
      </c>
      <c r="MR68" s="98" t="e">
        <f>$AT68*2.204623/#REF!*$AP68*HV68</f>
        <v>#REF!</v>
      </c>
      <c r="MS68" s="98">
        <v>0</v>
      </c>
      <c r="MT68" s="98">
        <v>0</v>
      </c>
      <c r="MU68" s="98">
        <v>0</v>
      </c>
      <c r="MV68" s="98">
        <f>SUM(Tabelle2[[#This Row],[Jan 22 EV]:[Dec 22 EV]])</f>
        <v>0</v>
      </c>
      <c r="MW68" s="98" t="e">
        <f>SUM(Tabelle2[[#This Row],[Jan 23 EV]:[Dec 23 EV]])</f>
        <v>#REF!</v>
      </c>
      <c r="MX68" s="98" t="e">
        <f>SUM(Tabelle2[[#This Row],[Jan 24 EV]:[Dec 24 EV]])</f>
        <v>#REF!</v>
      </c>
      <c r="MY68" s="98">
        <f t="shared" si="51"/>
        <v>0</v>
      </c>
      <c r="MZ68" s="98">
        <f t="shared" si="52"/>
        <v>0</v>
      </c>
      <c r="NA68" s="98">
        <f t="shared" si="53"/>
        <v>0</v>
      </c>
      <c r="NB68" s="98">
        <f t="shared" si="54"/>
        <v>0</v>
      </c>
      <c r="NC68" s="52">
        <v>0</v>
      </c>
      <c r="ND68" s="52">
        <v>0</v>
      </c>
      <c r="NE68" s="52">
        <v>0</v>
      </c>
      <c r="NF68" s="52">
        <v>0</v>
      </c>
      <c r="NG68" s="52">
        <v>0</v>
      </c>
      <c r="NH68" s="52">
        <v>0</v>
      </c>
      <c r="NI68" s="52">
        <v>0</v>
      </c>
      <c r="NJ68" s="52">
        <v>0</v>
      </c>
      <c r="NK68" s="52">
        <v>0</v>
      </c>
      <c r="NL68" s="52">
        <v>0</v>
      </c>
      <c r="NM68" s="52">
        <v>0</v>
      </c>
      <c r="NN68" s="52">
        <v>0</v>
      </c>
      <c r="NO68" s="198">
        <f t="shared" si="58"/>
        <v>0</v>
      </c>
      <c r="NP68" s="198">
        <f t="shared" si="59"/>
        <v>0</v>
      </c>
      <c r="NQ68" s="198">
        <f t="shared" si="60"/>
        <v>0</v>
      </c>
      <c r="NR68" s="198">
        <f t="shared" si="61"/>
        <v>0</v>
      </c>
      <c r="NS68" s="198">
        <f t="shared" si="62"/>
        <v>0</v>
      </c>
      <c r="NT68" s="198">
        <v>0</v>
      </c>
      <c r="NU68" s="198">
        <v>0</v>
      </c>
      <c r="NV68" s="198">
        <v>0</v>
      </c>
      <c r="NW68" s="198">
        <v>0</v>
      </c>
      <c r="NX68" s="198">
        <v>0</v>
      </c>
      <c r="NY68" s="198">
        <v>0</v>
      </c>
      <c r="NZ68" s="198">
        <v>0</v>
      </c>
      <c r="OA68" s="198">
        <v>0</v>
      </c>
      <c r="OB68" s="198">
        <v>0</v>
      </c>
      <c r="OC68" s="198">
        <v>0</v>
      </c>
      <c r="OD68" s="198">
        <v>0</v>
      </c>
      <c r="OE68" s="198">
        <v>0</v>
      </c>
      <c r="OF68" s="198">
        <f>SUM(Tabelle2[[#This Row],[Jan 23 B EV]:[Mar 23 B EV]])</f>
        <v>0</v>
      </c>
      <c r="OG68" s="198">
        <f>SUM(Tabelle2[[#This Row],[Apr 23 B EV]:[Jun 23 B EV]])</f>
        <v>0</v>
      </c>
      <c r="OH68" s="198">
        <f>SUM(Tabelle2[[#This Row],[Jul 23 B EV]:[Sep 23 B EV]])</f>
        <v>0</v>
      </c>
      <c r="OI68" s="198">
        <f>SUM(Tabelle2[[#This Row],[Oct 23 B EV]:[Dec 23 B EV]])</f>
        <v>0</v>
      </c>
      <c r="OJ68" s="198">
        <f>SUM(Tabelle2[[#This Row],[Jan 23 B EV]:[Dec 23 B EV]])</f>
        <v>0</v>
      </c>
      <c r="OK68" s="68"/>
      <c r="OL68" s="68"/>
      <c r="OM68" s="43" t="s">
        <v>959</v>
      </c>
      <c r="ON68" s="43" t="s">
        <v>975</v>
      </c>
      <c r="OO68" s="43">
        <v>0</v>
      </c>
      <c r="OP68" s="43">
        <v>0</v>
      </c>
      <c r="OQ68" s="68"/>
      <c r="OR68" s="68"/>
      <c r="OS68" s="68"/>
      <c r="OT68" s="68"/>
      <c r="OU68" s="68"/>
      <c r="OV68" s="68"/>
      <c r="OW68" s="68"/>
      <c r="OX68" s="198">
        <v>0</v>
      </c>
      <c r="OY68" s="198">
        <v>0</v>
      </c>
      <c r="OZ68" s="198">
        <v>0</v>
      </c>
      <c r="PA68" s="198">
        <v>0</v>
      </c>
      <c r="PB68" s="353">
        <v>0</v>
      </c>
      <c r="PC68" s="49" t="s">
        <v>57</v>
      </c>
      <c r="PD68" s="221" t="s">
        <v>100</v>
      </c>
      <c r="PE68" s="3" t="s">
        <v>159</v>
      </c>
      <c r="PF68" s="221" t="s">
        <v>45</v>
      </c>
      <c r="PG68" s="336">
        <v>0</v>
      </c>
      <c r="PH68" s="221">
        <v>0</v>
      </c>
      <c r="PI68" s="30">
        <v>1</v>
      </c>
      <c r="PJ68" s="30" t="s">
        <v>45</v>
      </c>
      <c r="PK68" s="30">
        <v>0</v>
      </c>
      <c r="PL68" s="30"/>
      <c r="PM68" s="334"/>
      <c r="PN68" s="221" t="s">
        <v>979</v>
      </c>
      <c r="PO68" s="337" t="s">
        <v>17</v>
      </c>
      <c r="PP68" s="200">
        <v>2407.8740082170316</v>
      </c>
      <c r="PQ68" s="56">
        <v>2220.7924770497352</v>
      </c>
      <c r="PR68" s="56">
        <v>2393.0833333333335</v>
      </c>
      <c r="PS68" s="56">
        <v>2425</v>
      </c>
      <c r="PT68" s="200">
        <v>2151.6666666666665</v>
      </c>
      <c r="PU68" s="200">
        <v>2059.5416666666665</v>
      </c>
      <c r="PV68" s="200">
        <v>2813.8101851851857</v>
      </c>
      <c r="PW68" s="200">
        <v>3372.4709444775326</v>
      </c>
      <c r="PX68" s="200" t="e">
        <f>IF($PI68=1,SUMIF(#REF!,$PF68,#REF!),SUMIF(#REF!,$PJ68,#REF!))</f>
        <v>#REF!</v>
      </c>
      <c r="PY68" s="200" t="e">
        <f>IF($PI68=1,SUMIF(#REF!,$PF68,#REF!),SUMIF(#REF!,$PJ68,#REF!))</f>
        <v>#REF!</v>
      </c>
      <c r="PZ68" s="200" t="e">
        <f>IF($PI68=1,SUMIF(#REF!,$PF68,#REF!),SUMIF(#REF!,$PJ68,#REF!))</f>
        <v>#REF!</v>
      </c>
      <c r="QA68" s="200" t="e">
        <f>IF($PI68=1,SUMIF(#REF!,$PF68,#REF!),SUMIF(#REF!,$PJ68,#REF!))</f>
        <v>#REF!</v>
      </c>
      <c r="QB68" s="200" t="e">
        <f>IF($PI68=1,SUMIF(#REF!,$PF68,#REF!),SUMIF(#REF!,$PJ68,#REF!))</f>
        <v>#REF!</v>
      </c>
      <c r="QC68" s="200" t="e">
        <f>IF($PI68=1,SUMIF(#REF!,$PF68,#REF!),SUMIF(#REF!,$PJ68,#REF!))</f>
        <v>#REF!</v>
      </c>
      <c r="QD68" s="57">
        <f t="shared" si="55"/>
        <v>5.7829436102375089</v>
      </c>
      <c r="QE68" s="57">
        <f t="shared" si="56"/>
        <v>6.2315889999999996</v>
      </c>
      <c r="QF68" s="57">
        <f t="shared" si="50"/>
        <v>6.3146999999999993</v>
      </c>
      <c r="QG68" s="57">
        <f t="shared" si="57"/>
        <v>5.6029399999999985</v>
      </c>
      <c r="QH68" s="57">
        <f t="shared" si="85"/>
        <v>5.3630464999999985</v>
      </c>
      <c r="QI68" s="57">
        <f t="shared" si="86"/>
        <v>7.3271617222222218</v>
      </c>
      <c r="QJ68" s="57">
        <f>IF(Tabelle2[[#This Row],[Index and Premium Usage]]=1,($AW68*(1+$AZ68))*(PW68*(1+$PG68)+$PH68)/1000,($AW68*(1+$AZ68))*(PW68*(1+$PG68)+$PK68)/1000)</f>
        <v>8.7819143394194938</v>
      </c>
      <c r="QK68" s="57" t="e">
        <f>IF($PI68=1,($AW68*(1+$AY68))*(PX68*(1+$PG68)+$PH68)/1000,($AW68*(1+$AZ68))*(PX68*(1+$PG68)+$PK68+Tabelle2[[#This Row],[Premium VW 2023]])/1000)</f>
        <v>#REF!</v>
      </c>
      <c r="QL68" s="57" t="e">
        <f t="shared" si="44"/>
        <v>#REF!</v>
      </c>
      <c r="QM68" s="57" t="e">
        <f t="shared" si="45"/>
        <v>#REF!</v>
      </c>
      <c r="QN68" s="57" t="e">
        <f t="shared" si="46"/>
        <v>#REF!</v>
      </c>
      <c r="QO68" s="57" t="e">
        <f t="shared" si="47"/>
        <v>#REF!</v>
      </c>
      <c r="QP68" s="57" t="e">
        <f t="shared" si="48"/>
        <v>#REF!</v>
      </c>
    </row>
    <row r="69" spans="1:458" ht="12.75" customHeight="1">
      <c r="A69" s="94" t="s">
        <v>1250</v>
      </c>
      <c r="B69" s="94" t="s">
        <v>87</v>
      </c>
      <c r="C69" s="94" t="s">
        <v>1472</v>
      </c>
      <c r="D69" s="2" t="s">
        <v>108</v>
      </c>
      <c r="E69" s="173" t="s">
        <v>304</v>
      </c>
      <c r="F69" s="2" t="s">
        <v>304</v>
      </c>
      <c r="G69" s="2" t="s">
        <v>304</v>
      </c>
      <c r="H69" s="2" t="s">
        <v>1555</v>
      </c>
      <c r="I69" s="188" t="s">
        <v>1689</v>
      </c>
      <c r="J69" s="2" t="s">
        <v>354</v>
      </c>
      <c r="K69" s="2" t="s">
        <v>28</v>
      </c>
      <c r="L69" s="2" t="s">
        <v>28</v>
      </c>
      <c r="M69" s="2" t="s">
        <v>1327</v>
      </c>
      <c r="N69" s="2" t="s">
        <v>1610</v>
      </c>
      <c r="O69" s="64"/>
      <c r="P69" s="3">
        <v>0</v>
      </c>
      <c r="Q69" s="2">
        <v>0</v>
      </c>
      <c r="R69" s="63"/>
      <c r="S69" s="63"/>
      <c r="T69" s="94" t="s">
        <v>1285</v>
      </c>
      <c r="U69" s="2" t="s">
        <v>38</v>
      </c>
      <c r="V69" s="63"/>
      <c r="W69" s="63"/>
      <c r="X69" s="94"/>
      <c r="Y69" s="2" t="s">
        <v>257</v>
      </c>
      <c r="Z69" s="2" t="s">
        <v>259</v>
      </c>
      <c r="AA69" s="2" t="s">
        <v>1229</v>
      </c>
      <c r="AB69" s="2" t="s">
        <v>1229</v>
      </c>
      <c r="AC69" s="326" t="s">
        <v>1399</v>
      </c>
      <c r="AD69" s="63"/>
      <c r="AE69" s="63"/>
      <c r="AF69" s="63" t="s">
        <v>119</v>
      </c>
      <c r="AG69" s="2" t="s">
        <v>1325</v>
      </c>
      <c r="AH69" s="2" t="s">
        <v>1326</v>
      </c>
      <c r="AI69" s="2">
        <v>0</v>
      </c>
      <c r="AJ69" s="63" t="s">
        <v>120</v>
      </c>
      <c r="AK69" s="66"/>
      <c r="AL69" s="67"/>
      <c r="AM69" s="67"/>
      <c r="AN69" s="67"/>
      <c r="AO69" s="67"/>
      <c r="AP69" s="67">
        <v>1</v>
      </c>
      <c r="AQ69" s="42"/>
      <c r="AR69" s="33">
        <v>3.77</v>
      </c>
      <c r="AS69" s="33">
        <v>3.77</v>
      </c>
      <c r="AT69" s="33">
        <v>3.77</v>
      </c>
      <c r="AU69" s="33">
        <v>3.77</v>
      </c>
      <c r="AV69" s="33">
        <v>3.8679999999999999</v>
      </c>
      <c r="AW69" s="33">
        <v>3.8679999999999999</v>
      </c>
      <c r="AX69" s="193"/>
      <c r="AY69" s="61">
        <v>0.05</v>
      </c>
      <c r="AZ69" s="61">
        <v>0.05</v>
      </c>
      <c r="BA69" s="96">
        <v>0</v>
      </c>
      <c r="BB69" s="96">
        <v>2988</v>
      </c>
      <c r="BC69" s="96">
        <v>2</v>
      </c>
      <c r="BD69" s="96">
        <v>0</v>
      </c>
      <c r="BE69" s="133">
        <v>0</v>
      </c>
      <c r="BF69" s="133">
        <v>10</v>
      </c>
      <c r="BG69" s="133">
        <v>0</v>
      </c>
      <c r="BH69" s="133">
        <v>0</v>
      </c>
      <c r="BI69" s="133">
        <v>-3</v>
      </c>
      <c r="BJ69" s="133">
        <v>5</v>
      </c>
      <c r="BK69" s="133">
        <v>2340</v>
      </c>
      <c r="BL69" s="133">
        <v>3037</v>
      </c>
      <c r="BM69" s="96">
        <v>1440</v>
      </c>
      <c r="BN69" s="96">
        <v>1837</v>
      </c>
      <c r="BO69" s="96">
        <v>3588</v>
      </c>
      <c r="BP69" s="96">
        <v>2664</v>
      </c>
      <c r="BQ69" s="96">
        <v>5868</v>
      </c>
      <c r="BR69" s="96">
        <v>3492</v>
      </c>
      <c r="BS69" s="96">
        <v>3600</v>
      </c>
      <c r="BT69" s="96">
        <v>4896</v>
      </c>
      <c r="BU69" s="96">
        <v>6302</v>
      </c>
      <c r="BV69" s="96">
        <v>6929</v>
      </c>
      <c r="BW69" s="96">
        <v>1826</v>
      </c>
      <c r="BX69" s="96">
        <v>7710</v>
      </c>
      <c r="BY69" s="96">
        <v>7896</v>
      </c>
      <c r="BZ69" s="96">
        <v>6000</v>
      </c>
      <c r="CA69" s="96">
        <v>10000</v>
      </c>
      <c r="CB69" s="96">
        <v>10000</v>
      </c>
      <c r="CC69" s="96">
        <v>10000</v>
      </c>
      <c r="CD69" s="96">
        <v>10000</v>
      </c>
      <c r="CE69" s="96">
        <v>5000</v>
      </c>
      <c r="CF69" s="96">
        <v>10000</v>
      </c>
      <c r="CG69" s="96">
        <v>10000</v>
      </c>
      <c r="CH69" s="96">
        <v>10000</v>
      </c>
      <c r="CI69" s="96">
        <v>10000</v>
      </c>
      <c r="CJ69" s="96">
        <v>5000</v>
      </c>
      <c r="CK69" s="95">
        <f>SUM(Tabelle2[[#This Row],[Jan 22 CF]:[Mar 22 CF]])</f>
        <v>2990</v>
      </c>
      <c r="CL69" s="95">
        <f>SUM(Tabelle2[[#This Row],[Apr 22 CF]:[Jun 22 CF]])</f>
        <v>10</v>
      </c>
      <c r="CM69" s="95">
        <f>SUM(Tabelle2[[#This Row],[Jul 22 CF]:[Sep 22 CF]])</f>
        <v>-3</v>
      </c>
      <c r="CN69" s="95">
        <f>SUM(Tabelle2[[#This Row],[Oct 22 CF]:[Dec 22 CF]])</f>
        <v>5382</v>
      </c>
      <c r="CO69" s="95">
        <f>SUM(Tabelle2[[#This Row],[Jan 23 CF]:[Mar 23 CF]])</f>
        <v>6865</v>
      </c>
      <c r="CP69" s="95">
        <f>SUM(Tabelle2[[#This Row],[Apr 23 CF]:[Jun 23 CF]])</f>
        <v>12024</v>
      </c>
      <c r="CQ69" s="95">
        <f>SUM(Tabelle2[[#This Row],[Jul 23 CF]:[Sep 23 CF]])</f>
        <v>14798</v>
      </c>
      <c r="CR69" s="95">
        <f>SUM(Tabelle2[[#This Row],[Oct 23 CF]:[Dec 23 CF]])</f>
        <v>16465</v>
      </c>
      <c r="CS69" s="95">
        <f>SUM(Tabelle2[[#This Row],[Jan 24 CF]:[Mar 24 CF]])</f>
        <v>23896</v>
      </c>
      <c r="CT69" s="95">
        <f>SUM(Tabelle2[[#This Row],[Apr 24 CF]:[Jun 24 CF]])</f>
        <v>30000</v>
      </c>
      <c r="CU69" s="95">
        <f>SUM(Tabelle2[[#This Row],[Jul 24 CF]:[Sep 24 CF]])</f>
        <v>25000</v>
      </c>
      <c r="CV69" s="95">
        <f>SUM(Tabelle2[[#This Row],[Oct 24 CF]:[Dec 24 CF]])</f>
        <v>25000</v>
      </c>
      <c r="CW69" s="98">
        <v>0</v>
      </c>
      <c r="CX69" s="275">
        <v>0</v>
      </c>
      <c r="CY69" s="98">
        <v>276</v>
      </c>
      <c r="CZ69" s="52">
        <v>7799</v>
      </c>
      <c r="DA69" s="52">
        <f>SUM(Tabelle2[[#This Row],[Jan 22 CF]:[Dec 22 CF]])</f>
        <v>8379</v>
      </c>
      <c r="DB69" s="98">
        <f>SUM(Tabelle2[[#This Row],[Jan 23 CF]:[Dec 23 CF]])</f>
        <v>50152</v>
      </c>
      <c r="DC69" s="98">
        <f>SUM(Tabelle2[[#This Row],[Jan 24 CF]:[Dec 24 CF]])</f>
        <v>103896</v>
      </c>
      <c r="DD69" s="98">
        <v>60000</v>
      </c>
      <c r="DE69" s="98">
        <v>0</v>
      </c>
      <c r="DF69" s="98">
        <v>0</v>
      </c>
      <c r="DG69" s="98">
        <v>0</v>
      </c>
      <c r="DH69" s="98">
        <v>0</v>
      </c>
      <c r="DI69" s="98">
        <v>0</v>
      </c>
      <c r="DJ69" s="98">
        <v>0</v>
      </c>
      <c r="DK69" s="98">
        <v>0</v>
      </c>
      <c r="DL69" s="98">
        <v>0</v>
      </c>
      <c r="DM69" s="98">
        <v>0</v>
      </c>
      <c r="DN69" s="98"/>
      <c r="DO69" s="98"/>
      <c r="DP69" s="226">
        <v>0.95</v>
      </c>
      <c r="DQ69" s="226">
        <v>0.92500000000000004</v>
      </c>
      <c r="DR69" s="226">
        <v>0.8</v>
      </c>
      <c r="DS69" s="226">
        <v>0.85</v>
      </c>
      <c r="DT69" s="226">
        <v>0.9</v>
      </c>
      <c r="DU69" s="226">
        <v>0.9</v>
      </c>
      <c r="DV69" s="226">
        <v>0.9</v>
      </c>
      <c r="DW69" s="226">
        <v>0.9</v>
      </c>
      <c r="DX69" s="226">
        <v>0.9</v>
      </c>
      <c r="DY69" s="226">
        <v>0.9</v>
      </c>
      <c r="DZ69" s="226">
        <v>0.9</v>
      </c>
      <c r="EA69" s="226">
        <v>0.88</v>
      </c>
      <c r="EB69" s="226">
        <v>0.9</v>
      </c>
      <c r="EC69" s="226">
        <v>0.93</v>
      </c>
      <c r="ED69" s="226">
        <v>0.93</v>
      </c>
      <c r="EE69" s="226">
        <v>0.9</v>
      </c>
      <c r="EF69" s="316">
        <v>0.9</v>
      </c>
      <c r="EG69" s="316">
        <v>0.9</v>
      </c>
      <c r="EH69" s="272">
        <v>0.8</v>
      </c>
      <c r="EI69" s="226">
        <v>0.95</v>
      </c>
      <c r="EJ69" s="226">
        <v>0.95</v>
      </c>
      <c r="EK69" s="226">
        <v>0.95</v>
      </c>
      <c r="EL69" s="226">
        <v>0.97499999999999998</v>
      </c>
      <c r="EM69" s="226">
        <v>0.95</v>
      </c>
      <c r="EN69" s="226">
        <v>0.9</v>
      </c>
      <c r="EO69" s="226">
        <v>0.5</v>
      </c>
      <c r="EP69" s="226">
        <v>0.5</v>
      </c>
      <c r="EQ69" s="226">
        <v>0.5</v>
      </c>
      <c r="ER69" s="226">
        <v>0.5</v>
      </c>
      <c r="ES69" s="226">
        <v>0.5</v>
      </c>
      <c r="ET69" s="226">
        <v>0.5</v>
      </c>
      <c r="EU69" s="226">
        <v>0.5</v>
      </c>
      <c r="EV69" s="226">
        <v>0.5</v>
      </c>
      <c r="EW69" s="226">
        <v>0.5</v>
      </c>
      <c r="EX69" s="226">
        <v>0.5</v>
      </c>
      <c r="EY69" s="226">
        <v>0.5</v>
      </c>
      <c r="EZ69" s="316">
        <v>0.46799999999999997</v>
      </c>
      <c r="FA69" s="226">
        <v>0.5</v>
      </c>
      <c r="FB69" s="226">
        <v>0.5</v>
      </c>
      <c r="FC69" s="226">
        <v>0.75</v>
      </c>
      <c r="FD69" s="226">
        <v>0.75</v>
      </c>
      <c r="FE69" s="226">
        <v>0.75</v>
      </c>
      <c r="FF69" s="226">
        <v>0</v>
      </c>
      <c r="FG69" s="226">
        <v>0</v>
      </c>
      <c r="FH69" s="226">
        <v>0</v>
      </c>
      <c r="FI69" s="226">
        <v>0</v>
      </c>
      <c r="FJ69" s="226">
        <v>0</v>
      </c>
      <c r="FK69" s="226">
        <v>0</v>
      </c>
      <c r="FL69" s="226">
        <v>0</v>
      </c>
      <c r="FM69" s="195">
        <f t="shared" si="70"/>
        <v>0</v>
      </c>
      <c r="FN69" s="195">
        <f t="shared" si="71"/>
        <v>2988</v>
      </c>
      <c r="FO69" s="195">
        <f t="shared" si="72"/>
        <v>2</v>
      </c>
      <c r="FP69" s="195">
        <f t="shared" si="73"/>
        <v>0</v>
      </c>
      <c r="FQ69" s="195">
        <f t="shared" si="74"/>
        <v>0</v>
      </c>
      <c r="FR69" s="195">
        <f t="shared" si="75"/>
        <v>10</v>
      </c>
      <c r="FS69" s="195">
        <f t="shared" si="76"/>
        <v>0</v>
      </c>
      <c r="FT69" s="95">
        <f t="shared" si="77"/>
        <v>0</v>
      </c>
      <c r="FU69" s="95">
        <f t="shared" si="78"/>
        <v>-3</v>
      </c>
      <c r="FV69" s="95">
        <f t="shared" si="79"/>
        <v>5</v>
      </c>
      <c r="FW69" s="95">
        <f t="shared" si="80"/>
        <v>2340</v>
      </c>
      <c r="FX69" s="95">
        <f t="shared" si="81"/>
        <v>3037</v>
      </c>
      <c r="FY69" s="95">
        <f t="shared" si="82"/>
        <v>1440</v>
      </c>
      <c r="FZ69" s="95">
        <f t="shared" si="83"/>
        <v>1837</v>
      </c>
      <c r="GA69" s="95">
        <f t="shared" si="63"/>
        <v>3588</v>
      </c>
      <c r="GB69" s="95">
        <f t="shared" si="64"/>
        <v>2664</v>
      </c>
      <c r="GC69" s="95">
        <f t="shared" si="65"/>
        <v>5868</v>
      </c>
      <c r="GD69" s="95">
        <f t="shared" si="66"/>
        <v>3492</v>
      </c>
      <c r="GE69" s="95">
        <f t="shared" si="67"/>
        <v>3600</v>
      </c>
      <c r="GF69" s="95">
        <f t="shared" si="68"/>
        <v>4896</v>
      </c>
      <c r="GG69" s="95">
        <f t="shared" si="69"/>
        <v>6302</v>
      </c>
      <c r="GH69" s="95">
        <f t="shared" si="84"/>
        <v>6929</v>
      </c>
      <c r="GI69" s="95">
        <f>BW69*Tabelle2[[#This Row],[Nov 2023 AF]]</f>
        <v>1780.35</v>
      </c>
      <c r="GJ69" s="95">
        <f>BX69*Tabelle2[[#This Row],[Dec 2023 AF]]</f>
        <v>7324.5</v>
      </c>
      <c r="GK69" s="95">
        <f>BY69*Tabelle2[[#This Row],[Jan 2024 AF]]</f>
        <v>7106.4000000000005</v>
      </c>
      <c r="GL69" s="95">
        <f>BZ69*Tabelle2[[#This Row],[Feb 2024 AF]]</f>
        <v>3000</v>
      </c>
      <c r="GM69" s="95">
        <f>CA69*Tabelle2[[#This Row],[Mar 2024 AF]]</f>
        <v>5000</v>
      </c>
      <c r="GN69" s="95">
        <f>CB69*Tabelle2[[#This Row],[Apr 2024 AF]]</f>
        <v>5000</v>
      </c>
      <c r="GO69" s="95">
        <f>CC69*Tabelle2[[#This Row],[May 2024 AF]]</f>
        <v>5000</v>
      </c>
      <c r="GP69" s="95">
        <f>CD69*Tabelle2[[#This Row],[Jun 2024 AF]]</f>
        <v>5000</v>
      </c>
      <c r="GQ69" s="95">
        <f>CE69*Tabelle2[[#This Row],[Jul 2024 AF]]</f>
        <v>2500</v>
      </c>
      <c r="GR69" s="95">
        <f>CF69*Tabelle2[[#This Row],[Aug 2024 AF]]</f>
        <v>5000</v>
      </c>
      <c r="GS69" s="95">
        <f>CG69*Tabelle2[[#This Row],[Sep 2024 AF]]</f>
        <v>5000</v>
      </c>
      <c r="GT69" s="95">
        <f>CH69*Tabelle2[[#This Row],[Oct 2024 AF]]</f>
        <v>5000</v>
      </c>
      <c r="GU69" s="95">
        <f>CI69*Tabelle2[[#This Row],[Nov 2024 AF]]</f>
        <v>5000</v>
      </c>
      <c r="GV69" s="95">
        <f>CJ69*Tabelle2[[#This Row],[Dec 2024 AF]]</f>
        <v>2500</v>
      </c>
      <c r="GW69" s="95">
        <f>SUM(Tabelle2[[#This Row],[Jan 22 NF]:[Mar 22 NF]])</f>
        <v>2990</v>
      </c>
      <c r="GX69" s="95">
        <f>SUM(Tabelle2[[#This Row],[Apr 22 NF]:[Jun 22 NF]])</f>
        <v>10</v>
      </c>
      <c r="GY69" s="95">
        <f>SUM(Tabelle2[[#This Row],[Jul 22 NF]:[Sep 22 NF]])</f>
        <v>-3</v>
      </c>
      <c r="GZ69" s="95">
        <f>SUM(Tabelle2[[#This Row],[Oct 22 NF]:[Dec 22 NF]])</f>
        <v>5382</v>
      </c>
      <c r="HA69" s="98">
        <f>SUM(Tabelle2[[#This Row],[Jan 23 NF]:[Mar 23 NF]])</f>
        <v>6865</v>
      </c>
      <c r="HB69" s="98">
        <f>SUM(Tabelle2[[#This Row],[Apr 23 NF]:[Jun 23 NF]])</f>
        <v>12024</v>
      </c>
      <c r="HC69" s="98">
        <f>SUM(Tabelle2[[#This Row],[Jul 23 NF]:[Sep 23 NF]])</f>
        <v>14798</v>
      </c>
      <c r="HD69" s="98">
        <f>SUM(Tabelle2[[#This Row],[Oct 23 NF]:[Dec 23 NF]])</f>
        <v>16033.85</v>
      </c>
      <c r="HE69" s="95">
        <f>SUM(Tabelle2[[#This Row],[Jan 24 NF]:[Mar 24 NF]])</f>
        <v>15106.400000000001</v>
      </c>
      <c r="HF69" s="98">
        <f>SUM(Tabelle2[[#This Row],[Apr 24 NF]:[Jun 24 NF]])</f>
        <v>15000</v>
      </c>
      <c r="HG69" s="98">
        <f>SUM(Tabelle2[[#This Row],[Jul 24 NF]:[Sep 24 NF]])</f>
        <v>12500</v>
      </c>
      <c r="HH69" s="98">
        <f>SUM(Tabelle2[[#This Row],[Oct 24 NF]:[Dec 24 NF]])</f>
        <v>12500</v>
      </c>
      <c r="HI69" s="95"/>
      <c r="HJ69" s="95"/>
      <c r="HK69" s="95"/>
      <c r="HL69" s="95"/>
      <c r="HM69" s="95"/>
      <c r="HN69" s="95"/>
      <c r="HO69" s="95"/>
      <c r="HP69" s="95"/>
      <c r="HQ69" s="95"/>
      <c r="HR69" s="95"/>
      <c r="HS69" s="95"/>
      <c r="HT69" s="95"/>
      <c r="HU69" s="95"/>
      <c r="HV69" s="98">
        <v>0</v>
      </c>
      <c r="HW69" s="98">
        <v>0</v>
      </c>
      <c r="HX69" s="98">
        <v>276</v>
      </c>
      <c r="HY69" s="98">
        <v>7799</v>
      </c>
      <c r="HZ69" s="98">
        <f>SUM(Tabelle2[[#This Row],[Jan 22 NF]:[Dec 22 NF]])</f>
        <v>8379</v>
      </c>
      <c r="IA69" s="98">
        <f>SUM(Tabelle2[[#This Row],[Jan 23 NF]:[Dec 23 NF]])</f>
        <v>49720.85</v>
      </c>
      <c r="IB69" s="98">
        <f>SUM(Tabelle2[[#This Row],[Jan 24 NF]:[Dec 24 NF]])</f>
        <v>55106.400000000001</v>
      </c>
      <c r="IC69" s="98">
        <f>IFERROR(Tabelle2[[#This Row],[2025 CF]]*Tabelle2[[#This Row],[2025 AF]],0)</f>
        <v>30000</v>
      </c>
      <c r="ID69" s="98">
        <f>IFERROR(Tabelle2[[#This Row],[2026 CF]]*Tabelle2[[#This Row],[2026 AF]],0)</f>
        <v>0</v>
      </c>
      <c r="IE69" s="98">
        <f>IFERROR(Tabelle2[[#This Row],[2027 CF]]*Tabelle2[[#This Row],[2027 AF]],0)</f>
        <v>0</v>
      </c>
      <c r="IF69" s="98">
        <f>IFERROR(Tabelle2[[#This Row],[2028 CF]]*Tabelle2[[#This Row],[2028 AF]],0)</f>
        <v>0</v>
      </c>
      <c r="IG69" s="98">
        <f>IFERROR(Tabelle2[[#This Row],[2029 CF]]*Tabelle2[[#This Row],[2029 AF]],0)</f>
        <v>0</v>
      </c>
      <c r="IH69" s="98">
        <f>IFERROR(Tabelle2[[#This Row],[2030 CF]]*Tabelle2[[#This Row],[2030 AF]],0)</f>
        <v>0</v>
      </c>
      <c r="II69" s="98">
        <f>IFERROR(Tabelle2[[#This Row],[2031 CF]]*Tabelle2[[#This Row],[2031 AF]],0)</f>
        <v>0</v>
      </c>
      <c r="IJ69" s="98">
        <f>IFERROR(Tabelle2[[#This Row],[2032 CF]]*Tabelle2[[#This Row],[2032 AF]],0)</f>
        <v>0</v>
      </c>
      <c r="IK69" s="98">
        <f>IFERROR(Tabelle2[[#This Row],[2033 CF]]*Tabelle2[[#This Row],[2033 AF]],0)</f>
        <v>0</v>
      </c>
      <c r="IL69" s="98">
        <f>IFERROR(Tabelle2[[#This Row],[2034 CF]]*Tabelle2[[#This Row],[2034 AF]],0)</f>
        <v>0</v>
      </c>
      <c r="IM69" s="98">
        <f>IFERROR(Tabelle2[[#This Row],[2035 CF]]*Tabelle2[[#This Row],[2035 AF]],0)</f>
        <v>0</v>
      </c>
      <c r="IN69" s="51">
        <v>4420</v>
      </c>
      <c r="IO69" s="51">
        <v>6621.5000000000009</v>
      </c>
      <c r="IP69" s="51">
        <v>7586.2499999999991</v>
      </c>
      <c r="IQ69" s="51">
        <v>7542.6891975970166</v>
      </c>
      <c r="IR69" s="51">
        <v>9562.5</v>
      </c>
      <c r="IS69" s="51">
        <v>8032.5</v>
      </c>
      <c r="IT69" s="51">
        <v>5248.75</v>
      </c>
      <c r="IU69" s="51">
        <v>5525</v>
      </c>
      <c r="IV69" s="51">
        <v>8032.5</v>
      </c>
      <c r="IW69" s="51">
        <v>9562.5</v>
      </c>
      <c r="IX69" s="51">
        <v>9562.5</v>
      </c>
      <c r="IY69" s="51">
        <v>5775.75</v>
      </c>
      <c r="IZ69" s="199">
        <v>18627.75</v>
      </c>
      <c r="JA69" s="199">
        <v>25137.689197597017</v>
      </c>
      <c r="JB69" s="199">
        <v>18806.25</v>
      </c>
      <c r="JC69" s="199">
        <v>24900.75</v>
      </c>
      <c r="JD69" s="199">
        <v>87472.439197597021</v>
      </c>
      <c r="JE69" s="196">
        <v>5294.25</v>
      </c>
      <c r="JF69" s="196">
        <v>5294.25</v>
      </c>
      <c r="JG69" s="196">
        <v>5294.25</v>
      </c>
      <c r="JH69" s="196">
        <v>5294.25</v>
      </c>
      <c r="JI69" s="196">
        <v>5294.25</v>
      </c>
      <c r="JJ69" s="196">
        <v>5294.25</v>
      </c>
      <c r="JK69" s="196">
        <v>5294.25</v>
      </c>
      <c r="JL69" s="196">
        <v>5294.25</v>
      </c>
      <c r="JM69" s="196">
        <v>5294.25</v>
      </c>
      <c r="JN69" s="196">
        <v>5294.25</v>
      </c>
      <c r="JO69" s="196">
        <v>5294.25</v>
      </c>
      <c r="JP69" s="196">
        <v>5294.25</v>
      </c>
      <c r="JQ69" s="196">
        <f>SUM(Tabelle2[[#This Row],[Jan-23B]:[Mar-23B]])</f>
        <v>15882.75</v>
      </c>
      <c r="JR69" s="196">
        <f>SUM(Tabelle2[[#This Row],[Apr-23B]:[Jun-23B]])</f>
        <v>15882.75</v>
      </c>
      <c r="JS69" s="196">
        <f>SUM(Tabelle2[[#This Row],[Jul-23B]:[Sep-23B]])</f>
        <v>15882.75</v>
      </c>
      <c r="JT69" s="196">
        <f>SUM(Tabelle2[[#This Row],[Oct-23B]:[Dec-23B]])</f>
        <v>15882.75</v>
      </c>
      <c r="JU69" s="196">
        <f>SUM(Tabelle2[[#This Row],[1Q23 B1]:[4Q23 B]])</f>
        <v>63531</v>
      </c>
      <c r="JV69" s="196">
        <v>100391.4</v>
      </c>
      <c r="JW69" s="196">
        <v>118670.2</v>
      </c>
      <c r="JX69" s="196">
        <v>52354.5</v>
      </c>
      <c r="JY69" s="196">
        <v>0</v>
      </c>
      <c r="JZ69" s="196">
        <v>0</v>
      </c>
      <c r="KA69" s="196">
        <v>28949.33477903976</v>
      </c>
      <c r="KB69" s="196">
        <v>34220.295245365684</v>
      </c>
      <c r="KC69" s="196">
        <v>15097.1890788378</v>
      </c>
      <c r="KD69" s="196">
        <v>0</v>
      </c>
      <c r="KE69" s="196">
        <v>0</v>
      </c>
      <c r="KF69" s="196" t="str">
        <f>IF(SUM(Tabelle2[[#This Row],[2018 NF]:[2028 NF]],Tabelle2[[#This Row],[2023 B]])&gt;0,"yes","no")</f>
        <v>yes</v>
      </c>
      <c r="KG69" s="196" t="str">
        <f>IFERROR(INDEX(Tabelle2[[#Headers],[2005 NF]:[2034 NF]],MATCH(TRUE,INDEX(Tabelle2[[#This Row],[2005 NF]:[2034 NF]]&gt;1000,),0)),0)</f>
        <v>2021 NF</v>
      </c>
      <c r="KH69" s="196" t="str">
        <f>IFERROR(LOOKUP(2,1/(Tabelle2[[#This Row],[2005 NF]:[2035 NF]]&gt;1000),Tabelle2[[#Headers],[2005 NF]:[2035 NF]]),0)</f>
        <v>2025 NF</v>
      </c>
      <c r="KI69" s="196">
        <f>SUM(Tabelle2[[#This Row],[Jan 23 NF]:[Mar 23 NF]])</f>
        <v>6865</v>
      </c>
      <c r="KJ69" s="196">
        <f>SUM(Tabelle2[[#This Row],[Jan-23B]:[Mar-23B]])</f>
        <v>15882.75</v>
      </c>
      <c r="KK69" s="52">
        <v>0</v>
      </c>
      <c r="KL69" s="52">
        <v>861.63368893920006</v>
      </c>
      <c r="KM69" s="52">
        <v>0.57672937680000003</v>
      </c>
      <c r="KN69" s="52">
        <v>0</v>
      </c>
      <c r="KO69" s="52">
        <v>0</v>
      </c>
      <c r="KP69" s="52">
        <v>2.883646884</v>
      </c>
      <c r="KQ69" s="52">
        <v>0</v>
      </c>
      <c r="KR69" s="52">
        <v>0</v>
      </c>
      <c r="KS69" s="52">
        <v>-0.8650940652000001</v>
      </c>
      <c r="KT69" s="52">
        <v>1.441823442</v>
      </c>
      <c r="KU69" s="52">
        <v>674.77337085600004</v>
      </c>
      <c r="KV69" s="52">
        <v>863.26540390893354</v>
      </c>
      <c r="KW69" s="52">
        <v>409.3191246720001</v>
      </c>
      <c r="KX69" s="52">
        <v>522.16613334893339</v>
      </c>
      <c r="KY69" s="52">
        <v>1019.8868189744002</v>
      </c>
      <c r="KZ69" s="52">
        <v>757.24038064320018</v>
      </c>
      <c r="LA69" s="52" t="e">
        <f>$AV69*2.204623/#REF!*$AP69*Tabelle2[[#This Row],[May 23 NF]]</f>
        <v>#REF!</v>
      </c>
      <c r="LB69" s="52" t="e">
        <f>$AV69*2.204623/#REF!*$AP69*Tabelle2[[#This Row],[Jun 23 NF]]</f>
        <v>#REF!</v>
      </c>
      <c r="LC69" s="52" t="e">
        <f>$AV69*2.204623/#REF!*$AP69*Tabelle2[[#This Row],[Jul 23 NF]]</f>
        <v>#REF!</v>
      </c>
      <c r="LD69" s="52" t="e">
        <f>$AV69*2.204623/#REF!*$AP69*Tabelle2[[#This Row],[Aug 23 NF]]</f>
        <v>#REF!</v>
      </c>
      <c r="LE69" s="52" t="e">
        <f>$AV69*2.204623/#REF!*$AP69*Tabelle2[[#This Row],[Sep 23 NF]]</f>
        <v>#REF!</v>
      </c>
      <c r="LF69" s="52" t="e">
        <f>$AV69*2.204623/#REF!*$AP69*Tabelle2[[#This Row],[Oct 23 NF]]</f>
        <v>#REF!</v>
      </c>
      <c r="LG69" s="52" t="e">
        <f>$AV69*2.204623/#REF!*$AP69*Tabelle2[[#This Row],[Nov 23 NF]]</f>
        <v>#REF!</v>
      </c>
      <c r="LH69" s="52" t="e">
        <f>$AV69*2.204623/#REF!*$AP69*Tabelle2[[#This Row],[Dec 23 NF]]</f>
        <v>#REF!</v>
      </c>
      <c r="LI69" s="52" t="e">
        <f>$AV69*2.204623/#REF!*$AP69*Tabelle2[[#This Row],[Jan 24 NF]]</f>
        <v>#REF!</v>
      </c>
      <c r="LJ69" s="52" t="e">
        <f>$AV69*2.204623/#REF!*$AP69*Tabelle2[[#This Row],[Feb 24 NF]]</f>
        <v>#REF!</v>
      </c>
      <c r="LK69" s="52" t="e">
        <f>$AV69*2.204623/#REF!*$AP69*Tabelle2[[#This Row],[Mar 24 NF]]</f>
        <v>#REF!</v>
      </c>
      <c r="LL69" s="52" t="e">
        <f>$AV69*2.204623/#REF!*$AP69*Tabelle2[[#This Row],[Apr 24 NF]]</f>
        <v>#REF!</v>
      </c>
      <c r="LM69" s="52" t="e">
        <f>$AV69*2.204623/#REF!*$AP69*Tabelle2[[#This Row],[May 24 NF]]</f>
        <v>#REF!</v>
      </c>
      <c r="LN69" s="52" t="e">
        <f>$AV69*2.204623/#REF!*$AP69*Tabelle2[[#This Row],[Jun 24 NF]]</f>
        <v>#REF!</v>
      </c>
      <c r="LO69" s="52" t="e">
        <f>$AV69*2.204623/#REF!*$AP69*Tabelle2[[#This Row],[Jul 24 NF]]</f>
        <v>#REF!</v>
      </c>
      <c r="LP69" s="52" t="e">
        <f>$AV69*2.204623/#REF!*$AP69*Tabelle2[[#This Row],[Aug 24 NF]]</f>
        <v>#REF!</v>
      </c>
      <c r="LQ69" s="52" t="e">
        <f>$AV69*2.204623/#REF!*$AP69*Tabelle2[[#This Row],[Sep 24 NF]]</f>
        <v>#REF!</v>
      </c>
      <c r="LR69" s="52" t="e">
        <f>$AV69*2.204623/#REF!*$AP69*Tabelle2[[#This Row],[Oct 24 NF]]</f>
        <v>#REF!</v>
      </c>
      <c r="LS69" s="52" t="e">
        <f>$AV69*2.204623/#REF!*$AP69*Tabelle2[[#This Row],[Nov 24 NF]]</f>
        <v>#REF!</v>
      </c>
      <c r="LT69" s="52" t="e">
        <f>$AV69*2.204623/#REF!*$AP69*Tabelle2[[#This Row],[Dec 24 NF]]</f>
        <v>#REF!</v>
      </c>
      <c r="LU69" s="198">
        <f>SUM(Tabelle2[[#This Row],[Jan 22 EV]:[Mar 22 EV]])</f>
        <v>862.21041831600007</v>
      </c>
      <c r="LV69" s="198">
        <f>SUM(Tabelle2[[#This Row],[Apr 22 EV]:[Jun 22 EV]])</f>
        <v>2.883646884</v>
      </c>
      <c r="LW69" s="198">
        <f>SUM(Tabelle2[[#This Row],[Jul 22 EV]:[Sep 22 EV]])</f>
        <v>-0.8650940652000001</v>
      </c>
      <c r="LX69" s="198">
        <f>SUM(Tabelle2[[#This Row],[Oct 22 EV]:[Dec 22 EV]])</f>
        <v>1539.4805982069336</v>
      </c>
      <c r="LY69" s="198">
        <f>SUM(Tabelle2[[#This Row],[Jan 23 EV]:[Mar 23 EV]])</f>
        <v>1951.3720769953338</v>
      </c>
      <c r="LZ69" s="198" t="e">
        <f>SUM(Tabelle2[[#This Row],[Apr 23 EV]:[Jun 23 EV]])</f>
        <v>#REF!</v>
      </c>
      <c r="MA69" s="198" t="e">
        <f>SUM(Tabelle2[[#This Row],[Jul 23 EV]:[Sep 23 EV]])</f>
        <v>#REF!</v>
      </c>
      <c r="MB69" s="198" t="e">
        <f>SUM(Tabelle2[[#This Row],[Oct 23 EV]:[Dec 23 EV]])</f>
        <v>#REF!</v>
      </c>
      <c r="MC69" s="198" t="e">
        <f>SUM(Tabelle2[[#This Row],[Jan 24 EV]:[Mar 24 EV]])</f>
        <v>#REF!</v>
      </c>
      <c r="MD69" s="198" t="e">
        <f>SUM(Tabelle2[[#This Row],[Apr 24 EV]:[Jun 24 EV]])</f>
        <v>#REF!</v>
      </c>
      <c r="ME69" s="198" t="e">
        <f>SUM(Tabelle2[[#This Row],[Jul 24 EV]:[Sep 24 EV]])</f>
        <v>#REF!</v>
      </c>
      <c r="MF69" s="198" t="e">
        <f>SUM(Tabelle2[[#This Row],[Oct 24 EV]:[Dec 24 EV]])</f>
        <v>#REF!</v>
      </c>
      <c r="MG69" s="68"/>
      <c r="MH69" s="68"/>
      <c r="MI69" s="68"/>
      <c r="MJ69" s="68"/>
      <c r="MK69" s="68"/>
      <c r="ML69" s="68"/>
      <c r="MM69" s="68"/>
      <c r="MN69" s="68"/>
      <c r="MO69" s="68"/>
      <c r="MP69" s="98"/>
      <c r="MQ69" s="98" t="e">
        <f>$AS69*2.204623/#REF!*$AP69*HU69</f>
        <v>#REF!</v>
      </c>
      <c r="MR69" s="98"/>
      <c r="MS69" s="98">
        <v>0</v>
      </c>
      <c r="MT69" s="98">
        <v>77.868460158933345</v>
      </c>
      <c r="MU69" s="98">
        <v>2241.0682107124667</v>
      </c>
      <c r="MV69" s="98">
        <f>SUM(Tabelle2[[#This Row],[Jan 22 EV]:[Dec 22 EV]])</f>
        <v>2403.7095693417336</v>
      </c>
      <c r="MW69" s="98" t="e">
        <f>SUM(Tabelle2[[#This Row],[Jan 23 EV]:[Dec 23 EV]])</f>
        <v>#REF!</v>
      </c>
      <c r="MX69" s="98" t="e">
        <f>SUM(Tabelle2[[#This Row],[Jan 24 EV]:[Dec 24 EV]])</f>
        <v>#REF!</v>
      </c>
      <c r="MY69" s="98">
        <f t="shared" si="51"/>
        <v>8527.4817640000019</v>
      </c>
      <c r="MZ69" s="98">
        <f t="shared" si="52"/>
        <v>0</v>
      </c>
      <c r="NA69" s="98">
        <f t="shared" si="53"/>
        <v>0</v>
      </c>
      <c r="NB69" s="98">
        <f t="shared" si="54"/>
        <v>0</v>
      </c>
      <c r="NC69" s="52">
        <v>1274.5719227280001</v>
      </c>
      <c r="ND69" s="52">
        <v>1909.4067842406002</v>
      </c>
      <c r="NE69" s="52">
        <v>2187.6066173744998</v>
      </c>
      <c r="NF69" s="52">
        <v>2175.0452201631097</v>
      </c>
      <c r="NG69" s="52">
        <v>2757.4873328250001</v>
      </c>
      <c r="NH69" s="52">
        <v>2316.2893595730002</v>
      </c>
      <c r="NI69" s="52">
        <v>1513.5541582395001</v>
      </c>
      <c r="NJ69" s="52">
        <v>1593.21490341</v>
      </c>
      <c r="NK69" s="52">
        <v>2316.2893595730002</v>
      </c>
      <c r="NL69" s="52">
        <v>2757.4873328250001</v>
      </c>
      <c r="NM69" s="52">
        <v>2757.4873328250001</v>
      </c>
      <c r="NN69" s="52">
        <v>1665.5223490263002</v>
      </c>
      <c r="NO69" s="198">
        <f t="shared" si="58"/>
        <v>5371.5853243431002</v>
      </c>
      <c r="NP69" s="198">
        <f t="shared" si="59"/>
        <v>7248.8219125611104</v>
      </c>
      <c r="NQ69" s="198">
        <f t="shared" si="60"/>
        <v>5423.0584212225003</v>
      </c>
      <c r="NR69" s="198">
        <f t="shared" si="61"/>
        <v>7180.4970146763008</v>
      </c>
      <c r="NS69" s="198">
        <f t="shared" si="62"/>
        <v>25223.962672803013</v>
      </c>
      <c r="NT69" s="198">
        <v>1526.6747515617001</v>
      </c>
      <c r="NU69" s="198">
        <v>1526.6747515617001</v>
      </c>
      <c r="NV69" s="198">
        <v>1526.6747515617001</v>
      </c>
      <c r="NW69" s="198">
        <v>1526.6747515617001</v>
      </c>
      <c r="NX69" s="198">
        <v>1526.6747515617001</v>
      </c>
      <c r="NY69" s="198">
        <v>1526.6747515617001</v>
      </c>
      <c r="NZ69" s="198">
        <v>1526.6747515617001</v>
      </c>
      <c r="OA69" s="198">
        <v>1526.6747515617001</v>
      </c>
      <c r="OB69" s="198">
        <v>1526.6747515617001</v>
      </c>
      <c r="OC69" s="198">
        <v>1526.6747515617001</v>
      </c>
      <c r="OD69" s="198">
        <v>1526.6747515617001</v>
      </c>
      <c r="OE69" s="198">
        <v>1526.6747515617001</v>
      </c>
      <c r="OF69" s="198">
        <f>SUM(Tabelle2[[#This Row],[Jan 23 B EV]:[Mar 23 B EV]])</f>
        <v>4580.0242546851005</v>
      </c>
      <c r="OG69" s="198">
        <f>SUM(Tabelle2[[#This Row],[Apr 23 B EV]:[Jun 23 B EV]])</f>
        <v>4580.0242546851005</v>
      </c>
      <c r="OH69" s="198">
        <f>SUM(Tabelle2[[#This Row],[Jul 23 B EV]:[Sep 23 B EV]])</f>
        <v>4580.0242546851005</v>
      </c>
      <c r="OI69" s="198">
        <f>SUM(Tabelle2[[#This Row],[Oct 23 B EV]:[Dec 23 B EV]])</f>
        <v>4580.0242546851005</v>
      </c>
      <c r="OJ69" s="198">
        <f>SUM(Tabelle2[[#This Row],[Jan 23 B EV]:[Dec 23 B EV]])</f>
        <v>18320.097018740402</v>
      </c>
      <c r="OK69" s="68"/>
      <c r="OL69" s="68"/>
      <c r="OM69" s="43"/>
      <c r="ON69" s="43"/>
      <c r="OO69" s="43"/>
      <c r="OP69" s="43"/>
      <c r="OQ69" s="68"/>
      <c r="OR69" s="68"/>
      <c r="OS69" s="68"/>
      <c r="OT69" s="68"/>
      <c r="OU69" s="68"/>
      <c r="OV69" s="68"/>
      <c r="OW69" s="68"/>
      <c r="OX69" s="198" t="s">
        <v>1229</v>
      </c>
      <c r="OY69" s="198" t="s">
        <v>1229</v>
      </c>
      <c r="OZ69" s="198" t="s">
        <v>1229</v>
      </c>
      <c r="PA69" s="198" t="s">
        <v>1229</v>
      </c>
      <c r="PB69" s="353" t="s">
        <v>1229</v>
      </c>
      <c r="PC69" s="130" t="s">
        <v>57</v>
      </c>
      <c r="PD69" s="53" t="s">
        <v>1315</v>
      </c>
      <c r="PE69" s="53" t="s">
        <v>159</v>
      </c>
      <c r="PF69" s="53" t="s">
        <v>190</v>
      </c>
      <c r="PG69" s="53">
        <v>0</v>
      </c>
      <c r="PH69" s="53">
        <v>320</v>
      </c>
      <c r="PI69" s="53">
        <v>2</v>
      </c>
      <c r="PJ69" s="53" t="s">
        <v>1703</v>
      </c>
      <c r="PK69" s="53">
        <v>320</v>
      </c>
      <c r="PL69" s="53">
        <v>0</v>
      </c>
      <c r="PM69" s="334"/>
      <c r="PN69" s="53" t="s">
        <v>972</v>
      </c>
      <c r="PO69" s="53" t="s">
        <v>17</v>
      </c>
      <c r="PP69" s="200">
        <v>1514.6759560378769</v>
      </c>
      <c r="PQ69" s="56"/>
      <c r="PR69" s="56"/>
      <c r="PS69" s="56"/>
      <c r="PT69" s="200">
        <v>1579.9397350501818</v>
      </c>
      <c r="PU69" s="200">
        <v>1506.0252838259262</v>
      </c>
      <c r="PV69" s="200">
        <v>2178.5553362573096</v>
      </c>
      <c r="PW69" s="200">
        <v>0</v>
      </c>
      <c r="PX69" s="200" t="e">
        <f>IF($PI69=1,SUMIF(#REF!,$PF69,#REF!),SUMIF(#REF!,$PJ69,#REF!))</f>
        <v>#REF!</v>
      </c>
      <c r="PY69" s="200" t="e">
        <f>IF($PI69=1,SUMIF(#REF!,$PF69,#REF!),SUMIF(#REF!,$PJ69,#REF!))</f>
        <v>#REF!</v>
      </c>
      <c r="PZ69" s="200" t="e">
        <f>IF($PI69=1,SUMIF(#REF!,$PF69,#REF!),SUMIF(#REF!,$PJ69,#REF!))</f>
        <v>#REF!</v>
      </c>
      <c r="QA69" s="200" t="e">
        <f>IF($PI69=1,SUMIF(#REF!,$PF69,#REF!),SUMIF(#REF!,$PJ69,#REF!))</f>
        <v>#REF!</v>
      </c>
      <c r="QB69" s="200" t="e">
        <f>IF($PI69=1,SUMIF(#REF!,$PF69,#REF!),SUMIF(#REF!,$PJ69,#REF!))</f>
        <v>#REF!</v>
      </c>
      <c r="QC69" s="200" t="e">
        <f>IF($PI69=1,SUMIF(#REF!,$PF69,#REF!),SUMIF(#REF!,$PJ69,#REF!))</f>
        <v>#REF!</v>
      </c>
      <c r="QD69" s="57">
        <f t="shared" si="55"/>
        <v>1.2667200000000001</v>
      </c>
      <c r="QE69" s="57">
        <f t="shared" si="56"/>
        <v>1.2667200000000001</v>
      </c>
      <c r="QF69" s="57">
        <f t="shared" si="50"/>
        <v>1.2667200000000001</v>
      </c>
      <c r="QG69" s="57">
        <f t="shared" si="57"/>
        <v>7.5209114411961453</v>
      </c>
      <c r="QH69" s="57">
        <f t="shared" si="85"/>
        <v>7.4162190877306164</v>
      </c>
      <c r="QI69" s="57">
        <f t="shared" si="86"/>
        <v>10.147632642675436</v>
      </c>
      <c r="QJ69" s="57">
        <f>IF(Tabelle2[[#This Row],[Index and Premium Usage]]=1,($AW69*(1+$AZ69))*(PW69*(1+$PG69)+$PH69)/1000,($AW69*(1+$AZ69))*(PW69*(1+$PG69)+$PK69)/1000)</f>
        <v>1.2996479999999999</v>
      </c>
      <c r="QK69" s="57" t="e">
        <f>IF($PI69=1,($AW69*(1+$AY69))*(PX69*(1+$PG69)+$PH69)/1000,($AW69*(1+$AZ69))*(PX69*(1+$PG69)+$PK69+Tabelle2[[#This Row],[Premium VW 2023]])/1000)</f>
        <v>#REF!</v>
      </c>
      <c r="QL69" s="57" t="e">
        <f t="shared" si="44"/>
        <v>#REF!</v>
      </c>
      <c r="QM69" s="57" t="e">
        <f t="shared" si="45"/>
        <v>#REF!</v>
      </c>
      <c r="QN69" s="57" t="e">
        <f t="shared" si="46"/>
        <v>#REF!</v>
      </c>
      <c r="QO69" s="57" t="e">
        <f t="shared" si="47"/>
        <v>#REF!</v>
      </c>
      <c r="QP69" s="57" t="e">
        <f t="shared" si="48"/>
        <v>#REF!</v>
      </c>
    </row>
    <row r="70" spans="1:458" ht="15" customHeight="1">
      <c r="A70" s="94" t="s">
        <v>1306</v>
      </c>
      <c r="B70" s="94" t="s">
        <v>87</v>
      </c>
      <c r="C70" s="94" t="s">
        <v>1472</v>
      </c>
      <c r="D70" s="2" t="s">
        <v>108</v>
      </c>
      <c r="E70" s="173" t="s">
        <v>304</v>
      </c>
      <c r="F70" s="2" t="s">
        <v>304</v>
      </c>
      <c r="G70" s="2" t="s">
        <v>304</v>
      </c>
      <c r="H70" s="2" t="s">
        <v>1555</v>
      </c>
      <c r="I70" s="188" t="s">
        <v>1689</v>
      </c>
      <c r="J70" s="2" t="s">
        <v>354</v>
      </c>
      <c r="K70" s="2" t="s">
        <v>28</v>
      </c>
      <c r="L70" s="2" t="s">
        <v>28</v>
      </c>
      <c r="M70" s="2" t="s">
        <v>1328</v>
      </c>
      <c r="N70" s="2" t="s">
        <v>1611</v>
      </c>
      <c r="O70" s="64"/>
      <c r="P70" s="3">
        <v>0</v>
      </c>
      <c r="Q70" s="2">
        <v>0</v>
      </c>
      <c r="R70" s="63"/>
      <c r="S70" s="63"/>
      <c r="T70" s="94" t="s">
        <v>1285</v>
      </c>
      <c r="U70" s="2" t="s">
        <v>38</v>
      </c>
      <c r="V70" s="63"/>
      <c r="W70" s="63"/>
      <c r="X70" s="94"/>
      <c r="Y70" s="2" t="s">
        <v>257</v>
      </c>
      <c r="Z70" s="2" t="s">
        <v>259</v>
      </c>
      <c r="AA70" s="2" t="s">
        <v>1229</v>
      </c>
      <c r="AB70" s="2" t="s">
        <v>1229</v>
      </c>
      <c r="AC70" s="197" t="s">
        <v>1624</v>
      </c>
      <c r="AD70" s="63"/>
      <c r="AE70" s="63"/>
      <c r="AF70" s="63"/>
      <c r="AG70" s="2" t="s">
        <v>1325</v>
      </c>
      <c r="AH70" s="2" t="s">
        <v>1326</v>
      </c>
      <c r="AI70" s="2">
        <v>0</v>
      </c>
      <c r="AJ70" s="63" t="s">
        <v>120</v>
      </c>
      <c r="AK70" s="66"/>
      <c r="AL70" s="67"/>
      <c r="AM70" s="67"/>
      <c r="AN70" s="67"/>
      <c r="AO70" s="67"/>
      <c r="AP70" s="67">
        <v>1</v>
      </c>
      <c r="AQ70" s="33"/>
      <c r="AR70" s="33"/>
      <c r="AS70" s="33"/>
      <c r="AT70" s="33"/>
      <c r="AU70" s="33"/>
      <c r="AV70" s="33">
        <v>5.4669999999999996</v>
      </c>
      <c r="AW70" s="33">
        <v>5.4669999999999996</v>
      </c>
      <c r="AX70" s="193"/>
      <c r="AY70" s="61">
        <v>0.05</v>
      </c>
      <c r="AZ70" s="61">
        <v>0.05</v>
      </c>
      <c r="BA70" s="96">
        <v>100</v>
      </c>
      <c r="BB70" s="96">
        <v>0</v>
      </c>
      <c r="BC70" s="96">
        <v>0</v>
      </c>
      <c r="BD70" s="96">
        <v>208</v>
      </c>
      <c r="BE70" s="133">
        <v>0</v>
      </c>
      <c r="BF70" s="133">
        <v>0</v>
      </c>
      <c r="BG70" s="133">
        <v>0</v>
      </c>
      <c r="BH70" s="133">
        <v>0</v>
      </c>
      <c r="BI70" s="133">
        <v>0</v>
      </c>
      <c r="BJ70" s="133">
        <v>200</v>
      </c>
      <c r="BK70" s="133">
        <v>0</v>
      </c>
      <c r="BL70" s="133">
        <v>0</v>
      </c>
      <c r="BM70" s="96">
        <v>260</v>
      </c>
      <c r="BN70" s="96">
        <v>360</v>
      </c>
      <c r="BO70" s="96">
        <v>160</v>
      </c>
      <c r="BP70" s="96">
        <v>392</v>
      </c>
      <c r="BQ70" s="96">
        <v>982</v>
      </c>
      <c r="BR70" s="96">
        <v>654</v>
      </c>
      <c r="BS70" s="96">
        <v>432</v>
      </c>
      <c r="BT70" s="96">
        <v>240</v>
      </c>
      <c r="BU70" s="96">
        <v>0</v>
      </c>
      <c r="BV70" s="96">
        <v>352</v>
      </c>
      <c r="BW70" s="96">
        <v>1100</v>
      </c>
      <c r="BX70" s="96">
        <v>0</v>
      </c>
      <c r="BY70" s="96">
        <v>1100</v>
      </c>
      <c r="BZ70" s="96">
        <v>0</v>
      </c>
      <c r="CA70" s="96">
        <v>1100</v>
      </c>
      <c r="CB70" s="96">
        <v>0</v>
      </c>
      <c r="CC70" s="96">
        <v>1100</v>
      </c>
      <c r="CD70" s="96">
        <v>0</v>
      </c>
      <c r="CE70" s="96">
        <v>1100</v>
      </c>
      <c r="CF70" s="96">
        <v>0</v>
      </c>
      <c r="CG70" s="96">
        <v>1100</v>
      </c>
      <c r="CH70" s="96">
        <v>0</v>
      </c>
      <c r="CI70" s="96">
        <v>1100</v>
      </c>
      <c r="CJ70" s="96">
        <v>0</v>
      </c>
      <c r="CK70" s="95">
        <f>SUM(Tabelle2[[#This Row],[Jan 22 CF]:[Mar 22 CF]])</f>
        <v>100</v>
      </c>
      <c r="CL70" s="95">
        <f>SUM(Tabelle2[[#This Row],[Apr 22 CF]:[Jun 22 CF]])</f>
        <v>208</v>
      </c>
      <c r="CM70" s="95">
        <f>SUM(Tabelle2[[#This Row],[Jul 22 CF]:[Sep 22 CF]])</f>
        <v>0</v>
      </c>
      <c r="CN70" s="95">
        <f>SUM(Tabelle2[[#This Row],[Oct 22 CF]:[Dec 22 CF]])</f>
        <v>200</v>
      </c>
      <c r="CO70" s="95">
        <f>SUM(Tabelle2[[#This Row],[Jan 23 CF]:[Mar 23 CF]])</f>
        <v>780</v>
      </c>
      <c r="CP70" s="95">
        <f>SUM(Tabelle2[[#This Row],[Apr 23 CF]:[Jun 23 CF]])</f>
        <v>2028</v>
      </c>
      <c r="CQ70" s="95">
        <f>SUM(Tabelle2[[#This Row],[Jul 23 CF]:[Sep 23 CF]])</f>
        <v>672</v>
      </c>
      <c r="CR70" s="95">
        <f>SUM(Tabelle2[[#This Row],[Oct 23 CF]:[Dec 23 CF]])</f>
        <v>1452</v>
      </c>
      <c r="CS70" s="95">
        <f>SUM(Tabelle2[[#This Row],[Jan 24 CF]:[Mar 24 CF]])</f>
        <v>2200</v>
      </c>
      <c r="CT70" s="95">
        <f>SUM(Tabelle2[[#This Row],[Apr 24 CF]:[Jun 24 CF]])</f>
        <v>1100</v>
      </c>
      <c r="CU70" s="95">
        <f>SUM(Tabelle2[[#This Row],[Jul 24 CF]:[Sep 24 CF]])</f>
        <v>2200</v>
      </c>
      <c r="CV70" s="95">
        <f>SUM(Tabelle2[[#This Row],[Oct 24 CF]:[Dec 24 CF]])</f>
        <v>1100</v>
      </c>
      <c r="CW70" s="98"/>
      <c r="CX70" s="275"/>
      <c r="CY70" s="98">
        <v>0</v>
      </c>
      <c r="CZ70" s="52">
        <v>94</v>
      </c>
      <c r="DA70" s="52">
        <f>SUM(Tabelle2[[#This Row],[Jan 22 CF]:[Dec 22 CF]])</f>
        <v>508</v>
      </c>
      <c r="DB70" s="98">
        <f>SUM(Tabelle2[[#This Row],[Jan 23 CF]:[Dec 23 CF]])</f>
        <v>4932</v>
      </c>
      <c r="DC70" s="98">
        <f>SUM(Tabelle2[[#This Row],[Jan 24 CF]:[Dec 24 CF]])</f>
        <v>6600</v>
      </c>
      <c r="DD70" s="98">
        <v>8320</v>
      </c>
      <c r="DE70" s="98">
        <v>11280</v>
      </c>
      <c r="DF70" s="98">
        <v>14860</v>
      </c>
      <c r="DG70" s="98">
        <v>17330</v>
      </c>
      <c r="DH70" s="98">
        <v>0</v>
      </c>
      <c r="DI70" s="98">
        <v>0</v>
      </c>
      <c r="DJ70" s="98">
        <v>0</v>
      </c>
      <c r="DK70" s="98">
        <v>0</v>
      </c>
      <c r="DL70" s="98">
        <v>0</v>
      </c>
      <c r="DM70" s="98">
        <v>0</v>
      </c>
      <c r="DN70" s="98"/>
      <c r="DO70" s="98"/>
      <c r="DP70" s="226">
        <v>0.95</v>
      </c>
      <c r="DQ70" s="226">
        <v>0.92500000000000004</v>
      </c>
      <c r="DR70" s="226">
        <v>0.8</v>
      </c>
      <c r="DS70" s="226">
        <v>0.85</v>
      </c>
      <c r="DT70" s="226">
        <v>0.9</v>
      </c>
      <c r="DU70" s="226">
        <v>0.9</v>
      </c>
      <c r="DV70" s="226">
        <v>0.9</v>
      </c>
      <c r="DW70" s="226">
        <v>0.9</v>
      </c>
      <c r="DX70" s="226">
        <v>0.9</v>
      </c>
      <c r="DY70" s="226">
        <v>0.9</v>
      </c>
      <c r="DZ70" s="226">
        <v>0.9</v>
      </c>
      <c r="EA70" s="226">
        <v>0.88</v>
      </c>
      <c r="EB70" s="226">
        <v>0.9</v>
      </c>
      <c r="EC70" s="226">
        <v>0.93</v>
      </c>
      <c r="ED70" s="226">
        <v>0.93</v>
      </c>
      <c r="EE70" s="226">
        <v>0.9</v>
      </c>
      <c r="EF70" s="316">
        <v>0.9</v>
      </c>
      <c r="EG70" s="316">
        <v>0.9</v>
      </c>
      <c r="EH70" s="316">
        <v>0.76800000000000002</v>
      </c>
      <c r="EI70" s="226">
        <v>0.95</v>
      </c>
      <c r="EJ70" s="226">
        <v>0.95</v>
      </c>
      <c r="EK70" s="226">
        <v>0.95</v>
      </c>
      <c r="EL70" s="226">
        <v>0.97499999999999998</v>
      </c>
      <c r="EM70" s="226">
        <v>0.95</v>
      </c>
      <c r="EN70" s="226">
        <v>0.9</v>
      </c>
      <c r="EO70" s="226">
        <v>0.85</v>
      </c>
      <c r="EP70" s="226">
        <v>0.85</v>
      </c>
      <c r="EQ70" s="226">
        <v>0.85</v>
      </c>
      <c r="ER70" s="226">
        <v>0.85</v>
      </c>
      <c r="ES70" s="226">
        <v>0.85</v>
      </c>
      <c r="ET70" s="226">
        <v>0.85</v>
      </c>
      <c r="EU70" s="226">
        <v>0.85</v>
      </c>
      <c r="EV70" s="226">
        <v>0.85</v>
      </c>
      <c r="EW70" s="226">
        <v>0.85</v>
      </c>
      <c r="EX70" s="226">
        <v>0.85</v>
      </c>
      <c r="EY70" s="226">
        <v>0.85</v>
      </c>
      <c r="EZ70" s="316">
        <v>0.76800000000000002</v>
      </c>
      <c r="FA70" s="226">
        <v>0.85</v>
      </c>
      <c r="FB70" s="226">
        <v>0.85</v>
      </c>
      <c r="FC70" s="226">
        <v>0.85</v>
      </c>
      <c r="FD70" s="226">
        <v>0.85</v>
      </c>
      <c r="FE70" s="226">
        <v>0.85</v>
      </c>
      <c r="FF70" s="226">
        <v>0.85</v>
      </c>
      <c r="FG70" s="226">
        <v>0.85</v>
      </c>
      <c r="FH70" s="226">
        <v>0.85</v>
      </c>
      <c r="FI70" s="226">
        <v>0.85</v>
      </c>
      <c r="FJ70" s="226">
        <v>0.85</v>
      </c>
      <c r="FK70" s="226">
        <v>0.85</v>
      </c>
      <c r="FL70" s="226">
        <v>0.85</v>
      </c>
      <c r="FM70" s="195">
        <f t="shared" si="70"/>
        <v>100</v>
      </c>
      <c r="FN70" s="195">
        <f t="shared" si="71"/>
        <v>0</v>
      </c>
      <c r="FO70" s="195">
        <f t="shared" si="72"/>
        <v>0</v>
      </c>
      <c r="FP70" s="195">
        <f t="shared" si="73"/>
        <v>208</v>
      </c>
      <c r="FQ70" s="195">
        <f t="shared" si="74"/>
        <v>0</v>
      </c>
      <c r="FR70" s="195">
        <f t="shared" si="75"/>
        <v>0</v>
      </c>
      <c r="FS70" s="195">
        <f t="shared" si="76"/>
        <v>0</v>
      </c>
      <c r="FT70" s="95">
        <f t="shared" si="77"/>
        <v>0</v>
      </c>
      <c r="FU70" s="95">
        <f t="shared" si="78"/>
        <v>0</v>
      </c>
      <c r="FV70" s="95">
        <f t="shared" si="79"/>
        <v>200</v>
      </c>
      <c r="FW70" s="95">
        <f t="shared" si="80"/>
        <v>0</v>
      </c>
      <c r="FX70" s="95">
        <f t="shared" si="81"/>
        <v>0</v>
      </c>
      <c r="FY70" s="95">
        <f t="shared" si="82"/>
        <v>260</v>
      </c>
      <c r="FZ70" s="95">
        <f t="shared" si="83"/>
        <v>360</v>
      </c>
      <c r="GA70" s="95">
        <f t="shared" si="63"/>
        <v>160</v>
      </c>
      <c r="GB70" s="95">
        <f t="shared" si="64"/>
        <v>392</v>
      </c>
      <c r="GC70" s="95">
        <f t="shared" si="65"/>
        <v>982</v>
      </c>
      <c r="GD70" s="95">
        <f t="shared" si="66"/>
        <v>654</v>
      </c>
      <c r="GE70" s="95">
        <f t="shared" si="67"/>
        <v>432</v>
      </c>
      <c r="GF70" s="95">
        <f t="shared" si="68"/>
        <v>240</v>
      </c>
      <c r="GG70" s="95">
        <f t="shared" si="69"/>
        <v>0</v>
      </c>
      <c r="GH70" s="95">
        <f t="shared" si="84"/>
        <v>352</v>
      </c>
      <c r="GI70" s="95">
        <f>BW70*Tabelle2[[#This Row],[Nov 2023 AF]]</f>
        <v>1072.5</v>
      </c>
      <c r="GJ70" s="95">
        <f>BX70*Tabelle2[[#This Row],[Dec 2023 AF]]</f>
        <v>0</v>
      </c>
      <c r="GK70" s="95">
        <f>BY70*Tabelle2[[#This Row],[Jan 2024 AF]]</f>
        <v>990</v>
      </c>
      <c r="GL70" s="95">
        <f>BZ70*Tabelle2[[#This Row],[Feb 2024 AF]]</f>
        <v>0</v>
      </c>
      <c r="GM70" s="95">
        <f>CA70*Tabelle2[[#This Row],[Mar 2024 AF]]</f>
        <v>935</v>
      </c>
      <c r="GN70" s="95">
        <f>CB70*Tabelle2[[#This Row],[Apr 2024 AF]]</f>
        <v>0</v>
      </c>
      <c r="GO70" s="95">
        <f>CC70*Tabelle2[[#This Row],[May 2024 AF]]</f>
        <v>935</v>
      </c>
      <c r="GP70" s="95">
        <f>CD70*Tabelle2[[#This Row],[Jun 2024 AF]]</f>
        <v>0</v>
      </c>
      <c r="GQ70" s="95">
        <f>CE70*Tabelle2[[#This Row],[Jul 2024 AF]]</f>
        <v>935</v>
      </c>
      <c r="GR70" s="95">
        <f>CF70*Tabelle2[[#This Row],[Aug 2024 AF]]</f>
        <v>0</v>
      </c>
      <c r="GS70" s="95">
        <f>CG70*Tabelle2[[#This Row],[Sep 2024 AF]]</f>
        <v>935</v>
      </c>
      <c r="GT70" s="95">
        <f>CH70*Tabelle2[[#This Row],[Oct 2024 AF]]</f>
        <v>0</v>
      </c>
      <c r="GU70" s="95">
        <f>CI70*Tabelle2[[#This Row],[Nov 2024 AF]]</f>
        <v>935</v>
      </c>
      <c r="GV70" s="95">
        <f>CJ70*Tabelle2[[#This Row],[Dec 2024 AF]]</f>
        <v>0</v>
      </c>
      <c r="GW70" s="95">
        <f>SUM(Tabelle2[[#This Row],[Jan 22 NF]:[Mar 22 NF]])</f>
        <v>100</v>
      </c>
      <c r="GX70" s="95">
        <f>SUM(Tabelle2[[#This Row],[Apr 22 NF]:[Jun 22 NF]])</f>
        <v>208</v>
      </c>
      <c r="GY70" s="95">
        <f>SUM(Tabelle2[[#This Row],[Jul 22 NF]:[Sep 22 NF]])</f>
        <v>0</v>
      </c>
      <c r="GZ70" s="95">
        <f>SUM(Tabelle2[[#This Row],[Oct 22 NF]:[Dec 22 NF]])</f>
        <v>200</v>
      </c>
      <c r="HA70" s="98">
        <f>SUM(Tabelle2[[#This Row],[Jan 23 NF]:[Mar 23 NF]])</f>
        <v>780</v>
      </c>
      <c r="HB70" s="98">
        <f>SUM(Tabelle2[[#This Row],[Apr 23 NF]:[Jun 23 NF]])</f>
        <v>2028</v>
      </c>
      <c r="HC70" s="98">
        <f>SUM(Tabelle2[[#This Row],[Jul 23 NF]:[Sep 23 NF]])</f>
        <v>672</v>
      </c>
      <c r="HD70" s="98">
        <f>SUM(Tabelle2[[#This Row],[Oct 23 NF]:[Dec 23 NF]])</f>
        <v>1424.5</v>
      </c>
      <c r="HE70" s="95">
        <f>SUM(Tabelle2[[#This Row],[Jan 24 NF]:[Mar 24 NF]])</f>
        <v>1925</v>
      </c>
      <c r="HF70" s="98">
        <f>SUM(Tabelle2[[#This Row],[Apr 24 NF]:[Jun 24 NF]])</f>
        <v>935</v>
      </c>
      <c r="HG70" s="98">
        <f>SUM(Tabelle2[[#This Row],[Jul 24 NF]:[Sep 24 NF]])</f>
        <v>1870</v>
      </c>
      <c r="HH70" s="98">
        <f>SUM(Tabelle2[[#This Row],[Oct 24 NF]:[Dec 24 NF]])</f>
        <v>935</v>
      </c>
      <c r="HI70" s="95"/>
      <c r="HJ70" s="95"/>
      <c r="HK70" s="95"/>
      <c r="HL70" s="95"/>
      <c r="HM70" s="95"/>
      <c r="HN70" s="95"/>
      <c r="HO70" s="95"/>
      <c r="HP70" s="95"/>
      <c r="HQ70" s="95"/>
      <c r="HR70" s="95"/>
      <c r="HS70" s="95">
        <f>SUM(Tabelle2[[#This Row],[Jul 22 NF]:[Sep 22 NF]])</f>
        <v>0</v>
      </c>
      <c r="HT70" s="95">
        <f>SUM(Tabelle2[[#This Row],[Oct 22 NF]:[Dec 22 NF]])</f>
        <v>200</v>
      </c>
      <c r="HU70" s="95"/>
      <c r="HV70" s="98"/>
      <c r="HW70" s="98">
        <v>0</v>
      </c>
      <c r="HX70" s="98">
        <v>0</v>
      </c>
      <c r="HY70" s="98">
        <v>94</v>
      </c>
      <c r="HZ70" s="98">
        <f>SUM(Tabelle2[[#This Row],[Jan 22 NF]:[Dec 22 NF]])</f>
        <v>508</v>
      </c>
      <c r="IA70" s="98">
        <f>SUM(Tabelle2[[#This Row],[Jan 23 NF]:[Dec 23 NF]])</f>
        <v>4904.5</v>
      </c>
      <c r="IB70" s="98">
        <f>SUM(Tabelle2[[#This Row],[Jan 24 NF]:[Dec 24 NF]])</f>
        <v>5665</v>
      </c>
      <c r="IC70" s="98">
        <f>IFERROR(Tabelle2[[#This Row],[2025 CF]]*Tabelle2[[#This Row],[2025 AF]],0)</f>
        <v>7072</v>
      </c>
      <c r="ID70" s="98">
        <f>IFERROR(Tabelle2[[#This Row],[2026 CF]]*Tabelle2[[#This Row],[2026 AF]],0)</f>
        <v>9588</v>
      </c>
      <c r="IE70" s="98">
        <f>IFERROR(Tabelle2[[#This Row],[2027 CF]]*Tabelle2[[#This Row],[2027 AF]],0)</f>
        <v>12631</v>
      </c>
      <c r="IF70" s="98">
        <f>IFERROR(Tabelle2[[#This Row],[2028 CF]]*Tabelle2[[#This Row],[2028 AF]],0)</f>
        <v>14730.5</v>
      </c>
      <c r="IG70" s="98">
        <f>IFERROR(Tabelle2[[#This Row],[2029 CF]]*Tabelle2[[#This Row],[2029 AF]],0)</f>
        <v>0</v>
      </c>
      <c r="IH70" s="98">
        <f>IFERROR(Tabelle2[[#This Row],[2030 CF]]*Tabelle2[[#This Row],[2030 AF]],0)</f>
        <v>0</v>
      </c>
      <c r="II70" s="98">
        <f>IFERROR(Tabelle2[[#This Row],[2031 CF]]*Tabelle2[[#This Row],[2031 AF]],0)</f>
        <v>0</v>
      </c>
      <c r="IJ70" s="98">
        <f>IFERROR(Tabelle2[[#This Row],[2032 CF]]*Tabelle2[[#This Row],[2032 AF]],0)</f>
        <v>0</v>
      </c>
      <c r="IK70" s="98">
        <f>IFERROR(Tabelle2[[#This Row],[2033 CF]]*Tabelle2[[#This Row],[2033 AF]],0)</f>
        <v>0</v>
      </c>
      <c r="IL70" s="98">
        <f>IFERROR(Tabelle2[[#This Row],[2034 CF]]*Tabelle2[[#This Row],[2034 AF]],0)</f>
        <v>0</v>
      </c>
      <c r="IM70" s="98">
        <f>IFERROR(Tabelle2[[#This Row],[2035 CF]]*Tabelle2[[#This Row],[2035 AF]],0)</f>
        <v>0</v>
      </c>
      <c r="IN70" s="51">
        <v>0</v>
      </c>
      <c r="IO70" s="51">
        <v>0</v>
      </c>
      <c r="IP70" s="51">
        <v>0</v>
      </c>
      <c r="IQ70" s="51">
        <v>0</v>
      </c>
      <c r="IR70" s="51">
        <v>0</v>
      </c>
      <c r="IS70" s="51">
        <v>0</v>
      </c>
      <c r="IT70" s="51">
        <v>0</v>
      </c>
      <c r="IU70" s="51">
        <v>0</v>
      </c>
      <c r="IV70" s="51">
        <v>0</v>
      </c>
      <c r="IW70" s="51">
        <v>0</v>
      </c>
      <c r="IX70" s="51">
        <v>0</v>
      </c>
      <c r="IY70" s="51">
        <v>0</v>
      </c>
      <c r="IZ70" s="199">
        <v>0</v>
      </c>
      <c r="JA70" s="199">
        <v>0</v>
      </c>
      <c r="JB70" s="199">
        <v>0</v>
      </c>
      <c r="JC70" s="199">
        <v>0</v>
      </c>
      <c r="JD70" s="199">
        <v>0</v>
      </c>
      <c r="JE70" s="196">
        <v>274.87824310625092</v>
      </c>
      <c r="JF70" s="196">
        <v>265.60123721028879</v>
      </c>
      <c r="JG70" s="196">
        <v>278.47473815634737</v>
      </c>
      <c r="JH70" s="196">
        <v>254.26698656700262</v>
      </c>
      <c r="JI70" s="196">
        <v>268.99603955990136</v>
      </c>
      <c r="JJ70" s="196">
        <v>233.01302128657176</v>
      </c>
      <c r="JK70" s="196">
        <v>230.17129132435662</v>
      </c>
      <c r="JL70" s="196">
        <v>184.61019974954175</v>
      </c>
      <c r="JM70" s="196">
        <v>258.82740534286643</v>
      </c>
      <c r="JN70" s="196">
        <v>265.16355047677496</v>
      </c>
      <c r="JO70" s="196">
        <v>239.78389712327433</v>
      </c>
      <c r="JP70" s="196">
        <v>149.25339009682324</v>
      </c>
      <c r="JQ70" s="196">
        <f>SUM(Tabelle2[[#This Row],[Jan-23B]:[Mar-23B]])</f>
        <v>818.95421847288708</v>
      </c>
      <c r="JR70" s="196">
        <f>SUM(Tabelle2[[#This Row],[Apr-23B]:[Jun-23B]])</f>
        <v>756.27604741347568</v>
      </c>
      <c r="JS70" s="196">
        <f>SUM(Tabelle2[[#This Row],[Jul-23B]:[Sep-23B]])</f>
        <v>673.60889641676476</v>
      </c>
      <c r="JT70" s="196">
        <f>SUM(Tabelle2[[#This Row],[Oct-23B]:[Dec-23B]])</f>
        <v>654.20083769687244</v>
      </c>
      <c r="JU70" s="196">
        <f>SUM(Tabelle2[[#This Row],[1Q23 B1]:[4Q23 B]])</f>
        <v>2903.04</v>
      </c>
      <c r="JV70" s="196">
        <v>3061.7999999999997</v>
      </c>
      <c r="JW70" s="196">
        <v>5108.5</v>
      </c>
      <c r="JX70" s="196">
        <v>7072</v>
      </c>
      <c r="JY70" s="196">
        <v>9588</v>
      </c>
      <c r="JZ70" s="196">
        <v>12631</v>
      </c>
      <c r="KA70" s="196">
        <v>1235.2709903562002</v>
      </c>
      <c r="KB70" s="196">
        <v>2061.0039369765004</v>
      </c>
      <c r="KC70" s="196">
        <v>2853.1701756480006</v>
      </c>
      <c r="KD70" s="196">
        <v>3868.2403342920011</v>
      </c>
      <c r="KE70" s="196">
        <v>5095.9265396790015</v>
      </c>
      <c r="KF70" s="196" t="str">
        <f>IF(SUM(Tabelle2[[#This Row],[2018 NF]:[2028 NF]],Tabelle2[[#This Row],[2023 B]])&gt;0,"yes","no")</f>
        <v>yes</v>
      </c>
      <c r="KG70" s="196" t="str">
        <f>IFERROR(INDEX(Tabelle2[[#Headers],[2005 NF]:[2034 NF]],MATCH(TRUE,INDEX(Tabelle2[[#This Row],[2005 NF]:[2034 NF]]&gt;1000,),0)),0)</f>
        <v>2023 NF</v>
      </c>
      <c r="KH70" s="196" t="str">
        <f>IFERROR(LOOKUP(2,1/(Tabelle2[[#This Row],[2005 NF]:[2035 NF]]&gt;1000),Tabelle2[[#Headers],[2005 NF]:[2035 NF]]),0)</f>
        <v>2028 NF</v>
      </c>
      <c r="KI70" s="196">
        <f>SUM(Tabelle2[[#This Row],[Jan 23 NF]:[Mar 23 NF]])</f>
        <v>780</v>
      </c>
      <c r="KJ70" s="196">
        <f>SUM(Tabelle2[[#This Row],[Jan-23B]:[Mar-23B]])</f>
        <v>818.95421847288708</v>
      </c>
      <c r="KK70" s="52">
        <v>40.34460090000001</v>
      </c>
      <c r="KL70" s="52">
        <v>0</v>
      </c>
      <c r="KM70" s="52">
        <v>0</v>
      </c>
      <c r="KN70" s="52">
        <v>83.916769872000017</v>
      </c>
      <c r="KO70" s="52">
        <v>0</v>
      </c>
      <c r="KP70" s="52">
        <v>0</v>
      </c>
      <c r="KQ70" s="52">
        <v>0</v>
      </c>
      <c r="KR70" s="52">
        <v>0</v>
      </c>
      <c r="KS70" s="52">
        <v>0</v>
      </c>
      <c r="KT70" s="52">
        <v>80.689201800000021</v>
      </c>
      <c r="KU70" s="52">
        <v>0</v>
      </c>
      <c r="KV70" s="52">
        <v>0</v>
      </c>
      <c r="KW70" s="52">
        <v>104.45650748866667</v>
      </c>
      <c r="KX70" s="52">
        <v>144.63208729199999</v>
      </c>
      <c r="KY70" s="52">
        <v>64.280927685333339</v>
      </c>
      <c r="KZ70" s="52">
        <v>157.48827282906666</v>
      </c>
      <c r="LA70" s="52" t="e">
        <f>$AV70*2.204623/#REF!*$AP70*Tabelle2[[#This Row],[May 23 NF]]</f>
        <v>#REF!</v>
      </c>
      <c r="LB70" s="52" t="e">
        <f>$AV70*2.204623/#REF!*$AP70*Tabelle2[[#This Row],[Jun 23 NF]]</f>
        <v>#REF!</v>
      </c>
      <c r="LC70" s="52" t="e">
        <f>$AV70*2.204623/#REF!*$AP70*Tabelle2[[#This Row],[Jul 23 NF]]</f>
        <v>#REF!</v>
      </c>
      <c r="LD70" s="52" t="e">
        <f>$AV70*2.204623/#REF!*$AP70*Tabelle2[[#This Row],[Aug 23 NF]]</f>
        <v>#REF!</v>
      </c>
      <c r="LE70" s="52" t="e">
        <f>$AV70*2.204623/#REF!*$AP70*Tabelle2[[#This Row],[Sep 23 NF]]</f>
        <v>#REF!</v>
      </c>
      <c r="LF70" s="52" t="e">
        <f>$AV70*2.204623/#REF!*$AP70*Tabelle2[[#This Row],[Oct 23 NF]]</f>
        <v>#REF!</v>
      </c>
      <c r="LG70" s="52" t="e">
        <f>$AV70*2.204623/#REF!*$AP70*Tabelle2[[#This Row],[Nov 23 NF]]</f>
        <v>#REF!</v>
      </c>
      <c r="LH70" s="52" t="e">
        <f>$AV70*2.204623/#REF!*$AP70*Tabelle2[[#This Row],[Dec 23 NF]]</f>
        <v>#REF!</v>
      </c>
      <c r="LI70" s="52" t="e">
        <f>$AV70*2.204623/#REF!*$AP70*Tabelle2[[#This Row],[Jan 24 NF]]</f>
        <v>#REF!</v>
      </c>
      <c r="LJ70" s="52" t="e">
        <f>$AV70*2.204623/#REF!*$AP70*Tabelle2[[#This Row],[Feb 24 NF]]</f>
        <v>#REF!</v>
      </c>
      <c r="LK70" s="52" t="e">
        <f>$AV70*2.204623/#REF!*$AP70*Tabelle2[[#This Row],[Mar 24 NF]]</f>
        <v>#REF!</v>
      </c>
      <c r="LL70" s="52" t="e">
        <f>$AV70*2.204623/#REF!*$AP70*Tabelle2[[#This Row],[Apr 24 NF]]</f>
        <v>#REF!</v>
      </c>
      <c r="LM70" s="52" t="e">
        <f>$AV70*2.204623/#REF!*$AP70*Tabelle2[[#This Row],[May 24 NF]]</f>
        <v>#REF!</v>
      </c>
      <c r="LN70" s="52" t="e">
        <f>$AV70*2.204623/#REF!*$AP70*Tabelle2[[#This Row],[Jun 24 NF]]</f>
        <v>#REF!</v>
      </c>
      <c r="LO70" s="52" t="e">
        <f>$AV70*2.204623/#REF!*$AP70*Tabelle2[[#This Row],[Jul 24 NF]]</f>
        <v>#REF!</v>
      </c>
      <c r="LP70" s="52" t="e">
        <f>$AV70*2.204623/#REF!*$AP70*Tabelle2[[#This Row],[Aug 24 NF]]</f>
        <v>#REF!</v>
      </c>
      <c r="LQ70" s="52" t="e">
        <f>$AV70*2.204623/#REF!*$AP70*Tabelle2[[#This Row],[Sep 24 NF]]</f>
        <v>#REF!</v>
      </c>
      <c r="LR70" s="52" t="e">
        <f>$AV70*2.204623/#REF!*$AP70*Tabelle2[[#This Row],[Oct 24 NF]]</f>
        <v>#REF!</v>
      </c>
      <c r="LS70" s="52" t="e">
        <f>$AV70*2.204623/#REF!*$AP70*Tabelle2[[#This Row],[Nov 24 NF]]</f>
        <v>#REF!</v>
      </c>
      <c r="LT70" s="52" t="e">
        <f>$AV70*2.204623/#REF!*$AP70*Tabelle2[[#This Row],[Dec 24 NF]]</f>
        <v>#REF!</v>
      </c>
      <c r="LU70" s="198">
        <f>SUM(Tabelle2[[#This Row],[Jan 22 EV]:[Mar 22 EV]])</f>
        <v>40.34460090000001</v>
      </c>
      <c r="LV70" s="198">
        <f>SUM(Tabelle2[[#This Row],[Apr 22 EV]:[Jun 22 EV]])</f>
        <v>83.916769872000017</v>
      </c>
      <c r="LW70" s="198">
        <f>SUM(Tabelle2[[#This Row],[Jul 22 EV]:[Sep 22 EV]])</f>
        <v>0</v>
      </c>
      <c r="LX70" s="198">
        <f>SUM(Tabelle2[[#This Row],[Oct 22 EV]:[Dec 22 EV]])</f>
        <v>80.689201800000021</v>
      </c>
      <c r="LY70" s="198">
        <f>SUM(Tabelle2[[#This Row],[Jan 23 EV]:[Mar 23 EV]])</f>
        <v>313.36952246599998</v>
      </c>
      <c r="LZ70" s="198" t="e">
        <f>SUM(Tabelle2[[#This Row],[Apr 23 EV]:[Jun 23 EV]])</f>
        <v>#REF!</v>
      </c>
      <c r="MA70" s="198" t="e">
        <f>SUM(Tabelle2[[#This Row],[Jul 23 EV]:[Sep 23 EV]])</f>
        <v>#REF!</v>
      </c>
      <c r="MB70" s="198" t="e">
        <f>SUM(Tabelle2[[#This Row],[Oct 23 EV]:[Dec 23 EV]])</f>
        <v>#REF!</v>
      </c>
      <c r="MC70" s="198" t="e">
        <f>SUM(Tabelle2[[#This Row],[Jan 24 EV]:[Mar 24 EV]])</f>
        <v>#REF!</v>
      </c>
      <c r="MD70" s="198" t="e">
        <f>SUM(Tabelle2[[#This Row],[Apr 24 EV]:[Jun 24 EV]])</f>
        <v>#REF!</v>
      </c>
      <c r="ME70" s="198" t="e">
        <f>SUM(Tabelle2[[#This Row],[Jul 24 EV]:[Sep 24 EV]])</f>
        <v>#REF!</v>
      </c>
      <c r="MF70" s="198" t="e">
        <f>SUM(Tabelle2[[#This Row],[Oct 24 EV]:[Dec 24 EV]])</f>
        <v>#REF!</v>
      </c>
      <c r="MG70" s="68"/>
      <c r="MH70" s="68"/>
      <c r="MI70" s="68"/>
      <c r="MJ70" s="68"/>
      <c r="MK70" s="68"/>
      <c r="ML70" s="68"/>
      <c r="MM70" s="68"/>
      <c r="MN70" s="68"/>
      <c r="MO70" s="68"/>
      <c r="MP70" s="98"/>
      <c r="MQ70" s="98"/>
      <c r="MR70" s="98"/>
      <c r="MS70" s="98">
        <v>0</v>
      </c>
      <c r="MT70" s="98">
        <v>0</v>
      </c>
      <c r="MU70" s="98">
        <v>37.923924846000006</v>
      </c>
      <c r="MV70" s="98">
        <f>SUM(Tabelle2[[#This Row],[Jan 22 EV]:[Dec 22 EV]])</f>
        <v>204.95057257200006</v>
      </c>
      <c r="MW70" s="98" t="e">
        <f>SUM(Tabelle2[[#This Row],[Jan 23 EV]:[Dec 23 EV]])</f>
        <v>#REF!</v>
      </c>
      <c r="MX70" s="98" t="e">
        <f>SUM(Tabelle2[[#This Row],[Jan 24 EV]:[Dec 24 EV]])</f>
        <v>#REF!</v>
      </c>
      <c r="MY70" s="98">
        <f t="shared" si="51"/>
        <v>2841.2170036917332</v>
      </c>
      <c r="MZ70" s="98">
        <f t="shared" si="52"/>
        <v>3852.0345915436001</v>
      </c>
      <c r="NA70" s="98">
        <f t="shared" si="53"/>
        <v>5074.5774849590334</v>
      </c>
      <c r="NB70" s="98">
        <f t="shared" si="54"/>
        <v>5918.0637829300167</v>
      </c>
      <c r="NC70" s="52">
        <v>0</v>
      </c>
      <c r="ND70" s="52">
        <v>0</v>
      </c>
      <c r="NE70" s="52">
        <v>0</v>
      </c>
      <c r="NF70" s="52">
        <v>0</v>
      </c>
      <c r="NG70" s="52">
        <v>0</v>
      </c>
      <c r="NH70" s="52">
        <v>0</v>
      </c>
      <c r="NI70" s="52">
        <v>0</v>
      </c>
      <c r="NJ70" s="52">
        <v>0</v>
      </c>
      <c r="NK70" s="52">
        <v>0</v>
      </c>
      <c r="NL70" s="52">
        <v>0</v>
      </c>
      <c r="NM70" s="52">
        <v>0</v>
      </c>
      <c r="NN70" s="52">
        <v>0</v>
      </c>
      <c r="NO70" s="198">
        <f t="shared" si="58"/>
        <v>0</v>
      </c>
      <c r="NP70" s="198">
        <f t="shared" si="59"/>
        <v>0</v>
      </c>
      <c r="NQ70" s="198">
        <f t="shared" si="60"/>
        <v>0</v>
      </c>
      <c r="NR70" s="198">
        <f t="shared" si="61"/>
        <v>0</v>
      </c>
      <c r="NS70" s="198">
        <f t="shared" si="62"/>
        <v>0</v>
      </c>
      <c r="NT70" s="198">
        <v>110.89853014214872</v>
      </c>
      <c r="NU70" s="198">
        <v>107.15575913795332</v>
      </c>
      <c r="NV70" s="198">
        <v>112.34952171649837</v>
      </c>
      <c r="NW70" s="198">
        <v>102.58300095091383</v>
      </c>
      <c r="NX70" s="198">
        <v>108.52537859724835</v>
      </c>
      <c r="NY70" s="198">
        <v>94.008173483099441</v>
      </c>
      <c r="NZ70" s="198">
        <v>92.861688871188022</v>
      </c>
      <c r="OA70" s="198">
        <v>74.480248309645432</v>
      </c>
      <c r="OB70" s="198">
        <v>104.42288370540474</v>
      </c>
      <c r="OC70" s="198">
        <v>106.97917617212491</v>
      </c>
      <c r="OD70" s="198">
        <v>96.739856316851629</v>
      </c>
      <c r="OE70" s="198">
        <v>60.215684564283471</v>
      </c>
      <c r="OF70" s="198">
        <f>SUM(Tabelle2[[#This Row],[Jan 23 B EV]:[Mar 23 B EV]])</f>
        <v>330.40381099660044</v>
      </c>
      <c r="OG70" s="198">
        <f>SUM(Tabelle2[[#This Row],[Apr 23 B EV]:[Jun 23 B EV]])</f>
        <v>305.11655303126162</v>
      </c>
      <c r="OH70" s="198">
        <f>SUM(Tabelle2[[#This Row],[Jul 23 B EV]:[Sep 23 B EV]])</f>
        <v>271.76482088623817</v>
      </c>
      <c r="OI70" s="198">
        <f>SUM(Tabelle2[[#This Row],[Oct 23 B EV]:[Dec 23 B EV]])</f>
        <v>263.93471705326004</v>
      </c>
      <c r="OJ70" s="198">
        <f>SUM(Tabelle2[[#This Row],[Jan 23 B EV]:[Dec 23 B EV]])</f>
        <v>1171.2199019673603</v>
      </c>
      <c r="OK70" s="68"/>
      <c r="OL70" s="68"/>
      <c r="OM70" s="43"/>
      <c r="ON70" s="43"/>
      <c r="OO70" s="43"/>
      <c r="OP70" s="43"/>
      <c r="OQ70" s="68"/>
      <c r="OR70" s="68"/>
      <c r="OS70" s="68"/>
      <c r="OT70" s="68"/>
      <c r="OU70" s="68"/>
      <c r="OV70" s="68"/>
      <c r="OW70" s="68"/>
      <c r="OX70" s="198" t="s">
        <v>1229</v>
      </c>
      <c r="OY70" s="198" t="s">
        <v>1229</v>
      </c>
      <c r="OZ70" s="198" t="s">
        <v>1229</v>
      </c>
      <c r="PA70" s="198" t="s">
        <v>1229</v>
      </c>
      <c r="PB70" s="353" t="s">
        <v>1229</v>
      </c>
      <c r="PC70" s="130" t="s">
        <v>57</v>
      </c>
      <c r="PD70" s="53" t="s">
        <v>1315</v>
      </c>
      <c r="PE70" s="53" t="s">
        <v>159</v>
      </c>
      <c r="PF70" s="53" t="s">
        <v>190</v>
      </c>
      <c r="PG70" s="53">
        <v>0</v>
      </c>
      <c r="PH70" s="53">
        <v>320</v>
      </c>
      <c r="PI70" s="53">
        <v>2</v>
      </c>
      <c r="PJ70" s="53" t="s">
        <v>1703</v>
      </c>
      <c r="PK70" s="53">
        <v>320</v>
      </c>
      <c r="PL70" s="53">
        <v>0</v>
      </c>
      <c r="PM70" s="334"/>
      <c r="PN70" s="53" t="s">
        <v>972</v>
      </c>
      <c r="PO70" s="53" t="s">
        <v>17</v>
      </c>
      <c r="PP70" s="200"/>
      <c r="PQ70" s="56"/>
      <c r="PR70" s="56"/>
      <c r="PS70" s="56"/>
      <c r="PT70" s="200">
        <v>1579.9397350501818</v>
      </c>
      <c r="PU70" s="200">
        <v>1506.0252838259262</v>
      </c>
      <c r="PV70" s="200">
        <v>2178.5553362573096</v>
      </c>
      <c r="PW70" s="200">
        <v>0</v>
      </c>
      <c r="PX70" s="200" t="e">
        <f>IF($PI70=1,SUMIF(#REF!,$PF70,#REF!),SUMIF(#REF!,$PJ70,#REF!))</f>
        <v>#REF!</v>
      </c>
      <c r="PY70" s="200" t="e">
        <f>IF($PI70=1,SUMIF(#REF!,$PF70,#REF!),SUMIF(#REF!,$PJ70,#REF!))</f>
        <v>#REF!</v>
      </c>
      <c r="PZ70" s="200" t="e">
        <f>IF($PI70=1,SUMIF(#REF!,$PF70,#REF!),SUMIF(#REF!,$PJ70,#REF!))</f>
        <v>#REF!</v>
      </c>
      <c r="QA70" s="200" t="e">
        <f>IF($PI70=1,SUMIF(#REF!,$PF70,#REF!),SUMIF(#REF!,$PJ70,#REF!))</f>
        <v>#REF!</v>
      </c>
      <c r="QB70" s="200" t="e">
        <f>IF($PI70=1,SUMIF(#REF!,$PF70,#REF!),SUMIF(#REF!,$PJ70,#REF!))</f>
        <v>#REF!</v>
      </c>
      <c r="QC70" s="200" t="e">
        <f>IF($PI70=1,SUMIF(#REF!,$PF70,#REF!),SUMIF(#REF!,$PJ70,#REF!))</f>
        <v>#REF!</v>
      </c>
      <c r="QD70" s="57">
        <f t="shared" si="55"/>
        <v>0</v>
      </c>
      <c r="QE70" s="57">
        <f t="shared" si="56"/>
        <v>0</v>
      </c>
      <c r="QF70" s="57">
        <f t="shared" si="50"/>
        <v>0</v>
      </c>
      <c r="QG70" s="57">
        <f t="shared" si="57"/>
        <v>0</v>
      </c>
      <c r="QH70" s="57">
        <f t="shared" si="85"/>
        <v>10.482024238010155</v>
      </c>
      <c r="QI70" s="57">
        <f t="shared" si="86"/>
        <v>14.342582124484649</v>
      </c>
      <c r="QJ70" s="57">
        <f>IF(Tabelle2[[#This Row],[Index and Premium Usage]]=1,($AW70*(1+$AZ70))*(PW70*(1+$PG70)+$PH70)/1000,($AW70*(1+$AZ70))*(PW70*(1+$PG70)+$PK70)/1000)</f>
        <v>1.8369120000000001</v>
      </c>
      <c r="QK70" s="57" t="e">
        <f>IF($PI70=1,($AW70*(1+$AY70))*(PX70*(1+$PG70)+$PH70)/1000,($AW70*(1+$AZ70))*(PX70*(1+$PG70)+$PK70+Tabelle2[[#This Row],[Premium VW 2023]])/1000)</f>
        <v>#REF!</v>
      </c>
      <c r="QL70" s="57" t="e">
        <f t="shared" si="44"/>
        <v>#REF!</v>
      </c>
      <c r="QM70" s="57" t="e">
        <f t="shared" si="45"/>
        <v>#REF!</v>
      </c>
      <c r="QN70" s="57" t="e">
        <f t="shared" si="46"/>
        <v>#REF!</v>
      </c>
      <c r="QO70" s="57" t="e">
        <f t="shared" si="47"/>
        <v>#REF!</v>
      </c>
      <c r="QP70" s="57" t="e">
        <f t="shared" si="48"/>
        <v>#REF!</v>
      </c>
    </row>
    <row r="71" spans="1:458" ht="15" customHeight="1">
      <c r="A71" s="94" t="s">
        <v>1249</v>
      </c>
      <c r="B71" s="94" t="s">
        <v>87</v>
      </c>
      <c r="C71" s="94" t="s">
        <v>1472</v>
      </c>
      <c r="D71" s="2" t="s">
        <v>108</v>
      </c>
      <c r="E71" s="173" t="s">
        <v>304</v>
      </c>
      <c r="F71" s="2" t="s">
        <v>304</v>
      </c>
      <c r="G71" s="2" t="s">
        <v>304</v>
      </c>
      <c r="H71" s="2" t="s">
        <v>1555</v>
      </c>
      <c r="I71" s="188" t="s">
        <v>1689</v>
      </c>
      <c r="J71" s="2" t="s">
        <v>354</v>
      </c>
      <c r="K71" s="2" t="s">
        <v>28</v>
      </c>
      <c r="L71" s="2" t="s">
        <v>28</v>
      </c>
      <c r="M71" s="2" t="s">
        <v>1324</v>
      </c>
      <c r="N71" s="2" t="s">
        <v>1610</v>
      </c>
      <c r="O71" s="64"/>
      <c r="P71" s="3">
        <v>0</v>
      </c>
      <c r="Q71" s="2">
        <v>0</v>
      </c>
      <c r="R71" s="63"/>
      <c r="S71" s="63"/>
      <c r="T71" s="94" t="s">
        <v>1285</v>
      </c>
      <c r="U71" s="2" t="s">
        <v>38</v>
      </c>
      <c r="V71" s="63"/>
      <c r="W71" s="63"/>
      <c r="X71" s="94"/>
      <c r="Y71" s="2" t="s">
        <v>257</v>
      </c>
      <c r="Z71" s="2" t="s">
        <v>259</v>
      </c>
      <c r="AA71" s="2" t="s">
        <v>1229</v>
      </c>
      <c r="AB71" s="2" t="s">
        <v>1229</v>
      </c>
      <c r="AC71" s="2" t="s">
        <v>1398</v>
      </c>
      <c r="AD71" s="63"/>
      <c r="AE71" s="63"/>
      <c r="AF71" s="63" t="s">
        <v>119</v>
      </c>
      <c r="AG71" s="2" t="s">
        <v>1325</v>
      </c>
      <c r="AH71" s="2" t="s">
        <v>1326</v>
      </c>
      <c r="AI71" s="2">
        <v>0</v>
      </c>
      <c r="AJ71" s="63" t="s">
        <v>120</v>
      </c>
      <c r="AK71" s="66"/>
      <c r="AL71" s="67"/>
      <c r="AM71" s="67"/>
      <c r="AN71" s="67"/>
      <c r="AO71" s="67"/>
      <c r="AP71" s="67">
        <v>1</v>
      </c>
      <c r="AQ71" s="42"/>
      <c r="AR71" s="33">
        <v>3.31</v>
      </c>
      <c r="AS71" s="33">
        <v>3.31</v>
      </c>
      <c r="AT71" s="33">
        <v>3.31</v>
      </c>
      <c r="AU71" s="33">
        <v>3.31</v>
      </c>
      <c r="AV71" s="33">
        <v>3.3580000000000001</v>
      </c>
      <c r="AW71" s="33">
        <v>3.3580000000000001</v>
      </c>
      <c r="AX71" s="193"/>
      <c r="AY71" s="61">
        <v>0.05</v>
      </c>
      <c r="AZ71" s="61">
        <v>0.05</v>
      </c>
      <c r="BA71" s="96">
        <v>0</v>
      </c>
      <c r="BB71" s="96">
        <v>3012</v>
      </c>
      <c r="BC71" s="96">
        <v>0</v>
      </c>
      <c r="BD71" s="96">
        <v>0</v>
      </c>
      <c r="BE71" s="133">
        <v>0</v>
      </c>
      <c r="BF71" s="133">
        <v>0</v>
      </c>
      <c r="BG71" s="133">
        <v>0</v>
      </c>
      <c r="BH71" s="133">
        <v>0</v>
      </c>
      <c r="BI71" s="133">
        <v>0</v>
      </c>
      <c r="BJ71" s="133">
        <v>2</v>
      </c>
      <c r="BK71" s="133">
        <v>3672</v>
      </c>
      <c r="BL71" s="133">
        <v>2304</v>
      </c>
      <c r="BM71" s="96">
        <v>2844</v>
      </c>
      <c r="BN71" s="96">
        <v>1153</v>
      </c>
      <c r="BO71" s="96">
        <v>3378</v>
      </c>
      <c r="BP71" s="96">
        <v>2520</v>
      </c>
      <c r="BQ71" s="96">
        <v>5292</v>
      </c>
      <c r="BR71" s="96">
        <v>3528</v>
      </c>
      <c r="BS71" s="96">
        <v>6084</v>
      </c>
      <c r="BT71" s="96">
        <v>5580</v>
      </c>
      <c r="BU71" s="96">
        <v>2916</v>
      </c>
      <c r="BV71" s="96">
        <v>5880</v>
      </c>
      <c r="BW71" s="96">
        <v>2700</v>
      </c>
      <c r="BX71" s="96">
        <v>7532</v>
      </c>
      <c r="BY71" s="96">
        <v>7896</v>
      </c>
      <c r="BZ71" s="96">
        <v>6000</v>
      </c>
      <c r="CA71" s="96">
        <v>10000</v>
      </c>
      <c r="CB71" s="96">
        <v>10000</v>
      </c>
      <c r="CC71" s="96">
        <v>10000</v>
      </c>
      <c r="CD71" s="96">
        <v>10000</v>
      </c>
      <c r="CE71" s="96">
        <v>5000</v>
      </c>
      <c r="CF71" s="96">
        <v>10000</v>
      </c>
      <c r="CG71" s="96">
        <v>10000</v>
      </c>
      <c r="CH71" s="96">
        <v>10000</v>
      </c>
      <c r="CI71" s="96">
        <v>10000</v>
      </c>
      <c r="CJ71" s="96">
        <v>5000</v>
      </c>
      <c r="CK71" s="95">
        <f>SUM(Tabelle2[[#This Row],[Jan 22 CF]:[Mar 22 CF]])</f>
        <v>3012</v>
      </c>
      <c r="CL71" s="95">
        <f>SUM(Tabelle2[[#This Row],[Apr 22 CF]:[Jun 22 CF]])</f>
        <v>0</v>
      </c>
      <c r="CM71" s="95">
        <f>SUM(Tabelle2[[#This Row],[Jul 22 CF]:[Sep 22 CF]])</f>
        <v>0</v>
      </c>
      <c r="CN71" s="95">
        <f>SUM(Tabelle2[[#This Row],[Oct 22 CF]:[Dec 22 CF]])</f>
        <v>5978</v>
      </c>
      <c r="CO71" s="95">
        <f>SUM(Tabelle2[[#This Row],[Jan 23 CF]:[Mar 23 CF]])</f>
        <v>7375</v>
      </c>
      <c r="CP71" s="95">
        <f>SUM(Tabelle2[[#This Row],[Apr 23 CF]:[Jun 23 CF]])</f>
        <v>11340</v>
      </c>
      <c r="CQ71" s="95">
        <f>SUM(Tabelle2[[#This Row],[Jul 23 CF]:[Sep 23 CF]])</f>
        <v>14580</v>
      </c>
      <c r="CR71" s="95">
        <f>SUM(Tabelle2[[#This Row],[Oct 23 CF]:[Dec 23 CF]])</f>
        <v>16112</v>
      </c>
      <c r="CS71" s="95">
        <f>SUM(Tabelle2[[#This Row],[Jan 24 CF]:[Mar 24 CF]])</f>
        <v>23896</v>
      </c>
      <c r="CT71" s="95">
        <f>SUM(Tabelle2[[#This Row],[Apr 24 CF]:[Jun 24 CF]])</f>
        <v>30000</v>
      </c>
      <c r="CU71" s="95">
        <f>SUM(Tabelle2[[#This Row],[Jul 24 CF]:[Sep 24 CF]])</f>
        <v>25000</v>
      </c>
      <c r="CV71" s="95">
        <f>SUM(Tabelle2[[#This Row],[Oct 24 CF]:[Dec 24 CF]])</f>
        <v>25000</v>
      </c>
      <c r="CW71" s="98">
        <v>0</v>
      </c>
      <c r="CX71" s="275">
        <v>0</v>
      </c>
      <c r="CY71" s="98">
        <v>148</v>
      </c>
      <c r="CZ71" s="52">
        <v>7787</v>
      </c>
      <c r="DA71" s="52">
        <f>SUM(Tabelle2[[#This Row],[Jan 22 CF]:[Dec 22 CF]])</f>
        <v>8990</v>
      </c>
      <c r="DB71" s="98">
        <f>SUM(Tabelle2[[#This Row],[Jan 23 CF]:[Dec 23 CF]])</f>
        <v>49407</v>
      </c>
      <c r="DC71" s="98">
        <f>SUM(Tabelle2[[#This Row],[Jan 24 CF]:[Dec 24 CF]])</f>
        <v>103896</v>
      </c>
      <c r="DD71" s="98">
        <v>60000</v>
      </c>
      <c r="DE71" s="98">
        <v>0</v>
      </c>
      <c r="DF71" s="98">
        <v>0</v>
      </c>
      <c r="DG71" s="98">
        <v>0</v>
      </c>
      <c r="DH71" s="98">
        <v>0</v>
      </c>
      <c r="DI71" s="98">
        <v>0</v>
      </c>
      <c r="DJ71" s="98">
        <v>0</v>
      </c>
      <c r="DK71" s="98">
        <v>0</v>
      </c>
      <c r="DL71" s="98">
        <v>0</v>
      </c>
      <c r="DM71" s="98">
        <v>0</v>
      </c>
      <c r="DN71" s="98"/>
      <c r="DO71" s="98"/>
      <c r="DP71" s="226">
        <v>0.95</v>
      </c>
      <c r="DQ71" s="226">
        <v>0.92500000000000004</v>
      </c>
      <c r="DR71" s="226">
        <v>0.8</v>
      </c>
      <c r="DS71" s="226">
        <v>0.85</v>
      </c>
      <c r="DT71" s="226">
        <v>0.9</v>
      </c>
      <c r="DU71" s="226">
        <v>0.9</v>
      </c>
      <c r="DV71" s="226">
        <v>0.9</v>
      </c>
      <c r="DW71" s="226">
        <v>0.9</v>
      </c>
      <c r="DX71" s="226">
        <v>0.9</v>
      </c>
      <c r="DY71" s="226">
        <v>0.9</v>
      </c>
      <c r="DZ71" s="226">
        <v>0.9</v>
      </c>
      <c r="EA71" s="226">
        <v>0.88</v>
      </c>
      <c r="EB71" s="226">
        <v>0.9</v>
      </c>
      <c r="EC71" s="226">
        <v>0.93</v>
      </c>
      <c r="ED71" s="226">
        <v>0.93</v>
      </c>
      <c r="EE71" s="226">
        <v>0.9</v>
      </c>
      <c r="EF71" s="316">
        <v>0.9</v>
      </c>
      <c r="EG71" s="316">
        <v>0.9</v>
      </c>
      <c r="EH71" s="272">
        <v>0.8</v>
      </c>
      <c r="EI71" s="226">
        <v>0.95</v>
      </c>
      <c r="EJ71" s="226">
        <v>0.95</v>
      </c>
      <c r="EK71" s="226">
        <v>0.95</v>
      </c>
      <c r="EL71" s="226">
        <v>0.97499999999999998</v>
      </c>
      <c r="EM71" s="226">
        <v>0.95</v>
      </c>
      <c r="EN71" s="226">
        <v>0.9</v>
      </c>
      <c r="EO71" s="226">
        <v>0.5</v>
      </c>
      <c r="EP71" s="226">
        <v>0.5</v>
      </c>
      <c r="EQ71" s="226">
        <v>0.5</v>
      </c>
      <c r="ER71" s="226">
        <v>0.5</v>
      </c>
      <c r="ES71" s="226">
        <v>0.5</v>
      </c>
      <c r="ET71" s="226">
        <v>0.5</v>
      </c>
      <c r="EU71" s="226">
        <v>0.5</v>
      </c>
      <c r="EV71" s="226">
        <v>0.5</v>
      </c>
      <c r="EW71" s="226">
        <v>0.5</v>
      </c>
      <c r="EX71" s="226">
        <v>0.5</v>
      </c>
      <c r="EY71" s="226">
        <v>0.5</v>
      </c>
      <c r="EZ71" s="316">
        <v>0.46799999999999997</v>
      </c>
      <c r="FA71" s="226">
        <v>0.5</v>
      </c>
      <c r="FB71" s="226">
        <v>0.5</v>
      </c>
      <c r="FC71" s="226">
        <v>0.75</v>
      </c>
      <c r="FD71" s="226">
        <v>0.75</v>
      </c>
      <c r="FE71" s="226">
        <v>0.75</v>
      </c>
      <c r="FF71" s="226">
        <v>0</v>
      </c>
      <c r="FG71" s="226">
        <v>0</v>
      </c>
      <c r="FH71" s="226">
        <v>0</v>
      </c>
      <c r="FI71" s="226">
        <v>0</v>
      </c>
      <c r="FJ71" s="226">
        <v>0</v>
      </c>
      <c r="FK71" s="226">
        <v>0</v>
      </c>
      <c r="FL71" s="226">
        <v>0</v>
      </c>
      <c r="FM71" s="195">
        <f t="shared" si="70"/>
        <v>0</v>
      </c>
      <c r="FN71" s="195">
        <f t="shared" si="71"/>
        <v>3012</v>
      </c>
      <c r="FO71" s="195">
        <f t="shared" si="72"/>
        <v>0</v>
      </c>
      <c r="FP71" s="195">
        <f t="shared" si="73"/>
        <v>0</v>
      </c>
      <c r="FQ71" s="195">
        <f t="shared" si="74"/>
        <v>0</v>
      </c>
      <c r="FR71" s="195">
        <f t="shared" si="75"/>
        <v>0</v>
      </c>
      <c r="FS71" s="195">
        <f t="shared" si="76"/>
        <v>0</v>
      </c>
      <c r="FT71" s="95">
        <f t="shared" si="77"/>
        <v>0</v>
      </c>
      <c r="FU71" s="95">
        <f t="shared" si="78"/>
        <v>0</v>
      </c>
      <c r="FV71" s="95">
        <f t="shared" si="79"/>
        <v>2</v>
      </c>
      <c r="FW71" s="95">
        <f t="shared" si="80"/>
        <v>3672</v>
      </c>
      <c r="FX71" s="95">
        <f t="shared" si="81"/>
        <v>2304</v>
      </c>
      <c r="FY71" s="95">
        <f t="shared" si="82"/>
        <v>2844</v>
      </c>
      <c r="FZ71" s="95">
        <f t="shared" si="83"/>
        <v>1153</v>
      </c>
      <c r="GA71" s="95">
        <f t="shared" si="63"/>
        <v>3378</v>
      </c>
      <c r="GB71" s="95">
        <f t="shared" si="64"/>
        <v>2520</v>
      </c>
      <c r="GC71" s="95">
        <f t="shared" si="65"/>
        <v>5292</v>
      </c>
      <c r="GD71" s="95">
        <f t="shared" si="66"/>
        <v>3528</v>
      </c>
      <c r="GE71" s="95">
        <f t="shared" si="67"/>
        <v>6084</v>
      </c>
      <c r="GF71" s="95">
        <f t="shared" si="68"/>
        <v>5580</v>
      </c>
      <c r="GG71" s="95">
        <f t="shared" si="69"/>
        <v>2916</v>
      </c>
      <c r="GH71" s="95">
        <f t="shared" si="84"/>
        <v>5880</v>
      </c>
      <c r="GI71" s="95">
        <f>BW71*Tabelle2[[#This Row],[Nov 2023 AF]]</f>
        <v>2632.5</v>
      </c>
      <c r="GJ71" s="95">
        <f>BX71*Tabelle2[[#This Row],[Dec 2023 AF]]</f>
        <v>7155.4</v>
      </c>
      <c r="GK71" s="95">
        <f>BY71*Tabelle2[[#This Row],[Jan 2024 AF]]</f>
        <v>7106.4000000000005</v>
      </c>
      <c r="GL71" s="95">
        <f>BZ71*Tabelle2[[#This Row],[Feb 2024 AF]]</f>
        <v>3000</v>
      </c>
      <c r="GM71" s="95">
        <f>CA71*Tabelle2[[#This Row],[Mar 2024 AF]]</f>
        <v>5000</v>
      </c>
      <c r="GN71" s="95">
        <f>CB71*Tabelle2[[#This Row],[Apr 2024 AF]]</f>
        <v>5000</v>
      </c>
      <c r="GO71" s="95">
        <f>CC71*Tabelle2[[#This Row],[May 2024 AF]]</f>
        <v>5000</v>
      </c>
      <c r="GP71" s="95">
        <f>CD71*Tabelle2[[#This Row],[Jun 2024 AF]]</f>
        <v>5000</v>
      </c>
      <c r="GQ71" s="95">
        <f>CE71*Tabelle2[[#This Row],[Jul 2024 AF]]</f>
        <v>2500</v>
      </c>
      <c r="GR71" s="95">
        <f>CF71*Tabelle2[[#This Row],[Aug 2024 AF]]</f>
        <v>5000</v>
      </c>
      <c r="GS71" s="95">
        <f>CG71*Tabelle2[[#This Row],[Sep 2024 AF]]</f>
        <v>5000</v>
      </c>
      <c r="GT71" s="95">
        <f>CH71*Tabelle2[[#This Row],[Oct 2024 AF]]</f>
        <v>5000</v>
      </c>
      <c r="GU71" s="95">
        <f>CI71*Tabelle2[[#This Row],[Nov 2024 AF]]</f>
        <v>5000</v>
      </c>
      <c r="GV71" s="95">
        <f>CJ71*Tabelle2[[#This Row],[Dec 2024 AF]]</f>
        <v>2500</v>
      </c>
      <c r="GW71" s="95">
        <f>SUM(Tabelle2[[#This Row],[Jan 22 NF]:[Mar 22 NF]])</f>
        <v>3012</v>
      </c>
      <c r="GX71" s="95">
        <f>SUM(Tabelle2[[#This Row],[Apr 22 NF]:[Jun 22 NF]])</f>
        <v>0</v>
      </c>
      <c r="GY71" s="95">
        <f>SUM(Tabelle2[[#This Row],[Jul 22 NF]:[Sep 22 NF]])</f>
        <v>0</v>
      </c>
      <c r="GZ71" s="95">
        <f>SUM(Tabelle2[[#This Row],[Oct 22 NF]:[Dec 22 NF]])</f>
        <v>5978</v>
      </c>
      <c r="HA71" s="98">
        <f>SUM(Tabelle2[[#This Row],[Jan 23 NF]:[Mar 23 NF]])</f>
        <v>7375</v>
      </c>
      <c r="HB71" s="98">
        <f>SUM(Tabelle2[[#This Row],[Apr 23 NF]:[Jun 23 NF]])</f>
        <v>11340</v>
      </c>
      <c r="HC71" s="98">
        <f>SUM(Tabelle2[[#This Row],[Jul 23 NF]:[Sep 23 NF]])</f>
        <v>14580</v>
      </c>
      <c r="HD71" s="98">
        <f>SUM(Tabelle2[[#This Row],[Oct 23 NF]:[Dec 23 NF]])</f>
        <v>15667.9</v>
      </c>
      <c r="HE71" s="95">
        <f>SUM(Tabelle2[[#This Row],[Jan 24 NF]:[Mar 24 NF]])</f>
        <v>15106.400000000001</v>
      </c>
      <c r="HF71" s="98">
        <f>SUM(Tabelle2[[#This Row],[Apr 24 NF]:[Jun 24 NF]])</f>
        <v>15000</v>
      </c>
      <c r="HG71" s="98">
        <f>SUM(Tabelle2[[#This Row],[Jul 24 NF]:[Sep 24 NF]])</f>
        <v>12500</v>
      </c>
      <c r="HH71" s="98">
        <f>SUM(Tabelle2[[#This Row],[Oct 24 NF]:[Dec 24 NF]])</f>
        <v>12500</v>
      </c>
      <c r="HI71" s="95"/>
      <c r="HJ71" s="95"/>
      <c r="HK71" s="95"/>
      <c r="HL71" s="95"/>
      <c r="HM71" s="95"/>
      <c r="HN71" s="95"/>
      <c r="HO71" s="95"/>
      <c r="HP71" s="95"/>
      <c r="HQ71" s="95"/>
      <c r="HR71" s="95"/>
      <c r="HS71" s="95"/>
      <c r="HT71" s="95"/>
      <c r="HU71" s="95"/>
      <c r="HV71" s="98">
        <v>0</v>
      </c>
      <c r="HW71" s="98">
        <v>0</v>
      </c>
      <c r="HX71" s="98">
        <v>148</v>
      </c>
      <c r="HY71" s="98">
        <v>7787</v>
      </c>
      <c r="HZ71" s="98">
        <f>SUM(Tabelle2[[#This Row],[Jan 22 NF]:[Dec 22 NF]])</f>
        <v>8990</v>
      </c>
      <c r="IA71" s="98">
        <f>SUM(Tabelle2[[#This Row],[Jan 23 NF]:[Dec 23 NF]])</f>
        <v>48962.9</v>
      </c>
      <c r="IB71" s="98">
        <f>SUM(Tabelle2[[#This Row],[Jan 24 NF]:[Dec 24 NF]])</f>
        <v>55106.400000000001</v>
      </c>
      <c r="IC71" s="98">
        <f>IFERROR(Tabelle2[[#This Row],[2025 CF]]*Tabelle2[[#This Row],[2025 AF]],0)</f>
        <v>30000</v>
      </c>
      <c r="ID71" s="98">
        <f>IFERROR(Tabelle2[[#This Row],[2026 CF]]*Tabelle2[[#This Row],[2026 AF]],0)</f>
        <v>0</v>
      </c>
      <c r="IE71" s="98">
        <f>IFERROR(Tabelle2[[#This Row],[2027 CF]]*Tabelle2[[#This Row],[2027 AF]],0)</f>
        <v>0</v>
      </c>
      <c r="IF71" s="98">
        <f>IFERROR(Tabelle2[[#This Row],[2028 CF]]*Tabelle2[[#This Row],[2028 AF]],0)</f>
        <v>0</v>
      </c>
      <c r="IG71" s="98">
        <f>IFERROR(Tabelle2[[#This Row],[2029 CF]]*Tabelle2[[#This Row],[2029 AF]],0)</f>
        <v>0</v>
      </c>
      <c r="IH71" s="98">
        <f>IFERROR(Tabelle2[[#This Row],[2030 CF]]*Tabelle2[[#This Row],[2030 AF]],0)</f>
        <v>0</v>
      </c>
      <c r="II71" s="98">
        <f>IFERROR(Tabelle2[[#This Row],[2031 CF]]*Tabelle2[[#This Row],[2031 AF]],0)</f>
        <v>0</v>
      </c>
      <c r="IJ71" s="98">
        <f>IFERROR(Tabelle2[[#This Row],[2032 CF]]*Tabelle2[[#This Row],[2032 AF]],0)</f>
        <v>0</v>
      </c>
      <c r="IK71" s="98">
        <f>IFERROR(Tabelle2[[#This Row],[2033 CF]]*Tabelle2[[#This Row],[2033 AF]],0)</f>
        <v>0</v>
      </c>
      <c r="IL71" s="98">
        <f>IFERROR(Tabelle2[[#This Row],[2034 CF]]*Tabelle2[[#This Row],[2034 AF]],0)</f>
        <v>0</v>
      </c>
      <c r="IM71" s="98">
        <f>IFERROR(Tabelle2[[#This Row],[2035 CF]]*Tabelle2[[#This Row],[2035 AF]],0)</f>
        <v>0</v>
      </c>
      <c r="IN71" s="51">
        <v>4420</v>
      </c>
      <c r="IO71" s="51">
        <v>6621.5000000000009</v>
      </c>
      <c r="IP71" s="51">
        <v>7586.2499999999991</v>
      </c>
      <c r="IQ71" s="51">
        <v>7542.6891975970166</v>
      </c>
      <c r="IR71" s="51">
        <v>9562.5</v>
      </c>
      <c r="IS71" s="51">
        <v>8032.5</v>
      </c>
      <c r="IT71" s="51">
        <v>5248.75</v>
      </c>
      <c r="IU71" s="51">
        <v>5525</v>
      </c>
      <c r="IV71" s="51">
        <v>8032.5</v>
      </c>
      <c r="IW71" s="51">
        <v>9562.5</v>
      </c>
      <c r="IX71" s="51">
        <v>9562.5</v>
      </c>
      <c r="IY71" s="51">
        <v>5775.75</v>
      </c>
      <c r="IZ71" s="199">
        <v>18627.75</v>
      </c>
      <c r="JA71" s="199">
        <v>25137.689197597017</v>
      </c>
      <c r="JB71" s="199">
        <v>18806.25</v>
      </c>
      <c r="JC71" s="199">
        <v>24900.75</v>
      </c>
      <c r="JD71" s="199">
        <v>87472.439197597021</v>
      </c>
      <c r="JE71" s="196">
        <v>5294.25</v>
      </c>
      <c r="JF71" s="196">
        <v>5294.25</v>
      </c>
      <c r="JG71" s="196">
        <v>5294.25</v>
      </c>
      <c r="JH71" s="196">
        <v>5294.25</v>
      </c>
      <c r="JI71" s="196">
        <v>5294.25</v>
      </c>
      <c r="JJ71" s="196">
        <v>5294.25</v>
      </c>
      <c r="JK71" s="196">
        <v>5294.25</v>
      </c>
      <c r="JL71" s="196">
        <v>5294.25</v>
      </c>
      <c r="JM71" s="196">
        <v>5294.25</v>
      </c>
      <c r="JN71" s="196">
        <v>5294.25</v>
      </c>
      <c r="JO71" s="196">
        <v>5294.25</v>
      </c>
      <c r="JP71" s="196">
        <v>5294.25</v>
      </c>
      <c r="JQ71" s="196">
        <f>SUM(Tabelle2[[#This Row],[Jan-23B]:[Mar-23B]])</f>
        <v>15882.75</v>
      </c>
      <c r="JR71" s="196">
        <f>SUM(Tabelle2[[#This Row],[Apr-23B]:[Jun-23B]])</f>
        <v>15882.75</v>
      </c>
      <c r="JS71" s="196">
        <f>SUM(Tabelle2[[#This Row],[Jul-23B]:[Sep-23B]])</f>
        <v>15882.75</v>
      </c>
      <c r="JT71" s="196">
        <f>SUM(Tabelle2[[#This Row],[Oct-23B]:[Dec-23B]])</f>
        <v>15882.75</v>
      </c>
      <c r="JU71" s="196">
        <f>SUM(Tabelle2[[#This Row],[1Q23 B1]:[4Q23 B]])</f>
        <v>63531</v>
      </c>
      <c r="JV71" s="196">
        <v>100391.4</v>
      </c>
      <c r="JW71" s="196">
        <v>118670.2</v>
      </c>
      <c r="JX71" s="196">
        <v>52354.5</v>
      </c>
      <c r="JY71" s="196">
        <v>0</v>
      </c>
      <c r="JZ71" s="196">
        <v>0</v>
      </c>
      <c r="KA71" s="196">
        <v>25231.071596410799</v>
      </c>
      <c r="KB71" s="196">
        <v>29825.0279661444</v>
      </c>
      <c r="KC71" s="196">
        <v>13158.100573299</v>
      </c>
      <c r="KD71" s="196">
        <v>0</v>
      </c>
      <c r="KE71" s="196">
        <v>0</v>
      </c>
      <c r="KF71" s="196" t="str">
        <f>IF(SUM(Tabelle2[[#This Row],[2018 NF]:[2028 NF]],Tabelle2[[#This Row],[2023 B]])&gt;0,"yes","no")</f>
        <v>yes</v>
      </c>
      <c r="KG71" s="196" t="str">
        <f>IFERROR(INDEX(Tabelle2[[#Headers],[2005 NF]:[2034 NF]],MATCH(TRUE,INDEX(Tabelle2[[#This Row],[2005 NF]:[2034 NF]]&gt;1000,),0)),0)</f>
        <v>2021 NF</v>
      </c>
      <c r="KH71" s="196" t="str">
        <f>IFERROR(LOOKUP(2,1/(Tabelle2[[#This Row],[2005 NF]:[2035 NF]]&gt;1000),Tabelle2[[#Headers],[2005 NF]:[2035 NF]]),0)</f>
        <v>2025 NF</v>
      </c>
      <c r="KI71" s="196">
        <f>SUM(Tabelle2[[#This Row],[Jan 23 NF]:[Mar 23 NF]])</f>
        <v>7375</v>
      </c>
      <c r="KJ71" s="196">
        <f>SUM(Tabelle2[[#This Row],[Jan-23B]:[Mar-23B]])</f>
        <v>15882.75</v>
      </c>
      <c r="KK71" s="52">
        <v>0</v>
      </c>
      <c r="KL71" s="52">
        <v>756.99699026400003</v>
      </c>
      <c r="KM71" s="52">
        <v>0</v>
      </c>
      <c r="KN71" s="52">
        <v>0</v>
      </c>
      <c r="KO71" s="52">
        <v>0</v>
      </c>
      <c r="KP71" s="52">
        <v>0</v>
      </c>
      <c r="KQ71" s="52">
        <v>0</v>
      </c>
      <c r="KR71" s="52">
        <v>0</v>
      </c>
      <c r="KS71" s="52">
        <v>0</v>
      </c>
      <c r="KT71" s="52">
        <v>0.50265404400000002</v>
      </c>
      <c r="KU71" s="52">
        <v>922.87282478400004</v>
      </c>
      <c r="KV71" s="52">
        <v>568.55992581120006</v>
      </c>
      <c r="KW71" s="52">
        <v>701.81615842320002</v>
      </c>
      <c r="KX71" s="52">
        <v>284.52673370673335</v>
      </c>
      <c r="KY71" s="52">
        <v>833.59176622840005</v>
      </c>
      <c r="KZ71" s="52">
        <v>621.86241885600009</v>
      </c>
      <c r="LA71" s="52" t="e">
        <f>$AV71*2.204623/#REF!*$AP71*Tabelle2[[#This Row],[May 23 NF]]</f>
        <v>#REF!</v>
      </c>
      <c r="LB71" s="52" t="e">
        <f>$AV71*2.204623/#REF!*$AP71*Tabelle2[[#This Row],[Jun 23 NF]]</f>
        <v>#REF!</v>
      </c>
      <c r="LC71" s="52" t="e">
        <f>$AV71*2.204623/#REF!*$AP71*Tabelle2[[#This Row],[Jul 23 NF]]</f>
        <v>#REF!</v>
      </c>
      <c r="LD71" s="52" t="e">
        <f>$AV71*2.204623/#REF!*$AP71*Tabelle2[[#This Row],[Aug 23 NF]]</f>
        <v>#REF!</v>
      </c>
      <c r="LE71" s="52" t="e">
        <f>$AV71*2.204623/#REF!*$AP71*Tabelle2[[#This Row],[Sep 23 NF]]</f>
        <v>#REF!</v>
      </c>
      <c r="LF71" s="52" t="e">
        <f>$AV71*2.204623/#REF!*$AP71*Tabelle2[[#This Row],[Oct 23 NF]]</f>
        <v>#REF!</v>
      </c>
      <c r="LG71" s="52" t="e">
        <f>$AV71*2.204623/#REF!*$AP71*Tabelle2[[#This Row],[Nov 23 NF]]</f>
        <v>#REF!</v>
      </c>
      <c r="LH71" s="52" t="e">
        <f>$AV71*2.204623/#REF!*$AP71*Tabelle2[[#This Row],[Dec 23 NF]]</f>
        <v>#REF!</v>
      </c>
      <c r="LI71" s="52" t="e">
        <f>$AV71*2.204623/#REF!*$AP71*Tabelle2[[#This Row],[Jan 24 NF]]</f>
        <v>#REF!</v>
      </c>
      <c r="LJ71" s="52" t="e">
        <f>$AV71*2.204623/#REF!*$AP71*Tabelle2[[#This Row],[Feb 24 NF]]</f>
        <v>#REF!</v>
      </c>
      <c r="LK71" s="52" t="e">
        <f>$AV71*2.204623/#REF!*$AP71*Tabelle2[[#This Row],[Mar 24 NF]]</f>
        <v>#REF!</v>
      </c>
      <c r="LL71" s="52" t="e">
        <f>$AV71*2.204623/#REF!*$AP71*Tabelle2[[#This Row],[Apr 24 NF]]</f>
        <v>#REF!</v>
      </c>
      <c r="LM71" s="52" t="e">
        <f>$AV71*2.204623/#REF!*$AP71*Tabelle2[[#This Row],[May 24 NF]]</f>
        <v>#REF!</v>
      </c>
      <c r="LN71" s="52" t="e">
        <f>$AV71*2.204623/#REF!*$AP71*Tabelle2[[#This Row],[Jun 24 NF]]</f>
        <v>#REF!</v>
      </c>
      <c r="LO71" s="52" t="e">
        <f>$AV71*2.204623/#REF!*$AP71*Tabelle2[[#This Row],[Jul 24 NF]]</f>
        <v>#REF!</v>
      </c>
      <c r="LP71" s="52" t="e">
        <f>$AV71*2.204623/#REF!*$AP71*Tabelle2[[#This Row],[Aug 24 NF]]</f>
        <v>#REF!</v>
      </c>
      <c r="LQ71" s="52" t="e">
        <f>$AV71*2.204623/#REF!*$AP71*Tabelle2[[#This Row],[Sep 24 NF]]</f>
        <v>#REF!</v>
      </c>
      <c r="LR71" s="52" t="e">
        <f>$AV71*2.204623/#REF!*$AP71*Tabelle2[[#This Row],[Oct 24 NF]]</f>
        <v>#REF!</v>
      </c>
      <c r="LS71" s="52" t="e">
        <f>$AV71*2.204623/#REF!*$AP71*Tabelle2[[#This Row],[Nov 24 NF]]</f>
        <v>#REF!</v>
      </c>
      <c r="LT71" s="52" t="e">
        <f>$AV71*2.204623/#REF!*$AP71*Tabelle2[[#This Row],[Dec 24 NF]]</f>
        <v>#REF!</v>
      </c>
      <c r="LU71" s="198">
        <f>SUM(Tabelle2[[#This Row],[Jan 22 EV]:[Mar 22 EV]])</f>
        <v>756.99699026400003</v>
      </c>
      <c r="LV71" s="198">
        <f>SUM(Tabelle2[[#This Row],[Apr 22 EV]:[Jun 22 EV]])</f>
        <v>0</v>
      </c>
      <c r="LW71" s="198">
        <f>SUM(Tabelle2[[#This Row],[Jul 22 EV]:[Sep 22 EV]])</f>
        <v>0</v>
      </c>
      <c r="LX71" s="198">
        <f>SUM(Tabelle2[[#This Row],[Oct 22 EV]:[Dec 22 EV]])</f>
        <v>1491.9354046392</v>
      </c>
      <c r="LY71" s="198">
        <f>SUM(Tabelle2[[#This Row],[Jan 23 EV]:[Mar 23 EV]])</f>
        <v>1819.9346583583333</v>
      </c>
      <c r="LZ71" s="198" t="e">
        <f>SUM(Tabelle2[[#This Row],[Apr 23 EV]:[Jun 23 EV]])</f>
        <v>#REF!</v>
      </c>
      <c r="MA71" s="198" t="e">
        <f>SUM(Tabelle2[[#This Row],[Jul 23 EV]:[Sep 23 EV]])</f>
        <v>#REF!</v>
      </c>
      <c r="MB71" s="198" t="e">
        <f>SUM(Tabelle2[[#This Row],[Oct 23 EV]:[Dec 23 EV]])</f>
        <v>#REF!</v>
      </c>
      <c r="MC71" s="198" t="e">
        <f>SUM(Tabelle2[[#This Row],[Jan 24 EV]:[Mar 24 EV]])</f>
        <v>#REF!</v>
      </c>
      <c r="MD71" s="198" t="e">
        <f>SUM(Tabelle2[[#This Row],[Apr 24 EV]:[Jun 24 EV]])</f>
        <v>#REF!</v>
      </c>
      <c r="ME71" s="198" t="e">
        <f>SUM(Tabelle2[[#This Row],[Jul 24 EV]:[Sep 24 EV]])</f>
        <v>#REF!</v>
      </c>
      <c r="MF71" s="198" t="e">
        <f>SUM(Tabelle2[[#This Row],[Oct 24 EV]:[Dec 24 EV]])</f>
        <v>#REF!</v>
      </c>
      <c r="MG71" s="68"/>
      <c r="MH71" s="68"/>
      <c r="MI71" s="68"/>
      <c r="MJ71" s="68"/>
      <c r="MK71" s="68"/>
      <c r="ML71" s="68"/>
      <c r="MM71" s="68"/>
      <c r="MN71" s="68"/>
      <c r="MO71" s="68"/>
      <c r="MP71" s="98"/>
      <c r="MQ71" s="98" t="e">
        <f>$AS71*2.204623/#REF!*$AP71*HU71</f>
        <v>#REF!</v>
      </c>
      <c r="MR71" s="98" t="e">
        <f>$AT71*2.204623/#REF!*$AP71*HV71</f>
        <v>#REF!</v>
      </c>
      <c r="MS71" s="98">
        <v>0</v>
      </c>
      <c r="MT71" s="98">
        <v>36.000023841333345</v>
      </c>
      <c r="MU71" s="98">
        <v>1950.9238036520001</v>
      </c>
      <c r="MV71" s="98">
        <f>SUM(Tabelle2[[#This Row],[Jan 22 EV]:[Dec 22 EV]])</f>
        <v>2248.9323949032</v>
      </c>
      <c r="MW71" s="98" t="e">
        <f>SUM(Tabelle2[[#This Row],[Jan 23 EV]:[Dec 23 EV]])</f>
        <v>#REF!</v>
      </c>
      <c r="MX71" s="98" t="e">
        <f>SUM(Tabelle2[[#This Row],[Jan 24 EV]:[Dec 24 EV]])</f>
        <v>#REF!</v>
      </c>
      <c r="MY71" s="98">
        <f t="shared" si="51"/>
        <v>7403.1240340000004</v>
      </c>
      <c r="MZ71" s="98">
        <f t="shared" si="52"/>
        <v>0</v>
      </c>
      <c r="NA71" s="98">
        <f t="shared" si="53"/>
        <v>0</v>
      </c>
      <c r="NB71" s="98">
        <f t="shared" si="54"/>
        <v>0</v>
      </c>
      <c r="NC71" s="52">
        <v>1110.8654372400001</v>
      </c>
      <c r="ND71" s="52">
        <v>1664.1618761730003</v>
      </c>
      <c r="NE71" s="52">
        <v>1906.6296206474999</v>
      </c>
      <c r="NF71" s="52">
        <v>1895.6816139036277</v>
      </c>
      <c r="NG71" s="52">
        <v>2403.314647875</v>
      </c>
      <c r="NH71" s="52">
        <v>2018.784304215</v>
      </c>
      <c r="NI71" s="52">
        <v>1319.1527067225002</v>
      </c>
      <c r="NJ71" s="52">
        <v>1388.58179655</v>
      </c>
      <c r="NK71" s="52">
        <v>2018.784304215</v>
      </c>
      <c r="NL71" s="52">
        <v>2403.314647875</v>
      </c>
      <c r="NM71" s="52">
        <v>2403.314647875</v>
      </c>
      <c r="NN71" s="52">
        <v>1451.6020473165001</v>
      </c>
      <c r="NO71" s="198">
        <f t="shared" si="58"/>
        <v>4681.6569340605001</v>
      </c>
      <c r="NP71" s="198">
        <f t="shared" si="59"/>
        <v>6317.7805659936275</v>
      </c>
      <c r="NQ71" s="198">
        <f t="shared" si="60"/>
        <v>4726.5188074875005</v>
      </c>
      <c r="NR71" s="198">
        <f t="shared" si="61"/>
        <v>6258.2313430664999</v>
      </c>
      <c r="NS71" s="198">
        <f t="shared" si="62"/>
        <v>21984.187650608128</v>
      </c>
      <c r="NT71" s="198">
        <v>1330.5880862235001</v>
      </c>
      <c r="NU71" s="198">
        <v>1330.5880862235001</v>
      </c>
      <c r="NV71" s="198">
        <v>1330.5880862235001</v>
      </c>
      <c r="NW71" s="198">
        <v>1330.5880862235001</v>
      </c>
      <c r="NX71" s="198">
        <v>1330.5880862235001</v>
      </c>
      <c r="NY71" s="198">
        <v>1330.5880862235001</v>
      </c>
      <c r="NZ71" s="198">
        <v>1330.5880862235001</v>
      </c>
      <c r="OA71" s="198">
        <v>1330.5880862235001</v>
      </c>
      <c r="OB71" s="198">
        <v>1330.5880862235001</v>
      </c>
      <c r="OC71" s="198">
        <v>1330.5880862235001</v>
      </c>
      <c r="OD71" s="198">
        <v>1330.5880862235001</v>
      </c>
      <c r="OE71" s="198">
        <v>1330.5880862235001</v>
      </c>
      <c r="OF71" s="198">
        <f>SUM(Tabelle2[[#This Row],[Jan 23 B EV]:[Mar 23 B EV]])</f>
        <v>3991.7642586705006</v>
      </c>
      <c r="OG71" s="198">
        <f>SUM(Tabelle2[[#This Row],[Apr 23 B EV]:[Jun 23 B EV]])</f>
        <v>3991.7642586705006</v>
      </c>
      <c r="OH71" s="198">
        <f>SUM(Tabelle2[[#This Row],[Jul 23 B EV]:[Sep 23 B EV]])</f>
        <v>3991.7642586705006</v>
      </c>
      <c r="OI71" s="198">
        <f>SUM(Tabelle2[[#This Row],[Oct 23 B EV]:[Dec 23 B EV]])</f>
        <v>3991.7642586705006</v>
      </c>
      <c r="OJ71" s="198">
        <f>SUM(Tabelle2[[#This Row],[Jan 23 B EV]:[Dec 23 B EV]])</f>
        <v>15967.057034682004</v>
      </c>
      <c r="OK71" s="68"/>
      <c r="OL71" s="68"/>
      <c r="OM71" s="43"/>
      <c r="ON71" s="43"/>
      <c r="OO71" s="43"/>
      <c r="OP71" s="43"/>
      <c r="OQ71" s="68"/>
      <c r="OR71" s="68"/>
      <c r="OS71" s="68"/>
      <c r="OT71" s="68"/>
      <c r="OU71" s="68"/>
      <c r="OV71" s="68"/>
      <c r="OW71" s="68"/>
      <c r="OX71" s="198" t="s">
        <v>1229</v>
      </c>
      <c r="OY71" s="198" t="s">
        <v>1229</v>
      </c>
      <c r="OZ71" s="198" t="s">
        <v>1229</v>
      </c>
      <c r="PA71" s="198" t="s">
        <v>1229</v>
      </c>
      <c r="PB71" s="353" t="s">
        <v>1229</v>
      </c>
      <c r="PC71" s="130" t="s">
        <v>57</v>
      </c>
      <c r="PD71" s="53" t="s">
        <v>1315</v>
      </c>
      <c r="PE71" s="53" t="s">
        <v>159</v>
      </c>
      <c r="PF71" s="53" t="s">
        <v>190</v>
      </c>
      <c r="PG71" s="53">
        <v>0</v>
      </c>
      <c r="PH71" s="53">
        <v>320</v>
      </c>
      <c r="PI71" s="53">
        <v>2</v>
      </c>
      <c r="PJ71" s="53" t="s">
        <v>1703</v>
      </c>
      <c r="PK71" s="53">
        <v>320</v>
      </c>
      <c r="PL71" s="53">
        <v>0</v>
      </c>
      <c r="PM71" s="334"/>
      <c r="PN71" s="53" t="s">
        <v>972</v>
      </c>
      <c r="PO71" s="53" t="s">
        <v>17</v>
      </c>
      <c r="PP71" s="200">
        <v>1514.6759560378769</v>
      </c>
      <c r="PQ71" s="56"/>
      <c r="PR71" s="56"/>
      <c r="PS71" s="56"/>
      <c r="PT71" s="200">
        <v>1579.9397350501818</v>
      </c>
      <c r="PU71" s="200">
        <v>1506.0252838259262</v>
      </c>
      <c r="PV71" s="200">
        <v>2178.5553362573096</v>
      </c>
      <c r="PW71" s="200">
        <v>0</v>
      </c>
      <c r="PX71" s="200" t="e">
        <f>IF($PI71=1,SUMIF(#REF!,$PF71,#REF!),SUMIF(#REF!,$PJ71,#REF!))</f>
        <v>#REF!</v>
      </c>
      <c r="PY71" s="200" t="e">
        <f>IF($PI71=1,SUMIF(#REF!,$PF71,#REF!),SUMIF(#REF!,$PJ71,#REF!))</f>
        <v>#REF!</v>
      </c>
      <c r="PZ71" s="200" t="e">
        <f>IF($PI71=1,SUMIF(#REF!,$PF71,#REF!),SUMIF(#REF!,$PJ71,#REF!))</f>
        <v>#REF!</v>
      </c>
      <c r="QA71" s="200" t="e">
        <f>IF($PI71=1,SUMIF(#REF!,$PF71,#REF!),SUMIF(#REF!,$PJ71,#REF!))</f>
        <v>#REF!</v>
      </c>
      <c r="QB71" s="200" t="e">
        <f>IF($PI71=1,SUMIF(#REF!,$PF71,#REF!),SUMIF(#REF!,$PJ71,#REF!))</f>
        <v>#REF!</v>
      </c>
      <c r="QC71" s="200" t="e">
        <f>IF($PI71=1,SUMIF(#REF!,$PF71,#REF!),SUMIF(#REF!,$PJ71,#REF!))</f>
        <v>#REF!</v>
      </c>
      <c r="QD71" s="57">
        <f t="shared" si="55"/>
        <v>1.11216</v>
      </c>
      <c r="QE71" s="57">
        <f t="shared" si="56"/>
        <v>1.11216</v>
      </c>
      <c r="QF71" s="57">
        <f t="shared" si="50"/>
        <v>1.11216</v>
      </c>
      <c r="QG71" s="57">
        <f t="shared" si="57"/>
        <v>6.6032405491669071</v>
      </c>
      <c r="QH71" s="57">
        <f t="shared" si="85"/>
        <v>6.4383825482418331</v>
      </c>
      <c r="QI71" s="57">
        <f t="shared" si="86"/>
        <v>8.809656260109648</v>
      </c>
      <c r="QJ71" s="57">
        <f>IF(Tabelle2[[#This Row],[Index and Premium Usage]]=1,($AW71*(1+$AZ71))*(PW71*(1+$PG71)+$PH71)/1000,($AW71*(1+$AZ71))*(PW71*(1+$PG71)+$PK71)/1000)</f>
        <v>1.128288</v>
      </c>
      <c r="QK71" s="57" t="e">
        <f>IF($PI71=1,($AW71*(1+$AY71))*(PX71*(1+$PG71)+$PH71)/1000,($AW71*(1+$AZ71))*(PX71*(1+$PG71)+$PK71+Tabelle2[[#This Row],[Premium VW 2023]])/1000)</f>
        <v>#REF!</v>
      </c>
      <c r="QL71" s="57" t="e">
        <f t="shared" si="44"/>
        <v>#REF!</v>
      </c>
      <c r="QM71" s="57" t="e">
        <f t="shared" si="45"/>
        <v>#REF!</v>
      </c>
      <c r="QN71" s="57" t="e">
        <f t="shared" si="46"/>
        <v>#REF!</v>
      </c>
      <c r="QO71" s="57" t="e">
        <f t="shared" si="47"/>
        <v>#REF!</v>
      </c>
      <c r="QP71" s="57" t="e">
        <f t="shared" si="48"/>
        <v>#REF!</v>
      </c>
    </row>
    <row r="72" spans="1:458" ht="15" customHeight="1">
      <c r="A72" s="94" t="s">
        <v>1305</v>
      </c>
      <c r="B72" s="94" t="s">
        <v>87</v>
      </c>
      <c r="C72" s="94" t="s">
        <v>1472</v>
      </c>
      <c r="D72" s="2" t="s">
        <v>108</v>
      </c>
      <c r="E72" s="173" t="s">
        <v>304</v>
      </c>
      <c r="F72" s="2" t="s">
        <v>304</v>
      </c>
      <c r="G72" s="2" t="s">
        <v>304</v>
      </c>
      <c r="H72" s="2" t="s">
        <v>1555</v>
      </c>
      <c r="I72" s="188" t="s">
        <v>1689</v>
      </c>
      <c r="J72" s="2" t="s">
        <v>354</v>
      </c>
      <c r="K72" s="2" t="s">
        <v>28</v>
      </c>
      <c r="L72" s="2" t="s">
        <v>28</v>
      </c>
      <c r="M72" s="2" t="s">
        <v>1307</v>
      </c>
      <c r="N72" s="2" t="s">
        <v>1612</v>
      </c>
      <c r="O72" s="64"/>
      <c r="P72" s="3">
        <v>0</v>
      </c>
      <c r="Q72" s="2">
        <v>0</v>
      </c>
      <c r="R72" s="63"/>
      <c r="S72" s="63"/>
      <c r="T72" s="94" t="s">
        <v>1285</v>
      </c>
      <c r="U72" s="2" t="s">
        <v>38</v>
      </c>
      <c r="V72" s="63"/>
      <c r="W72" s="63"/>
      <c r="X72" s="94"/>
      <c r="Y72" s="2" t="s">
        <v>257</v>
      </c>
      <c r="Z72" s="2" t="s">
        <v>259</v>
      </c>
      <c r="AA72" s="2" t="s">
        <v>1229</v>
      </c>
      <c r="AB72" s="2" t="s">
        <v>1229</v>
      </c>
      <c r="AC72" s="271" t="s">
        <v>1705</v>
      </c>
      <c r="AD72" s="63"/>
      <c r="AE72" s="63"/>
      <c r="AF72" s="63"/>
      <c r="AG72" s="2" t="s">
        <v>1325</v>
      </c>
      <c r="AH72" s="2" t="s">
        <v>1326</v>
      </c>
      <c r="AI72" s="2">
        <v>0</v>
      </c>
      <c r="AJ72" s="63" t="s">
        <v>120</v>
      </c>
      <c r="AK72" s="66"/>
      <c r="AL72" s="67"/>
      <c r="AM72" s="67"/>
      <c r="AN72" s="67"/>
      <c r="AO72" s="67"/>
      <c r="AP72" s="67">
        <v>1</v>
      </c>
      <c r="AQ72" s="33"/>
      <c r="AR72" s="33"/>
      <c r="AS72" s="33"/>
      <c r="AT72" s="33"/>
      <c r="AU72" s="33"/>
      <c r="AV72" s="33">
        <v>2.94</v>
      </c>
      <c r="AW72" s="33">
        <v>2.94</v>
      </c>
      <c r="AX72" s="193"/>
      <c r="AY72" s="61">
        <v>0.05</v>
      </c>
      <c r="AZ72" s="61">
        <v>0.05</v>
      </c>
      <c r="BA72" s="96">
        <v>100</v>
      </c>
      <c r="BB72" s="96">
        <v>0</v>
      </c>
      <c r="BC72" s="96">
        <v>360</v>
      </c>
      <c r="BD72" s="96">
        <v>0</v>
      </c>
      <c r="BE72" s="133">
        <v>0</v>
      </c>
      <c r="BF72" s="133">
        <v>24</v>
      </c>
      <c r="BG72" s="133">
        <v>0</v>
      </c>
      <c r="BH72" s="133">
        <v>26</v>
      </c>
      <c r="BI72" s="133">
        <v>0</v>
      </c>
      <c r="BJ72" s="133">
        <v>432</v>
      </c>
      <c r="BK72" s="133">
        <v>0</v>
      </c>
      <c r="BL72" s="133">
        <v>0</v>
      </c>
      <c r="BM72" s="96">
        <v>0</v>
      </c>
      <c r="BN72" s="96">
        <v>0</v>
      </c>
      <c r="BO72" s="96">
        <v>504</v>
      </c>
      <c r="BP72" s="96">
        <v>468</v>
      </c>
      <c r="BQ72" s="96">
        <v>144</v>
      </c>
      <c r="BR72" s="96">
        <v>1044</v>
      </c>
      <c r="BS72" s="96">
        <v>0</v>
      </c>
      <c r="BT72" s="96">
        <v>324</v>
      </c>
      <c r="BU72" s="96">
        <v>72</v>
      </c>
      <c r="BV72" s="96">
        <v>0</v>
      </c>
      <c r="BW72" s="96">
        <v>0</v>
      </c>
      <c r="BX72" s="96">
        <v>1100</v>
      </c>
      <c r="BY72" s="96">
        <v>1100</v>
      </c>
      <c r="BZ72" s="96">
        <v>1100</v>
      </c>
      <c r="CA72" s="96">
        <v>0</v>
      </c>
      <c r="CB72" s="96">
        <v>1100</v>
      </c>
      <c r="CC72" s="96">
        <v>0</v>
      </c>
      <c r="CD72" s="96">
        <v>1100</v>
      </c>
      <c r="CE72" s="96">
        <v>0</v>
      </c>
      <c r="CF72" s="96">
        <v>0</v>
      </c>
      <c r="CG72" s="96">
        <v>1100</v>
      </c>
      <c r="CH72" s="96">
        <v>1100</v>
      </c>
      <c r="CI72" s="96">
        <v>1100</v>
      </c>
      <c r="CJ72" s="96">
        <v>0</v>
      </c>
      <c r="CK72" s="95">
        <f>SUM(Tabelle2[[#This Row],[Jan 22 CF]:[Mar 22 CF]])</f>
        <v>460</v>
      </c>
      <c r="CL72" s="95">
        <f>SUM(Tabelle2[[#This Row],[Apr 22 CF]:[Jun 22 CF]])</f>
        <v>24</v>
      </c>
      <c r="CM72" s="95">
        <f>SUM(Tabelle2[[#This Row],[Jul 22 CF]:[Sep 22 CF]])</f>
        <v>26</v>
      </c>
      <c r="CN72" s="95">
        <f>SUM(Tabelle2[[#This Row],[Oct 22 CF]:[Dec 22 CF]])</f>
        <v>432</v>
      </c>
      <c r="CO72" s="95">
        <f>SUM(Tabelle2[[#This Row],[Jan 23 CF]:[Mar 23 CF]])</f>
        <v>504</v>
      </c>
      <c r="CP72" s="95">
        <f>SUM(Tabelle2[[#This Row],[Apr 23 CF]:[Jun 23 CF]])</f>
        <v>1656</v>
      </c>
      <c r="CQ72" s="95">
        <f>SUM(Tabelle2[[#This Row],[Jul 23 CF]:[Sep 23 CF]])</f>
        <v>396</v>
      </c>
      <c r="CR72" s="95">
        <f>SUM(Tabelle2[[#This Row],[Oct 23 CF]:[Dec 23 CF]])</f>
        <v>1100</v>
      </c>
      <c r="CS72" s="95">
        <f>SUM(Tabelle2[[#This Row],[Jan 24 CF]:[Mar 24 CF]])</f>
        <v>2200</v>
      </c>
      <c r="CT72" s="95">
        <f>SUM(Tabelle2[[#This Row],[Apr 24 CF]:[Jun 24 CF]])</f>
        <v>2200</v>
      </c>
      <c r="CU72" s="95">
        <f>SUM(Tabelle2[[#This Row],[Jul 24 CF]:[Sep 24 CF]])</f>
        <v>1100</v>
      </c>
      <c r="CV72" s="95">
        <f>SUM(Tabelle2[[#This Row],[Oct 24 CF]:[Dec 24 CF]])</f>
        <v>2200</v>
      </c>
      <c r="CW72" s="98"/>
      <c r="CX72" s="275"/>
      <c r="CY72" s="98">
        <v>0</v>
      </c>
      <c r="CZ72" s="52">
        <v>74</v>
      </c>
      <c r="DA72" s="52">
        <f>SUM(Tabelle2[[#This Row],[Jan 22 CF]:[Dec 22 CF]])</f>
        <v>942</v>
      </c>
      <c r="DB72" s="98">
        <f>SUM(Tabelle2[[#This Row],[Jan 23 CF]:[Dec 23 CF]])</f>
        <v>3656</v>
      </c>
      <c r="DC72" s="98">
        <f>SUM(Tabelle2[[#This Row],[Jan 24 CF]:[Dec 24 CF]])</f>
        <v>7700</v>
      </c>
      <c r="DD72" s="98">
        <v>8320</v>
      </c>
      <c r="DE72" s="98">
        <v>11280</v>
      </c>
      <c r="DF72" s="98">
        <v>14860</v>
      </c>
      <c r="DG72" s="98">
        <v>17330</v>
      </c>
      <c r="DH72" s="98">
        <v>0</v>
      </c>
      <c r="DI72" s="98">
        <v>0</v>
      </c>
      <c r="DJ72" s="98">
        <v>0</v>
      </c>
      <c r="DK72" s="98">
        <v>0</v>
      </c>
      <c r="DL72" s="98">
        <v>0</v>
      </c>
      <c r="DM72" s="98">
        <v>0</v>
      </c>
      <c r="DN72" s="98"/>
      <c r="DO72" s="98"/>
      <c r="DP72" s="226">
        <v>0.95</v>
      </c>
      <c r="DQ72" s="226">
        <v>0.92500000000000004</v>
      </c>
      <c r="DR72" s="226">
        <v>0.8</v>
      </c>
      <c r="DS72" s="226">
        <v>0.85</v>
      </c>
      <c r="DT72" s="226">
        <v>0.9</v>
      </c>
      <c r="DU72" s="226">
        <v>0.9</v>
      </c>
      <c r="DV72" s="226">
        <v>0.9</v>
      </c>
      <c r="DW72" s="226">
        <v>0.9</v>
      </c>
      <c r="DX72" s="226">
        <v>0.9</v>
      </c>
      <c r="DY72" s="226">
        <v>0.9</v>
      </c>
      <c r="DZ72" s="226">
        <v>0.9</v>
      </c>
      <c r="EA72" s="226">
        <v>0.88</v>
      </c>
      <c r="EB72" s="226">
        <v>0.9</v>
      </c>
      <c r="EC72" s="226">
        <v>0.93</v>
      </c>
      <c r="ED72" s="226">
        <v>0.93</v>
      </c>
      <c r="EE72" s="226">
        <v>0.9</v>
      </c>
      <c r="EF72" s="316">
        <v>0.9</v>
      </c>
      <c r="EG72" s="316">
        <v>0.9</v>
      </c>
      <c r="EH72" s="316">
        <v>0.76800000000000002</v>
      </c>
      <c r="EI72" s="226">
        <v>0.95</v>
      </c>
      <c r="EJ72" s="226">
        <v>0.95</v>
      </c>
      <c r="EK72" s="226">
        <v>0.95</v>
      </c>
      <c r="EL72" s="226">
        <v>0.97499999999999998</v>
      </c>
      <c r="EM72" s="226">
        <v>0.95</v>
      </c>
      <c r="EN72" s="226">
        <v>0.9</v>
      </c>
      <c r="EO72" s="226">
        <v>0.85</v>
      </c>
      <c r="EP72" s="226">
        <v>0.85</v>
      </c>
      <c r="EQ72" s="226">
        <v>0.85</v>
      </c>
      <c r="ER72" s="226">
        <v>0.85</v>
      </c>
      <c r="ES72" s="226">
        <v>0.85</v>
      </c>
      <c r="ET72" s="226">
        <v>0.85</v>
      </c>
      <c r="EU72" s="226">
        <v>0.85</v>
      </c>
      <c r="EV72" s="226">
        <v>0.85</v>
      </c>
      <c r="EW72" s="226">
        <v>0.85</v>
      </c>
      <c r="EX72" s="226">
        <v>0.85</v>
      </c>
      <c r="EY72" s="226">
        <v>0.85</v>
      </c>
      <c r="EZ72" s="316">
        <v>0.76800000000000002</v>
      </c>
      <c r="FA72" s="226">
        <v>0.85</v>
      </c>
      <c r="FB72" s="226">
        <v>0.85</v>
      </c>
      <c r="FC72" s="226">
        <v>0.85</v>
      </c>
      <c r="FD72" s="226">
        <v>0.85</v>
      </c>
      <c r="FE72" s="226">
        <v>0.85</v>
      </c>
      <c r="FF72" s="226">
        <v>0.85</v>
      </c>
      <c r="FG72" s="226">
        <v>0.85</v>
      </c>
      <c r="FH72" s="226">
        <v>0.85</v>
      </c>
      <c r="FI72" s="226">
        <v>0.85</v>
      </c>
      <c r="FJ72" s="226">
        <v>0.85</v>
      </c>
      <c r="FK72" s="226">
        <v>0.85</v>
      </c>
      <c r="FL72" s="226">
        <v>0.85</v>
      </c>
      <c r="FM72" s="195">
        <f t="shared" si="70"/>
        <v>100</v>
      </c>
      <c r="FN72" s="195">
        <f t="shared" si="71"/>
        <v>0</v>
      </c>
      <c r="FO72" s="195">
        <f t="shared" si="72"/>
        <v>360</v>
      </c>
      <c r="FP72" s="195">
        <f t="shared" si="73"/>
        <v>0</v>
      </c>
      <c r="FQ72" s="195">
        <f t="shared" si="74"/>
        <v>0</v>
      </c>
      <c r="FR72" s="195">
        <f t="shared" si="75"/>
        <v>24</v>
      </c>
      <c r="FS72" s="195">
        <f t="shared" si="76"/>
        <v>0</v>
      </c>
      <c r="FT72" s="95">
        <f t="shared" si="77"/>
        <v>26</v>
      </c>
      <c r="FU72" s="95">
        <f t="shared" si="78"/>
        <v>0</v>
      </c>
      <c r="FV72" s="95">
        <f t="shared" si="79"/>
        <v>432</v>
      </c>
      <c r="FW72" s="95">
        <f t="shared" si="80"/>
        <v>0</v>
      </c>
      <c r="FX72" s="95">
        <f t="shared" si="81"/>
        <v>0</v>
      </c>
      <c r="FY72" s="95">
        <f t="shared" si="82"/>
        <v>0</v>
      </c>
      <c r="FZ72" s="95">
        <f t="shared" si="83"/>
        <v>0</v>
      </c>
      <c r="GA72" s="95">
        <f t="shared" si="63"/>
        <v>504</v>
      </c>
      <c r="GB72" s="95">
        <f t="shared" si="64"/>
        <v>468</v>
      </c>
      <c r="GC72" s="95">
        <f t="shared" si="65"/>
        <v>144</v>
      </c>
      <c r="GD72" s="95">
        <f t="shared" si="66"/>
        <v>1044</v>
      </c>
      <c r="GE72" s="95">
        <f t="shared" si="67"/>
        <v>0</v>
      </c>
      <c r="GF72" s="95">
        <f t="shared" si="68"/>
        <v>324</v>
      </c>
      <c r="GG72" s="95">
        <f t="shared" si="69"/>
        <v>72</v>
      </c>
      <c r="GH72" s="95">
        <f t="shared" si="84"/>
        <v>0</v>
      </c>
      <c r="GI72" s="95">
        <f>BW72*Tabelle2[[#This Row],[Nov 2023 AF]]</f>
        <v>0</v>
      </c>
      <c r="GJ72" s="95">
        <f>BX72*Tabelle2[[#This Row],[Dec 2023 AF]]</f>
        <v>1045</v>
      </c>
      <c r="GK72" s="95">
        <f>BY72*Tabelle2[[#This Row],[Jan 2024 AF]]</f>
        <v>990</v>
      </c>
      <c r="GL72" s="95">
        <f>BZ72*Tabelle2[[#This Row],[Feb 2024 AF]]</f>
        <v>935</v>
      </c>
      <c r="GM72" s="95">
        <f>CA72*Tabelle2[[#This Row],[Mar 2024 AF]]</f>
        <v>0</v>
      </c>
      <c r="GN72" s="95">
        <f>CB72*Tabelle2[[#This Row],[Apr 2024 AF]]</f>
        <v>935</v>
      </c>
      <c r="GO72" s="95">
        <f>CC72*Tabelle2[[#This Row],[May 2024 AF]]</f>
        <v>0</v>
      </c>
      <c r="GP72" s="95">
        <f>CD72*Tabelle2[[#This Row],[Jun 2024 AF]]</f>
        <v>935</v>
      </c>
      <c r="GQ72" s="95">
        <f>CE72*Tabelle2[[#This Row],[Jul 2024 AF]]</f>
        <v>0</v>
      </c>
      <c r="GR72" s="95">
        <f>CF72*Tabelle2[[#This Row],[Aug 2024 AF]]</f>
        <v>0</v>
      </c>
      <c r="GS72" s="95">
        <f>CG72*Tabelle2[[#This Row],[Sep 2024 AF]]</f>
        <v>935</v>
      </c>
      <c r="GT72" s="95">
        <f>CH72*Tabelle2[[#This Row],[Oct 2024 AF]]</f>
        <v>935</v>
      </c>
      <c r="GU72" s="95">
        <f>CI72*Tabelle2[[#This Row],[Nov 2024 AF]]</f>
        <v>935</v>
      </c>
      <c r="GV72" s="95">
        <f>CJ72*Tabelle2[[#This Row],[Dec 2024 AF]]</f>
        <v>0</v>
      </c>
      <c r="GW72" s="95">
        <f>SUM(Tabelle2[[#This Row],[Jan 22 NF]:[Mar 22 NF]])</f>
        <v>460</v>
      </c>
      <c r="GX72" s="95">
        <f>SUM(Tabelle2[[#This Row],[Apr 22 NF]:[Jun 22 NF]])</f>
        <v>24</v>
      </c>
      <c r="GY72" s="95">
        <f>SUM(Tabelle2[[#This Row],[Jul 22 NF]:[Sep 22 NF]])</f>
        <v>26</v>
      </c>
      <c r="GZ72" s="95">
        <f>SUM(Tabelle2[[#This Row],[Oct 22 NF]:[Dec 22 NF]])</f>
        <v>432</v>
      </c>
      <c r="HA72" s="98">
        <f>SUM(Tabelle2[[#This Row],[Jan 23 NF]:[Mar 23 NF]])</f>
        <v>504</v>
      </c>
      <c r="HB72" s="98">
        <f>SUM(Tabelle2[[#This Row],[Apr 23 NF]:[Jun 23 NF]])</f>
        <v>1656</v>
      </c>
      <c r="HC72" s="98">
        <f>SUM(Tabelle2[[#This Row],[Jul 23 NF]:[Sep 23 NF]])</f>
        <v>396</v>
      </c>
      <c r="HD72" s="98">
        <f>SUM(Tabelle2[[#This Row],[Oct 23 NF]:[Dec 23 NF]])</f>
        <v>1045</v>
      </c>
      <c r="HE72" s="95">
        <f>SUM(Tabelle2[[#This Row],[Jan 24 NF]:[Mar 24 NF]])</f>
        <v>1925</v>
      </c>
      <c r="HF72" s="98">
        <f>SUM(Tabelle2[[#This Row],[Apr 24 NF]:[Jun 24 NF]])</f>
        <v>1870</v>
      </c>
      <c r="HG72" s="98">
        <f>SUM(Tabelle2[[#This Row],[Jul 24 NF]:[Sep 24 NF]])</f>
        <v>935</v>
      </c>
      <c r="HH72" s="98">
        <f>SUM(Tabelle2[[#This Row],[Oct 24 NF]:[Dec 24 NF]])</f>
        <v>1870</v>
      </c>
      <c r="HI72" s="95"/>
      <c r="HJ72" s="95"/>
      <c r="HK72" s="95"/>
      <c r="HL72" s="95"/>
      <c r="HM72" s="95"/>
      <c r="HN72" s="95"/>
      <c r="HO72" s="95"/>
      <c r="HP72" s="95"/>
      <c r="HQ72" s="95"/>
      <c r="HR72" s="95"/>
      <c r="HS72" s="95">
        <f>SUM(Tabelle2[[#This Row],[Jul 22 NF]:[Sep 22 NF]])</f>
        <v>26</v>
      </c>
      <c r="HT72" s="95">
        <f>SUM(Tabelle2[[#This Row],[Oct 22 NF]:[Dec 22 NF]])</f>
        <v>432</v>
      </c>
      <c r="HU72" s="95"/>
      <c r="HV72" s="98"/>
      <c r="HW72" s="98">
        <v>0</v>
      </c>
      <c r="HX72" s="98">
        <v>0</v>
      </c>
      <c r="HY72" s="98">
        <v>74</v>
      </c>
      <c r="HZ72" s="98">
        <f>SUM(Tabelle2[[#This Row],[Jan 22 NF]:[Dec 22 NF]])</f>
        <v>942</v>
      </c>
      <c r="IA72" s="98">
        <f>SUM(Tabelle2[[#This Row],[Jan 23 NF]:[Dec 23 NF]])</f>
        <v>3601</v>
      </c>
      <c r="IB72" s="98">
        <f>SUM(Tabelle2[[#This Row],[Jan 24 NF]:[Dec 24 NF]])</f>
        <v>6600</v>
      </c>
      <c r="IC72" s="98">
        <f>IFERROR(Tabelle2[[#This Row],[2025 CF]]*Tabelle2[[#This Row],[2025 AF]],0)</f>
        <v>7072</v>
      </c>
      <c r="ID72" s="98">
        <f>IFERROR(Tabelle2[[#This Row],[2026 CF]]*Tabelle2[[#This Row],[2026 AF]],0)</f>
        <v>9588</v>
      </c>
      <c r="IE72" s="98">
        <f>IFERROR(Tabelle2[[#This Row],[2027 CF]]*Tabelle2[[#This Row],[2027 AF]],0)</f>
        <v>12631</v>
      </c>
      <c r="IF72" s="98">
        <f>IFERROR(Tabelle2[[#This Row],[2028 CF]]*Tabelle2[[#This Row],[2028 AF]],0)</f>
        <v>14730.5</v>
      </c>
      <c r="IG72" s="98">
        <f>IFERROR(Tabelle2[[#This Row],[2029 CF]]*Tabelle2[[#This Row],[2029 AF]],0)</f>
        <v>0</v>
      </c>
      <c r="IH72" s="98">
        <f>IFERROR(Tabelle2[[#This Row],[2030 CF]]*Tabelle2[[#This Row],[2030 AF]],0)</f>
        <v>0</v>
      </c>
      <c r="II72" s="98">
        <f>IFERROR(Tabelle2[[#This Row],[2031 CF]]*Tabelle2[[#This Row],[2031 AF]],0)</f>
        <v>0</v>
      </c>
      <c r="IJ72" s="98">
        <f>IFERROR(Tabelle2[[#This Row],[2032 CF]]*Tabelle2[[#This Row],[2032 AF]],0)</f>
        <v>0</v>
      </c>
      <c r="IK72" s="98">
        <f>IFERROR(Tabelle2[[#This Row],[2033 CF]]*Tabelle2[[#This Row],[2033 AF]],0)</f>
        <v>0</v>
      </c>
      <c r="IL72" s="98">
        <f>IFERROR(Tabelle2[[#This Row],[2034 CF]]*Tabelle2[[#This Row],[2034 AF]],0)</f>
        <v>0</v>
      </c>
      <c r="IM72" s="98">
        <f>IFERROR(Tabelle2[[#This Row],[2035 CF]]*Tabelle2[[#This Row],[2035 AF]],0)</f>
        <v>0</v>
      </c>
      <c r="IN72" s="51">
        <v>0</v>
      </c>
      <c r="IO72" s="51">
        <v>0</v>
      </c>
      <c r="IP72" s="51">
        <v>0</v>
      </c>
      <c r="IQ72" s="51">
        <v>0</v>
      </c>
      <c r="IR72" s="51">
        <v>0</v>
      </c>
      <c r="IS72" s="51">
        <v>0</v>
      </c>
      <c r="IT72" s="51">
        <v>0</v>
      </c>
      <c r="IU72" s="51">
        <v>0</v>
      </c>
      <c r="IV72" s="51">
        <v>0</v>
      </c>
      <c r="IW72" s="51">
        <v>0</v>
      </c>
      <c r="IX72" s="51">
        <v>0</v>
      </c>
      <c r="IY72" s="51">
        <v>0</v>
      </c>
      <c r="IZ72" s="199">
        <v>0</v>
      </c>
      <c r="JA72" s="199">
        <v>0</v>
      </c>
      <c r="JB72" s="199">
        <v>0</v>
      </c>
      <c r="JC72" s="199">
        <v>0</v>
      </c>
      <c r="JD72" s="199">
        <v>0</v>
      </c>
      <c r="JE72" s="196">
        <v>274.87824310625092</v>
      </c>
      <c r="JF72" s="196">
        <v>265.60123721028879</v>
      </c>
      <c r="JG72" s="196">
        <v>278.47473815634737</v>
      </c>
      <c r="JH72" s="196">
        <v>254.26698656700262</v>
      </c>
      <c r="JI72" s="196">
        <v>268.99603955990136</v>
      </c>
      <c r="JJ72" s="196">
        <v>233.01302128657176</v>
      </c>
      <c r="JK72" s="196">
        <v>230.17129132435662</v>
      </c>
      <c r="JL72" s="196">
        <v>184.61019974954175</v>
      </c>
      <c r="JM72" s="196">
        <v>258.82740534286643</v>
      </c>
      <c r="JN72" s="196">
        <v>265.16355047677496</v>
      </c>
      <c r="JO72" s="196">
        <v>239.78389712327433</v>
      </c>
      <c r="JP72" s="196">
        <v>149.25339009682324</v>
      </c>
      <c r="JQ72" s="196">
        <f>SUM(Tabelle2[[#This Row],[Jan-23B]:[Mar-23B]])</f>
        <v>818.95421847288708</v>
      </c>
      <c r="JR72" s="196">
        <f>SUM(Tabelle2[[#This Row],[Apr-23B]:[Jun-23B]])</f>
        <v>756.27604741347568</v>
      </c>
      <c r="JS72" s="196">
        <f>SUM(Tabelle2[[#This Row],[Jul-23B]:[Sep-23B]])</f>
        <v>673.60889641676476</v>
      </c>
      <c r="JT72" s="196">
        <f>SUM(Tabelle2[[#This Row],[Oct-23B]:[Dec-23B]])</f>
        <v>654.20083769687244</v>
      </c>
      <c r="JU72" s="196">
        <f>SUM(Tabelle2[[#This Row],[1Q23 B1]:[4Q23 B]])</f>
        <v>2903.04</v>
      </c>
      <c r="JV72" s="196">
        <v>3061.7999999999997</v>
      </c>
      <c r="JW72" s="196">
        <v>5108.5</v>
      </c>
      <c r="JX72" s="196">
        <v>7072</v>
      </c>
      <c r="JY72" s="196">
        <v>9588</v>
      </c>
      <c r="JZ72" s="196">
        <v>12631</v>
      </c>
      <c r="KA72" s="196">
        <v>657.01116426960004</v>
      </c>
      <c r="KB72" s="196">
        <v>1096.1988152953336</v>
      </c>
      <c r="KC72" s="196">
        <v>1517.5331353173335</v>
      </c>
      <c r="KD72" s="196">
        <v>2057.4247315360003</v>
      </c>
      <c r="KE72" s="196">
        <v>2710.4017296653337</v>
      </c>
      <c r="KF72" s="196" t="str">
        <f>IF(SUM(Tabelle2[[#This Row],[2018 NF]:[2028 NF]],Tabelle2[[#This Row],[2023 B]])&gt;0,"yes","no")</f>
        <v>yes</v>
      </c>
      <c r="KG72" s="196" t="str">
        <f>IFERROR(INDEX(Tabelle2[[#Headers],[2005 NF]:[2034 NF]],MATCH(TRUE,INDEX(Tabelle2[[#This Row],[2005 NF]:[2034 NF]]&gt;1000,),0)),0)</f>
        <v>2023 NF</v>
      </c>
      <c r="KH72" s="196" t="str">
        <f>IFERROR(LOOKUP(2,1/(Tabelle2[[#This Row],[2005 NF]:[2035 NF]]&gt;1000),Tabelle2[[#Headers],[2005 NF]:[2035 NF]]),0)</f>
        <v>2028 NF</v>
      </c>
      <c r="KI72" s="196">
        <f>SUM(Tabelle2[[#This Row],[Jan 23 NF]:[Mar 23 NF]])</f>
        <v>504</v>
      </c>
      <c r="KJ72" s="196">
        <f>SUM(Tabelle2[[#This Row],[Jan-23B]:[Mar-23B]])</f>
        <v>818.95421847288708</v>
      </c>
      <c r="KK72" s="52">
        <v>21.458330533333335</v>
      </c>
      <c r="KL72" s="52">
        <v>0</v>
      </c>
      <c r="KM72" s="52">
        <v>77.249989920000004</v>
      </c>
      <c r="KN72" s="52">
        <v>0</v>
      </c>
      <c r="KO72" s="52">
        <v>0</v>
      </c>
      <c r="KP72" s="52">
        <v>5.1499993280000007</v>
      </c>
      <c r="KQ72" s="52">
        <v>0</v>
      </c>
      <c r="KR72" s="52">
        <v>5.5791659386666677</v>
      </c>
      <c r="KS72" s="52">
        <v>0</v>
      </c>
      <c r="KT72" s="52">
        <v>92.699987904000011</v>
      </c>
      <c r="KU72" s="52">
        <v>0</v>
      </c>
      <c r="KV72" s="52">
        <v>0</v>
      </c>
      <c r="KW72" s="52">
        <v>0</v>
      </c>
      <c r="KX72" s="52">
        <v>0</v>
      </c>
      <c r="KY72" s="52">
        <v>108.89073921600001</v>
      </c>
      <c r="KZ72" s="52">
        <v>101.11282927200001</v>
      </c>
      <c r="LA72" s="52" t="e">
        <f>$AV72*2.204623/#REF!*$AP72*Tabelle2[[#This Row],[May 23 NF]]</f>
        <v>#REF!</v>
      </c>
      <c r="LB72" s="52" t="e">
        <f>$AV72*2.204623/#REF!*$AP72*Tabelle2[[#This Row],[Jun 23 NF]]</f>
        <v>#REF!</v>
      </c>
      <c r="LC72" s="52" t="e">
        <f>$AV72*2.204623/#REF!*$AP72*Tabelle2[[#This Row],[Jul 23 NF]]</f>
        <v>#REF!</v>
      </c>
      <c r="LD72" s="52" t="e">
        <f>$AV72*2.204623/#REF!*$AP72*Tabelle2[[#This Row],[Aug 23 NF]]</f>
        <v>#REF!</v>
      </c>
      <c r="LE72" s="52" t="e">
        <f>$AV72*2.204623/#REF!*$AP72*Tabelle2[[#This Row],[Sep 23 NF]]</f>
        <v>#REF!</v>
      </c>
      <c r="LF72" s="52" t="e">
        <f>$AV72*2.204623/#REF!*$AP72*Tabelle2[[#This Row],[Oct 23 NF]]</f>
        <v>#REF!</v>
      </c>
      <c r="LG72" s="52" t="e">
        <f>$AV72*2.204623/#REF!*$AP72*Tabelle2[[#This Row],[Nov 23 NF]]</f>
        <v>#REF!</v>
      </c>
      <c r="LH72" s="52" t="e">
        <f>$AV72*2.204623/#REF!*$AP72*Tabelle2[[#This Row],[Dec 23 NF]]</f>
        <v>#REF!</v>
      </c>
      <c r="LI72" s="52" t="e">
        <f>$AV72*2.204623/#REF!*$AP72*Tabelle2[[#This Row],[Jan 24 NF]]</f>
        <v>#REF!</v>
      </c>
      <c r="LJ72" s="52" t="e">
        <f>$AV72*2.204623/#REF!*$AP72*Tabelle2[[#This Row],[Feb 24 NF]]</f>
        <v>#REF!</v>
      </c>
      <c r="LK72" s="52" t="e">
        <f>$AV72*2.204623/#REF!*$AP72*Tabelle2[[#This Row],[Mar 24 NF]]</f>
        <v>#REF!</v>
      </c>
      <c r="LL72" s="52" t="e">
        <f>$AV72*2.204623/#REF!*$AP72*Tabelle2[[#This Row],[Apr 24 NF]]</f>
        <v>#REF!</v>
      </c>
      <c r="LM72" s="52" t="e">
        <f>$AV72*2.204623/#REF!*$AP72*Tabelle2[[#This Row],[May 24 NF]]</f>
        <v>#REF!</v>
      </c>
      <c r="LN72" s="52" t="e">
        <f>$AV72*2.204623/#REF!*$AP72*Tabelle2[[#This Row],[Jun 24 NF]]</f>
        <v>#REF!</v>
      </c>
      <c r="LO72" s="52" t="e">
        <f>$AV72*2.204623/#REF!*$AP72*Tabelle2[[#This Row],[Jul 24 NF]]</f>
        <v>#REF!</v>
      </c>
      <c r="LP72" s="52" t="e">
        <f>$AV72*2.204623/#REF!*$AP72*Tabelle2[[#This Row],[Aug 24 NF]]</f>
        <v>#REF!</v>
      </c>
      <c r="LQ72" s="52" t="e">
        <f>$AV72*2.204623/#REF!*$AP72*Tabelle2[[#This Row],[Sep 24 NF]]</f>
        <v>#REF!</v>
      </c>
      <c r="LR72" s="52" t="e">
        <f>$AV72*2.204623/#REF!*$AP72*Tabelle2[[#This Row],[Oct 24 NF]]</f>
        <v>#REF!</v>
      </c>
      <c r="LS72" s="52" t="e">
        <f>$AV72*2.204623/#REF!*$AP72*Tabelle2[[#This Row],[Nov 24 NF]]</f>
        <v>#REF!</v>
      </c>
      <c r="LT72" s="52" t="e">
        <f>$AV72*2.204623/#REF!*$AP72*Tabelle2[[#This Row],[Dec 24 NF]]</f>
        <v>#REF!</v>
      </c>
      <c r="LU72" s="198">
        <f>SUM(Tabelle2[[#This Row],[Jan 22 EV]:[Mar 22 EV]])</f>
        <v>98.708320453333343</v>
      </c>
      <c r="LV72" s="198">
        <f>SUM(Tabelle2[[#This Row],[Apr 22 EV]:[Jun 22 EV]])</f>
        <v>5.1499993280000007</v>
      </c>
      <c r="LW72" s="198">
        <f>SUM(Tabelle2[[#This Row],[Jul 22 EV]:[Sep 22 EV]])</f>
        <v>5.5791659386666677</v>
      </c>
      <c r="LX72" s="198">
        <f>SUM(Tabelle2[[#This Row],[Oct 22 EV]:[Dec 22 EV]])</f>
        <v>92.699987904000011</v>
      </c>
      <c r="LY72" s="198">
        <f>SUM(Tabelle2[[#This Row],[Jan 23 EV]:[Mar 23 EV]])</f>
        <v>108.89073921600001</v>
      </c>
      <c r="LZ72" s="198" t="e">
        <f>SUM(Tabelle2[[#This Row],[Apr 23 EV]:[Jun 23 EV]])</f>
        <v>#REF!</v>
      </c>
      <c r="MA72" s="198" t="e">
        <f>SUM(Tabelle2[[#This Row],[Jul 23 EV]:[Sep 23 EV]])</f>
        <v>#REF!</v>
      </c>
      <c r="MB72" s="198" t="e">
        <f>SUM(Tabelle2[[#This Row],[Oct 23 EV]:[Dec 23 EV]])</f>
        <v>#REF!</v>
      </c>
      <c r="MC72" s="198" t="e">
        <f>SUM(Tabelle2[[#This Row],[Jan 24 EV]:[Mar 24 EV]])</f>
        <v>#REF!</v>
      </c>
      <c r="MD72" s="198" t="e">
        <f>SUM(Tabelle2[[#This Row],[Apr 24 EV]:[Jun 24 EV]])</f>
        <v>#REF!</v>
      </c>
      <c r="ME72" s="198" t="e">
        <f>SUM(Tabelle2[[#This Row],[Jul 24 EV]:[Sep 24 EV]])</f>
        <v>#REF!</v>
      </c>
      <c r="MF72" s="198" t="e">
        <f>SUM(Tabelle2[[#This Row],[Oct 24 EV]:[Dec 24 EV]])</f>
        <v>#REF!</v>
      </c>
      <c r="MG72" s="68"/>
      <c r="MH72" s="68"/>
      <c r="MI72" s="68"/>
      <c r="MJ72" s="68"/>
      <c r="MK72" s="68"/>
      <c r="ML72" s="68"/>
      <c r="MM72" s="68"/>
      <c r="MN72" s="68"/>
      <c r="MO72" s="68"/>
      <c r="MP72" s="98"/>
      <c r="MQ72" s="98"/>
      <c r="MR72" s="98"/>
      <c r="MS72" s="98">
        <v>0</v>
      </c>
      <c r="MT72" s="98">
        <v>0</v>
      </c>
      <c r="MU72" s="98">
        <v>15.879164594666669</v>
      </c>
      <c r="MV72" s="98">
        <f>SUM(Tabelle2[[#This Row],[Jan 22 EV]:[Dec 22 EV]])</f>
        <v>202.13747362400002</v>
      </c>
      <c r="MW72" s="98" t="e">
        <f>SUM(Tabelle2[[#This Row],[Jan 23 EV]:[Dec 23 EV]])</f>
        <v>#REF!</v>
      </c>
      <c r="MX72" s="98" t="e">
        <f>SUM(Tabelle2[[#This Row],[Jan 24 EV]:[Dec 24 EV]])</f>
        <v>#REF!</v>
      </c>
      <c r="MY72" s="98">
        <f t="shared" si="51"/>
        <v>1527.9271978880001</v>
      </c>
      <c r="MZ72" s="98">
        <f t="shared" si="52"/>
        <v>2071.5166817520003</v>
      </c>
      <c r="NA72" s="98">
        <f t="shared" si="53"/>
        <v>2728.9661250740005</v>
      </c>
      <c r="NB72" s="98">
        <f t="shared" si="54"/>
        <v>3182.5695119470001</v>
      </c>
      <c r="NC72" s="52">
        <v>0</v>
      </c>
      <c r="ND72" s="52">
        <v>0</v>
      </c>
      <c r="NE72" s="52">
        <v>0</v>
      </c>
      <c r="NF72" s="52">
        <v>0</v>
      </c>
      <c r="NG72" s="52">
        <v>0</v>
      </c>
      <c r="NH72" s="52">
        <v>0</v>
      </c>
      <c r="NI72" s="52">
        <v>0</v>
      </c>
      <c r="NJ72" s="52">
        <v>0</v>
      </c>
      <c r="NK72" s="52">
        <v>0</v>
      </c>
      <c r="NL72" s="52">
        <v>0</v>
      </c>
      <c r="NM72" s="52">
        <v>0</v>
      </c>
      <c r="NN72" s="52">
        <v>0</v>
      </c>
      <c r="NO72" s="198">
        <f t="shared" si="58"/>
        <v>0</v>
      </c>
      <c r="NP72" s="198">
        <f t="shared" si="59"/>
        <v>0</v>
      </c>
      <c r="NQ72" s="198">
        <f t="shared" si="60"/>
        <v>0</v>
      </c>
      <c r="NR72" s="198">
        <f t="shared" si="61"/>
        <v>0</v>
      </c>
      <c r="NS72" s="198">
        <f t="shared" si="62"/>
        <v>0</v>
      </c>
      <c r="NT72" s="198">
        <v>58.984281969958872</v>
      </c>
      <c r="NU72" s="198">
        <v>56.993591381206492</v>
      </c>
      <c r="NV72" s="198">
        <v>59.756029765423548</v>
      </c>
      <c r="NW72" s="198">
        <v>54.561450414693688</v>
      </c>
      <c r="NX72" s="198">
        <v>57.722059290339729</v>
      </c>
      <c r="NY72" s="198">
        <v>50.000704293378931</v>
      </c>
      <c r="NZ72" s="198">
        <v>49.390916485222043</v>
      </c>
      <c r="OA72" s="198">
        <v>39.614266860503577</v>
      </c>
      <c r="OB72" s="198">
        <v>55.540040149322742</v>
      </c>
      <c r="OC72" s="198">
        <v>56.89967111522855</v>
      </c>
      <c r="OD72" s="198">
        <v>51.453621210420167</v>
      </c>
      <c r="OE72" s="198">
        <v>32.027285779181732</v>
      </c>
      <c r="OF72" s="198">
        <f>SUM(Tabelle2[[#This Row],[Jan 23 B EV]:[Mar 23 B EV]])</f>
        <v>175.73390311658892</v>
      </c>
      <c r="OG72" s="198">
        <f>SUM(Tabelle2[[#This Row],[Apr 23 B EV]:[Jun 23 B EV]])</f>
        <v>162.28421399841235</v>
      </c>
      <c r="OH72" s="198">
        <f>SUM(Tabelle2[[#This Row],[Jul 23 B EV]:[Sep 23 B EV]])</f>
        <v>144.54522349504836</v>
      </c>
      <c r="OI72" s="198">
        <f>SUM(Tabelle2[[#This Row],[Oct 23 B EV]:[Dec 23 B EV]])</f>
        <v>140.38057810483045</v>
      </c>
      <c r="OJ72" s="198">
        <f>SUM(Tabelle2[[#This Row],[Jan 23 B EV]:[Dec 23 B EV]])</f>
        <v>622.94391871487994</v>
      </c>
      <c r="OK72" s="68"/>
      <c r="OL72" s="68"/>
      <c r="OM72" s="43"/>
      <c r="ON72" s="43"/>
      <c r="OO72" s="43"/>
      <c r="OP72" s="43"/>
      <c r="OQ72" s="68"/>
      <c r="OR72" s="68"/>
      <c r="OS72" s="68"/>
      <c r="OT72" s="68"/>
      <c r="OU72" s="68"/>
      <c r="OV72" s="68"/>
      <c r="OW72" s="68"/>
      <c r="OX72" s="198" t="s">
        <v>1229</v>
      </c>
      <c r="OY72" s="198" t="s">
        <v>1229</v>
      </c>
      <c r="OZ72" s="198" t="s">
        <v>1229</v>
      </c>
      <c r="PA72" s="198" t="s">
        <v>1229</v>
      </c>
      <c r="PB72" s="353" t="s">
        <v>1229</v>
      </c>
      <c r="PC72" s="130" t="s">
        <v>57</v>
      </c>
      <c r="PD72" s="53" t="s">
        <v>1315</v>
      </c>
      <c r="PE72" s="53" t="s">
        <v>159</v>
      </c>
      <c r="PF72" s="53" t="s">
        <v>190</v>
      </c>
      <c r="PG72" s="53">
        <v>0</v>
      </c>
      <c r="PH72" s="53">
        <v>320</v>
      </c>
      <c r="PI72" s="53">
        <v>2</v>
      </c>
      <c r="PJ72" s="53" t="s">
        <v>1703</v>
      </c>
      <c r="PK72" s="53">
        <v>320</v>
      </c>
      <c r="PL72" s="53">
        <v>0</v>
      </c>
      <c r="PM72" s="334"/>
      <c r="PN72" s="53" t="s">
        <v>972</v>
      </c>
      <c r="PO72" s="53" t="s">
        <v>17</v>
      </c>
      <c r="PP72" s="200"/>
      <c r="PQ72" s="56"/>
      <c r="PR72" s="56"/>
      <c r="PS72" s="56"/>
      <c r="PT72" s="200">
        <v>1579.9397350501818</v>
      </c>
      <c r="PU72" s="200">
        <v>1506.0252838259262</v>
      </c>
      <c r="PV72" s="200">
        <v>2178.5553362573096</v>
      </c>
      <c r="PW72" s="200">
        <v>0</v>
      </c>
      <c r="PX72" s="200" t="e">
        <f>IF($PI72=1,SUMIF(#REF!,$PF72,#REF!),SUMIF(#REF!,$PJ72,#REF!))</f>
        <v>#REF!</v>
      </c>
      <c r="PY72" s="200" t="e">
        <f>IF($PI72=1,SUMIF(#REF!,$PF72,#REF!),SUMIF(#REF!,$PJ72,#REF!))</f>
        <v>#REF!</v>
      </c>
      <c r="PZ72" s="200" t="e">
        <f>IF($PI72=1,SUMIF(#REF!,$PF72,#REF!),SUMIF(#REF!,$PJ72,#REF!))</f>
        <v>#REF!</v>
      </c>
      <c r="QA72" s="200" t="e">
        <f>IF($PI72=1,SUMIF(#REF!,$PF72,#REF!),SUMIF(#REF!,$PJ72,#REF!))</f>
        <v>#REF!</v>
      </c>
      <c r="QB72" s="200" t="e">
        <f>IF($PI72=1,SUMIF(#REF!,$PF72,#REF!),SUMIF(#REF!,$PJ72,#REF!))</f>
        <v>#REF!</v>
      </c>
      <c r="QC72" s="200" t="e">
        <f>IF($PI72=1,SUMIF(#REF!,$PF72,#REF!),SUMIF(#REF!,$PJ72,#REF!))</f>
        <v>#REF!</v>
      </c>
      <c r="QD72" s="57">
        <f t="shared" si="55"/>
        <v>0</v>
      </c>
      <c r="QE72" s="57">
        <f t="shared" si="56"/>
        <v>0</v>
      </c>
      <c r="QF72" s="57">
        <f t="shared" si="50"/>
        <v>0</v>
      </c>
      <c r="QG72" s="57">
        <f t="shared" si="57"/>
        <v>0</v>
      </c>
      <c r="QH72" s="57">
        <f t="shared" si="85"/>
        <v>5.636940051170634</v>
      </c>
      <c r="QI72" s="57">
        <f t="shared" si="86"/>
        <v>7.7130403230263154</v>
      </c>
      <c r="QJ72" s="57">
        <f>IF(Tabelle2[[#This Row],[Index and Premium Usage]]=1,($AW72*(1+$AZ72))*(PW72*(1+$PG72)+$PH72)/1000,($AW72*(1+$AZ72))*(PW72*(1+$PG72)+$PK72)/1000)</f>
        <v>0.98784000000000005</v>
      </c>
      <c r="QK72" s="57" t="e">
        <f>IF($PI72=1,($AW72*(1+$AY72))*(PX72*(1+$PG72)+$PH72)/1000,($AW72*(1+$AZ72))*(PX72*(1+$PG72)+$PK72+Tabelle2[[#This Row],[Premium VW 2023]])/1000)</f>
        <v>#REF!</v>
      </c>
      <c r="QL72" s="57" t="e">
        <f t="shared" si="44"/>
        <v>#REF!</v>
      </c>
      <c r="QM72" s="57" t="e">
        <f t="shared" si="45"/>
        <v>#REF!</v>
      </c>
      <c r="QN72" s="57" t="e">
        <f t="shared" si="46"/>
        <v>#REF!</v>
      </c>
      <c r="QO72" s="57" t="e">
        <f t="shared" si="47"/>
        <v>#REF!</v>
      </c>
      <c r="QP72" s="57" t="e">
        <f t="shared" si="48"/>
        <v>#REF!</v>
      </c>
    </row>
    <row r="73" spans="1:458" ht="15" customHeight="1">
      <c r="A73" s="94" t="s">
        <v>948</v>
      </c>
      <c r="B73" s="94" t="s">
        <v>87</v>
      </c>
      <c r="C73" s="94" t="s">
        <v>1553</v>
      </c>
      <c r="D73" s="2" t="s">
        <v>108</v>
      </c>
      <c r="E73" s="173" t="s">
        <v>304</v>
      </c>
      <c r="F73" s="2" t="s">
        <v>304</v>
      </c>
      <c r="G73" s="2" t="s">
        <v>304</v>
      </c>
      <c r="H73" s="2" t="s">
        <v>216</v>
      </c>
      <c r="I73" s="188" t="s">
        <v>216</v>
      </c>
      <c r="J73" s="2" t="s">
        <v>568</v>
      </c>
      <c r="K73" s="2" t="s">
        <v>28</v>
      </c>
      <c r="L73" s="2" t="s">
        <v>28</v>
      </c>
      <c r="M73" s="2" t="s">
        <v>569</v>
      </c>
      <c r="N73" s="2" t="s">
        <v>28</v>
      </c>
      <c r="O73" s="64"/>
      <c r="P73" s="3" t="s">
        <v>123</v>
      </c>
      <c r="Q73" s="2" t="s">
        <v>90</v>
      </c>
      <c r="R73" s="63"/>
      <c r="S73" s="63"/>
      <c r="T73" s="94" t="s">
        <v>1282</v>
      </c>
      <c r="U73" s="63" t="s">
        <v>14</v>
      </c>
      <c r="V73" s="63"/>
      <c r="W73" s="63"/>
      <c r="X73" s="94"/>
      <c r="Y73" s="2" t="s">
        <v>257</v>
      </c>
      <c r="Z73" s="2" t="s">
        <v>261</v>
      </c>
      <c r="AA73" s="2">
        <v>916623970</v>
      </c>
      <c r="AB73" s="2" t="s">
        <v>1229</v>
      </c>
      <c r="AC73" s="2" t="s">
        <v>1083</v>
      </c>
      <c r="AD73" s="63"/>
      <c r="AE73" s="63"/>
      <c r="AF73" s="63" t="s">
        <v>119</v>
      </c>
      <c r="AG73" s="2">
        <v>0</v>
      </c>
      <c r="AH73" s="2">
        <v>0</v>
      </c>
      <c r="AI73" s="2" t="s">
        <v>109</v>
      </c>
      <c r="AJ73" s="63" t="s">
        <v>120</v>
      </c>
      <c r="AK73" s="66"/>
      <c r="AL73" s="67"/>
      <c r="AM73" s="67"/>
      <c r="AN73" s="67"/>
      <c r="AO73" s="67"/>
      <c r="AP73" s="67">
        <v>1</v>
      </c>
      <c r="AQ73" s="33"/>
      <c r="AR73" s="37">
        <v>8.61</v>
      </c>
      <c r="AS73" s="67">
        <v>8.61</v>
      </c>
      <c r="AT73" s="67">
        <v>8.61</v>
      </c>
      <c r="AU73" s="33">
        <v>8.61</v>
      </c>
      <c r="AV73" s="33">
        <v>8.61</v>
      </c>
      <c r="AW73" s="33">
        <v>8.61</v>
      </c>
      <c r="AX73" s="193"/>
      <c r="AY73" s="61">
        <v>0.15</v>
      </c>
      <c r="AZ73" s="61">
        <v>0.15</v>
      </c>
      <c r="BA73" s="96">
        <v>2826</v>
      </c>
      <c r="BB73" s="96">
        <v>1904</v>
      </c>
      <c r="BC73" s="96">
        <v>0</v>
      </c>
      <c r="BD73" s="96">
        <v>0</v>
      </c>
      <c r="BE73" s="133">
        <v>0</v>
      </c>
      <c r="BF73" s="133">
        <v>120</v>
      </c>
      <c r="BG73" s="133">
        <v>2260</v>
      </c>
      <c r="BH73" s="133">
        <v>2220</v>
      </c>
      <c r="BI73" s="133">
        <v>4140</v>
      </c>
      <c r="BJ73" s="133">
        <v>2760</v>
      </c>
      <c r="BK73" s="133">
        <v>1200</v>
      </c>
      <c r="BL73" s="133">
        <v>1800</v>
      </c>
      <c r="BM73" s="96">
        <v>1260</v>
      </c>
      <c r="BN73" s="96">
        <v>0</v>
      </c>
      <c r="BO73" s="96">
        <v>-534</v>
      </c>
      <c r="BP73" s="96">
        <v>0</v>
      </c>
      <c r="BQ73" s="96">
        <v>0</v>
      </c>
      <c r="BR73" s="96">
        <v>0</v>
      </c>
      <c r="BS73" s="96">
        <v>0</v>
      </c>
      <c r="BT73" s="96">
        <v>605</v>
      </c>
      <c r="BU73" s="96">
        <v>3060</v>
      </c>
      <c r="BV73" s="96">
        <v>1680</v>
      </c>
      <c r="BW73" s="96">
        <v>1620</v>
      </c>
      <c r="BX73" s="96">
        <v>600</v>
      </c>
      <c r="BY73" s="96">
        <v>0</v>
      </c>
      <c r="BZ73" s="96">
        <v>0</v>
      </c>
      <c r="CA73" s="96">
        <v>0</v>
      </c>
      <c r="CB73" s="96">
        <v>0</v>
      </c>
      <c r="CC73" s="96">
        <v>0</v>
      </c>
      <c r="CD73" s="96">
        <v>0</v>
      </c>
      <c r="CE73" s="96">
        <v>0</v>
      </c>
      <c r="CF73" s="96">
        <v>3540</v>
      </c>
      <c r="CG73" s="96">
        <v>3540</v>
      </c>
      <c r="CH73" s="96">
        <v>4904</v>
      </c>
      <c r="CI73" s="96">
        <v>5600</v>
      </c>
      <c r="CJ73" s="96">
        <v>4200</v>
      </c>
      <c r="CK73" s="95">
        <f>SUM(Tabelle2[[#This Row],[Jan 22 CF]:[Mar 22 CF]])</f>
        <v>4730</v>
      </c>
      <c r="CL73" s="95">
        <f>SUM(Tabelle2[[#This Row],[Apr 22 CF]:[Jun 22 CF]])</f>
        <v>120</v>
      </c>
      <c r="CM73" s="95">
        <f>SUM(Tabelle2[[#This Row],[Jul 22 CF]:[Sep 22 CF]])</f>
        <v>8620</v>
      </c>
      <c r="CN73" s="95">
        <f>SUM(Tabelle2[[#This Row],[Oct 22 CF]:[Dec 22 CF]])</f>
        <v>5760</v>
      </c>
      <c r="CO73" s="95">
        <f>SUM(Tabelle2[[#This Row],[Jan 23 CF]:[Mar 23 CF]])</f>
        <v>726</v>
      </c>
      <c r="CP73" s="95">
        <f>SUM(Tabelle2[[#This Row],[Apr 23 CF]:[Jun 23 CF]])</f>
        <v>0</v>
      </c>
      <c r="CQ73" s="95">
        <f>SUM(Tabelle2[[#This Row],[Jul 23 CF]:[Sep 23 CF]])</f>
        <v>3665</v>
      </c>
      <c r="CR73" s="95">
        <f>SUM(Tabelle2[[#This Row],[Oct 23 CF]:[Dec 23 CF]])</f>
        <v>3900</v>
      </c>
      <c r="CS73" s="95">
        <f>SUM(Tabelle2[[#This Row],[Jan 24 CF]:[Mar 24 CF]])</f>
        <v>0</v>
      </c>
      <c r="CT73" s="95">
        <f>SUM(Tabelle2[[#This Row],[Apr 24 CF]:[Jun 24 CF]])</f>
        <v>0</v>
      </c>
      <c r="CU73" s="95">
        <f>SUM(Tabelle2[[#This Row],[Jul 24 CF]:[Sep 24 CF]])</f>
        <v>7080</v>
      </c>
      <c r="CV73" s="95">
        <f>SUM(Tabelle2[[#This Row],[Oct 24 CF]:[Dec 24 CF]])</f>
        <v>14704</v>
      </c>
      <c r="CW73" s="98">
        <v>8510</v>
      </c>
      <c r="CX73" s="275">
        <v>13573</v>
      </c>
      <c r="CY73" s="98">
        <v>10379</v>
      </c>
      <c r="CZ73" s="52">
        <v>17406</v>
      </c>
      <c r="DA73" s="52">
        <f>SUM(Tabelle2[[#This Row],[Jan 22 CF]:[Dec 22 CF]])</f>
        <v>19230</v>
      </c>
      <c r="DB73" s="98">
        <f>SUM(Tabelle2[[#This Row],[Jan 23 CF]:[Dec 23 CF]])</f>
        <v>8291</v>
      </c>
      <c r="DC73" s="98">
        <f>SUM(Tabelle2[[#This Row],[Jan 24 CF]:[Dec 24 CF]])</f>
        <v>21784</v>
      </c>
      <c r="DD73" s="98">
        <v>22726</v>
      </c>
      <c r="DE73" s="98">
        <v>0</v>
      </c>
      <c r="DF73" s="98">
        <v>0</v>
      </c>
      <c r="DG73" s="98">
        <v>0</v>
      </c>
      <c r="DH73" s="98">
        <v>0</v>
      </c>
      <c r="DI73" s="98">
        <v>0</v>
      </c>
      <c r="DJ73" s="98">
        <v>0</v>
      </c>
      <c r="DK73" s="98">
        <v>0</v>
      </c>
      <c r="DL73" s="98">
        <v>0</v>
      </c>
      <c r="DM73" s="98">
        <v>0</v>
      </c>
      <c r="DN73" s="95"/>
      <c r="DO73" s="95"/>
      <c r="DP73" s="226">
        <v>0.95</v>
      </c>
      <c r="DQ73" s="226">
        <v>0.92500000000000004</v>
      </c>
      <c r="DR73" s="226">
        <v>0.8</v>
      </c>
      <c r="DS73" s="226">
        <v>0.85</v>
      </c>
      <c r="DT73" s="226">
        <v>0.9</v>
      </c>
      <c r="DU73" s="226">
        <v>0.9</v>
      </c>
      <c r="DV73" s="226">
        <v>0.9</v>
      </c>
      <c r="DW73" s="226">
        <v>0.9</v>
      </c>
      <c r="DX73" s="226">
        <v>0.9</v>
      </c>
      <c r="DY73" s="226">
        <v>0.9</v>
      </c>
      <c r="DZ73" s="226">
        <v>0.9</v>
      </c>
      <c r="EA73" s="226">
        <v>0.88</v>
      </c>
      <c r="EB73" s="226">
        <v>0.9</v>
      </c>
      <c r="EC73" s="226">
        <v>0.93</v>
      </c>
      <c r="ED73" s="226">
        <v>0.93</v>
      </c>
      <c r="EE73" s="226">
        <v>0.9</v>
      </c>
      <c r="EF73" s="316">
        <v>0.9</v>
      </c>
      <c r="EG73" s="316">
        <v>0.9</v>
      </c>
      <c r="EH73" s="316">
        <v>0.81799999999999995</v>
      </c>
      <c r="EI73" s="226">
        <v>0.95</v>
      </c>
      <c r="EJ73" s="226">
        <v>0.95</v>
      </c>
      <c r="EK73" s="226">
        <v>0.95</v>
      </c>
      <c r="EL73" s="226">
        <v>0.97499999999999998</v>
      </c>
      <c r="EM73" s="226">
        <v>0.95</v>
      </c>
      <c r="EN73" s="226">
        <v>0.9</v>
      </c>
      <c r="EO73" s="226">
        <v>0.6</v>
      </c>
      <c r="EP73" s="226">
        <v>0.6</v>
      </c>
      <c r="EQ73" s="226">
        <v>0.6</v>
      </c>
      <c r="ER73" s="226">
        <v>0.6</v>
      </c>
      <c r="ES73" s="226">
        <v>0.6</v>
      </c>
      <c r="ET73" s="226">
        <v>0.6</v>
      </c>
      <c r="EU73" s="226">
        <v>0.6</v>
      </c>
      <c r="EV73" s="226">
        <v>0.6</v>
      </c>
      <c r="EW73" s="226">
        <v>0.6</v>
      </c>
      <c r="EX73" s="226">
        <v>0.6</v>
      </c>
      <c r="EY73" s="226">
        <v>0.6</v>
      </c>
      <c r="EZ73" s="316">
        <v>0.81799999999999995</v>
      </c>
      <c r="FA73" s="226">
        <v>0.6</v>
      </c>
      <c r="FB73" s="226">
        <v>0.9</v>
      </c>
      <c r="FC73" s="226">
        <v>0.9</v>
      </c>
      <c r="FD73" s="226">
        <v>0.9</v>
      </c>
      <c r="FE73" s="226">
        <v>0.96</v>
      </c>
      <c r="FF73" s="226">
        <v>0</v>
      </c>
      <c r="FG73" s="226">
        <v>0</v>
      </c>
      <c r="FH73" s="226">
        <v>0</v>
      </c>
      <c r="FI73" s="226">
        <v>0</v>
      </c>
      <c r="FJ73" s="226">
        <v>0</v>
      </c>
      <c r="FK73" s="226">
        <v>0</v>
      </c>
      <c r="FL73" s="226">
        <v>0</v>
      </c>
      <c r="FM73" s="195">
        <f t="shared" si="70"/>
        <v>2826</v>
      </c>
      <c r="FN73" s="195">
        <f t="shared" si="71"/>
        <v>1904</v>
      </c>
      <c r="FO73" s="195">
        <f t="shared" si="72"/>
        <v>0</v>
      </c>
      <c r="FP73" s="195">
        <f t="shared" si="73"/>
        <v>0</v>
      </c>
      <c r="FQ73" s="195">
        <f t="shared" si="74"/>
        <v>0</v>
      </c>
      <c r="FR73" s="195">
        <f t="shared" si="75"/>
        <v>120</v>
      </c>
      <c r="FS73" s="195">
        <f t="shared" si="76"/>
        <v>2260</v>
      </c>
      <c r="FT73" s="95">
        <f t="shared" si="77"/>
        <v>2220</v>
      </c>
      <c r="FU73" s="95">
        <f t="shared" si="78"/>
        <v>4140</v>
      </c>
      <c r="FV73" s="95">
        <f t="shared" si="79"/>
        <v>2760</v>
      </c>
      <c r="FW73" s="95">
        <f t="shared" si="80"/>
        <v>1200</v>
      </c>
      <c r="FX73" s="95">
        <f t="shared" si="81"/>
        <v>1800</v>
      </c>
      <c r="FY73" s="95">
        <f t="shared" si="82"/>
        <v>1260</v>
      </c>
      <c r="FZ73" s="95">
        <f t="shared" si="83"/>
        <v>0</v>
      </c>
      <c r="GA73" s="95">
        <f t="shared" si="63"/>
        <v>-534</v>
      </c>
      <c r="GB73" s="95">
        <f t="shared" si="64"/>
        <v>0</v>
      </c>
      <c r="GC73" s="95">
        <f t="shared" si="65"/>
        <v>0</v>
      </c>
      <c r="GD73" s="95">
        <f t="shared" si="66"/>
        <v>0</v>
      </c>
      <c r="GE73" s="95">
        <f t="shared" si="67"/>
        <v>0</v>
      </c>
      <c r="GF73" s="95">
        <f t="shared" si="68"/>
        <v>605</v>
      </c>
      <c r="GG73" s="95">
        <f t="shared" si="69"/>
        <v>3060</v>
      </c>
      <c r="GH73" s="95">
        <f t="shared" si="84"/>
        <v>1680</v>
      </c>
      <c r="GI73" s="95">
        <f>BW73*Tabelle2[[#This Row],[Nov 2023 AF]]</f>
        <v>1579.5</v>
      </c>
      <c r="GJ73" s="95">
        <f>BX73*Tabelle2[[#This Row],[Dec 2023 AF]]</f>
        <v>570</v>
      </c>
      <c r="GK73" s="95">
        <f>BY73*Tabelle2[[#This Row],[Jan 2024 AF]]</f>
        <v>0</v>
      </c>
      <c r="GL73" s="95">
        <f>BZ73*Tabelle2[[#This Row],[Feb 2024 AF]]</f>
        <v>0</v>
      </c>
      <c r="GM73" s="95">
        <f>CA73*Tabelle2[[#This Row],[Mar 2024 AF]]</f>
        <v>0</v>
      </c>
      <c r="GN73" s="95">
        <f>CB73*Tabelle2[[#This Row],[Apr 2024 AF]]</f>
        <v>0</v>
      </c>
      <c r="GO73" s="95">
        <f>CC73*Tabelle2[[#This Row],[May 2024 AF]]</f>
        <v>0</v>
      </c>
      <c r="GP73" s="95">
        <f>CD73*Tabelle2[[#This Row],[Jun 2024 AF]]</f>
        <v>0</v>
      </c>
      <c r="GQ73" s="95">
        <f>CE73*Tabelle2[[#This Row],[Jul 2024 AF]]</f>
        <v>0</v>
      </c>
      <c r="GR73" s="95">
        <f>CF73*Tabelle2[[#This Row],[Aug 2024 AF]]</f>
        <v>2124</v>
      </c>
      <c r="GS73" s="95">
        <f>CG73*Tabelle2[[#This Row],[Sep 2024 AF]]</f>
        <v>2124</v>
      </c>
      <c r="GT73" s="95">
        <f>CH73*Tabelle2[[#This Row],[Oct 2024 AF]]</f>
        <v>2942.4</v>
      </c>
      <c r="GU73" s="95">
        <f>CI73*Tabelle2[[#This Row],[Nov 2024 AF]]</f>
        <v>3360</v>
      </c>
      <c r="GV73" s="95">
        <f>CJ73*Tabelle2[[#This Row],[Dec 2024 AF]]</f>
        <v>2520</v>
      </c>
      <c r="GW73" s="95">
        <f>SUM(Tabelle2[[#This Row],[Jan 22 NF]:[Mar 22 NF]])</f>
        <v>4730</v>
      </c>
      <c r="GX73" s="95">
        <f>SUM(Tabelle2[[#This Row],[Apr 22 NF]:[Jun 22 NF]])</f>
        <v>120</v>
      </c>
      <c r="GY73" s="95">
        <f>SUM(Tabelle2[[#This Row],[Jul 22 NF]:[Sep 22 NF]])</f>
        <v>8620</v>
      </c>
      <c r="GZ73" s="95">
        <f>SUM(Tabelle2[[#This Row],[Oct 22 NF]:[Dec 22 NF]])</f>
        <v>5760</v>
      </c>
      <c r="HA73" s="98">
        <f>SUM(Tabelle2[[#This Row],[Jan 23 NF]:[Mar 23 NF]])</f>
        <v>726</v>
      </c>
      <c r="HB73" s="98">
        <f>SUM(Tabelle2[[#This Row],[Apr 23 NF]:[Jun 23 NF]])</f>
        <v>0</v>
      </c>
      <c r="HC73" s="98">
        <f>SUM(Tabelle2[[#This Row],[Jul 23 NF]:[Sep 23 NF]])</f>
        <v>3665</v>
      </c>
      <c r="HD73" s="98">
        <f>SUM(Tabelle2[[#This Row],[Oct 23 NF]:[Dec 23 NF]])</f>
        <v>3829.5</v>
      </c>
      <c r="HE73" s="95">
        <f>SUM(Tabelle2[[#This Row],[Jan 24 NF]:[Mar 24 NF]])</f>
        <v>0</v>
      </c>
      <c r="HF73" s="98">
        <f>SUM(Tabelle2[[#This Row],[Apr 24 NF]:[Jun 24 NF]])</f>
        <v>0</v>
      </c>
      <c r="HG73" s="98">
        <f>SUM(Tabelle2[[#This Row],[Jul 24 NF]:[Sep 24 NF]])</f>
        <v>4248</v>
      </c>
      <c r="HH73" s="98">
        <f>SUM(Tabelle2[[#This Row],[Oct 24 NF]:[Dec 24 NF]])</f>
        <v>8822.4</v>
      </c>
      <c r="HI73" s="95">
        <v>0</v>
      </c>
      <c r="HJ73" s="95">
        <v>0</v>
      </c>
      <c r="HK73" s="95">
        <v>0</v>
      </c>
      <c r="HL73" s="95">
        <v>0</v>
      </c>
      <c r="HM73" s="95">
        <v>0</v>
      </c>
      <c r="HN73" s="95">
        <v>0</v>
      </c>
      <c r="HO73" s="95">
        <v>0</v>
      </c>
      <c r="HP73" s="95">
        <v>0</v>
      </c>
      <c r="HQ73" s="95">
        <v>0</v>
      </c>
      <c r="HR73" s="95">
        <v>0</v>
      </c>
      <c r="HS73" s="95">
        <v>0</v>
      </c>
      <c r="HT73" s="95">
        <v>301</v>
      </c>
      <c r="HU73" s="95">
        <v>9148</v>
      </c>
      <c r="HV73" s="98">
        <v>8510</v>
      </c>
      <c r="HW73" s="98">
        <v>13573</v>
      </c>
      <c r="HX73" s="98">
        <v>10379</v>
      </c>
      <c r="HY73" s="98">
        <v>17406</v>
      </c>
      <c r="HZ73" s="98">
        <f>SUM(Tabelle2[[#This Row],[Jan 22 NF]:[Dec 22 NF]])</f>
        <v>19230</v>
      </c>
      <c r="IA73" s="98">
        <f>SUM(Tabelle2[[#This Row],[Jan 23 NF]:[Dec 23 NF]])</f>
        <v>8220.5</v>
      </c>
      <c r="IB73" s="98">
        <f>SUM(Tabelle2[[#This Row],[Jan 24 NF]:[Dec 24 NF]])</f>
        <v>13070.4</v>
      </c>
      <c r="IC73" s="98">
        <f>IFERROR(Tabelle2[[#This Row],[2025 CF]]*Tabelle2[[#This Row],[2025 AF]],0)</f>
        <v>20453.400000000001</v>
      </c>
      <c r="ID73" s="98">
        <f>IFERROR(Tabelle2[[#This Row],[2026 CF]]*Tabelle2[[#This Row],[2026 AF]],0)</f>
        <v>0</v>
      </c>
      <c r="IE73" s="98">
        <f>IFERROR(Tabelle2[[#This Row],[2027 CF]]*Tabelle2[[#This Row],[2027 AF]],0)</f>
        <v>0</v>
      </c>
      <c r="IF73" s="98">
        <f>IFERROR(Tabelle2[[#This Row],[2028 CF]]*Tabelle2[[#This Row],[2028 AF]],0)</f>
        <v>0</v>
      </c>
      <c r="IG73" s="98">
        <f>IFERROR(Tabelle2[[#This Row],[2029 CF]]*Tabelle2[[#This Row],[2029 AF]],0)</f>
        <v>0</v>
      </c>
      <c r="IH73" s="98">
        <f>IFERROR(Tabelle2[[#This Row],[2030 CF]]*Tabelle2[[#This Row],[2030 AF]],0)</f>
        <v>0</v>
      </c>
      <c r="II73" s="98">
        <f>IFERROR(Tabelle2[[#This Row],[2031 CF]]*Tabelle2[[#This Row],[2031 AF]],0)</f>
        <v>0</v>
      </c>
      <c r="IJ73" s="98">
        <f>IFERROR(Tabelle2[[#This Row],[2032 CF]]*Tabelle2[[#This Row],[2032 AF]],0)</f>
        <v>0</v>
      </c>
      <c r="IK73" s="98">
        <f>IFERROR(Tabelle2[[#This Row],[2033 CF]]*Tabelle2[[#This Row],[2033 AF]],0)</f>
        <v>0</v>
      </c>
      <c r="IL73" s="98">
        <f>IFERROR(Tabelle2[[#This Row],[2034 CF]]*Tabelle2[[#This Row],[2034 AF]],0)</f>
        <v>0</v>
      </c>
      <c r="IM73" s="98">
        <f>IFERROR(Tabelle2[[#This Row],[2035 CF]]*Tabelle2[[#This Row],[2035 AF]],0)</f>
        <v>0</v>
      </c>
      <c r="IN73" s="51">
        <v>2232.7200000000003</v>
      </c>
      <c r="IO73" s="51">
        <v>479.70000000000005</v>
      </c>
      <c r="IP73" s="51">
        <v>0</v>
      </c>
      <c r="IQ73" s="51">
        <v>0</v>
      </c>
      <c r="IR73" s="51">
        <v>0</v>
      </c>
      <c r="IS73" s="51">
        <v>0</v>
      </c>
      <c r="IT73" s="51">
        <v>0</v>
      </c>
      <c r="IU73" s="51">
        <v>585</v>
      </c>
      <c r="IV73" s="51">
        <v>4444.3873800000001</v>
      </c>
      <c r="IW73" s="51">
        <v>3838.6086300000002</v>
      </c>
      <c r="IX73" s="51">
        <v>1119.1810499999999</v>
      </c>
      <c r="IY73" s="51">
        <v>822.99869999999999</v>
      </c>
      <c r="IZ73" s="199">
        <v>2712.42</v>
      </c>
      <c r="JA73" s="199">
        <v>0</v>
      </c>
      <c r="JB73" s="199">
        <v>5029.3873800000001</v>
      </c>
      <c r="JC73" s="199">
        <v>5780.78838</v>
      </c>
      <c r="JD73" s="199">
        <v>13522.59576</v>
      </c>
      <c r="JE73" s="196">
        <v>2454</v>
      </c>
      <c r="JF73" s="196">
        <v>2044.9999999999998</v>
      </c>
      <c r="JG73" s="196">
        <v>0</v>
      </c>
      <c r="JH73" s="196">
        <v>0</v>
      </c>
      <c r="JI73" s="196">
        <v>0</v>
      </c>
      <c r="JJ73" s="196">
        <v>0</v>
      </c>
      <c r="JK73" s="196">
        <v>1636</v>
      </c>
      <c r="JL73" s="196">
        <v>1636</v>
      </c>
      <c r="JM73" s="196">
        <v>2454</v>
      </c>
      <c r="JN73" s="196">
        <v>2454</v>
      </c>
      <c r="JO73" s="196">
        <v>1636</v>
      </c>
      <c r="JP73" s="196">
        <v>1076.4879999999998</v>
      </c>
      <c r="JQ73" s="196">
        <f>SUM(Tabelle2[[#This Row],[Jan-23B]:[Mar-23B]])</f>
        <v>4499</v>
      </c>
      <c r="JR73" s="196">
        <f>SUM(Tabelle2[[#This Row],[Apr-23B]:[Jun-23B]])</f>
        <v>0</v>
      </c>
      <c r="JS73" s="196">
        <f>SUM(Tabelle2[[#This Row],[Jul-23B]:[Sep-23B]])</f>
        <v>5726</v>
      </c>
      <c r="JT73" s="196">
        <f>SUM(Tabelle2[[#This Row],[Oct-23B]:[Dec-23B]])</f>
        <v>5166.4879999999994</v>
      </c>
      <c r="JU73" s="196">
        <f>SUM(Tabelle2[[#This Row],[1Q23 B1]:[4Q23 B]])</f>
        <v>15391.487999999999</v>
      </c>
      <c r="JV73" s="196">
        <v>13552.919999999998</v>
      </c>
      <c r="JW73" s="196">
        <v>13272</v>
      </c>
      <c r="JX73" s="196">
        <v>0</v>
      </c>
      <c r="JY73" s="196">
        <v>0</v>
      </c>
      <c r="JZ73" s="196">
        <v>0</v>
      </c>
      <c r="KA73" s="196">
        <v>8575.2957158089193</v>
      </c>
      <c r="KB73" s="196">
        <v>8397.5501028720009</v>
      </c>
      <c r="KC73" s="196">
        <v>0</v>
      </c>
      <c r="KD73" s="196">
        <v>0</v>
      </c>
      <c r="KE73" s="196">
        <v>0</v>
      </c>
      <c r="KF73" s="196" t="str">
        <f>IF(SUM(Tabelle2[[#This Row],[2018 NF]:[2028 NF]],Tabelle2[[#This Row],[2023 B]])&gt;0,"yes","no")</f>
        <v>yes</v>
      </c>
      <c r="KG73" s="196" t="str">
        <f>IFERROR(INDEX(Tabelle2[[#Headers],[2005 NF]:[2034 NF]],MATCH(TRUE,INDEX(Tabelle2[[#This Row],[2005 NF]:[2034 NF]]&gt;1000,),0)),0)</f>
        <v>2017 NF</v>
      </c>
      <c r="KH73" s="196" t="str">
        <f>IFERROR(LOOKUP(2,1/(Tabelle2[[#This Row],[2005 NF]:[2035 NF]]&gt;1000),Tabelle2[[#Headers],[2005 NF]:[2035 NF]]),0)</f>
        <v>2025 NF</v>
      </c>
      <c r="KI73" s="196">
        <f>SUM(Tabelle2[[#This Row],[Jan 23 NF]:[Mar 23 NF]])</f>
        <v>726</v>
      </c>
      <c r="KJ73" s="196">
        <f>SUM(Tabelle2[[#This Row],[Jan-23B]:[Mar-23B]])</f>
        <v>4499</v>
      </c>
      <c r="KK73" s="52">
        <v>1788.085939626</v>
      </c>
      <c r="KL73" s="52">
        <v>1204.7118291040001</v>
      </c>
      <c r="KM73" s="52">
        <v>0</v>
      </c>
      <c r="KN73" s="52">
        <v>0</v>
      </c>
      <c r="KO73" s="52">
        <v>0</v>
      </c>
      <c r="KP73" s="52">
        <v>75.927216119999997</v>
      </c>
      <c r="KQ73" s="52">
        <v>1429.9625702600001</v>
      </c>
      <c r="KR73" s="52">
        <v>1404.6534982200001</v>
      </c>
      <c r="KS73" s="52">
        <v>2619.48895614</v>
      </c>
      <c r="KT73" s="52">
        <v>1746.32597076</v>
      </c>
      <c r="KU73" s="52">
        <v>759.27216120000003</v>
      </c>
      <c r="KV73" s="52">
        <v>1138.9082418</v>
      </c>
      <c r="KW73" s="52">
        <v>797.23576925999998</v>
      </c>
      <c r="KX73" s="52">
        <v>0</v>
      </c>
      <c r="KY73" s="52">
        <v>-337.87611173400001</v>
      </c>
      <c r="KZ73" s="52">
        <v>0</v>
      </c>
      <c r="LA73" s="52" t="e">
        <f>$AV73*2.204623/#REF!*$AP73*Tabelle2[[#This Row],[May 23 NF]]</f>
        <v>#REF!</v>
      </c>
      <c r="LB73" s="52" t="e">
        <f>$AV73*2.204623/#REF!*$AP73*Tabelle2[[#This Row],[Jun 23 NF]]</f>
        <v>#REF!</v>
      </c>
      <c r="LC73" s="52" t="e">
        <f>$AV73*2.204623/#REF!*$AP73*Tabelle2[[#This Row],[Jul 23 NF]]</f>
        <v>#REF!</v>
      </c>
      <c r="LD73" s="52" t="e">
        <f>$AV73*2.204623/#REF!*$AP73*Tabelle2[[#This Row],[Aug 23 NF]]</f>
        <v>#REF!</v>
      </c>
      <c r="LE73" s="52" t="e">
        <f>$AV73*2.204623/#REF!*$AP73*Tabelle2[[#This Row],[Sep 23 NF]]</f>
        <v>#REF!</v>
      </c>
      <c r="LF73" s="52" t="e">
        <f>$AV73*2.204623/#REF!*$AP73*Tabelle2[[#This Row],[Oct 23 NF]]</f>
        <v>#REF!</v>
      </c>
      <c r="LG73" s="52" t="e">
        <f>$AV73*2.204623/#REF!*$AP73*Tabelle2[[#This Row],[Nov 23 NF]]</f>
        <v>#REF!</v>
      </c>
      <c r="LH73" s="52" t="e">
        <f>$AV73*2.204623/#REF!*$AP73*Tabelle2[[#This Row],[Dec 23 NF]]</f>
        <v>#REF!</v>
      </c>
      <c r="LI73" s="52" t="e">
        <f>$AV73*2.204623/#REF!*$AP73*Tabelle2[[#This Row],[Jan 24 NF]]</f>
        <v>#REF!</v>
      </c>
      <c r="LJ73" s="52" t="e">
        <f>$AV73*2.204623/#REF!*$AP73*Tabelle2[[#This Row],[Feb 24 NF]]</f>
        <v>#REF!</v>
      </c>
      <c r="LK73" s="52" t="e">
        <f>$AV73*2.204623/#REF!*$AP73*Tabelle2[[#This Row],[Mar 24 NF]]</f>
        <v>#REF!</v>
      </c>
      <c r="LL73" s="52" t="e">
        <f>$AV73*2.204623/#REF!*$AP73*Tabelle2[[#This Row],[Apr 24 NF]]</f>
        <v>#REF!</v>
      </c>
      <c r="LM73" s="52" t="e">
        <f>$AV73*2.204623/#REF!*$AP73*Tabelle2[[#This Row],[May 24 NF]]</f>
        <v>#REF!</v>
      </c>
      <c r="LN73" s="52" t="e">
        <f>$AV73*2.204623/#REF!*$AP73*Tabelle2[[#This Row],[Jun 24 NF]]</f>
        <v>#REF!</v>
      </c>
      <c r="LO73" s="52" t="e">
        <f>$AV73*2.204623/#REF!*$AP73*Tabelle2[[#This Row],[Jul 24 NF]]</f>
        <v>#REF!</v>
      </c>
      <c r="LP73" s="52" t="e">
        <f>$AV73*2.204623/#REF!*$AP73*Tabelle2[[#This Row],[Aug 24 NF]]</f>
        <v>#REF!</v>
      </c>
      <c r="LQ73" s="52" t="e">
        <f>$AV73*2.204623/#REF!*$AP73*Tabelle2[[#This Row],[Sep 24 NF]]</f>
        <v>#REF!</v>
      </c>
      <c r="LR73" s="52" t="e">
        <f>$AV73*2.204623/#REF!*$AP73*Tabelle2[[#This Row],[Oct 24 NF]]</f>
        <v>#REF!</v>
      </c>
      <c r="LS73" s="52" t="e">
        <f>$AV73*2.204623/#REF!*$AP73*Tabelle2[[#This Row],[Nov 24 NF]]</f>
        <v>#REF!</v>
      </c>
      <c r="LT73" s="52" t="e">
        <f>$AV73*2.204623/#REF!*$AP73*Tabelle2[[#This Row],[Dec 24 NF]]</f>
        <v>#REF!</v>
      </c>
      <c r="LU73" s="198">
        <f>SUM(Tabelle2[[#This Row],[Jan 22 EV]:[Mar 22 EV]])</f>
        <v>2992.7977687299999</v>
      </c>
      <c r="LV73" s="198">
        <f>SUM(Tabelle2[[#This Row],[Apr 22 EV]:[Jun 22 EV]])</f>
        <v>75.927216119999997</v>
      </c>
      <c r="LW73" s="198">
        <f>SUM(Tabelle2[[#This Row],[Jul 22 EV]:[Sep 22 EV]])</f>
        <v>5454.1050246200002</v>
      </c>
      <c r="LX73" s="198">
        <f>SUM(Tabelle2[[#This Row],[Oct 22 EV]:[Dec 22 EV]])</f>
        <v>3644.5063737600003</v>
      </c>
      <c r="LY73" s="198">
        <f>SUM(Tabelle2[[#This Row],[Jan 23 EV]:[Mar 23 EV]])</f>
        <v>459.35965752599998</v>
      </c>
      <c r="LZ73" s="198" t="e">
        <f>SUM(Tabelle2[[#This Row],[Apr 23 EV]:[Jun 23 EV]])</f>
        <v>#REF!</v>
      </c>
      <c r="MA73" s="198" t="e">
        <f>SUM(Tabelle2[[#This Row],[Jul 23 EV]:[Sep 23 EV]])</f>
        <v>#REF!</v>
      </c>
      <c r="MB73" s="198" t="e">
        <f>SUM(Tabelle2[[#This Row],[Oct 23 EV]:[Dec 23 EV]])</f>
        <v>#REF!</v>
      </c>
      <c r="MC73" s="198" t="e">
        <f>SUM(Tabelle2[[#This Row],[Jan 24 EV]:[Mar 24 EV]])</f>
        <v>#REF!</v>
      </c>
      <c r="MD73" s="198" t="e">
        <f>SUM(Tabelle2[[#This Row],[Apr 24 EV]:[Jun 24 EV]])</f>
        <v>#REF!</v>
      </c>
      <c r="ME73" s="198" t="e">
        <f>SUM(Tabelle2[[#This Row],[Jul 24 EV]:[Sep 24 EV]])</f>
        <v>#REF!</v>
      </c>
      <c r="MF73" s="198" t="e">
        <f>SUM(Tabelle2[[#This Row],[Oct 24 EV]:[Dec 24 EV]])</f>
        <v>#REF!</v>
      </c>
      <c r="MG73" s="68">
        <v>0</v>
      </c>
      <c r="MH73" s="68">
        <v>0</v>
      </c>
      <c r="MI73" s="68">
        <v>0</v>
      </c>
      <c r="MJ73" s="68">
        <v>0</v>
      </c>
      <c r="MK73" s="68">
        <v>0</v>
      </c>
      <c r="ML73" s="68">
        <v>0</v>
      </c>
      <c r="MM73" s="68">
        <v>0</v>
      </c>
      <c r="MN73" s="68">
        <v>0</v>
      </c>
      <c r="MO73" s="68">
        <v>0</v>
      </c>
      <c r="MP73" s="98">
        <v>190.450767101</v>
      </c>
      <c r="MQ73" s="98" t="e">
        <f>$AS73*2.204623/#REF!*$AP73*HU73</f>
        <v>#REF!</v>
      </c>
      <c r="MR73" s="98" t="e">
        <f>$AT73*2.204623/#REF!*$AP73*HV73</f>
        <v>#REF!</v>
      </c>
      <c r="MS73" s="98">
        <v>8588.0008699730006</v>
      </c>
      <c r="MT73" s="98">
        <v>6567.0714675789995</v>
      </c>
      <c r="MU73" s="98">
        <v>11013.242698205999</v>
      </c>
      <c r="MV73" s="98">
        <f>SUM(Tabelle2[[#This Row],[Jan 22 EV]:[Dec 22 EV]])</f>
        <v>12167.33638323</v>
      </c>
      <c r="MW73" s="98" t="e">
        <f>SUM(Tabelle2[[#This Row],[Jan 23 EV]:[Dec 23 EV]])</f>
        <v>#REF!</v>
      </c>
      <c r="MX73" s="98" t="e">
        <f>SUM(Tabelle2[[#This Row],[Jan 24 EV]:[Dec 24 EV]])</f>
        <v>#REF!</v>
      </c>
      <c r="MY73" s="98">
        <f t="shared" si="51"/>
        <v>12941.414351573401</v>
      </c>
      <c r="MZ73" s="98">
        <f t="shared" si="52"/>
        <v>0</v>
      </c>
      <c r="NA73" s="98">
        <f t="shared" si="53"/>
        <v>0</v>
      </c>
      <c r="NB73" s="98">
        <f t="shared" si="54"/>
        <v>0</v>
      </c>
      <c r="NC73" s="52">
        <v>1412.7017831287201</v>
      </c>
      <c r="ND73" s="52">
        <v>303.51904643970005</v>
      </c>
      <c r="NE73" s="52">
        <v>0</v>
      </c>
      <c r="NF73" s="52">
        <v>0</v>
      </c>
      <c r="NG73" s="52">
        <v>0</v>
      </c>
      <c r="NH73" s="52">
        <v>0</v>
      </c>
      <c r="NI73" s="52">
        <v>0</v>
      </c>
      <c r="NJ73" s="52">
        <v>370.145178585</v>
      </c>
      <c r="NK73" s="52">
        <v>2812.0830093521713</v>
      </c>
      <c r="NL73" s="52">
        <v>2428.7905587508926</v>
      </c>
      <c r="NM73" s="52">
        <v>708.13584550632095</v>
      </c>
      <c r="NN73" s="52">
        <v>520.73333467815871</v>
      </c>
      <c r="NO73" s="198">
        <f t="shared" si="58"/>
        <v>1716.2208295684202</v>
      </c>
      <c r="NP73" s="198">
        <f t="shared" si="59"/>
        <v>0</v>
      </c>
      <c r="NQ73" s="198">
        <f t="shared" si="60"/>
        <v>3182.2281879371712</v>
      </c>
      <c r="NR73" s="198">
        <f t="shared" si="61"/>
        <v>3657.6597389353724</v>
      </c>
      <c r="NS73" s="198">
        <f t="shared" si="62"/>
        <v>8556.1087564409645</v>
      </c>
      <c r="NT73" s="198">
        <v>1552.711569654</v>
      </c>
      <c r="NU73" s="198">
        <v>1293.9263080449998</v>
      </c>
      <c r="NV73" s="198">
        <v>0</v>
      </c>
      <c r="NW73" s="198">
        <v>0</v>
      </c>
      <c r="NX73" s="198">
        <v>0</v>
      </c>
      <c r="NY73" s="198">
        <v>0</v>
      </c>
      <c r="NZ73" s="198">
        <v>1035.1410464360001</v>
      </c>
      <c r="OA73" s="198">
        <v>1035.1410464360001</v>
      </c>
      <c r="OB73" s="198">
        <v>1552.711569654</v>
      </c>
      <c r="OC73" s="198">
        <v>1552.711569654</v>
      </c>
      <c r="OD73" s="198">
        <v>1035.1410464360001</v>
      </c>
      <c r="OE73" s="198">
        <v>681.12280855488791</v>
      </c>
      <c r="OF73" s="198">
        <f>SUM(Tabelle2[[#This Row],[Jan 23 B EV]:[Mar 23 B EV]])</f>
        <v>2846.6378776989995</v>
      </c>
      <c r="OG73" s="198">
        <f>SUM(Tabelle2[[#This Row],[Apr 23 B EV]:[Jun 23 B EV]])</f>
        <v>0</v>
      </c>
      <c r="OH73" s="198">
        <f>SUM(Tabelle2[[#This Row],[Jul 23 B EV]:[Sep 23 B EV]])</f>
        <v>3622.9936625260002</v>
      </c>
      <c r="OI73" s="198">
        <f>SUM(Tabelle2[[#This Row],[Oct 23 B EV]:[Dec 23 B EV]])</f>
        <v>3268.9754246448879</v>
      </c>
      <c r="OJ73" s="198">
        <f>SUM(Tabelle2[[#This Row],[Jan 23 B EV]:[Dec 23 B EV]])</f>
        <v>9738.6069648698885</v>
      </c>
      <c r="OK73" s="68"/>
      <c r="OL73" s="68"/>
      <c r="OM73" s="43" t="s">
        <v>974</v>
      </c>
      <c r="ON73" s="43" t="s">
        <v>975</v>
      </c>
      <c r="OO73" s="43">
        <v>0</v>
      </c>
      <c r="OP73" s="43">
        <v>0</v>
      </c>
      <c r="OQ73" s="68"/>
      <c r="OR73" s="68"/>
      <c r="OS73" s="68"/>
      <c r="OT73" s="68"/>
      <c r="OU73" s="68"/>
      <c r="OV73" s="68"/>
      <c r="OW73" s="68"/>
      <c r="OX73" s="198" t="s">
        <v>1229</v>
      </c>
      <c r="OY73" s="198" t="s">
        <v>1229</v>
      </c>
      <c r="OZ73" s="198" t="s">
        <v>1229</v>
      </c>
      <c r="PA73" s="198" t="s">
        <v>1229</v>
      </c>
      <c r="PB73" s="353" t="s">
        <v>1229</v>
      </c>
      <c r="PC73" s="130" t="s">
        <v>57</v>
      </c>
      <c r="PD73" s="53" t="s">
        <v>40</v>
      </c>
      <c r="PE73" s="53" t="s">
        <v>159</v>
      </c>
      <c r="PF73" s="53" t="s">
        <v>39</v>
      </c>
      <c r="PG73" s="53">
        <v>0</v>
      </c>
      <c r="PH73" s="53">
        <v>0</v>
      </c>
      <c r="PI73" s="53">
        <v>1</v>
      </c>
      <c r="PJ73" s="53" t="s">
        <v>39</v>
      </c>
      <c r="PK73" s="53">
        <v>0</v>
      </c>
      <c r="PL73" s="53">
        <v>0</v>
      </c>
      <c r="PM73" s="334"/>
      <c r="PN73" s="53" t="s">
        <v>972</v>
      </c>
      <c r="PO73" s="53" t="s">
        <v>17</v>
      </c>
      <c r="PP73" s="200">
        <v>2579.1424208577623</v>
      </c>
      <c r="PQ73" s="56">
        <v>2390.5855887510174</v>
      </c>
      <c r="PR73" s="56">
        <v>2563.0833333333335</v>
      </c>
      <c r="PS73" s="56">
        <v>2595</v>
      </c>
      <c r="PT73" s="200">
        <v>2321.6666666666665</v>
      </c>
      <c r="PU73" s="200">
        <v>2229.5416666666665</v>
      </c>
      <c r="PV73" s="200">
        <v>2983.4976851851857</v>
      </c>
      <c r="PW73" s="200">
        <v>3542.4709444775326</v>
      </c>
      <c r="PX73" s="200" t="e">
        <f>IF($PI73=1,SUMIF(#REF!,$PF73,#REF!),SUMIF(#REF!,$PJ73,#REF!))</f>
        <v>#REF!</v>
      </c>
      <c r="PY73" s="200" t="e">
        <f>IF($PI73=1,SUMIF(#REF!,$PF73,#REF!),SUMIF(#REF!,$PJ73,#REF!))</f>
        <v>#REF!</v>
      </c>
      <c r="PZ73" s="200" t="e">
        <f>IF($PI73=1,SUMIF(#REF!,$PF73,#REF!),SUMIF(#REF!,$PJ73,#REF!))</f>
        <v>#REF!</v>
      </c>
      <c r="QA73" s="200" t="e">
        <f>IF($PI73=1,SUMIF(#REF!,$PF73,#REF!),SUMIF(#REF!,$PJ73,#REF!))</f>
        <v>#REF!</v>
      </c>
      <c r="QB73" s="200" t="e">
        <f>IF($PI73=1,SUMIF(#REF!,$PF73,#REF!),SUMIF(#REF!,$PJ73,#REF!))</f>
        <v>#REF!</v>
      </c>
      <c r="QC73" s="200" t="e">
        <f>IF($PI73=1,SUMIF(#REF!,$PF73,#REF!),SUMIF(#REF!,$PJ73,#REF!))</f>
        <v>#REF!</v>
      </c>
      <c r="QD73" s="57">
        <f t="shared" si="55"/>
        <v>23.670383207018197</v>
      </c>
      <c r="QE73" s="57">
        <f t="shared" si="56"/>
        <v>25.378369624999998</v>
      </c>
      <c r="QF73" s="57">
        <f t="shared" si="50"/>
        <v>25.694392499999999</v>
      </c>
      <c r="QG73" s="57">
        <f t="shared" si="57"/>
        <v>22.987982499999994</v>
      </c>
      <c r="QH73" s="57">
        <f t="shared" si="85"/>
        <v>22.075806812499994</v>
      </c>
      <c r="QI73" s="57">
        <f t="shared" si="86"/>
        <v>29.541102329861111</v>
      </c>
      <c r="QJ73" s="57">
        <f>IF(Tabelle2[[#This Row],[Index and Premium Usage]]=1,($AW73*(1+$AZ73))*(PW73*(1+$PG73)+$PH73)/1000,($AW73*(1+$AZ73))*(PW73*(1+$PG73)+$PK73)/1000)</f>
        <v>35.075776056744282</v>
      </c>
      <c r="QK73" s="57" t="e">
        <f>IF($PI73=1,($AW73*(1+$AY73))*(PX73*(1+$PG73)+$PH73)/1000,($AW73*(1+$AZ73))*(PX73*(1+$PG73)+$PK73+Tabelle2[[#This Row],[Premium VW 2023]])/1000)</f>
        <v>#REF!</v>
      </c>
      <c r="QL73" s="57" t="e">
        <f t="shared" si="44"/>
        <v>#REF!</v>
      </c>
      <c r="QM73" s="57" t="e">
        <f t="shared" si="45"/>
        <v>#REF!</v>
      </c>
      <c r="QN73" s="57" t="e">
        <f t="shared" si="46"/>
        <v>#REF!</v>
      </c>
      <c r="QO73" s="57" t="e">
        <f t="shared" si="47"/>
        <v>#REF!</v>
      </c>
      <c r="QP73" s="57" t="e">
        <f t="shared" si="48"/>
        <v>#REF!</v>
      </c>
    </row>
    <row r="74" spans="1:458" ht="15" customHeight="1">
      <c r="A74" s="94" t="s">
        <v>949</v>
      </c>
      <c r="B74" s="94" t="s">
        <v>87</v>
      </c>
      <c r="C74" s="94" t="s">
        <v>1553</v>
      </c>
      <c r="D74" s="2" t="s">
        <v>108</v>
      </c>
      <c r="E74" s="173" t="s">
        <v>304</v>
      </c>
      <c r="F74" s="2" t="s">
        <v>304</v>
      </c>
      <c r="G74" s="2" t="s">
        <v>304</v>
      </c>
      <c r="H74" s="2" t="s">
        <v>216</v>
      </c>
      <c r="I74" s="188" t="s">
        <v>216</v>
      </c>
      <c r="J74" s="2" t="s">
        <v>568</v>
      </c>
      <c r="K74" s="2" t="s">
        <v>28</v>
      </c>
      <c r="L74" s="2" t="s">
        <v>28</v>
      </c>
      <c r="M74" s="2" t="s">
        <v>571</v>
      </c>
      <c r="N74" s="6" t="s">
        <v>28</v>
      </c>
      <c r="O74" s="64"/>
      <c r="P74" s="65" t="s">
        <v>123</v>
      </c>
      <c r="Q74" s="2" t="s">
        <v>90</v>
      </c>
      <c r="R74" s="63"/>
      <c r="S74" s="63"/>
      <c r="T74" s="94" t="s">
        <v>1282</v>
      </c>
      <c r="U74" s="63" t="s">
        <v>14</v>
      </c>
      <c r="V74" s="63"/>
      <c r="W74" s="63"/>
      <c r="X74" s="94"/>
      <c r="Y74" s="94" t="s">
        <v>66</v>
      </c>
      <c r="Z74" s="94" t="s">
        <v>261</v>
      </c>
      <c r="AA74" s="69" t="s">
        <v>572</v>
      </c>
      <c r="AB74" s="64"/>
      <c r="AC74" s="64"/>
      <c r="AD74" s="63"/>
      <c r="AE74" s="63"/>
      <c r="AF74" s="63" t="s">
        <v>119</v>
      </c>
      <c r="AG74" s="2"/>
      <c r="AH74" s="2"/>
      <c r="AI74" s="2" t="s">
        <v>109</v>
      </c>
      <c r="AJ74" s="63" t="s">
        <v>120</v>
      </c>
      <c r="AK74" s="66"/>
      <c r="AL74" s="67"/>
      <c r="AM74" s="67"/>
      <c r="AN74" s="67"/>
      <c r="AO74" s="67"/>
      <c r="AP74" s="67">
        <v>1</v>
      </c>
      <c r="AQ74" s="78"/>
      <c r="AR74" s="37">
        <v>8.61</v>
      </c>
      <c r="AS74" s="67">
        <v>8.61</v>
      </c>
      <c r="AT74" s="67">
        <v>8.61</v>
      </c>
      <c r="AU74" s="67">
        <v>8.61</v>
      </c>
      <c r="AV74" s="67">
        <v>8.61</v>
      </c>
      <c r="AW74" s="33">
        <v>8.61</v>
      </c>
      <c r="AX74" s="193"/>
      <c r="AY74" s="36">
        <v>0.15</v>
      </c>
      <c r="AZ74" s="36">
        <v>0.15</v>
      </c>
      <c r="BA74" s="96">
        <v>0</v>
      </c>
      <c r="BB74" s="96">
        <v>0</v>
      </c>
      <c r="BC74" s="96">
        <v>0</v>
      </c>
      <c r="BD74" s="96">
        <v>0</v>
      </c>
      <c r="BE74" s="133">
        <v>0</v>
      </c>
      <c r="BF74" s="133">
        <v>0</v>
      </c>
      <c r="BG74" s="133">
        <v>0</v>
      </c>
      <c r="BH74" s="133">
        <v>0</v>
      </c>
      <c r="BI74" s="133">
        <v>0</v>
      </c>
      <c r="BJ74" s="133">
        <v>0</v>
      </c>
      <c r="BK74" s="133">
        <v>0</v>
      </c>
      <c r="BL74" s="133">
        <v>0</v>
      </c>
      <c r="BM74" s="96">
        <v>0</v>
      </c>
      <c r="BN74" s="96">
        <v>0</v>
      </c>
      <c r="BO74" s="96">
        <v>0</v>
      </c>
      <c r="BP74" s="96">
        <v>0</v>
      </c>
      <c r="BQ74" s="96">
        <v>0</v>
      </c>
      <c r="BR74" s="96">
        <v>0</v>
      </c>
      <c r="BS74" s="96">
        <v>0</v>
      </c>
      <c r="BT74" s="96">
        <v>0</v>
      </c>
      <c r="BU74" s="96">
        <v>0</v>
      </c>
      <c r="BV74" s="96">
        <v>0</v>
      </c>
      <c r="BW74" s="96">
        <v>0</v>
      </c>
      <c r="BX74" s="96">
        <v>0</v>
      </c>
      <c r="BY74" s="96">
        <v>0</v>
      </c>
      <c r="BZ74" s="96">
        <v>0</v>
      </c>
      <c r="CA74" s="96">
        <v>0</v>
      </c>
      <c r="CB74" s="96">
        <v>0</v>
      </c>
      <c r="CC74" s="96">
        <v>0</v>
      </c>
      <c r="CD74" s="96">
        <v>0</v>
      </c>
      <c r="CE74" s="96">
        <v>0</v>
      </c>
      <c r="CF74" s="96">
        <v>0</v>
      </c>
      <c r="CG74" s="96">
        <v>0</v>
      </c>
      <c r="CH74" s="96">
        <v>0</v>
      </c>
      <c r="CI74" s="96">
        <v>0</v>
      </c>
      <c r="CJ74" s="96">
        <v>0</v>
      </c>
      <c r="CK74" s="95">
        <f>SUM(Tabelle2[[#This Row],[Jan 22 CF]:[Mar 22 CF]])</f>
        <v>0</v>
      </c>
      <c r="CL74" s="95">
        <f>SUM(Tabelle2[[#This Row],[Apr 22 CF]:[Jun 22 CF]])</f>
        <v>0</v>
      </c>
      <c r="CM74" s="95">
        <f>SUM(Tabelle2[[#This Row],[Jul 22 CF]:[Sep 22 CF]])</f>
        <v>0</v>
      </c>
      <c r="CN74" s="95">
        <f>SUM(Tabelle2[[#This Row],[Oct 22 CF]:[Dec 22 CF]])</f>
        <v>0</v>
      </c>
      <c r="CO74" s="95">
        <f>SUM(Tabelle2[[#This Row],[Jan 23 CF]:[Mar 23 CF]])</f>
        <v>0</v>
      </c>
      <c r="CP74" s="95">
        <f>SUM(Tabelle2[[#This Row],[Apr 23 CF]:[Jun 23 CF]])</f>
        <v>0</v>
      </c>
      <c r="CQ74" s="95">
        <f>SUM(Tabelle2[[#This Row],[Jul 23 CF]:[Sep 23 CF]])</f>
        <v>0</v>
      </c>
      <c r="CR74" s="95">
        <f>SUM(Tabelle2[[#This Row],[Oct 23 CF]:[Dec 23 CF]])</f>
        <v>0</v>
      </c>
      <c r="CS74" s="95">
        <f>SUM(Tabelle2[[#This Row],[Jan 24 CF]:[Mar 24 CF]])</f>
        <v>0</v>
      </c>
      <c r="CT74" s="95">
        <f>SUM(Tabelle2[[#This Row],[Apr 24 CF]:[Jun 24 CF]])</f>
        <v>0</v>
      </c>
      <c r="CU74" s="95">
        <f>SUM(Tabelle2[[#This Row],[Jul 24 CF]:[Sep 24 CF]])</f>
        <v>0</v>
      </c>
      <c r="CV74" s="95">
        <f>SUM(Tabelle2[[#This Row],[Oct 24 CF]:[Dec 24 CF]])</f>
        <v>0</v>
      </c>
      <c r="CW74" s="98">
        <v>0</v>
      </c>
      <c r="CX74" s="275">
        <v>0</v>
      </c>
      <c r="CY74" s="98">
        <v>0</v>
      </c>
      <c r="CZ74" s="52">
        <v>0</v>
      </c>
      <c r="DA74" s="52">
        <f>SUM(Tabelle2[[#This Row],[Jan 22 CF]:[Dec 22 CF]])</f>
        <v>0</v>
      </c>
      <c r="DB74" s="98">
        <f>SUM(Tabelle2[[#This Row],[Jan 23 CF]:[Dec 23 CF]])</f>
        <v>0</v>
      </c>
      <c r="DC74" s="98">
        <f>SUM(Tabelle2[[#This Row],[Jan 24 CF]:[Dec 24 CF]])</f>
        <v>0</v>
      </c>
      <c r="DD74" s="98">
        <v>0</v>
      </c>
      <c r="DE74" s="98">
        <v>0</v>
      </c>
      <c r="DF74" s="98">
        <v>0</v>
      </c>
      <c r="DG74" s="98">
        <v>0</v>
      </c>
      <c r="DH74" s="98">
        <v>0</v>
      </c>
      <c r="DI74" s="98">
        <v>0</v>
      </c>
      <c r="DJ74" s="98">
        <v>0</v>
      </c>
      <c r="DK74" s="98">
        <v>0</v>
      </c>
      <c r="DL74" s="98">
        <v>0</v>
      </c>
      <c r="DM74" s="98">
        <v>0</v>
      </c>
      <c r="DN74" s="95"/>
      <c r="DO74" s="95"/>
      <c r="DP74" s="226">
        <v>0.95</v>
      </c>
      <c r="DQ74" s="226">
        <v>0.92500000000000004</v>
      </c>
      <c r="DR74" s="226">
        <v>0.8</v>
      </c>
      <c r="DS74" s="226">
        <v>0.85</v>
      </c>
      <c r="DT74" s="226">
        <v>0.9</v>
      </c>
      <c r="DU74" s="226">
        <v>0.9</v>
      </c>
      <c r="DV74" s="226">
        <v>0.9</v>
      </c>
      <c r="DW74" s="226">
        <v>0.9</v>
      </c>
      <c r="DX74" s="226">
        <v>0.9</v>
      </c>
      <c r="DY74" s="226">
        <v>0.9</v>
      </c>
      <c r="DZ74" s="226">
        <v>0.9</v>
      </c>
      <c r="EA74" s="226">
        <v>0.88</v>
      </c>
      <c r="EB74" s="226">
        <v>0.9</v>
      </c>
      <c r="EC74" s="226">
        <v>0.93</v>
      </c>
      <c r="ED74" s="226">
        <v>0.93</v>
      </c>
      <c r="EE74" s="226">
        <v>0.9</v>
      </c>
      <c r="EF74" s="316">
        <v>0.9</v>
      </c>
      <c r="EG74" s="316">
        <v>0.9</v>
      </c>
      <c r="EH74" s="316">
        <v>0.9</v>
      </c>
      <c r="EI74" s="226">
        <v>0.95</v>
      </c>
      <c r="EJ74" s="226">
        <v>0.95</v>
      </c>
      <c r="EK74" s="226">
        <v>0.95</v>
      </c>
      <c r="EL74" s="226">
        <v>0.97499999999999998</v>
      </c>
      <c r="EM74" s="226">
        <v>0.95</v>
      </c>
      <c r="EN74" s="226">
        <v>0.9</v>
      </c>
      <c r="EO74" s="226">
        <v>0.9</v>
      </c>
      <c r="EP74" s="226">
        <v>0.9</v>
      </c>
      <c r="EQ74" s="226">
        <v>0.9</v>
      </c>
      <c r="ER74" s="226">
        <v>0.9</v>
      </c>
      <c r="ES74" s="226">
        <v>0.9</v>
      </c>
      <c r="ET74" s="226">
        <v>0.9</v>
      </c>
      <c r="EU74" s="226">
        <v>0.9</v>
      </c>
      <c r="EV74" s="226">
        <v>0.9</v>
      </c>
      <c r="EW74" s="226">
        <v>0.9</v>
      </c>
      <c r="EX74" s="226">
        <v>0.9</v>
      </c>
      <c r="EY74" s="226">
        <v>0.9</v>
      </c>
      <c r="EZ74" s="316">
        <v>0.9</v>
      </c>
      <c r="FA74" s="226">
        <v>0.9</v>
      </c>
      <c r="FB74" s="226">
        <v>0.85</v>
      </c>
      <c r="FC74" s="226">
        <v>0.85</v>
      </c>
      <c r="FD74" s="226">
        <v>0.85</v>
      </c>
      <c r="FE74" s="226">
        <v>0.85</v>
      </c>
      <c r="FF74" s="226">
        <v>0.85</v>
      </c>
      <c r="FG74" s="226">
        <v>0.85</v>
      </c>
      <c r="FH74" s="226">
        <v>0.85</v>
      </c>
      <c r="FI74" s="226">
        <v>0.85</v>
      </c>
      <c r="FJ74" s="226">
        <v>0.85</v>
      </c>
      <c r="FK74" s="226">
        <v>0.85</v>
      </c>
      <c r="FL74" s="226">
        <v>0.85</v>
      </c>
      <c r="FM74" s="195">
        <f t="shared" si="70"/>
        <v>0</v>
      </c>
      <c r="FN74" s="195">
        <f t="shared" si="71"/>
        <v>0</v>
      </c>
      <c r="FO74" s="195">
        <f t="shared" si="72"/>
        <v>0</v>
      </c>
      <c r="FP74" s="195">
        <f t="shared" si="73"/>
        <v>0</v>
      </c>
      <c r="FQ74" s="195">
        <f t="shared" si="74"/>
        <v>0</v>
      </c>
      <c r="FR74" s="195">
        <f t="shared" si="75"/>
        <v>0</v>
      </c>
      <c r="FS74" s="195">
        <f t="shared" si="76"/>
        <v>0</v>
      </c>
      <c r="FT74" s="95">
        <f t="shared" si="77"/>
        <v>0</v>
      </c>
      <c r="FU74" s="95">
        <f t="shared" si="78"/>
        <v>0</v>
      </c>
      <c r="FV74" s="95">
        <f t="shared" si="79"/>
        <v>0</v>
      </c>
      <c r="FW74" s="95">
        <f t="shared" si="80"/>
        <v>0</v>
      </c>
      <c r="FX74" s="95">
        <f t="shared" si="81"/>
        <v>0</v>
      </c>
      <c r="FY74" s="95">
        <f t="shared" si="82"/>
        <v>0</v>
      </c>
      <c r="FZ74" s="95">
        <f t="shared" si="83"/>
        <v>0</v>
      </c>
      <c r="GA74" s="95">
        <f t="shared" si="63"/>
        <v>0</v>
      </c>
      <c r="GB74" s="95">
        <f t="shared" si="64"/>
        <v>0</v>
      </c>
      <c r="GC74" s="95">
        <f t="shared" si="65"/>
        <v>0</v>
      </c>
      <c r="GD74" s="95">
        <f t="shared" si="66"/>
        <v>0</v>
      </c>
      <c r="GE74" s="95">
        <f t="shared" si="67"/>
        <v>0</v>
      </c>
      <c r="GF74" s="95">
        <f t="shared" si="68"/>
        <v>0</v>
      </c>
      <c r="GG74" s="95">
        <f t="shared" si="69"/>
        <v>0</v>
      </c>
      <c r="GH74" s="95">
        <f t="shared" si="84"/>
        <v>0</v>
      </c>
      <c r="GI74" s="95">
        <f>BW74*Tabelle2[[#This Row],[Nov 2023 AF]]</f>
        <v>0</v>
      </c>
      <c r="GJ74" s="95">
        <f>BX74*Tabelle2[[#This Row],[Dec 2023 AF]]</f>
        <v>0</v>
      </c>
      <c r="GK74" s="95">
        <f>BY74*Tabelle2[[#This Row],[Jan 2024 AF]]</f>
        <v>0</v>
      </c>
      <c r="GL74" s="95">
        <f>BZ74*Tabelle2[[#This Row],[Feb 2024 AF]]</f>
        <v>0</v>
      </c>
      <c r="GM74" s="95">
        <f>CA74*Tabelle2[[#This Row],[Mar 2024 AF]]</f>
        <v>0</v>
      </c>
      <c r="GN74" s="95">
        <f>CB74*Tabelle2[[#This Row],[Apr 2024 AF]]</f>
        <v>0</v>
      </c>
      <c r="GO74" s="95">
        <f>CC74*Tabelle2[[#This Row],[May 2024 AF]]</f>
        <v>0</v>
      </c>
      <c r="GP74" s="95">
        <f>CD74*Tabelle2[[#This Row],[Jun 2024 AF]]</f>
        <v>0</v>
      </c>
      <c r="GQ74" s="95">
        <f>CE74*Tabelle2[[#This Row],[Jul 2024 AF]]</f>
        <v>0</v>
      </c>
      <c r="GR74" s="95">
        <f>CF74*Tabelle2[[#This Row],[Aug 2024 AF]]</f>
        <v>0</v>
      </c>
      <c r="GS74" s="95">
        <f>CG74*Tabelle2[[#This Row],[Sep 2024 AF]]</f>
        <v>0</v>
      </c>
      <c r="GT74" s="95">
        <f>CH74*Tabelle2[[#This Row],[Oct 2024 AF]]</f>
        <v>0</v>
      </c>
      <c r="GU74" s="95">
        <f>CI74*Tabelle2[[#This Row],[Nov 2024 AF]]</f>
        <v>0</v>
      </c>
      <c r="GV74" s="95">
        <f>CJ74*Tabelle2[[#This Row],[Dec 2024 AF]]</f>
        <v>0</v>
      </c>
      <c r="GW74" s="95">
        <f>SUM(Tabelle2[[#This Row],[Jan 22 NF]:[Mar 22 NF]])</f>
        <v>0</v>
      </c>
      <c r="GX74" s="95">
        <f>SUM(Tabelle2[[#This Row],[Apr 22 NF]:[Jun 22 NF]])</f>
        <v>0</v>
      </c>
      <c r="GY74" s="95">
        <f>SUM(Tabelle2[[#This Row],[Jul 22 NF]:[Sep 22 NF]])</f>
        <v>0</v>
      </c>
      <c r="GZ74" s="95">
        <f>SUM(Tabelle2[[#This Row],[Oct 22 NF]:[Dec 22 NF]])</f>
        <v>0</v>
      </c>
      <c r="HA74" s="98">
        <f>SUM(Tabelle2[[#This Row],[Jan 23 NF]:[Mar 23 NF]])</f>
        <v>0</v>
      </c>
      <c r="HB74" s="98">
        <f>SUM(Tabelle2[[#This Row],[Apr 23 NF]:[Jun 23 NF]])</f>
        <v>0</v>
      </c>
      <c r="HC74" s="98">
        <f>SUM(Tabelle2[[#This Row],[Jul 23 NF]:[Sep 23 NF]])</f>
        <v>0</v>
      </c>
      <c r="HD74" s="98">
        <f>SUM(Tabelle2[[#This Row],[Oct 23 NF]:[Dec 23 NF]])</f>
        <v>0</v>
      </c>
      <c r="HE74" s="95">
        <f>SUM(Tabelle2[[#This Row],[Jan 24 NF]:[Mar 24 NF]])</f>
        <v>0</v>
      </c>
      <c r="HF74" s="98">
        <f>SUM(Tabelle2[[#This Row],[Apr 24 NF]:[Jun 24 NF]])</f>
        <v>0</v>
      </c>
      <c r="HG74" s="98">
        <f>SUM(Tabelle2[[#This Row],[Jul 24 NF]:[Sep 24 NF]])</f>
        <v>0</v>
      </c>
      <c r="HH74" s="98">
        <f>SUM(Tabelle2[[#This Row],[Oct 24 NF]:[Dec 24 NF]])</f>
        <v>0</v>
      </c>
      <c r="HI74" s="95">
        <v>0</v>
      </c>
      <c r="HJ74" s="95">
        <v>0</v>
      </c>
      <c r="HK74" s="95">
        <v>0</v>
      </c>
      <c r="HL74" s="95">
        <v>0</v>
      </c>
      <c r="HM74" s="95">
        <v>0</v>
      </c>
      <c r="HN74" s="95">
        <v>0</v>
      </c>
      <c r="HO74" s="95">
        <v>0</v>
      </c>
      <c r="HP74" s="95">
        <v>0</v>
      </c>
      <c r="HQ74" s="95">
        <v>0</v>
      </c>
      <c r="HR74" s="95">
        <v>0</v>
      </c>
      <c r="HS74" s="95">
        <v>0</v>
      </c>
      <c r="HT74" s="95">
        <v>2731</v>
      </c>
      <c r="HU74" s="95">
        <v>737</v>
      </c>
      <c r="HV74" s="98">
        <v>0</v>
      </c>
      <c r="HW74" s="98">
        <v>0</v>
      </c>
      <c r="HX74" s="98">
        <v>0</v>
      </c>
      <c r="HY74" s="98">
        <v>0</v>
      </c>
      <c r="HZ74" s="98">
        <f>SUM(Tabelle2[[#This Row],[Jan 22 NF]:[Dec 22 NF]])</f>
        <v>0</v>
      </c>
      <c r="IA74" s="98">
        <f>SUM(Tabelle2[[#This Row],[Jan 23 NF]:[Dec 23 NF]])</f>
        <v>0</v>
      </c>
      <c r="IB74" s="98">
        <f>SUM(Tabelle2[[#This Row],[Jan 24 NF]:[Dec 24 NF]])</f>
        <v>0</v>
      </c>
      <c r="IC74" s="98">
        <f>IFERROR(Tabelle2[[#This Row],[2025 CF]]*Tabelle2[[#This Row],[2025 AF]],0)</f>
        <v>0</v>
      </c>
      <c r="ID74" s="98">
        <f>IFERROR(Tabelle2[[#This Row],[2026 CF]]*Tabelle2[[#This Row],[2026 AF]],0)</f>
        <v>0</v>
      </c>
      <c r="IE74" s="98">
        <f>IFERROR(Tabelle2[[#This Row],[2027 CF]]*Tabelle2[[#This Row],[2027 AF]],0)</f>
        <v>0</v>
      </c>
      <c r="IF74" s="98">
        <f>IFERROR(Tabelle2[[#This Row],[2028 CF]]*Tabelle2[[#This Row],[2028 AF]],0)</f>
        <v>0</v>
      </c>
      <c r="IG74" s="98">
        <f>IFERROR(Tabelle2[[#This Row],[2029 CF]]*Tabelle2[[#This Row],[2029 AF]],0)</f>
        <v>0</v>
      </c>
      <c r="IH74" s="98">
        <f>IFERROR(Tabelle2[[#This Row],[2030 CF]]*Tabelle2[[#This Row],[2030 AF]],0)</f>
        <v>0</v>
      </c>
      <c r="II74" s="98">
        <f>IFERROR(Tabelle2[[#This Row],[2031 CF]]*Tabelle2[[#This Row],[2031 AF]],0)</f>
        <v>0</v>
      </c>
      <c r="IJ74" s="98">
        <f>IFERROR(Tabelle2[[#This Row],[2032 CF]]*Tabelle2[[#This Row],[2032 AF]],0)</f>
        <v>0</v>
      </c>
      <c r="IK74" s="98">
        <f>IFERROR(Tabelle2[[#This Row],[2033 CF]]*Tabelle2[[#This Row],[2033 AF]],0)</f>
        <v>0</v>
      </c>
      <c r="IL74" s="98">
        <f>IFERROR(Tabelle2[[#This Row],[2034 CF]]*Tabelle2[[#This Row],[2034 AF]],0)</f>
        <v>0</v>
      </c>
      <c r="IM74" s="98">
        <f>IFERROR(Tabelle2[[#This Row],[2035 CF]]*Tabelle2[[#This Row],[2035 AF]],0)</f>
        <v>0</v>
      </c>
      <c r="IN74" s="51">
        <v>0</v>
      </c>
      <c r="IO74" s="51">
        <v>0</v>
      </c>
      <c r="IP74" s="51">
        <v>0</v>
      </c>
      <c r="IQ74" s="51">
        <v>0</v>
      </c>
      <c r="IR74" s="51">
        <v>0</v>
      </c>
      <c r="IS74" s="51">
        <v>0</v>
      </c>
      <c r="IT74" s="51">
        <v>0</v>
      </c>
      <c r="IU74" s="51">
        <v>0</v>
      </c>
      <c r="IV74" s="51">
        <v>0</v>
      </c>
      <c r="IW74" s="51">
        <v>0</v>
      </c>
      <c r="IX74" s="51">
        <v>0</v>
      </c>
      <c r="IY74" s="51">
        <v>0</v>
      </c>
      <c r="IZ74" s="199">
        <v>0</v>
      </c>
      <c r="JA74" s="199">
        <v>0</v>
      </c>
      <c r="JB74" s="199">
        <v>0</v>
      </c>
      <c r="JC74" s="199">
        <v>0</v>
      </c>
      <c r="JD74" s="199">
        <v>0</v>
      </c>
      <c r="JE74" s="196">
        <v>0</v>
      </c>
      <c r="JF74" s="196">
        <v>0</v>
      </c>
      <c r="JG74" s="196">
        <v>0</v>
      </c>
      <c r="JH74" s="196">
        <v>0</v>
      </c>
      <c r="JI74" s="196">
        <v>0</v>
      </c>
      <c r="JJ74" s="196">
        <v>0</v>
      </c>
      <c r="JK74" s="196">
        <v>0</v>
      </c>
      <c r="JL74" s="196">
        <v>0</v>
      </c>
      <c r="JM74" s="196">
        <v>0</v>
      </c>
      <c r="JN74" s="196">
        <v>0</v>
      </c>
      <c r="JO74" s="196">
        <v>0</v>
      </c>
      <c r="JP74" s="196">
        <v>0</v>
      </c>
      <c r="JQ74" s="196">
        <f>SUM(Tabelle2[[#This Row],[Jan-23B]:[Mar-23B]])</f>
        <v>0</v>
      </c>
      <c r="JR74" s="196">
        <f>SUM(Tabelle2[[#This Row],[Apr-23B]:[Jun-23B]])</f>
        <v>0</v>
      </c>
      <c r="JS74" s="196">
        <f>SUM(Tabelle2[[#This Row],[Jul-23B]:[Sep-23B]])</f>
        <v>0</v>
      </c>
      <c r="JT74" s="196">
        <f>SUM(Tabelle2[[#This Row],[Oct-23B]:[Dec-23B]])</f>
        <v>0</v>
      </c>
      <c r="JU74" s="196">
        <f>SUM(Tabelle2[[#This Row],[1Q23 B1]:[4Q23 B]])</f>
        <v>0</v>
      </c>
      <c r="JV74" s="196">
        <v>0</v>
      </c>
      <c r="JW74" s="196">
        <v>0</v>
      </c>
      <c r="JX74" s="196">
        <v>0</v>
      </c>
      <c r="JY74" s="196">
        <v>0</v>
      </c>
      <c r="JZ74" s="196">
        <v>0</v>
      </c>
      <c r="KA74" s="196">
        <v>0</v>
      </c>
      <c r="KB74" s="196">
        <v>0</v>
      </c>
      <c r="KC74" s="196">
        <v>0</v>
      </c>
      <c r="KD74" s="196">
        <v>0</v>
      </c>
      <c r="KE74" s="196">
        <v>0</v>
      </c>
      <c r="KF74" s="196" t="str">
        <f>IF(SUM(Tabelle2[[#This Row],[2018 NF]:[2028 NF]],Tabelle2[[#This Row],[2023 B]])&gt;0,"yes","no")</f>
        <v>no</v>
      </c>
      <c r="KG74" s="196" t="str">
        <f>IFERROR(INDEX(Tabelle2[[#Headers],[2005 NF]:[2034 NF]],MATCH(TRUE,INDEX(Tabelle2[[#This Row],[2005 NF]:[2034 NF]]&gt;1000,),0)),0)</f>
        <v>2016 NF</v>
      </c>
      <c r="KH74" s="196" t="str">
        <f>IFERROR(LOOKUP(2,1/(Tabelle2[[#This Row],[2005 NF]:[2035 NF]]&gt;1000),Tabelle2[[#Headers],[2005 NF]:[2035 NF]]),0)</f>
        <v>2016 NF</v>
      </c>
      <c r="KI74" s="196">
        <f>SUM(Tabelle2[[#This Row],[Jan 23 NF]:[Mar 23 NF]])</f>
        <v>0</v>
      </c>
      <c r="KJ74" s="196">
        <f>SUM(Tabelle2[[#This Row],[Jan-23B]:[Mar-23B]])</f>
        <v>0</v>
      </c>
      <c r="KK74" s="52">
        <v>0</v>
      </c>
      <c r="KL74" s="52">
        <v>0</v>
      </c>
      <c r="KM74" s="52">
        <v>0</v>
      </c>
      <c r="KN74" s="52">
        <v>0</v>
      </c>
      <c r="KO74" s="52">
        <v>0</v>
      </c>
      <c r="KP74" s="52">
        <v>0</v>
      </c>
      <c r="KQ74" s="52">
        <v>0</v>
      </c>
      <c r="KR74" s="52">
        <v>0</v>
      </c>
      <c r="KS74" s="52">
        <v>0</v>
      </c>
      <c r="KT74" s="52">
        <v>0</v>
      </c>
      <c r="KU74" s="52">
        <v>0</v>
      </c>
      <c r="KV74" s="52">
        <v>0</v>
      </c>
      <c r="KW74" s="52">
        <v>0</v>
      </c>
      <c r="KX74" s="52">
        <v>0</v>
      </c>
      <c r="KY74" s="52">
        <v>0</v>
      </c>
      <c r="KZ74" s="52">
        <v>0</v>
      </c>
      <c r="LA74" s="52" t="e">
        <f>$AV74*2.204623/#REF!*$AP74*Tabelle2[[#This Row],[May 23 NF]]</f>
        <v>#REF!</v>
      </c>
      <c r="LB74" s="52" t="e">
        <f>$AV74*2.204623/#REF!*$AP74*Tabelle2[[#This Row],[Jun 23 NF]]</f>
        <v>#REF!</v>
      </c>
      <c r="LC74" s="52" t="e">
        <f>$AV74*2.204623/#REF!*$AP74*Tabelle2[[#This Row],[Jul 23 NF]]</f>
        <v>#REF!</v>
      </c>
      <c r="LD74" s="52" t="e">
        <f>$AV74*2.204623/#REF!*$AP74*Tabelle2[[#This Row],[Aug 23 NF]]</f>
        <v>#REF!</v>
      </c>
      <c r="LE74" s="52" t="e">
        <f>$AV74*2.204623/#REF!*$AP74*Tabelle2[[#This Row],[Sep 23 NF]]</f>
        <v>#REF!</v>
      </c>
      <c r="LF74" s="52" t="e">
        <f>$AV74*2.204623/#REF!*$AP74*Tabelle2[[#This Row],[Oct 23 NF]]</f>
        <v>#REF!</v>
      </c>
      <c r="LG74" s="52" t="e">
        <f>$AV74*2.204623/#REF!*$AP74*Tabelle2[[#This Row],[Nov 23 NF]]</f>
        <v>#REF!</v>
      </c>
      <c r="LH74" s="52" t="e">
        <f>$AV74*2.204623/#REF!*$AP74*Tabelle2[[#This Row],[Dec 23 NF]]</f>
        <v>#REF!</v>
      </c>
      <c r="LI74" s="52" t="e">
        <f>$AV74*2.204623/#REF!*$AP74*Tabelle2[[#This Row],[Jan 24 NF]]</f>
        <v>#REF!</v>
      </c>
      <c r="LJ74" s="52" t="e">
        <f>$AV74*2.204623/#REF!*$AP74*Tabelle2[[#This Row],[Feb 24 NF]]</f>
        <v>#REF!</v>
      </c>
      <c r="LK74" s="52" t="e">
        <f>$AV74*2.204623/#REF!*$AP74*Tabelle2[[#This Row],[Mar 24 NF]]</f>
        <v>#REF!</v>
      </c>
      <c r="LL74" s="52" t="e">
        <f>$AV74*2.204623/#REF!*$AP74*Tabelle2[[#This Row],[Apr 24 NF]]</f>
        <v>#REF!</v>
      </c>
      <c r="LM74" s="52" t="e">
        <f>$AV74*2.204623/#REF!*$AP74*Tabelle2[[#This Row],[May 24 NF]]</f>
        <v>#REF!</v>
      </c>
      <c r="LN74" s="52" t="e">
        <f>$AV74*2.204623/#REF!*$AP74*Tabelle2[[#This Row],[Jun 24 NF]]</f>
        <v>#REF!</v>
      </c>
      <c r="LO74" s="52" t="e">
        <f>$AV74*2.204623/#REF!*$AP74*Tabelle2[[#This Row],[Jul 24 NF]]</f>
        <v>#REF!</v>
      </c>
      <c r="LP74" s="52" t="e">
        <f>$AV74*2.204623/#REF!*$AP74*Tabelle2[[#This Row],[Aug 24 NF]]</f>
        <v>#REF!</v>
      </c>
      <c r="LQ74" s="52" t="e">
        <f>$AV74*2.204623/#REF!*$AP74*Tabelle2[[#This Row],[Sep 24 NF]]</f>
        <v>#REF!</v>
      </c>
      <c r="LR74" s="52" t="e">
        <f>$AV74*2.204623/#REF!*$AP74*Tabelle2[[#This Row],[Oct 24 NF]]</f>
        <v>#REF!</v>
      </c>
      <c r="LS74" s="52" t="e">
        <f>$AV74*2.204623/#REF!*$AP74*Tabelle2[[#This Row],[Nov 24 NF]]</f>
        <v>#REF!</v>
      </c>
      <c r="LT74" s="52" t="e">
        <f>$AV74*2.204623/#REF!*$AP74*Tabelle2[[#This Row],[Dec 24 NF]]</f>
        <v>#REF!</v>
      </c>
      <c r="LU74" s="198">
        <f>SUM(Tabelle2[[#This Row],[Jan 22 EV]:[Mar 22 EV]])</f>
        <v>0</v>
      </c>
      <c r="LV74" s="198">
        <f>SUM(Tabelle2[[#This Row],[Apr 22 EV]:[Jun 22 EV]])</f>
        <v>0</v>
      </c>
      <c r="LW74" s="198">
        <f>SUM(Tabelle2[[#This Row],[Jul 22 EV]:[Sep 22 EV]])</f>
        <v>0</v>
      </c>
      <c r="LX74" s="198">
        <f>SUM(Tabelle2[[#This Row],[Oct 22 EV]:[Dec 22 EV]])</f>
        <v>0</v>
      </c>
      <c r="LY74" s="198">
        <f>SUM(Tabelle2[[#This Row],[Jan 23 EV]:[Mar 23 EV]])</f>
        <v>0</v>
      </c>
      <c r="LZ74" s="198" t="e">
        <f>SUM(Tabelle2[[#This Row],[Apr 23 EV]:[Jun 23 EV]])</f>
        <v>#REF!</v>
      </c>
      <c r="MA74" s="198" t="e">
        <f>SUM(Tabelle2[[#This Row],[Jul 23 EV]:[Sep 23 EV]])</f>
        <v>#REF!</v>
      </c>
      <c r="MB74" s="198" t="e">
        <f>SUM(Tabelle2[[#This Row],[Oct 23 EV]:[Dec 23 EV]])</f>
        <v>#REF!</v>
      </c>
      <c r="MC74" s="198" t="e">
        <f>SUM(Tabelle2[[#This Row],[Jan 24 EV]:[Mar 24 EV]])</f>
        <v>#REF!</v>
      </c>
      <c r="MD74" s="198" t="e">
        <f>SUM(Tabelle2[[#This Row],[Apr 24 EV]:[Jun 24 EV]])</f>
        <v>#REF!</v>
      </c>
      <c r="ME74" s="198" t="e">
        <f>SUM(Tabelle2[[#This Row],[Jul 24 EV]:[Sep 24 EV]])</f>
        <v>#REF!</v>
      </c>
      <c r="MF74" s="198" t="e">
        <f>SUM(Tabelle2[[#This Row],[Oct 24 EV]:[Dec 24 EV]])</f>
        <v>#REF!</v>
      </c>
      <c r="MG74" s="68">
        <v>0</v>
      </c>
      <c r="MH74" s="68">
        <v>0</v>
      </c>
      <c r="MI74" s="68">
        <v>0</v>
      </c>
      <c r="MJ74" s="68">
        <v>0</v>
      </c>
      <c r="MK74" s="68">
        <v>0</v>
      </c>
      <c r="ML74" s="68">
        <v>0</v>
      </c>
      <c r="MM74" s="68">
        <v>0</v>
      </c>
      <c r="MN74" s="68">
        <v>0</v>
      </c>
      <c r="MO74" s="68">
        <v>0</v>
      </c>
      <c r="MP74" s="98">
        <v>1727.9768935310001</v>
      </c>
      <c r="MQ74" s="98" t="e">
        <f>$AS74*2.204623/#REF!*$AP74*HU74</f>
        <v>#REF!</v>
      </c>
      <c r="MR74" s="98" t="e">
        <f>$AT74*2.204623/#REF!*$AP74*HV74</f>
        <v>#REF!</v>
      </c>
      <c r="MS74" s="98">
        <v>0</v>
      </c>
      <c r="MT74" s="98">
        <v>0</v>
      </c>
      <c r="MU74" s="98">
        <v>0</v>
      </c>
      <c r="MV74" s="98">
        <f>SUM(Tabelle2[[#This Row],[Jan 22 EV]:[Dec 22 EV]])</f>
        <v>0</v>
      </c>
      <c r="MW74" s="98" t="e">
        <f>SUM(Tabelle2[[#This Row],[Jan 23 EV]:[Dec 23 EV]])</f>
        <v>#REF!</v>
      </c>
      <c r="MX74" s="98" t="e">
        <f>SUM(Tabelle2[[#This Row],[Jan 24 EV]:[Dec 24 EV]])</f>
        <v>#REF!</v>
      </c>
      <c r="MY74" s="98">
        <f t="shared" si="51"/>
        <v>0</v>
      </c>
      <c r="MZ74" s="98">
        <f t="shared" si="52"/>
        <v>0</v>
      </c>
      <c r="NA74" s="98">
        <f t="shared" si="53"/>
        <v>0</v>
      </c>
      <c r="NB74" s="98">
        <f t="shared" si="54"/>
        <v>0</v>
      </c>
      <c r="NC74" s="52">
        <v>0</v>
      </c>
      <c r="ND74" s="52">
        <v>0</v>
      </c>
      <c r="NE74" s="52">
        <v>0</v>
      </c>
      <c r="NF74" s="52">
        <v>0</v>
      </c>
      <c r="NG74" s="52">
        <v>0</v>
      </c>
      <c r="NH74" s="52">
        <v>0</v>
      </c>
      <c r="NI74" s="52">
        <v>0</v>
      </c>
      <c r="NJ74" s="52">
        <v>0</v>
      </c>
      <c r="NK74" s="52">
        <v>0</v>
      </c>
      <c r="NL74" s="52">
        <v>0</v>
      </c>
      <c r="NM74" s="52">
        <v>0</v>
      </c>
      <c r="NN74" s="52">
        <v>0</v>
      </c>
      <c r="NO74" s="198">
        <f t="shared" si="58"/>
        <v>0</v>
      </c>
      <c r="NP74" s="198">
        <f t="shared" si="59"/>
        <v>0</v>
      </c>
      <c r="NQ74" s="198">
        <f t="shared" si="60"/>
        <v>0</v>
      </c>
      <c r="NR74" s="198">
        <f t="shared" si="61"/>
        <v>0</v>
      </c>
      <c r="NS74" s="198">
        <f t="shared" si="62"/>
        <v>0</v>
      </c>
      <c r="NT74" s="198">
        <v>0</v>
      </c>
      <c r="NU74" s="198">
        <v>0</v>
      </c>
      <c r="NV74" s="198">
        <v>0</v>
      </c>
      <c r="NW74" s="198">
        <v>0</v>
      </c>
      <c r="NX74" s="198">
        <v>0</v>
      </c>
      <c r="NY74" s="198">
        <v>0</v>
      </c>
      <c r="NZ74" s="198">
        <v>0</v>
      </c>
      <c r="OA74" s="198">
        <v>0</v>
      </c>
      <c r="OB74" s="198">
        <v>0</v>
      </c>
      <c r="OC74" s="198">
        <v>0</v>
      </c>
      <c r="OD74" s="198">
        <v>0</v>
      </c>
      <c r="OE74" s="198">
        <v>0</v>
      </c>
      <c r="OF74" s="198">
        <f>SUM(Tabelle2[[#This Row],[Jan 23 B EV]:[Mar 23 B EV]])</f>
        <v>0</v>
      </c>
      <c r="OG74" s="198">
        <f>SUM(Tabelle2[[#This Row],[Apr 23 B EV]:[Jun 23 B EV]])</f>
        <v>0</v>
      </c>
      <c r="OH74" s="198">
        <f>SUM(Tabelle2[[#This Row],[Jul 23 B EV]:[Sep 23 B EV]])</f>
        <v>0</v>
      </c>
      <c r="OI74" s="198">
        <f>SUM(Tabelle2[[#This Row],[Oct 23 B EV]:[Dec 23 B EV]])</f>
        <v>0</v>
      </c>
      <c r="OJ74" s="198">
        <f>SUM(Tabelle2[[#This Row],[Jan 23 B EV]:[Dec 23 B EV]])</f>
        <v>0</v>
      </c>
      <c r="OK74" s="68"/>
      <c r="OL74" s="68"/>
      <c r="OM74" s="43" t="s">
        <v>974</v>
      </c>
      <c r="ON74" s="43" t="s">
        <v>975</v>
      </c>
      <c r="OO74" s="43">
        <v>0</v>
      </c>
      <c r="OP74" s="43">
        <v>0</v>
      </c>
      <c r="OQ74" s="68"/>
      <c r="OR74" s="68"/>
      <c r="OS74" s="68"/>
      <c r="OT74" s="68"/>
      <c r="OU74" s="68"/>
      <c r="OV74" s="68"/>
      <c r="OW74" s="68"/>
      <c r="OX74" s="198">
        <v>0</v>
      </c>
      <c r="OY74" s="198">
        <v>0</v>
      </c>
      <c r="OZ74" s="198">
        <v>0</v>
      </c>
      <c r="PA74" s="198">
        <v>0</v>
      </c>
      <c r="PB74" s="353">
        <v>0</v>
      </c>
      <c r="PC74" s="49" t="s">
        <v>57</v>
      </c>
      <c r="PD74" s="341" t="s">
        <v>40</v>
      </c>
      <c r="PE74" s="3" t="s">
        <v>159</v>
      </c>
      <c r="PF74" s="221" t="s">
        <v>39</v>
      </c>
      <c r="PG74" s="342">
        <v>0</v>
      </c>
      <c r="PH74" s="221">
        <v>0</v>
      </c>
      <c r="PI74" s="30">
        <v>1</v>
      </c>
      <c r="PJ74" s="30" t="s">
        <v>39</v>
      </c>
      <c r="PK74" s="30">
        <v>0</v>
      </c>
      <c r="PL74" s="30"/>
      <c r="PM74" s="334"/>
      <c r="PN74" s="341" t="s">
        <v>972</v>
      </c>
      <c r="PO74" s="334" t="s">
        <v>17</v>
      </c>
      <c r="PP74" s="200">
        <v>2579.1424208577623</v>
      </c>
      <c r="PQ74" s="56">
        <v>2390.5855887510174</v>
      </c>
      <c r="PR74" s="56">
        <v>2563.0833333333335</v>
      </c>
      <c r="PS74" s="56">
        <v>2595</v>
      </c>
      <c r="PT74" s="200">
        <v>2321.6666666666665</v>
      </c>
      <c r="PU74" s="200">
        <v>2229.5416666666665</v>
      </c>
      <c r="PV74" s="200">
        <v>2983.4976851851857</v>
      </c>
      <c r="PW74" s="200">
        <v>3542.4709444775326</v>
      </c>
      <c r="PX74" s="200" t="e">
        <f>IF($PI74=1,SUMIF(#REF!,$PF74,#REF!),SUMIF(#REF!,$PJ74,#REF!))</f>
        <v>#REF!</v>
      </c>
      <c r="PY74" s="200" t="e">
        <f>IF($PI74=1,SUMIF(#REF!,$PF74,#REF!),SUMIF(#REF!,$PJ74,#REF!))</f>
        <v>#REF!</v>
      </c>
      <c r="PZ74" s="200" t="e">
        <f>IF($PI74=1,SUMIF(#REF!,$PF74,#REF!),SUMIF(#REF!,$PJ74,#REF!))</f>
        <v>#REF!</v>
      </c>
      <c r="QA74" s="200" t="e">
        <f>IF($PI74=1,SUMIF(#REF!,$PF74,#REF!),SUMIF(#REF!,$PJ74,#REF!))</f>
        <v>#REF!</v>
      </c>
      <c r="QB74" s="200" t="e">
        <f>IF($PI74=1,SUMIF(#REF!,$PF74,#REF!),SUMIF(#REF!,$PJ74,#REF!))</f>
        <v>#REF!</v>
      </c>
      <c r="QC74" s="200" t="e">
        <f>IF($PI74=1,SUMIF(#REF!,$PF74,#REF!),SUMIF(#REF!,$PJ74,#REF!))</f>
        <v>#REF!</v>
      </c>
      <c r="QD74" s="57">
        <f t="shared" si="55"/>
        <v>23.670383207018197</v>
      </c>
      <c r="QE74" s="57">
        <f t="shared" si="56"/>
        <v>25.378369624999998</v>
      </c>
      <c r="QF74" s="57">
        <f t="shared" si="50"/>
        <v>25.694392499999999</v>
      </c>
      <c r="QG74" s="57">
        <f t="shared" si="57"/>
        <v>22.987982499999994</v>
      </c>
      <c r="QH74" s="57">
        <f t="shared" si="85"/>
        <v>22.075806812499994</v>
      </c>
      <c r="QI74" s="57">
        <f t="shared" si="86"/>
        <v>29.541102329861111</v>
      </c>
      <c r="QJ74" s="57">
        <f>IF(Tabelle2[[#This Row],[Index and Premium Usage]]=1,($AW74*(1+$AZ74))*(PW74*(1+$PG74)+$PH74)/1000,($AW74*(1+$AZ74))*(PW74*(1+$PG74)+$PK74)/1000)</f>
        <v>35.075776056744282</v>
      </c>
      <c r="QK74" s="57" t="e">
        <f>IF($PI74=1,($AW74*(1+$AY74))*(PX74*(1+$PG74)+$PH74)/1000,($AW74*(1+$AZ74))*(PX74*(1+$PG74)+$PK74+Tabelle2[[#This Row],[Premium VW 2023]])/1000)</f>
        <v>#REF!</v>
      </c>
      <c r="QL74" s="57" t="e">
        <f t="shared" si="44"/>
        <v>#REF!</v>
      </c>
      <c r="QM74" s="57" t="e">
        <f t="shared" si="45"/>
        <v>#REF!</v>
      </c>
      <c r="QN74" s="57" t="e">
        <f t="shared" si="46"/>
        <v>#REF!</v>
      </c>
      <c r="QO74" s="57" t="e">
        <f t="shared" si="47"/>
        <v>#REF!</v>
      </c>
      <c r="QP74" s="57" t="e">
        <f t="shared" si="48"/>
        <v>#REF!</v>
      </c>
    </row>
    <row r="75" spans="1:458" ht="15" customHeight="1">
      <c r="A75" s="94" t="s">
        <v>1310</v>
      </c>
      <c r="B75" s="94" t="s">
        <v>87</v>
      </c>
      <c r="C75" s="94" t="s">
        <v>1472</v>
      </c>
      <c r="D75" s="94" t="s">
        <v>108</v>
      </c>
      <c r="E75" s="241" t="s">
        <v>304</v>
      </c>
      <c r="F75" s="240" t="s">
        <v>304</v>
      </c>
      <c r="G75" s="240" t="s">
        <v>304</v>
      </c>
      <c r="H75" s="2" t="s">
        <v>1559</v>
      </c>
      <c r="I75" s="188" t="s">
        <v>28</v>
      </c>
      <c r="J75" s="240" t="s">
        <v>1312</v>
      </c>
      <c r="K75" s="240" t="s">
        <v>28</v>
      </c>
      <c r="L75" s="240" t="s">
        <v>28</v>
      </c>
      <c r="M75" s="2" t="s">
        <v>1313</v>
      </c>
      <c r="N75" s="2" t="s">
        <v>1461</v>
      </c>
      <c r="O75" s="242"/>
      <c r="P75" s="3">
        <v>0</v>
      </c>
      <c r="Q75" s="2">
        <v>0</v>
      </c>
      <c r="R75" s="239"/>
      <c r="S75" s="240"/>
      <c r="T75" s="94" t="s">
        <v>1285</v>
      </c>
      <c r="U75" s="240" t="s">
        <v>38</v>
      </c>
      <c r="V75" s="240"/>
      <c r="W75" s="240"/>
      <c r="X75" s="240"/>
      <c r="Y75" s="2" t="s">
        <v>1460</v>
      </c>
      <c r="Z75" s="2">
        <v>0</v>
      </c>
      <c r="AA75" s="2">
        <v>0</v>
      </c>
      <c r="AB75" s="2">
        <v>0</v>
      </c>
      <c r="AC75" s="2">
        <v>0</v>
      </c>
      <c r="AD75" s="240"/>
      <c r="AE75" s="240"/>
      <c r="AF75" s="2" t="s">
        <v>122</v>
      </c>
      <c r="AG75" s="2" t="s">
        <v>1314</v>
      </c>
      <c r="AH75" s="2" t="s">
        <v>106</v>
      </c>
      <c r="AI75" s="2" t="s">
        <v>87</v>
      </c>
      <c r="AJ75" s="2" t="s">
        <v>120</v>
      </c>
      <c r="AK75" s="243"/>
      <c r="AL75" s="244"/>
      <c r="AM75" s="244"/>
      <c r="AN75" s="244"/>
      <c r="AO75" s="244"/>
      <c r="AP75" s="249">
        <v>1</v>
      </c>
      <c r="AQ75" s="244"/>
      <c r="AR75" s="244"/>
      <c r="AS75" s="244"/>
      <c r="AT75" s="249">
        <v>1.98</v>
      </c>
      <c r="AU75" s="249">
        <v>1.98</v>
      </c>
      <c r="AV75" s="33">
        <v>1.98</v>
      </c>
      <c r="AW75" s="33">
        <v>1.98</v>
      </c>
      <c r="AX75" s="193"/>
      <c r="AY75" s="61">
        <v>0.04</v>
      </c>
      <c r="AZ75" s="61">
        <v>0.04</v>
      </c>
      <c r="BA75" s="310">
        <v>0</v>
      </c>
      <c r="BB75" s="310">
        <v>0</v>
      </c>
      <c r="BC75" s="310">
        <v>0</v>
      </c>
      <c r="BD75" s="310">
        <v>0</v>
      </c>
      <c r="BE75" s="244">
        <v>0</v>
      </c>
      <c r="BF75" s="244">
        <v>0</v>
      </c>
      <c r="BG75" s="244">
        <v>0</v>
      </c>
      <c r="BH75" s="244">
        <v>0</v>
      </c>
      <c r="BI75" s="244">
        <v>0</v>
      </c>
      <c r="BJ75" s="251">
        <v>0</v>
      </c>
      <c r="BK75" s="251">
        <v>0</v>
      </c>
      <c r="BL75" s="245">
        <v>0</v>
      </c>
      <c r="BM75" s="96">
        <v>0</v>
      </c>
      <c r="BN75" s="96">
        <v>0</v>
      </c>
      <c r="BO75" s="96">
        <v>0</v>
      </c>
      <c r="BP75" s="96">
        <v>0</v>
      </c>
      <c r="BQ75" s="96">
        <v>0</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5">
        <f>SUM(Tabelle2[[#This Row],[Jan 22 CF]:[Mar 22 CF]])</f>
        <v>0</v>
      </c>
      <c r="CL75" s="95">
        <f>SUM(Tabelle2[[#This Row],[Apr 22 CF]:[Jun 22 CF]])</f>
        <v>0</v>
      </c>
      <c r="CM75" s="95">
        <f>SUM(Tabelle2[[#This Row],[Jul 22 CF]:[Sep 22 CF]])</f>
        <v>0</v>
      </c>
      <c r="CN75" s="95">
        <f>SUM(Tabelle2[[#This Row],[Oct 22 CF]:[Dec 22 CF]])</f>
        <v>0</v>
      </c>
      <c r="CO75" s="95">
        <f>SUM(Tabelle2[[#This Row],[Jan 23 CF]:[Mar 23 CF]])</f>
        <v>0</v>
      </c>
      <c r="CP75" s="95">
        <f>SUM(Tabelle2[[#This Row],[Apr 23 CF]:[Jun 23 CF]])</f>
        <v>0</v>
      </c>
      <c r="CQ75" s="95">
        <f>SUM(Tabelle2[[#This Row],[Jul 23 CF]:[Sep 23 CF]])</f>
        <v>0</v>
      </c>
      <c r="CR75" s="95">
        <f>SUM(Tabelle2[[#This Row],[Oct 23 CF]:[Dec 23 CF]])</f>
        <v>0</v>
      </c>
      <c r="CS75" s="95">
        <f>SUM(Tabelle2[[#This Row],[Jan 24 CF]:[Mar 24 CF]])</f>
        <v>0</v>
      </c>
      <c r="CT75" s="95">
        <f>SUM(Tabelle2[[#This Row],[Apr 24 CF]:[Jun 24 CF]])</f>
        <v>0</v>
      </c>
      <c r="CU75" s="95">
        <f>SUM(Tabelle2[[#This Row],[Jul 24 CF]:[Sep 24 CF]])</f>
        <v>0</v>
      </c>
      <c r="CV75" s="95">
        <f>SUM(Tabelle2[[#This Row],[Oct 24 CF]:[Dec 24 CF]])</f>
        <v>0</v>
      </c>
      <c r="CW75" s="98">
        <v>0</v>
      </c>
      <c r="CX75" s="275">
        <v>0</v>
      </c>
      <c r="CY75" s="98">
        <v>0</v>
      </c>
      <c r="CZ75" s="52">
        <v>0</v>
      </c>
      <c r="DA75" s="52">
        <f>SUM(Tabelle2[[#This Row],[Jan 22 CF]:[Dec 22 CF]])</f>
        <v>0</v>
      </c>
      <c r="DB75" s="98">
        <f>SUM(Tabelle2[[#This Row],[Jan 23 CF]:[Dec 23 CF]])</f>
        <v>0</v>
      </c>
      <c r="DC75" s="98">
        <f>SUM(Tabelle2[[#This Row],[Jan 24 CF]:[Dec 24 CF]])</f>
        <v>0</v>
      </c>
      <c r="DD75" s="98">
        <v>0</v>
      </c>
      <c r="DE75" s="98">
        <v>0</v>
      </c>
      <c r="DF75" s="98">
        <v>0</v>
      </c>
      <c r="DG75" s="98">
        <v>0</v>
      </c>
      <c r="DH75" s="98">
        <v>0</v>
      </c>
      <c r="DI75" s="98">
        <v>0</v>
      </c>
      <c r="DJ75" s="98">
        <v>0</v>
      </c>
      <c r="DK75" s="98">
        <v>0</v>
      </c>
      <c r="DL75" s="98">
        <v>0</v>
      </c>
      <c r="DM75" s="98">
        <v>0</v>
      </c>
      <c r="DN75" s="98"/>
      <c r="DO75" s="98"/>
      <c r="DP75" s="226">
        <v>0.95</v>
      </c>
      <c r="DQ75" s="226">
        <v>0.92500000000000004</v>
      </c>
      <c r="DR75" s="226">
        <v>0.8</v>
      </c>
      <c r="DS75" s="226">
        <v>0.85</v>
      </c>
      <c r="DT75" s="226">
        <v>0.9</v>
      </c>
      <c r="DU75" s="226">
        <v>0.9</v>
      </c>
      <c r="DV75" s="226">
        <v>0.9</v>
      </c>
      <c r="DW75" s="226">
        <v>0.9</v>
      </c>
      <c r="DX75" s="226">
        <v>0.9</v>
      </c>
      <c r="DY75" s="226">
        <v>0.9</v>
      </c>
      <c r="DZ75" s="226">
        <v>0.9</v>
      </c>
      <c r="EA75" s="226">
        <v>0.88</v>
      </c>
      <c r="EB75" s="226">
        <v>0.9</v>
      </c>
      <c r="EC75" s="226">
        <v>0.93</v>
      </c>
      <c r="ED75" s="226">
        <v>0.93</v>
      </c>
      <c r="EE75" s="226">
        <v>0.9</v>
      </c>
      <c r="EF75" s="316">
        <v>0.9</v>
      </c>
      <c r="EG75" s="316">
        <v>0.9</v>
      </c>
      <c r="EH75" s="316">
        <v>0.9</v>
      </c>
      <c r="EI75" s="226">
        <v>0.95</v>
      </c>
      <c r="EJ75" s="226">
        <v>0.95</v>
      </c>
      <c r="EK75" s="226">
        <v>0.95</v>
      </c>
      <c r="EL75" s="226">
        <v>0.97499999999999998</v>
      </c>
      <c r="EM75" s="226">
        <v>0.95</v>
      </c>
      <c r="EN75" s="226">
        <v>0.9</v>
      </c>
      <c r="EO75" s="226">
        <v>0.9</v>
      </c>
      <c r="EP75" s="226">
        <v>0.9</v>
      </c>
      <c r="EQ75" s="226">
        <v>0.9</v>
      </c>
      <c r="ER75" s="226">
        <v>0.9</v>
      </c>
      <c r="ES75" s="226">
        <v>0.9</v>
      </c>
      <c r="ET75" s="226">
        <v>0.9</v>
      </c>
      <c r="EU75" s="226">
        <v>0.9</v>
      </c>
      <c r="EV75" s="226">
        <v>0.9</v>
      </c>
      <c r="EW75" s="226">
        <v>0.9</v>
      </c>
      <c r="EX75" s="226">
        <v>0.9</v>
      </c>
      <c r="EY75" s="226">
        <v>0.9</v>
      </c>
      <c r="EZ75" s="316">
        <v>0.9</v>
      </c>
      <c r="FA75" s="226">
        <v>0.9</v>
      </c>
      <c r="FB75" s="226">
        <v>0.85</v>
      </c>
      <c r="FC75" s="226">
        <v>0.85</v>
      </c>
      <c r="FD75" s="226">
        <v>0.85</v>
      </c>
      <c r="FE75" s="226">
        <v>0.85</v>
      </c>
      <c r="FF75" s="226">
        <v>0.85</v>
      </c>
      <c r="FG75" s="226">
        <v>0.85</v>
      </c>
      <c r="FH75" s="226">
        <v>0.85</v>
      </c>
      <c r="FI75" s="226">
        <v>0.85</v>
      </c>
      <c r="FJ75" s="226">
        <v>0.85</v>
      </c>
      <c r="FK75" s="226">
        <v>0.85</v>
      </c>
      <c r="FL75" s="226">
        <v>0.85</v>
      </c>
      <c r="FM75" s="195">
        <f t="shared" si="70"/>
        <v>0</v>
      </c>
      <c r="FN75" s="195">
        <f t="shared" si="71"/>
        <v>0</v>
      </c>
      <c r="FO75" s="195">
        <f t="shared" si="72"/>
        <v>0</v>
      </c>
      <c r="FP75" s="195">
        <f t="shared" si="73"/>
        <v>0</v>
      </c>
      <c r="FQ75" s="195">
        <f t="shared" si="74"/>
        <v>0</v>
      </c>
      <c r="FR75" s="195">
        <f t="shared" si="75"/>
        <v>0</v>
      </c>
      <c r="FS75" s="195">
        <f t="shared" si="76"/>
        <v>0</v>
      </c>
      <c r="FT75" s="95">
        <f t="shared" si="77"/>
        <v>0</v>
      </c>
      <c r="FU75" s="95">
        <f t="shared" si="78"/>
        <v>0</v>
      </c>
      <c r="FV75" s="95">
        <f t="shared" si="79"/>
        <v>0</v>
      </c>
      <c r="FW75" s="95">
        <f t="shared" si="80"/>
        <v>0</v>
      </c>
      <c r="FX75" s="95">
        <f t="shared" si="81"/>
        <v>0</v>
      </c>
      <c r="FY75" s="244">
        <f t="shared" si="82"/>
        <v>0</v>
      </c>
      <c r="FZ75" s="244">
        <f t="shared" si="83"/>
        <v>0</v>
      </c>
      <c r="GA75" s="244">
        <f t="shared" si="63"/>
        <v>0</v>
      </c>
      <c r="GB75" s="244">
        <f t="shared" si="64"/>
        <v>0</v>
      </c>
      <c r="GC75" s="95">
        <f t="shared" si="65"/>
        <v>0</v>
      </c>
      <c r="GD75" s="95">
        <f t="shared" si="66"/>
        <v>0</v>
      </c>
      <c r="GE75" s="95">
        <f t="shared" si="67"/>
        <v>0</v>
      </c>
      <c r="GF75" s="95">
        <f t="shared" si="68"/>
        <v>0</v>
      </c>
      <c r="GG75" s="95">
        <f t="shared" si="69"/>
        <v>0</v>
      </c>
      <c r="GH75" s="95">
        <f t="shared" si="84"/>
        <v>0</v>
      </c>
      <c r="GI75" s="95">
        <f>BW75*Tabelle2[[#This Row],[Nov 2023 AF]]</f>
        <v>0</v>
      </c>
      <c r="GJ75" s="95">
        <f>BX75*Tabelle2[[#This Row],[Dec 2023 AF]]</f>
        <v>0</v>
      </c>
      <c r="GK75" s="95">
        <f>BY75*Tabelle2[[#This Row],[Jan 2024 AF]]</f>
        <v>0</v>
      </c>
      <c r="GL75" s="95">
        <f>BZ75*Tabelle2[[#This Row],[Feb 2024 AF]]</f>
        <v>0</v>
      </c>
      <c r="GM75" s="95">
        <f>CA75*Tabelle2[[#This Row],[Mar 2024 AF]]</f>
        <v>0</v>
      </c>
      <c r="GN75" s="95">
        <f>CB75*Tabelle2[[#This Row],[Apr 2024 AF]]</f>
        <v>0</v>
      </c>
      <c r="GO75" s="95">
        <f>CC75*Tabelle2[[#This Row],[May 2024 AF]]</f>
        <v>0</v>
      </c>
      <c r="GP75" s="95">
        <f>CD75*Tabelle2[[#This Row],[Jun 2024 AF]]</f>
        <v>0</v>
      </c>
      <c r="GQ75" s="95">
        <f>CE75*Tabelle2[[#This Row],[Jul 2024 AF]]</f>
        <v>0</v>
      </c>
      <c r="GR75" s="95">
        <f>CF75*Tabelle2[[#This Row],[Aug 2024 AF]]</f>
        <v>0</v>
      </c>
      <c r="GS75" s="95">
        <f>CG75*Tabelle2[[#This Row],[Sep 2024 AF]]</f>
        <v>0</v>
      </c>
      <c r="GT75" s="95">
        <f>CH75*Tabelle2[[#This Row],[Oct 2024 AF]]</f>
        <v>0</v>
      </c>
      <c r="GU75" s="95">
        <f>CI75*Tabelle2[[#This Row],[Nov 2024 AF]]</f>
        <v>0</v>
      </c>
      <c r="GV75" s="95">
        <f>CJ75*Tabelle2[[#This Row],[Dec 2024 AF]]</f>
        <v>0</v>
      </c>
      <c r="GW75" s="95">
        <f>SUM(Tabelle2[[#This Row],[Jan 22 NF]:[Mar 22 NF]])</f>
        <v>0</v>
      </c>
      <c r="GX75" s="95">
        <f>SUM(Tabelle2[[#This Row],[Apr 22 NF]:[Jun 22 NF]])</f>
        <v>0</v>
      </c>
      <c r="GY75" s="95">
        <f>SUM(Tabelle2[[#This Row],[Jul 22 NF]:[Sep 22 NF]])</f>
        <v>0</v>
      </c>
      <c r="GZ75" s="95">
        <f>SUM(Tabelle2[[#This Row],[Oct 22 NF]:[Dec 22 NF]])</f>
        <v>0</v>
      </c>
      <c r="HA75" s="98">
        <f>SUM(Tabelle2[[#This Row],[Jan 23 NF]:[Mar 23 NF]])</f>
        <v>0</v>
      </c>
      <c r="HB75" s="98">
        <f>SUM(Tabelle2[[#This Row],[Apr 23 NF]:[Jun 23 NF]])</f>
        <v>0</v>
      </c>
      <c r="HC75" s="98">
        <f>SUM(Tabelle2[[#This Row],[Jul 23 NF]:[Sep 23 NF]])</f>
        <v>0</v>
      </c>
      <c r="HD75" s="98">
        <f>SUM(Tabelle2[[#This Row],[Oct 23 NF]:[Dec 23 NF]])</f>
        <v>0</v>
      </c>
      <c r="HE75" s="95">
        <f>SUM(Tabelle2[[#This Row],[Jan 24 NF]:[Mar 24 NF]])</f>
        <v>0</v>
      </c>
      <c r="HF75" s="98">
        <f>SUM(Tabelle2[[#This Row],[Apr 24 NF]:[Jun 24 NF]])</f>
        <v>0</v>
      </c>
      <c r="HG75" s="98">
        <f>SUM(Tabelle2[[#This Row],[Jul 24 NF]:[Sep 24 NF]])</f>
        <v>0</v>
      </c>
      <c r="HH75" s="98">
        <f>SUM(Tabelle2[[#This Row],[Oct 24 NF]:[Dec 24 NF]])</f>
        <v>0</v>
      </c>
      <c r="HI75" s="244"/>
      <c r="HJ75" s="244"/>
      <c r="HK75" s="244"/>
      <c r="HL75" s="244"/>
      <c r="HM75" s="244"/>
      <c r="HN75" s="244"/>
      <c r="HO75" s="244"/>
      <c r="HP75" s="244"/>
      <c r="HQ75" s="244"/>
      <c r="HR75" s="244"/>
      <c r="HS75" s="244"/>
      <c r="HT75" s="244"/>
      <c r="HU75" s="244"/>
      <c r="HV75" s="246"/>
      <c r="HW75" s="98">
        <v>0</v>
      </c>
      <c r="HX75" s="98">
        <v>0</v>
      </c>
      <c r="HY75" s="98">
        <v>0</v>
      </c>
      <c r="HZ75" s="98">
        <f>SUM(Tabelle2[[#This Row],[Jan 22 NF]:[Dec 22 NF]])</f>
        <v>0</v>
      </c>
      <c r="IA75" s="98">
        <f>SUM(Tabelle2[[#This Row],[Jan 23 NF]:[Dec 23 NF]])</f>
        <v>0</v>
      </c>
      <c r="IB75" s="98">
        <f>SUM(Tabelle2[[#This Row],[Jan 24 NF]:[Dec 24 NF]])</f>
        <v>0</v>
      </c>
      <c r="IC75" s="98">
        <f>IFERROR(Tabelle2[[#This Row],[2025 CF]]*Tabelle2[[#This Row],[2025 AF]],0)</f>
        <v>0</v>
      </c>
      <c r="ID75" s="98">
        <f>IFERROR(Tabelle2[[#This Row],[2026 CF]]*Tabelle2[[#This Row],[2026 AF]],0)</f>
        <v>0</v>
      </c>
      <c r="IE75" s="98">
        <f>IFERROR(Tabelle2[[#This Row],[2027 CF]]*Tabelle2[[#This Row],[2027 AF]],0)</f>
        <v>0</v>
      </c>
      <c r="IF75" s="98">
        <f>IFERROR(Tabelle2[[#This Row],[2028 CF]]*Tabelle2[[#This Row],[2028 AF]],0)</f>
        <v>0</v>
      </c>
      <c r="IG75" s="98">
        <f>IFERROR(Tabelle2[[#This Row],[2029 CF]]*Tabelle2[[#This Row],[2029 AF]],0)</f>
        <v>0</v>
      </c>
      <c r="IH75" s="98">
        <f>IFERROR(Tabelle2[[#This Row],[2030 CF]]*Tabelle2[[#This Row],[2030 AF]],0)</f>
        <v>0</v>
      </c>
      <c r="II75" s="98">
        <f>IFERROR(Tabelle2[[#This Row],[2031 CF]]*Tabelle2[[#This Row],[2031 AF]],0)</f>
        <v>0</v>
      </c>
      <c r="IJ75" s="98">
        <f>IFERROR(Tabelle2[[#This Row],[2032 CF]]*Tabelle2[[#This Row],[2032 AF]],0)</f>
        <v>0</v>
      </c>
      <c r="IK75" s="98">
        <f>IFERROR(Tabelle2[[#This Row],[2033 CF]]*Tabelle2[[#This Row],[2033 AF]],0)</f>
        <v>0</v>
      </c>
      <c r="IL75" s="98">
        <f>IFERROR(Tabelle2[[#This Row],[2034 CF]]*Tabelle2[[#This Row],[2034 AF]],0)</f>
        <v>0</v>
      </c>
      <c r="IM75" s="98">
        <f>IFERROR(Tabelle2[[#This Row],[2035 CF]]*Tabelle2[[#This Row],[2035 AF]],0)</f>
        <v>0</v>
      </c>
      <c r="IN75" s="246">
        <v>0</v>
      </c>
      <c r="IO75" s="246">
        <v>0</v>
      </c>
      <c r="IP75" s="246">
        <v>0</v>
      </c>
      <c r="IQ75" s="246">
        <v>0</v>
      </c>
      <c r="IR75" s="246">
        <v>0</v>
      </c>
      <c r="IS75" s="252">
        <v>0</v>
      </c>
      <c r="IT75" s="253">
        <v>0</v>
      </c>
      <c r="IU75" s="253">
        <v>0</v>
      </c>
      <c r="IV75" s="246">
        <v>0</v>
      </c>
      <c r="IW75" s="246">
        <v>0</v>
      </c>
      <c r="IX75" s="246">
        <v>0</v>
      </c>
      <c r="IY75" s="246">
        <v>0</v>
      </c>
      <c r="IZ75" s="252">
        <v>0</v>
      </c>
      <c r="JA75" s="252">
        <v>0</v>
      </c>
      <c r="JB75" s="252">
        <v>0</v>
      </c>
      <c r="JC75" s="252">
        <v>0</v>
      </c>
      <c r="JD75" s="252">
        <v>0</v>
      </c>
      <c r="JE75" s="196">
        <v>0</v>
      </c>
      <c r="JF75" s="196">
        <v>0</v>
      </c>
      <c r="JG75" s="196">
        <v>0</v>
      </c>
      <c r="JH75" s="196">
        <v>0</v>
      </c>
      <c r="JI75" s="196">
        <v>0</v>
      </c>
      <c r="JJ75" s="196">
        <v>0</v>
      </c>
      <c r="JK75" s="196">
        <v>0</v>
      </c>
      <c r="JL75" s="196">
        <v>0</v>
      </c>
      <c r="JM75" s="196">
        <v>0</v>
      </c>
      <c r="JN75" s="196">
        <v>0</v>
      </c>
      <c r="JO75" s="196">
        <v>0</v>
      </c>
      <c r="JP75" s="196">
        <v>0</v>
      </c>
      <c r="JQ75" s="196">
        <f>SUM(Tabelle2[[#This Row],[Jan-23B]:[Mar-23B]])</f>
        <v>0</v>
      </c>
      <c r="JR75" s="196">
        <f>SUM(Tabelle2[[#This Row],[Apr-23B]:[Jun-23B]])</f>
        <v>0</v>
      </c>
      <c r="JS75" s="196">
        <f>SUM(Tabelle2[[#This Row],[Jul-23B]:[Sep-23B]])</f>
        <v>0</v>
      </c>
      <c r="JT75" s="196">
        <f>SUM(Tabelle2[[#This Row],[Oct-23B]:[Dec-23B]])</f>
        <v>0</v>
      </c>
      <c r="JU75" s="196">
        <f>SUM(Tabelle2[[#This Row],[1Q23 B1]:[4Q23 B]])</f>
        <v>0</v>
      </c>
      <c r="JV75" s="196">
        <v>0</v>
      </c>
      <c r="JW75" s="196">
        <v>0</v>
      </c>
      <c r="JX75" s="196">
        <v>0</v>
      </c>
      <c r="JY75" s="196">
        <v>0</v>
      </c>
      <c r="JZ75" s="196">
        <v>0</v>
      </c>
      <c r="KA75" s="196">
        <v>0</v>
      </c>
      <c r="KB75" s="196">
        <v>0</v>
      </c>
      <c r="KC75" s="196">
        <v>0</v>
      </c>
      <c r="KD75" s="196">
        <v>0</v>
      </c>
      <c r="KE75" s="196">
        <v>0</v>
      </c>
      <c r="KF75" s="196" t="str">
        <f>IF(SUM(Tabelle2[[#This Row],[2018 NF]:[2028 NF]],Tabelle2[[#This Row],[2023 B]])&gt;0,"yes","no")</f>
        <v>no</v>
      </c>
      <c r="KG75" s="196">
        <f>IFERROR(INDEX(Tabelle2[[#Headers],[2005 NF]:[2034 NF]],MATCH(TRUE,INDEX(Tabelle2[[#This Row],[2005 NF]:[2034 NF]]&gt;1000,),0)),0)</f>
        <v>0</v>
      </c>
      <c r="KH75" s="196">
        <f>IFERROR(LOOKUP(2,1/(Tabelle2[[#This Row],[2005 NF]:[2035 NF]]&gt;1000),Tabelle2[[#Headers],[2005 NF]:[2035 NF]]),0)</f>
        <v>0</v>
      </c>
      <c r="KI75" s="196">
        <f>SUM(Tabelle2[[#This Row],[Jan 23 NF]:[Mar 23 NF]])</f>
        <v>0</v>
      </c>
      <c r="KJ75" s="196">
        <f>SUM(Tabelle2[[#This Row],[Jan-23B]:[Mar-23B]])</f>
        <v>0</v>
      </c>
      <c r="KK75" s="246">
        <v>0</v>
      </c>
      <c r="KL75" s="246">
        <v>0</v>
      </c>
      <c r="KM75" s="246">
        <v>0</v>
      </c>
      <c r="KN75" s="246">
        <v>0</v>
      </c>
      <c r="KO75" s="246">
        <v>0</v>
      </c>
      <c r="KP75" s="246">
        <v>0</v>
      </c>
      <c r="KQ75" s="246">
        <v>0</v>
      </c>
      <c r="KR75" s="246">
        <v>0</v>
      </c>
      <c r="KS75" s="246">
        <v>0</v>
      </c>
      <c r="KT75" s="246">
        <v>0</v>
      </c>
      <c r="KU75" s="246">
        <v>0</v>
      </c>
      <c r="KV75" s="246">
        <v>0</v>
      </c>
      <c r="KW75" s="52">
        <v>0</v>
      </c>
      <c r="KX75" s="52">
        <v>0</v>
      </c>
      <c r="KY75" s="52">
        <v>0</v>
      </c>
      <c r="KZ75" s="52">
        <v>0</v>
      </c>
      <c r="LA75" s="52" t="e">
        <f>$AV75*2.204623/#REF!*$AP75*Tabelle2[[#This Row],[May 23 NF]]</f>
        <v>#REF!</v>
      </c>
      <c r="LB75" s="52" t="e">
        <f>$AV75*2.204623/#REF!*$AP75*Tabelle2[[#This Row],[Jun 23 NF]]</f>
        <v>#REF!</v>
      </c>
      <c r="LC75" s="52" t="e">
        <f>$AV75*2.204623/#REF!*$AP75*Tabelle2[[#This Row],[Jul 23 NF]]</f>
        <v>#REF!</v>
      </c>
      <c r="LD75" s="52" t="e">
        <f>$AV75*2.204623/#REF!*$AP75*Tabelle2[[#This Row],[Aug 23 NF]]</f>
        <v>#REF!</v>
      </c>
      <c r="LE75" s="52" t="e">
        <f>$AV75*2.204623/#REF!*$AP75*Tabelle2[[#This Row],[Sep 23 NF]]</f>
        <v>#REF!</v>
      </c>
      <c r="LF75" s="52" t="e">
        <f>$AV75*2.204623/#REF!*$AP75*Tabelle2[[#This Row],[Oct 23 NF]]</f>
        <v>#REF!</v>
      </c>
      <c r="LG75" s="52" t="e">
        <f>$AV75*2.204623/#REF!*$AP75*Tabelle2[[#This Row],[Nov 23 NF]]</f>
        <v>#REF!</v>
      </c>
      <c r="LH75" s="52" t="e">
        <f>$AV75*2.204623/#REF!*$AP75*Tabelle2[[#This Row],[Dec 23 NF]]</f>
        <v>#REF!</v>
      </c>
      <c r="LI75" s="52" t="e">
        <f>$AV75*2.204623/#REF!*$AP75*Tabelle2[[#This Row],[Jan 24 NF]]</f>
        <v>#REF!</v>
      </c>
      <c r="LJ75" s="52" t="e">
        <f>$AV75*2.204623/#REF!*$AP75*Tabelle2[[#This Row],[Feb 24 NF]]</f>
        <v>#REF!</v>
      </c>
      <c r="LK75" s="52" t="e">
        <f>$AV75*2.204623/#REF!*$AP75*Tabelle2[[#This Row],[Mar 24 NF]]</f>
        <v>#REF!</v>
      </c>
      <c r="LL75" s="52" t="e">
        <f>$AV75*2.204623/#REF!*$AP75*Tabelle2[[#This Row],[Apr 24 NF]]</f>
        <v>#REF!</v>
      </c>
      <c r="LM75" s="52" t="e">
        <f>$AV75*2.204623/#REF!*$AP75*Tabelle2[[#This Row],[May 24 NF]]</f>
        <v>#REF!</v>
      </c>
      <c r="LN75" s="52" t="e">
        <f>$AV75*2.204623/#REF!*$AP75*Tabelle2[[#This Row],[Jun 24 NF]]</f>
        <v>#REF!</v>
      </c>
      <c r="LO75" s="52" t="e">
        <f>$AV75*2.204623/#REF!*$AP75*Tabelle2[[#This Row],[Jul 24 NF]]</f>
        <v>#REF!</v>
      </c>
      <c r="LP75" s="52" t="e">
        <f>$AV75*2.204623/#REF!*$AP75*Tabelle2[[#This Row],[Aug 24 NF]]</f>
        <v>#REF!</v>
      </c>
      <c r="LQ75" s="52" t="e">
        <f>$AV75*2.204623/#REF!*$AP75*Tabelle2[[#This Row],[Sep 24 NF]]</f>
        <v>#REF!</v>
      </c>
      <c r="LR75" s="52" t="e">
        <f>$AV75*2.204623/#REF!*$AP75*Tabelle2[[#This Row],[Oct 24 NF]]</f>
        <v>#REF!</v>
      </c>
      <c r="LS75" s="52" t="e">
        <f>$AV75*2.204623/#REF!*$AP75*Tabelle2[[#This Row],[Nov 24 NF]]</f>
        <v>#REF!</v>
      </c>
      <c r="LT75" s="52" t="e">
        <f>$AV75*2.204623/#REF!*$AP75*Tabelle2[[#This Row],[Dec 24 NF]]</f>
        <v>#REF!</v>
      </c>
      <c r="LU75" s="198">
        <f>SUM(Tabelle2[[#This Row],[Jan 22 EV]:[Mar 22 EV]])</f>
        <v>0</v>
      </c>
      <c r="LV75" s="198">
        <f>SUM(Tabelle2[[#This Row],[Apr 22 EV]:[Jun 22 EV]])</f>
        <v>0</v>
      </c>
      <c r="LW75" s="198">
        <f>SUM(Tabelle2[[#This Row],[Jul 22 EV]:[Sep 22 EV]])</f>
        <v>0</v>
      </c>
      <c r="LX75" s="198">
        <f>SUM(Tabelle2[[#This Row],[Oct 22 EV]:[Dec 22 EV]])</f>
        <v>0</v>
      </c>
      <c r="LY75" s="198">
        <f>SUM(Tabelle2[[#This Row],[Jan 23 EV]:[Mar 23 EV]])</f>
        <v>0</v>
      </c>
      <c r="LZ75" s="198" t="e">
        <f>SUM(Tabelle2[[#This Row],[Apr 23 EV]:[Jun 23 EV]])</f>
        <v>#REF!</v>
      </c>
      <c r="MA75" s="198" t="e">
        <f>SUM(Tabelle2[[#This Row],[Jul 23 EV]:[Sep 23 EV]])</f>
        <v>#REF!</v>
      </c>
      <c r="MB75" s="198" t="e">
        <f>SUM(Tabelle2[[#This Row],[Oct 23 EV]:[Dec 23 EV]])</f>
        <v>#REF!</v>
      </c>
      <c r="MC75" s="198" t="e">
        <f>SUM(Tabelle2[[#This Row],[Jan 24 EV]:[Mar 24 EV]])</f>
        <v>#REF!</v>
      </c>
      <c r="MD75" s="198" t="e">
        <f>SUM(Tabelle2[[#This Row],[Apr 24 EV]:[Jun 24 EV]])</f>
        <v>#REF!</v>
      </c>
      <c r="ME75" s="198" t="e">
        <f>SUM(Tabelle2[[#This Row],[Jul 24 EV]:[Sep 24 EV]])</f>
        <v>#REF!</v>
      </c>
      <c r="MF75" s="198" t="e">
        <f>SUM(Tabelle2[[#This Row],[Oct 24 EV]:[Dec 24 EV]])</f>
        <v>#REF!</v>
      </c>
      <c r="MG75" s="244"/>
      <c r="MH75" s="244"/>
      <c r="MI75" s="244"/>
      <c r="MJ75" s="244"/>
      <c r="MK75" s="244"/>
      <c r="ML75" s="244"/>
      <c r="MM75" s="244"/>
      <c r="MN75" s="244"/>
      <c r="MO75" s="244"/>
      <c r="MP75" s="246"/>
      <c r="MQ75" s="246" t="e">
        <f>$AS75*2.204623/#REF!*$AP75*HU75</f>
        <v>#REF!</v>
      </c>
      <c r="MR75" s="246" t="e">
        <f>$AT75*2.204623/#REF!*$AP75*HV75</f>
        <v>#REF!</v>
      </c>
      <c r="MS75" s="246">
        <v>0</v>
      </c>
      <c r="MT75" s="246">
        <v>0</v>
      </c>
      <c r="MU75" s="98">
        <v>0</v>
      </c>
      <c r="MV75" s="98">
        <f>SUM(Tabelle2[[#This Row],[Jan 22 EV]:[Dec 22 EV]])</f>
        <v>0</v>
      </c>
      <c r="MW75" s="98" t="e">
        <f>SUM(Tabelle2[[#This Row],[Jan 23 EV]:[Dec 23 EV]])</f>
        <v>#REF!</v>
      </c>
      <c r="MX75" s="246" t="e">
        <f>SUM(Tabelle2[[#This Row],[Jan 24 EV]:[Dec 24 EV]])</f>
        <v>#REF!</v>
      </c>
      <c r="MY75" s="246">
        <f t="shared" si="51"/>
        <v>0</v>
      </c>
      <c r="MZ75" s="246">
        <f t="shared" si="52"/>
        <v>0</v>
      </c>
      <c r="NA75" s="246">
        <f t="shared" si="53"/>
        <v>0</v>
      </c>
      <c r="NB75" s="246">
        <f t="shared" si="54"/>
        <v>0</v>
      </c>
      <c r="NC75" s="246">
        <v>0</v>
      </c>
      <c r="ND75" s="246">
        <v>0</v>
      </c>
      <c r="NE75" s="246">
        <v>0</v>
      </c>
      <c r="NF75" s="246">
        <v>0</v>
      </c>
      <c r="NG75" s="246">
        <v>0</v>
      </c>
      <c r="NH75" s="246">
        <v>0</v>
      </c>
      <c r="NI75" s="246">
        <v>0</v>
      </c>
      <c r="NJ75" s="246">
        <v>0</v>
      </c>
      <c r="NK75" s="246">
        <v>0</v>
      </c>
      <c r="NL75" s="246">
        <v>0</v>
      </c>
      <c r="NM75" s="246">
        <v>0</v>
      </c>
      <c r="NN75" s="246">
        <v>0</v>
      </c>
      <c r="NO75" s="198">
        <f t="shared" si="58"/>
        <v>0</v>
      </c>
      <c r="NP75" s="198">
        <f t="shared" si="59"/>
        <v>0</v>
      </c>
      <c r="NQ75" s="198">
        <f t="shared" si="60"/>
        <v>0</v>
      </c>
      <c r="NR75" s="198">
        <f t="shared" si="61"/>
        <v>0</v>
      </c>
      <c r="NS75" s="198">
        <f t="shared" si="62"/>
        <v>0</v>
      </c>
      <c r="NT75" s="198">
        <v>0</v>
      </c>
      <c r="NU75" s="198">
        <v>0</v>
      </c>
      <c r="NV75" s="198">
        <v>0</v>
      </c>
      <c r="NW75" s="198">
        <v>0</v>
      </c>
      <c r="NX75" s="198">
        <v>0</v>
      </c>
      <c r="NY75" s="198">
        <v>0</v>
      </c>
      <c r="NZ75" s="198">
        <v>0</v>
      </c>
      <c r="OA75" s="198">
        <v>0</v>
      </c>
      <c r="OB75" s="198">
        <v>0</v>
      </c>
      <c r="OC75" s="198">
        <v>0</v>
      </c>
      <c r="OD75" s="198">
        <v>0</v>
      </c>
      <c r="OE75" s="198">
        <v>0</v>
      </c>
      <c r="OF75" s="246">
        <f>SUM(Tabelle2[[#This Row],[Jan 23 B EV]:[Mar 23 B EV]])</f>
        <v>0</v>
      </c>
      <c r="OG75" s="246">
        <f>SUM(Tabelle2[[#This Row],[Apr 23 B EV]:[Jun 23 B EV]])</f>
        <v>0</v>
      </c>
      <c r="OH75" s="246">
        <f>SUM(Tabelle2[[#This Row],[Jul 23 B EV]:[Sep 23 B EV]])</f>
        <v>0</v>
      </c>
      <c r="OI75" s="246">
        <f>SUM(Tabelle2[[#This Row],[Oct 23 B EV]:[Dec 23 B EV]])</f>
        <v>0</v>
      </c>
      <c r="OJ75" s="246">
        <f>SUM(Tabelle2[[#This Row],[Jan 23 B EV]:[Dec 23 B EV]])</f>
        <v>0</v>
      </c>
      <c r="OK75" s="244"/>
      <c r="OL75" s="244"/>
      <c r="OM75" s="250"/>
      <c r="ON75" s="250"/>
      <c r="OO75" s="250"/>
      <c r="OP75" s="250"/>
      <c r="OQ75" s="244"/>
      <c r="OR75" s="244"/>
      <c r="OS75" s="244"/>
      <c r="OT75" s="244"/>
      <c r="OU75" s="244"/>
      <c r="OV75" s="244"/>
      <c r="OW75" s="244"/>
      <c r="OX75" s="198">
        <v>0</v>
      </c>
      <c r="OY75" s="198">
        <v>0</v>
      </c>
      <c r="OZ75" s="198">
        <v>0</v>
      </c>
      <c r="PA75" s="198">
        <v>0</v>
      </c>
      <c r="PB75" s="353">
        <v>0</v>
      </c>
      <c r="PC75" s="250"/>
      <c r="PD75" s="53" t="s">
        <v>1316</v>
      </c>
      <c r="PE75" s="330"/>
      <c r="PF75" s="328" t="s">
        <v>190</v>
      </c>
      <c r="PG75" s="54">
        <v>0</v>
      </c>
      <c r="PH75" s="55">
        <v>0</v>
      </c>
      <c r="PI75" s="4">
        <v>1</v>
      </c>
      <c r="PJ75" s="4" t="s">
        <v>190</v>
      </c>
      <c r="PK75" s="4">
        <v>0</v>
      </c>
      <c r="PL75" s="4"/>
      <c r="PM75" s="330"/>
      <c r="PN75" s="53" t="s">
        <v>972</v>
      </c>
      <c r="PO75" s="53">
        <v>0</v>
      </c>
      <c r="PP75" s="247"/>
      <c r="PQ75" s="247"/>
      <c r="PR75" s="237"/>
      <c r="PS75" s="254"/>
      <c r="PT75" s="237">
        <v>1579.9397350501818</v>
      </c>
      <c r="PU75" s="200">
        <v>1506.0252838259262</v>
      </c>
      <c r="PV75" s="200">
        <v>2178.5553362573096</v>
      </c>
      <c r="PW75" s="200">
        <v>2567.1720198155649</v>
      </c>
      <c r="PX75" s="200" t="e">
        <f>IF($PI75=1,SUMIF(#REF!,$PF75,#REF!),SUMIF(#REF!,$PJ75,#REF!))</f>
        <v>#REF!</v>
      </c>
      <c r="PY75" s="200" t="e">
        <f>IF($PI75=1,SUMIF(#REF!,$PF75,#REF!),SUMIF(#REF!,$PJ75,#REF!))</f>
        <v>#REF!</v>
      </c>
      <c r="PZ75" s="200" t="e">
        <f>IF($PI75=1,SUMIF(#REF!,$PF75,#REF!),SUMIF(#REF!,$PJ75,#REF!))</f>
        <v>#REF!</v>
      </c>
      <c r="QA75" s="200" t="e">
        <f>IF($PI75=1,SUMIF(#REF!,$PF75,#REF!),SUMIF(#REF!,$PJ75,#REF!))</f>
        <v>#REF!</v>
      </c>
      <c r="QB75" s="200" t="e">
        <f>IF($PI75=1,SUMIF(#REF!,$PF75,#REF!),SUMIF(#REF!,$PJ75,#REF!))</f>
        <v>#REF!</v>
      </c>
      <c r="QC75" s="200" t="e">
        <f>IF($PI75=1,SUMIF(#REF!,$PF75,#REF!),SUMIF(#REF!,$PJ75,#REF!))</f>
        <v>#REF!</v>
      </c>
      <c r="QD75" s="248">
        <f t="shared" si="55"/>
        <v>0</v>
      </c>
      <c r="QE75" s="248">
        <f t="shared" si="56"/>
        <v>0</v>
      </c>
      <c r="QF75" s="248">
        <f t="shared" si="50"/>
        <v>0</v>
      </c>
      <c r="QG75" s="248">
        <f t="shared" si="57"/>
        <v>3.2534119024153347</v>
      </c>
      <c r="QH75" s="57">
        <f t="shared" si="85"/>
        <v>3.1012072644543474</v>
      </c>
      <c r="QI75" s="57">
        <f t="shared" si="86"/>
        <v>4.4860811484210528</v>
      </c>
      <c r="QJ75" s="57">
        <f>IF(Tabelle2[[#This Row],[Index and Premium Usage]]=1,($AW75*(1+$AZ75))*(PW75*(1+$PG75)+$PH75)/1000,($AW75*(1+$AZ75))*(PW75*(1+$PG75)+$PK75)/1000)</f>
        <v>5.2863206232042108</v>
      </c>
      <c r="QK75" s="57" t="e">
        <f>IF($PI75=1,($AW75*(1+$AY75))*(PX75*(1+$PG75)+$PH75)/1000,($AW75*(1+$AZ75))*(PX75*(1+$PG75)+$PK75+Tabelle2[[#This Row],[Premium VW 2023]])/1000)</f>
        <v>#REF!</v>
      </c>
      <c r="QL75" s="57" t="e">
        <f t="shared" si="44"/>
        <v>#REF!</v>
      </c>
      <c r="QM75" s="57" t="e">
        <f t="shared" si="45"/>
        <v>#REF!</v>
      </c>
      <c r="QN75" s="57" t="e">
        <f t="shared" si="46"/>
        <v>#REF!</v>
      </c>
      <c r="QO75" s="57" t="e">
        <f t="shared" si="47"/>
        <v>#REF!</v>
      </c>
      <c r="QP75" s="57" t="e">
        <f t="shared" si="48"/>
        <v>#REF!</v>
      </c>
    </row>
    <row r="76" spans="1:458" ht="15" customHeight="1">
      <c r="A76" s="94" t="s">
        <v>845</v>
      </c>
      <c r="B76" s="94" t="s">
        <v>87</v>
      </c>
      <c r="C76" s="94" t="s">
        <v>1553</v>
      </c>
      <c r="D76" s="2" t="s">
        <v>108</v>
      </c>
      <c r="E76" s="173" t="s">
        <v>304</v>
      </c>
      <c r="F76" s="2" t="s">
        <v>304</v>
      </c>
      <c r="G76" s="2" t="s">
        <v>304</v>
      </c>
      <c r="H76" s="2" t="s">
        <v>1558</v>
      </c>
      <c r="I76" s="188" t="s">
        <v>248</v>
      </c>
      <c r="J76" s="2" t="s">
        <v>1238</v>
      </c>
      <c r="K76" s="2" t="s">
        <v>28</v>
      </c>
      <c r="L76" s="2" t="s">
        <v>28</v>
      </c>
      <c r="M76" s="2" t="s">
        <v>453</v>
      </c>
      <c r="N76" s="64">
        <v>0</v>
      </c>
      <c r="O76" s="64"/>
      <c r="P76" s="3"/>
      <c r="Q76" s="2"/>
      <c r="R76" s="63"/>
      <c r="S76" s="63"/>
      <c r="T76" s="94" t="s">
        <v>1282</v>
      </c>
      <c r="U76" s="63" t="s">
        <v>14</v>
      </c>
      <c r="V76" s="63"/>
      <c r="W76" s="63"/>
      <c r="X76" s="94"/>
      <c r="Y76" s="2" t="s">
        <v>66</v>
      </c>
      <c r="Z76" s="2" t="s">
        <v>261</v>
      </c>
      <c r="AA76" s="2" t="s">
        <v>454</v>
      </c>
      <c r="AB76" s="2">
        <v>0</v>
      </c>
      <c r="AC76" s="2" t="s">
        <v>1043</v>
      </c>
      <c r="AD76" s="63"/>
      <c r="AE76" s="63"/>
      <c r="AF76" s="63" t="s">
        <v>119</v>
      </c>
      <c r="AG76" s="2">
        <v>0</v>
      </c>
      <c r="AH76" s="2">
        <v>0</v>
      </c>
      <c r="AI76" s="2">
        <v>0</v>
      </c>
      <c r="AJ76" s="63" t="s">
        <v>120</v>
      </c>
      <c r="AK76" s="66"/>
      <c r="AL76" s="67"/>
      <c r="AM76" s="67"/>
      <c r="AN76" s="67"/>
      <c r="AO76" s="67"/>
      <c r="AP76" s="67">
        <v>1</v>
      </c>
      <c r="AQ76" s="42"/>
      <c r="AR76" s="37">
        <v>1.3120000000000001</v>
      </c>
      <c r="AS76" s="67">
        <v>1.3120000000000001</v>
      </c>
      <c r="AT76" s="67">
        <v>1.3120000000000001</v>
      </c>
      <c r="AU76" s="33">
        <v>1.3120000000000001</v>
      </c>
      <c r="AV76" s="33">
        <v>1.3120000000000001</v>
      </c>
      <c r="AW76" s="33">
        <v>1.3120000000000001</v>
      </c>
      <c r="AX76" s="193"/>
      <c r="AY76" s="61">
        <v>0.2</v>
      </c>
      <c r="AZ76" s="61">
        <v>0.2</v>
      </c>
      <c r="BA76" s="96">
        <v>0</v>
      </c>
      <c r="BB76" s="96">
        <v>0</v>
      </c>
      <c r="BC76" s="96">
        <v>0</v>
      </c>
      <c r="BD76" s="96">
        <v>0</v>
      </c>
      <c r="BE76" s="133">
        <v>0</v>
      </c>
      <c r="BF76" s="133">
        <v>0</v>
      </c>
      <c r="BG76" s="133">
        <v>0</v>
      </c>
      <c r="BH76" s="133">
        <v>0</v>
      </c>
      <c r="BI76" s="133">
        <v>0</v>
      </c>
      <c r="BJ76" s="133">
        <v>0</v>
      </c>
      <c r="BK76" s="133">
        <v>0</v>
      </c>
      <c r="BL76" s="133">
        <v>0</v>
      </c>
      <c r="BM76" s="96">
        <v>0</v>
      </c>
      <c r="BN76" s="96">
        <v>0</v>
      </c>
      <c r="BO76" s="96">
        <v>0</v>
      </c>
      <c r="BP76" s="96">
        <v>0</v>
      </c>
      <c r="BQ76" s="96">
        <v>0</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5">
        <f>SUM(Tabelle2[[#This Row],[Jan 22 CF]:[Mar 22 CF]])</f>
        <v>0</v>
      </c>
      <c r="CL76" s="95">
        <f>SUM(Tabelle2[[#This Row],[Apr 22 CF]:[Jun 22 CF]])</f>
        <v>0</v>
      </c>
      <c r="CM76" s="95">
        <f>SUM(Tabelle2[[#This Row],[Jul 22 CF]:[Sep 22 CF]])</f>
        <v>0</v>
      </c>
      <c r="CN76" s="95">
        <f>SUM(Tabelle2[[#This Row],[Oct 22 CF]:[Dec 22 CF]])</f>
        <v>0</v>
      </c>
      <c r="CO76" s="95">
        <f>SUM(Tabelle2[[#This Row],[Jan 23 CF]:[Mar 23 CF]])</f>
        <v>0</v>
      </c>
      <c r="CP76" s="95">
        <f>SUM(Tabelle2[[#This Row],[Apr 23 CF]:[Jun 23 CF]])</f>
        <v>0</v>
      </c>
      <c r="CQ76" s="95">
        <f>SUM(Tabelle2[[#This Row],[Jul 23 CF]:[Sep 23 CF]])</f>
        <v>0</v>
      </c>
      <c r="CR76" s="95">
        <f>SUM(Tabelle2[[#This Row],[Oct 23 CF]:[Dec 23 CF]])</f>
        <v>0</v>
      </c>
      <c r="CS76" s="95">
        <f>SUM(Tabelle2[[#This Row],[Jan 24 CF]:[Mar 24 CF]])</f>
        <v>0</v>
      </c>
      <c r="CT76" s="95">
        <f>SUM(Tabelle2[[#This Row],[Apr 24 CF]:[Jun 24 CF]])</f>
        <v>0</v>
      </c>
      <c r="CU76" s="95">
        <f>SUM(Tabelle2[[#This Row],[Jul 24 CF]:[Sep 24 CF]])</f>
        <v>0</v>
      </c>
      <c r="CV76" s="95">
        <f>SUM(Tabelle2[[#This Row],[Oct 24 CF]:[Dec 24 CF]])</f>
        <v>0</v>
      </c>
      <c r="CW76" s="98">
        <v>15692</v>
      </c>
      <c r="CX76" s="275">
        <v>13235</v>
      </c>
      <c r="CY76" s="98">
        <v>4410</v>
      </c>
      <c r="CZ76" s="52">
        <v>-160</v>
      </c>
      <c r="DA76" s="52">
        <f>SUM(Tabelle2[[#This Row],[Jan 22 CF]:[Dec 22 CF]])</f>
        <v>0</v>
      </c>
      <c r="DB76" s="98">
        <f>SUM(Tabelle2[[#This Row],[Jan 23 CF]:[Dec 23 CF]])</f>
        <v>0</v>
      </c>
      <c r="DC76" s="98">
        <f>SUM(Tabelle2[[#This Row],[Jan 24 CF]:[Dec 24 CF]])</f>
        <v>0</v>
      </c>
      <c r="DD76" s="98">
        <v>0</v>
      </c>
      <c r="DE76" s="98">
        <v>0</v>
      </c>
      <c r="DF76" s="98">
        <v>0</v>
      </c>
      <c r="DG76" s="98">
        <v>0</v>
      </c>
      <c r="DH76" s="98">
        <v>0</v>
      </c>
      <c r="DI76" s="98">
        <v>0</v>
      </c>
      <c r="DJ76" s="98">
        <v>0</v>
      </c>
      <c r="DK76" s="98">
        <v>0</v>
      </c>
      <c r="DL76" s="98">
        <v>0</v>
      </c>
      <c r="DM76" s="98">
        <v>0</v>
      </c>
      <c r="DN76" s="95"/>
      <c r="DO76" s="95"/>
      <c r="DP76" s="226">
        <v>0.95</v>
      </c>
      <c r="DQ76" s="226">
        <v>0.92500000000000004</v>
      </c>
      <c r="DR76" s="226">
        <v>0.8</v>
      </c>
      <c r="DS76" s="226">
        <v>0.85</v>
      </c>
      <c r="DT76" s="226">
        <v>0.9</v>
      </c>
      <c r="DU76" s="226">
        <v>0.9</v>
      </c>
      <c r="DV76" s="226">
        <v>0.9</v>
      </c>
      <c r="DW76" s="226">
        <v>0.9</v>
      </c>
      <c r="DX76" s="226">
        <v>0.9</v>
      </c>
      <c r="DY76" s="226">
        <v>0.9</v>
      </c>
      <c r="DZ76" s="226">
        <v>0.9</v>
      </c>
      <c r="EA76" s="226">
        <v>0.88</v>
      </c>
      <c r="EB76" s="226">
        <v>0.9</v>
      </c>
      <c r="EC76" s="226">
        <v>0.93</v>
      </c>
      <c r="ED76" s="226">
        <v>0.93</v>
      </c>
      <c r="EE76" s="226">
        <v>0.9</v>
      </c>
      <c r="EF76" s="316">
        <v>0.9</v>
      </c>
      <c r="EG76" s="316">
        <v>0.9</v>
      </c>
      <c r="EH76" s="316">
        <v>0.9</v>
      </c>
      <c r="EI76" s="226">
        <v>0.95</v>
      </c>
      <c r="EJ76" s="226">
        <v>0.95</v>
      </c>
      <c r="EK76" s="226">
        <v>0.95</v>
      </c>
      <c r="EL76" s="226">
        <v>0.97499999999999998</v>
      </c>
      <c r="EM76" s="226">
        <v>0.95</v>
      </c>
      <c r="EN76" s="226">
        <v>0.9</v>
      </c>
      <c r="EO76" s="226">
        <v>0.9</v>
      </c>
      <c r="EP76" s="226">
        <v>0.9</v>
      </c>
      <c r="EQ76" s="226">
        <v>0.9</v>
      </c>
      <c r="ER76" s="226">
        <v>0.9</v>
      </c>
      <c r="ES76" s="226">
        <v>0.9</v>
      </c>
      <c r="ET76" s="226">
        <v>0.9</v>
      </c>
      <c r="EU76" s="226">
        <v>0.9</v>
      </c>
      <c r="EV76" s="226">
        <v>0.9</v>
      </c>
      <c r="EW76" s="226">
        <v>0.9</v>
      </c>
      <c r="EX76" s="226">
        <v>0.9</v>
      </c>
      <c r="EY76" s="226">
        <v>0.9</v>
      </c>
      <c r="EZ76" s="316">
        <v>0.9</v>
      </c>
      <c r="FA76" s="226">
        <v>0.9</v>
      </c>
      <c r="FB76" s="226">
        <v>0.85</v>
      </c>
      <c r="FC76" s="226">
        <v>0.85</v>
      </c>
      <c r="FD76" s="226">
        <v>0.85</v>
      </c>
      <c r="FE76" s="226">
        <v>0.85</v>
      </c>
      <c r="FF76" s="226">
        <v>0.85</v>
      </c>
      <c r="FG76" s="226">
        <v>0.85</v>
      </c>
      <c r="FH76" s="226">
        <v>0.85</v>
      </c>
      <c r="FI76" s="226">
        <v>0.85</v>
      </c>
      <c r="FJ76" s="226">
        <v>0.85</v>
      </c>
      <c r="FK76" s="226">
        <v>0.85</v>
      </c>
      <c r="FL76" s="226">
        <v>0.85</v>
      </c>
      <c r="FM76" s="195">
        <f t="shared" si="70"/>
        <v>0</v>
      </c>
      <c r="FN76" s="195">
        <f t="shared" si="71"/>
        <v>0</v>
      </c>
      <c r="FO76" s="195">
        <f t="shared" si="72"/>
        <v>0</v>
      </c>
      <c r="FP76" s="195">
        <f t="shared" si="73"/>
        <v>0</v>
      </c>
      <c r="FQ76" s="195">
        <f t="shared" si="74"/>
        <v>0</v>
      </c>
      <c r="FR76" s="195">
        <f t="shared" si="75"/>
        <v>0</v>
      </c>
      <c r="FS76" s="195">
        <f t="shared" si="76"/>
        <v>0</v>
      </c>
      <c r="FT76" s="95">
        <f t="shared" si="77"/>
        <v>0</v>
      </c>
      <c r="FU76" s="95">
        <f t="shared" si="78"/>
        <v>0</v>
      </c>
      <c r="FV76" s="95">
        <f t="shared" si="79"/>
        <v>0</v>
      </c>
      <c r="FW76" s="95">
        <f t="shared" si="80"/>
        <v>0</v>
      </c>
      <c r="FX76" s="95">
        <f t="shared" si="81"/>
        <v>0</v>
      </c>
      <c r="FY76" s="95">
        <f t="shared" si="82"/>
        <v>0</v>
      </c>
      <c r="FZ76" s="95">
        <f t="shared" si="83"/>
        <v>0</v>
      </c>
      <c r="GA76" s="95">
        <f t="shared" si="63"/>
        <v>0</v>
      </c>
      <c r="GB76" s="95">
        <f t="shared" si="64"/>
        <v>0</v>
      </c>
      <c r="GC76" s="95">
        <f t="shared" si="65"/>
        <v>0</v>
      </c>
      <c r="GD76" s="95">
        <f t="shared" si="66"/>
        <v>0</v>
      </c>
      <c r="GE76" s="95">
        <f t="shared" si="67"/>
        <v>0</v>
      </c>
      <c r="GF76" s="95">
        <f t="shared" si="68"/>
        <v>0</v>
      </c>
      <c r="GG76" s="95">
        <f t="shared" si="69"/>
        <v>0</v>
      </c>
      <c r="GH76" s="95">
        <f t="shared" si="84"/>
        <v>0</v>
      </c>
      <c r="GI76" s="95">
        <f>BW76*Tabelle2[[#This Row],[Nov 2023 AF]]</f>
        <v>0</v>
      </c>
      <c r="GJ76" s="95">
        <f>BX76*Tabelle2[[#This Row],[Dec 2023 AF]]</f>
        <v>0</v>
      </c>
      <c r="GK76" s="95">
        <f>BY76*Tabelle2[[#This Row],[Jan 2024 AF]]</f>
        <v>0</v>
      </c>
      <c r="GL76" s="95">
        <f>BZ76*Tabelle2[[#This Row],[Feb 2024 AF]]</f>
        <v>0</v>
      </c>
      <c r="GM76" s="95">
        <f>CA76*Tabelle2[[#This Row],[Mar 2024 AF]]</f>
        <v>0</v>
      </c>
      <c r="GN76" s="95">
        <f>CB76*Tabelle2[[#This Row],[Apr 2024 AF]]</f>
        <v>0</v>
      </c>
      <c r="GO76" s="95">
        <f>CC76*Tabelle2[[#This Row],[May 2024 AF]]</f>
        <v>0</v>
      </c>
      <c r="GP76" s="95">
        <f>CD76*Tabelle2[[#This Row],[Jun 2024 AF]]</f>
        <v>0</v>
      </c>
      <c r="GQ76" s="95">
        <f>CE76*Tabelle2[[#This Row],[Jul 2024 AF]]</f>
        <v>0</v>
      </c>
      <c r="GR76" s="95">
        <f>CF76*Tabelle2[[#This Row],[Aug 2024 AF]]</f>
        <v>0</v>
      </c>
      <c r="GS76" s="95">
        <f>CG76*Tabelle2[[#This Row],[Sep 2024 AF]]</f>
        <v>0</v>
      </c>
      <c r="GT76" s="95">
        <f>CH76*Tabelle2[[#This Row],[Oct 2024 AF]]</f>
        <v>0</v>
      </c>
      <c r="GU76" s="95">
        <f>CI76*Tabelle2[[#This Row],[Nov 2024 AF]]</f>
        <v>0</v>
      </c>
      <c r="GV76" s="95">
        <f>CJ76*Tabelle2[[#This Row],[Dec 2024 AF]]</f>
        <v>0</v>
      </c>
      <c r="GW76" s="95">
        <f>SUM(Tabelle2[[#This Row],[Jan 22 NF]:[Mar 22 NF]])</f>
        <v>0</v>
      </c>
      <c r="GX76" s="95">
        <f>SUM(Tabelle2[[#This Row],[Apr 22 NF]:[Jun 22 NF]])</f>
        <v>0</v>
      </c>
      <c r="GY76" s="95">
        <f>SUM(Tabelle2[[#This Row],[Jul 22 NF]:[Sep 22 NF]])</f>
        <v>0</v>
      </c>
      <c r="GZ76" s="95">
        <f>SUM(Tabelle2[[#This Row],[Oct 22 NF]:[Dec 22 NF]])</f>
        <v>0</v>
      </c>
      <c r="HA76" s="98">
        <f>SUM(Tabelle2[[#This Row],[Jan 23 NF]:[Mar 23 NF]])</f>
        <v>0</v>
      </c>
      <c r="HB76" s="98">
        <f>SUM(Tabelle2[[#This Row],[Apr 23 NF]:[Jun 23 NF]])</f>
        <v>0</v>
      </c>
      <c r="HC76" s="98">
        <f>SUM(Tabelle2[[#This Row],[Jul 23 NF]:[Sep 23 NF]])</f>
        <v>0</v>
      </c>
      <c r="HD76" s="98">
        <f>SUM(Tabelle2[[#This Row],[Oct 23 NF]:[Dec 23 NF]])</f>
        <v>0</v>
      </c>
      <c r="HE76" s="95">
        <f>SUM(Tabelle2[[#This Row],[Jan 24 NF]:[Mar 24 NF]])</f>
        <v>0</v>
      </c>
      <c r="HF76" s="98">
        <f>SUM(Tabelle2[[#This Row],[Apr 24 NF]:[Jun 24 NF]])</f>
        <v>0</v>
      </c>
      <c r="HG76" s="98">
        <f>SUM(Tabelle2[[#This Row],[Jul 24 NF]:[Sep 24 NF]])</f>
        <v>0</v>
      </c>
      <c r="HH76" s="98">
        <f>SUM(Tabelle2[[#This Row],[Oct 24 NF]:[Dec 24 NF]])</f>
        <v>0</v>
      </c>
      <c r="HI76" s="95">
        <v>0</v>
      </c>
      <c r="HJ76" s="95">
        <v>0</v>
      </c>
      <c r="HK76" s="95">
        <v>0</v>
      </c>
      <c r="HL76" s="95">
        <v>0</v>
      </c>
      <c r="HM76" s="95">
        <v>0</v>
      </c>
      <c r="HN76" s="95">
        <v>0</v>
      </c>
      <c r="HO76" s="95">
        <v>0</v>
      </c>
      <c r="HP76" s="95">
        <v>0</v>
      </c>
      <c r="HQ76" s="95">
        <v>0</v>
      </c>
      <c r="HR76" s="95">
        <v>0</v>
      </c>
      <c r="HS76" s="95">
        <v>0</v>
      </c>
      <c r="HT76" s="95">
        <v>490</v>
      </c>
      <c r="HU76" s="95">
        <v>8373</v>
      </c>
      <c r="HV76" s="98">
        <v>15692</v>
      </c>
      <c r="HW76" s="98">
        <v>13235</v>
      </c>
      <c r="HX76" s="98">
        <v>4410</v>
      </c>
      <c r="HY76" s="98">
        <v>-160</v>
      </c>
      <c r="HZ76" s="98">
        <f>SUM(Tabelle2[[#This Row],[Jan 22 NF]:[Dec 22 NF]])</f>
        <v>0</v>
      </c>
      <c r="IA76" s="98">
        <f>SUM(Tabelle2[[#This Row],[Jan 23 NF]:[Dec 23 NF]])</f>
        <v>0</v>
      </c>
      <c r="IB76" s="98">
        <f>SUM(Tabelle2[[#This Row],[Jan 24 NF]:[Dec 24 NF]])</f>
        <v>0</v>
      </c>
      <c r="IC76" s="98">
        <f>IFERROR(Tabelle2[[#This Row],[2025 CF]]*Tabelle2[[#This Row],[2025 AF]],0)</f>
        <v>0</v>
      </c>
      <c r="ID76" s="98">
        <f>IFERROR(Tabelle2[[#This Row],[2026 CF]]*Tabelle2[[#This Row],[2026 AF]],0)</f>
        <v>0</v>
      </c>
      <c r="IE76" s="98">
        <f>IFERROR(Tabelle2[[#This Row],[2027 CF]]*Tabelle2[[#This Row],[2027 AF]],0)</f>
        <v>0</v>
      </c>
      <c r="IF76" s="98">
        <f>IFERROR(Tabelle2[[#This Row],[2028 CF]]*Tabelle2[[#This Row],[2028 AF]],0)</f>
        <v>0</v>
      </c>
      <c r="IG76" s="98">
        <f>IFERROR(Tabelle2[[#This Row],[2029 CF]]*Tabelle2[[#This Row],[2029 AF]],0)</f>
        <v>0</v>
      </c>
      <c r="IH76" s="98">
        <f>IFERROR(Tabelle2[[#This Row],[2030 CF]]*Tabelle2[[#This Row],[2030 AF]],0)</f>
        <v>0</v>
      </c>
      <c r="II76" s="98">
        <f>IFERROR(Tabelle2[[#This Row],[2031 CF]]*Tabelle2[[#This Row],[2031 AF]],0)</f>
        <v>0</v>
      </c>
      <c r="IJ76" s="98">
        <f>IFERROR(Tabelle2[[#This Row],[2032 CF]]*Tabelle2[[#This Row],[2032 AF]],0)</f>
        <v>0</v>
      </c>
      <c r="IK76" s="98">
        <f>IFERROR(Tabelle2[[#This Row],[2033 CF]]*Tabelle2[[#This Row],[2033 AF]],0)</f>
        <v>0</v>
      </c>
      <c r="IL76" s="98">
        <f>IFERROR(Tabelle2[[#This Row],[2034 CF]]*Tabelle2[[#This Row],[2034 AF]],0)</f>
        <v>0</v>
      </c>
      <c r="IM76" s="98">
        <f>IFERROR(Tabelle2[[#This Row],[2035 CF]]*Tabelle2[[#This Row],[2035 AF]],0)</f>
        <v>0</v>
      </c>
      <c r="IN76" s="51">
        <v>0</v>
      </c>
      <c r="IO76" s="51">
        <v>0</v>
      </c>
      <c r="IP76" s="51">
        <v>0</v>
      </c>
      <c r="IQ76" s="51">
        <v>0</v>
      </c>
      <c r="IR76" s="51">
        <v>0</v>
      </c>
      <c r="IS76" s="51">
        <v>0</v>
      </c>
      <c r="IT76" s="51">
        <v>0</v>
      </c>
      <c r="IU76" s="51">
        <v>0</v>
      </c>
      <c r="IV76" s="51">
        <v>0</v>
      </c>
      <c r="IW76" s="51">
        <v>0</v>
      </c>
      <c r="IX76" s="51">
        <v>0</v>
      </c>
      <c r="IY76" s="51">
        <v>0</v>
      </c>
      <c r="IZ76" s="199">
        <v>0</v>
      </c>
      <c r="JA76" s="199">
        <v>0</v>
      </c>
      <c r="JB76" s="199">
        <v>0</v>
      </c>
      <c r="JC76" s="199">
        <v>0</v>
      </c>
      <c r="JD76" s="199">
        <v>0</v>
      </c>
      <c r="JE76" s="196">
        <v>0</v>
      </c>
      <c r="JF76" s="196">
        <v>0</v>
      </c>
      <c r="JG76" s="196">
        <v>0</v>
      </c>
      <c r="JH76" s="196">
        <v>0</v>
      </c>
      <c r="JI76" s="196">
        <v>0</v>
      </c>
      <c r="JJ76" s="196">
        <v>0</v>
      </c>
      <c r="JK76" s="196">
        <v>0</v>
      </c>
      <c r="JL76" s="196">
        <v>0</v>
      </c>
      <c r="JM76" s="196">
        <v>0</v>
      </c>
      <c r="JN76" s="196">
        <v>0</v>
      </c>
      <c r="JO76" s="196">
        <v>0</v>
      </c>
      <c r="JP76" s="196">
        <v>0</v>
      </c>
      <c r="JQ76" s="196">
        <f>SUM(Tabelle2[[#This Row],[Jan-23B]:[Mar-23B]])</f>
        <v>0</v>
      </c>
      <c r="JR76" s="196">
        <f>SUM(Tabelle2[[#This Row],[Apr-23B]:[Jun-23B]])</f>
        <v>0</v>
      </c>
      <c r="JS76" s="196">
        <f>SUM(Tabelle2[[#This Row],[Jul-23B]:[Sep-23B]])</f>
        <v>0</v>
      </c>
      <c r="JT76" s="196">
        <f>SUM(Tabelle2[[#This Row],[Oct-23B]:[Dec-23B]])</f>
        <v>0</v>
      </c>
      <c r="JU76" s="196">
        <f>SUM(Tabelle2[[#This Row],[1Q23 B1]:[4Q23 B]])</f>
        <v>0</v>
      </c>
      <c r="JV76" s="196">
        <v>0</v>
      </c>
      <c r="JW76" s="196">
        <v>0</v>
      </c>
      <c r="JX76" s="196">
        <v>0</v>
      </c>
      <c r="JY76" s="196">
        <v>0</v>
      </c>
      <c r="JZ76" s="196">
        <v>0</v>
      </c>
      <c r="KA76" s="196">
        <v>0</v>
      </c>
      <c r="KB76" s="196">
        <v>0</v>
      </c>
      <c r="KC76" s="196">
        <v>0</v>
      </c>
      <c r="KD76" s="196">
        <v>0</v>
      </c>
      <c r="KE76" s="196">
        <v>0</v>
      </c>
      <c r="KF76" s="196" t="str">
        <f>IF(SUM(Tabelle2[[#This Row],[2018 NF]:[2028 NF]],Tabelle2[[#This Row],[2023 B]])&gt;0,"yes","no")</f>
        <v>yes</v>
      </c>
      <c r="KG76" s="196" t="str">
        <f>IFERROR(INDEX(Tabelle2[[#Headers],[2005 NF]:[2034 NF]],MATCH(TRUE,INDEX(Tabelle2[[#This Row],[2005 NF]:[2034 NF]]&gt;1000,),0)),0)</f>
        <v>2017 NF</v>
      </c>
      <c r="KH76" s="196" t="str">
        <f>IFERROR(LOOKUP(2,1/(Tabelle2[[#This Row],[2005 NF]:[2035 NF]]&gt;1000),Tabelle2[[#Headers],[2005 NF]:[2035 NF]]),0)</f>
        <v>2020 NF</v>
      </c>
      <c r="KI76" s="196">
        <f>SUM(Tabelle2[[#This Row],[Jan 23 NF]:[Mar 23 NF]])</f>
        <v>0</v>
      </c>
      <c r="KJ76" s="196">
        <f>SUM(Tabelle2[[#This Row],[Jan-23B]:[Mar-23B]])</f>
        <v>0</v>
      </c>
      <c r="KK76" s="52">
        <v>0</v>
      </c>
      <c r="KL76" s="52">
        <v>0</v>
      </c>
      <c r="KM76" s="52">
        <v>0</v>
      </c>
      <c r="KN76" s="52">
        <v>0</v>
      </c>
      <c r="KO76" s="52">
        <v>0</v>
      </c>
      <c r="KP76" s="52">
        <v>0</v>
      </c>
      <c r="KQ76" s="52">
        <v>0</v>
      </c>
      <c r="KR76" s="52">
        <v>0</v>
      </c>
      <c r="KS76" s="52">
        <v>0</v>
      </c>
      <c r="KT76" s="52">
        <v>0</v>
      </c>
      <c r="KU76" s="52">
        <v>0</v>
      </c>
      <c r="KV76" s="52">
        <v>0</v>
      </c>
      <c r="KW76" s="52">
        <v>0</v>
      </c>
      <c r="KX76" s="52">
        <v>0</v>
      </c>
      <c r="KY76" s="52">
        <v>0</v>
      </c>
      <c r="KZ76" s="52">
        <v>0</v>
      </c>
      <c r="LA76" s="52" t="e">
        <f>$AV76*2.204623/#REF!*$AP76*Tabelle2[[#This Row],[May 23 NF]]</f>
        <v>#REF!</v>
      </c>
      <c r="LB76" s="52" t="e">
        <f>$AV76*2.204623/#REF!*$AP76*Tabelle2[[#This Row],[Jun 23 NF]]</f>
        <v>#REF!</v>
      </c>
      <c r="LC76" s="52" t="e">
        <f>$AV76*2.204623/#REF!*$AP76*Tabelle2[[#This Row],[Jul 23 NF]]</f>
        <v>#REF!</v>
      </c>
      <c r="LD76" s="52" t="e">
        <f>$AV76*2.204623/#REF!*$AP76*Tabelle2[[#This Row],[Aug 23 NF]]</f>
        <v>#REF!</v>
      </c>
      <c r="LE76" s="52" t="e">
        <f>$AV76*2.204623/#REF!*$AP76*Tabelle2[[#This Row],[Sep 23 NF]]</f>
        <v>#REF!</v>
      </c>
      <c r="LF76" s="52" t="e">
        <f>$AV76*2.204623/#REF!*$AP76*Tabelle2[[#This Row],[Oct 23 NF]]</f>
        <v>#REF!</v>
      </c>
      <c r="LG76" s="52" t="e">
        <f>$AV76*2.204623/#REF!*$AP76*Tabelle2[[#This Row],[Nov 23 NF]]</f>
        <v>#REF!</v>
      </c>
      <c r="LH76" s="52" t="e">
        <f>$AV76*2.204623/#REF!*$AP76*Tabelle2[[#This Row],[Dec 23 NF]]</f>
        <v>#REF!</v>
      </c>
      <c r="LI76" s="52" t="e">
        <f>$AV76*2.204623/#REF!*$AP76*Tabelle2[[#This Row],[Jan 24 NF]]</f>
        <v>#REF!</v>
      </c>
      <c r="LJ76" s="52" t="e">
        <f>$AV76*2.204623/#REF!*$AP76*Tabelle2[[#This Row],[Feb 24 NF]]</f>
        <v>#REF!</v>
      </c>
      <c r="LK76" s="52" t="e">
        <f>$AV76*2.204623/#REF!*$AP76*Tabelle2[[#This Row],[Mar 24 NF]]</f>
        <v>#REF!</v>
      </c>
      <c r="LL76" s="52" t="e">
        <f>$AV76*2.204623/#REF!*$AP76*Tabelle2[[#This Row],[Apr 24 NF]]</f>
        <v>#REF!</v>
      </c>
      <c r="LM76" s="52" t="e">
        <f>$AV76*2.204623/#REF!*$AP76*Tabelle2[[#This Row],[May 24 NF]]</f>
        <v>#REF!</v>
      </c>
      <c r="LN76" s="52" t="e">
        <f>$AV76*2.204623/#REF!*$AP76*Tabelle2[[#This Row],[Jun 24 NF]]</f>
        <v>#REF!</v>
      </c>
      <c r="LO76" s="52" t="e">
        <f>$AV76*2.204623/#REF!*$AP76*Tabelle2[[#This Row],[Jul 24 NF]]</f>
        <v>#REF!</v>
      </c>
      <c r="LP76" s="52" t="e">
        <f>$AV76*2.204623/#REF!*$AP76*Tabelle2[[#This Row],[Aug 24 NF]]</f>
        <v>#REF!</v>
      </c>
      <c r="LQ76" s="52" t="e">
        <f>$AV76*2.204623/#REF!*$AP76*Tabelle2[[#This Row],[Sep 24 NF]]</f>
        <v>#REF!</v>
      </c>
      <c r="LR76" s="52" t="e">
        <f>$AV76*2.204623/#REF!*$AP76*Tabelle2[[#This Row],[Oct 24 NF]]</f>
        <v>#REF!</v>
      </c>
      <c r="LS76" s="52" t="e">
        <f>$AV76*2.204623/#REF!*$AP76*Tabelle2[[#This Row],[Nov 24 NF]]</f>
        <v>#REF!</v>
      </c>
      <c r="LT76" s="52" t="e">
        <f>$AV76*2.204623/#REF!*$AP76*Tabelle2[[#This Row],[Dec 24 NF]]</f>
        <v>#REF!</v>
      </c>
      <c r="LU76" s="198">
        <f>SUM(Tabelle2[[#This Row],[Jan 22 EV]:[Mar 22 EV]])</f>
        <v>0</v>
      </c>
      <c r="LV76" s="198">
        <f>SUM(Tabelle2[[#This Row],[Apr 22 EV]:[Jun 22 EV]])</f>
        <v>0</v>
      </c>
      <c r="LW76" s="198">
        <f>SUM(Tabelle2[[#This Row],[Jul 22 EV]:[Sep 22 EV]])</f>
        <v>0</v>
      </c>
      <c r="LX76" s="198">
        <f>SUM(Tabelle2[[#This Row],[Oct 22 EV]:[Dec 22 EV]])</f>
        <v>0</v>
      </c>
      <c r="LY76" s="198">
        <f>SUM(Tabelle2[[#This Row],[Jan 23 EV]:[Mar 23 EV]])</f>
        <v>0</v>
      </c>
      <c r="LZ76" s="198" t="e">
        <f>SUM(Tabelle2[[#This Row],[Apr 23 EV]:[Jun 23 EV]])</f>
        <v>#REF!</v>
      </c>
      <c r="MA76" s="198" t="e">
        <f>SUM(Tabelle2[[#This Row],[Jul 23 EV]:[Sep 23 EV]])</f>
        <v>#REF!</v>
      </c>
      <c r="MB76" s="198" t="e">
        <f>SUM(Tabelle2[[#This Row],[Oct 23 EV]:[Dec 23 EV]])</f>
        <v>#REF!</v>
      </c>
      <c r="MC76" s="198" t="e">
        <f>SUM(Tabelle2[[#This Row],[Jan 24 EV]:[Mar 24 EV]])</f>
        <v>#REF!</v>
      </c>
      <c r="MD76" s="198" t="e">
        <f>SUM(Tabelle2[[#This Row],[Apr 24 EV]:[Jun 24 EV]])</f>
        <v>#REF!</v>
      </c>
      <c r="ME76" s="198" t="e">
        <f>SUM(Tabelle2[[#This Row],[Jul 24 EV]:[Sep 24 EV]])</f>
        <v>#REF!</v>
      </c>
      <c r="MF76" s="198" t="e">
        <f>SUM(Tabelle2[[#This Row],[Oct 24 EV]:[Dec 24 EV]])</f>
        <v>#REF!</v>
      </c>
      <c r="MG76" s="68">
        <v>0</v>
      </c>
      <c r="MH76" s="68">
        <v>0</v>
      </c>
      <c r="MI76" s="68">
        <v>0</v>
      </c>
      <c r="MJ76" s="68">
        <v>0</v>
      </c>
      <c r="MK76" s="68">
        <v>0</v>
      </c>
      <c r="ML76" s="68">
        <v>0</v>
      </c>
      <c r="MM76" s="68">
        <v>0</v>
      </c>
      <c r="MN76" s="68">
        <v>0</v>
      </c>
      <c r="MO76" s="68">
        <v>0</v>
      </c>
      <c r="MP76" s="98">
        <v>47.243601141333336</v>
      </c>
      <c r="MQ76" s="98" t="e">
        <f>$AS76*2.204623/#REF!*$AP76*HU76</f>
        <v>#REF!</v>
      </c>
      <c r="MR76" s="98" t="e">
        <f>$AT76*2.204623/#REF!*$AP76*HV76</f>
        <v>#REF!</v>
      </c>
      <c r="MS76" s="98">
        <v>1276.0593083786666</v>
      </c>
      <c r="MT76" s="98">
        <v>425.19241027200007</v>
      </c>
      <c r="MU76" s="98">
        <v>-15.426482005333336</v>
      </c>
      <c r="MV76" s="98">
        <f>SUM(Tabelle2[[#This Row],[Jan 22 EV]:[Dec 22 EV]])</f>
        <v>0</v>
      </c>
      <c r="MW76" s="98" t="e">
        <f>SUM(Tabelle2[[#This Row],[Jan 23 EV]:[Dec 23 EV]])</f>
        <v>#REF!</v>
      </c>
      <c r="MX76" s="98" t="e">
        <f>SUM(Tabelle2[[#This Row],[Jan 24 EV]:[Dec 24 EV]])</f>
        <v>#REF!</v>
      </c>
      <c r="MY76" s="98">
        <f t="shared" si="51"/>
        <v>0</v>
      </c>
      <c r="MZ76" s="98">
        <f t="shared" si="52"/>
        <v>0</v>
      </c>
      <c r="NA76" s="98">
        <f t="shared" si="53"/>
        <v>0</v>
      </c>
      <c r="NB76" s="98">
        <f t="shared" si="54"/>
        <v>0</v>
      </c>
      <c r="NC76" s="52">
        <v>0</v>
      </c>
      <c r="ND76" s="52">
        <v>0</v>
      </c>
      <c r="NE76" s="52">
        <v>0</v>
      </c>
      <c r="NF76" s="52">
        <v>0</v>
      </c>
      <c r="NG76" s="52">
        <v>0</v>
      </c>
      <c r="NH76" s="52">
        <v>0</v>
      </c>
      <c r="NI76" s="52">
        <v>0</v>
      </c>
      <c r="NJ76" s="52">
        <v>0</v>
      </c>
      <c r="NK76" s="52">
        <v>0</v>
      </c>
      <c r="NL76" s="52">
        <v>0</v>
      </c>
      <c r="NM76" s="52">
        <v>0</v>
      </c>
      <c r="NN76" s="52">
        <v>0</v>
      </c>
      <c r="NO76" s="198">
        <f t="shared" si="58"/>
        <v>0</v>
      </c>
      <c r="NP76" s="198">
        <f t="shared" si="59"/>
        <v>0</v>
      </c>
      <c r="NQ76" s="198">
        <f t="shared" si="60"/>
        <v>0</v>
      </c>
      <c r="NR76" s="198">
        <f t="shared" si="61"/>
        <v>0</v>
      </c>
      <c r="NS76" s="198">
        <f t="shared" si="62"/>
        <v>0</v>
      </c>
      <c r="NT76" s="198">
        <v>0</v>
      </c>
      <c r="NU76" s="198">
        <v>0</v>
      </c>
      <c r="NV76" s="198">
        <v>0</v>
      </c>
      <c r="NW76" s="198">
        <v>0</v>
      </c>
      <c r="NX76" s="198">
        <v>0</v>
      </c>
      <c r="NY76" s="198">
        <v>0</v>
      </c>
      <c r="NZ76" s="198">
        <v>0</v>
      </c>
      <c r="OA76" s="198">
        <v>0</v>
      </c>
      <c r="OB76" s="198">
        <v>0</v>
      </c>
      <c r="OC76" s="198">
        <v>0</v>
      </c>
      <c r="OD76" s="198">
        <v>0</v>
      </c>
      <c r="OE76" s="198">
        <v>0</v>
      </c>
      <c r="OF76" s="198">
        <f>SUM(Tabelle2[[#This Row],[Jan 23 B EV]:[Mar 23 B EV]])</f>
        <v>0</v>
      </c>
      <c r="OG76" s="198">
        <f>SUM(Tabelle2[[#This Row],[Apr 23 B EV]:[Jun 23 B EV]])</f>
        <v>0</v>
      </c>
      <c r="OH76" s="198">
        <f>SUM(Tabelle2[[#This Row],[Jul 23 B EV]:[Sep 23 B EV]])</f>
        <v>0</v>
      </c>
      <c r="OI76" s="198">
        <f>SUM(Tabelle2[[#This Row],[Oct 23 B EV]:[Dec 23 B EV]])</f>
        <v>0</v>
      </c>
      <c r="OJ76" s="198">
        <f>SUM(Tabelle2[[#This Row],[Jan 23 B EV]:[Dec 23 B EV]])</f>
        <v>0</v>
      </c>
      <c r="OK76" s="68"/>
      <c r="OL76" s="68"/>
      <c r="OM76" s="43" t="s">
        <v>973</v>
      </c>
      <c r="ON76" s="43">
        <v>0</v>
      </c>
      <c r="OO76" s="43">
        <v>0</v>
      </c>
      <c r="OP76" s="43">
        <v>0</v>
      </c>
      <c r="OQ76" s="68"/>
      <c r="OR76" s="68"/>
      <c r="OS76" s="68"/>
      <c r="OT76" s="68"/>
      <c r="OU76" s="68"/>
      <c r="OV76" s="68"/>
      <c r="OW76" s="68"/>
      <c r="OX76" s="198">
        <v>0</v>
      </c>
      <c r="OY76" s="198">
        <v>0</v>
      </c>
      <c r="OZ76" s="198">
        <v>0</v>
      </c>
      <c r="PA76" s="198">
        <v>0</v>
      </c>
      <c r="PB76" s="353">
        <v>0</v>
      </c>
      <c r="PC76" s="130" t="s">
        <v>57</v>
      </c>
      <c r="PD76" s="332" t="s">
        <v>100</v>
      </c>
      <c r="PE76" s="3" t="s">
        <v>159</v>
      </c>
      <c r="PF76" s="328" t="s">
        <v>45</v>
      </c>
      <c r="PG76" s="131">
        <v>0</v>
      </c>
      <c r="PH76" s="55">
        <v>0</v>
      </c>
      <c r="PI76" s="4">
        <v>1</v>
      </c>
      <c r="PJ76" s="4" t="s">
        <v>45</v>
      </c>
      <c r="PK76" s="4">
        <v>0</v>
      </c>
      <c r="PL76" s="4"/>
      <c r="PM76" s="334"/>
      <c r="PN76" s="332" t="s">
        <v>972</v>
      </c>
      <c r="PO76" s="3" t="s">
        <v>17</v>
      </c>
      <c r="PP76" s="200">
        <v>2407.8740082170316</v>
      </c>
      <c r="PQ76" s="56">
        <v>2220.7924770497352</v>
      </c>
      <c r="PR76" s="56">
        <v>2393.0833333333335</v>
      </c>
      <c r="PS76" s="56">
        <v>2425</v>
      </c>
      <c r="PT76" s="200">
        <v>2151.6666666666665</v>
      </c>
      <c r="PU76" s="200">
        <v>2059.5416666666665</v>
      </c>
      <c r="PV76" s="200">
        <v>2813.8101851851857</v>
      </c>
      <c r="PW76" s="200">
        <v>3372.4709444775326</v>
      </c>
      <c r="PX76" s="200" t="e">
        <f>IF($PI76=1,SUMIF(#REF!,$PF76,#REF!),SUMIF(#REF!,$PJ76,#REF!))</f>
        <v>#REF!</v>
      </c>
      <c r="PY76" s="200" t="e">
        <f>IF($PI76=1,SUMIF(#REF!,$PF76,#REF!),SUMIF(#REF!,$PJ76,#REF!))</f>
        <v>#REF!</v>
      </c>
      <c r="PZ76" s="200" t="e">
        <f>IF($PI76=1,SUMIF(#REF!,$PF76,#REF!),SUMIF(#REF!,$PJ76,#REF!))</f>
        <v>#REF!</v>
      </c>
      <c r="QA76" s="200" t="e">
        <f>IF($PI76=1,SUMIF(#REF!,$PF76,#REF!),SUMIF(#REF!,$PJ76,#REF!))</f>
        <v>#REF!</v>
      </c>
      <c r="QB76" s="200" t="e">
        <f>IF($PI76=1,SUMIF(#REF!,$PF76,#REF!),SUMIF(#REF!,$PJ76,#REF!))</f>
        <v>#REF!</v>
      </c>
      <c r="QC76" s="200" t="e">
        <f>IF($PI76=1,SUMIF(#REF!,$PF76,#REF!),SUMIF(#REF!,$PJ76,#REF!))</f>
        <v>#REF!</v>
      </c>
      <c r="QD76" s="57">
        <f t="shared" si="55"/>
        <v>3.4964156758671034</v>
      </c>
      <c r="QE76" s="57">
        <f t="shared" si="56"/>
        <v>3.7676704000000005</v>
      </c>
      <c r="QF76" s="57">
        <f t="shared" si="50"/>
        <v>3.81792</v>
      </c>
      <c r="QG76" s="57">
        <f t="shared" si="57"/>
        <v>3.3875839999999999</v>
      </c>
      <c r="QH76" s="57">
        <f t="shared" si="85"/>
        <v>3.2425423999999996</v>
      </c>
      <c r="QI76" s="57">
        <f t="shared" si="86"/>
        <v>4.4300627555555563</v>
      </c>
      <c r="QJ76" s="57">
        <f>IF(Tabelle2[[#This Row],[Index and Premium Usage]]=1,($AW76*(1+$AZ76))*(PW76*(1+$PG76)+$PH76)/1000,($AW76*(1+$AZ76))*(PW76*(1+$PG76)+$PK76)/1000)</f>
        <v>5.3096182549854278</v>
      </c>
      <c r="QK76" s="57" t="e">
        <f>IF($PI76=1,($AW76*(1+$AY76))*(PX76*(1+$PG76)+$PH76)/1000,($AW76*(1+$AZ76))*(PX76*(1+$PG76)+$PK76+Tabelle2[[#This Row],[Premium VW 2023]])/1000)</f>
        <v>#REF!</v>
      </c>
      <c r="QL76" s="57" t="e">
        <f t="shared" si="44"/>
        <v>#REF!</v>
      </c>
      <c r="QM76" s="57" t="e">
        <f t="shared" si="45"/>
        <v>#REF!</v>
      </c>
      <c r="QN76" s="57" t="e">
        <f t="shared" si="46"/>
        <v>#REF!</v>
      </c>
      <c r="QO76" s="57" t="e">
        <f t="shared" si="47"/>
        <v>#REF!</v>
      </c>
      <c r="QP76" s="57" t="e">
        <f t="shared" si="48"/>
        <v>#REF!</v>
      </c>
    </row>
    <row r="77" spans="1:458" ht="15" customHeight="1">
      <c r="A77" s="94" t="s">
        <v>846</v>
      </c>
      <c r="B77" s="94" t="s">
        <v>87</v>
      </c>
      <c r="C77" s="94" t="s">
        <v>1553</v>
      </c>
      <c r="D77" s="2" t="s">
        <v>108</v>
      </c>
      <c r="E77" s="173" t="s">
        <v>304</v>
      </c>
      <c r="F77" s="2" t="s">
        <v>304</v>
      </c>
      <c r="G77" s="2" t="s">
        <v>304</v>
      </c>
      <c r="H77" s="2" t="s">
        <v>1558</v>
      </c>
      <c r="I77" s="188" t="s">
        <v>248</v>
      </c>
      <c r="J77" s="2" t="s">
        <v>1238</v>
      </c>
      <c r="K77" s="2" t="s">
        <v>28</v>
      </c>
      <c r="L77" s="2" t="s">
        <v>28</v>
      </c>
      <c r="M77" s="2" t="s">
        <v>455</v>
      </c>
      <c r="N77" s="64">
        <v>0</v>
      </c>
      <c r="O77" s="64"/>
      <c r="P77" s="3"/>
      <c r="Q77" s="2"/>
      <c r="R77" s="63"/>
      <c r="S77" s="63"/>
      <c r="T77" s="94" t="s">
        <v>1282</v>
      </c>
      <c r="U77" s="63" t="s">
        <v>14</v>
      </c>
      <c r="V77" s="63"/>
      <c r="W77" s="63"/>
      <c r="X77" s="94"/>
      <c r="Y77" s="2" t="s">
        <v>235</v>
      </c>
      <c r="Z77" s="2" t="s">
        <v>261</v>
      </c>
      <c r="AA77" s="2" t="s">
        <v>456</v>
      </c>
      <c r="AB77" s="2"/>
      <c r="AC77" s="2" t="s">
        <v>1044</v>
      </c>
      <c r="AD77" s="63"/>
      <c r="AE77" s="63"/>
      <c r="AF77" s="63" t="s">
        <v>119</v>
      </c>
      <c r="AG77" s="2">
        <v>0</v>
      </c>
      <c r="AH77" s="2">
        <v>0</v>
      </c>
      <c r="AI77" s="2">
        <v>0</v>
      </c>
      <c r="AJ77" s="63" t="s">
        <v>120</v>
      </c>
      <c r="AK77" s="66"/>
      <c r="AL77" s="67"/>
      <c r="AM77" s="67"/>
      <c r="AN77" s="67"/>
      <c r="AO77" s="67"/>
      <c r="AP77" s="67">
        <v>1</v>
      </c>
      <c r="AQ77" s="78"/>
      <c r="AR77" s="37">
        <v>1.45</v>
      </c>
      <c r="AS77" s="67">
        <v>1.45</v>
      </c>
      <c r="AT77" s="67">
        <v>1.45</v>
      </c>
      <c r="AU77" s="33">
        <v>1.45</v>
      </c>
      <c r="AV77" s="33">
        <v>1.45</v>
      </c>
      <c r="AW77" s="33">
        <v>1.45</v>
      </c>
      <c r="AX77" s="193"/>
      <c r="AY77" s="61">
        <v>0.2</v>
      </c>
      <c r="AZ77" s="61">
        <v>0.2</v>
      </c>
      <c r="BA77" s="96">
        <v>0</v>
      </c>
      <c r="BB77" s="96">
        <v>0</v>
      </c>
      <c r="BC77" s="96">
        <v>0</v>
      </c>
      <c r="BD77" s="96">
        <v>0</v>
      </c>
      <c r="BE77" s="133">
        <v>0</v>
      </c>
      <c r="BF77" s="133">
        <v>0</v>
      </c>
      <c r="BG77" s="133">
        <v>0</v>
      </c>
      <c r="BH77" s="133">
        <v>0</v>
      </c>
      <c r="BI77" s="133">
        <v>0</v>
      </c>
      <c r="BJ77" s="133">
        <v>0</v>
      </c>
      <c r="BK77" s="133">
        <v>0</v>
      </c>
      <c r="BL77" s="133">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5">
        <f>SUM(Tabelle2[[#This Row],[Jan 22 CF]:[Mar 22 CF]])</f>
        <v>0</v>
      </c>
      <c r="CL77" s="95">
        <f>SUM(Tabelle2[[#This Row],[Apr 22 CF]:[Jun 22 CF]])</f>
        <v>0</v>
      </c>
      <c r="CM77" s="95">
        <f>SUM(Tabelle2[[#This Row],[Jul 22 CF]:[Sep 22 CF]])</f>
        <v>0</v>
      </c>
      <c r="CN77" s="95">
        <f>SUM(Tabelle2[[#This Row],[Oct 22 CF]:[Dec 22 CF]])</f>
        <v>0</v>
      </c>
      <c r="CO77" s="95">
        <f>SUM(Tabelle2[[#This Row],[Jan 23 CF]:[Mar 23 CF]])</f>
        <v>0</v>
      </c>
      <c r="CP77" s="95">
        <f>SUM(Tabelle2[[#This Row],[Apr 23 CF]:[Jun 23 CF]])</f>
        <v>0</v>
      </c>
      <c r="CQ77" s="95">
        <f>SUM(Tabelle2[[#This Row],[Jul 23 CF]:[Sep 23 CF]])</f>
        <v>0</v>
      </c>
      <c r="CR77" s="95">
        <f>SUM(Tabelle2[[#This Row],[Oct 23 CF]:[Dec 23 CF]])</f>
        <v>0</v>
      </c>
      <c r="CS77" s="95">
        <f>SUM(Tabelle2[[#This Row],[Jan 24 CF]:[Mar 24 CF]])</f>
        <v>0</v>
      </c>
      <c r="CT77" s="95">
        <f>SUM(Tabelle2[[#This Row],[Apr 24 CF]:[Jun 24 CF]])</f>
        <v>0</v>
      </c>
      <c r="CU77" s="95">
        <f>SUM(Tabelle2[[#This Row],[Jul 24 CF]:[Sep 24 CF]])</f>
        <v>0</v>
      </c>
      <c r="CV77" s="95">
        <f>SUM(Tabelle2[[#This Row],[Oct 24 CF]:[Dec 24 CF]])</f>
        <v>0</v>
      </c>
      <c r="CW77" s="98">
        <v>177</v>
      </c>
      <c r="CX77" s="275">
        <v>76</v>
      </c>
      <c r="CY77" s="98">
        <v>2</v>
      </c>
      <c r="CZ77" s="52">
        <v>0</v>
      </c>
      <c r="DA77" s="52">
        <f>SUM(Tabelle2[[#This Row],[Jan 22 CF]:[Dec 22 CF]])</f>
        <v>0</v>
      </c>
      <c r="DB77" s="98">
        <f>SUM(Tabelle2[[#This Row],[Jan 23 CF]:[Dec 23 CF]])</f>
        <v>0</v>
      </c>
      <c r="DC77" s="98">
        <f>SUM(Tabelle2[[#This Row],[Jan 24 CF]:[Dec 24 CF]])</f>
        <v>0</v>
      </c>
      <c r="DD77" s="98">
        <v>0</v>
      </c>
      <c r="DE77" s="98">
        <v>0</v>
      </c>
      <c r="DF77" s="98">
        <v>0</v>
      </c>
      <c r="DG77" s="98">
        <v>0</v>
      </c>
      <c r="DH77" s="98">
        <v>0</v>
      </c>
      <c r="DI77" s="98">
        <v>0</v>
      </c>
      <c r="DJ77" s="98">
        <v>0</v>
      </c>
      <c r="DK77" s="98">
        <v>0</v>
      </c>
      <c r="DL77" s="98">
        <v>0</v>
      </c>
      <c r="DM77" s="98">
        <v>0</v>
      </c>
      <c r="DN77" s="95"/>
      <c r="DO77" s="95"/>
      <c r="DP77" s="226">
        <v>0.95</v>
      </c>
      <c r="DQ77" s="226">
        <v>0.92500000000000004</v>
      </c>
      <c r="DR77" s="226">
        <v>0.8</v>
      </c>
      <c r="DS77" s="226">
        <v>0.85</v>
      </c>
      <c r="DT77" s="226">
        <v>0.9</v>
      </c>
      <c r="DU77" s="226">
        <v>0.9</v>
      </c>
      <c r="DV77" s="226">
        <v>0.9</v>
      </c>
      <c r="DW77" s="226">
        <v>0.9</v>
      </c>
      <c r="DX77" s="226">
        <v>0.9</v>
      </c>
      <c r="DY77" s="226">
        <v>0.9</v>
      </c>
      <c r="DZ77" s="226">
        <v>0.9</v>
      </c>
      <c r="EA77" s="226">
        <v>0.88</v>
      </c>
      <c r="EB77" s="226">
        <v>0.9</v>
      </c>
      <c r="EC77" s="226">
        <v>0.93</v>
      </c>
      <c r="ED77" s="226">
        <v>0.93</v>
      </c>
      <c r="EE77" s="226">
        <v>0.9</v>
      </c>
      <c r="EF77" s="316">
        <v>0.9</v>
      </c>
      <c r="EG77" s="316">
        <v>0.9</v>
      </c>
      <c r="EH77" s="316">
        <v>0.9</v>
      </c>
      <c r="EI77" s="226">
        <v>0.95</v>
      </c>
      <c r="EJ77" s="226">
        <v>0.95</v>
      </c>
      <c r="EK77" s="226">
        <v>0.95</v>
      </c>
      <c r="EL77" s="226">
        <v>0.97499999999999998</v>
      </c>
      <c r="EM77" s="226">
        <v>0.95</v>
      </c>
      <c r="EN77" s="226">
        <v>0.9</v>
      </c>
      <c r="EO77" s="226">
        <v>0.9</v>
      </c>
      <c r="EP77" s="226">
        <v>0.9</v>
      </c>
      <c r="EQ77" s="226">
        <v>0.9</v>
      </c>
      <c r="ER77" s="226">
        <v>0.9</v>
      </c>
      <c r="ES77" s="226">
        <v>0.9</v>
      </c>
      <c r="ET77" s="226">
        <v>0.9</v>
      </c>
      <c r="EU77" s="226">
        <v>0.9</v>
      </c>
      <c r="EV77" s="226">
        <v>0.9</v>
      </c>
      <c r="EW77" s="226">
        <v>0.9</v>
      </c>
      <c r="EX77" s="226">
        <v>0.9</v>
      </c>
      <c r="EY77" s="226">
        <v>0.9</v>
      </c>
      <c r="EZ77" s="316">
        <v>0.9</v>
      </c>
      <c r="FA77" s="226">
        <v>0.9</v>
      </c>
      <c r="FB77" s="226">
        <v>0.85</v>
      </c>
      <c r="FC77" s="226">
        <v>0.85</v>
      </c>
      <c r="FD77" s="226">
        <v>0.85</v>
      </c>
      <c r="FE77" s="226">
        <v>0.85</v>
      </c>
      <c r="FF77" s="226">
        <v>0.85</v>
      </c>
      <c r="FG77" s="226">
        <v>0.85</v>
      </c>
      <c r="FH77" s="226">
        <v>0.85</v>
      </c>
      <c r="FI77" s="226">
        <v>0.85</v>
      </c>
      <c r="FJ77" s="226">
        <v>0.85</v>
      </c>
      <c r="FK77" s="226">
        <v>0.85</v>
      </c>
      <c r="FL77" s="226">
        <v>0.85</v>
      </c>
      <c r="FM77" s="195">
        <f t="shared" si="70"/>
        <v>0</v>
      </c>
      <c r="FN77" s="195">
        <f t="shared" si="71"/>
        <v>0</v>
      </c>
      <c r="FO77" s="195">
        <f t="shared" si="72"/>
        <v>0</v>
      </c>
      <c r="FP77" s="195">
        <f t="shared" si="73"/>
        <v>0</v>
      </c>
      <c r="FQ77" s="195">
        <f t="shared" si="74"/>
        <v>0</v>
      </c>
      <c r="FR77" s="195">
        <f t="shared" si="75"/>
        <v>0</v>
      </c>
      <c r="FS77" s="195">
        <f t="shared" si="76"/>
        <v>0</v>
      </c>
      <c r="FT77" s="95">
        <f t="shared" si="77"/>
        <v>0</v>
      </c>
      <c r="FU77" s="95">
        <f t="shared" si="78"/>
        <v>0</v>
      </c>
      <c r="FV77" s="95">
        <f t="shared" si="79"/>
        <v>0</v>
      </c>
      <c r="FW77" s="95">
        <f t="shared" si="80"/>
        <v>0</v>
      </c>
      <c r="FX77" s="95">
        <f t="shared" si="81"/>
        <v>0</v>
      </c>
      <c r="FY77" s="95">
        <f t="shared" si="82"/>
        <v>0</v>
      </c>
      <c r="FZ77" s="95">
        <f t="shared" si="83"/>
        <v>0</v>
      </c>
      <c r="GA77" s="95">
        <f t="shared" si="63"/>
        <v>0</v>
      </c>
      <c r="GB77" s="95">
        <f t="shared" si="64"/>
        <v>0</v>
      </c>
      <c r="GC77" s="95">
        <f t="shared" si="65"/>
        <v>0</v>
      </c>
      <c r="GD77" s="95">
        <f t="shared" si="66"/>
        <v>0</v>
      </c>
      <c r="GE77" s="95">
        <f t="shared" si="67"/>
        <v>0</v>
      </c>
      <c r="GF77" s="95">
        <f t="shared" si="68"/>
        <v>0</v>
      </c>
      <c r="GG77" s="95">
        <f t="shared" si="69"/>
        <v>0</v>
      </c>
      <c r="GH77" s="95">
        <f t="shared" si="84"/>
        <v>0</v>
      </c>
      <c r="GI77" s="95">
        <f>BW77*Tabelle2[[#This Row],[Nov 2023 AF]]</f>
        <v>0</v>
      </c>
      <c r="GJ77" s="95">
        <f>BX77*Tabelle2[[#This Row],[Dec 2023 AF]]</f>
        <v>0</v>
      </c>
      <c r="GK77" s="95">
        <f>BY77*Tabelle2[[#This Row],[Jan 2024 AF]]</f>
        <v>0</v>
      </c>
      <c r="GL77" s="95">
        <f>BZ77*Tabelle2[[#This Row],[Feb 2024 AF]]</f>
        <v>0</v>
      </c>
      <c r="GM77" s="95">
        <f>CA77*Tabelle2[[#This Row],[Mar 2024 AF]]</f>
        <v>0</v>
      </c>
      <c r="GN77" s="95">
        <f>CB77*Tabelle2[[#This Row],[Apr 2024 AF]]</f>
        <v>0</v>
      </c>
      <c r="GO77" s="95">
        <f>CC77*Tabelle2[[#This Row],[May 2024 AF]]</f>
        <v>0</v>
      </c>
      <c r="GP77" s="95">
        <f>CD77*Tabelle2[[#This Row],[Jun 2024 AF]]</f>
        <v>0</v>
      </c>
      <c r="GQ77" s="95">
        <f>CE77*Tabelle2[[#This Row],[Jul 2024 AF]]</f>
        <v>0</v>
      </c>
      <c r="GR77" s="95">
        <f>CF77*Tabelle2[[#This Row],[Aug 2024 AF]]</f>
        <v>0</v>
      </c>
      <c r="GS77" s="95">
        <f>CG77*Tabelle2[[#This Row],[Sep 2024 AF]]</f>
        <v>0</v>
      </c>
      <c r="GT77" s="95">
        <f>CH77*Tabelle2[[#This Row],[Oct 2024 AF]]</f>
        <v>0</v>
      </c>
      <c r="GU77" s="95">
        <f>CI77*Tabelle2[[#This Row],[Nov 2024 AF]]</f>
        <v>0</v>
      </c>
      <c r="GV77" s="95">
        <f>CJ77*Tabelle2[[#This Row],[Dec 2024 AF]]</f>
        <v>0</v>
      </c>
      <c r="GW77" s="95">
        <f>SUM(Tabelle2[[#This Row],[Jan 22 NF]:[Mar 22 NF]])</f>
        <v>0</v>
      </c>
      <c r="GX77" s="95">
        <f>SUM(Tabelle2[[#This Row],[Apr 22 NF]:[Jun 22 NF]])</f>
        <v>0</v>
      </c>
      <c r="GY77" s="95">
        <f>SUM(Tabelle2[[#This Row],[Jul 22 NF]:[Sep 22 NF]])</f>
        <v>0</v>
      </c>
      <c r="GZ77" s="95">
        <f>SUM(Tabelle2[[#This Row],[Oct 22 NF]:[Dec 22 NF]])</f>
        <v>0</v>
      </c>
      <c r="HA77" s="98">
        <f>SUM(Tabelle2[[#This Row],[Jan 23 NF]:[Mar 23 NF]])</f>
        <v>0</v>
      </c>
      <c r="HB77" s="98">
        <f>SUM(Tabelle2[[#This Row],[Apr 23 NF]:[Jun 23 NF]])</f>
        <v>0</v>
      </c>
      <c r="HC77" s="98">
        <f>SUM(Tabelle2[[#This Row],[Jul 23 NF]:[Sep 23 NF]])</f>
        <v>0</v>
      </c>
      <c r="HD77" s="98">
        <f>SUM(Tabelle2[[#This Row],[Oct 23 NF]:[Dec 23 NF]])</f>
        <v>0</v>
      </c>
      <c r="HE77" s="95">
        <f>SUM(Tabelle2[[#This Row],[Jan 24 NF]:[Mar 24 NF]])</f>
        <v>0</v>
      </c>
      <c r="HF77" s="98">
        <f>SUM(Tabelle2[[#This Row],[Apr 24 NF]:[Jun 24 NF]])</f>
        <v>0</v>
      </c>
      <c r="HG77" s="98">
        <f>SUM(Tabelle2[[#This Row],[Jul 24 NF]:[Sep 24 NF]])</f>
        <v>0</v>
      </c>
      <c r="HH77" s="98">
        <f>SUM(Tabelle2[[#This Row],[Oct 24 NF]:[Dec 24 NF]])</f>
        <v>0</v>
      </c>
      <c r="HI77" s="95">
        <v>0</v>
      </c>
      <c r="HJ77" s="95">
        <v>0</v>
      </c>
      <c r="HK77" s="95">
        <v>0</v>
      </c>
      <c r="HL77" s="95">
        <v>0</v>
      </c>
      <c r="HM77" s="95">
        <v>0</v>
      </c>
      <c r="HN77" s="95">
        <v>0</v>
      </c>
      <c r="HO77" s="95">
        <v>0</v>
      </c>
      <c r="HP77" s="95">
        <v>0</v>
      </c>
      <c r="HQ77" s="95">
        <v>0</v>
      </c>
      <c r="HR77" s="95">
        <v>0</v>
      </c>
      <c r="HS77" s="95">
        <v>0</v>
      </c>
      <c r="HT77" s="95">
        <v>0</v>
      </c>
      <c r="HU77" s="95">
        <v>100</v>
      </c>
      <c r="HV77" s="98">
        <v>177</v>
      </c>
      <c r="HW77" s="98">
        <v>76</v>
      </c>
      <c r="HX77" s="98">
        <v>2</v>
      </c>
      <c r="HY77" s="98">
        <v>0</v>
      </c>
      <c r="HZ77" s="98">
        <f>SUM(Tabelle2[[#This Row],[Jan 22 NF]:[Dec 22 NF]])</f>
        <v>0</v>
      </c>
      <c r="IA77" s="98">
        <f>SUM(Tabelle2[[#This Row],[Jan 23 NF]:[Dec 23 NF]])</f>
        <v>0</v>
      </c>
      <c r="IB77" s="98">
        <f>SUM(Tabelle2[[#This Row],[Jan 24 NF]:[Dec 24 NF]])</f>
        <v>0</v>
      </c>
      <c r="IC77" s="98">
        <f>IFERROR(Tabelle2[[#This Row],[2025 CF]]*Tabelle2[[#This Row],[2025 AF]],0)</f>
        <v>0</v>
      </c>
      <c r="ID77" s="98">
        <f>IFERROR(Tabelle2[[#This Row],[2026 CF]]*Tabelle2[[#This Row],[2026 AF]],0)</f>
        <v>0</v>
      </c>
      <c r="IE77" s="98">
        <f>IFERROR(Tabelle2[[#This Row],[2027 CF]]*Tabelle2[[#This Row],[2027 AF]],0)</f>
        <v>0</v>
      </c>
      <c r="IF77" s="98">
        <f>IFERROR(Tabelle2[[#This Row],[2028 CF]]*Tabelle2[[#This Row],[2028 AF]],0)</f>
        <v>0</v>
      </c>
      <c r="IG77" s="98">
        <f>IFERROR(Tabelle2[[#This Row],[2029 CF]]*Tabelle2[[#This Row],[2029 AF]],0)</f>
        <v>0</v>
      </c>
      <c r="IH77" s="98">
        <f>IFERROR(Tabelle2[[#This Row],[2030 CF]]*Tabelle2[[#This Row],[2030 AF]],0)</f>
        <v>0</v>
      </c>
      <c r="II77" s="98">
        <f>IFERROR(Tabelle2[[#This Row],[2031 CF]]*Tabelle2[[#This Row],[2031 AF]],0)</f>
        <v>0</v>
      </c>
      <c r="IJ77" s="98">
        <f>IFERROR(Tabelle2[[#This Row],[2032 CF]]*Tabelle2[[#This Row],[2032 AF]],0)</f>
        <v>0</v>
      </c>
      <c r="IK77" s="98">
        <f>IFERROR(Tabelle2[[#This Row],[2033 CF]]*Tabelle2[[#This Row],[2033 AF]],0)</f>
        <v>0</v>
      </c>
      <c r="IL77" s="98">
        <f>IFERROR(Tabelle2[[#This Row],[2034 CF]]*Tabelle2[[#This Row],[2034 AF]],0)</f>
        <v>0</v>
      </c>
      <c r="IM77" s="98">
        <f>IFERROR(Tabelle2[[#This Row],[2035 CF]]*Tabelle2[[#This Row],[2035 AF]],0)</f>
        <v>0</v>
      </c>
      <c r="IN77" s="51">
        <v>0</v>
      </c>
      <c r="IO77" s="51">
        <v>0</v>
      </c>
      <c r="IP77" s="51">
        <v>0</v>
      </c>
      <c r="IQ77" s="51">
        <v>0</v>
      </c>
      <c r="IR77" s="51">
        <v>0</v>
      </c>
      <c r="IS77" s="51">
        <v>0</v>
      </c>
      <c r="IT77" s="51">
        <v>0</v>
      </c>
      <c r="IU77" s="51">
        <v>0</v>
      </c>
      <c r="IV77" s="51">
        <v>0</v>
      </c>
      <c r="IW77" s="51">
        <v>0</v>
      </c>
      <c r="IX77" s="51">
        <v>0</v>
      </c>
      <c r="IY77" s="51">
        <v>0</v>
      </c>
      <c r="IZ77" s="199">
        <v>0</v>
      </c>
      <c r="JA77" s="199">
        <v>0</v>
      </c>
      <c r="JB77" s="199">
        <v>0</v>
      </c>
      <c r="JC77" s="199">
        <v>0</v>
      </c>
      <c r="JD77" s="199">
        <v>0</v>
      </c>
      <c r="JE77" s="196">
        <v>0</v>
      </c>
      <c r="JF77" s="196">
        <v>0</v>
      </c>
      <c r="JG77" s="196">
        <v>0</v>
      </c>
      <c r="JH77" s="196">
        <v>0</v>
      </c>
      <c r="JI77" s="196">
        <v>0</v>
      </c>
      <c r="JJ77" s="196">
        <v>0</v>
      </c>
      <c r="JK77" s="196">
        <v>0</v>
      </c>
      <c r="JL77" s="196">
        <v>0</v>
      </c>
      <c r="JM77" s="196">
        <v>0</v>
      </c>
      <c r="JN77" s="196">
        <v>0</v>
      </c>
      <c r="JO77" s="196">
        <v>0</v>
      </c>
      <c r="JP77" s="196">
        <v>0</v>
      </c>
      <c r="JQ77" s="196">
        <f>SUM(Tabelle2[[#This Row],[Jan-23B]:[Mar-23B]])</f>
        <v>0</v>
      </c>
      <c r="JR77" s="196">
        <f>SUM(Tabelle2[[#This Row],[Apr-23B]:[Jun-23B]])</f>
        <v>0</v>
      </c>
      <c r="JS77" s="196">
        <f>SUM(Tabelle2[[#This Row],[Jul-23B]:[Sep-23B]])</f>
        <v>0</v>
      </c>
      <c r="JT77" s="196">
        <f>SUM(Tabelle2[[#This Row],[Oct-23B]:[Dec-23B]])</f>
        <v>0</v>
      </c>
      <c r="JU77" s="196">
        <f>SUM(Tabelle2[[#This Row],[1Q23 B1]:[4Q23 B]])</f>
        <v>0</v>
      </c>
      <c r="JV77" s="196">
        <v>0</v>
      </c>
      <c r="JW77" s="196">
        <v>0</v>
      </c>
      <c r="JX77" s="196">
        <v>0</v>
      </c>
      <c r="JY77" s="196">
        <v>0</v>
      </c>
      <c r="JZ77" s="196">
        <v>0</v>
      </c>
      <c r="KA77" s="196">
        <v>0</v>
      </c>
      <c r="KB77" s="196">
        <v>0</v>
      </c>
      <c r="KC77" s="196">
        <v>0</v>
      </c>
      <c r="KD77" s="196">
        <v>0</v>
      </c>
      <c r="KE77" s="196">
        <v>0</v>
      </c>
      <c r="KF77" s="196" t="str">
        <f>IF(SUM(Tabelle2[[#This Row],[2018 NF]:[2028 NF]],Tabelle2[[#This Row],[2023 B]])&gt;0,"yes","no")</f>
        <v>yes</v>
      </c>
      <c r="KG77" s="196">
        <f>IFERROR(INDEX(Tabelle2[[#Headers],[2005 NF]:[2034 NF]],MATCH(TRUE,INDEX(Tabelle2[[#This Row],[2005 NF]:[2034 NF]]&gt;1000,),0)),0)</f>
        <v>0</v>
      </c>
      <c r="KH77" s="196">
        <f>IFERROR(LOOKUP(2,1/(Tabelle2[[#This Row],[2005 NF]:[2035 NF]]&gt;1000),Tabelle2[[#Headers],[2005 NF]:[2035 NF]]),0)</f>
        <v>0</v>
      </c>
      <c r="KI77" s="196">
        <f>SUM(Tabelle2[[#This Row],[Jan 23 NF]:[Mar 23 NF]])</f>
        <v>0</v>
      </c>
      <c r="KJ77" s="196">
        <f>SUM(Tabelle2[[#This Row],[Jan-23B]:[Mar-23B]])</f>
        <v>0</v>
      </c>
      <c r="KK77" s="52">
        <v>0</v>
      </c>
      <c r="KL77" s="52">
        <v>0</v>
      </c>
      <c r="KM77" s="52">
        <v>0</v>
      </c>
      <c r="KN77" s="52">
        <v>0</v>
      </c>
      <c r="KO77" s="52">
        <v>0</v>
      </c>
      <c r="KP77" s="52">
        <v>0</v>
      </c>
      <c r="KQ77" s="52">
        <v>0</v>
      </c>
      <c r="KR77" s="52">
        <v>0</v>
      </c>
      <c r="KS77" s="52">
        <v>0</v>
      </c>
      <c r="KT77" s="52">
        <v>0</v>
      </c>
      <c r="KU77" s="52">
        <v>0</v>
      </c>
      <c r="KV77" s="52">
        <v>0</v>
      </c>
      <c r="KW77" s="52">
        <v>0</v>
      </c>
      <c r="KX77" s="52">
        <v>0</v>
      </c>
      <c r="KY77" s="52">
        <v>0</v>
      </c>
      <c r="KZ77" s="52">
        <v>0</v>
      </c>
      <c r="LA77" s="52" t="e">
        <f>$AV77*2.204623/#REF!*$AP77*Tabelle2[[#This Row],[May 23 NF]]</f>
        <v>#REF!</v>
      </c>
      <c r="LB77" s="52" t="e">
        <f>$AV77*2.204623/#REF!*$AP77*Tabelle2[[#This Row],[Jun 23 NF]]</f>
        <v>#REF!</v>
      </c>
      <c r="LC77" s="52" t="e">
        <f>$AV77*2.204623/#REF!*$AP77*Tabelle2[[#This Row],[Jul 23 NF]]</f>
        <v>#REF!</v>
      </c>
      <c r="LD77" s="52" t="e">
        <f>$AV77*2.204623/#REF!*$AP77*Tabelle2[[#This Row],[Aug 23 NF]]</f>
        <v>#REF!</v>
      </c>
      <c r="LE77" s="52" t="e">
        <f>$AV77*2.204623/#REF!*$AP77*Tabelle2[[#This Row],[Sep 23 NF]]</f>
        <v>#REF!</v>
      </c>
      <c r="LF77" s="52" t="e">
        <f>$AV77*2.204623/#REF!*$AP77*Tabelle2[[#This Row],[Oct 23 NF]]</f>
        <v>#REF!</v>
      </c>
      <c r="LG77" s="52" t="e">
        <f>$AV77*2.204623/#REF!*$AP77*Tabelle2[[#This Row],[Nov 23 NF]]</f>
        <v>#REF!</v>
      </c>
      <c r="LH77" s="52" t="e">
        <f>$AV77*2.204623/#REF!*$AP77*Tabelle2[[#This Row],[Dec 23 NF]]</f>
        <v>#REF!</v>
      </c>
      <c r="LI77" s="52" t="e">
        <f>$AV77*2.204623/#REF!*$AP77*Tabelle2[[#This Row],[Jan 24 NF]]</f>
        <v>#REF!</v>
      </c>
      <c r="LJ77" s="52" t="e">
        <f>$AV77*2.204623/#REF!*$AP77*Tabelle2[[#This Row],[Feb 24 NF]]</f>
        <v>#REF!</v>
      </c>
      <c r="LK77" s="52" t="e">
        <f>$AV77*2.204623/#REF!*$AP77*Tabelle2[[#This Row],[Mar 24 NF]]</f>
        <v>#REF!</v>
      </c>
      <c r="LL77" s="52" t="e">
        <f>$AV77*2.204623/#REF!*$AP77*Tabelle2[[#This Row],[Apr 24 NF]]</f>
        <v>#REF!</v>
      </c>
      <c r="LM77" s="52" t="e">
        <f>$AV77*2.204623/#REF!*$AP77*Tabelle2[[#This Row],[May 24 NF]]</f>
        <v>#REF!</v>
      </c>
      <c r="LN77" s="52" t="e">
        <f>$AV77*2.204623/#REF!*$AP77*Tabelle2[[#This Row],[Jun 24 NF]]</f>
        <v>#REF!</v>
      </c>
      <c r="LO77" s="52" t="e">
        <f>$AV77*2.204623/#REF!*$AP77*Tabelle2[[#This Row],[Jul 24 NF]]</f>
        <v>#REF!</v>
      </c>
      <c r="LP77" s="52" t="e">
        <f>$AV77*2.204623/#REF!*$AP77*Tabelle2[[#This Row],[Aug 24 NF]]</f>
        <v>#REF!</v>
      </c>
      <c r="LQ77" s="52" t="e">
        <f>$AV77*2.204623/#REF!*$AP77*Tabelle2[[#This Row],[Sep 24 NF]]</f>
        <v>#REF!</v>
      </c>
      <c r="LR77" s="52" t="e">
        <f>$AV77*2.204623/#REF!*$AP77*Tabelle2[[#This Row],[Oct 24 NF]]</f>
        <v>#REF!</v>
      </c>
      <c r="LS77" s="52" t="e">
        <f>$AV77*2.204623/#REF!*$AP77*Tabelle2[[#This Row],[Nov 24 NF]]</f>
        <v>#REF!</v>
      </c>
      <c r="LT77" s="52" t="e">
        <f>$AV77*2.204623/#REF!*$AP77*Tabelle2[[#This Row],[Dec 24 NF]]</f>
        <v>#REF!</v>
      </c>
      <c r="LU77" s="198">
        <f>SUM(Tabelle2[[#This Row],[Jan 22 EV]:[Mar 22 EV]])</f>
        <v>0</v>
      </c>
      <c r="LV77" s="198">
        <f>SUM(Tabelle2[[#This Row],[Apr 22 EV]:[Jun 22 EV]])</f>
        <v>0</v>
      </c>
      <c r="LW77" s="198">
        <f>SUM(Tabelle2[[#This Row],[Jul 22 EV]:[Sep 22 EV]])</f>
        <v>0</v>
      </c>
      <c r="LX77" s="198">
        <f>SUM(Tabelle2[[#This Row],[Oct 22 EV]:[Dec 22 EV]])</f>
        <v>0</v>
      </c>
      <c r="LY77" s="198">
        <f>SUM(Tabelle2[[#This Row],[Jan 23 EV]:[Mar 23 EV]])</f>
        <v>0</v>
      </c>
      <c r="LZ77" s="198" t="e">
        <f>SUM(Tabelle2[[#This Row],[Apr 23 EV]:[Jun 23 EV]])</f>
        <v>#REF!</v>
      </c>
      <c r="MA77" s="198" t="e">
        <f>SUM(Tabelle2[[#This Row],[Jul 23 EV]:[Sep 23 EV]])</f>
        <v>#REF!</v>
      </c>
      <c r="MB77" s="198" t="e">
        <f>SUM(Tabelle2[[#This Row],[Oct 23 EV]:[Dec 23 EV]])</f>
        <v>#REF!</v>
      </c>
      <c r="MC77" s="198" t="e">
        <f>SUM(Tabelle2[[#This Row],[Jan 24 EV]:[Mar 24 EV]])</f>
        <v>#REF!</v>
      </c>
      <c r="MD77" s="198" t="e">
        <f>SUM(Tabelle2[[#This Row],[Apr 24 EV]:[Jun 24 EV]])</f>
        <v>#REF!</v>
      </c>
      <c r="ME77" s="198" t="e">
        <f>SUM(Tabelle2[[#This Row],[Jul 24 EV]:[Sep 24 EV]])</f>
        <v>#REF!</v>
      </c>
      <c r="MF77" s="198" t="e">
        <f>SUM(Tabelle2[[#This Row],[Oct 24 EV]:[Dec 24 EV]])</f>
        <v>#REF!</v>
      </c>
      <c r="MG77" s="68">
        <v>0</v>
      </c>
      <c r="MH77" s="68">
        <v>0</v>
      </c>
      <c r="MI77" s="68">
        <v>0</v>
      </c>
      <c r="MJ77" s="68">
        <v>0</v>
      </c>
      <c r="MK77" s="68">
        <v>0</v>
      </c>
      <c r="ML77" s="68">
        <v>0</v>
      </c>
      <c r="MM77" s="68">
        <v>0</v>
      </c>
      <c r="MN77" s="68">
        <v>0</v>
      </c>
      <c r="MO77" s="68">
        <v>0</v>
      </c>
      <c r="MP77" s="98">
        <v>0</v>
      </c>
      <c r="MQ77" s="98" t="e">
        <f>$AS77*2.204623/#REF!*$AP77*HU77</f>
        <v>#REF!</v>
      </c>
      <c r="MR77" s="98" t="e">
        <f>$AT77*2.204623/#REF!*$AP77*HV77</f>
        <v>#REF!</v>
      </c>
      <c r="MS77" s="98">
        <v>8.0983151533333348</v>
      </c>
      <c r="MT77" s="98">
        <v>0.2131135566666667</v>
      </c>
      <c r="MU77" s="98">
        <v>0</v>
      </c>
      <c r="MV77" s="98">
        <f>SUM(Tabelle2[[#This Row],[Jan 22 EV]:[Dec 22 EV]])</f>
        <v>0</v>
      </c>
      <c r="MW77" s="98" t="e">
        <f>SUM(Tabelle2[[#This Row],[Jan 23 EV]:[Dec 23 EV]])</f>
        <v>#REF!</v>
      </c>
      <c r="MX77" s="98" t="e">
        <f>SUM(Tabelle2[[#This Row],[Jan 24 EV]:[Dec 24 EV]])</f>
        <v>#REF!</v>
      </c>
      <c r="MY77" s="98">
        <f t="shared" si="51"/>
        <v>0</v>
      </c>
      <c r="MZ77" s="98">
        <f t="shared" si="52"/>
        <v>0</v>
      </c>
      <c r="NA77" s="98">
        <f t="shared" si="53"/>
        <v>0</v>
      </c>
      <c r="NB77" s="98">
        <f t="shared" si="54"/>
        <v>0</v>
      </c>
      <c r="NC77" s="52">
        <v>0</v>
      </c>
      <c r="ND77" s="52">
        <v>0</v>
      </c>
      <c r="NE77" s="52">
        <v>0</v>
      </c>
      <c r="NF77" s="52">
        <v>0</v>
      </c>
      <c r="NG77" s="52">
        <v>0</v>
      </c>
      <c r="NH77" s="52">
        <v>0</v>
      </c>
      <c r="NI77" s="52">
        <v>0</v>
      </c>
      <c r="NJ77" s="52">
        <v>0</v>
      </c>
      <c r="NK77" s="52">
        <v>0</v>
      </c>
      <c r="NL77" s="52">
        <v>0</v>
      </c>
      <c r="NM77" s="52">
        <v>0</v>
      </c>
      <c r="NN77" s="52">
        <v>0</v>
      </c>
      <c r="NO77" s="198">
        <f t="shared" si="58"/>
        <v>0</v>
      </c>
      <c r="NP77" s="198">
        <f t="shared" si="59"/>
        <v>0</v>
      </c>
      <c r="NQ77" s="198">
        <f t="shared" si="60"/>
        <v>0</v>
      </c>
      <c r="NR77" s="198">
        <f t="shared" si="61"/>
        <v>0</v>
      </c>
      <c r="NS77" s="198">
        <f t="shared" si="62"/>
        <v>0</v>
      </c>
      <c r="NT77" s="198">
        <v>0</v>
      </c>
      <c r="NU77" s="198">
        <v>0</v>
      </c>
      <c r="NV77" s="198">
        <v>0</v>
      </c>
      <c r="NW77" s="198">
        <v>0</v>
      </c>
      <c r="NX77" s="198">
        <v>0</v>
      </c>
      <c r="NY77" s="198">
        <v>0</v>
      </c>
      <c r="NZ77" s="198">
        <v>0</v>
      </c>
      <c r="OA77" s="198">
        <v>0</v>
      </c>
      <c r="OB77" s="198">
        <v>0</v>
      </c>
      <c r="OC77" s="198">
        <v>0</v>
      </c>
      <c r="OD77" s="198">
        <v>0</v>
      </c>
      <c r="OE77" s="198">
        <v>0</v>
      </c>
      <c r="OF77" s="198">
        <f>SUM(Tabelle2[[#This Row],[Jan 23 B EV]:[Mar 23 B EV]])</f>
        <v>0</v>
      </c>
      <c r="OG77" s="198">
        <f>SUM(Tabelle2[[#This Row],[Apr 23 B EV]:[Jun 23 B EV]])</f>
        <v>0</v>
      </c>
      <c r="OH77" s="198">
        <f>SUM(Tabelle2[[#This Row],[Jul 23 B EV]:[Sep 23 B EV]])</f>
        <v>0</v>
      </c>
      <c r="OI77" s="198">
        <f>SUM(Tabelle2[[#This Row],[Oct 23 B EV]:[Dec 23 B EV]])</f>
        <v>0</v>
      </c>
      <c r="OJ77" s="198">
        <f>SUM(Tabelle2[[#This Row],[Jan 23 B EV]:[Dec 23 B EV]])</f>
        <v>0</v>
      </c>
      <c r="OK77" s="68"/>
      <c r="OL77" s="68"/>
      <c r="OM77" s="43" t="s">
        <v>973</v>
      </c>
      <c r="ON77" s="43">
        <v>0</v>
      </c>
      <c r="OO77" s="43">
        <v>0</v>
      </c>
      <c r="OP77" s="43">
        <v>0</v>
      </c>
      <c r="OQ77" s="68"/>
      <c r="OR77" s="68"/>
      <c r="OS77" s="68"/>
      <c r="OT77" s="68"/>
      <c r="OU77" s="68"/>
      <c r="OV77" s="68"/>
      <c r="OW77" s="68"/>
      <c r="OX77" s="198">
        <v>0</v>
      </c>
      <c r="OY77" s="198">
        <v>0</v>
      </c>
      <c r="OZ77" s="198">
        <v>0</v>
      </c>
      <c r="PA77" s="198">
        <v>0</v>
      </c>
      <c r="PB77" s="353">
        <v>0</v>
      </c>
      <c r="PC77" s="130" t="s">
        <v>57</v>
      </c>
      <c r="PD77" s="332" t="s">
        <v>100</v>
      </c>
      <c r="PE77" s="3" t="s">
        <v>159</v>
      </c>
      <c r="PF77" s="328" t="s">
        <v>45</v>
      </c>
      <c r="PG77" s="131">
        <v>0</v>
      </c>
      <c r="PH77" s="55">
        <v>0</v>
      </c>
      <c r="PI77" s="4">
        <v>1</v>
      </c>
      <c r="PJ77" s="4" t="s">
        <v>45</v>
      </c>
      <c r="PK77" s="4">
        <v>0</v>
      </c>
      <c r="PL77" s="4"/>
      <c r="PM77" s="334"/>
      <c r="PN77" s="332" t="s">
        <v>972</v>
      </c>
      <c r="PO77" s="3" t="s">
        <v>17</v>
      </c>
      <c r="PP77" s="200">
        <v>2407.8740082170316</v>
      </c>
      <c r="PQ77" s="56">
        <v>2220.7924770497352</v>
      </c>
      <c r="PR77" s="56">
        <v>2393.0833333333335</v>
      </c>
      <c r="PS77" s="56">
        <v>2425</v>
      </c>
      <c r="PT77" s="200">
        <v>2151.6666666666665</v>
      </c>
      <c r="PU77" s="200">
        <v>2059.5416666666665</v>
      </c>
      <c r="PV77" s="200">
        <v>2813.8101851851857</v>
      </c>
      <c r="PW77" s="200">
        <v>3372.4709444775326</v>
      </c>
      <c r="PX77" s="200" t="e">
        <f>IF($PI77=1,SUMIF(#REF!,$PF77,#REF!),SUMIF(#REF!,$PJ77,#REF!))</f>
        <v>#REF!</v>
      </c>
      <c r="PY77" s="200" t="e">
        <f>IF($PI77=1,SUMIF(#REF!,$PF77,#REF!),SUMIF(#REF!,$PJ77,#REF!))</f>
        <v>#REF!</v>
      </c>
      <c r="PZ77" s="200" t="e">
        <f>IF($PI77=1,SUMIF(#REF!,$PF77,#REF!),SUMIF(#REF!,$PJ77,#REF!))</f>
        <v>#REF!</v>
      </c>
      <c r="QA77" s="200" t="e">
        <f>IF($PI77=1,SUMIF(#REF!,$PF77,#REF!),SUMIF(#REF!,$PJ77,#REF!))</f>
        <v>#REF!</v>
      </c>
      <c r="QB77" s="200" t="e">
        <f>IF($PI77=1,SUMIF(#REF!,$PF77,#REF!),SUMIF(#REF!,$PJ77,#REF!))</f>
        <v>#REF!</v>
      </c>
      <c r="QC77" s="200" t="e">
        <f>IF($PI77=1,SUMIF(#REF!,$PF77,#REF!),SUMIF(#REF!,$PJ77,#REF!))</f>
        <v>#REF!</v>
      </c>
      <c r="QD77" s="57">
        <f t="shared" si="55"/>
        <v>3.8641789100665394</v>
      </c>
      <c r="QE77" s="57">
        <f t="shared" si="56"/>
        <v>4.1639650000000001</v>
      </c>
      <c r="QF77" s="57">
        <f t="shared" si="50"/>
        <v>4.2195</v>
      </c>
      <c r="QG77" s="57">
        <f t="shared" si="57"/>
        <v>3.7438999999999996</v>
      </c>
      <c r="QH77" s="57">
        <f t="shared" si="85"/>
        <v>3.5836024999999996</v>
      </c>
      <c r="QI77" s="57">
        <f t="shared" si="86"/>
        <v>4.8960297222222238</v>
      </c>
      <c r="QJ77" s="57">
        <f>IF(Tabelle2[[#This Row],[Index and Premium Usage]]=1,($AW77*(1+$AZ77))*(PW77*(1+$PG77)+$PH77)/1000,($AW77*(1+$AZ77))*(PW77*(1+$PG77)+$PK77)/1000)</f>
        <v>5.8680994433909062</v>
      </c>
      <c r="QK77" s="57" t="e">
        <f>IF($PI77=1,($AW77*(1+$AY77))*(PX77*(1+$PG77)+$PH77)/1000,($AW77*(1+$AZ77))*(PX77*(1+$PG77)+$PK77+Tabelle2[[#This Row],[Premium VW 2023]])/1000)</f>
        <v>#REF!</v>
      </c>
      <c r="QL77" s="57" t="e">
        <f t="shared" si="44"/>
        <v>#REF!</v>
      </c>
      <c r="QM77" s="57" t="e">
        <f t="shared" si="45"/>
        <v>#REF!</v>
      </c>
      <c r="QN77" s="57" t="e">
        <f t="shared" si="46"/>
        <v>#REF!</v>
      </c>
      <c r="QO77" s="57" t="e">
        <f t="shared" si="47"/>
        <v>#REF!</v>
      </c>
      <c r="QP77" s="57" t="e">
        <f t="shared" si="48"/>
        <v>#REF!</v>
      </c>
    </row>
    <row r="78" spans="1:458" ht="15" customHeight="1">
      <c r="A78" s="94" t="s">
        <v>850</v>
      </c>
      <c r="B78" s="94" t="s">
        <v>87</v>
      </c>
      <c r="C78" s="94" t="s">
        <v>1553</v>
      </c>
      <c r="D78" s="2" t="s">
        <v>108</v>
      </c>
      <c r="E78" s="173" t="s">
        <v>304</v>
      </c>
      <c r="F78" s="2" t="s">
        <v>304</v>
      </c>
      <c r="G78" s="2" t="s">
        <v>304</v>
      </c>
      <c r="H78" s="2" t="s">
        <v>1558</v>
      </c>
      <c r="I78" s="188" t="s">
        <v>248</v>
      </c>
      <c r="J78" s="2" t="s">
        <v>1238</v>
      </c>
      <c r="K78" s="2" t="s">
        <v>28</v>
      </c>
      <c r="L78" s="2" t="s">
        <v>28</v>
      </c>
      <c r="M78" s="2" t="s">
        <v>463</v>
      </c>
      <c r="N78" s="2">
        <v>0</v>
      </c>
      <c r="O78" s="64"/>
      <c r="P78" s="3"/>
      <c r="Q78" s="2"/>
      <c r="R78" s="63"/>
      <c r="S78" s="63"/>
      <c r="T78" s="94" t="s">
        <v>1282</v>
      </c>
      <c r="U78" s="63" t="s">
        <v>14</v>
      </c>
      <c r="V78" s="63"/>
      <c r="W78" s="63"/>
      <c r="X78" s="94"/>
      <c r="Y78" s="2" t="s">
        <v>257</v>
      </c>
      <c r="Z78" s="2" t="s">
        <v>261</v>
      </c>
      <c r="AA78" s="2" t="s">
        <v>464</v>
      </c>
      <c r="AB78" s="2">
        <v>0</v>
      </c>
      <c r="AC78" s="2" t="s">
        <v>1046</v>
      </c>
      <c r="AD78" s="63"/>
      <c r="AE78" s="63"/>
      <c r="AF78" s="63" t="s">
        <v>119</v>
      </c>
      <c r="AG78" s="2">
        <v>0</v>
      </c>
      <c r="AH78" s="2">
        <v>0</v>
      </c>
      <c r="AI78" s="2">
        <v>0</v>
      </c>
      <c r="AJ78" s="63" t="s">
        <v>120</v>
      </c>
      <c r="AK78" s="66"/>
      <c r="AL78" s="67"/>
      <c r="AM78" s="67"/>
      <c r="AN78" s="67"/>
      <c r="AO78" s="67"/>
      <c r="AP78" s="67">
        <v>1</v>
      </c>
      <c r="AQ78" s="129"/>
      <c r="AR78" s="37">
        <v>1</v>
      </c>
      <c r="AS78" s="67">
        <v>1</v>
      </c>
      <c r="AT78" s="67">
        <v>1</v>
      </c>
      <c r="AU78" s="33">
        <v>1</v>
      </c>
      <c r="AV78" s="33">
        <v>1</v>
      </c>
      <c r="AW78" s="33">
        <v>1</v>
      </c>
      <c r="AX78" s="193"/>
      <c r="AY78" s="61">
        <v>0.2</v>
      </c>
      <c r="AZ78" s="61">
        <v>0.2</v>
      </c>
      <c r="BA78" s="96">
        <v>0</v>
      </c>
      <c r="BB78" s="96">
        <v>0</v>
      </c>
      <c r="BC78" s="96">
        <v>1500</v>
      </c>
      <c r="BD78" s="96">
        <v>0</v>
      </c>
      <c r="BE78" s="133">
        <v>0</v>
      </c>
      <c r="BF78" s="133">
        <v>0</v>
      </c>
      <c r="BG78" s="133">
        <v>200</v>
      </c>
      <c r="BH78" s="133">
        <v>0</v>
      </c>
      <c r="BI78" s="133">
        <v>0</v>
      </c>
      <c r="BJ78" s="133">
        <v>0</v>
      </c>
      <c r="BK78" s="133">
        <v>0</v>
      </c>
      <c r="BL78" s="133">
        <v>0</v>
      </c>
      <c r="BM78" s="96">
        <v>576</v>
      </c>
      <c r="BN78" s="96">
        <v>0</v>
      </c>
      <c r="BO78" s="96">
        <v>0</v>
      </c>
      <c r="BP78" s="96">
        <v>0</v>
      </c>
      <c r="BQ78" s="96">
        <v>576</v>
      </c>
      <c r="BR78" s="96">
        <v>0</v>
      </c>
      <c r="BS78" s="96">
        <v>2304</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5">
        <f>SUM(Tabelle2[[#This Row],[Jan 22 CF]:[Mar 22 CF]])</f>
        <v>1500</v>
      </c>
      <c r="CL78" s="95">
        <f>SUM(Tabelle2[[#This Row],[Apr 22 CF]:[Jun 22 CF]])</f>
        <v>0</v>
      </c>
      <c r="CM78" s="95">
        <f>SUM(Tabelle2[[#This Row],[Jul 22 CF]:[Sep 22 CF]])</f>
        <v>200</v>
      </c>
      <c r="CN78" s="95">
        <f>SUM(Tabelle2[[#This Row],[Oct 22 CF]:[Dec 22 CF]])</f>
        <v>0</v>
      </c>
      <c r="CO78" s="95">
        <f>SUM(Tabelle2[[#This Row],[Jan 23 CF]:[Mar 23 CF]])</f>
        <v>576</v>
      </c>
      <c r="CP78" s="95">
        <f>SUM(Tabelle2[[#This Row],[Apr 23 CF]:[Jun 23 CF]])</f>
        <v>576</v>
      </c>
      <c r="CQ78" s="95">
        <f>SUM(Tabelle2[[#This Row],[Jul 23 CF]:[Sep 23 CF]])</f>
        <v>2304</v>
      </c>
      <c r="CR78" s="95">
        <f>SUM(Tabelle2[[#This Row],[Oct 23 CF]:[Dec 23 CF]])</f>
        <v>0</v>
      </c>
      <c r="CS78" s="95">
        <f>SUM(Tabelle2[[#This Row],[Jan 24 CF]:[Mar 24 CF]])</f>
        <v>0</v>
      </c>
      <c r="CT78" s="95">
        <f>SUM(Tabelle2[[#This Row],[Apr 24 CF]:[Jun 24 CF]])</f>
        <v>0</v>
      </c>
      <c r="CU78" s="95">
        <f>SUM(Tabelle2[[#This Row],[Jul 24 CF]:[Sep 24 CF]])</f>
        <v>0</v>
      </c>
      <c r="CV78" s="95">
        <f>SUM(Tabelle2[[#This Row],[Oct 24 CF]:[Dec 24 CF]])</f>
        <v>0</v>
      </c>
      <c r="CW78" s="98">
        <v>3501</v>
      </c>
      <c r="CX78" s="275">
        <v>2389</v>
      </c>
      <c r="CY78" s="98">
        <v>-1</v>
      </c>
      <c r="CZ78" s="52">
        <v>157</v>
      </c>
      <c r="DA78" s="52">
        <f>SUM(Tabelle2[[#This Row],[Jan 22 CF]:[Dec 22 CF]])</f>
        <v>1700</v>
      </c>
      <c r="DB78" s="98">
        <f>SUM(Tabelle2[[#This Row],[Jan 23 CF]:[Dec 23 CF]])</f>
        <v>3456</v>
      </c>
      <c r="DC78" s="98">
        <f>SUM(Tabelle2[[#This Row],[Jan 24 CF]:[Dec 24 CF]])</f>
        <v>0</v>
      </c>
      <c r="DD78" s="98">
        <v>0</v>
      </c>
      <c r="DE78" s="98">
        <v>0</v>
      </c>
      <c r="DF78" s="98">
        <v>0</v>
      </c>
      <c r="DG78" s="98">
        <v>0</v>
      </c>
      <c r="DH78" s="98">
        <v>0</v>
      </c>
      <c r="DI78" s="98">
        <v>0</v>
      </c>
      <c r="DJ78" s="98">
        <v>0</v>
      </c>
      <c r="DK78" s="98">
        <v>0</v>
      </c>
      <c r="DL78" s="98">
        <v>0</v>
      </c>
      <c r="DM78" s="98">
        <v>0</v>
      </c>
      <c r="DN78" s="95"/>
      <c r="DO78" s="95"/>
      <c r="DP78" s="226">
        <v>0.95</v>
      </c>
      <c r="DQ78" s="226">
        <v>0.92500000000000004</v>
      </c>
      <c r="DR78" s="226">
        <v>0.8</v>
      </c>
      <c r="DS78" s="226">
        <v>0.85</v>
      </c>
      <c r="DT78" s="226">
        <v>0.9</v>
      </c>
      <c r="DU78" s="226">
        <v>0.9</v>
      </c>
      <c r="DV78" s="226">
        <v>0.9</v>
      </c>
      <c r="DW78" s="226">
        <v>0.9</v>
      </c>
      <c r="DX78" s="226">
        <v>0.9</v>
      </c>
      <c r="DY78" s="226">
        <v>0.9</v>
      </c>
      <c r="DZ78" s="226">
        <v>0.9</v>
      </c>
      <c r="EA78" s="226">
        <v>0.88</v>
      </c>
      <c r="EB78" s="226">
        <v>0.9</v>
      </c>
      <c r="EC78" s="226">
        <v>0.93</v>
      </c>
      <c r="ED78" s="226">
        <v>0.93</v>
      </c>
      <c r="EE78" s="226">
        <v>0.9</v>
      </c>
      <c r="EF78" s="316">
        <v>0.9</v>
      </c>
      <c r="EG78" s="316">
        <v>0.9</v>
      </c>
      <c r="EH78" s="316">
        <v>0.86799999999999999</v>
      </c>
      <c r="EI78" s="226">
        <v>0.95</v>
      </c>
      <c r="EJ78" s="226">
        <v>0.95</v>
      </c>
      <c r="EK78" s="226">
        <v>0.95</v>
      </c>
      <c r="EL78" s="226">
        <v>0.97499999999999998</v>
      </c>
      <c r="EM78" s="226">
        <v>0.95</v>
      </c>
      <c r="EN78" s="226">
        <v>0.9</v>
      </c>
      <c r="EO78" s="226">
        <v>0.9</v>
      </c>
      <c r="EP78" s="226">
        <v>0.9</v>
      </c>
      <c r="EQ78" s="226">
        <v>0.9</v>
      </c>
      <c r="ER78" s="226">
        <v>0.9</v>
      </c>
      <c r="ES78" s="226">
        <v>0.9</v>
      </c>
      <c r="ET78" s="226">
        <v>0.9</v>
      </c>
      <c r="EU78" s="226">
        <v>0.9</v>
      </c>
      <c r="EV78" s="226">
        <v>0.9</v>
      </c>
      <c r="EW78" s="226">
        <v>0.9</v>
      </c>
      <c r="EX78" s="226">
        <v>0.9</v>
      </c>
      <c r="EY78" s="226">
        <v>0.9</v>
      </c>
      <c r="EZ78" s="316">
        <v>0.86799999999999999</v>
      </c>
      <c r="FA78" s="226">
        <v>0.9</v>
      </c>
      <c r="FB78" s="226">
        <v>0.9</v>
      </c>
      <c r="FC78" s="226">
        <v>0.9</v>
      </c>
      <c r="FD78" s="226">
        <v>0.9</v>
      </c>
      <c r="FE78" s="226">
        <v>0.9</v>
      </c>
      <c r="FF78" s="226">
        <v>0.9</v>
      </c>
      <c r="FG78" s="226">
        <v>0</v>
      </c>
      <c r="FH78" s="226">
        <v>0</v>
      </c>
      <c r="FI78" s="226">
        <v>0</v>
      </c>
      <c r="FJ78" s="226">
        <v>0</v>
      </c>
      <c r="FK78" s="226">
        <v>0</v>
      </c>
      <c r="FL78" s="226">
        <v>0</v>
      </c>
      <c r="FM78" s="195">
        <f t="shared" si="70"/>
        <v>0</v>
      </c>
      <c r="FN78" s="195">
        <f t="shared" si="71"/>
        <v>0</v>
      </c>
      <c r="FO78" s="195">
        <f t="shared" si="72"/>
        <v>1500</v>
      </c>
      <c r="FP78" s="195">
        <f t="shared" si="73"/>
        <v>0</v>
      </c>
      <c r="FQ78" s="195">
        <f t="shared" si="74"/>
        <v>0</v>
      </c>
      <c r="FR78" s="195">
        <f t="shared" si="75"/>
        <v>0</v>
      </c>
      <c r="FS78" s="195">
        <f t="shared" si="76"/>
        <v>200</v>
      </c>
      <c r="FT78" s="95">
        <f t="shared" si="77"/>
        <v>0</v>
      </c>
      <c r="FU78" s="95">
        <f t="shared" si="78"/>
        <v>0</v>
      </c>
      <c r="FV78" s="95">
        <f t="shared" si="79"/>
        <v>0</v>
      </c>
      <c r="FW78" s="95">
        <f t="shared" si="80"/>
        <v>0</v>
      </c>
      <c r="FX78" s="95">
        <f t="shared" si="81"/>
        <v>0</v>
      </c>
      <c r="FY78" s="95">
        <f t="shared" si="82"/>
        <v>576</v>
      </c>
      <c r="FZ78" s="95">
        <f t="shared" si="83"/>
        <v>0</v>
      </c>
      <c r="GA78" s="95">
        <f t="shared" si="63"/>
        <v>0</v>
      </c>
      <c r="GB78" s="95">
        <f t="shared" si="64"/>
        <v>0</v>
      </c>
      <c r="GC78" s="95">
        <f t="shared" si="65"/>
        <v>576</v>
      </c>
      <c r="GD78" s="95">
        <f t="shared" si="66"/>
        <v>0</v>
      </c>
      <c r="GE78" s="95">
        <f t="shared" si="67"/>
        <v>2304</v>
      </c>
      <c r="GF78" s="95">
        <f t="shared" si="68"/>
        <v>0</v>
      </c>
      <c r="GG78" s="95">
        <f t="shared" si="69"/>
        <v>0</v>
      </c>
      <c r="GH78" s="95">
        <f t="shared" si="84"/>
        <v>0</v>
      </c>
      <c r="GI78" s="95">
        <f>BW78*Tabelle2[[#This Row],[Nov 2023 AF]]</f>
        <v>0</v>
      </c>
      <c r="GJ78" s="95">
        <f>BX78*Tabelle2[[#This Row],[Dec 2023 AF]]</f>
        <v>0</v>
      </c>
      <c r="GK78" s="95">
        <f>BY78*Tabelle2[[#This Row],[Jan 2024 AF]]</f>
        <v>0</v>
      </c>
      <c r="GL78" s="95">
        <f>BZ78*Tabelle2[[#This Row],[Feb 2024 AF]]</f>
        <v>0</v>
      </c>
      <c r="GM78" s="95">
        <f>CA78*Tabelle2[[#This Row],[Mar 2024 AF]]</f>
        <v>0</v>
      </c>
      <c r="GN78" s="95">
        <f>CB78*Tabelle2[[#This Row],[Apr 2024 AF]]</f>
        <v>0</v>
      </c>
      <c r="GO78" s="95">
        <f>CC78*Tabelle2[[#This Row],[May 2024 AF]]</f>
        <v>0</v>
      </c>
      <c r="GP78" s="95">
        <f>CD78*Tabelle2[[#This Row],[Jun 2024 AF]]</f>
        <v>0</v>
      </c>
      <c r="GQ78" s="95">
        <f>CE78*Tabelle2[[#This Row],[Jul 2024 AF]]</f>
        <v>0</v>
      </c>
      <c r="GR78" s="95">
        <f>CF78*Tabelle2[[#This Row],[Aug 2024 AF]]</f>
        <v>0</v>
      </c>
      <c r="GS78" s="95">
        <f>CG78*Tabelle2[[#This Row],[Sep 2024 AF]]</f>
        <v>0</v>
      </c>
      <c r="GT78" s="95">
        <f>CH78*Tabelle2[[#This Row],[Oct 2024 AF]]</f>
        <v>0</v>
      </c>
      <c r="GU78" s="95">
        <f>CI78*Tabelle2[[#This Row],[Nov 2024 AF]]</f>
        <v>0</v>
      </c>
      <c r="GV78" s="95">
        <f>CJ78*Tabelle2[[#This Row],[Dec 2024 AF]]</f>
        <v>0</v>
      </c>
      <c r="GW78" s="95">
        <f>SUM(Tabelle2[[#This Row],[Jan 22 NF]:[Mar 22 NF]])</f>
        <v>1500</v>
      </c>
      <c r="GX78" s="95">
        <f>SUM(Tabelle2[[#This Row],[Apr 22 NF]:[Jun 22 NF]])</f>
        <v>0</v>
      </c>
      <c r="GY78" s="95">
        <f>SUM(Tabelle2[[#This Row],[Jul 22 NF]:[Sep 22 NF]])</f>
        <v>200</v>
      </c>
      <c r="GZ78" s="95">
        <f>SUM(Tabelle2[[#This Row],[Oct 22 NF]:[Dec 22 NF]])</f>
        <v>0</v>
      </c>
      <c r="HA78" s="98">
        <f>SUM(Tabelle2[[#This Row],[Jan 23 NF]:[Mar 23 NF]])</f>
        <v>576</v>
      </c>
      <c r="HB78" s="98">
        <f>SUM(Tabelle2[[#This Row],[Apr 23 NF]:[Jun 23 NF]])</f>
        <v>576</v>
      </c>
      <c r="HC78" s="98">
        <f>SUM(Tabelle2[[#This Row],[Jul 23 NF]:[Sep 23 NF]])</f>
        <v>2304</v>
      </c>
      <c r="HD78" s="98">
        <f>SUM(Tabelle2[[#This Row],[Oct 23 NF]:[Dec 23 NF]])</f>
        <v>0</v>
      </c>
      <c r="HE78" s="95">
        <f>SUM(Tabelle2[[#This Row],[Jan 24 NF]:[Mar 24 NF]])</f>
        <v>0</v>
      </c>
      <c r="HF78" s="98">
        <f>SUM(Tabelle2[[#This Row],[Apr 24 NF]:[Jun 24 NF]])</f>
        <v>0</v>
      </c>
      <c r="HG78" s="98">
        <f>SUM(Tabelle2[[#This Row],[Jul 24 NF]:[Sep 24 NF]])</f>
        <v>0</v>
      </c>
      <c r="HH78" s="98">
        <f>SUM(Tabelle2[[#This Row],[Oct 24 NF]:[Dec 24 NF]])</f>
        <v>0</v>
      </c>
      <c r="HI78" s="95">
        <v>0</v>
      </c>
      <c r="HJ78" s="95">
        <v>0</v>
      </c>
      <c r="HK78" s="95">
        <v>0</v>
      </c>
      <c r="HL78" s="95">
        <v>0</v>
      </c>
      <c r="HM78" s="95">
        <v>0</v>
      </c>
      <c r="HN78" s="95">
        <v>0</v>
      </c>
      <c r="HO78" s="95">
        <v>0</v>
      </c>
      <c r="HP78" s="95">
        <v>0</v>
      </c>
      <c r="HQ78" s="95">
        <v>0</v>
      </c>
      <c r="HR78" s="95">
        <v>0</v>
      </c>
      <c r="HS78" s="95">
        <v>0</v>
      </c>
      <c r="HT78" s="95">
        <v>1152</v>
      </c>
      <c r="HU78" s="95">
        <v>7436</v>
      </c>
      <c r="HV78" s="98">
        <v>3501</v>
      </c>
      <c r="HW78" s="98">
        <v>2389</v>
      </c>
      <c r="HX78" s="98">
        <v>-1</v>
      </c>
      <c r="HY78" s="98">
        <v>157</v>
      </c>
      <c r="HZ78" s="98">
        <f>SUM(Tabelle2[[#This Row],[Jan 22 NF]:[Dec 22 NF]])</f>
        <v>1700</v>
      </c>
      <c r="IA78" s="98">
        <f>SUM(Tabelle2[[#This Row],[Jan 23 NF]:[Dec 23 NF]])</f>
        <v>3456</v>
      </c>
      <c r="IB78" s="98">
        <f>SUM(Tabelle2[[#This Row],[Jan 24 NF]:[Dec 24 NF]])</f>
        <v>0</v>
      </c>
      <c r="IC78" s="98">
        <f>IFERROR(Tabelle2[[#This Row],[2025 CF]]*Tabelle2[[#This Row],[2025 AF]],0)</f>
        <v>0</v>
      </c>
      <c r="ID78" s="98">
        <f>IFERROR(Tabelle2[[#This Row],[2026 CF]]*Tabelle2[[#This Row],[2026 AF]],0)</f>
        <v>0</v>
      </c>
      <c r="IE78" s="98">
        <f>IFERROR(Tabelle2[[#This Row],[2027 CF]]*Tabelle2[[#This Row],[2027 AF]],0)</f>
        <v>0</v>
      </c>
      <c r="IF78" s="98">
        <f>IFERROR(Tabelle2[[#This Row],[2028 CF]]*Tabelle2[[#This Row],[2028 AF]],0)</f>
        <v>0</v>
      </c>
      <c r="IG78" s="98">
        <f>IFERROR(Tabelle2[[#This Row],[2029 CF]]*Tabelle2[[#This Row],[2029 AF]],0)</f>
        <v>0</v>
      </c>
      <c r="IH78" s="98">
        <f>IFERROR(Tabelle2[[#This Row],[2030 CF]]*Tabelle2[[#This Row],[2030 AF]],0)</f>
        <v>0</v>
      </c>
      <c r="II78" s="98">
        <f>IFERROR(Tabelle2[[#This Row],[2031 CF]]*Tabelle2[[#This Row],[2031 AF]],0)</f>
        <v>0</v>
      </c>
      <c r="IJ78" s="98">
        <f>IFERROR(Tabelle2[[#This Row],[2032 CF]]*Tabelle2[[#This Row],[2032 AF]],0)</f>
        <v>0</v>
      </c>
      <c r="IK78" s="98">
        <f>IFERROR(Tabelle2[[#This Row],[2033 CF]]*Tabelle2[[#This Row],[2033 AF]],0)</f>
        <v>0</v>
      </c>
      <c r="IL78" s="98">
        <f>IFERROR(Tabelle2[[#This Row],[2034 CF]]*Tabelle2[[#This Row],[2034 AF]],0)</f>
        <v>0</v>
      </c>
      <c r="IM78" s="98">
        <f>IFERROR(Tabelle2[[#This Row],[2035 CF]]*Tabelle2[[#This Row],[2035 AF]],0)</f>
        <v>0</v>
      </c>
      <c r="IN78" s="51">
        <v>0</v>
      </c>
      <c r="IO78" s="51">
        <v>0</v>
      </c>
      <c r="IP78" s="51">
        <v>0</v>
      </c>
      <c r="IQ78" s="51">
        <v>0</v>
      </c>
      <c r="IR78" s="51">
        <v>0</v>
      </c>
      <c r="IS78" s="51">
        <v>0</v>
      </c>
      <c r="IT78" s="51">
        <v>0</v>
      </c>
      <c r="IU78" s="51">
        <v>0</v>
      </c>
      <c r="IV78" s="51">
        <v>0</v>
      </c>
      <c r="IW78" s="51">
        <v>0</v>
      </c>
      <c r="IX78" s="51">
        <v>0</v>
      </c>
      <c r="IY78" s="51">
        <v>0</v>
      </c>
      <c r="IZ78" s="199">
        <v>0</v>
      </c>
      <c r="JA78" s="199">
        <v>0</v>
      </c>
      <c r="JB78" s="199">
        <v>0</v>
      </c>
      <c r="JC78" s="199">
        <v>0</v>
      </c>
      <c r="JD78" s="199">
        <v>0</v>
      </c>
      <c r="JE78" s="196">
        <v>0</v>
      </c>
      <c r="JF78" s="196">
        <v>0</v>
      </c>
      <c r="JG78" s="196">
        <v>0</v>
      </c>
      <c r="JH78" s="196">
        <v>0</v>
      </c>
      <c r="JI78" s="196">
        <v>0</v>
      </c>
      <c r="JJ78" s="196">
        <v>0</v>
      </c>
      <c r="JK78" s="196">
        <v>0</v>
      </c>
      <c r="JL78" s="196">
        <v>0</v>
      </c>
      <c r="JM78" s="196">
        <v>0</v>
      </c>
      <c r="JN78" s="196">
        <v>0</v>
      </c>
      <c r="JO78" s="196">
        <v>0</v>
      </c>
      <c r="JP78" s="196">
        <v>0</v>
      </c>
      <c r="JQ78" s="196">
        <f>SUM(Tabelle2[[#This Row],[Jan-23B]:[Mar-23B]])</f>
        <v>0</v>
      </c>
      <c r="JR78" s="196">
        <f>SUM(Tabelle2[[#This Row],[Apr-23B]:[Jun-23B]])</f>
        <v>0</v>
      </c>
      <c r="JS78" s="196">
        <f>SUM(Tabelle2[[#This Row],[Jul-23B]:[Sep-23B]])</f>
        <v>0</v>
      </c>
      <c r="JT78" s="196">
        <f>SUM(Tabelle2[[#This Row],[Oct-23B]:[Dec-23B]])</f>
        <v>0</v>
      </c>
      <c r="JU78" s="196">
        <f>SUM(Tabelle2[[#This Row],[1Q23 B1]:[4Q23 B]])</f>
        <v>0</v>
      </c>
      <c r="JV78" s="196">
        <v>0</v>
      </c>
      <c r="JW78" s="196">
        <v>0</v>
      </c>
      <c r="JX78" s="196">
        <v>0</v>
      </c>
      <c r="JY78" s="196">
        <v>0</v>
      </c>
      <c r="JZ78" s="196">
        <v>0</v>
      </c>
      <c r="KA78" s="196">
        <v>0</v>
      </c>
      <c r="KB78" s="196">
        <v>0</v>
      </c>
      <c r="KC78" s="196">
        <v>0</v>
      </c>
      <c r="KD78" s="196">
        <v>0</v>
      </c>
      <c r="KE78" s="196">
        <v>0</v>
      </c>
      <c r="KF78" s="196" t="str">
        <f>IF(SUM(Tabelle2[[#This Row],[2018 NF]:[2028 NF]],Tabelle2[[#This Row],[2023 B]])&gt;0,"yes","no")</f>
        <v>yes</v>
      </c>
      <c r="KG78" s="196" t="str">
        <f>IFERROR(INDEX(Tabelle2[[#Headers],[2005 NF]:[2034 NF]],MATCH(TRUE,INDEX(Tabelle2[[#This Row],[2005 NF]:[2034 NF]]&gt;1000,),0)),0)</f>
        <v>2016 NF</v>
      </c>
      <c r="KH78" s="196" t="str">
        <f>IFERROR(LOOKUP(2,1/(Tabelle2[[#This Row],[2005 NF]:[2035 NF]]&gt;1000),Tabelle2[[#Headers],[2005 NF]:[2035 NF]]),0)</f>
        <v>2023 NF</v>
      </c>
      <c r="KI78" s="196">
        <f>SUM(Tabelle2[[#This Row],[Jan 23 NF]:[Mar 23 NF]])</f>
        <v>576</v>
      </c>
      <c r="KJ78" s="196">
        <f>SUM(Tabelle2[[#This Row],[Jan-23B]:[Mar-23B]])</f>
        <v>0</v>
      </c>
      <c r="KK78" s="52">
        <v>0</v>
      </c>
      <c r="KL78" s="52">
        <v>0</v>
      </c>
      <c r="KM78" s="52">
        <v>110.23115000000001</v>
      </c>
      <c r="KN78" s="52">
        <v>0</v>
      </c>
      <c r="KO78" s="52">
        <v>0</v>
      </c>
      <c r="KP78" s="52">
        <v>0</v>
      </c>
      <c r="KQ78" s="52">
        <v>14.697486666666668</v>
      </c>
      <c r="KR78" s="52">
        <v>0</v>
      </c>
      <c r="KS78" s="52">
        <v>0</v>
      </c>
      <c r="KT78" s="52">
        <v>0</v>
      </c>
      <c r="KU78" s="52">
        <v>0</v>
      </c>
      <c r="KV78" s="52">
        <v>0</v>
      </c>
      <c r="KW78" s="52">
        <v>42.3287616</v>
      </c>
      <c r="KX78" s="52">
        <v>0</v>
      </c>
      <c r="KY78" s="52">
        <v>0</v>
      </c>
      <c r="KZ78" s="52">
        <v>0</v>
      </c>
      <c r="LA78" s="52" t="e">
        <f>$AV78*2.204623/#REF!*$AP78*Tabelle2[[#This Row],[May 23 NF]]</f>
        <v>#REF!</v>
      </c>
      <c r="LB78" s="52" t="e">
        <f>$AV78*2.204623/#REF!*$AP78*Tabelle2[[#This Row],[Jun 23 NF]]</f>
        <v>#REF!</v>
      </c>
      <c r="LC78" s="52" t="e">
        <f>$AV78*2.204623/#REF!*$AP78*Tabelle2[[#This Row],[Jul 23 NF]]</f>
        <v>#REF!</v>
      </c>
      <c r="LD78" s="52" t="e">
        <f>$AV78*2.204623/#REF!*$AP78*Tabelle2[[#This Row],[Aug 23 NF]]</f>
        <v>#REF!</v>
      </c>
      <c r="LE78" s="52" t="e">
        <f>$AV78*2.204623/#REF!*$AP78*Tabelle2[[#This Row],[Sep 23 NF]]</f>
        <v>#REF!</v>
      </c>
      <c r="LF78" s="52" t="e">
        <f>$AV78*2.204623/#REF!*$AP78*Tabelle2[[#This Row],[Oct 23 NF]]</f>
        <v>#REF!</v>
      </c>
      <c r="LG78" s="52" t="e">
        <f>$AV78*2.204623/#REF!*$AP78*Tabelle2[[#This Row],[Nov 23 NF]]</f>
        <v>#REF!</v>
      </c>
      <c r="LH78" s="52" t="e">
        <f>$AV78*2.204623/#REF!*$AP78*Tabelle2[[#This Row],[Dec 23 NF]]</f>
        <v>#REF!</v>
      </c>
      <c r="LI78" s="52" t="e">
        <f>$AV78*2.204623/#REF!*$AP78*Tabelle2[[#This Row],[Jan 24 NF]]</f>
        <v>#REF!</v>
      </c>
      <c r="LJ78" s="52" t="e">
        <f>$AV78*2.204623/#REF!*$AP78*Tabelle2[[#This Row],[Feb 24 NF]]</f>
        <v>#REF!</v>
      </c>
      <c r="LK78" s="52" t="e">
        <f>$AV78*2.204623/#REF!*$AP78*Tabelle2[[#This Row],[Mar 24 NF]]</f>
        <v>#REF!</v>
      </c>
      <c r="LL78" s="52" t="e">
        <f>$AV78*2.204623/#REF!*$AP78*Tabelle2[[#This Row],[Apr 24 NF]]</f>
        <v>#REF!</v>
      </c>
      <c r="LM78" s="52" t="e">
        <f>$AV78*2.204623/#REF!*$AP78*Tabelle2[[#This Row],[May 24 NF]]</f>
        <v>#REF!</v>
      </c>
      <c r="LN78" s="52" t="e">
        <f>$AV78*2.204623/#REF!*$AP78*Tabelle2[[#This Row],[Jun 24 NF]]</f>
        <v>#REF!</v>
      </c>
      <c r="LO78" s="52" t="e">
        <f>$AV78*2.204623/#REF!*$AP78*Tabelle2[[#This Row],[Jul 24 NF]]</f>
        <v>#REF!</v>
      </c>
      <c r="LP78" s="52" t="e">
        <f>$AV78*2.204623/#REF!*$AP78*Tabelle2[[#This Row],[Aug 24 NF]]</f>
        <v>#REF!</v>
      </c>
      <c r="LQ78" s="52" t="e">
        <f>$AV78*2.204623/#REF!*$AP78*Tabelle2[[#This Row],[Sep 24 NF]]</f>
        <v>#REF!</v>
      </c>
      <c r="LR78" s="52" t="e">
        <f>$AV78*2.204623/#REF!*$AP78*Tabelle2[[#This Row],[Oct 24 NF]]</f>
        <v>#REF!</v>
      </c>
      <c r="LS78" s="52" t="e">
        <f>$AV78*2.204623/#REF!*$AP78*Tabelle2[[#This Row],[Nov 24 NF]]</f>
        <v>#REF!</v>
      </c>
      <c r="LT78" s="52" t="e">
        <f>$AV78*2.204623/#REF!*$AP78*Tabelle2[[#This Row],[Dec 24 NF]]</f>
        <v>#REF!</v>
      </c>
      <c r="LU78" s="198">
        <f>SUM(Tabelle2[[#This Row],[Jan 22 EV]:[Mar 22 EV]])</f>
        <v>110.23115000000001</v>
      </c>
      <c r="LV78" s="198">
        <f>SUM(Tabelle2[[#This Row],[Apr 22 EV]:[Jun 22 EV]])</f>
        <v>0</v>
      </c>
      <c r="LW78" s="198">
        <f>SUM(Tabelle2[[#This Row],[Jul 22 EV]:[Sep 22 EV]])</f>
        <v>14.697486666666668</v>
      </c>
      <c r="LX78" s="198">
        <f>SUM(Tabelle2[[#This Row],[Oct 22 EV]:[Dec 22 EV]])</f>
        <v>0</v>
      </c>
      <c r="LY78" s="198">
        <f>SUM(Tabelle2[[#This Row],[Jan 23 EV]:[Mar 23 EV]])</f>
        <v>42.3287616</v>
      </c>
      <c r="LZ78" s="198" t="e">
        <f>SUM(Tabelle2[[#This Row],[Apr 23 EV]:[Jun 23 EV]])</f>
        <v>#REF!</v>
      </c>
      <c r="MA78" s="198" t="e">
        <f>SUM(Tabelle2[[#This Row],[Jul 23 EV]:[Sep 23 EV]])</f>
        <v>#REF!</v>
      </c>
      <c r="MB78" s="198" t="e">
        <f>SUM(Tabelle2[[#This Row],[Oct 23 EV]:[Dec 23 EV]])</f>
        <v>#REF!</v>
      </c>
      <c r="MC78" s="198" t="e">
        <f>SUM(Tabelle2[[#This Row],[Jan 24 EV]:[Mar 24 EV]])</f>
        <v>#REF!</v>
      </c>
      <c r="MD78" s="198" t="e">
        <f>SUM(Tabelle2[[#This Row],[Apr 24 EV]:[Jun 24 EV]])</f>
        <v>#REF!</v>
      </c>
      <c r="ME78" s="198" t="e">
        <f>SUM(Tabelle2[[#This Row],[Jul 24 EV]:[Sep 24 EV]])</f>
        <v>#REF!</v>
      </c>
      <c r="MF78" s="198" t="e">
        <f>SUM(Tabelle2[[#This Row],[Oct 24 EV]:[Dec 24 EV]])</f>
        <v>#REF!</v>
      </c>
      <c r="MG78" s="68">
        <v>0</v>
      </c>
      <c r="MH78" s="68">
        <v>0</v>
      </c>
      <c r="MI78" s="68">
        <v>0</v>
      </c>
      <c r="MJ78" s="68">
        <v>0</v>
      </c>
      <c r="MK78" s="68">
        <v>0</v>
      </c>
      <c r="ML78" s="68">
        <v>0</v>
      </c>
      <c r="MM78" s="68">
        <v>0</v>
      </c>
      <c r="MN78" s="68">
        <v>0</v>
      </c>
      <c r="MO78" s="68">
        <v>0</v>
      </c>
      <c r="MP78" s="98">
        <v>84.6575232</v>
      </c>
      <c r="MQ78" s="98" t="e">
        <f>$AS78*2.204623/#REF!*$AP78*HU78</f>
        <v>#REF!</v>
      </c>
      <c r="MR78" s="98" t="e">
        <f>$AT78*2.204623/#REF!*$AP78*HV78</f>
        <v>#REF!</v>
      </c>
      <c r="MS78" s="98">
        <v>175.56147823333333</v>
      </c>
      <c r="MT78" s="98">
        <v>-7.3487433333333338E-2</v>
      </c>
      <c r="MU78" s="98">
        <v>11.537527033333333</v>
      </c>
      <c r="MV78" s="98">
        <f>SUM(Tabelle2[[#This Row],[Jan 22 EV]:[Dec 22 EV]])</f>
        <v>124.92863666666668</v>
      </c>
      <c r="MW78" s="98" t="e">
        <f>SUM(Tabelle2[[#This Row],[Jan 23 EV]:[Dec 23 EV]])</f>
        <v>#REF!</v>
      </c>
      <c r="MX78" s="98" t="e">
        <f>SUM(Tabelle2[[#This Row],[Jan 24 EV]:[Dec 24 EV]])</f>
        <v>#REF!</v>
      </c>
      <c r="MY78" s="98">
        <f t="shared" si="51"/>
        <v>0</v>
      </c>
      <c r="MZ78" s="98">
        <f t="shared" si="52"/>
        <v>0</v>
      </c>
      <c r="NA78" s="98">
        <f t="shared" si="53"/>
        <v>0</v>
      </c>
      <c r="NB78" s="98">
        <f t="shared" si="54"/>
        <v>0</v>
      </c>
      <c r="NC78" s="52">
        <v>0</v>
      </c>
      <c r="ND78" s="52">
        <v>0</v>
      </c>
      <c r="NE78" s="52">
        <v>0</v>
      </c>
      <c r="NF78" s="52">
        <v>0</v>
      </c>
      <c r="NG78" s="52">
        <v>0</v>
      </c>
      <c r="NH78" s="52">
        <v>0</v>
      </c>
      <c r="NI78" s="52">
        <v>0</v>
      </c>
      <c r="NJ78" s="52">
        <v>0</v>
      </c>
      <c r="NK78" s="52">
        <v>0</v>
      </c>
      <c r="NL78" s="52">
        <v>0</v>
      </c>
      <c r="NM78" s="52">
        <v>0</v>
      </c>
      <c r="NN78" s="52">
        <v>0</v>
      </c>
      <c r="NO78" s="198">
        <f t="shared" si="58"/>
        <v>0</v>
      </c>
      <c r="NP78" s="198">
        <f t="shared" si="59"/>
        <v>0</v>
      </c>
      <c r="NQ78" s="198">
        <f t="shared" si="60"/>
        <v>0</v>
      </c>
      <c r="NR78" s="198">
        <f t="shared" si="61"/>
        <v>0</v>
      </c>
      <c r="NS78" s="198">
        <f t="shared" si="62"/>
        <v>0</v>
      </c>
      <c r="NT78" s="198">
        <v>0</v>
      </c>
      <c r="NU78" s="198">
        <v>0</v>
      </c>
      <c r="NV78" s="198">
        <v>0</v>
      </c>
      <c r="NW78" s="198">
        <v>0</v>
      </c>
      <c r="NX78" s="198">
        <v>0</v>
      </c>
      <c r="NY78" s="198">
        <v>0</v>
      </c>
      <c r="NZ78" s="198">
        <v>0</v>
      </c>
      <c r="OA78" s="198">
        <v>0</v>
      </c>
      <c r="OB78" s="198">
        <v>0</v>
      </c>
      <c r="OC78" s="198">
        <v>0</v>
      </c>
      <c r="OD78" s="198">
        <v>0</v>
      </c>
      <c r="OE78" s="198">
        <v>0</v>
      </c>
      <c r="OF78" s="198">
        <f>SUM(Tabelle2[[#This Row],[Jan 23 B EV]:[Mar 23 B EV]])</f>
        <v>0</v>
      </c>
      <c r="OG78" s="198">
        <f>SUM(Tabelle2[[#This Row],[Apr 23 B EV]:[Jun 23 B EV]])</f>
        <v>0</v>
      </c>
      <c r="OH78" s="198">
        <f>SUM(Tabelle2[[#This Row],[Jul 23 B EV]:[Sep 23 B EV]])</f>
        <v>0</v>
      </c>
      <c r="OI78" s="198">
        <f>SUM(Tabelle2[[#This Row],[Oct 23 B EV]:[Dec 23 B EV]])</f>
        <v>0</v>
      </c>
      <c r="OJ78" s="198">
        <f>SUM(Tabelle2[[#This Row],[Jan 23 B EV]:[Dec 23 B EV]])</f>
        <v>0</v>
      </c>
      <c r="OK78" s="68"/>
      <c r="OL78" s="68"/>
      <c r="OM78" s="43" t="s">
        <v>973</v>
      </c>
      <c r="ON78" s="43">
        <v>0</v>
      </c>
      <c r="OO78" s="43">
        <v>0</v>
      </c>
      <c r="OP78" s="43">
        <v>0</v>
      </c>
      <c r="OQ78" s="68"/>
      <c r="OR78" s="68"/>
      <c r="OS78" s="68"/>
      <c r="OT78" s="68"/>
      <c r="OU78" s="68"/>
      <c r="OV78" s="68"/>
      <c r="OW78" s="68"/>
      <c r="OX78" s="198" t="s">
        <v>1229</v>
      </c>
      <c r="OY78" s="198" t="s">
        <v>1229</v>
      </c>
      <c r="OZ78" s="198" t="s">
        <v>1229</v>
      </c>
      <c r="PA78" s="198" t="s">
        <v>1229</v>
      </c>
      <c r="PB78" s="353" t="s">
        <v>1229</v>
      </c>
      <c r="PC78" s="130" t="s">
        <v>57</v>
      </c>
      <c r="PD78" s="53" t="s">
        <v>100</v>
      </c>
      <c r="PE78" s="53" t="s">
        <v>159</v>
      </c>
      <c r="PF78" s="53" t="s">
        <v>45</v>
      </c>
      <c r="PG78" s="53">
        <v>0</v>
      </c>
      <c r="PH78" s="53">
        <v>0</v>
      </c>
      <c r="PI78" s="53">
        <v>1</v>
      </c>
      <c r="PJ78" s="53" t="s">
        <v>45</v>
      </c>
      <c r="PK78" s="53">
        <v>0</v>
      </c>
      <c r="PL78" s="53">
        <v>0</v>
      </c>
      <c r="PM78" s="334"/>
      <c r="PN78" s="53" t="s">
        <v>70</v>
      </c>
      <c r="PO78" s="53" t="s">
        <v>17</v>
      </c>
      <c r="PP78" s="200">
        <v>2407.8740082170316</v>
      </c>
      <c r="PQ78" s="56">
        <v>2220.7924770497352</v>
      </c>
      <c r="PR78" s="56">
        <v>2393.0833333333335</v>
      </c>
      <c r="PS78" s="56">
        <v>2425</v>
      </c>
      <c r="PT78" s="200">
        <v>2151.6666666666665</v>
      </c>
      <c r="PU78" s="200">
        <v>2059.5416666666665</v>
      </c>
      <c r="PV78" s="200">
        <v>2813.8101851851857</v>
      </c>
      <c r="PW78" s="200">
        <v>3372.4709444775326</v>
      </c>
      <c r="PX78" s="200" t="e">
        <f>IF($PI78=1,SUMIF(#REF!,$PF78,#REF!),SUMIF(#REF!,$PJ78,#REF!))</f>
        <v>#REF!</v>
      </c>
      <c r="PY78" s="200" t="e">
        <f>IF($PI78=1,SUMIF(#REF!,$PF78,#REF!),SUMIF(#REF!,$PJ78,#REF!))</f>
        <v>#REF!</v>
      </c>
      <c r="PZ78" s="200" t="e">
        <f>IF($PI78=1,SUMIF(#REF!,$PF78,#REF!),SUMIF(#REF!,$PJ78,#REF!))</f>
        <v>#REF!</v>
      </c>
      <c r="QA78" s="200" t="e">
        <f>IF($PI78=1,SUMIF(#REF!,$PF78,#REF!),SUMIF(#REF!,$PJ78,#REF!))</f>
        <v>#REF!</v>
      </c>
      <c r="QB78" s="200" t="e">
        <f>IF($PI78=1,SUMIF(#REF!,$PF78,#REF!),SUMIF(#REF!,$PJ78,#REF!))</f>
        <v>#REF!</v>
      </c>
      <c r="QC78" s="200" t="e">
        <f>IF($PI78=1,SUMIF(#REF!,$PF78,#REF!),SUMIF(#REF!,$PJ78,#REF!))</f>
        <v>#REF!</v>
      </c>
      <c r="QD78" s="57">
        <f t="shared" si="55"/>
        <v>2.6649509724596823</v>
      </c>
      <c r="QE78" s="57">
        <f t="shared" si="56"/>
        <v>2.8717000000000001</v>
      </c>
      <c r="QF78" s="57">
        <f t="shared" si="50"/>
        <v>2.91</v>
      </c>
      <c r="QG78" s="57">
        <f t="shared" si="57"/>
        <v>2.5819999999999994</v>
      </c>
      <c r="QH78" s="57">
        <f t="shared" si="85"/>
        <v>2.4714499999999999</v>
      </c>
      <c r="QI78" s="57">
        <f t="shared" si="86"/>
        <v>3.3765722222222228</v>
      </c>
      <c r="QJ78" s="57">
        <f>IF(Tabelle2[[#This Row],[Index and Premium Usage]]=1,($AW78*(1+$AZ78))*(PW78*(1+$PG78)+$PH78)/1000,($AW78*(1+$AZ78))*(PW78*(1+$PG78)+$PK78)/1000)</f>
        <v>4.046965133373039</v>
      </c>
      <c r="QK78" s="57" t="e">
        <f>IF($PI78=1,($AW78*(1+$AY78))*(PX78*(1+$PG78)+$PH78)/1000,($AW78*(1+$AZ78))*(PX78*(1+$PG78)+$PK78+Tabelle2[[#This Row],[Premium VW 2023]])/1000)</f>
        <v>#REF!</v>
      </c>
      <c r="QL78" s="57" t="e">
        <f t="shared" si="44"/>
        <v>#REF!</v>
      </c>
      <c r="QM78" s="57" t="e">
        <f t="shared" si="45"/>
        <v>#REF!</v>
      </c>
      <c r="QN78" s="57" t="e">
        <f t="shared" si="46"/>
        <v>#REF!</v>
      </c>
      <c r="QO78" s="57" t="e">
        <f t="shared" si="47"/>
        <v>#REF!</v>
      </c>
      <c r="QP78" s="57" t="e">
        <f t="shared" si="48"/>
        <v>#REF!</v>
      </c>
    </row>
    <row r="79" spans="1:458" ht="15" customHeight="1">
      <c r="A79" s="94" t="s">
        <v>851</v>
      </c>
      <c r="B79" s="94" t="s">
        <v>87</v>
      </c>
      <c r="C79" s="94" t="s">
        <v>1553</v>
      </c>
      <c r="D79" s="2" t="s">
        <v>108</v>
      </c>
      <c r="E79" s="173" t="s">
        <v>304</v>
      </c>
      <c r="F79" s="2" t="s">
        <v>304</v>
      </c>
      <c r="G79" s="2" t="s">
        <v>304</v>
      </c>
      <c r="H79" s="2" t="s">
        <v>1558</v>
      </c>
      <c r="I79" s="188" t="s">
        <v>248</v>
      </c>
      <c r="J79" s="2" t="s">
        <v>1238</v>
      </c>
      <c r="K79" s="2" t="s">
        <v>28</v>
      </c>
      <c r="L79" s="2" t="s">
        <v>28</v>
      </c>
      <c r="M79" s="2" t="s">
        <v>465</v>
      </c>
      <c r="N79" s="64">
        <v>0</v>
      </c>
      <c r="O79" s="64"/>
      <c r="P79" s="3"/>
      <c r="Q79" s="2"/>
      <c r="R79" s="63"/>
      <c r="S79" s="63"/>
      <c r="T79" s="94" t="s">
        <v>1282</v>
      </c>
      <c r="U79" s="63" t="s">
        <v>14</v>
      </c>
      <c r="V79" s="63"/>
      <c r="W79" s="63"/>
      <c r="X79" s="94"/>
      <c r="Y79" s="2" t="s">
        <v>66</v>
      </c>
      <c r="Z79" s="2" t="s">
        <v>261</v>
      </c>
      <c r="AA79" s="2" t="s">
        <v>466</v>
      </c>
      <c r="AB79" s="2"/>
      <c r="AC79" s="2" t="s">
        <v>1047</v>
      </c>
      <c r="AD79" s="63"/>
      <c r="AE79" s="63"/>
      <c r="AF79" s="63" t="s">
        <v>119</v>
      </c>
      <c r="AG79" s="2">
        <v>0</v>
      </c>
      <c r="AH79" s="2">
        <v>0</v>
      </c>
      <c r="AI79" s="2">
        <v>0</v>
      </c>
      <c r="AJ79" s="63" t="s">
        <v>120</v>
      </c>
      <c r="AK79" s="66"/>
      <c r="AL79" s="67"/>
      <c r="AM79" s="67"/>
      <c r="AN79" s="67"/>
      <c r="AO79" s="67"/>
      <c r="AP79" s="67">
        <v>1</v>
      </c>
      <c r="AQ79" s="33"/>
      <c r="AR79" s="37">
        <v>1.55</v>
      </c>
      <c r="AS79" s="67">
        <v>1.55</v>
      </c>
      <c r="AT79" s="67">
        <v>1.55</v>
      </c>
      <c r="AU79" s="33">
        <v>1.55</v>
      </c>
      <c r="AV79" s="33">
        <v>1.55</v>
      </c>
      <c r="AW79" s="33">
        <v>1.55</v>
      </c>
      <c r="AX79" s="193"/>
      <c r="AY79" s="61">
        <v>0.2</v>
      </c>
      <c r="AZ79" s="61">
        <v>0.2</v>
      </c>
      <c r="BA79" s="96">
        <v>0</v>
      </c>
      <c r="BB79" s="96">
        <v>0</v>
      </c>
      <c r="BC79" s="96">
        <v>0</v>
      </c>
      <c r="BD79" s="96">
        <v>0</v>
      </c>
      <c r="BE79" s="133">
        <v>0</v>
      </c>
      <c r="BF79" s="133">
        <v>0</v>
      </c>
      <c r="BG79" s="133">
        <v>0</v>
      </c>
      <c r="BH79" s="133">
        <v>0</v>
      </c>
      <c r="BI79" s="133">
        <v>0</v>
      </c>
      <c r="BJ79" s="133">
        <v>0</v>
      </c>
      <c r="BK79" s="133">
        <v>0</v>
      </c>
      <c r="BL79" s="133">
        <v>0</v>
      </c>
      <c r="BM79" s="96">
        <v>0</v>
      </c>
      <c r="BN79" s="96">
        <v>0</v>
      </c>
      <c r="BO79" s="96">
        <v>0</v>
      </c>
      <c r="BP79" s="96">
        <v>0</v>
      </c>
      <c r="BQ79" s="96">
        <v>0</v>
      </c>
      <c r="BR79" s="96">
        <v>0</v>
      </c>
      <c r="BS79" s="96">
        <v>0</v>
      </c>
      <c r="BT79" s="96">
        <v>0</v>
      </c>
      <c r="BU79" s="96">
        <v>0</v>
      </c>
      <c r="BV79" s="96">
        <v>0</v>
      </c>
      <c r="BW79" s="96">
        <v>0</v>
      </c>
      <c r="BX79" s="96">
        <v>0</v>
      </c>
      <c r="BY79" s="96">
        <v>0</v>
      </c>
      <c r="BZ79" s="96">
        <v>0</v>
      </c>
      <c r="CA79" s="96">
        <v>0</v>
      </c>
      <c r="CB79" s="96">
        <v>0</v>
      </c>
      <c r="CC79" s="96">
        <v>0</v>
      </c>
      <c r="CD79" s="96">
        <v>0</v>
      </c>
      <c r="CE79" s="96">
        <v>0</v>
      </c>
      <c r="CF79" s="96">
        <v>0</v>
      </c>
      <c r="CG79" s="96">
        <v>0</v>
      </c>
      <c r="CH79" s="96">
        <v>0</v>
      </c>
      <c r="CI79" s="96">
        <v>0</v>
      </c>
      <c r="CJ79" s="96">
        <v>0</v>
      </c>
      <c r="CK79" s="95">
        <f>SUM(Tabelle2[[#This Row],[Jan 22 CF]:[Mar 22 CF]])</f>
        <v>0</v>
      </c>
      <c r="CL79" s="95">
        <f>SUM(Tabelle2[[#This Row],[Apr 22 CF]:[Jun 22 CF]])</f>
        <v>0</v>
      </c>
      <c r="CM79" s="95">
        <f>SUM(Tabelle2[[#This Row],[Jul 22 CF]:[Sep 22 CF]])</f>
        <v>0</v>
      </c>
      <c r="CN79" s="95">
        <f>SUM(Tabelle2[[#This Row],[Oct 22 CF]:[Dec 22 CF]])</f>
        <v>0</v>
      </c>
      <c r="CO79" s="95">
        <f>SUM(Tabelle2[[#This Row],[Jan 23 CF]:[Mar 23 CF]])</f>
        <v>0</v>
      </c>
      <c r="CP79" s="95">
        <f>SUM(Tabelle2[[#This Row],[Apr 23 CF]:[Jun 23 CF]])</f>
        <v>0</v>
      </c>
      <c r="CQ79" s="95">
        <f>SUM(Tabelle2[[#This Row],[Jul 23 CF]:[Sep 23 CF]])</f>
        <v>0</v>
      </c>
      <c r="CR79" s="95">
        <f>SUM(Tabelle2[[#This Row],[Oct 23 CF]:[Dec 23 CF]])</f>
        <v>0</v>
      </c>
      <c r="CS79" s="95">
        <f>SUM(Tabelle2[[#This Row],[Jan 24 CF]:[Mar 24 CF]])</f>
        <v>0</v>
      </c>
      <c r="CT79" s="95">
        <f>SUM(Tabelle2[[#This Row],[Apr 24 CF]:[Jun 24 CF]])</f>
        <v>0</v>
      </c>
      <c r="CU79" s="95">
        <f>SUM(Tabelle2[[#This Row],[Jul 24 CF]:[Sep 24 CF]])</f>
        <v>0</v>
      </c>
      <c r="CV79" s="95">
        <f>SUM(Tabelle2[[#This Row],[Oct 24 CF]:[Dec 24 CF]])</f>
        <v>0</v>
      </c>
      <c r="CW79" s="98">
        <v>840</v>
      </c>
      <c r="CX79" s="275">
        <v>1680</v>
      </c>
      <c r="CY79" s="98">
        <v>0</v>
      </c>
      <c r="CZ79" s="52">
        <v>0</v>
      </c>
      <c r="DA79" s="52">
        <f>SUM(Tabelle2[[#This Row],[Jan 22 CF]:[Dec 22 CF]])</f>
        <v>0</v>
      </c>
      <c r="DB79" s="98">
        <f>SUM(Tabelle2[[#This Row],[Jan 23 CF]:[Dec 23 CF]])</f>
        <v>0</v>
      </c>
      <c r="DC79" s="98">
        <f>SUM(Tabelle2[[#This Row],[Jan 24 CF]:[Dec 24 CF]])</f>
        <v>0</v>
      </c>
      <c r="DD79" s="98">
        <v>0</v>
      </c>
      <c r="DE79" s="98">
        <v>0</v>
      </c>
      <c r="DF79" s="98">
        <v>0</v>
      </c>
      <c r="DG79" s="98">
        <v>0</v>
      </c>
      <c r="DH79" s="98">
        <v>0</v>
      </c>
      <c r="DI79" s="98">
        <v>0</v>
      </c>
      <c r="DJ79" s="98">
        <v>0</v>
      </c>
      <c r="DK79" s="98">
        <v>0</v>
      </c>
      <c r="DL79" s="98">
        <v>0</v>
      </c>
      <c r="DM79" s="98">
        <v>0</v>
      </c>
      <c r="DN79" s="95"/>
      <c r="DO79" s="95"/>
      <c r="DP79" s="226">
        <v>0.95</v>
      </c>
      <c r="DQ79" s="226">
        <v>0.92500000000000004</v>
      </c>
      <c r="DR79" s="226">
        <v>0.8</v>
      </c>
      <c r="DS79" s="226">
        <v>0.85</v>
      </c>
      <c r="DT79" s="226">
        <v>0.9</v>
      </c>
      <c r="DU79" s="226">
        <v>0.9</v>
      </c>
      <c r="DV79" s="226">
        <v>0.9</v>
      </c>
      <c r="DW79" s="226">
        <v>0.9</v>
      </c>
      <c r="DX79" s="226">
        <v>0.9</v>
      </c>
      <c r="DY79" s="226">
        <v>0.9</v>
      </c>
      <c r="DZ79" s="226">
        <v>0.9</v>
      </c>
      <c r="EA79" s="226">
        <v>0.88</v>
      </c>
      <c r="EB79" s="226">
        <v>0.9</v>
      </c>
      <c r="EC79" s="226">
        <v>0.93</v>
      </c>
      <c r="ED79" s="226">
        <v>0.93</v>
      </c>
      <c r="EE79" s="226">
        <v>0.9</v>
      </c>
      <c r="EF79" s="316">
        <v>0.9</v>
      </c>
      <c r="EG79" s="316">
        <v>0.9</v>
      </c>
      <c r="EH79" s="316">
        <v>0.9</v>
      </c>
      <c r="EI79" s="226">
        <v>0.95</v>
      </c>
      <c r="EJ79" s="226">
        <v>0.95</v>
      </c>
      <c r="EK79" s="226">
        <v>0.95</v>
      </c>
      <c r="EL79" s="226">
        <v>0.97499999999999998</v>
      </c>
      <c r="EM79" s="226">
        <v>0.95</v>
      </c>
      <c r="EN79" s="226">
        <v>0.9</v>
      </c>
      <c r="EO79" s="226">
        <v>0.9</v>
      </c>
      <c r="EP79" s="226">
        <v>0.9</v>
      </c>
      <c r="EQ79" s="226">
        <v>0.9</v>
      </c>
      <c r="ER79" s="226">
        <v>0.9</v>
      </c>
      <c r="ES79" s="226">
        <v>0.9</v>
      </c>
      <c r="ET79" s="226">
        <v>0.9</v>
      </c>
      <c r="EU79" s="226">
        <v>0.9</v>
      </c>
      <c r="EV79" s="226">
        <v>0.9</v>
      </c>
      <c r="EW79" s="226">
        <v>0.9</v>
      </c>
      <c r="EX79" s="226">
        <v>0.9</v>
      </c>
      <c r="EY79" s="226">
        <v>0.9</v>
      </c>
      <c r="EZ79" s="316">
        <v>0.9</v>
      </c>
      <c r="FA79" s="226">
        <v>0.9</v>
      </c>
      <c r="FB79" s="226">
        <v>0.85</v>
      </c>
      <c r="FC79" s="226">
        <v>0.85</v>
      </c>
      <c r="FD79" s="226">
        <v>0.85</v>
      </c>
      <c r="FE79" s="226">
        <v>0.85</v>
      </c>
      <c r="FF79" s="226">
        <v>0.85</v>
      </c>
      <c r="FG79" s="226">
        <v>0.85</v>
      </c>
      <c r="FH79" s="226">
        <v>0.85</v>
      </c>
      <c r="FI79" s="226">
        <v>0.85</v>
      </c>
      <c r="FJ79" s="226">
        <v>0.85</v>
      </c>
      <c r="FK79" s="226">
        <v>0.85</v>
      </c>
      <c r="FL79" s="226">
        <v>0.85</v>
      </c>
      <c r="FM79" s="195">
        <f t="shared" si="70"/>
        <v>0</v>
      </c>
      <c r="FN79" s="195">
        <f t="shared" si="71"/>
        <v>0</v>
      </c>
      <c r="FO79" s="195">
        <f t="shared" si="72"/>
        <v>0</v>
      </c>
      <c r="FP79" s="195">
        <f t="shared" si="73"/>
        <v>0</v>
      </c>
      <c r="FQ79" s="195">
        <f t="shared" si="74"/>
        <v>0</v>
      </c>
      <c r="FR79" s="195">
        <f t="shared" si="75"/>
        <v>0</v>
      </c>
      <c r="FS79" s="195">
        <f t="shared" si="76"/>
        <v>0</v>
      </c>
      <c r="FT79" s="95">
        <f t="shared" si="77"/>
        <v>0</v>
      </c>
      <c r="FU79" s="95">
        <f t="shared" si="78"/>
        <v>0</v>
      </c>
      <c r="FV79" s="95">
        <f t="shared" si="79"/>
        <v>0</v>
      </c>
      <c r="FW79" s="95">
        <f t="shared" si="80"/>
        <v>0</v>
      </c>
      <c r="FX79" s="95">
        <f t="shared" si="81"/>
        <v>0</v>
      </c>
      <c r="FY79" s="95">
        <f t="shared" si="82"/>
        <v>0</v>
      </c>
      <c r="FZ79" s="95">
        <f t="shared" si="83"/>
        <v>0</v>
      </c>
      <c r="GA79" s="95">
        <f t="shared" si="63"/>
        <v>0</v>
      </c>
      <c r="GB79" s="95">
        <f t="shared" si="64"/>
        <v>0</v>
      </c>
      <c r="GC79" s="95">
        <f t="shared" si="65"/>
        <v>0</v>
      </c>
      <c r="GD79" s="95">
        <f t="shared" si="66"/>
        <v>0</v>
      </c>
      <c r="GE79" s="95">
        <f t="shared" si="67"/>
        <v>0</v>
      </c>
      <c r="GF79" s="95">
        <f t="shared" si="68"/>
        <v>0</v>
      </c>
      <c r="GG79" s="95">
        <f t="shared" si="69"/>
        <v>0</v>
      </c>
      <c r="GH79" s="95">
        <f t="shared" si="84"/>
        <v>0</v>
      </c>
      <c r="GI79" s="95">
        <f>BW79*Tabelle2[[#This Row],[Nov 2023 AF]]</f>
        <v>0</v>
      </c>
      <c r="GJ79" s="95">
        <f>BX79*Tabelle2[[#This Row],[Dec 2023 AF]]</f>
        <v>0</v>
      </c>
      <c r="GK79" s="95">
        <f>BY79*Tabelle2[[#This Row],[Jan 2024 AF]]</f>
        <v>0</v>
      </c>
      <c r="GL79" s="95">
        <f>BZ79*Tabelle2[[#This Row],[Feb 2024 AF]]</f>
        <v>0</v>
      </c>
      <c r="GM79" s="95">
        <f>CA79*Tabelle2[[#This Row],[Mar 2024 AF]]</f>
        <v>0</v>
      </c>
      <c r="GN79" s="95">
        <f>CB79*Tabelle2[[#This Row],[Apr 2024 AF]]</f>
        <v>0</v>
      </c>
      <c r="GO79" s="95">
        <f>CC79*Tabelle2[[#This Row],[May 2024 AF]]</f>
        <v>0</v>
      </c>
      <c r="GP79" s="95">
        <f>CD79*Tabelle2[[#This Row],[Jun 2024 AF]]</f>
        <v>0</v>
      </c>
      <c r="GQ79" s="95">
        <f>CE79*Tabelle2[[#This Row],[Jul 2024 AF]]</f>
        <v>0</v>
      </c>
      <c r="GR79" s="95">
        <f>CF79*Tabelle2[[#This Row],[Aug 2024 AF]]</f>
        <v>0</v>
      </c>
      <c r="GS79" s="95">
        <f>CG79*Tabelle2[[#This Row],[Sep 2024 AF]]</f>
        <v>0</v>
      </c>
      <c r="GT79" s="95">
        <f>CH79*Tabelle2[[#This Row],[Oct 2024 AF]]</f>
        <v>0</v>
      </c>
      <c r="GU79" s="95">
        <f>CI79*Tabelle2[[#This Row],[Nov 2024 AF]]</f>
        <v>0</v>
      </c>
      <c r="GV79" s="95">
        <f>CJ79*Tabelle2[[#This Row],[Dec 2024 AF]]</f>
        <v>0</v>
      </c>
      <c r="GW79" s="95">
        <f>SUM(Tabelle2[[#This Row],[Jan 22 NF]:[Mar 22 NF]])</f>
        <v>0</v>
      </c>
      <c r="GX79" s="95">
        <f>SUM(Tabelle2[[#This Row],[Apr 22 NF]:[Jun 22 NF]])</f>
        <v>0</v>
      </c>
      <c r="GY79" s="95">
        <f>SUM(Tabelle2[[#This Row],[Jul 22 NF]:[Sep 22 NF]])</f>
        <v>0</v>
      </c>
      <c r="GZ79" s="95">
        <f>SUM(Tabelle2[[#This Row],[Oct 22 NF]:[Dec 22 NF]])</f>
        <v>0</v>
      </c>
      <c r="HA79" s="98">
        <f>SUM(Tabelle2[[#This Row],[Jan 23 NF]:[Mar 23 NF]])</f>
        <v>0</v>
      </c>
      <c r="HB79" s="98">
        <f>SUM(Tabelle2[[#This Row],[Apr 23 NF]:[Jun 23 NF]])</f>
        <v>0</v>
      </c>
      <c r="HC79" s="98">
        <f>SUM(Tabelle2[[#This Row],[Jul 23 NF]:[Sep 23 NF]])</f>
        <v>0</v>
      </c>
      <c r="HD79" s="98">
        <f>SUM(Tabelle2[[#This Row],[Oct 23 NF]:[Dec 23 NF]])</f>
        <v>0</v>
      </c>
      <c r="HE79" s="95">
        <f>SUM(Tabelle2[[#This Row],[Jan 24 NF]:[Mar 24 NF]])</f>
        <v>0</v>
      </c>
      <c r="HF79" s="98">
        <f>SUM(Tabelle2[[#This Row],[Apr 24 NF]:[Jun 24 NF]])</f>
        <v>0</v>
      </c>
      <c r="HG79" s="98">
        <f>SUM(Tabelle2[[#This Row],[Jul 24 NF]:[Sep 24 NF]])</f>
        <v>0</v>
      </c>
      <c r="HH79" s="98">
        <f>SUM(Tabelle2[[#This Row],[Oct 24 NF]:[Dec 24 NF]])</f>
        <v>0</v>
      </c>
      <c r="HI79" s="95">
        <v>0</v>
      </c>
      <c r="HJ79" s="95">
        <v>0</v>
      </c>
      <c r="HK79" s="95">
        <v>0</v>
      </c>
      <c r="HL79" s="95">
        <v>0</v>
      </c>
      <c r="HM79" s="95">
        <v>0</v>
      </c>
      <c r="HN79" s="95">
        <v>0</v>
      </c>
      <c r="HO79" s="95">
        <v>0</v>
      </c>
      <c r="HP79" s="95">
        <v>0</v>
      </c>
      <c r="HQ79" s="95">
        <v>0</v>
      </c>
      <c r="HR79" s="95">
        <v>0</v>
      </c>
      <c r="HS79" s="95">
        <v>0</v>
      </c>
      <c r="HT79" s="95">
        <v>0</v>
      </c>
      <c r="HU79" s="95">
        <v>0</v>
      </c>
      <c r="HV79" s="98">
        <v>840</v>
      </c>
      <c r="HW79" s="98">
        <v>1680</v>
      </c>
      <c r="HX79" s="98">
        <v>0</v>
      </c>
      <c r="HY79" s="98">
        <v>0</v>
      </c>
      <c r="HZ79" s="98">
        <f>SUM(Tabelle2[[#This Row],[Jan 22 NF]:[Dec 22 NF]])</f>
        <v>0</v>
      </c>
      <c r="IA79" s="98">
        <f>SUM(Tabelle2[[#This Row],[Jan 23 NF]:[Dec 23 NF]])</f>
        <v>0</v>
      </c>
      <c r="IB79" s="98">
        <f>SUM(Tabelle2[[#This Row],[Jan 24 NF]:[Dec 24 NF]])</f>
        <v>0</v>
      </c>
      <c r="IC79" s="98">
        <f>IFERROR(Tabelle2[[#This Row],[2025 CF]]*Tabelle2[[#This Row],[2025 AF]],0)</f>
        <v>0</v>
      </c>
      <c r="ID79" s="98">
        <f>IFERROR(Tabelle2[[#This Row],[2026 CF]]*Tabelle2[[#This Row],[2026 AF]],0)</f>
        <v>0</v>
      </c>
      <c r="IE79" s="98">
        <f>IFERROR(Tabelle2[[#This Row],[2027 CF]]*Tabelle2[[#This Row],[2027 AF]],0)</f>
        <v>0</v>
      </c>
      <c r="IF79" s="98">
        <f>IFERROR(Tabelle2[[#This Row],[2028 CF]]*Tabelle2[[#This Row],[2028 AF]],0)</f>
        <v>0</v>
      </c>
      <c r="IG79" s="98">
        <f>IFERROR(Tabelle2[[#This Row],[2029 CF]]*Tabelle2[[#This Row],[2029 AF]],0)</f>
        <v>0</v>
      </c>
      <c r="IH79" s="98">
        <f>IFERROR(Tabelle2[[#This Row],[2030 CF]]*Tabelle2[[#This Row],[2030 AF]],0)</f>
        <v>0</v>
      </c>
      <c r="II79" s="98">
        <f>IFERROR(Tabelle2[[#This Row],[2031 CF]]*Tabelle2[[#This Row],[2031 AF]],0)</f>
        <v>0</v>
      </c>
      <c r="IJ79" s="98">
        <f>IFERROR(Tabelle2[[#This Row],[2032 CF]]*Tabelle2[[#This Row],[2032 AF]],0)</f>
        <v>0</v>
      </c>
      <c r="IK79" s="98">
        <f>IFERROR(Tabelle2[[#This Row],[2033 CF]]*Tabelle2[[#This Row],[2033 AF]],0)</f>
        <v>0</v>
      </c>
      <c r="IL79" s="98">
        <f>IFERROR(Tabelle2[[#This Row],[2034 CF]]*Tabelle2[[#This Row],[2034 AF]],0)</f>
        <v>0</v>
      </c>
      <c r="IM79" s="98">
        <f>IFERROR(Tabelle2[[#This Row],[2035 CF]]*Tabelle2[[#This Row],[2035 AF]],0)</f>
        <v>0</v>
      </c>
      <c r="IN79" s="51">
        <v>0</v>
      </c>
      <c r="IO79" s="51">
        <v>0</v>
      </c>
      <c r="IP79" s="51">
        <v>0</v>
      </c>
      <c r="IQ79" s="51">
        <v>0</v>
      </c>
      <c r="IR79" s="51">
        <v>0</v>
      </c>
      <c r="IS79" s="51">
        <v>0</v>
      </c>
      <c r="IT79" s="51">
        <v>0</v>
      </c>
      <c r="IU79" s="51">
        <v>0</v>
      </c>
      <c r="IV79" s="51">
        <v>0</v>
      </c>
      <c r="IW79" s="51">
        <v>0</v>
      </c>
      <c r="IX79" s="51">
        <v>0</v>
      </c>
      <c r="IY79" s="51">
        <v>0</v>
      </c>
      <c r="IZ79" s="199">
        <v>0</v>
      </c>
      <c r="JA79" s="199">
        <v>0</v>
      </c>
      <c r="JB79" s="199">
        <v>0</v>
      </c>
      <c r="JC79" s="199">
        <v>0</v>
      </c>
      <c r="JD79" s="199">
        <v>0</v>
      </c>
      <c r="JE79" s="196">
        <v>0</v>
      </c>
      <c r="JF79" s="196">
        <v>0</v>
      </c>
      <c r="JG79" s="196">
        <v>0</v>
      </c>
      <c r="JH79" s="196">
        <v>0</v>
      </c>
      <c r="JI79" s="196">
        <v>0</v>
      </c>
      <c r="JJ79" s="196">
        <v>0</v>
      </c>
      <c r="JK79" s="196">
        <v>0</v>
      </c>
      <c r="JL79" s="196">
        <v>0</v>
      </c>
      <c r="JM79" s="196">
        <v>0</v>
      </c>
      <c r="JN79" s="196">
        <v>0</v>
      </c>
      <c r="JO79" s="196">
        <v>0</v>
      </c>
      <c r="JP79" s="196">
        <v>0</v>
      </c>
      <c r="JQ79" s="196">
        <f>SUM(Tabelle2[[#This Row],[Jan-23B]:[Mar-23B]])</f>
        <v>0</v>
      </c>
      <c r="JR79" s="196">
        <f>SUM(Tabelle2[[#This Row],[Apr-23B]:[Jun-23B]])</f>
        <v>0</v>
      </c>
      <c r="JS79" s="196">
        <f>SUM(Tabelle2[[#This Row],[Jul-23B]:[Sep-23B]])</f>
        <v>0</v>
      </c>
      <c r="JT79" s="196">
        <f>SUM(Tabelle2[[#This Row],[Oct-23B]:[Dec-23B]])</f>
        <v>0</v>
      </c>
      <c r="JU79" s="196">
        <f>SUM(Tabelle2[[#This Row],[1Q23 B1]:[4Q23 B]])</f>
        <v>0</v>
      </c>
      <c r="JV79" s="196">
        <v>0</v>
      </c>
      <c r="JW79" s="196">
        <v>0</v>
      </c>
      <c r="JX79" s="196">
        <v>0</v>
      </c>
      <c r="JY79" s="196">
        <v>0</v>
      </c>
      <c r="JZ79" s="196">
        <v>0</v>
      </c>
      <c r="KA79" s="196">
        <v>0</v>
      </c>
      <c r="KB79" s="196">
        <v>0</v>
      </c>
      <c r="KC79" s="196">
        <v>0</v>
      </c>
      <c r="KD79" s="196">
        <v>0</v>
      </c>
      <c r="KE79" s="196">
        <v>0</v>
      </c>
      <c r="KF79" s="196" t="str">
        <f>IF(SUM(Tabelle2[[#This Row],[2018 NF]:[2028 NF]],Tabelle2[[#This Row],[2023 B]])&gt;0,"yes","no")</f>
        <v>yes</v>
      </c>
      <c r="KG79" s="196" t="str">
        <f>IFERROR(INDEX(Tabelle2[[#Headers],[2005 NF]:[2034 NF]],MATCH(TRUE,INDEX(Tabelle2[[#This Row],[2005 NF]:[2034 NF]]&gt;1000,),0)),0)</f>
        <v>2019 NF</v>
      </c>
      <c r="KH79" s="196" t="str">
        <f>IFERROR(LOOKUP(2,1/(Tabelle2[[#This Row],[2005 NF]:[2035 NF]]&gt;1000),Tabelle2[[#Headers],[2005 NF]:[2035 NF]]),0)</f>
        <v>2019 NF</v>
      </c>
      <c r="KI79" s="196">
        <f>SUM(Tabelle2[[#This Row],[Jan 23 NF]:[Mar 23 NF]])</f>
        <v>0</v>
      </c>
      <c r="KJ79" s="196">
        <f>SUM(Tabelle2[[#This Row],[Jan-23B]:[Mar-23B]])</f>
        <v>0</v>
      </c>
      <c r="KK79" s="52">
        <v>0</v>
      </c>
      <c r="KL79" s="52">
        <v>0</v>
      </c>
      <c r="KM79" s="52">
        <v>0</v>
      </c>
      <c r="KN79" s="52">
        <v>0</v>
      </c>
      <c r="KO79" s="52">
        <v>0</v>
      </c>
      <c r="KP79" s="52">
        <v>0</v>
      </c>
      <c r="KQ79" s="52">
        <v>0</v>
      </c>
      <c r="KR79" s="52">
        <v>0</v>
      </c>
      <c r="KS79" s="52">
        <v>0</v>
      </c>
      <c r="KT79" s="52">
        <v>0</v>
      </c>
      <c r="KU79" s="52">
        <v>0</v>
      </c>
      <c r="KV79" s="52">
        <v>0</v>
      </c>
      <c r="KW79" s="52">
        <v>0</v>
      </c>
      <c r="KX79" s="52">
        <v>0</v>
      </c>
      <c r="KY79" s="52">
        <v>0</v>
      </c>
      <c r="KZ79" s="52">
        <v>0</v>
      </c>
      <c r="LA79" s="52" t="e">
        <f>$AV79*2.204623/#REF!*$AP79*Tabelle2[[#This Row],[May 23 NF]]</f>
        <v>#REF!</v>
      </c>
      <c r="LB79" s="52" t="e">
        <f>$AV79*2.204623/#REF!*$AP79*Tabelle2[[#This Row],[Jun 23 NF]]</f>
        <v>#REF!</v>
      </c>
      <c r="LC79" s="52" t="e">
        <f>$AV79*2.204623/#REF!*$AP79*Tabelle2[[#This Row],[Jul 23 NF]]</f>
        <v>#REF!</v>
      </c>
      <c r="LD79" s="52" t="e">
        <f>$AV79*2.204623/#REF!*$AP79*Tabelle2[[#This Row],[Aug 23 NF]]</f>
        <v>#REF!</v>
      </c>
      <c r="LE79" s="52" t="e">
        <f>$AV79*2.204623/#REF!*$AP79*Tabelle2[[#This Row],[Sep 23 NF]]</f>
        <v>#REF!</v>
      </c>
      <c r="LF79" s="52" t="e">
        <f>$AV79*2.204623/#REF!*$AP79*Tabelle2[[#This Row],[Oct 23 NF]]</f>
        <v>#REF!</v>
      </c>
      <c r="LG79" s="52" t="e">
        <f>$AV79*2.204623/#REF!*$AP79*Tabelle2[[#This Row],[Nov 23 NF]]</f>
        <v>#REF!</v>
      </c>
      <c r="LH79" s="52" t="e">
        <f>$AV79*2.204623/#REF!*$AP79*Tabelle2[[#This Row],[Dec 23 NF]]</f>
        <v>#REF!</v>
      </c>
      <c r="LI79" s="52" t="e">
        <f>$AV79*2.204623/#REF!*$AP79*Tabelle2[[#This Row],[Jan 24 NF]]</f>
        <v>#REF!</v>
      </c>
      <c r="LJ79" s="52" t="e">
        <f>$AV79*2.204623/#REF!*$AP79*Tabelle2[[#This Row],[Feb 24 NF]]</f>
        <v>#REF!</v>
      </c>
      <c r="LK79" s="52" t="e">
        <f>$AV79*2.204623/#REF!*$AP79*Tabelle2[[#This Row],[Mar 24 NF]]</f>
        <v>#REF!</v>
      </c>
      <c r="LL79" s="52" t="e">
        <f>$AV79*2.204623/#REF!*$AP79*Tabelle2[[#This Row],[Apr 24 NF]]</f>
        <v>#REF!</v>
      </c>
      <c r="LM79" s="52" t="e">
        <f>$AV79*2.204623/#REF!*$AP79*Tabelle2[[#This Row],[May 24 NF]]</f>
        <v>#REF!</v>
      </c>
      <c r="LN79" s="52" t="e">
        <f>$AV79*2.204623/#REF!*$AP79*Tabelle2[[#This Row],[Jun 24 NF]]</f>
        <v>#REF!</v>
      </c>
      <c r="LO79" s="52" t="e">
        <f>$AV79*2.204623/#REF!*$AP79*Tabelle2[[#This Row],[Jul 24 NF]]</f>
        <v>#REF!</v>
      </c>
      <c r="LP79" s="52" t="e">
        <f>$AV79*2.204623/#REF!*$AP79*Tabelle2[[#This Row],[Aug 24 NF]]</f>
        <v>#REF!</v>
      </c>
      <c r="LQ79" s="52" t="e">
        <f>$AV79*2.204623/#REF!*$AP79*Tabelle2[[#This Row],[Sep 24 NF]]</f>
        <v>#REF!</v>
      </c>
      <c r="LR79" s="52" t="e">
        <f>$AV79*2.204623/#REF!*$AP79*Tabelle2[[#This Row],[Oct 24 NF]]</f>
        <v>#REF!</v>
      </c>
      <c r="LS79" s="52" t="e">
        <f>$AV79*2.204623/#REF!*$AP79*Tabelle2[[#This Row],[Nov 24 NF]]</f>
        <v>#REF!</v>
      </c>
      <c r="LT79" s="52" t="e">
        <f>$AV79*2.204623/#REF!*$AP79*Tabelle2[[#This Row],[Dec 24 NF]]</f>
        <v>#REF!</v>
      </c>
      <c r="LU79" s="198">
        <f>SUM(Tabelle2[[#This Row],[Jan 22 EV]:[Mar 22 EV]])</f>
        <v>0</v>
      </c>
      <c r="LV79" s="198">
        <f>SUM(Tabelle2[[#This Row],[Apr 22 EV]:[Jun 22 EV]])</f>
        <v>0</v>
      </c>
      <c r="LW79" s="198">
        <f>SUM(Tabelle2[[#This Row],[Jul 22 EV]:[Sep 22 EV]])</f>
        <v>0</v>
      </c>
      <c r="LX79" s="198">
        <f>SUM(Tabelle2[[#This Row],[Oct 22 EV]:[Dec 22 EV]])</f>
        <v>0</v>
      </c>
      <c r="LY79" s="198">
        <f>SUM(Tabelle2[[#This Row],[Jan 23 EV]:[Mar 23 EV]])</f>
        <v>0</v>
      </c>
      <c r="LZ79" s="198" t="e">
        <f>SUM(Tabelle2[[#This Row],[Apr 23 EV]:[Jun 23 EV]])</f>
        <v>#REF!</v>
      </c>
      <c r="MA79" s="198" t="e">
        <f>SUM(Tabelle2[[#This Row],[Jul 23 EV]:[Sep 23 EV]])</f>
        <v>#REF!</v>
      </c>
      <c r="MB79" s="198" t="e">
        <f>SUM(Tabelle2[[#This Row],[Oct 23 EV]:[Dec 23 EV]])</f>
        <v>#REF!</v>
      </c>
      <c r="MC79" s="198" t="e">
        <f>SUM(Tabelle2[[#This Row],[Jan 24 EV]:[Mar 24 EV]])</f>
        <v>#REF!</v>
      </c>
      <c r="MD79" s="198" t="e">
        <f>SUM(Tabelle2[[#This Row],[Apr 24 EV]:[Jun 24 EV]])</f>
        <v>#REF!</v>
      </c>
      <c r="ME79" s="198" t="e">
        <f>SUM(Tabelle2[[#This Row],[Jul 24 EV]:[Sep 24 EV]])</f>
        <v>#REF!</v>
      </c>
      <c r="MF79" s="198" t="e">
        <f>SUM(Tabelle2[[#This Row],[Oct 24 EV]:[Dec 24 EV]])</f>
        <v>#REF!</v>
      </c>
      <c r="MG79" s="68">
        <v>0</v>
      </c>
      <c r="MH79" s="68">
        <v>0</v>
      </c>
      <c r="MI79" s="68">
        <v>0</v>
      </c>
      <c r="MJ79" s="68">
        <v>0</v>
      </c>
      <c r="MK79" s="68">
        <v>0</v>
      </c>
      <c r="ML79" s="68">
        <v>0</v>
      </c>
      <c r="MM79" s="68">
        <v>0</v>
      </c>
      <c r="MN79" s="68">
        <v>0</v>
      </c>
      <c r="MO79" s="68">
        <v>0</v>
      </c>
      <c r="MP79" s="98">
        <v>0</v>
      </c>
      <c r="MQ79" s="98" t="e">
        <f>$AS79*2.204623/#REF!*$AP79*HU79</f>
        <v>#REF!</v>
      </c>
      <c r="MR79" s="98" t="e">
        <f>$AT79*2.204623/#REF!*$AP79*HV79</f>
        <v>#REF!</v>
      </c>
      <c r="MS79" s="98">
        <v>191.36127640000001</v>
      </c>
      <c r="MT79" s="98">
        <v>0</v>
      </c>
      <c r="MU79" s="98">
        <v>0</v>
      </c>
      <c r="MV79" s="98">
        <f>SUM(Tabelle2[[#This Row],[Jan 22 EV]:[Dec 22 EV]])</f>
        <v>0</v>
      </c>
      <c r="MW79" s="98" t="e">
        <f>SUM(Tabelle2[[#This Row],[Jan 23 EV]:[Dec 23 EV]])</f>
        <v>#REF!</v>
      </c>
      <c r="MX79" s="98" t="e">
        <f>SUM(Tabelle2[[#This Row],[Jan 24 EV]:[Dec 24 EV]])</f>
        <v>#REF!</v>
      </c>
      <c r="MY79" s="98">
        <f t="shared" si="51"/>
        <v>0</v>
      </c>
      <c r="MZ79" s="98">
        <f t="shared" si="52"/>
        <v>0</v>
      </c>
      <c r="NA79" s="98">
        <f t="shared" si="53"/>
        <v>0</v>
      </c>
      <c r="NB79" s="98">
        <f t="shared" si="54"/>
        <v>0</v>
      </c>
      <c r="NC79" s="52">
        <v>0</v>
      </c>
      <c r="ND79" s="52">
        <v>0</v>
      </c>
      <c r="NE79" s="52">
        <v>0</v>
      </c>
      <c r="NF79" s="52">
        <v>0</v>
      </c>
      <c r="NG79" s="52">
        <v>0</v>
      </c>
      <c r="NH79" s="52">
        <v>0</v>
      </c>
      <c r="NI79" s="52">
        <v>0</v>
      </c>
      <c r="NJ79" s="52">
        <v>0</v>
      </c>
      <c r="NK79" s="52">
        <v>0</v>
      </c>
      <c r="NL79" s="52">
        <v>0</v>
      </c>
      <c r="NM79" s="52">
        <v>0</v>
      </c>
      <c r="NN79" s="52">
        <v>0</v>
      </c>
      <c r="NO79" s="198">
        <f t="shared" si="58"/>
        <v>0</v>
      </c>
      <c r="NP79" s="198">
        <f t="shared" si="59"/>
        <v>0</v>
      </c>
      <c r="NQ79" s="198">
        <f t="shared" si="60"/>
        <v>0</v>
      </c>
      <c r="NR79" s="198">
        <f t="shared" si="61"/>
        <v>0</v>
      </c>
      <c r="NS79" s="198">
        <f t="shared" si="62"/>
        <v>0</v>
      </c>
      <c r="NT79" s="198">
        <v>0</v>
      </c>
      <c r="NU79" s="198">
        <v>0</v>
      </c>
      <c r="NV79" s="198">
        <v>0</v>
      </c>
      <c r="NW79" s="198">
        <v>0</v>
      </c>
      <c r="NX79" s="198">
        <v>0</v>
      </c>
      <c r="NY79" s="198">
        <v>0</v>
      </c>
      <c r="NZ79" s="198">
        <v>0</v>
      </c>
      <c r="OA79" s="198">
        <v>0</v>
      </c>
      <c r="OB79" s="198">
        <v>0</v>
      </c>
      <c r="OC79" s="198">
        <v>0</v>
      </c>
      <c r="OD79" s="198">
        <v>0</v>
      </c>
      <c r="OE79" s="198">
        <v>0</v>
      </c>
      <c r="OF79" s="198">
        <f>SUM(Tabelle2[[#This Row],[Jan 23 B EV]:[Mar 23 B EV]])</f>
        <v>0</v>
      </c>
      <c r="OG79" s="198">
        <f>SUM(Tabelle2[[#This Row],[Apr 23 B EV]:[Jun 23 B EV]])</f>
        <v>0</v>
      </c>
      <c r="OH79" s="198">
        <f>SUM(Tabelle2[[#This Row],[Jul 23 B EV]:[Sep 23 B EV]])</f>
        <v>0</v>
      </c>
      <c r="OI79" s="198">
        <f>SUM(Tabelle2[[#This Row],[Oct 23 B EV]:[Dec 23 B EV]])</f>
        <v>0</v>
      </c>
      <c r="OJ79" s="198">
        <f>SUM(Tabelle2[[#This Row],[Jan 23 B EV]:[Dec 23 B EV]])</f>
        <v>0</v>
      </c>
      <c r="OK79" s="68"/>
      <c r="OL79" s="68"/>
      <c r="OM79" s="43" t="s">
        <v>973</v>
      </c>
      <c r="ON79" s="43">
        <v>0</v>
      </c>
      <c r="OO79" s="43">
        <v>0</v>
      </c>
      <c r="OP79" s="43">
        <v>0</v>
      </c>
      <c r="OQ79" s="68"/>
      <c r="OR79" s="68"/>
      <c r="OS79" s="68"/>
      <c r="OT79" s="68"/>
      <c r="OU79" s="68"/>
      <c r="OV79" s="68"/>
      <c r="OW79" s="68"/>
      <c r="OX79" s="198">
        <v>0</v>
      </c>
      <c r="OY79" s="198">
        <v>0</v>
      </c>
      <c r="OZ79" s="198">
        <v>0</v>
      </c>
      <c r="PA79" s="198">
        <v>0</v>
      </c>
      <c r="PB79" s="353">
        <v>0</v>
      </c>
      <c r="PC79" s="130" t="s">
        <v>57</v>
      </c>
      <c r="PD79" s="332" t="s">
        <v>100</v>
      </c>
      <c r="PE79" s="3" t="s">
        <v>159</v>
      </c>
      <c r="PF79" s="328" t="s">
        <v>45</v>
      </c>
      <c r="PG79" s="131">
        <v>0</v>
      </c>
      <c r="PH79" s="55">
        <v>0</v>
      </c>
      <c r="PI79" s="4">
        <v>1</v>
      </c>
      <c r="PJ79" s="4" t="s">
        <v>45</v>
      </c>
      <c r="PK79" s="4">
        <v>0</v>
      </c>
      <c r="PL79" s="4"/>
      <c r="PM79" s="334"/>
      <c r="PN79" s="332" t="s">
        <v>972</v>
      </c>
      <c r="PO79" s="3" t="s">
        <v>17</v>
      </c>
      <c r="PP79" s="200">
        <v>2407.8740082170316</v>
      </c>
      <c r="PQ79" s="56">
        <v>2220.7924770497352</v>
      </c>
      <c r="PR79" s="56">
        <v>2393.0833333333335</v>
      </c>
      <c r="PS79" s="56">
        <v>2425</v>
      </c>
      <c r="PT79" s="200">
        <v>2151.6666666666665</v>
      </c>
      <c r="PU79" s="200">
        <v>2059.5416666666665</v>
      </c>
      <c r="PV79" s="200">
        <v>2813.8101851851857</v>
      </c>
      <c r="PW79" s="200">
        <v>3372.4709444775326</v>
      </c>
      <c r="PX79" s="200" t="e">
        <f>IF($PI79=1,SUMIF(#REF!,$PF79,#REF!),SUMIF(#REF!,$PJ79,#REF!))</f>
        <v>#REF!</v>
      </c>
      <c r="PY79" s="200" t="e">
        <f>IF($PI79=1,SUMIF(#REF!,$PF79,#REF!),SUMIF(#REF!,$PJ79,#REF!))</f>
        <v>#REF!</v>
      </c>
      <c r="PZ79" s="200" t="e">
        <f>IF($PI79=1,SUMIF(#REF!,$PF79,#REF!),SUMIF(#REF!,$PJ79,#REF!))</f>
        <v>#REF!</v>
      </c>
      <c r="QA79" s="200" t="e">
        <f>IF($PI79=1,SUMIF(#REF!,$PF79,#REF!),SUMIF(#REF!,$PJ79,#REF!))</f>
        <v>#REF!</v>
      </c>
      <c r="QB79" s="200" t="e">
        <f>IF($PI79=1,SUMIF(#REF!,$PF79,#REF!),SUMIF(#REF!,$PJ79,#REF!))</f>
        <v>#REF!</v>
      </c>
      <c r="QC79" s="200" t="e">
        <f>IF($PI79=1,SUMIF(#REF!,$PF79,#REF!),SUMIF(#REF!,$PJ79,#REF!))</f>
        <v>#REF!</v>
      </c>
      <c r="QD79" s="57">
        <f t="shared" si="55"/>
        <v>4.1306740073125079</v>
      </c>
      <c r="QE79" s="57">
        <f t="shared" si="56"/>
        <v>4.4511349999999998</v>
      </c>
      <c r="QF79" s="57">
        <f t="shared" si="50"/>
        <v>4.5105000000000004</v>
      </c>
      <c r="QG79" s="57">
        <f t="shared" si="57"/>
        <v>4.0020999999999995</v>
      </c>
      <c r="QH79" s="57">
        <f t="shared" si="85"/>
        <v>3.8307474999999993</v>
      </c>
      <c r="QI79" s="57">
        <f t="shared" si="86"/>
        <v>5.2336869444444449</v>
      </c>
      <c r="QJ79" s="57">
        <f>IF(Tabelle2[[#This Row],[Index and Premium Usage]]=1,($AW79*(1+$AZ79))*(PW79*(1+$PG79)+$PH79)/1000,($AW79*(1+$AZ79))*(PW79*(1+$PG79)+$PK79)/1000)</f>
        <v>6.2727959567282108</v>
      </c>
      <c r="QK79" s="57" t="e">
        <f>IF($PI79=1,($AW79*(1+$AY79))*(PX79*(1+$PG79)+$PH79)/1000,($AW79*(1+$AZ79))*(PX79*(1+$PG79)+$PK79+Tabelle2[[#This Row],[Premium VW 2023]])/1000)</f>
        <v>#REF!</v>
      </c>
      <c r="QL79" s="57" t="e">
        <f t="shared" si="44"/>
        <v>#REF!</v>
      </c>
      <c r="QM79" s="57" t="e">
        <f t="shared" si="45"/>
        <v>#REF!</v>
      </c>
      <c r="QN79" s="57" t="e">
        <f t="shared" si="46"/>
        <v>#REF!</v>
      </c>
      <c r="QO79" s="57" t="e">
        <f t="shared" si="47"/>
        <v>#REF!</v>
      </c>
      <c r="QP79" s="57" t="e">
        <f t="shared" si="48"/>
        <v>#REF!</v>
      </c>
    </row>
    <row r="80" spans="1:458" ht="15" customHeight="1">
      <c r="A80" s="94" t="s">
        <v>852</v>
      </c>
      <c r="B80" s="94" t="s">
        <v>87</v>
      </c>
      <c r="C80" s="94" t="s">
        <v>1553</v>
      </c>
      <c r="D80" s="2" t="s">
        <v>108</v>
      </c>
      <c r="E80" s="173" t="s">
        <v>304</v>
      </c>
      <c r="F80" s="2" t="s">
        <v>304</v>
      </c>
      <c r="G80" s="2" t="s">
        <v>304</v>
      </c>
      <c r="H80" s="2" t="s">
        <v>1558</v>
      </c>
      <c r="I80" s="188" t="s">
        <v>248</v>
      </c>
      <c r="J80" s="2" t="s">
        <v>1238</v>
      </c>
      <c r="K80" s="2" t="s">
        <v>28</v>
      </c>
      <c r="L80" s="2" t="s">
        <v>28</v>
      </c>
      <c r="M80" s="2" t="s">
        <v>467</v>
      </c>
      <c r="N80" s="2">
        <v>0</v>
      </c>
      <c r="O80" s="64"/>
      <c r="P80" s="3">
        <v>0</v>
      </c>
      <c r="Q80" s="2">
        <v>0</v>
      </c>
      <c r="R80" s="63"/>
      <c r="S80" s="63"/>
      <c r="T80" s="94" t="s">
        <v>1282</v>
      </c>
      <c r="U80" s="63" t="s">
        <v>14</v>
      </c>
      <c r="V80" s="63"/>
      <c r="W80" s="63"/>
      <c r="X80" s="94"/>
      <c r="Y80" s="2" t="s">
        <v>257</v>
      </c>
      <c r="Z80" s="2" t="s">
        <v>261</v>
      </c>
      <c r="AA80" s="2" t="s">
        <v>468</v>
      </c>
      <c r="AB80" s="2">
        <v>0</v>
      </c>
      <c r="AC80" s="2" t="s">
        <v>1048</v>
      </c>
      <c r="AD80" s="63"/>
      <c r="AE80" s="63"/>
      <c r="AF80" s="63" t="s">
        <v>119</v>
      </c>
      <c r="AG80" s="2">
        <v>0</v>
      </c>
      <c r="AH80" s="2">
        <v>0</v>
      </c>
      <c r="AI80" s="2">
        <v>0</v>
      </c>
      <c r="AJ80" s="63" t="s">
        <v>120</v>
      </c>
      <c r="AK80" s="66"/>
      <c r="AL80" s="67"/>
      <c r="AM80" s="67"/>
      <c r="AN80" s="67"/>
      <c r="AO80" s="67"/>
      <c r="AP80" s="67">
        <v>1</v>
      </c>
      <c r="AQ80" s="129"/>
      <c r="AR80" s="37">
        <v>1.1000000000000001</v>
      </c>
      <c r="AS80" s="67">
        <v>1.1000000000000001</v>
      </c>
      <c r="AT80" s="67">
        <v>1.1000000000000001</v>
      </c>
      <c r="AU80" s="33">
        <v>1.1000000000000001</v>
      </c>
      <c r="AV80" s="33">
        <v>1.1000000000000001</v>
      </c>
      <c r="AW80" s="33">
        <v>1.1000000000000001</v>
      </c>
      <c r="AX80" s="193"/>
      <c r="AY80" s="61">
        <v>0.2</v>
      </c>
      <c r="AZ80" s="61">
        <v>0.2</v>
      </c>
      <c r="BA80" s="96">
        <v>0</v>
      </c>
      <c r="BB80" s="96">
        <v>0</v>
      </c>
      <c r="BC80" s="96">
        <v>0</v>
      </c>
      <c r="BD80" s="96">
        <v>0</v>
      </c>
      <c r="BE80" s="133">
        <v>0</v>
      </c>
      <c r="BF80" s="133">
        <v>0</v>
      </c>
      <c r="BG80" s="133">
        <v>0</v>
      </c>
      <c r="BH80" s="133">
        <v>0</v>
      </c>
      <c r="BI80" s="133">
        <v>0</v>
      </c>
      <c r="BJ80" s="133">
        <v>0</v>
      </c>
      <c r="BK80" s="133">
        <v>0</v>
      </c>
      <c r="BL80" s="133">
        <v>0</v>
      </c>
      <c r="BM80" s="96">
        <v>0</v>
      </c>
      <c r="BN80" s="96">
        <v>492</v>
      </c>
      <c r="BO80" s="96">
        <v>0</v>
      </c>
      <c r="BP80" s="96">
        <v>0</v>
      </c>
      <c r="BQ80" s="96">
        <v>2240</v>
      </c>
      <c r="BR80" s="96">
        <v>3360</v>
      </c>
      <c r="BS80" s="96">
        <v>3920</v>
      </c>
      <c r="BT80" s="96">
        <v>0</v>
      </c>
      <c r="BU80" s="96">
        <v>2520</v>
      </c>
      <c r="BV80" s="96">
        <v>0</v>
      </c>
      <c r="BW80" s="96">
        <v>0</v>
      </c>
      <c r="BX80" s="96">
        <v>0</v>
      </c>
      <c r="BY80" s="96">
        <v>0</v>
      </c>
      <c r="BZ80" s="96">
        <v>0</v>
      </c>
      <c r="CA80" s="96">
        <v>0</v>
      </c>
      <c r="CB80" s="96">
        <v>0</v>
      </c>
      <c r="CC80" s="96">
        <v>0</v>
      </c>
      <c r="CD80" s="96">
        <v>0</v>
      </c>
      <c r="CE80" s="96">
        <v>0</v>
      </c>
      <c r="CF80" s="96">
        <v>0</v>
      </c>
      <c r="CG80" s="96">
        <v>0</v>
      </c>
      <c r="CH80" s="96">
        <v>0</v>
      </c>
      <c r="CI80" s="96">
        <v>0</v>
      </c>
      <c r="CJ80" s="96">
        <v>0</v>
      </c>
      <c r="CK80" s="95">
        <f>SUM(Tabelle2[[#This Row],[Jan 22 CF]:[Mar 22 CF]])</f>
        <v>0</v>
      </c>
      <c r="CL80" s="95">
        <f>SUM(Tabelle2[[#This Row],[Apr 22 CF]:[Jun 22 CF]])</f>
        <v>0</v>
      </c>
      <c r="CM80" s="95">
        <f>SUM(Tabelle2[[#This Row],[Jul 22 CF]:[Sep 22 CF]])</f>
        <v>0</v>
      </c>
      <c r="CN80" s="95">
        <f>SUM(Tabelle2[[#This Row],[Oct 22 CF]:[Dec 22 CF]])</f>
        <v>0</v>
      </c>
      <c r="CO80" s="95">
        <f>SUM(Tabelle2[[#This Row],[Jan 23 CF]:[Mar 23 CF]])</f>
        <v>492</v>
      </c>
      <c r="CP80" s="95">
        <f>SUM(Tabelle2[[#This Row],[Apr 23 CF]:[Jun 23 CF]])</f>
        <v>5600</v>
      </c>
      <c r="CQ80" s="95">
        <f>SUM(Tabelle2[[#This Row],[Jul 23 CF]:[Sep 23 CF]])</f>
        <v>6440</v>
      </c>
      <c r="CR80" s="95">
        <f>SUM(Tabelle2[[#This Row],[Oct 23 CF]:[Dec 23 CF]])</f>
        <v>0</v>
      </c>
      <c r="CS80" s="95">
        <f>SUM(Tabelle2[[#This Row],[Jan 24 CF]:[Mar 24 CF]])</f>
        <v>0</v>
      </c>
      <c r="CT80" s="95">
        <f>SUM(Tabelle2[[#This Row],[Apr 24 CF]:[Jun 24 CF]])</f>
        <v>0</v>
      </c>
      <c r="CU80" s="95">
        <f>SUM(Tabelle2[[#This Row],[Jul 24 CF]:[Sep 24 CF]])</f>
        <v>0</v>
      </c>
      <c r="CV80" s="95">
        <f>SUM(Tabelle2[[#This Row],[Oct 24 CF]:[Dec 24 CF]])</f>
        <v>0</v>
      </c>
      <c r="CW80" s="98">
        <v>38642</v>
      </c>
      <c r="CX80" s="275">
        <v>31680</v>
      </c>
      <c r="CY80" s="98">
        <v>0</v>
      </c>
      <c r="CZ80" s="52">
        <v>0</v>
      </c>
      <c r="DA80" s="52">
        <f>SUM(Tabelle2[[#This Row],[Jan 22 CF]:[Dec 22 CF]])</f>
        <v>0</v>
      </c>
      <c r="DB80" s="98">
        <f>SUM(Tabelle2[[#This Row],[Jan 23 CF]:[Dec 23 CF]])</f>
        <v>12532</v>
      </c>
      <c r="DC80" s="98">
        <f>SUM(Tabelle2[[#This Row],[Jan 24 CF]:[Dec 24 CF]])</f>
        <v>0</v>
      </c>
      <c r="DD80" s="98">
        <v>0</v>
      </c>
      <c r="DE80" s="98">
        <v>0</v>
      </c>
      <c r="DF80" s="98">
        <v>0</v>
      </c>
      <c r="DG80" s="98">
        <v>0</v>
      </c>
      <c r="DH80" s="98">
        <v>0</v>
      </c>
      <c r="DI80" s="98">
        <v>0</v>
      </c>
      <c r="DJ80" s="98">
        <v>0</v>
      </c>
      <c r="DK80" s="98">
        <v>0</v>
      </c>
      <c r="DL80" s="98">
        <v>0</v>
      </c>
      <c r="DM80" s="98">
        <v>0</v>
      </c>
      <c r="DN80" s="95"/>
      <c r="DO80" s="95"/>
      <c r="DP80" s="226">
        <v>0.95</v>
      </c>
      <c r="DQ80" s="226">
        <v>0.92500000000000004</v>
      </c>
      <c r="DR80" s="226">
        <v>0.8</v>
      </c>
      <c r="DS80" s="226">
        <v>0.85</v>
      </c>
      <c r="DT80" s="226">
        <v>0.9</v>
      </c>
      <c r="DU80" s="226">
        <v>0.9</v>
      </c>
      <c r="DV80" s="226">
        <v>0.9</v>
      </c>
      <c r="DW80" s="226">
        <v>0.9</v>
      </c>
      <c r="DX80" s="226">
        <v>0.9</v>
      </c>
      <c r="DY80" s="226">
        <v>0.9</v>
      </c>
      <c r="DZ80" s="226">
        <v>0.9</v>
      </c>
      <c r="EA80" s="226">
        <v>0.88</v>
      </c>
      <c r="EB80" s="226">
        <v>0.9</v>
      </c>
      <c r="EC80" s="226">
        <v>0.93</v>
      </c>
      <c r="ED80" s="226">
        <v>0.93</v>
      </c>
      <c r="EE80" s="226">
        <v>0.9</v>
      </c>
      <c r="EF80" s="316">
        <v>0.9</v>
      </c>
      <c r="EG80" s="316">
        <v>0.9</v>
      </c>
      <c r="EH80" s="316">
        <v>0.9</v>
      </c>
      <c r="EI80" s="226">
        <v>0.95</v>
      </c>
      <c r="EJ80" s="226">
        <v>0.95</v>
      </c>
      <c r="EK80" s="226">
        <v>0.95</v>
      </c>
      <c r="EL80" s="226">
        <v>0.97499999999999998</v>
      </c>
      <c r="EM80" s="226">
        <v>0.95</v>
      </c>
      <c r="EN80" s="226">
        <v>0.9</v>
      </c>
      <c r="EO80" s="226">
        <v>0</v>
      </c>
      <c r="EP80" s="226">
        <v>0</v>
      </c>
      <c r="EQ80" s="226">
        <v>0</v>
      </c>
      <c r="ER80" s="226">
        <v>0</v>
      </c>
      <c r="ES80" s="226">
        <v>0</v>
      </c>
      <c r="ET80" s="226">
        <v>0</v>
      </c>
      <c r="EU80" s="226">
        <v>0</v>
      </c>
      <c r="EV80" s="226">
        <v>0</v>
      </c>
      <c r="EW80" s="226">
        <v>0</v>
      </c>
      <c r="EX80" s="226">
        <v>0</v>
      </c>
      <c r="EY80" s="226">
        <v>0</v>
      </c>
      <c r="EZ80" s="316">
        <v>0.9</v>
      </c>
      <c r="FA80" s="226">
        <v>0</v>
      </c>
      <c r="FB80" s="226">
        <v>0</v>
      </c>
      <c r="FC80" s="226">
        <v>0</v>
      </c>
      <c r="FD80" s="226">
        <v>0</v>
      </c>
      <c r="FE80" s="226">
        <v>0</v>
      </c>
      <c r="FF80" s="226">
        <v>0</v>
      </c>
      <c r="FG80" s="226">
        <v>0</v>
      </c>
      <c r="FH80" s="226">
        <v>0</v>
      </c>
      <c r="FI80" s="226">
        <v>0</v>
      </c>
      <c r="FJ80" s="226">
        <v>0</v>
      </c>
      <c r="FK80" s="226">
        <v>0</v>
      </c>
      <c r="FL80" s="226">
        <v>0</v>
      </c>
      <c r="FM80" s="195">
        <f t="shared" si="70"/>
        <v>0</v>
      </c>
      <c r="FN80" s="195">
        <f t="shared" si="71"/>
        <v>0</v>
      </c>
      <c r="FO80" s="195">
        <f t="shared" si="72"/>
        <v>0</v>
      </c>
      <c r="FP80" s="195">
        <f t="shared" si="73"/>
        <v>0</v>
      </c>
      <c r="FQ80" s="195">
        <f t="shared" si="74"/>
        <v>0</v>
      </c>
      <c r="FR80" s="195">
        <f t="shared" si="75"/>
        <v>0</v>
      </c>
      <c r="FS80" s="195">
        <f t="shared" si="76"/>
        <v>0</v>
      </c>
      <c r="FT80" s="95">
        <f t="shared" si="77"/>
        <v>0</v>
      </c>
      <c r="FU80" s="95">
        <f t="shared" si="78"/>
        <v>0</v>
      </c>
      <c r="FV80" s="95">
        <f t="shared" si="79"/>
        <v>0</v>
      </c>
      <c r="FW80" s="95">
        <f t="shared" si="80"/>
        <v>0</v>
      </c>
      <c r="FX80" s="95">
        <f t="shared" si="81"/>
        <v>0</v>
      </c>
      <c r="FY80" s="95">
        <f t="shared" si="82"/>
        <v>0</v>
      </c>
      <c r="FZ80" s="95">
        <f t="shared" si="83"/>
        <v>492</v>
      </c>
      <c r="GA80" s="95">
        <f t="shared" si="63"/>
        <v>0</v>
      </c>
      <c r="GB80" s="95">
        <f t="shared" si="64"/>
        <v>0</v>
      </c>
      <c r="GC80" s="95">
        <f t="shared" si="65"/>
        <v>2240</v>
      </c>
      <c r="GD80" s="95">
        <f t="shared" si="66"/>
        <v>3360</v>
      </c>
      <c r="GE80" s="95">
        <f t="shared" si="67"/>
        <v>3920</v>
      </c>
      <c r="GF80" s="95">
        <f t="shared" si="68"/>
        <v>0</v>
      </c>
      <c r="GG80" s="95">
        <f t="shared" si="69"/>
        <v>2520</v>
      </c>
      <c r="GH80" s="95">
        <f t="shared" si="84"/>
        <v>0</v>
      </c>
      <c r="GI80" s="95">
        <f>BW80*Tabelle2[[#This Row],[Nov 2023 AF]]</f>
        <v>0</v>
      </c>
      <c r="GJ80" s="95">
        <f>BX80*Tabelle2[[#This Row],[Dec 2023 AF]]</f>
        <v>0</v>
      </c>
      <c r="GK80" s="95">
        <f>BY80*Tabelle2[[#This Row],[Jan 2024 AF]]</f>
        <v>0</v>
      </c>
      <c r="GL80" s="95">
        <f>BZ80*Tabelle2[[#This Row],[Feb 2024 AF]]</f>
        <v>0</v>
      </c>
      <c r="GM80" s="95">
        <f>CA80*Tabelle2[[#This Row],[Mar 2024 AF]]</f>
        <v>0</v>
      </c>
      <c r="GN80" s="95">
        <f>CB80*Tabelle2[[#This Row],[Apr 2024 AF]]</f>
        <v>0</v>
      </c>
      <c r="GO80" s="95">
        <f>CC80*Tabelle2[[#This Row],[May 2024 AF]]</f>
        <v>0</v>
      </c>
      <c r="GP80" s="95">
        <f>CD80*Tabelle2[[#This Row],[Jun 2024 AF]]</f>
        <v>0</v>
      </c>
      <c r="GQ80" s="95">
        <f>CE80*Tabelle2[[#This Row],[Jul 2024 AF]]</f>
        <v>0</v>
      </c>
      <c r="GR80" s="95">
        <f>CF80*Tabelle2[[#This Row],[Aug 2024 AF]]</f>
        <v>0</v>
      </c>
      <c r="GS80" s="95">
        <f>CG80*Tabelle2[[#This Row],[Sep 2024 AF]]</f>
        <v>0</v>
      </c>
      <c r="GT80" s="95">
        <f>CH80*Tabelle2[[#This Row],[Oct 2024 AF]]</f>
        <v>0</v>
      </c>
      <c r="GU80" s="95">
        <f>CI80*Tabelle2[[#This Row],[Nov 2024 AF]]</f>
        <v>0</v>
      </c>
      <c r="GV80" s="95">
        <f>CJ80*Tabelle2[[#This Row],[Dec 2024 AF]]</f>
        <v>0</v>
      </c>
      <c r="GW80" s="95">
        <f>SUM(Tabelle2[[#This Row],[Jan 22 NF]:[Mar 22 NF]])</f>
        <v>0</v>
      </c>
      <c r="GX80" s="95">
        <f>SUM(Tabelle2[[#This Row],[Apr 22 NF]:[Jun 22 NF]])</f>
        <v>0</v>
      </c>
      <c r="GY80" s="95">
        <f>SUM(Tabelle2[[#This Row],[Jul 22 NF]:[Sep 22 NF]])</f>
        <v>0</v>
      </c>
      <c r="GZ80" s="95">
        <f>SUM(Tabelle2[[#This Row],[Oct 22 NF]:[Dec 22 NF]])</f>
        <v>0</v>
      </c>
      <c r="HA80" s="98">
        <f>SUM(Tabelle2[[#This Row],[Jan 23 NF]:[Mar 23 NF]])</f>
        <v>492</v>
      </c>
      <c r="HB80" s="98">
        <f>SUM(Tabelle2[[#This Row],[Apr 23 NF]:[Jun 23 NF]])</f>
        <v>5600</v>
      </c>
      <c r="HC80" s="98">
        <f>SUM(Tabelle2[[#This Row],[Jul 23 NF]:[Sep 23 NF]])</f>
        <v>6440</v>
      </c>
      <c r="HD80" s="98">
        <f>SUM(Tabelle2[[#This Row],[Oct 23 NF]:[Dec 23 NF]])</f>
        <v>0</v>
      </c>
      <c r="HE80" s="95">
        <f>SUM(Tabelle2[[#This Row],[Jan 24 NF]:[Mar 24 NF]])</f>
        <v>0</v>
      </c>
      <c r="HF80" s="98">
        <f>SUM(Tabelle2[[#This Row],[Apr 24 NF]:[Jun 24 NF]])</f>
        <v>0</v>
      </c>
      <c r="HG80" s="98">
        <f>SUM(Tabelle2[[#This Row],[Jul 24 NF]:[Sep 24 NF]])</f>
        <v>0</v>
      </c>
      <c r="HH80" s="98">
        <f>SUM(Tabelle2[[#This Row],[Oct 24 NF]:[Dec 24 NF]])</f>
        <v>0</v>
      </c>
      <c r="HI80" s="95">
        <v>0</v>
      </c>
      <c r="HJ80" s="95">
        <v>0</v>
      </c>
      <c r="HK80" s="95">
        <v>0</v>
      </c>
      <c r="HL80" s="95">
        <v>0</v>
      </c>
      <c r="HM80" s="95">
        <v>0</v>
      </c>
      <c r="HN80" s="95">
        <v>0</v>
      </c>
      <c r="HO80" s="95">
        <v>0</v>
      </c>
      <c r="HP80" s="95">
        <v>0</v>
      </c>
      <c r="HQ80" s="95">
        <v>0</v>
      </c>
      <c r="HR80" s="95">
        <v>0</v>
      </c>
      <c r="HS80" s="95">
        <v>0</v>
      </c>
      <c r="HT80" s="95">
        <v>4480</v>
      </c>
      <c r="HU80" s="95">
        <v>39621</v>
      </c>
      <c r="HV80" s="98">
        <v>38642</v>
      </c>
      <c r="HW80" s="98">
        <v>31680</v>
      </c>
      <c r="HX80" s="98">
        <v>0</v>
      </c>
      <c r="HY80" s="98">
        <v>0</v>
      </c>
      <c r="HZ80" s="98">
        <f>SUM(Tabelle2[[#This Row],[Jan 22 NF]:[Dec 22 NF]])</f>
        <v>0</v>
      </c>
      <c r="IA80" s="98">
        <f>SUM(Tabelle2[[#This Row],[Jan 23 NF]:[Dec 23 NF]])</f>
        <v>12532</v>
      </c>
      <c r="IB80" s="98">
        <f>SUM(Tabelle2[[#This Row],[Jan 24 NF]:[Dec 24 NF]])</f>
        <v>0</v>
      </c>
      <c r="IC80" s="98">
        <f>IFERROR(Tabelle2[[#This Row],[2025 CF]]*Tabelle2[[#This Row],[2025 AF]],0)</f>
        <v>0</v>
      </c>
      <c r="ID80" s="98">
        <f>IFERROR(Tabelle2[[#This Row],[2026 CF]]*Tabelle2[[#This Row],[2026 AF]],0)</f>
        <v>0</v>
      </c>
      <c r="IE80" s="98">
        <f>IFERROR(Tabelle2[[#This Row],[2027 CF]]*Tabelle2[[#This Row],[2027 AF]],0)</f>
        <v>0</v>
      </c>
      <c r="IF80" s="98">
        <f>IFERROR(Tabelle2[[#This Row],[2028 CF]]*Tabelle2[[#This Row],[2028 AF]],0)</f>
        <v>0</v>
      </c>
      <c r="IG80" s="98">
        <f>IFERROR(Tabelle2[[#This Row],[2029 CF]]*Tabelle2[[#This Row],[2029 AF]],0)</f>
        <v>0</v>
      </c>
      <c r="IH80" s="98">
        <f>IFERROR(Tabelle2[[#This Row],[2030 CF]]*Tabelle2[[#This Row],[2030 AF]],0)</f>
        <v>0</v>
      </c>
      <c r="II80" s="98">
        <f>IFERROR(Tabelle2[[#This Row],[2031 CF]]*Tabelle2[[#This Row],[2031 AF]],0)</f>
        <v>0</v>
      </c>
      <c r="IJ80" s="98">
        <f>IFERROR(Tabelle2[[#This Row],[2032 CF]]*Tabelle2[[#This Row],[2032 AF]],0)</f>
        <v>0</v>
      </c>
      <c r="IK80" s="98">
        <f>IFERROR(Tabelle2[[#This Row],[2033 CF]]*Tabelle2[[#This Row],[2033 AF]],0)</f>
        <v>0</v>
      </c>
      <c r="IL80" s="98">
        <f>IFERROR(Tabelle2[[#This Row],[2034 CF]]*Tabelle2[[#This Row],[2034 AF]],0)</f>
        <v>0</v>
      </c>
      <c r="IM80" s="98">
        <f>IFERROR(Tabelle2[[#This Row],[2035 CF]]*Tabelle2[[#This Row],[2035 AF]],0)</f>
        <v>0</v>
      </c>
      <c r="IN80" s="51">
        <v>0</v>
      </c>
      <c r="IO80" s="51">
        <v>0</v>
      </c>
      <c r="IP80" s="51">
        <v>0</v>
      </c>
      <c r="IQ80" s="51">
        <v>0</v>
      </c>
      <c r="IR80" s="51">
        <v>0</v>
      </c>
      <c r="IS80" s="51">
        <v>0</v>
      </c>
      <c r="IT80" s="51">
        <v>0</v>
      </c>
      <c r="IU80" s="51">
        <v>0</v>
      </c>
      <c r="IV80" s="51">
        <v>0</v>
      </c>
      <c r="IW80" s="51">
        <v>0</v>
      </c>
      <c r="IX80" s="51">
        <v>0</v>
      </c>
      <c r="IY80" s="51">
        <v>0</v>
      </c>
      <c r="IZ80" s="199">
        <v>0</v>
      </c>
      <c r="JA80" s="199">
        <v>0</v>
      </c>
      <c r="JB80" s="199">
        <v>0</v>
      </c>
      <c r="JC80" s="199">
        <v>0</v>
      </c>
      <c r="JD80" s="199">
        <v>0</v>
      </c>
      <c r="JE80" s="196">
        <v>0</v>
      </c>
      <c r="JF80" s="196">
        <v>0</v>
      </c>
      <c r="JG80" s="196">
        <v>0</v>
      </c>
      <c r="JH80" s="196">
        <v>0</v>
      </c>
      <c r="JI80" s="196">
        <v>0</v>
      </c>
      <c r="JJ80" s="196">
        <v>0</v>
      </c>
      <c r="JK80" s="196">
        <v>0</v>
      </c>
      <c r="JL80" s="196">
        <v>0</v>
      </c>
      <c r="JM80" s="196">
        <v>0</v>
      </c>
      <c r="JN80" s="196">
        <v>0</v>
      </c>
      <c r="JO80" s="196">
        <v>0</v>
      </c>
      <c r="JP80" s="196">
        <v>0</v>
      </c>
      <c r="JQ80" s="196">
        <f>SUM(Tabelle2[[#This Row],[Jan-23B]:[Mar-23B]])</f>
        <v>0</v>
      </c>
      <c r="JR80" s="196">
        <f>SUM(Tabelle2[[#This Row],[Apr-23B]:[Jun-23B]])</f>
        <v>0</v>
      </c>
      <c r="JS80" s="196">
        <f>SUM(Tabelle2[[#This Row],[Jul-23B]:[Sep-23B]])</f>
        <v>0</v>
      </c>
      <c r="JT80" s="196">
        <f>SUM(Tabelle2[[#This Row],[Oct-23B]:[Dec-23B]])</f>
        <v>0</v>
      </c>
      <c r="JU80" s="196">
        <f>SUM(Tabelle2[[#This Row],[1Q23 B1]:[4Q23 B]])</f>
        <v>0</v>
      </c>
      <c r="JV80" s="196">
        <v>0</v>
      </c>
      <c r="JW80" s="196">
        <v>0</v>
      </c>
      <c r="JX80" s="196">
        <v>0</v>
      </c>
      <c r="JY80" s="196">
        <v>0</v>
      </c>
      <c r="JZ80" s="196">
        <v>0</v>
      </c>
      <c r="KA80" s="196">
        <v>0</v>
      </c>
      <c r="KB80" s="196">
        <v>0</v>
      </c>
      <c r="KC80" s="196">
        <v>0</v>
      </c>
      <c r="KD80" s="196">
        <v>0</v>
      </c>
      <c r="KE80" s="196">
        <v>0</v>
      </c>
      <c r="KF80" s="196" t="str">
        <f>IF(SUM(Tabelle2[[#This Row],[2018 NF]:[2028 NF]],Tabelle2[[#This Row],[2023 B]])&gt;0,"yes","no")</f>
        <v>yes</v>
      </c>
      <c r="KG80" s="196" t="str">
        <f>IFERROR(INDEX(Tabelle2[[#Headers],[2005 NF]:[2034 NF]],MATCH(TRUE,INDEX(Tabelle2[[#This Row],[2005 NF]:[2034 NF]]&gt;1000,),0)),0)</f>
        <v>2016 NF</v>
      </c>
      <c r="KH80" s="196" t="str">
        <f>IFERROR(LOOKUP(2,1/(Tabelle2[[#This Row],[2005 NF]:[2035 NF]]&gt;1000),Tabelle2[[#Headers],[2005 NF]:[2035 NF]]),0)</f>
        <v>2023 NF</v>
      </c>
      <c r="KI80" s="196">
        <f>SUM(Tabelle2[[#This Row],[Jan 23 NF]:[Mar 23 NF]])</f>
        <v>492</v>
      </c>
      <c r="KJ80" s="196">
        <f>SUM(Tabelle2[[#This Row],[Jan-23B]:[Mar-23B]])</f>
        <v>0</v>
      </c>
      <c r="KK80" s="52">
        <v>0</v>
      </c>
      <c r="KL80" s="52">
        <v>0</v>
      </c>
      <c r="KM80" s="52">
        <v>0</v>
      </c>
      <c r="KN80" s="52">
        <v>0</v>
      </c>
      <c r="KO80" s="52">
        <v>0</v>
      </c>
      <c r="KP80" s="52">
        <v>0</v>
      </c>
      <c r="KQ80" s="52">
        <v>0</v>
      </c>
      <c r="KR80" s="52">
        <v>0</v>
      </c>
      <c r="KS80" s="52">
        <v>0</v>
      </c>
      <c r="KT80" s="52">
        <v>0</v>
      </c>
      <c r="KU80" s="52">
        <v>0</v>
      </c>
      <c r="KV80" s="52">
        <v>0</v>
      </c>
      <c r="KW80" s="52">
        <v>0</v>
      </c>
      <c r="KX80" s="52">
        <v>39.77139892000001</v>
      </c>
      <c r="KY80" s="52">
        <v>0</v>
      </c>
      <c r="KZ80" s="52">
        <v>0</v>
      </c>
      <c r="LA80" s="52" t="e">
        <f>$AV80*2.204623/#REF!*$AP80*Tabelle2[[#This Row],[May 23 NF]]</f>
        <v>#REF!</v>
      </c>
      <c r="LB80" s="52" t="e">
        <f>$AV80*2.204623/#REF!*$AP80*Tabelle2[[#This Row],[Jun 23 NF]]</f>
        <v>#REF!</v>
      </c>
      <c r="LC80" s="52" t="e">
        <f>$AV80*2.204623/#REF!*$AP80*Tabelle2[[#This Row],[Jul 23 NF]]</f>
        <v>#REF!</v>
      </c>
      <c r="LD80" s="52" t="e">
        <f>$AV80*2.204623/#REF!*$AP80*Tabelle2[[#This Row],[Aug 23 NF]]</f>
        <v>#REF!</v>
      </c>
      <c r="LE80" s="52" t="e">
        <f>$AV80*2.204623/#REF!*$AP80*Tabelle2[[#This Row],[Sep 23 NF]]</f>
        <v>#REF!</v>
      </c>
      <c r="LF80" s="52" t="e">
        <f>$AV80*2.204623/#REF!*$AP80*Tabelle2[[#This Row],[Oct 23 NF]]</f>
        <v>#REF!</v>
      </c>
      <c r="LG80" s="52" t="e">
        <f>$AV80*2.204623/#REF!*$AP80*Tabelle2[[#This Row],[Nov 23 NF]]</f>
        <v>#REF!</v>
      </c>
      <c r="LH80" s="52" t="e">
        <f>$AV80*2.204623/#REF!*$AP80*Tabelle2[[#This Row],[Dec 23 NF]]</f>
        <v>#REF!</v>
      </c>
      <c r="LI80" s="52" t="e">
        <f>$AV80*2.204623/#REF!*$AP80*Tabelle2[[#This Row],[Jan 24 NF]]</f>
        <v>#REF!</v>
      </c>
      <c r="LJ80" s="52" t="e">
        <f>$AV80*2.204623/#REF!*$AP80*Tabelle2[[#This Row],[Feb 24 NF]]</f>
        <v>#REF!</v>
      </c>
      <c r="LK80" s="52" t="e">
        <f>$AV80*2.204623/#REF!*$AP80*Tabelle2[[#This Row],[Mar 24 NF]]</f>
        <v>#REF!</v>
      </c>
      <c r="LL80" s="52" t="e">
        <f>$AV80*2.204623/#REF!*$AP80*Tabelle2[[#This Row],[Apr 24 NF]]</f>
        <v>#REF!</v>
      </c>
      <c r="LM80" s="52" t="e">
        <f>$AV80*2.204623/#REF!*$AP80*Tabelle2[[#This Row],[May 24 NF]]</f>
        <v>#REF!</v>
      </c>
      <c r="LN80" s="52" t="e">
        <f>$AV80*2.204623/#REF!*$AP80*Tabelle2[[#This Row],[Jun 24 NF]]</f>
        <v>#REF!</v>
      </c>
      <c r="LO80" s="52" t="e">
        <f>$AV80*2.204623/#REF!*$AP80*Tabelle2[[#This Row],[Jul 24 NF]]</f>
        <v>#REF!</v>
      </c>
      <c r="LP80" s="52" t="e">
        <f>$AV80*2.204623/#REF!*$AP80*Tabelle2[[#This Row],[Aug 24 NF]]</f>
        <v>#REF!</v>
      </c>
      <c r="LQ80" s="52" t="e">
        <f>$AV80*2.204623/#REF!*$AP80*Tabelle2[[#This Row],[Sep 24 NF]]</f>
        <v>#REF!</v>
      </c>
      <c r="LR80" s="52" t="e">
        <f>$AV80*2.204623/#REF!*$AP80*Tabelle2[[#This Row],[Oct 24 NF]]</f>
        <v>#REF!</v>
      </c>
      <c r="LS80" s="52" t="e">
        <f>$AV80*2.204623/#REF!*$AP80*Tabelle2[[#This Row],[Nov 24 NF]]</f>
        <v>#REF!</v>
      </c>
      <c r="LT80" s="52" t="e">
        <f>$AV80*2.204623/#REF!*$AP80*Tabelle2[[#This Row],[Dec 24 NF]]</f>
        <v>#REF!</v>
      </c>
      <c r="LU80" s="198">
        <f>SUM(Tabelle2[[#This Row],[Jan 22 EV]:[Mar 22 EV]])</f>
        <v>0</v>
      </c>
      <c r="LV80" s="198">
        <f>SUM(Tabelle2[[#This Row],[Apr 22 EV]:[Jun 22 EV]])</f>
        <v>0</v>
      </c>
      <c r="LW80" s="198">
        <f>SUM(Tabelle2[[#This Row],[Jul 22 EV]:[Sep 22 EV]])</f>
        <v>0</v>
      </c>
      <c r="LX80" s="198">
        <f>SUM(Tabelle2[[#This Row],[Oct 22 EV]:[Dec 22 EV]])</f>
        <v>0</v>
      </c>
      <c r="LY80" s="198">
        <f>SUM(Tabelle2[[#This Row],[Jan 23 EV]:[Mar 23 EV]])</f>
        <v>39.77139892000001</v>
      </c>
      <c r="LZ80" s="198" t="e">
        <f>SUM(Tabelle2[[#This Row],[Apr 23 EV]:[Jun 23 EV]])</f>
        <v>#REF!</v>
      </c>
      <c r="MA80" s="198" t="e">
        <f>SUM(Tabelle2[[#This Row],[Jul 23 EV]:[Sep 23 EV]])</f>
        <v>#REF!</v>
      </c>
      <c r="MB80" s="198" t="e">
        <f>SUM(Tabelle2[[#This Row],[Oct 23 EV]:[Dec 23 EV]])</f>
        <v>#REF!</v>
      </c>
      <c r="MC80" s="198" t="e">
        <f>SUM(Tabelle2[[#This Row],[Jan 24 EV]:[Mar 24 EV]])</f>
        <v>#REF!</v>
      </c>
      <c r="MD80" s="198" t="e">
        <f>SUM(Tabelle2[[#This Row],[Apr 24 EV]:[Jun 24 EV]])</f>
        <v>#REF!</v>
      </c>
      <c r="ME80" s="198" t="e">
        <f>SUM(Tabelle2[[#This Row],[Jul 24 EV]:[Sep 24 EV]])</f>
        <v>#REF!</v>
      </c>
      <c r="MF80" s="198" t="e">
        <f>SUM(Tabelle2[[#This Row],[Oct 24 EV]:[Dec 24 EV]])</f>
        <v>#REF!</v>
      </c>
      <c r="MG80" s="68">
        <v>0</v>
      </c>
      <c r="MH80" s="68">
        <v>0</v>
      </c>
      <c r="MI80" s="68">
        <v>0</v>
      </c>
      <c r="MJ80" s="68">
        <v>0</v>
      </c>
      <c r="MK80" s="68">
        <v>0</v>
      </c>
      <c r="ML80" s="68">
        <v>0</v>
      </c>
      <c r="MM80" s="68">
        <v>0</v>
      </c>
      <c r="MN80" s="68">
        <v>0</v>
      </c>
      <c r="MO80" s="68">
        <v>0</v>
      </c>
      <c r="MP80" s="98">
        <v>362.1460714666668</v>
      </c>
      <c r="MQ80" s="98" t="e">
        <f>$AS80*2.204623/#REF!*$AP80*HU80</f>
        <v>#REF!</v>
      </c>
      <c r="MR80" s="98" t="e">
        <f>$AT80*2.204623/#REF!*$AP80*HV80</f>
        <v>#REF!</v>
      </c>
      <c r="MS80" s="98">
        <v>2560.8900768000012</v>
      </c>
      <c r="MT80" s="98">
        <v>0</v>
      </c>
      <c r="MU80" s="98">
        <v>0</v>
      </c>
      <c r="MV80" s="98">
        <f>SUM(Tabelle2[[#This Row],[Jan 22 EV]:[Dec 22 EV]])</f>
        <v>0</v>
      </c>
      <c r="MW80" s="98" t="e">
        <f>SUM(Tabelle2[[#This Row],[Jan 23 EV]:[Dec 23 EV]])</f>
        <v>#REF!</v>
      </c>
      <c r="MX80" s="98" t="e">
        <f>SUM(Tabelle2[[#This Row],[Jan 24 EV]:[Dec 24 EV]])</f>
        <v>#REF!</v>
      </c>
      <c r="MY80" s="98">
        <f t="shared" si="51"/>
        <v>0</v>
      </c>
      <c r="MZ80" s="98">
        <f t="shared" si="52"/>
        <v>0</v>
      </c>
      <c r="NA80" s="98">
        <f t="shared" si="53"/>
        <v>0</v>
      </c>
      <c r="NB80" s="98">
        <f t="shared" si="54"/>
        <v>0</v>
      </c>
      <c r="NC80" s="52">
        <v>0</v>
      </c>
      <c r="ND80" s="52">
        <v>0</v>
      </c>
      <c r="NE80" s="52">
        <v>0</v>
      </c>
      <c r="NF80" s="52">
        <v>0</v>
      </c>
      <c r="NG80" s="52">
        <v>0</v>
      </c>
      <c r="NH80" s="52">
        <v>0</v>
      </c>
      <c r="NI80" s="52">
        <v>0</v>
      </c>
      <c r="NJ80" s="52">
        <v>0</v>
      </c>
      <c r="NK80" s="52">
        <v>0</v>
      </c>
      <c r="NL80" s="52">
        <v>0</v>
      </c>
      <c r="NM80" s="52">
        <v>0</v>
      </c>
      <c r="NN80" s="52">
        <v>0</v>
      </c>
      <c r="NO80" s="198">
        <f t="shared" si="58"/>
        <v>0</v>
      </c>
      <c r="NP80" s="198">
        <f t="shared" si="59"/>
        <v>0</v>
      </c>
      <c r="NQ80" s="198">
        <f t="shared" si="60"/>
        <v>0</v>
      </c>
      <c r="NR80" s="198">
        <f t="shared" si="61"/>
        <v>0</v>
      </c>
      <c r="NS80" s="198">
        <f t="shared" si="62"/>
        <v>0</v>
      </c>
      <c r="NT80" s="198">
        <v>0</v>
      </c>
      <c r="NU80" s="198">
        <v>0</v>
      </c>
      <c r="NV80" s="198">
        <v>0</v>
      </c>
      <c r="NW80" s="198">
        <v>0</v>
      </c>
      <c r="NX80" s="198">
        <v>0</v>
      </c>
      <c r="NY80" s="198">
        <v>0</v>
      </c>
      <c r="NZ80" s="198">
        <v>0</v>
      </c>
      <c r="OA80" s="198">
        <v>0</v>
      </c>
      <c r="OB80" s="198">
        <v>0</v>
      </c>
      <c r="OC80" s="198">
        <v>0</v>
      </c>
      <c r="OD80" s="198">
        <v>0</v>
      </c>
      <c r="OE80" s="198">
        <v>0</v>
      </c>
      <c r="OF80" s="198">
        <f>SUM(Tabelle2[[#This Row],[Jan 23 B EV]:[Mar 23 B EV]])</f>
        <v>0</v>
      </c>
      <c r="OG80" s="198">
        <f>SUM(Tabelle2[[#This Row],[Apr 23 B EV]:[Jun 23 B EV]])</f>
        <v>0</v>
      </c>
      <c r="OH80" s="198">
        <f>SUM(Tabelle2[[#This Row],[Jul 23 B EV]:[Sep 23 B EV]])</f>
        <v>0</v>
      </c>
      <c r="OI80" s="198">
        <f>SUM(Tabelle2[[#This Row],[Oct 23 B EV]:[Dec 23 B EV]])</f>
        <v>0</v>
      </c>
      <c r="OJ80" s="198">
        <f>SUM(Tabelle2[[#This Row],[Jan 23 B EV]:[Dec 23 B EV]])</f>
        <v>0</v>
      </c>
      <c r="OK80" s="68"/>
      <c r="OL80" s="68"/>
      <c r="OM80" s="43" t="s">
        <v>973</v>
      </c>
      <c r="ON80" s="43">
        <v>0</v>
      </c>
      <c r="OO80" s="43">
        <v>0</v>
      </c>
      <c r="OP80" s="43">
        <v>0</v>
      </c>
      <c r="OQ80" s="68"/>
      <c r="OR80" s="68"/>
      <c r="OS80" s="68"/>
      <c r="OT80" s="68"/>
      <c r="OU80" s="68"/>
      <c r="OV80" s="68"/>
      <c r="OW80" s="68"/>
      <c r="OX80" s="198" t="s">
        <v>1229</v>
      </c>
      <c r="OY80" s="198" t="s">
        <v>1229</v>
      </c>
      <c r="OZ80" s="198" t="s">
        <v>1229</v>
      </c>
      <c r="PA80" s="198" t="s">
        <v>1229</v>
      </c>
      <c r="PB80" s="353" t="s">
        <v>1229</v>
      </c>
      <c r="PC80" s="130" t="s">
        <v>57</v>
      </c>
      <c r="PD80" s="53" t="s">
        <v>100</v>
      </c>
      <c r="PE80" s="53" t="s">
        <v>159</v>
      </c>
      <c r="PF80" s="53" t="s">
        <v>45</v>
      </c>
      <c r="PG80" s="53">
        <v>0</v>
      </c>
      <c r="PH80" s="53">
        <v>0</v>
      </c>
      <c r="PI80" s="53">
        <v>1</v>
      </c>
      <c r="PJ80" s="53" t="s">
        <v>45</v>
      </c>
      <c r="PK80" s="53">
        <v>0</v>
      </c>
      <c r="PL80" s="53">
        <v>0</v>
      </c>
      <c r="PM80" s="334"/>
      <c r="PN80" s="53" t="s">
        <v>972</v>
      </c>
      <c r="PO80" s="53" t="s">
        <v>17</v>
      </c>
      <c r="PP80" s="200">
        <v>2407.8740082170316</v>
      </c>
      <c r="PQ80" s="56">
        <v>2220.7924770497352</v>
      </c>
      <c r="PR80" s="56">
        <v>2393.0833333333335</v>
      </c>
      <c r="PS80" s="56">
        <v>2425</v>
      </c>
      <c r="PT80" s="200">
        <v>2151.6666666666665</v>
      </c>
      <c r="PU80" s="200">
        <v>2059.5416666666665</v>
      </c>
      <c r="PV80" s="200">
        <v>2813.8101851851857</v>
      </c>
      <c r="PW80" s="200">
        <v>3372.4709444775326</v>
      </c>
      <c r="PX80" s="200" t="e">
        <f>IF($PI80=1,SUMIF(#REF!,$PF80,#REF!),SUMIF(#REF!,$PJ80,#REF!))</f>
        <v>#REF!</v>
      </c>
      <c r="PY80" s="200" t="e">
        <f>IF($PI80=1,SUMIF(#REF!,$PF80,#REF!),SUMIF(#REF!,$PJ80,#REF!))</f>
        <v>#REF!</v>
      </c>
      <c r="PZ80" s="200" t="e">
        <f>IF($PI80=1,SUMIF(#REF!,$PF80,#REF!),SUMIF(#REF!,$PJ80,#REF!))</f>
        <v>#REF!</v>
      </c>
      <c r="QA80" s="200" t="e">
        <f>IF($PI80=1,SUMIF(#REF!,$PF80,#REF!),SUMIF(#REF!,$PJ80,#REF!))</f>
        <v>#REF!</v>
      </c>
      <c r="QB80" s="200" t="e">
        <f>IF($PI80=1,SUMIF(#REF!,$PF80,#REF!),SUMIF(#REF!,$PJ80,#REF!))</f>
        <v>#REF!</v>
      </c>
      <c r="QC80" s="200" t="e">
        <f>IF($PI80=1,SUMIF(#REF!,$PF80,#REF!),SUMIF(#REF!,$PJ80,#REF!))</f>
        <v>#REF!</v>
      </c>
      <c r="QD80" s="57">
        <f t="shared" si="55"/>
        <v>2.9314460697056508</v>
      </c>
      <c r="QE80" s="57">
        <f t="shared" si="56"/>
        <v>3.1588700000000003</v>
      </c>
      <c r="QF80" s="57">
        <f t="shared" si="50"/>
        <v>3.2010000000000001</v>
      </c>
      <c r="QG80" s="57">
        <f t="shared" si="57"/>
        <v>2.8401999999999998</v>
      </c>
      <c r="QH80" s="57">
        <f t="shared" si="85"/>
        <v>2.7185949999999997</v>
      </c>
      <c r="QI80" s="57">
        <f t="shared" si="86"/>
        <v>3.7142294444444452</v>
      </c>
      <c r="QJ80" s="57">
        <f>IF(Tabelle2[[#This Row],[Index and Premium Usage]]=1,($AW80*(1+$AZ80))*(PW80*(1+$PG80)+$PH80)/1000,($AW80*(1+$AZ80))*(PW80*(1+$PG80)+$PK80)/1000)</f>
        <v>4.4516616467103427</v>
      </c>
      <c r="QK80" s="57" t="e">
        <f>IF($PI80=1,($AW80*(1+$AY80))*(PX80*(1+$PG80)+$PH80)/1000,($AW80*(1+$AZ80))*(PX80*(1+$PG80)+$PK80+Tabelle2[[#This Row],[Premium VW 2023]])/1000)</f>
        <v>#REF!</v>
      </c>
      <c r="QL80" s="57" t="e">
        <f t="shared" si="44"/>
        <v>#REF!</v>
      </c>
      <c r="QM80" s="57" t="e">
        <f t="shared" si="45"/>
        <v>#REF!</v>
      </c>
      <c r="QN80" s="57" t="e">
        <f t="shared" si="46"/>
        <v>#REF!</v>
      </c>
      <c r="QO80" s="57" t="e">
        <f t="shared" si="47"/>
        <v>#REF!</v>
      </c>
      <c r="QP80" s="57" t="e">
        <f t="shared" si="48"/>
        <v>#REF!</v>
      </c>
    </row>
    <row r="81" spans="1:458" ht="15" customHeight="1">
      <c r="A81" s="94" t="s">
        <v>1007</v>
      </c>
      <c r="B81" s="94" t="s">
        <v>87</v>
      </c>
      <c r="C81" s="94" t="s">
        <v>1553</v>
      </c>
      <c r="D81" s="94" t="s">
        <v>108</v>
      </c>
      <c r="E81" s="173" t="s">
        <v>304</v>
      </c>
      <c r="F81" s="94" t="s">
        <v>304</v>
      </c>
      <c r="G81" s="94" t="s">
        <v>304</v>
      </c>
      <c r="H81" s="2" t="s">
        <v>1558</v>
      </c>
      <c r="I81" s="188" t="s">
        <v>248</v>
      </c>
      <c r="J81" s="94" t="s">
        <v>1238</v>
      </c>
      <c r="K81" s="94" t="s">
        <v>28</v>
      </c>
      <c r="L81" s="94" t="s">
        <v>28</v>
      </c>
      <c r="M81" s="2" t="s">
        <v>1002</v>
      </c>
      <c r="N81" s="2">
        <v>0</v>
      </c>
      <c r="O81" s="1"/>
      <c r="P81" s="3">
        <v>0</v>
      </c>
      <c r="Q81" s="2">
        <v>0</v>
      </c>
      <c r="R81" s="94"/>
      <c r="S81" s="94"/>
      <c r="T81" s="94" t="s">
        <v>1282</v>
      </c>
      <c r="U81" s="94" t="s">
        <v>14</v>
      </c>
      <c r="V81" s="94"/>
      <c r="W81" s="94"/>
      <c r="X81" s="94"/>
      <c r="Y81" s="2" t="s">
        <v>13</v>
      </c>
      <c r="Z81" s="2" t="s">
        <v>259</v>
      </c>
      <c r="AA81" s="2">
        <v>0</v>
      </c>
      <c r="AB81" s="2">
        <v>0</v>
      </c>
      <c r="AC81" s="2" t="s">
        <v>1136</v>
      </c>
      <c r="AD81" s="94"/>
      <c r="AE81" s="94"/>
      <c r="AF81" s="94"/>
      <c r="AG81" s="2">
        <v>0</v>
      </c>
      <c r="AH81" s="2">
        <v>0</v>
      </c>
      <c r="AI81" s="2">
        <v>0</v>
      </c>
      <c r="AJ81" s="2" t="s">
        <v>120</v>
      </c>
      <c r="AK81" s="20"/>
      <c r="AL81" s="24"/>
      <c r="AM81" s="24"/>
      <c r="AN81" s="24"/>
      <c r="AO81" s="24"/>
      <c r="AP81" s="13">
        <v>1</v>
      </c>
      <c r="AQ81" s="33"/>
      <c r="AR81" s="37"/>
      <c r="AS81" s="37">
        <v>1.3</v>
      </c>
      <c r="AT81" s="37">
        <v>1.3</v>
      </c>
      <c r="AU81" s="33">
        <v>1.3</v>
      </c>
      <c r="AV81" s="33">
        <v>1.3</v>
      </c>
      <c r="AW81" s="33">
        <v>1.3</v>
      </c>
      <c r="AX81" s="193"/>
      <c r="AY81" s="61">
        <v>0.2</v>
      </c>
      <c r="AZ81" s="61">
        <v>0.2</v>
      </c>
      <c r="BA81" s="96">
        <v>0</v>
      </c>
      <c r="BB81" s="96">
        <v>0</v>
      </c>
      <c r="BC81" s="96">
        <v>0</v>
      </c>
      <c r="BD81" s="96">
        <v>0</v>
      </c>
      <c r="BE81" s="133">
        <v>0</v>
      </c>
      <c r="BF81" s="133">
        <v>0</v>
      </c>
      <c r="BG81" s="133">
        <v>0</v>
      </c>
      <c r="BH81" s="133">
        <v>0</v>
      </c>
      <c r="BI81" s="133">
        <v>0</v>
      </c>
      <c r="BJ81" s="133">
        <v>0</v>
      </c>
      <c r="BK81" s="133">
        <v>0</v>
      </c>
      <c r="BL81" s="133">
        <v>0</v>
      </c>
      <c r="BM81" s="96">
        <v>0</v>
      </c>
      <c r="BN81" s="96">
        <v>0</v>
      </c>
      <c r="BO81" s="96">
        <v>0</v>
      </c>
      <c r="BP81" s="96">
        <v>0</v>
      </c>
      <c r="BQ81" s="96">
        <v>0</v>
      </c>
      <c r="BR81" s="96">
        <v>0</v>
      </c>
      <c r="BS81" s="96">
        <v>0</v>
      </c>
      <c r="BT81" s="96">
        <v>0</v>
      </c>
      <c r="BU81" s="96">
        <v>0</v>
      </c>
      <c r="BV81" s="96">
        <v>0</v>
      </c>
      <c r="BW81" s="96">
        <v>0</v>
      </c>
      <c r="BX81" s="96">
        <v>0</v>
      </c>
      <c r="BY81" s="96">
        <v>0</v>
      </c>
      <c r="BZ81" s="96">
        <v>0</v>
      </c>
      <c r="CA81" s="96">
        <v>0</v>
      </c>
      <c r="CB81" s="96">
        <v>0</v>
      </c>
      <c r="CC81" s="96">
        <v>0</v>
      </c>
      <c r="CD81" s="96">
        <v>0</v>
      </c>
      <c r="CE81" s="96">
        <v>0</v>
      </c>
      <c r="CF81" s="96">
        <v>0</v>
      </c>
      <c r="CG81" s="96">
        <v>0</v>
      </c>
      <c r="CH81" s="96">
        <v>0</v>
      </c>
      <c r="CI81" s="96">
        <v>0</v>
      </c>
      <c r="CJ81" s="96">
        <v>0</v>
      </c>
      <c r="CK81" s="95">
        <f>SUM(Tabelle2[[#This Row],[Jan 22 CF]:[Mar 22 CF]])</f>
        <v>0</v>
      </c>
      <c r="CL81" s="95">
        <f>SUM(Tabelle2[[#This Row],[Apr 22 CF]:[Jun 22 CF]])</f>
        <v>0</v>
      </c>
      <c r="CM81" s="95">
        <f>SUM(Tabelle2[[#This Row],[Jul 22 CF]:[Sep 22 CF]])</f>
        <v>0</v>
      </c>
      <c r="CN81" s="95">
        <f>SUM(Tabelle2[[#This Row],[Oct 22 CF]:[Dec 22 CF]])</f>
        <v>0</v>
      </c>
      <c r="CO81" s="95">
        <f>SUM(Tabelle2[[#This Row],[Jan 23 CF]:[Mar 23 CF]])</f>
        <v>0</v>
      </c>
      <c r="CP81" s="95">
        <f>SUM(Tabelle2[[#This Row],[Apr 23 CF]:[Jun 23 CF]])</f>
        <v>0</v>
      </c>
      <c r="CQ81" s="95">
        <f>SUM(Tabelle2[[#This Row],[Jul 23 CF]:[Sep 23 CF]])</f>
        <v>0</v>
      </c>
      <c r="CR81" s="95">
        <f>SUM(Tabelle2[[#This Row],[Oct 23 CF]:[Dec 23 CF]])</f>
        <v>0</v>
      </c>
      <c r="CS81" s="95">
        <f>SUM(Tabelle2[[#This Row],[Jan 24 CF]:[Mar 24 CF]])</f>
        <v>0</v>
      </c>
      <c r="CT81" s="95">
        <f>SUM(Tabelle2[[#This Row],[Apr 24 CF]:[Jun 24 CF]])</f>
        <v>0</v>
      </c>
      <c r="CU81" s="95">
        <f>SUM(Tabelle2[[#This Row],[Jul 24 CF]:[Sep 24 CF]])</f>
        <v>0</v>
      </c>
      <c r="CV81" s="95">
        <f>SUM(Tabelle2[[#This Row],[Oct 24 CF]:[Dec 24 CF]])</f>
        <v>0</v>
      </c>
      <c r="CW81" s="98">
        <v>93331</v>
      </c>
      <c r="CX81" s="275">
        <v>50455</v>
      </c>
      <c r="CY81" s="98">
        <v>0</v>
      </c>
      <c r="CZ81" s="52">
        <v>0</v>
      </c>
      <c r="DA81" s="52">
        <f>SUM(Tabelle2[[#This Row],[Jan 22 CF]:[Dec 22 CF]])</f>
        <v>0</v>
      </c>
      <c r="DB81" s="98">
        <f>SUM(Tabelle2[[#This Row],[Jan 23 CF]:[Dec 23 CF]])</f>
        <v>0</v>
      </c>
      <c r="DC81" s="98">
        <f>SUM(Tabelle2[[#This Row],[Jan 24 CF]:[Dec 24 CF]])</f>
        <v>0</v>
      </c>
      <c r="DD81" s="98">
        <v>0</v>
      </c>
      <c r="DE81" s="98">
        <v>0</v>
      </c>
      <c r="DF81" s="98">
        <v>0</v>
      </c>
      <c r="DG81" s="98">
        <v>0</v>
      </c>
      <c r="DH81" s="98">
        <v>0</v>
      </c>
      <c r="DI81" s="98">
        <v>0</v>
      </c>
      <c r="DJ81" s="98">
        <v>0</v>
      </c>
      <c r="DK81" s="98">
        <v>0</v>
      </c>
      <c r="DL81" s="98">
        <v>0</v>
      </c>
      <c r="DM81" s="98">
        <v>0</v>
      </c>
      <c r="DN81" s="95"/>
      <c r="DO81" s="95"/>
      <c r="DP81" s="226">
        <v>0.95</v>
      </c>
      <c r="DQ81" s="226">
        <v>0.92500000000000004</v>
      </c>
      <c r="DR81" s="226">
        <v>0.8</v>
      </c>
      <c r="DS81" s="226">
        <v>0.85</v>
      </c>
      <c r="DT81" s="226">
        <v>0.9</v>
      </c>
      <c r="DU81" s="226">
        <v>0.9</v>
      </c>
      <c r="DV81" s="226">
        <v>0.9</v>
      </c>
      <c r="DW81" s="226">
        <v>0.9</v>
      </c>
      <c r="DX81" s="226">
        <v>0.9</v>
      </c>
      <c r="DY81" s="226">
        <v>0.9</v>
      </c>
      <c r="DZ81" s="226">
        <v>0.9</v>
      </c>
      <c r="EA81" s="226">
        <v>0.88</v>
      </c>
      <c r="EB81" s="226">
        <v>0.9</v>
      </c>
      <c r="EC81" s="226">
        <v>0.93</v>
      </c>
      <c r="ED81" s="226">
        <v>0.93</v>
      </c>
      <c r="EE81" s="226">
        <v>0.9</v>
      </c>
      <c r="EF81" s="316">
        <v>0.9</v>
      </c>
      <c r="EG81" s="316">
        <v>0.9</v>
      </c>
      <c r="EH81" s="316">
        <v>0.9</v>
      </c>
      <c r="EI81" s="226">
        <v>0.95</v>
      </c>
      <c r="EJ81" s="226">
        <v>0.95</v>
      </c>
      <c r="EK81" s="226">
        <v>0.95</v>
      </c>
      <c r="EL81" s="226">
        <v>0.97499999999999998</v>
      </c>
      <c r="EM81" s="226">
        <v>0.95</v>
      </c>
      <c r="EN81" s="226">
        <v>0.9</v>
      </c>
      <c r="EO81" s="226">
        <v>0.9</v>
      </c>
      <c r="EP81" s="226">
        <v>0.9</v>
      </c>
      <c r="EQ81" s="226">
        <v>0.9</v>
      </c>
      <c r="ER81" s="226">
        <v>0.9</v>
      </c>
      <c r="ES81" s="226">
        <v>0.9</v>
      </c>
      <c r="ET81" s="226">
        <v>0.9</v>
      </c>
      <c r="EU81" s="226">
        <v>0.9</v>
      </c>
      <c r="EV81" s="226">
        <v>0.9</v>
      </c>
      <c r="EW81" s="226">
        <v>0.9</v>
      </c>
      <c r="EX81" s="226">
        <v>0.9</v>
      </c>
      <c r="EY81" s="226">
        <v>0.9</v>
      </c>
      <c r="EZ81" s="316">
        <v>0.9</v>
      </c>
      <c r="FA81" s="226">
        <v>0.9</v>
      </c>
      <c r="FB81" s="226">
        <v>0.85</v>
      </c>
      <c r="FC81" s="226">
        <v>0.85</v>
      </c>
      <c r="FD81" s="226">
        <v>0.85</v>
      </c>
      <c r="FE81" s="226">
        <v>0.85</v>
      </c>
      <c r="FF81" s="226">
        <v>0.85</v>
      </c>
      <c r="FG81" s="226">
        <v>0.85</v>
      </c>
      <c r="FH81" s="226">
        <v>0.85</v>
      </c>
      <c r="FI81" s="226">
        <v>0.85</v>
      </c>
      <c r="FJ81" s="226">
        <v>0.85</v>
      </c>
      <c r="FK81" s="226">
        <v>0.85</v>
      </c>
      <c r="FL81" s="226">
        <v>0.85</v>
      </c>
      <c r="FM81" s="195">
        <f t="shared" si="70"/>
        <v>0</v>
      </c>
      <c r="FN81" s="195">
        <f t="shared" si="71"/>
        <v>0</v>
      </c>
      <c r="FO81" s="195">
        <f t="shared" si="72"/>
        <v>0</v>
      </c>
      <c r="FP81" s="195">
        <f t="shared" si="73"/>
        <v>0</v>
      </c>
      <c r="FQ81" s="195">
        <f t="shared" si="74"/>
        <v>0</v>
      </c>
      <c r="FR81" s="195">
        <f t="shared" si="75"/>
        <v>0</v>
      </c>
      <c r="FS81" s="195">
        <f t="shared" si="76"/>
        <v>0</v>
      </c>
      <c r="FT81" s="95">
        <f t="shared" si="77"/>
        <v>0</v>
      </c>
      <c r="FU81" s="95">
        <f t="shared" si="78"/>
        <v>0</v>
      </c>
      <c r="FV81" s="95">
        <f t="shared" si="79"/>
        <v>0</v>
      </c>
      <c r="FW81" s="95">
        <f t="shared" si="80"/>
        <v>0</v>
      </c>
      <c r="FX81" s="95">
        <f t="shared" si="81"/>
        <v>0</v>
      </c>
      <c r="FY81" s="95">
        <f t="shared" si="82"/>
        <v>0</v>
      </c>
      <c r="FZ81" s="95">
        <f t="shared" si="83"/>
        <v>0</v>
      </c>
      <c r="GA81" s="95">
        <f t="shared" si="63"/>
        <v>0</v>
      </c>
      <c r="GB81" s="95">
        <f t="shared" si="64"/>
        <v>0</v>
      </c>
      <c r="GC81" s="95">
        <f t="shared" si="65"/>
        <v>0</v>
      </c>
      <c r="GD81" s="95">
        <f t="shared" si="66"/>
        <v>0</v>
      </c>
      <c r="GE81" s="95">
        <f t="shared" si="67"/>
        <v>0</v>
      </c>
      <c r="GF81" s="95">
        <f t="shared" si="68"/>
        <v>0</v>
      </c>
      <c r="GG81" s="95">
        <f t="shared" si="69"/>
        <v>0</v>
      </c>
      <c r="GH81" s="95">
        <f t="shared" si="84"/>
        <v>0</v>
      </c>
      <c r="GI81" s="95">
        <f>BW81*Tabelle2[[#This Row],[Nov 2023 AF]]</f>
        <v>0</v>
      </c>
      <c r="GJ81" s="95">
        <f>BX81*Tabelle2[[#This Row],[Dec 2023 AF]]</f>
        <v>0</v>
      </c>
      <c r="GK81" s="95">
        <f>BY81*Tabelle2[[#This Row],[Jan 2024 AF]]</f>
        <v>0</v>
      </c>
      <c r="GL81" s="95">
        <f>BZ81*Tabelle2[[#This Row],[Feb 2024 AF]]</f>
        <v>0</v>
      </c>
      <c r="GM81" s="95">
        <f>CA81*Tabelle2[[#This Row],[Mar 2024 AF]]</f>
        <v>0</v>
      </c>
      <c r="GN81" s="95">
        <f>CB81*Tabelle2[[#This Row],[Apr 2024 AF]]</f>
        <v>0</v>
      </c>
      <c r="GO81" s="95">
        <f>CC81*Tabelle2[[#This Row],[May 2024 AF]]</f>
        <v>0</v>
      </c>
      <c r="GP81" s="95">
        <f>CD81*Tabelle2[[#This Row],[Jun 2024 AF]]</f>
        <v>0</v>
      </c>
      <c r="GQ81" s="95">
        <f>CE81*Tabelle2[[#This Row],[Jul 2024 AF]]</f>
        <v>0</v>
      </c>
      <c r="GR81" s="95">
        <f>CF81*Tabelle2[[#This Row],[Aug 2024 AF]]</f>
        <v>0</v>
      </c>
      <c r="GS81" s="95">
        <f>CG81*Tabelle2[[#This Row],[Sep 2024 AF]]</f>
        <v>0</v>
      </c>
      <c r="GT81" s="95">
        <f>CH81*Tabelle2[[#This Row],[Oct 2024 AF]]</f>
        <v>0</v>
      </c>
      <c r="GU81" s="95">
        <f>CI81*Tabelle2[[#This Row],[Nov 2024 AF]]</f>
        <v>0</v>
      </c>
      <c r="GV81" s="95">
        <f>CJ81*Tabelle2[[#This Row],[Dec 2024 AF]]</f>
        <v>0</v>
      </c>
      <c r="GW81" s="95">
        <f>SUM(Tabelle2[[#This Row],[Jan 22 NF]:[Mar 22 NF]])</f>
        <v>0</v>
      </c>
      <c r="GX81" s="95">
        <f>SUM(Tabelle2[[#This Row],[Apr 22 NF]:[Jun 22 NF]])</f>
        <v>0</v>
      </c>
      <c r="GY81" s="95">
        <f>SUM(Tabelle2[[#This Row],[Jul 22 NF]:[Sep 22 NF]])</f>
        <v>0</v>
      </c>
      <c r="GZ81" s="95">
        <f>SUM(Tabelle2[[#This Row],[Oct 22 NF]:[Dec 22 NF]])</f>
        <v>0</v>
      </c>
      <c r="HA81" s="98">
        <f>SUM(Tabelle2[[#This Row],[Jan 23 NF]:[Mar 23 NF]])</f>
        <v>0</v>
      </c>
      <c r="HB81" s="98">
        <f>SUM(Tabelle2[[#This Row],[Apr 23 NF]:[Jun 23 NF]])</f>
        <v>0</v>
      </c>
      <c r="HC81" s="98">
        <f>SUM(Tabelle2[[#This Row],[Jul 23 NF]:[Sep 23 NF]])</f>
        <v>0</v>
      </c>
      <c r="HD81" s="98">
        <f>SUM(Tabelle2[[#This Row],[Oct 23 NF]:[Dec 23 NF]])</f>
        <v>0</v>
      </c>
      <c r="HE81" s="95">
        <f>SUM(Tabelle2[[#This Row],[Jan 24 NF]:[Mar 24 NF]])</f>
        <v>0</v>
      </c>
      <c r="HF81" s="98">
        <f>SUM(Tabelle2[[#This Row],[Apr 24 NF]:[Jun 24 NF]])</f>
        <v>0</v>
      </c>
      <c r="HG81" s="98">
        <f>SUM(Tabelle2[[#This Row],[Jul 24 NF]:[Sep 24 NF]])</f>
        <v>0</v>
      </c>
      <c r="HH81" s="98">
        <f>SUM(Tabelle2[[#This Row],[Oct 24 NF]:[Dec 24 NF]])</f>
        <v>0</v>
      </c>
      <c r="HI81" s="75"/>
      <c r="HJ81" s="75"/>
      <c r="HK81" s="75"/>
      <c r="HL81" s="75"/>
      <c r="HM81" s="75">
        <v>0</v>
      </c>
      <c r="HN81" s="75">
        <v>0</v>
      </c>
      <c r="HO81" s="75">
        <v>0</v>
      </c>
      <c r="HP81" s="75">
        <v>0</v>
      </c>
      <c r="HQ81" s="75">
        <v>0</v>
      </c>
      <c r="HR81" s="75">
        <v>0</v>
      </c>
      <c r="HS81" s="75"/>
      <c r="HT81" s="75">
        <v>0</v>
      </c>
      <c r="HU81" s="75">
        <v>13948</v>
      </c>
      <c r="HV81" s="98">
        <v>93331</v>
      </c>
      <c r="HW81" s="98">
        <v>50455</v>
      </c>
      <c r="HX81" s="98">
        <v>0</v>
      </c>
      <c r="HY81" s="98">
        <v>0</v>
      </c>
      <c r="HZ81" s="98">
        <f>SUM(Tabelle2[[#This Row],[Jan 22 NF]:[Dec 22 NF]])</f>
        <v>0</v>
      </c>
      <c r="IA81" s="98">
        <f>SUM(Tabelle2[[#This Row],[Jan 23 NF]:[Dec 23 NF]])</f>
        <v>0</v>
      </c>
      <c r="IB81" s="98">
        <f>SUM(Tabelle2[[#This Row],[Jan 24 NF]:[Dec 24 NF]])</f>
        <v>0</v>
      </c>
      <c r="IC81" s="98">
        <f>IFERROR(Tabelle2[[#This Row],[2025 CF]]*Tabelle2[[#This Row],[2025 AF]],0)</f>
        <v>0</v>
      </c>
      <c r="ID81" s="98">
        <f>IFERROR(Tabelle2[[#This Row],[2026 CF]]*Tabelle2[[#This Row],[2026 AF]],0)</f>
        <v>0</v>
      </c>
      <c r="IE81" s="98">
        <f>IFERROR(Tabelle2[[#This Row],[2027 CF]]*Tabelle2[[#This Row],[2027 AF]],0)</f>
        <v>0</v>
      </c>
      <c r="IF81" s="98">
        <f>IFERROR(Tabelle2[[#This Row],[2028 CF]]*Tabelle2[[#This Row],[2028 AF]],0)</f>
        <v>0</v>
      </c>
      <c r="IG81" s="98">
        <f>IFERROR(Tabelle2[[#This Row],[2029 CF]]*Tabelle2[[#This Row],[2029 AF]],0)</f>
        <v>0</v>
      </c>
      <c r="IH81" s="98">
        <f>IFERROR(Tabelle2[[#This Row],[2030 CF]]*Tabelle2[[#This Row],[2030 AF]],0)</f>
        <v>0</v>
      </c>
      <c r="II81" s="98">
        <f>IFERROR(Tabelle2[[#This Row],[2031 CF]]*Tabelle2[[#This Row],[2031 AF]],0)</f>
        <v>0</v>
      </c>
      <c r="IJ81" s="98">
        <f>IFERROR(Tabelle2[[#This Row],[2032 CF]]*Tabelle2[[#This Row],[2032 AF]],0)</f>
        <v>0</v>
      </c>
      <c r="IK81" s="98">
        <f>IFERROR(Tabelle2[[#This Row],[2033 CF]]*Tabelle2[[#This Row],[2033 AF]],0)</f>
        <v>0</v>
      </c>
      <c r="IL81" s="98">
        <f>IFERROR(Tabelle2[[#This Row],[2034 CF]]*Tabelle2[[#This Row],[2034 AF]],0)</f>
        <v>0</v>
      </c>
      <c r="IM81" s="98">
        <f>IFERROR(Tabelle2[[#This Row],[2035 CF]]*Tabelle2[[#This Row],[2035 AF]],0)</f>
        <v>0</v>
      </c>
      <c r="IN81" s="51">
        <v>0</v>
      </c>
      <c r="IO81" s="51">
        <v>0</v>
      </c>
      <c r="IP81" s="51">
        <v>0</v>
      </c>
      <c r="IQ81" s="51">
        <v>0</v>
      </c>
      <c r="IR81" s="51">
        <v>0</v>
      </c>
      <c r="IS81" s="51">
        <v>0</v>
      </c>
      <c r="IT81" s="51">
        <v>0</v>
      </c>
      <c r="IU81" s="51">
        <v>0</v>
      </c>
      <c r="IV81" s="51">
        <v>0</v>
      </c>
      <c r="IW81" s="51">
        <v>0</v>
      </c>
      <c r="IX81" s="51">
        <v>0</v>
      </c>
      <c r="IY81" s="51">
        <v>0</v>
      </c>
      <c r="IZ81" s="199">
        <v>0</v>
      </c>
      <c r="JA81" s="199">
        <v>0</v>
      </c>
      <c r="JB81" s="199">
        <v>0</v>
      </c>
      <c r="JC81" s="199">
        <v>0</v>
      </c>
      <c r="JD81" s="199">
        <v>0</v>
      </c>
      <c r="JE81" s="196">
        <v>0</v>
      </c>
      <c r="JF81" s="196">
        <v>0</v>
      </c>
      <c r="JG81" s="196">
        <v>0</v>
      </c>
      <c r="JH81" s="196">
        <v>0</v>
      </c>
      <c r="JI81" s="196">
        <v>0</v>
      </c>
      <c r="JJ81" s="196">
        <v>0</v>
      </c>
      <c r="JK81" s="196">
        <v>0</v>
      </c>
      <c r="JL81" s="196">
        <v>0</v>
      </c>
      <c r="JM81" s="196">
        <v>0</v>
      </c>
      <c r="JN81" s="196">
        <v>0</v>
      </c>
      <c r="JO81" s="196">
        <v>0</v>
      </c>
      <c r="JP81" s="196">
        <v>0</v>
      </c>
      <c r="JQ81" s="196">
        <f>SUM(Tabelle2[[#This Row],[Jan-23B]:[Mar-23B]])</f>
        <v>0</v>
      </c>
      <c r="JR81" s="196">
        <f>SUM(Tabelle2[[#This Row],[Apr-23B]:[Jun-23B]])</f>
        <v>0</v>
      </c>
      <c r="JS81" s="196">
        <f>SUM(Tabelle2[[#This Row],[Jul-23B]:[Sep-23B]])</f>
        <v>0</v>
      </c>
      <c r="JT81" s="196">
        <f>SUM(Tabelle2[[#This Row],[Oct-23B]:[Dec-23B]])</f>
        <v>0</v>
      </c>
      <c r="JU81" s="196">
        <f>SUM(Tabelle2[[#This Row],[1Q23 B1]:[4Q23 B]])</f>
        <v>0</v>
      </c>
      <c r="JV81" s="196">
        <v>0</v>
      </c>
      <c r="JW81" s="196">
        <v>0</v>
      </c>
      <c r="JX81" s="196">
        <v>0</v>
      </c>
      <c r="JY81" s="196">
        <v>0</v>
      </c>
      <c r="JZ81" s="196">
        <v>0</v>
      </c>
      <c r="KA81" s="196">
        <v>0</v>
      </c>
      <c r="KB81" s="196">
        <v>0</v>
      </c>
      <c r="KC81" s="196">
        <v>0</v>
      </c>
      <c r="KD81" s="196">
        <v>0</v>
      </c>
      <c r="KE81" s="196">
        <v>0</v>
      </c>
      <c r="KF81" s="196" t="str">
        <f>IF(SUM(Tabelle2[[#This Row],[2018 NF]:[2028 NF]],Tabelle2[[#This Row],[2023 B]])&gt;0,"yes","no")</f>
        <v>yes</v>
      </c>
      <c r="KG81" s="196" t="str">
        <f>IFERROR(INDEX(Tabelle2[[#Headers],[2005 NF]:[2034 NF]],MATCH(TRUE,INDEX(Tabelle2[[#This Row],[2005 NF]:[2034 NF]]&gt;1000,),0)),0)</f>
        <v>2017 NF</v>
      </c>
      <c r="KH81" s="196" t="str">
        <f>IFERROR(LOOKUP(2,1/(Tabelle2[[#This Row],[2005 NF]:[2035 NF]]&gt;1000),Tabelle2[[#Headers],[2005 NF]:[2035 NF]]),0)</f>
        <v>2019 NF</v>
      </c>
      <c r="KI81" s="196">
        <f>SUM(Tabelle2[[#This Row],[Jan 23 NF]:[Mar 23 NF]])</f>
        <v>0</v>
      </c>
      <c r="KJ81" s="196">
        <f>SUM(Tabelle2[[#This Row],[Jan-23B]:[Mar-23B]])</f>
        <v>0</v>
      </c>
      <c r="KK81" s="52">
        <v>0</v>
      </c>
      <c r="KL81" s="52">
        <v>0</v>
      </c>
      <c r="KM81" s="52">
        <v>0</v>
      </c>
      <c r="KN81" s="52">
        <v>0</v>
      </c>
      <c r="KO81" s="52">
        <v>0</v>
      </c>
      <c r="KP81" s="52">
        <v>0</v>
      </c>
      <c r="KQ81" s="52">
        <v>0</v>
      </c>
      <c r="KR81" s="52">
        <v>0</v>
      </c>
      <c r="KS81" s="52">
        <v>0</v>
      </c>
      <c r="KT81" s="52">
        <v>0</v>
      </c>
      <c r="KU81" s="52">
        <v>0</v>
      </c>
      <c r="KV81" s="52">
        <v>0</v>
      </c>
      <c r="KW81" s="52">
        <v>0</v>
      </c>
      <c r="KX81" s="52">
        <v>0</v>
      </c>
      <c r="KY81" s="52">
        <v>0</v>
      </c>
      <c r="KZ81" s="52">
        <v>0</v>
      </c>
      <c r="LA81" s="52" t="e">
        <f>$AV81*2.204623/#REF!*$AP81*Tabelle2[[#This Row],[May 23 NF]]</f>
        <v>#REF!</v>
      </c>
      <c r="LB81" s="52" t="e">
        <f>$AV81*2.204623/#REF!*$AP81*Tabelle2[[#This Row],[Jun 23 NF]]</f>
        <v>#REF!</v>
      </c>
      <c r="LC81" s="52" t="e">
        <f>$AV81*2.204623/#REF!*$AP81*Tabelle2[[#This Row],[Jul 23 NF]]</f>
        <v>#REF!</v>
      </c>
      <c r="LD81" s="52" t="e">
        <f>$AV81*2.204623/#REF!*$AP81*Tabelle2[[#This Row],[Aug 23 NF]]</f>
        <v>#REF!</v>
      </c>
      <c r="LE81" s="52" t="e">
        <f>$AV81*2.204623/#REF!*$AP81*Tabelle2[[#This Row],[Sep 23 NF]]</f>
        <v>#REF!</v>
      </c>
      <c r="LF81" s="52" t="e">
        <f>$AV81*2.204623/#REF!*$AP81*Tabelle2[[#This Row],[Oct 23 NF]]</f>
        <v>#REF!</v>
      </c>
      <c r="LG81" s="52" t="e">
        <f>$AV81*2.204623/#REF!*$AP81*Tabelle2[[#This Row],[Nov 23 NF]]</f>
        <v>#REF!</v>
      </c>
      <c r="LH81" s="52" t="e">
        <f>$AV81*2.204623/#REF!*$AP81*Tabelle2[[#This Row],[Dec 23 NF]]</f>
        <v>#REF!</v>
      </c>
      <c r="LI81" s="52" t="e">
        <f>$AV81*2.204623/#REF!*$AP81*Tabelle2[[#This Row],[Jan 24 NF]]</f>
        <v>#REF!</v>
      </c>
      <c r="LJ81" s="52" t="e">
        <f>$AV81*2.204623/#REF!*$AP81*Tabelle2[[#This Row],[Feb 24 NF]]</f>
        <v>#REF!</v>
      </c>
      <c r="LK81" s="52" t="e">
        <f>$AV81*2.204623/#REF!*$AP81*Tabelle2[[#This Row],[Mar 24 NF]]</f>
        <v>#REF!</v>
      </c>
      <c r="LL81" s="52" t="e">
        <f>$AV81*2.204623/#REF!*$AP81*Tabelle2[[#This Row],[Apr 24 NF]]</f>
        <v>#REF!</v>
      </c>
      <c r="LM81" s="52" t="e">
        <f>$AV81*2.204623/#REF!*$AP81*Tabelle2[[#This Row],[May 24 NF]]</f>
        <v>#REF!</v>
      </c>
      <c r="LN81" s="52" t="e">
        <f>$AV81*2.204623/#REF!*$AP81*Tabelle2[[#This Row],[Jun 24 NF]]</f>
        <v>#REF!</v>
      </c>
      <c r="LO81" s="52" t="e">
        <f>$AV81*2.204623/#REF!*$AP81*Tabelle2[[#This Row],[Jul 24 NF]]</f>
        <v>#REF!</v>
      </c>
      <c r="LP81" s="52" t="e">
        <f>$AV81*2.204623/#REF!*$AP81*Tabelle2[[#This Row],[Aug 24 NF]]</f>
        <v>#REF!</v>
      </c>
      <c r="LQ81" s="52" t="e">
        <f>$AV81*2.204623/#REF!*$AP81*Tabelle2[[#This Row],[Sep 24 NF]]</f>
        <v>#REF!</v>
      </c>
      <c r="LR81" s="52" t="e">
        <f>$AV81*2.204623/#REF!*$AP81*Tabelle2[[#This Row],[Oct 24 NF]]</f>
        <v>#REF!</v>
      </c>
      <c r="LS81" s="52" t="e">
        <f>$AV81*2.204623/#REF!*$AP81*Tabelle2[[#This Row],[Nov 24 NF]]</f>
        <v>#REF!</v>
      </c>
      <c r="LT81" s="52" t="e">
        <f>$AV81*2.204623/#REF!*$AP81*Tabelle2[[#This Row],[Dec 24 NF]]</f>
        <v>#REF!</v>
      </c>
      <c r="LU81" s="198">
        <f>SUM(Tabelle2[[#This Row],[Jan 22 EV]:[Mar 22 EV]])</f>
        <v>0</v>
      </c>
      <c r="LV81" s="198">
        <f>SUM(Tabelle2[[#This Row],[Apr 22 EV]:[Jun 22 EV]])</f>
        <v>0</v>
      </c>
      <c r="LW81" s="198">
        <f>SUM(Tabelle2[[#This Row],[Jul 22 EV]:[Sep 22 EV]])</f>
        <v>0</v>
      </c>
      <c r="LX81" s="198">
        <f>SUM(Tabelle2[[#This Row],[Oct 22 EV]:[Dec 22 EV]])</f>
        <v>0</v>
      </c>
      <c r="LY81" s="198">
        <f>SUM(Tabelle2[[#This Row],[Jan 23 EV]:[Mar 23 EV]])</f>
        <v>0</v>
      </c>
      <c r="LZ81" s="198" t="e">
        <f>SUM(Tabelle2[[#This Row],[Apr 23 EV]:[Jun 23 EV]])</f>
        <v>#REF!</v>
      </c>
      <c r="MA81" s="198" t="e">
        <f>SUM(Tabelle2[[#This Row],[Jul 23 EV]:[Sep 23 EV]])</f>
        <v>#REF!</v>
      </c>
      <c r="MB81" s="198" t="e">
        <f>SUM(Tabelle2[[#This Row],[Oct 23 EV]:[Dec 23 EV]])</f>
        <v>#REF!</v>
      </c>
      <c r="MC81" s="198" t="e">
        <f>SUM(Tabelle2[[#This Row],[Jan 24 EV]:[Mar 24 EV]])</f>
        <v>#REF!</v>
      </c>
      <c r="MD81" s="198" t="e">
        <f>SUM(Tabelle2[[#This Row],[Apr 24 EV]:[Jun 24 EV]])</f>
        <v>#REF!</v>
      </c>
      <c r="ME81" s="198" t="e">
        <f>SUM(Tabelle2[[#This Row],[Jul 24 EV]:[Sep 24 EV]])</f>
        <v>#REF!</v>
      </c>
      <c r="MF81" s="198" t="e">
        <f>SUM(Tabelle2[[#This Row],[Oct 24 EV]:[Dec 24 EV]])</f>
        <v>#REF!</v>
      </c>
      <c r="MG81" s="75"/>
      <c r="MH81" s="75"/>
      <c r="MI81" s="75"/>
      <c r="MJ81" s="75"/>
      <c r="MK81" s="74"/>
      <c r="ML81" s="74">
        <v>0</v>
      </c>
      <c r="MM81" s="74">
        <v>0</v>
      </c>
      <c r="MN81" s="74">
        <v>0</v>
      </c>
      <c r="MO81" s="75">
        <v>0</v>
      </c>
      <c r="MP81" s="98">
        <v>0</v>
      </c>
      <c r="MQ81" s="98" t="e">
        <f>$AS81*2.204623/#REF!*$AP81*HU81</f>
        <v>#REF!</v>
      </c>
      <c r="MR81" s="98" t="e">
        <f>$AT81*2.204623/#REF!*$AP81*HV81</f>
        <v>#REF!</v>
      </c>
      <c r="MS81" s="98">
        <v>4820.1509834833332</v>
      </c>
      <c r="MT81" s="98">
        <v>0</v>
      </c>
      <c r="MU81" s="98">
        <v>0</v>
      </c>
      <c r="MV81" s="98">
        <f>SUM(Tabelle2[[#This Row],[Jan 22 EV]:[Dec 22 EV]])</f>
        <v>0</v>
      </c>
      <c r="MW81" s="98" t="e">
        <f>SUM(Tabelle2[[#This Row],[Jan 23 EV]:[Dec 23 EV]])</f>
        <v>#REF!</v>
      </c>
      <c r="MX81" s="98" t="e">
        <f>SUM(Tabelle2[[#This Row],[Jan 24 EV]:[Dec 24 EV]])</f>
        <v>#REF!</v>
      </c>
      <c r="MY81" s="98">
        <f t="shared" si="51"/>
        <v>0</v>
      </c>
      <c r="MZ81" s="98">
        <f t="shared" si="52"/>
        <v>0</v>
      </c>
      <c r="NA81" s="98">
        <f t="shared" si="53"/>
        <v>0</v>
      </c>
      <c r="NB81" s="98">
        <f t="shared" si="54"/>
        <v>0</v>
      </c>
      <c r="NC81" s="98">
        <v>0</v>
      </c>
      <c r="ND81" s="98">
        <v>0</v>
      </c>
      <c r="NE81" s="98">
        <v>0</v>
      </c>
      <c r="NF81" s="98">
        <v>0</v>
      </c>
      <c r="NG81" s="98">
        <v>0</v>
      </c>
      <c r="NH81" s="98">
        <v>0</v>
      </c>
      <c r="NI81" s="98">
        <v>0</v>
      </c>
      <c r="NJ81" s="98">
        <v>0</v>
      </c>
      <c r="NK81" s="98">
        <v>0</v>
      </c>
      <c r="NL81" s="98">
        <v>0</v>
      </c>
      <c r="NM81" s="98">
        <v>0</v>
      </c>
      <c r="NN81" s="98">
        <v>0</v>
      </c>
      <c r="NO81" s="198">
        <f t="shared" si="58"/>
        <v>0</v>
      </c>
      <c r="NP81" s="198">
        <f t="shared" si="59"/>
        <v>0</v>
      </c>
      <c r="NQ81" s="198">
        <f t="shared" si="60"/>
        <v>0</v>
      </c>
      <c r="NR81" s="198">
        <f t="shared" si="61"/>
        <v>0</v>
      </c>
      <c r="NS81" s="198">
        <f t="shared" si="62"/>
        <v>0</v>
      </c>
      <c r="NT81" s="198">
        <v>0</v>
      </c>
      <c r="NU81" s="198">
        <v>0</v>
      </c>
      <c r="NV81" s="198">
        <v>0</v>
      </c>
      <c r="NW81" s="198">
        <v>0</v>
      </c>
      <c r="NX81" s="198">
        <v>0</v>
      </c>
      <c r="NY81" s="198">
        <v>0</v>
      </c>
      <c r="NZ81" s="198">
        <v>0</v>
      </c>
      <c r="OA81" s="198">
        <v>0</v>
      </c>
      <c r="OB81" s="198">
        <v>0</v>
      </c>
      <c r="OC81" s="198">
        <v>0</v>
      </c>
      <c r="OD81" s="198">
        <v>0</v>
      </c>
      <c r="OE81" s="198">
        <v>0</v>
      </c>
      <c r="OF81" s="198">
        <f>SUM(Tabelle2[[#This Row],[Jan 23 B EV]:[Mar 23 B EV]])</f>
        <v>0</v>
      </c>
      <c r="OG81" s="198">
        <f>SUM(Tabelle2[[#This Row],[Apr 23 B EV]:[Jun 23 B EV]])</f>
        <v>0</v>
      </c>
      <c r="OH81" s="198">
        <f>SUM(Tabelle2[[#This Row],[Jul 23 B EV]:[Sep 23 B EV]])</f>
        <v>0</v>
      </c>
      <c r="OI81" s="198">
        <f>SUM(Tabelle2[[#This Row],[Oct 23 B EV]:[Dec 23 B EV]])</f>
        <v>0</v>
      </c>
      <c r="OJ81" s="198">
        <f>SUM(Tabelle2[[#This Row],[Jan 23 B EV]:[Dec 23 B EV]])</f>
        <v>0</v>
      </c>
      <c r="OK81" s="75"/>
      <c r="OL81" s="75"/>
      <c r="OM81" s="43" t="s">
        <v>973</v>
      </c>
      <c r="ON81" s="43">
        <v>0</v>
      </c>
      <c r="OO81" s="43"/>
      <c r="OP81" s="43"/>
      <c r="OQ81" s="75"/>
      <c r="OR81" s="75"/>
      <c r="OS81" s="75"/>
      <c r="OT81" s="75"/>
      <c r="OU81" s="75"/>
      <c r="OV81" s="75"/>
      <c r="OW81" s="75"/>
      <c r="OX81" s="198">
        <v>0</v>
      </c>
      <c r="OY81" s="198">
        <v>0</v>
      </c>
      <c r="OZ81" s="198">
        <v>0</v>
      </c>
      <c r="PA81" s="198">
        <v>0</v>
      </c>
      <c r="PB81" s="353">
        <v>0</v>
      </c>
      <c r="PC81" s="130" t="s">
        <v>57</v>
      </c>
      <c r="PD81" s="332" t="s">
        <v>100</v>
      </c>
      <c r="PE81" s="317" t="s">
        <v>159</v>
      </c>
      <c r="PF81" s="343" t="s">
        <v>45</v>
      </c>
      <c r="PG81" s="131">
        <v>0</v>
      </c>
      <c r="PH81" s="132">
        <v>0</v>
      </c>
      <c r="PI81" s="4">
        <v>1</v>
      </c>
      <c r="PJ81" s="4" t="s">
        <v>45</v>
      </c>
      <c r="PK81" s="4">
        <v>0</v>
      </c>
      <c r="PL81" s="4"/>
      <c r="PM81" s="317"/>
      <c r="PN81" s="332" t="s">
        <v>972</v>
      </c>
      <c r="PO81" s="3" t="s">
        <v>17</v>
      </c>
      <c r="PP81" s="200">
        <v>2407.8740082170316</v>
      </c>
      <c r="PQ81" s="56">
        <v>2220.7924770497352</v>
      </c>
      <c r="PR81" s="56">
        <v>2393.0833333333335</v>
      </c>
      <c r="PS81" s="56">
        <v>2425</v>
      </c>
      <c r="PT81" s="200">
        <v>2151.6666666666665</v>
      </c>
      <c r="PU81" s="200">
        <v>2059.5416666666665</v>
      </c>
      <c r="PV81" s="200">
        <v>2813.8101851851857</v>
      </c>
      <c r="PW81" s="200">
        <v>3372.4709444775326</v>
      </c>
      <c r="PX81" s="200" t="e">
        <f>IF($PI81=1,SUMIF(#REF!,$PF81,#REF!),SUMIF(#REF!,$PJ81,#REF!))</f>
        <v>#REF!</v>
      </c>
      <c r="PY81" s="200" t="e">
        <f>IF($PI81=1,SUMIF(#REF!,$PF81,#REF!),SUMIF(#REF!,$PJ81,#REF!))</f>
        <v>#REF!</v>
      </c>
      <c r="PZ81" s="200" t="e">
        <f>IF($PI81=1,SUMIF(#REF!,$PF81,#REF!),SUMIF(#REF!,$PJ81,#REF!))</f>
        <v>#REF!</v>
      </c>
      <c r="QA81" s="200" t="e">
        <f>IF($PI81=1,SUMIF(#REF!,$PF81,#REF!),SUMIF(#REF!,$PJ81,#REF!))</f>
        <v>#REF!</v>
      </c>
      <c r="QB81" s="200" t="e">
        <f>IF($PI81=1,SUMIF(#REF!,$PF81,#REF!),SUMIF(#REF!,$PJ81,#REF!))</f>
        <v>#REF!</v>
      </c>
      <c r="QC81" s="200" t="e">
        <f>IF($PI81=1,SUMIF(#REF!,$PF81,#REF!),SUMIF(#REF!,$PJ81,#REF!))</f>
        <v>#REF!</v>
      </c>
      <c r="QD81" s="57">
        <f t="shared" si="55"/>
        <v>0</v>
      </c>
      <c r="QE81" s="57">
        <f t="shared" si="56"/>
        <v>3.7332100000000006</v>
      </c>
      <c r="QF81" s="57">
        <f t="shared" si="50"/>
        <v>3.7829999999999999</v>
      </c>
      <c r="QG81" s="57">
        <f t="shared" si="57"/>
        <v>3.3565999999999998</v>
      </c>
      <c r="QH81" s="57">
        <f t="shared" si="85"/>
        <v>3.2128849999999995</v>
      </c>
      <c r="QI81" s="57">
        <f t="shared" si="86"/>
        <v>4.3895438888888902</v>
      </c>
      <c r="QJ81" s="57">
        <f>IF(Tabelle2[[#This Row],[Index and Premium Usage]]=1,($AW81*(1+$AZ81))*(PW81*(1+$PG81)+$PH81)/1000,($AW81*(1+$AZ81))*(PW81*(1+$PG81)+$PK81)/1000)</f>
        <v>5.261054673384951</v>
      </c>
      <c r="QK81" s="57" t="e">
        <f>IF($PI81=1,($AW81*(1+$AY81))*(PX81*(1+$PG81)+$PH81)/1000,($AW81*(1+$AZ81))*(PX81*(1+$PG81)+$PK81+Tabelle2[[#This Row],[Premium VW 2023]])/1000)</f>
        <v>#REF!</v>
      </c>
      <c r="QL81" s="57" t="e">
        <f t="shared" si="44"/>
        <v>#REF!</v>
      </c>
      <c r="QM81" s="57" t="e">
        <f t="shared" si="45"/>
        <v>#REF!</v>
      </c>
      <c r="QN81" s="57" t="e">
        <f t="shared" si="46"/>
        <v>#REF!</v>
      </c>
      <c r="QO81" s="57" t="e">
        <f t="shared" si="47"/>
        <v>#REF!</v>
      </c>
      <c r="QP81" s="57" t="e">
        <f t="shared" si="48"/>
        <v>#REF!</v>
      </c>
    </row>
    <row r="82" spans="1:458" ht="15" customHeight="1">
      <c r="A82" s="94" t="s">
        <v>820</v>
      </c>
      <c r="B82" s="94" t="s">
        <v>87</v>
      </c>
      <c r="C82" s="94" t="s">
        <v>1553</v>
      </c>
      <c r="D82" s="2" t="s">
        <v>108</v>
      </c>
      <c r="E82" s="173" t="s">
        <v>304</v>
      </c>
      <c r="F82" s="2" t="s">
        <v>304</v>
      </c>
      <c r="G82" s="2" t="s">
        <v>304</v>
      </c>
      <c r="H82" s="2" t="s">
        <v>1558</v>
      </c>
      <c r="I82" s="188" t="s">
        <v>248</v>
      </c>
      <c r="J82" s="2" t="s">
        <v>1238</v>
      </c>
      <c r="K82" s="2" t="s">
        <v>28</v>
      </c>
      <c r="L82" s="2" t="s">
        <v>28</v>
      </c>
      <c r="M82" s="2" t="s">
        <v>389</v>
      </c>
      <c r="N82" s="64"/>
      <c r="O82" s="64"/>
      <c r="P82" s="65"/>
      <c r="Q82" s="2"/>
      <c r="R82" s="63"/>
      <c r="S82" s="63"/>
      <c r="T82" s="94" t="s">
        <v>1282</v>
      </c>
      <c r="U82" s="63" t="s">
        <v>14</v>
      </c>
      <c r="V82" s="63"/>
      <c r="W82" s="63"/>
      <c r="X82" s="94"/>
      <c r="Y82" s="63" t="s">
        <v>235</v>
      </c>
      <c r="Z82" s="94" t="s">
        <v>261</v>
      </c>
      <c r="AA82" s="69"/>
      <c r="AB82" s="64"/>
      <c r="AC82" s="64"/>
      <c r="AD82" s="63"/>
      <c r="AE82" s="63"/>
      <c r="AF82" s="63" t="s">
        <v>119</v>
      </c>
      <c r="AG82" s="2"/>
      <c r="AH82" s="2"/>
      <c r="AI82" s="2"/>
      <c r="AJ82" s="63" t="s">
        <v>120</v>
      </c>
      <c r="AK82" s="66"/>
      <c r="AL82" s="67"/>
      <c r="AM82" s="67"/>
      <c r="AN82" s="67"/>
      <c r="AO82" s="67"/>
      <c r="AP82" s="67">
        <v>1</v>
      </c>
      <c r="AQ82" s="42"/>
      <c r="AR82" s="37">
        <v>0</v>
      </c>
      <c r="AS82" s="67">
        <v>0</v>
      </c>
      <c r="AT82" s="67">
        <v>0</v>
      </c>
      <c r="AU82" s="67">
        <v>0</v>
      </c>
      <c r="AV82" s="67">
        <v>0</v>
      </c>
      <c r="AW82" s="33">
        <v>0</v>
      </c>
      <c r="AX82" s="193"/>
      <c r="AY82" s="36">
        <v>0.2</v>
      </c>
      <c r="AZ82" s="36">
        <v>0.2</v>
      </c>
      <c r="BA82" s="96">
        <v>0</v>
      </c>
      <c r="BB82" s="96">
        <v>0</v>
      </c>
      <c r="BC82" s="96">
        <v>0</v>
      </c>
      <c r="BD82" s="96">
        <v>0</v>
      </c>
      <c r="BE82" s="133">
        <v>0</v>
      </c>
      <c r="BF82" s="133">
        <v>0</v>
      </c>
      <c r="BG82" s="133">
        <v>0</v>
      </c>
      <c r="BH82" s="133">
        <v>0</v>
      </c>
      <c r="BI82" s="133">
        <v>0</v>
      </c>
      <c r="BJ82" s="133">
        <v>0</v>
      </c>
      <c r="BK82" s="133">
        <v>0</v>
      </c>
      <c r="BL82" s="133">
        <v>0</v>
      </c>
      <c r="BM82" s="96">
        <v>0</v>
      </c>
      <c r="BN82" s="96">
        <v>0</v>
      </c>
      <c r="BO82" s="96">
        <v>0</v>
      </c>
      <c r="BP82" s="96">
        <v>0</v>
      </c>
      <c r="BQ82" s="96">
        <v>0</v>
      </c>
      <c r="BR82" s="96">
        <v>0</v>
      </c>
      <c r="BS82" s="96">
        <v>0</v>
      </c>
      <c r="BT82" s="96">
        <v>0</v>
      </c>
      <c r="BU82" s="96">
        <v>0</v>
      </c>
      <c r="BV82" s="96">
        <v>0</v>
      </c>
      <c r="BW82" s="96">
        <v>0</v>
      </c>
      <c r="BX82" s="96">
        <v>0</v>
      </c>
      <c r="BY82" s="96">
        <v>0</v>
      </c>
      <c r="BZ82" s="96">
        <v>0</v>
      </c>
      <c r="CA82" s="96">
        <v>0</v>
      </c>
      <c r="CB82" s="96">
        <v>0</v>
      </c>
      <c r="CC82" s="96">
        <v>0</v>
      </c>
      <c r="CD82" s="96">
        <v>0</v>
      </c>
      <c r="CE82" s="96">
        <v>0</v>
      </c>
      <c r="CF82" s="96">
        <v>0</v>
      </c>
      <c r="CG82" s="96">
        <v>0</v>
      </c>
      <c r="CH82" s="96">
        <v>0</v>
      </c>
      <c r="CI82" s="96">
        <v>0</v>
      </c>
      <c r="CJ82" s="96">
        <v>0</v>
      </c>
      <c r="CK82" s="95">
        <f>SUM(Tabelle2[[#This Row],[Jan 22 CF]:[Mar 22 CF]])</f>
        <v>0</v>
      </c>
      <c r="CL82" s="95">
        <f>SUM(Tabelle2[[#This Row],[Apr 22 CF]:[Jun 22 CF]])</f>
        <v>0</v>
      </c>
      <c r="CM82" s="95">
        <f>SUM(Tabelle2[[#This Row],[Jul 22 CF]:[Sep 22 CF]])</f>
        <v>0</v>
      </c>
      <c r="CN82" s="95">
        <f>SUM(Tabelle2[[#This Row],[Oct 22 CF]:[Dec 22 CF]])</f>
        <v>0</v>
      </c>
      <c r="CO82" s="95">
        <f>SUM(Tabelle2[[#This Row],[Jan 23 CF]:[Mar 23 CF]])</f>
        <v>0</v>
      </c>
      <c r="CP82" s="95">
        <f>SUM(Tabelle2[[#This Row],[Apr 23 CF]:[Jun 23 CF]])</f>
        <v>0</v>
      </c>
      <c r="CQ82" s="95">
        <f>SUM(Tabelle2[[#This Row],[Jul 23 CF]:[Sep 23 CF]])</f>
        <v>0</v>
      </c>
      <c r="CR82" s="95">
        <f>SUM(Tabelle2[[#This Row],[Oct 23 CF]:[Dec 23 CF]])</f>
        <v>0</v>
      </c>
      <c r="CS82" s="95">
        <f>SUM(Tabelle2[[#This Row],[Jan 24 CF]:[Mar 24 CF]])</f>
        <v>0</v>
      </c>
      <c r="CT82" s="95">
        <f>SUM(Tabelle2[[#This Row],[Apr 24 CF]:[Jun 24 CF]])</f>
        <v>0</v>
      </c>
      <c r="CU82" s="95">
        <f>SUM(Tabelle2[[#This Row],[Jul 24 CF]:[Sep 24 CF]])</f>
        <v>0</v>
      </c>
      <c r="CV82" s="95">
        <f>SUM(Tabelle2[[#This Row],[Oct 24 CF]:[Dec 24 CF]])</f>
        <v>0</v>
      </c>
      <c r="CW82" s="98">
        <v>0</v>
      </c>
      <c r="CX82" s="275">
        <v>0</v>
      </c>
      <c r="CY82" s="98">
        <v>0</v>
      </c>
      <c r="CZ82" s="52">
        <v>0</v>
      </c>
      <c r="DA82" s="52">
        <f>SUM(Tabelle2[[#This Row],[Jan 22 CF]:[Dec 22 CF]])</f>
        <v>0</v>
      </c>
      <c r="DB82" s="98">
        <f>SUM(Tabelle2[[#This Row],[Jan 23 CF]:[Dec 23 CF]])</f>
        <v>0</v>
      </c>
      <c r="DC82" s="98">
        <f>SUM(Tabelle2[[#This Row],[Jan 24 CF]:[Dec 24 CF]])</f>
        <v>0</v>
      </c>
      <c r="DD82" s="98">
        <v>0</v>
      </c>
      <c r="DE82" s="98">
        <v>0</v>
      </c>
      <c r="DF82" s="98">
        <v>0</v>
      </c>
      <c r="DG82" s="98">
        <v>0</v>
      </c>
      <c r="DH82" s="98">
        <v>0</v>
      </c>
      <c r="DI82" s="98">
        <v>0</v>
      </c>
      <c r="DJ82" s="98">
        <v>0</v>
      </c>
      <c r="DK82" s="98">
        <v>0</v>
      </c>
      <c r="DL82" s="98">
        <v>0</v>
      </c>
      <c r="DM82" s="98">
        <v>0</v>
      </c>
      <c r="DN82" s="95"/>
      <c r="DO82" s="95"/>
      <c r="DP82" s="226">
        <v>0.95</v>
      </c>
      <c r="DQ82" s="226">
        <v>0.92500000000000004</v>
      </c>
      <c r="DR82" s="226">
        <v>0.8</v>
      </c>
      <c r="DS82" s="226">
        <v>0.85</v>
      </c>
      <c r="DT82" s="226">
        <v>0.9</v>
      </c>
      <c r="DU82" s="226">
        <v>0.9</v>
      </c>
      <c r="DV82" s="226">
        <v>0.9</v>
      </c>
      <c r="DW82" s="226">
        <v>0.9</v>
      </c>
      <c r="DX82" s="226">
        <v>0.9</v>
      </c>
      <c r="DY82" s="226">
        <v>0.9</v>
      </c>
      <c r="DZ82" s="226">
        <v>0.9</v>
      </c>
      <c r="EA82" s="226">
        <v>0.88</v>
      </c>
      <c r="EB82" s="226">
        <v>0.9</v>
      </c>
      <c r="EC82" s="226">
        <v>0.93</v>
      </c>
      <c r="ED82" s="226">
        <v>0.93</v>
      </c>
      <c r="EE82" s="226">
        <v>0.9</v>
      </c>
      <c r="EF82" s="316">
        <v>0.9</v>
      </c>
      <c r="EG82" s="316">
        <v>0.9</v>
      </c>
      <c r="EH82" s="316">
        <v>0.9</v>
      </c>
      <c r="EI82" s="226">
        <v>0.95</v>
      </c>
      <c r="EJ82" s="226">
        <v>0.95</v>
      </c>
      <c r="EK82" s="226">
        <v>0.95</v>
      </c>
      <c r="EL82" s="226">
        <v>0.97499999999999998</v>
      </c>
      <c r="EM82" s="226">
        <v>0.95</v>
      </c>
      <c r="EN82" s="226">
        <v>0.9</v>
      </c>
      <c r="EO82" s="226">
        <v>0.9</v>
      </c>
      <c r="EP82" s="226">
        <v>0.9</v>
      </c>
      <c r="EQ82" s="226">
        <v>0.9</v>
      </c>
      <c r="ER82" s="226">
        <v>0.9</v>
      </c>
      <c r="ES82" s="226">
        <v>0.9</v>
      </c>
      <c r="ET82" s="226">
        <v>0.9</v>
      </c>
      <c r="EU82" s="226">
        <v>0.9</v>
      </c>
      <c r="EV82" s="226">
        <v>0.9</v>
      </c>
      <c r="EW82" s="226">
        <v>0.9</v>
      </c>
      <c r="EX82" s="226">
        <v>0.9</v>
      </c>
      <c r="EY82" s="226">
        <v>0.9</v>
      </c>
      <c r="EZ82" s="316">
        <v>0.9</v>
      </c>
      <c r="FA82" s="226">
        <v>0.9</v>
      </c>
      <c r="FB82" s="226">
        <v>0.85</v>
      </c>
      <c r="FC82" s="226">
        <v>0.85</v>
      </c>
      <c r="FD82" s="226">
        <v>0.85</v>
      </c>
      <c r="FE82" s="226">
        <v>0.85</v>
      </c>
      <c r="FF82" s="226">
        <v>0.85</v>
      </c>
      <c r="FG82" s="226">
        <v>0.85</v>
      </c>
      <c r="FH82" s="226">
        <v>0.85</v>
      </c>
      <c r="FI82" s="226">
        <v>0.85</v>
      </c>
      <c r="FJ82" s="226">
        <v>0.85</v>
      </c>
      <c r="FK82" s="226">
        <v>0.85</v>
      </c>
      <c r="FL82" s="226">
        <v>0.85</v>
      </c>
      <c r="FM82" s="195">
        <f t="shared" si="70"/>
        <v>0</v>
      </c>
      <c r="FN82" s="195">
        <f t="shared" si="71"/>
        <v>0</v>
      </c>
      <c r="FO82" s="195">
        <f t="shared" si="72"/>
        <v>0</v>
      </c>
      <c r="FP82" s="195">
        <f t="shared" si="73"/>
        <v>0</v>
      </c>
      <c r="FQ82" s="195">
        <f t="shared" si="74"/>
        <v>0</v>
      </c>
      <c r="FR82" s="195">
        <f t="shared" si="75"/>
        <v>0</v>
      </c>
      <c r="FS82" s="195">
        <f t="shared" si="76"/>
        <v>0</v>
      </c>
      <c r="FT82" s="95">
        <f t="shared" si="77"/>
        <v>0</v>
      </c>
      <c r="FU82" s="95">
        <f t="shared" si="78"/>
        <v>0</v>
      </c>
      <c r="FV82" s="95">
        <f t="shared" si="79"/>
        <v>0</v>
      </c>
      <c r="FW82" s="95">
        <f t="shared" si="80"/>
        <v>0</v>
      </c>
      <c r="FX82" s="95">
        <f t="shared" si="81"/>
        <v>0</v>
      </c>
      <c r="FY82" s="95">
        <f t="shared" si="82"/>
        <v>0</v>
      </c>
      <c r="FZ82" s="95">
        <f t="shared" si="83"/>
        <v>0</v>
      </c>
      <c r="GA82" s="95">
        <f t="shared" si="63"/>
        <v>0</v>
      </c>
      <c r="GB82" s="95">
        <f t="shared" si="64"/>
        <v>0</v>
      </c>
      <c r="GC82" s="95">
        <f t="shared" si="65"/>
        <v>0</v>
      </c>
      <c r="GD82" s="95">
        <f t="shared" si="66"/>
        <v>0</v>
      </c>
      <c r="GE82" s="95">
        <f t="shared" si="67"/>
        <v>0</v>
      </c>
      <c r="GF82" s="95">
        <f t="shared" si="68"/>
        <v>0</v>
      </c>
      <c r="GG82" s="95">
        <f t="shared" si="69"/>
        <v>0</v>
      </c>
      <c r="GH82" s="95">
        <f t="shared" si="84"/>
        <v>0</v>
      </c>
      <c r="GI82" s="95">
        <f>BW82*Tabelle2[[#This Row],[Nov 2023 AF]]</f>
        <v>0</v>
      </c>
      <c r="GJ82" s="95">
        <f>BX82*Tabelle2[[#This Row],[Dec 2023 AF]]</f>
        <v>0</v>
      </c>
      <c r="GK82" s="95">
        <f>BY82*Tabelle2[[#This Row],[Jan 2024 AF]]</f>
        <v>0</v>
      </c>
      <c r="GL82" s="95">
        <f>BZ82*Tabelle2[[#This Row],[Feb 2024 AF]]</f>
        <v>0</v>
      </c>
      <c r="GM82" s="95">
        <f>CA82*Tabelle2[[#This Row],[Mar 2024 AF]]</f>
        <v>0</v>
      </c>
      <c r="GN82" s="95">
        <f>CB82*Tabelle2[[#This Row],[Apr 2024 AF]]</f>
        <v>0</v>
      </c>
      <c r="GO82" s="95">
        <f>CC82*Tabelle2[[#This Row],[May 2024 AF]]</f>
        <v>0</v>
      </c>
      <c r="GP82" s="95">
        <f>CD82*Tabelle2[[#This Row],[Jun 2024 AF]]</f>
        <v>0</v>
      </c>
      <c r="GQ82" s="95">
        <f>CE82*Tabelle2[[#This Row],[Jul 2024 AF]]</f>
        <v>0</v>
      </c>
      <c r="GR82" s="95">
        <f>CF82*Tabelle2[[#This Row],[Aug 2024 AF]]</f>
        <v>0</v>
      </c>
      <c r="GS82" s="95">
        <f>CG82*Tabelle2[[#This Row],[Sep 2024 AF]]</f>
        <v>0</v>
      </c>
      <c r="GT82" s="95">
        <f>CH82*Tabelle2[[#This Row],[Oct 2024 AF]]</f>
        <v>0</v>
      </c>
      <c r="GU82" s="95">
        <f>CI82*Tabelle2[[#This Row],[Nov 2024 AF]]</f>
        <v>0</v>
      </c>
      <c r="GV82" s="95">
        <f>CJ82*Tabelle2[[#This Row],[Dec 2024 AF]]</f>
        <v>0</v>
      </c>
      <c r="GW82" s="95">
        <f>SUM(Tabelle2[[#This Row],[Jan 22 NF]:[Mar 22 NF]])</f>
        <v>0</v>
      </c>
      <c r="GX82" s="95">
        <f>SUM(Tabelle2[[#This Row],[Apr 22 NF]:[Jun 22 NF]])</f>
        <v>0</v>
      </c>
      <c r="GY82" s="95">
        <f>SUM(Tabelle2[[#This Row],[Jul 22 NF]:[Sep 22 NF]])</f>
        <v>0</v>
      </c>
      <c r="GZ82" s="95">
        <f>SUM(Tabelle2[[#This Row],[Oct 22 NF]:[Dec 22 NF]])</f>
        <v>0</v>
      </c>
      <c r="HA82" s="98">
        <f>SUM(Tabelle2[[#This Row],[Jan 23 NF]:[Mar 23 NF]])</f>
        <v>0</v>
      </c>
      <c r="HB82" s="98">
        <f>SUM(Tabelle2[[#This Row],[Apr 23 NF]:[Jun 23 NF]])</f>
        <v>0</v>
      </c>
      <c r="HC82" s="98">
        <f>SUM(Tabelle2[[#This Row],[Jul 23 NF]:[Sep 23 NF]])</f>
        <v>0</v>
      </c>
      <c r="HD82" s="98">
        <f>SUM(Tabelle2[[#This Row],[Oct 23 NF]:[Dec 23 NF]])</f>
        <v>0</v>
      </c>
      <c r="HE82" s="95">
        <f>SUM(Tabelle2[[#This Row],[Jan 24 NF]:[Mar 24 NF]])</f>
        <v>0</v>
      </c>
      <c r="HF82" s="98">
        <f>SUM(Tabelle2[[#This Row],[Apr 24 NF]:[Jun 24 NF]])</f>
        <v>0</v>
      </c>
      <c r="HG82" s="98">
        <f>SUM(Tabelle2[[#This Row],[Jul 24 NF]:[Sep 24 NF]])</f>
        <v>0</v>
      </c>
      <c r="HH82" s="98">
        <f>SUM(Tabelle2[[#This Row],[Oct 24 NF]:[Dec 24 NF]])</f>
        <v>0</v>
      </c>
      <c r="HI82" s="95">
        <v>0</v>
      </c>
      <c r="HJ82" s="95">
        <v>0</v>
      </c>
      <c r="HK82" s="95">
        <v>0</v>
      </c>
      <c r="HL82" s="95">
        <v>0</v>
      </c>
      <c r="HM82" s="95">
        <v>0</v>
      </c>
      <c r="HN82" s="95">
        <v>0</v>
      </c>
      <c r="HO82" s="95">
        <v>0</v>
      </c>
      <c r="HP82" s="95">
        <v>0</v>
      </c>
      <c r="HQ82" s="95">
        <v>0</v>
      </c>
      <c r="HR82" s="95">
        <v>0</v>
      </c>
      <c r="HS82" s="95">
        <v>0</v>
      </c>
      <c r="HT82" s="95">
        <v>0</v>
      </c>
      <c r="HU82" s="95">
        <v>0</v>
      </c>
      <c r="HV82" s="98">
        <v>0</v>
      </c>
      <c r="HW82" s="98">
        <v>0</v>
      </c>
      <c r="HX82" s="98">
        <v>0</v>
      </c>
      <c r="HY82" s="98">
        <v>0</v>
      </c>
      <c r="HZ82" s="98">
        <f>SUM(Tabelle2[[#This Row],[Jan 22 NF]:[Dec 22 NF]])</f>
        <v>0</v>
      </c>
      <c r="IA82" s="98">
        <f>SUM(Tabelle2[[#This Row],[Jan 23 NF]:[Dec 23 NF]])</f>
        <v>0</v>
      </c>
      <c r="IB82" s="98">
        <f>SUM(Tabelle2[[#This Row],[Jan 24 NF]:[Dec 24 NF]])</f>
        <v>0</v>
      </c>
      <c r="IC82" s="98">
        <f>IFERROR(Tabelle2[[#This Row],[2025 CF]]*Tabelle2[[#This Row],[2025 AF]],0)</f>
        <v>0</v>
      </c>
      <c r="ID82" s="98">
        <f>IFERROR(Tabelle2[[#This Row],[2026 CF]]*Tabelle2[[#This Row],[2026 AF]],0)</f>
        <v>0</v>
      </c>
      <c r="IE82" s="98">
        <f>IFERROR(Tabelle2[[#This Row],[2027 CF]]*Tabelle2[[#This Row],[2027 AF]],0)</f>
        <v>0</v>
      </c>
      <c r="IF82" s="98">
        <f>IFERROR(Tabelle2[[#This Row],[2028 CF]]*Tabelle2[[#This Row],[2028 AF]],0)</f>
        <v>0</v>
      </c>
      <c r="IG82" s="98">
        <f>IFERROR(Tabelle2[[#This Row],[2029 CF]]*Tabelle2[[#This Row],[2029 AF]],0)</f>
        <v>0</v>
      </c>
      <c r="IH82" s="98">
        <f>IFERROR(Tabelle2[[#This Row],[2030 CF]]*Tabelle2[[#This Row],[2030 AF]],0)</f>
        <v>0</v>
      </c>
      <c r="II82" s="98">
        <f>IFERROR(Tabelle2[[#This Row],[2031 CF]]*Tabelle2[[#This Row],[2031 AF]],0)</f>
        <v>0</v>
      </c>
      <c r="IJ82" s="98">
        <f>IFERROR(Tabelle2[[#This Row],[2032 CF]]*Tabelle2[[#This Row],[2032 AF]],0)</f>
        <v>0</v>
      </c>
      <c r="IK82" s="98">
        <f>IFERROR(Tabelle2[[#This Row],[2033 CF]]*Tabelle2[[#This Row],[2033 AF]],0)</f>
        <v>0</v>
      </c>
      <c r="IL82" s="98">
        <f>IFERROR(Tabelle2[[#This Row],[2034 CF]]*Tabelle2[[#This Row],[2034 AF]],0)</f>
        <v>0</v>
      </c>
      <c r="IM82" s="98">
        <f>IFERROR(Tabelle2[[#This Row],[2035 CF]]*Tabelle2[[#This Row],[2035 AF]],0)</f>
        <v>0</v>
      </c>
      <c r="IN82" s="51">
        <v>0</v>
      </c>
      <c r="IO82" s="51">
        <v>0</v>
      </c>
      <c r="IP82" s="51">
        <v>0</v>
      </c>
      <c r="IQ82" s="51">
        <v>0</v>
      </c>
      <c r="IR82" s="51">
        <v>0</v>
      </c>
      <c r="IS82" s="51">
        <v>0</v>
      </c>
      <c r="IT82" s="51">
        <v>0</v>
      </c>
      <c r="IU82" s="51">
        <v>0</v>
      </c>
      <c r="IV82" s="51">
        <v>0</v>
      </c>
      <c r="IW82" s="51">
        <v>0</v>
      </c>
      <c r="IX82" s="51">
        <v>0</v>
      </c>
      <c r="IY82" s="51">
        <v>0</v>
      </c>
      <c r="IZ82" s="199">
        <v>0</v>
      </c>
      <c r="JA82" s="199">
        <v>0</v>
      </c>
      <c r="JB82" s="199">
        <v>0</v>
      </c>
      <c r="JC82" s="199">
        <v>0</v>
      </c>
      <c r="JD82" s="199">
        <v>0</v>
      </c>
      <c r="JE82" s="196">
        <v>0</v>
      </c>
      <c r="JF82" s="196">
        <v>0</v>
      </c>
      <c r="JG82" s="196">
        <v>0</v>
      </c>
      <c r="JH82" s="196">
        <v>0</v>
      </c>
      <c r="JI82" s="196">
        <v>0</v>
      </c>
      <c r="JJ82" s="196">
        <v>0</v>
      </c>
      <c r="JK82" s="196">
        <v>0</v>
      </c>
      <c r="JL82" s="196">
        <v>0</v>
      </c>
      <c r="JM82" s="196">
        <v>0</v>
      </c>
      <c r="JN82" s="196">
        <v>0</v>
      </c>
      <c r="JO82" s="196">
        <v>0</v>
      </c>
      <c r="JP82" s="196">
        <v>0</v>
      </c>
      <c r="JQ82" s="196">
        <f>SUM(Tabelle2[[#This Row],[Jan-23B]:[Mar-23B]])</f>
        <v>0</v>
      </c>
      <c r="JR82" s="196">
        <f>SUM(Tabelle2[[#This Row],[Apr-23B]:[Jun-23B]])</f>
        <v>0</v>
      </c>
      <c r="JS82" s="196">
        <f>SUM(Tabelle2[[#This Row],[Jul-23B]:[Sep-23B]])</f>
        <v>0</v>
      </c>
      <c r="JT82" s="196">
        <f>SUM(Tabelle2[[#This Row],[Oct-23B]:[Dec-23B]])</f>
        <v>0</v>
      </c>
      <c r="JU82" s="196">
        <f>SUM(Tabelle2[[#This Row],[1Q23 B1]:[4Q23 B]])</f>
        <v>0</v>
      </c>
      <c r="JV82" s="196">
        <v>0</v>
      </c>
      <c r="JW82" s="196">
        <v>0</v>
      </c>
      <c r="JX82" s="196">
        <v>0</v>
      </c>
      <c r="JY82" s="196">
        <v>0</v>
      </c>
      <c r="JZ82" s="196">
        <v>0</v>
      </c>
      <c r="KA82" s="196">
        <v>0</v>
      </c>
      <c r="KB82" s="196">
        <v>0</v>
      </c>
      <c r="KC82" s="196">
        <v>0</v>
      </c>
      <c r="KD82" s="196">
        <v>0</v>
      </c>
      <c r="KE82" s="196">
        <v>0</v>
      </c>
      <c r="KF82" s="196" t="str">
        <f>IF(SUM(Tabelle2[[#This Row],[2018 NF]:[2028 NF]],Tabelle2[[#This Row],[2023 B]])&gt;0,"yes","no")</f>
        <v>no</v>
      </c>
      <c r="KG82" s="196">
        <f>IFERROR(INDEX(Tabelle2[[#Headers],[2005 NF]:[2034 NF]],MATCH(TRUE,INDEX(Tabelle2[[#This Row],[2005 NF]:[2034 NF]]&gt;1000,),0)),0)</f>
        <v>0</v>
      </c>
      <c r="KH82" s="196">
        <f>IFERROR(LOOKUP(2,1/(Tabelle2[[#This Row],[2005 NF]:[2035 NF]]&gt;1000),Tabelle2[[#Headers],[2005 NF]:[2035 NF]]),0)</f>
        <v>0</v>
      </c>
      <c r="KI82" s="196">
        <f>SUM(Tabelle2[[#This Row],[Jan 23 NF]:[Mar 23 NF]])</f>
        <v>0</v>
      </c>
      <c r="KJ82" s="196">
        <f>SUM(Tabelle2[[#This Row],[Jan-23B]:[Mar-23B]])</f>
        <v>0</v>
      </c>
      <c r="KK82" s="52">
        <v>0</v>
      </c>
      <c r="KL82" s="52">
        <v>0</v>
      </c>
      <c r="KM82" s="52">
        <v>0</v>
      </c>
      <c r="KN82" s="52">
        <v>0</v>
      </c>
      <c r="KO82" s="52">
        <v>0</v>
      </c>
      <c r="KP82" s="52">
        <v>0</v>
      </c>
      <c r="KQ82" s="52">
        <v>0</v>
      </c>
      <c r="KR82" s="52">
        <v>0</v>
      </c>
      <c r="KS82" s="52">
        <v>0</v>
      </c>
      <c r="KT82" s="52">
        <v>0</v>
      </c>
      <c r="KU82" s="52">
        <v>0</v>
      </c>
      <c r="KV82" s="52">
        <v>0</v>
      </c>
      <c r="KW82" s="52">
        <v>0</v>
      </c>
      <c r="KX82" s="52">
        <v>0</v>
      </c>
      <c r="KY82" s="52">
        <v>0</v>
      </c>
      <c r="KZ82" s="52">
        <v>0</v>
      </c>
      <c r="LA82" s="52" t="e">
        <f>$AV82*2.204623/#REF!*$AP82*Tabelle2[[#This Row],[May 23 NF]]</f>
        <v>#REF!</v>
      </c>
      <c r="LB82" s="52" t="e">
        <f>$AV82*2.204623/#REF!*$AP82*Tabelle2[[#This Row],[Jun 23 NF]]</f>
        <v>#REF!</v>
      </c>
      <c r="LC82" s="52" t="e">
        <f>$AV82*2.204623/#REF!*$AP82*Tabelle2[[#This Row],[Jul 23 NF]]</f>
        <v>#REF!</v>
      </c>
      <c r="LD82" s="52" t="e">
        <f>$AV82*2.204623/#REF!*$AP82*Tabelle2[[#This Row],[Aug 23 NF]]</f>
        <v>#REF!</v>
      </c>
      <c r="LE82" s="52" t="e">
        <f>$AV82*2.204623/#REF!*$AP82*Tabelle2[[#This Row],[Sep 23 NF]]</f>
        <v>#REF!</v>
      </c>
      <c r="LF82" s="52" t="e">
        <f>$AV82*2.204623/#REF!*$AP82*Tabelle2[[#This Row],[Oct 23 NF]]</f>
        <v>#REF!</v>
      </c>
      <c r="LG82" s="52" t="e">
        <f>$AV82*2.204623/#REF!*$AP82*Tabelle2[[#This Row],[Nov 23 NF]]</f>
        <v>#REF!</v>
      </c>
      <c r="LH82" s="52" t="e">
        <f>$AV82*2.204623/#REF!*$AP82*Tabelle2[[#This Row],[Dec 23 NF]]</f>
        <v>#REF!</v>
      </c>
      <c r="LI82" s="52" t="e">
        <f>$AV82*2.204623/#REF!*$AP82*Tabelle2[[#This Row],[Jan 24 NF]]</f>
        <v>#REF!</v>
      </c>
      <c r="LJ82" s="52" t="e">
        <f>$AV82*2.204623/#REF!*$AP82*Tabelle2[[#This Row],[Feb 24 NF]]</f>
        <v>#REF!</v>
      </c>
      <c r="LK82" s="52" t="e">
        <f>$AV82*2.204623/#REF!*$AP82*Tabelle2[[#This Row],[Mar 24 NF]]</f>
        <v>#REF!</v>
      </c>
      <c r="LL82" s="52" t="e">
        <f>$AV82*2.204623/#REF!*$AP82*Tabelle2[[#This Row],[Apr 24 NF]]</f>
        <v>#REF!</v>
      </c>
      <c r="LM82" s="52" t="e">
        <f>$AV82*2.204623/#REF!*$AP82*Tabelle2[[#This Row],[May 24 NF]]</f>
        <v>#REF!</v>
      </c>
      <c r="LN82" s="52" t="e">
        <f>$AV82*2.204623/#REF!*$AP82*Tabelle2[[#This Row],[Jun 24 NF]]</f>
        <v>#REF!</v>
      </c>
      <c r="LO82" s="52" t="e">
        <f>$AV82*2.204623/#REF!*$AP82*Tabelle2[[#This Row],[Jul 24 NF]]</f>
        <v>#REF!</v>
      </c>
      <c r="LP82" s="52" t="e">
        <f>$AV82*2.204623/#REF!*$AP82*Tabelle2[[#This Row],[Aug 24 NF]]</f>
        <v>#REF!</v>
      </c>
      <c r="LQ82" s="52" t="e">
        <f>$AV82*2.204623/#REF!*$AP82*Tabelle2[[#This Row],[Sep 24 NF]]</f>
        <v>#REF!</v>
      </c>
      <c r="LR82" s="52" t="e">
        <f>$AV82*2.204623/#REF!*$AP82*Tabelle2[[#This Row],[Oct 24 NF]]</f>
        <v>#REF!</v>
      </c>
      <c r="LS82" s="52" t="e">
        <f>$AV82*2.204623/#REF!*$AP82*Tabelle2[[#This Row],[Nov 24 NF]]</f>
        <v>#REF!</v>
      </c>
      <c r="LT82" s="52" t="e">
        <f>$AV82*2.204623/#REF!*$AP82*Tabelle2[[#This Row],[Dec 24 NF]]</f>
        <v>#REF!</v>
      </c>
      <c r="LU82" s="198">
        <f>SUM(Tabelle2[[#This Row],[Jan 22 EV]:[Mar 22 EV]])</f>
        <v>0</v>
      </c>
      <c r="LV82" s="198">
        <f>SUM(Tabelle2[[#This Row],[Apr 22 EV]:[Jun 22 EV]])</f>
        <v>0</v>
      </c>
      <c r="LW82" s="198">
        <f>SUM(Tabelle2[[#This Row],[Jul 22 EV]:[Sep 22 EV]])</f>
        <v>0</v>
      </c>
      <c r="LX82" s="198">
        <f>SUM(Tabelle2[[#This Row],[Oct 22 EV]:[Dec 22 EV]])</f>
        <v>0</v>
      </c>
      <c r="LY82" s="198">
        <f>SUM(Tabelle2[[#This Row],[Jan 23 EV]:[Mar 23 EV]])</f>
        <v>0</v>
      </c>
      <c r="LZ82" s="198" t="e">
        <f>SUM(Tabelle2[[#This Row],[Apr 23 EV]:[Jun 23 EV]])</f>
        <v>#REF!</v>
      </c>
      <c r="MA82" s="198" t="e">
        <f>SUM(Tabelle2[[#This Row],[Jul 23 EV]:[Sep 23 EV]])</f>
        <v>#REF!</v>
      </c>
      <c r="MB82" s="198" t="e">
        <f>SUM(Tabelle2[[#This Row],[Oct 23 EV]:[Dec 23 EV]])</f>
        <v>#REF!</v>
      </c>
      <c r="MC82" s="198" t="e">
        <f>SUM(Tabelle2[[#This Row],[Jan 24 EV]:[Mar 24 EV]])</f>
        <v>#REF!</v>
      </c>
      <c r="MD82" s="198" t="e">
        <f>SUM(Tabelle2[[#This Row],[Apr 24 EV]:[Jun 24 EV]])</f>
        <v>#REF!</v>
      </c>
      <c r="ME82" s="198" t="e">
        <f>SUM(Tabelle2[[#This Row],[Jul 24 EV]:[Sep 24 EV]])</f>
        <v>#REF!</v>
      </c>
      <c r="MF82" s="198" t="e">
        <f>SUM(Tabelle2[[#This Row],[Oct 24 EV]:[Dec 24 EV]])</f>
        <v>#REF!</v>
      </c>
      <c r="MG82" s="68">
        <v>0</v>
      </c>
      <c r="MH82" s="68">
        <v>0</v>
      </c>
      <c r="MI82" s="68">
        <v>0</v>
      </c>
      <c r="MJ82" s="68">
        <v>0</v>
      </c>
      <c r="MK82" s="68">
        <v>0</v>
      </c>
      <c r="ML82" s="68">
        <v>0</v>
      </c>
      <c r="MM82" s="68">
        <v>0</v>
      </c>
      <c r="MN82" s="68">
        <v>0</v>
      </c>
      <c r="MO82" s="68">
        <v>0</v>
      </c>
      <c r="MP82" s="98">
        <v>0</v>
      </c>
      <c r="MQ82" s="98" t="e">
        <f>$AS82*2.204623/#REF!*$AP82*HU82</f>
        <v>#REF!</v>
      </c>
      <c r="MR82" s="98" t="e">
        <f>$AT82*2.204623/#REF!*$AP82*HV82</f>
        <v>#REF!</v>
      </c>
      <c r="MS82" s="98">
        <v>0</v>
      </c>
      <c r="MT82" s="98">
        <v>0</v>
      </c>
      <c r="MU82" s="98">
        <v>0</v>
      </c>
      <c r="MV82" s="98">
        <f>SUM(Tabelle2[[#This Row],[Jan 22 EV]:[Dec 22 EV]])</f>
        <v>0</v>
      </c>
      <c r="MW82" s="98" t="e">
        <f>SUM(Tabelle2[[#This Row],[Jan 23 EV]:[Dec 23 EV]])</f>
        <v>#REF!</v>
      </c>
      <c r="MX82" s="98" t="e">
        <f>SUM(Tabelle2[[#This Row],[Jan 24 EV]:[Dec 24 EV]])</f>
        <v>#REF!</v>
      </c>
      <c r="MY82" s="98">
        <f t="shared" si="51"/>
        <v>0</v>
      </c>
      <c r="MZ82" s="98">
        <f t="shared" si="52"/>
        <v>0</v>
      </c>
      <c r="NA82" s="98">
        <f t="shared" si="53"/>
        <v>0</v>
      </c>
      <c r="NB82" s="98">
        <f t="shared" si="54"/>
        <v>0</v>
      </c>
      <c r="NC82" s="52">
        <v>0</v>
      </c>
      <c r="ND82" s="52">
        <v>0</v>
      </c>
      <c r="NE82" s="52">
        <v>0</v>
      </c>
      <c r="NF82" s="52">
        <v>0</v>
      </c>
      <c r="NG82" s="52">
        <v>0</v>
      </c>
      <c r="NH82" s="52">
        <v>0</v>
      </c>
      <c r="NI82" s="52">
        <v>0</v>
      </c>
      <c r="NJ82" s="52">
        <v>0</v>
      </c>
      <c r="NK82" s="52">
        <v>0</v>
      </c>
      <c r="NL82" s="52">
        <v>0</v>
      </c>
      <c r="NM82" s="52">
        <v>0</v>
      </c>
      <c r="NN82" s="52">
        <v>0</v>
      </c>
      <c r="NO82" s="198">
        <f t="shared" si="58"/>
        <v>0</v>
      </c>
      <c r="NP82" s="198">
        <f t="shared" si="59"/>
        <v>0</v>
      </c>
      <c r="NQ82" s="198">
        <f t="shared" si="60"/>
        <v>0</v>
      </c>
      <c r="NR82" s="198">
        <f t="shared" si="61"/>
        <v>0</v>
      </c>
      <c r="NS82" s="198">
        <f t="shared" si="62"/>
        <v>0</v>
      </c>
      <c r="NT82" s="198">
        <v>0</v>
      </c>
      <c r="NU82" s="198">
        <v>0</v>
      </c>
      <c r="NV82" s="198">
        <v>0</v>
      </c>
      <c r="NW82" s="198">
        <v>0</v>
      </c>
      <c r="NX82" s="198">
        <v>0</v>
      </c>
      <c r="NY82" s="198">
        <v>0</v>
      </c>
      <c r="NZ82" s="198">
        <v>0</v>
      </c>
      <c r="OA82" s="198">
        <v>0</v>
      </c>
      <c r="OB82" s="198">
        <v>0</v>
      </c>
      <c r="OC82" s="198">
        <v>0</v>
      </c>
      <c r="OD82" s="198">
        <v>0</v>
      </c>
      <c r="OE82" s="198">
        <v>0</v>
      </c>
      <c r="OF82" s="198">
        <f>SUM(Tabelle2[[#This Row],[Jan 23 B EV]:[Mar 23 B EV]])</f>
        <v>0</v>
      </c>
      <c r="OG82" s="198">
        <f>SUM(Tabelle2[[#This Row],[Apr 23 B EV]:[Jun 23 B EV]])</f>
        <v>0</v>
      </c>
      <c r="OH82" s="198">
        <f>SUM(Tabelle2[[#This Row],[Jul 23 B EV]:[Sep 23 B EV]])</f>
        <v>0</v>
      </c>
      <c r="OI82" s="198">
        <f>SUM(Tabelle2[[#This Row],[Oct 23 B EV]:[Dec 23 B EV]])</f>
        <v>0</v>
      </c>
      <c r="OJ82" s="198">
        <f>SUM(Tabelle2[[#This Row],[Jan 23 B EV]:[Dec 23 B EV]])</f>
        <v>0</v>
      </c>
      <c r="OK82" s="68"/>
      <c r="OL82" s="68"/>
      <c r="OM82" s="43" t="s">
        <v>973</v>
      </c>
      <c r="ON82" s="43">
        <v>0</v>
      </c>
      <c r="OO82" s="43">
        <v>0</v>
      </c>
      <c r="OP82" s="43">
        <v>0</v>
      </c>
      <c r="OQ82" s="68"/>
      <c r="OR82" s="68"/>
      <c r="OS82" s="68"/>
      <c r="OT82" s="68"/>
      <c r="OU82" s="68"/>
      <c r="OV82" s="68"/>
      <c r="OW82" s="68"/>
      <c r="OX82" s="198">
        <v>0</v>
      </c>
      <c r="OY82" s="198">
        <v>0</v>
      </c>
      <c r="OZ82" s="198">
        <v>0</v>
      </c>
      <c r="PA82" s="198">
        <v>0</v>
      </c>
      <c r="PB82" s="353">
        <v>0</v>
      </c>
      <c r="PC82" s="49" t="s">
        <v>57</v>
      </c>
      <c r="PD82" s="341" t="s">
        <v>100</v>
      </c>
      <c r="PE82" s="3" t="s">
        <v>159</v>
      </c>
      <c r="PF82" s="341" t="s">
        <v>45</v>
      </c>
      <c r="PG82" s="342">
        <v>0</v>
      </c>
      <c r="PH82" s="341">
        <v>0</v>
      </c>
      <c r="PI82" s="30">
        <v>1</v>
      </c>
      <c r="PJ82" s="30" t="s">
        <v>45</v>
      </c>
      <c r="PK82" s="30">
        <v>0</v>
      </c>
      <c r="PL82" s="30"/>
      <c r="PM82" s="334"/>
      <c r="PN82" s="341" t="s">
        <v>972</v>
      </c>
      <c r="PO82" s="334" t="s">
        <v>17</v>
      </c>
      <c r="PP82" s="200">
        <v>2407.8740082170316</v>
      </c>
      <c r="PQ82" s="56">
        <v>2220.7924770497352</v>
      </c>
      <c r="PR82" s="56">
        <v>2393.0833333333335</v>
      </c>
      <c r="PS82" s="56">
        <v>2425</v>
      </c>
      <c r="PT82" s="200">
        <v>2151.6666666666665</v>
      </c>
      <c r="PU82" s="200">
        <v>2059.5416666666665</v>
      </c>
      <c r="PV82" s="200">
        <v>2813.8101851851857</v>
      </c>
      <c r="PW82" s="200">
        <v>3372.4709444775326</v>
      </c>
      <c r="PX82" s="200" t="e">
        <f>IF($PI82=1,SUMIF(#REF!,$PF82,#REF!),SUMIF(#REF!,$PJ82,#REF!))</f>
        <v>#REF!</v>
      </c>
      <c r="PY82" s="200" t="e">
        <f>IF($PI82=1,SUMIF(#REF!,$PF82,#REF!),SUMIF(#REF!,$PJ82,#REF!))</f>
        <v>#REF!</v>
      </c>
      <c r="PZ82" s="200" t="e">
        <f>IF($PI82=1,SUMIF(#REF!,$PF82,#REF!),SUMIF(#REF!,$PJ82,#REF!))</f>
        <v>#REF!</v>
      </c>
      <c r="QA82" s="200" t="e">
        <f>IF($PI82=1,SUMIF(#REF!,$PF82,#REF!),SUMIF(#REF!,$PJ82,#REF!))</f>
        <v>#REF!</v>
      </c>
      <c r="QB82" s="200" t="e">
        <f>IF($PI82=1,SUMIF(#REF!,$PF82,#REF!),SUMIF(#REF!,$PJ82,#REF!))</f>
        <v>#REF!</v>
      </c>
      <c r="QC82" s="200" t="e">
        <f>IF($PI82=1,SUMIF(#REF!,$PF82,#REF!),SUMIF(#REF!,$PJ82,#REF!))</f>
        <v>#REF!</v>
      </c>
      <c r="QD82" s="57">
        <f t="shared" si="55"/>
        <v>0</v>
      </c>
      <c r="QE82" s="57">
        <f t="shared" si="56"/>
        <v>0</v>
      </c>
      <c r="QF82" s="57">
        <f t="shared" si="50"/>
        <v>0</v>
      </c>
      <c r="QG82" s="57">
        <f t="shared" si="57"/>
        <v>0</v>
      </c>
      <c r="QH82" s="57">
        <f t="shared" si="85"/>
        <v>0</v>
      </c>
      <c r="QI82" s="57">
        <f t="shared" si="86"/>
        <v>0</v>
      </c>
      <c r="QJ82" s="57">
        <f>IF(Tabelle2[[#This Row],[Index and Premium Usage]]=1,($AW82*(1+$AZ82))*(PW82*(1+$PG82)+$PH82)/1000,($AW82*(1+$AZ82))*(PW82*(1+$PG82)+$PK82)/1000)</f>
        <v>0</v>
      </c>
      <c r="QK82" s="57" t="e">
        <f>IF($PI82=1,($AW82*(1+$AY82))*(PX82*(1+$PG82)+$PH82)/1000,($AW82*(1+$AZ82))*(PX82*(1+$PG82)+$PK82+Tabelle2[[#This Row],[Premium VW 2023]])/1000)</f>
        <v>#REF!</v>
      </c>
      <c r="QL82" s="57" t="e">
        <f t="shared" si="44"/>
        <v>#REF!</v>
      </c>
      <c r="QM82" s="57" t="e">
        <f t="shared" si="45"/>
        <v>#REF!</v>
      </c>
      <c r="QN82" s="57" t="e">
        <f t="shared" si="46"/>
        <v>#REF!</v>
      </c>
      <c r="QO82" s="57" t="e">
        <f t="shared" si="47"/>
        <v>#REF!</v>
      </c>
      <c r="QP82" s="57" t="e">
        <f t="shared" si="48"/>
        <v>#REF!</v>
      </c>
    </row>
    <row r="83" spans="1:458" ht="15" customHeight="1">
      <c r="A83" s="94" t="s">
        <v>847</v>
      </c>
      <c r="B83" s="94" t="s">
        <v>87</v>
      </c>
      <c r="C83" s="94" t="s">
        <v>1553</v>
      </c>
      <c r="D83" s="2" t="s">
        <v>108</v>
      </c>
      <c r="E83" s="173" t="s">
        <v>304</v>
      </c>
      <c r="F83" s="2" t="s">
        <v>304</v>
      </c>
      <c r="G83" s="2" t="s">
        <v>304</v>
      </c>
      <c r="H83" s="2" t="s">
        <v>1558</v>
      </c>
      <c r="I83" s="188" t="s">
        <v>248</v>
      </c>
      <c r="J83" s="2" t="s">
        <v>1238</v>
      </c>
      <c r="K83" s="2" t="s">
        <v>28</v>
      </c>
      <c r="L83" s="2" t="s">
        <v>28</v>
      </c>
      <c r="M83" s="2" t="s">
        <v>457</v>
      </c>
      <c r="N83" s="64"/>
      <c r="O83" s="64"/>
      <c r="P83" s="65"/>
      <c r="Q83" s="2"/>
      <c r="R83" s="63"/>
      <c r="S83" s="63"/>
      <c r="T83" s="94" t="s">
        <v>1282</v>
      </c>
      <c r="U83" s="63" t="s">
        <v>14</v>
      </c>
      <c r="V83" s="63"/>
      <c r="W83" s="63"/>
      <c r="X83" s="94"/>
      <c r="Y83" s="63" t="s">
        <v>235</v>
      </c>
      <c r="Z83" s="94" t="s">
        <v>261</v>
      </c>
      <c r="AA83" s="69" t="s">
        <v>458</v>
      </c>
      <c r="AB83" s="64"/>
      <c r="AC83" s="64" t="s">
        <v>1045</v>
      </c>
      <c r="AD83" s="63"/>
      <c r="AE83" s="63"/>
      <c r="AF83" s="63" t="s">
        <v>119</v>
      </c>
      <c r="AG83" s="2"/>
      <c r="AH83" s="2"/>
      <c r="AI83" s="2"/>
      <c r="AJ83" s="63" t="s">
        <v>120</v>
      </c>
      <c r="AK83" s="66"/>
      <c r="AL83" s="67"/>
      <c r="AM83" s="67"/>
      <c r="AN83" s="67"/>
      <c r="AO83" s="67"/>
      <c r="AP83" s="67">
        <v>1</v>
      </c>
      <c r="AQ83" s="33"/>
      <c r="AR83" s="37">
        <v>1.3759999999999999</v>
      </c>
      <c r="AS83" s="67">
        <v>1.3759999999999999</v>
      </c>
      <c r="AT83" s="67">
        <v>1.3759999999999999</v>
      </c>
      <c r="AU83" s="67">
        <v>1.3759999999999999</v>
      </c>
      <c r="AV83" s="67">
        <v>1.3759999999999999</v>
      </c>
      <c r="AW83" s="33">
        <v>1.3759999999999999</v>
      </c>
      <c r="AX83" s="193"/>
      <c r="AY83" s="36">
        <v>0.2</v>
      </c>
      <c r="AZ83" s="36">
        <v>0.2</v>
      </c>
      <c r="BA83" s="96">
        <v>0</v>
      </c>
      <c r="BB83" s="96">
        <v>0</v>
      </c>
      <c r="BC83" s="96">
        <v>0</v>
      </c>
      <c r="BD83" s="96">
        <v>0</v>
      </c>
      <c r="BE83" s="133">
        <v>0</v>
      </c>
      <c r="BF83" s="133">
        <v>0</v>
      </c>
      <c r="BG83" s="133">
        <v>0</v>
      </c>
      <c r="BH83" s="133">
        <v>0</v>
      </c>
      <c r="BI83" s="133">
        <v>0</v>
      </c>
      <c r="BJ83" s="133">
        <v>0</v>
      </c>
      <c r="BK83" s="133">
        <v>0</v>
      </c>
      <c r="BL83" s="133">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5">
        <f>SUM(Tabelle2[[#This Row],[Jan 22 CF]:[Mar 22 CF]])</f>
        <v>0</v>
      </c>
      <c r="CL83" s="95">
        <f>SUM(Tabelle2[[#This Row],[Apr 22 CF]:[Jun 22 CF]])</f>
        <v>0</v>
      </c>
      <c r="CM83" s="95">
        <f>SUM(Tabelle2[[#This Row],[Jul 22 CF]:[Sep 22 CF]])</f>
        <v>0</v>
      </c>
      <c r="CN83" s="95">
        <f>SUM(Tabelle2[[#This Row],[Oct 22 CF]:[Dec 22 CF]])</f>
        <v>0</v>
      </c>
      <c r="CO83" s="95">
        <f>SUM(Tabelle2[[#This Row],[Jan 23 CF]:[Mar 23 CF]])</f>
        <v>0</v>
      </c>
      <c r="CP83" s="95">
        <f>SUM(Tabelle2[[#This Row],[Apr 23 CF]:[Jun 23 CF]])</f>
        <v>0</v>
      </c>
      <c r="CQ83" s="95">
        <f>SUM(Tabelle2[[#This Row],[Jul 23 CF]:[Sep 23 CF]])</f>
        <v>0</v>
      </c>
      <c r="CR83" s="95">
        <f>SUM(Tabelle2[[#This Row],[Oct 23 CF]:[Dec 23 CF]])</f>
        <v>0</v>
      </c>
      <c r="CS83" s="95">
        <f>SUM(Tabelle2[[#This Row],[Jan 24 CF]:[Mar 24 CF]])</f>
        <v>0</v>
      </c>
      <c r="CT83" s="95">
        <f>SUM(Tabelle2[[#This Row],[Apr 24 CF]:[Jun 24 CF]])</f>
        <v>0</v>
      </c>
      <c r="CU83" s="95">
        <f>SUM(Tabelle2[[#This Row],[Jul 24 CF]:[Sep 24 CF]])</f>
        <v>0</v>
      </c>
      <c r="CV83" s="95">
        <f>SUM(Tabelle2[[#This Row],[Oct 24 CF]:[Dec 24 CF]])</f>
        <v>0</v>
      </c>
      <c r="CW83" s="98">
        <v>0</v>
      </c>
      <c r="CX83" s="275">
        <v>0</v>
      </c>
      <c r="CY83" s="98">
        <v>0</v>
      </c>
      <c r="CZ83" s="52">
        <v>0</v>
      </c>
      <c r="DA83" s="52">
        <f>SUM(Tabelle2[[#This Row],[Jan 22 CF]:[Dec 22 CF]])</f>
        <v>0</v>
      </c>
      <c r="DB83" s="98">
        <f>SUM(Tabelle2[[#This Row],[Jan 23 CF]:[Dec 23 CF]])</f>
        <v>0</v>
      </c>
      <c r="DC83" s="98">
        <f>SUM(Tabelle2[[#This Row],[Jan 24 CF]:[Dec 24 CF]])</f>
        <v>0</v>
      </c>
      <c r="DD83" s="98">
        <v>0</v>
      </c>
      <c r="DE83" s="98">
        <v>0</v>
      </c>
      <c r="DF83" s="98">
        <v>0</v>
      </c>
      <c r="DG83" s="98">
        <v>0</v>
      </c>
      <c r="DH83" s="98">
        <v>0</v>
      </c>
      <c r="DI83" s="98">
        <v>0</v>
      </c>
      <c r="DJ83" s="98">
        <v>0</v>
      </c>
      <c r="DK83" s="98">
        <v>0</v>
      </c>
      <c r="DL83" s="98">
        <v>0</v>
      </c>
      <c r="DM83" s="98">
        <v>0</v>
      </c>
      <c r="DN83" s="95"/>
      <c r="DO83" s="95"/>
      <c r="DP83" s="226">
        <v>0.95</v>
      </c>
      <c r="DQ83" s="226">
        <v>0.92500000000000004</v>
      </c>
      <c r="DR83" s="226">
        <v>0.8</v>
      </c>
      <c r="DS83" s="226">
        <v>0.85</v>
      </c>
      <c r="DT83" s="226">
        <v>0.9</v>
      </c>
      <c r="DU83" s="226">
        <v>0.9</v>
      </c>
      <c r="DV83" s="226">
        <v>0.9</v>
      </c>
      <c r="DW83" s="226">
        <v>0.9</v>
      </c>
      <c r="DX83" s="226">
        <v>0.9</v>
      </c>
      <c r="DY83" s="226">
        <v>0.9</v>
      </c>
      <c r="DZ83" s="226">
        <v>0.9</v>
      </c>
      <c r="EA83" s="226">
        <v>0.88</v>
      </c>
      <c r="EB83" s="226">
        <v>0.9</v>
      </c>
      <c r="EC83" s="226">
        <v>0.93</v>
      </c>
      <c r="ED83" s="226">
        <v>0.93</v>
      </c>
      <c r="EE83" s="226">
        <v>0.9</v>
      </c>
      <c r="EF83" s="316">
        <v>0.9</v>
      </c>
      <c r="EG83" s="316">
        <v>0.9</v>
      </c>
      <c r="EH83" s="316">
        <v>0.9</v>
      </c>
      <c r="EI83" s="226">
        <v>0.95</v>
      </c>
      <c r="EJ83" s="226">
        <v>0.95</v>
      </c>
      <c r="EK83" s="226">
        <v>0.95</v>
      </c>
      <c r="EL83" s="226">
        <v>0.97499999999999998</v>
      </c>
      <c r="EM83" s="226">
        <v>0.95</v>
      </c>
      <c r="EN83" s="226">
        <v>0.9</v>
      </c>
      <c r="EO83" s="226">
        <v>0.9</v>
      </c>
      <c r="EP83" s="226">
        <v>0.9</v>
      </c>
      <c r="EQ83" s="226">
        <v>0.9</v>
      </c>
      <c r="ER83" s="226">
        <v>0.9</v>
      </c>
      <c r="ES83" s="226">
        <v>0.9</v>
      </c>
      <c r="ET83" s="226">
        <v>0.9</v>
      </c>
      <c r="EU83" s="226">
        <v>0.9</v>
      </c>
      <c r="EV83" s="226">
        <v>0.9</v>
      </c>
      <c r="EW83" s="226">
        <v>0.9</v>
      </c>
      <c r="EX83" s="226">
        <v>0.9</v>
      </c>
      <c r="EY83" s="226">
        <v>0.9</v>
      </c>
      <c r="EZ83" s="316">
        <v>0.9</v>
      </c>
      <c r="FA83" s="226">
        <v>0.9</v>
      </c>
      <c r="FB83" s="226">
        <v>0.85</v>
      </c>
      <c r="FC83" s="226">
        <v>0.85</v>
      </c>
      <c r="FD83" s="226">
        <v>0.85</v>
      </c>
      <c r="FE83" s="226">
        <v>0.85</v>
      </c>
      <c r="FF83" s="226">
        <v>0.85</v>
      </c>
      <c r="FG83" s="226">
        <v>0.85</v>
      </c>
      <c r="FH83" s="226">
        <v>0.85</v>
      </c>
      <c r="FI83" s="226">
        <v>0.85</v>
      </c>
      <c r="FJ83" s="226">
        <v>0.85</v>
      </c>
      <c r="FK83" s="226">
        <v>0.85</v>
      </c>
      <c r="FL83" s="226">
        <v>0.85</v>
      </c>
      <c r="FM83" s="195">
        <f t="shared" si="70"/>
        <v>0</v>
      </c>
      <c r="FN83" s="195">
        <f t="shared" si="71"/>
        <v>0</v>
      </c>
      <c r="FO83" s="195">
        <f t="shared" si="72"/>
        <v>0</v>
      </c>
      <c r="FP83" s="195">
        <f t="shared" si="73"/>
        <v>0</v>
      </c>
      <c r="FQ83" s="195">
        <f t="shared" si="74"/>
        <v>0</v>
      </c>
      <c r="FR83" s="195">
        <f t="shared" si="75"/>
        <v>0</v>
      </c>
      <c r="FS83" s="195">
        <f t="shared" si="76"/>
        <v>0</v>
      </c>
      <c r="FT83" s="95">
        <f t="shared" si="77"/>
        <v>0</v>
      </c>
      <c r="FU83" s="95">
        <f t="shared" si="78"/>
        <v>0</v>
      </c>
      <c r="FV83" s="95">
        <f t="shared" si="79"/>
        <v>0</v>
      </c>
      <c r="FW83" s="95">
        <f t="shared" si="80"/>
        <v>0</v>
      </c>
      <c r="FX83" s="95">
        <f t="shared" si="81"/>
        <v>0</v>
      </c>
      <c r="FY83" s="95">
        <f t="shared" si="82"/>
        <v>0</v>
      </c>
      <c r="FZ83" s="95">
        <f t="shared" si="83"/>
        <v>0</v>
      </c>
      <c r="GA83" s="95">
        <f t="shared" si="63"/>
        <v>0</v>
      </c>
      <c r="GB83" s="95">
        <f t="shared" si="64"/>
        <v>0</v>
      </c>
      <c r="GC83" s="95">
        <f t="shared" si="65"/>
        <v>0</v>
      </c>
      <c r="GD83" s="95">
        <f t="shared" si="66"/>
        <v>0</v>
      </c>
      <c r="GE83" s="95">
        <f t="shared" si="67"/>
        <v>0</v>
      </c>
      <c r="GF83" s="95">
        <f t="shared" si="68"/>
        <v>0</v>
      </c>
      <c r="GG83" s="95">
        <f t="shared" si="69"/>
        <v>0</v>
      </c>
      <c r="GH83" s="95">
        <f t="shared" si="84"/>
        <v>0</v>
      </c>
      <c r="GI83" s="95">
        <f>BW83*Tabelle2[[#This Row],[Nov 2023 AF]]</f>
        <v>0</v>
      </c>
      <c r="GJ83" s="95">
        <f>BX83*Tabelle2[[#This Row],[Dec 2023 AF]]</f>
        <v>0</v>
      </c>
      <c r="GK83" s="95">
        <f>BY83*Tabelle2[[#This Row],[Jan 2024 AF]]</f>
        <v>0</v>
      </c>
      <c r="GL83" s="95">
        <f>BZ83*Tabelle2[[#This Row],[Feb 2024 AF]]</f>
        <v>0</v>
      </c>
      <c r="GM83" s="95">
        <f>CA83*Tabelle2[[#This Row],[Mar 2024 AF]]</f>
        <v>0</v>
      </c>
      <c r="GN83" s="95">
        <f>CB83*Tabelle2[[#This Row],[Apr 2024 AF]]</f>
        <v>0</v>
      </c>
      <c r="GO83" s="95">
        <f>CC83*Tabelle2[[#This Row],[May 2024 AF]]</f>
        <v>0</v>
      </c>
      <c r="GP83" s="95">
        <f>CD83*Tabelle2[[#This Row],[Jun 2024 AF]]</f>
        <v>0</v>
      </c>
      <c r="GQ83" s="95">
        <f>CE83*Tabelle2[[#This Row],[Jul 2024 AF]]</f>
        <v>0</v>
      </c>
      <c r="GR83" s="95">
        <f>CF83*Tabelle2[[#This Row],[Aug 2024 AF]]</f>
        <v>0</v>
      </c>
      <c r="GS83" s="95">
        <f>CG83*Tabelle2[[#This Row],[Sep 2024 AF]]</f>
        <v>0</v>
      </c>
      <c r="GT83" s="95">
        <f>CH83*Tabelle2[[#This Row],[Oct 2024 AF]]</f>
        <v>0</v>
      </c>
      <c r="GU83" s="95">
        <f>CI83*Tabelle2[[#This Row],[Nov 2024 AF]]</f>
        <v>0</v>
      </c>
      <c r="GV83" s="95">
        <f>CJ83*Tabelle2[[#This Row],[Dec 2024 AF]]</f>
        <v>0</v>
      </c>
      <c r="GW83" s="95">
        <f>SUM(Tabelle2[[#This Row],[Jan 22 NF]:[Mar 22 NF]])</f>
        <v>0</v>
      </c>
      <c r="GX83" s="95">
        <f>SUM(Tabelle2[[#This Row],[Apr 22 NF]:[Jun 22 NF]])</f>
        <v>0</v>
      </c>
      <c r="GY83" s="95">
        <f>SUM(Tabelle2[[#This Row],[Jul 22 NF]:[Sep 22 NF]])</f>
        <v>0</v>
      </c>
      <c r="GZ83" s="95">
        <f>SUM(Tabelle2[[#This Row],[Oct 22 NF]:[Dec 22 NF]])</f>
        <v>0</v>
      </c>
      <c r="HA83" s="98">
        <f>SUM(Tabelle2[[#This Row],[Jan 23 NF]:[Mar 23 NF]])</f>
        <v>0</v>
      </c>
      <c r="HB83" s="98">
        <f>SUM(Tabelle2[[#This Row],[Apr 23 NF]:[Jun 23 NF]])</f>
        <v>0</v>
      </c>
      <c r="HC83" s="98">
        <f>SUM(Tabelle2[[#This Row],[Jul 23 NF]:[Sep 23 NF]])</f>
        <v>0</v>
      </c>
      <c r="HD83" s="98">
        <f>SUM(Tabelle2[[#This Row],[Oct 23 NF]:[Dec 23 NF]])</f>
        <v>0</v>
      </c>
      <c r="HE83" s="95">
        <f>SUM(Tabelle2[[#This Row],[Jan 24 NF]:[Mar 24 NF]])</f>
        <v>0</v>
      </c>
      <c r="HF83" s="98">
        <f>SUM(Tabelle2[[#This Row],[Apr 24 NF]:[Jun 24 NF]])</f>
        <v>0</v>
      </c>
      <c r="HG83" s="98">
        <f>SUM(Tabelle2[[#This Row],[Jul 24 NF]:[Sep 24 NF]])</f>
        <v>0</v>
      </c>
      <c r="HH83" s="98">
        <f>SUM(Tabelle2[[#This Row],[Oct 24 NF]:[Dec 24 NF]])</f>
        <v>0</v>
      </c>
      <c r="HI83" s="95">
        <v>0</v>
      </c>
      <c r="HJ83" s="95">
        <v>0</v>
      </c>
      <c r="HK83" s="95">
        <v>0</v>
      </c>
      <c r="HL83" s="95">
        <v>0</v>
      </c>
      <c r="HM83" s="95">
        <v>0</v>
      </c>
      <c r="HN83" s="95">
        <v>0</v>
      </c>
      <c r="HO83" s="95">
        <v>0</v>
      </c>
      <c r="HP83" s="95">
        <v>0</v>
      </c>
      <c r="HQ83" s="95">
        <v>0</v>
      </c>
      <c r="HR83" s="95">
        <v>0</v>
      </c>
      <c r="HS83" s="95">
        <v>0</v>
      </c>
      <c r="HT83" s="95">
        <v>0</v>
      </c>
      <c r="HU83" s="95">
        <v>0</v>
      </c>
      <c r="HV83" s="98">
        <v>0</v>
      </c>
      <c r="HW83" s="98">
        <v>0</v>
      </c>
      <c r="HX83" s="98">
        <v>0</v>
      </c>
      <c r="HY83" s="98">
        <v>0</v>
      </c>
      <c r="HZ83" s="98">
        <f>SUM(Tabelle2[[#This Row],[Jan 22 NF]:[Dec 22 NF]])</f>
        <v>0</v>
      </c>
      <c r="IA83" s="98">
        <f>SUM(Tabelle2[[#This Row],[Jan 23 NF]:[Dec 23 NF]])</f>
        <v>0</v>
      </c>
      <c r="IB83" s="98">
        <f>SUM(Tabelle2[[#This Row],[Jan 24 NF]:[Dec 24 NF]])</f>
        <v>0</v>
      </c>
      <c r="IC83" s="98">
        <f>IFERROR(Tabelle2[[#This Row],[2025 CF]]*Tabelle2[[#This Row],[2025 AF]],0)</f>
        <v>0</v>
      </c>
      <c r="ID83" s="98">
        <f>IFERROR(Tabelle2[[#This Row],[2026 CF]]*Tabelle2[[#This Row],[2026 AF]],0)</f>
        <v>0</v>
      </c>
      <c r="IE83" s="98">
        <f>IFERROR(Tabelle2[[#This Row],[2027 CF]]*Tabelle2[[#This Row],[2027 AF]],0)</f>
        <v>0</v>
      </c>
      <c r="IF83" s="98">
        <f>IFERROR(Tabelle2[[#This Row],[2028 CF]]*Tabelle2[[#This Row],[2028 AF]],0)</f>
        <v>0</v>
      </c>
      <c r="IG83" s="98">
        <f>IFERROR(Tabelle2[[#This Row],[2029 CF]]*Tabelle2[[#This Row],[2029 AF]],0)</f>
        <v>0</v>
      </c>
      <c r="IH83" s="98">
        <f>IFERROR(Tabelle2[[#This Row],[2030 CF]]*Tabelle2[[#This Row],[2030 AF]],0)</f>
        <v>0</v>
      </c>
      <c r="II83" s="98">
        <f>IFERROR(Tabelle2[[#This Row],[2031 CF]]*Tabelle2[[#This Row],[2031 AF]],0)</f>
        <v>0</v>
      </c>
      <c r="IJ83" s="98">
        <f>IFERROR(Tabelle2[[#This Row],[2032 CF]]*Tabelle2[[#This Row],[2032 AF]],0)</f>
        <v>0</v>
      </c>
      <c r="IK83" s="98">
        <f>IFERROR(Tabelle2[[#This Row],[2033 CF]]*Tabelle2[[#This Row],[2033 AF]],0)</f>
        <v>0</v>
      </c>
      <c r="IL83" s="98">
        <f>IFERROR(Tabelle2[[#This Row],[2034 CF]]*Tabelle2[[#This Row],[2034 AF]],0)</f>
        <v>0</v>
      </c>
      <c r="IM83" s="98">
        <f>IFERROR(Tabelle2[[#This Row],[2035 CF]]*Tabelle2[[#This Row],[2035 AF]],0)</f>
        <v>0</v>
      </c>
      <c r="IN83" s="51">
        <v>0</v>
      </c>
      <c r="IO83" s="51">
        <v>0</v>
      </c>
      <c r="IP83" s="51">
        <v>0</v>
      </c>
      <c r="IQ83" s="51">
        <v>0</v>
      </c>
      <c r="IR83" s="51">
        <v>0</v>
      </c>
      <c r="IS83" s="51">
        <v>0</v>
      </c>
      <c r="IT83" s="51">
        <v>0</v>
      </c>
      <c r="IU83" s="51">
        <v>0</v>
      </c>
      <c r="IV83" s="51">
        <v>0</v>
      </c>
      <c r="IW83" s="51">
        <v>0</v>
      </c>
      <c r="IX83" s="51">
        <v>0</v>
      </c>
      <c r="IY83" s="51">
        <v>0</v>
      </c>
      <c r="IZ83" s="199">
        <v>0</v>
      </c>
      <c r="JA83" s="199">
        <v>0</v>
      </c>
      <c r="JB83" s="199">
        <v>0</v>
      </c>
      <c r="JC83" s="199">
        <v>0</v>
      </c>
      <c r="JD83" s="199">
        <v>0</v>
      </c>
      <c r="JE83" s="196">
        <v>0</v>
      </c>
      <c r="JF83" s="196">
        <v>0</v>
      </c>
      <c r="JG83" s="196">
        <v>0</v>
      </c>
      <c r="JH83" s="196">
        <v>0</v>
      </c>
      <c r="JI83" s="196">
        <v>0</v>
      </c>
      <c r="JJ83" s="196">
        <v>0</v>
      </c>
      <c r="JK83" s="196">
        <v>0</v>
      </c>
      <c r="JL83" s="196">
        <v>0</v>
      </c>
      <c r="JM83" s="196">
        <v>0</v>
      </c>
      <c r="JN83" s="196">
        <v>0</v>
      </c>
      <c r="JO83" s="196">
        <v>0</v>
      </c>
      <c r="JP83" s="196">
        <v>0</v>
      </c>
      <c r="JQ83" s="196">
        <f>SUM(Tabelle2[[#This Row],[Jan-23B]:[Mar-23B]])</f>
        <v>0</v>
      </c>
      <c r="JR83" s="196">
        <f>SUM(Tabelle2[[#This Row],[Apr-23B]:[Jun-23B]])</f>
        <v>0</v>
      </c>
      <c r="JS83" s="196">
        <f>SUM(Tabelle2[[#This Row],[Jul-23B]:[Sep-23B]])</f>
        <v>0</v>
      </c>
      <c r="JT83" s="196">
        <f>SUM(Tabelle2[[#This Row],[Oct-23B]:[Dec-23B]])</f>
        <v>0</v>
      </c>
      <c r="JU83" s="196">
        <f>SUM(Tabelle2[[#This Row],[1Q23 B1]:[4Q23 B]])</f>
        <v>0</v>
      </c>
      <c r="JV83" s="196">
        <v>0</v>
      </c>
      <c r="JW83" s="196">
        <v>0</v>
      </c>
      <c r="JX83" s="196">
        <v>0</v>
      </c>
      <c r="JY83" s="196">
        <v>0</v>
      </c>
      <c r="JZ83" s="196">
        <v>0</v>
      </c>
      <c r="KA83" s="196">
        <v>0</v>
      </c>
      <c r="KB83" s="196">
        <v>0</v>
      </c>
      <c r="KC83" s="196">
        <v>0</v>
      </c>
      <c r="KD83" s="196">
        <v>0</v>
      </c>
      <c r="KE83" s="196">
        <v>0</v>
      </c>
      <c r="KF83" s="196" t="str">
        <f>IF(SUM(Tabelle2[[#This Row],[2018 NF]:[2028 NF]],Tabelle2[[#This Row],[2023 B]])&gt;0,"yes","no")</f>
        <v>no</v>
      </c>
      <c r="KG83" s="196">
        <f>IFERROR(INDEX(Tabelle2[[#Headers],[2005 NF]:[2034 NF]],MATCH(TRUE,INDEX(Tabelle2[[#This Row],[2005 NF]:[2034 NF]]&gt;1000,),0)),0)</f>
        <v>0</v>
      </c>
      <c r="KH83" s="196">
        <f>IFERROR(LOOKUP(2,1/(Tabelle2[[#This Row],[2005 NF]:[2035 NF]]&gt;1000),Tabelle2[[#Headers],[2005 NF]:[2035 NF]]),0)</f>
        <v>0</v>
      </c>
      <c r="KI83" s="196">
        <f>SUM(Tabelle2[[#This Row],[Jan 23 NF]:[Mar 23 NF]])</f>
        <v>0</v>
      </c>
      <c r="KJ83" s="196">
        <f>SUM(Tabelle2[[#This Row],[Jan-23B]:[Mar-23B]])</f>
        <v>0</v>
      </c>
      <c r="KK83" s="52">
        <v>0</v>
      </c>
      <c r="KL83" s="52">
        <v>0</v>
      </c>
      <c r="KM83" s="52">
        <v>0</v>
      </c>
      <c r="KN83" s="52">
        <v>0</v>
      </c>
      <c r="KO83" s="52">
        <v>0</v>
      </c>
      <c r="KP83" s="52">
        <v>0</v>
      </c>
      <c r="KQ83" s="52">
        <v>0</v>
      </c>
      <c r="KR83" s="52">
        <v>0</v>
      </c>
      <c r="KS83" s="52">
        <v>0</v>
      </c>
      <c r="KT83" s="52">
        <v>0</v>
      </c>
      <c r="KU83" s="52">
        <v>0</v>
      </c>
      <c r="KV83" s="52">
        <v>0</v>
      </c>
      <c r="KW83" s="52">
        <v>0</v>
      </c>
      <c r="KX83" s="52">
        <v>0</v>
      </c>
      <c r="KY83" s="52">
        <v>0</v>
      </c>
      <c r="KZ83" s="52">
        <v>0</v>
      </c>
      <c r="LA83" s="52" t="e">
        <f>$AV83*2.204623/#REF!*$AP83*Tabelle2[[#This Row],[May 23 NF]]</f>
        <v>#REF!</v>
      </c>
      <c r="LB83" s="52" t="e">
        <f>$AV83*2.204623/#REF!*$AP83*Tabelle2[[#This Row],[Jun 23 NF]]</f>
        <v>#REF!</v>
      </c>
      <c r="LC83" s="52" t="e">
        <f>$AV83*2.204623/#REF!*$AP83*Tabelle2[[#This Row],[Jul 23 NF]]</f>
        <v>#REF!</v>
      </c>
      <c r="LD83" s="52" t="e">
        <f>$AV83*2.204623/#REF!*$AP83*Tabelle2[[#This Row],[Aug 23 NF]]</f>
        <v>#REF!</v>
      </c>
      <c r="LE83" s="52" t="e">
        <f>$AV83*2.204623/#REF!*$AP83*Tabelle2[[#This Row],[Sep 23 NF]]</f>
        <v>#REF!</v>
      </c>
      <c r="LF83" s="52" t="e">
        <f>$AV83*2.204623/#REF!*$AP83*Tabelle2[[#This Row],[Oct 23 NF]]</f>
        <v>#REF!</v>
      </c>
      <c r="LG83" s="52" t="e">
        <f>$AV83*2.204623/#REF!*$AP83*Tabelle2[[#This Row],[Nov 23 NF]]</f>
        <v>#REF!</v>
      </c>
      <c r="LH83" s="52" t="e">
        <f>$AV83*2.204623/#REF!*$AP83*Tabelle2[[#This Row],[Dec 23 NF]]</f>
        <v>#REF!</v>
      </c>
      <c r="LI83" s="52" t="e">
        <f>$AV83*2.204623/#REF!*$AP83*Tabelle2[[#This Row],[Jan 24 NF]]</f>
        <v>#REF!</v>
      </c>
      <c r="LJ83" s="52" t="e">
        <f>$AV83*2.204623/#REF!*$AP83*Tabelle2[[#This Row],[Feb 24 NF]]</f>
        <v>#REF!</v>
      </c>
      <c r="LK83" s="52" t="e">
        <f>$AV83*2.204623/#REF!*$AP83*Tabelle2[[#This Row],[Mar 24 NF]]</f>
        <v>#REF!</v>
      </c>
      <c r="LL83" s="52" t="e">
        <f>$AV83*2.204623/#REF!*$AP83*Tabelle2[[#This Row],[Apr 24 NF]]</f>
        <v>#REF!</v>
      </c>
      <c r="LM83" s="52" t="e">
        <f>$AV83*2.204623/#REF!*$AP83*Tabelle2[[#This Row],[May 24 NF]]</f>
        <v>#REF!</v>
      </c>
      <c r="LN83" s="52" t="e">
        <f>$AV83*2.204623/#REF!*$AP83*Tabelle2[[#This Row],[Jun 24 NF]]</f>
        <v>#REF!</v>
      </c>
      <c r="LO83" s="52" t="e">
        <f>$AV83*2.204623/#REF!*$AP83*Tabelle2[[#This Row],[Jul 24 NF]]</f>
        <v>#REF!</v>
      </c>
      <c r="LP83" s="52" t="e">
        <f>$AV83*2.204623/#REF!*$AP83*Tabelle2[[#This Row],[Aug 24 NF]]</f>
        <v>#REF!</v>
      </c>
      <c r="LQ83" s="52" t="e">
        <f>$AV83*2.204623/#REF!*$AP83*Tabelle2[[#This Row],[Sep 24 NF]]</f>
        <v>#REF!</v>
      </c>
      <c r="LR83" s="52" t="e">
        <f>$AV83*2.204623/#REF!*$AP83*Tabelle2[[#This Row],[Oct 24 NF]]</f>
        <v>#REF!</v>
      </c>
      <c r="LS83" s="52" t="e">
        <f>$AV83*2.204623/#REF!*$AP83*Tabelle2[[#This Row],[Nov 24 NF]]</f>
        <v>#REF!</v>
      </c>
      <c r="LT83" s="52" t="e">
        <f>$AV83*2.204623/#REF!*$AP83*Tabelle2[[#This Row],[Dec 24 NF]]</f>
        <v>#REF!</v>
      </c>
      <c r="LU83" s="198">
        <f>SUM(Tabelle2[[#This Row],[Jan 22 EV]:[Mar 22 EV]])</f>
        <v>0</v>
      </c>
      <c r="LV83" s="198">
        <f>SUM(Tabelle2[[#This Row],[Apr 22 EV]:[Jun 22 EV]])</f>
        <v>0</v>
      </c>
      <c r="LW83" s="198">
        <f>SUM(Tabelle2[[#This Row],[Jul 22 EV]:[Sep 22 EV]])</f>
        <v>0</v>
      </c>
      <c r="LX83" s="198">
        <f>SUM(Tabelle2[[#This Row],[Oct 22 EV]:[Dec 22 EV]])</f>
        <v>0</v>
      </c>
      <c r="LY83" s="198">
        <f>SUM(Tabelle2[[#This Row],[Jan 23 EV]:[Mar 23 EV]])</f>
        <v>0</v>
      </c>
      <c r="LZ83" s="198" t="e">
        <f>SUM(Tabelle2[[#This Row],[Apr 23 EV]:[Jun 23 EV]])</f>
        <v>#REF!</v>
      </c>
      <c r="MA83" s="198" t="e">
        <f>SUM(Tabelle2[[#This Row],[Jul 23 EV]:[Sep 23 EV]])</f>
        <v>#REF!</v>
      </c>
      <c r="MB83" s="198" t="e">
        <f>SUM(Tabelle2[[#This Row],[Oct 23 EV]:[Dec 23 EV]])</f>
        <v>#REF!</v>
      </c>
      <c r="MC83" s="198" t="e">
        <f>SUM(Tabelle2[[#This Row],[Jan 24 EV]:[Mar 24 EV]])</f>
        <v>#REF!</v>
      </c>
      <c r="MD83" s="198" t="e">
        <f>SUM(Tabelle2[[#This Row],[Apr 24 EV]:[Jun 24 EV]])</f>
        <v>#REF!</v>
      </c>
      <c r="ME83" s="198" t="e">
        <f>SUM(Tabelle2[[#This Row],[Jul 24 EV]:[Sep 24 EV]])</f>
        <v>#REF!</v>
      </c>
      <c r="MF83" s="198" t="e">
        <f>SUM(Tabelle2[[#This Row],[Oct 24 EV]:[Dec 24 EV]])</f>
        <v>#REF!</v>
      </c>
      <c r="MG83" s="68">
        <v>0</v>
      </c>
      <c r="MH83" s="68">
        <v>0</v>
      </c>
      <c r="MI83" s="68">
        <v>0</v>
      </c>
      <c r="MJ83" s="68">
        <v>0</v>
      </c>
      <c r="MK83" s="68">
        <v>0</v>
      </c>
      <c r="ML83" s="68">
        <v>0</v>
      </c>
      <c r="MM83" s="68">
        <v>0</v>
      </c>
      <c r="MN83" s="68">
        <v>0</v>
      </c>
      <c r="MO83" s="68">
        <v>0</v>
      </c>
      <c r="MP83" s="98">
        <v>0</v>
      </c>
      <c r="MQ83" s="98" t="e">
        <f>$AS83*2.204623/#REF!*$AP83*HU83</f>
        <v>#REF!</v>
      </c>
      <c r="MR83" s="98" t="e">
        <f>$AT83*2.204623/#REF!*$AP83*HV83</f>
        <v>#REF!</v>
      </c>
      <c r="MS83" s="98">
        <v>0</v>
      </c>
      <c r="MT83" s="98">
        <v>0</v>
      </c>
      <c r="MU83" s="98">
        <v>0</v>
      </c>
      <c r="MV83" s="98">
        <f>SUM(Tabelle2[[#This Row],[Jan 22 EV]:[Dec 22 EV]])</f>
        <v>0</v>
      </c>
      <c r="MW83" s="98" t="e">
        <f>SUM(Tabelle2[[#This Row],[Jan 23 EV]:[Dec 23 EV]])</f>
        <v>#REF!</v>
      </c>
      <c r="MX83" s="98" t="e">
        <f>SUM(Tabelle2[[#This Row],[Jan 24 EV]:[Dec 24 EV]])</f>
        <v>#REF!</v>
      </c>
      <c r="MY83" s="98">
        <f t="shared" si="51"/>
        <v>0</v>
      </c>
      <c r="MZ83" s="98">
        <f t="shared" si="52"/>
        <v>0</v>
      </c>
      <c r="NA83" s="98">
        <f t="shared" si="53"/>
        <v>0</v>
      </c>
      <c r="NB83" s="98">
        <f t="shared" si="54"/>
        <v>0</v>
      </c>
      <c r="NC83" s="52">
        <v>0</v>
      </c>
      <c r="ND83" s="52">
        <v>0</v>
      </c>
      <c r="NE83" s="52">
        <v>0</v>
      </c>
      <c r="NF83" s="52">
        <v>0</v>
      </c>
      <c r="NG83" s="52">
        <v>0</v>
      </c>
      <c r="NH83" s="52">
        <v>0</v>
      </c>
      <c r="NI83" s="52">
        <v>0</v>
      </c>
      <c r="NJ83" s="52">
        <v>0</v>
      </c>
      <c r="NK83" s="52">
        <v>0</v>
      </c>
      <c r="NL83" s="52">
        <v>0</v>
      </c>
      <c r="NM83" s="52">
        <v>0</v>
      </c>
      <c r="NN83" s="52">
        <v>0</v>
      </c>
      <c r="NO83" s="198">
        <f t="shared" si="58"/>
        <v>0</v>
      </c>
      <c r="NP83" s="198">
        <f t="shared" si="59"/>
        <v>0</v>
      </c>
      <c r="NQ83" s="198">
        <f t="shared" si="60"/>
        <v>0</v>
      </c>
      <c r="NR83" s="198">
        <f t="shared" si="61"/>
        <v>0</v>
      </c>
      <c r="NS83" s="198">
        <f t="shared" si="62"/>
        <v>0</v>
      </c>
      <c r="NT83" s="198">
        <v>0</v>
      </c>
      <c r="NU83" s="198">
        <v>0</v>
      </c>
      <c r="NV83" s="198">
        <v>0</v>
      </c>
      <c r="NW83" s="198">
        <v>0</v>
      </c>
      <c r="NX83" s="198">
        <v>0</v>
      </c>
      <c r="NY83" s="198">
        <v>0</v>
      </c>
      <c r="NZ83" s="198">
        <v>0</v>
      </c>
      <c r="OA83" s="198">
        <v>0</v>
      </c>
      <c r="OB83" s="198">
        <v>0</v>
      </c>
      <c r="OC83" s="198">
        <v>0</v>
      </c>
      <c r="OD83" s="198">
        <v>0</v>
      </c>
      <c r="OE83" s="198">
        <v>0</v>
      </c>
      <c r="OF83" s="198">
        <f>SUM(Tabelle2[[#This Row],[Jan 23 B EV]:[Mar 23 B EV]])</f>
        <v>0</v>
      </c>
      <c r="OG83" s="198">
        <f>SUM(Tabelle2[[#This Row],[Apr 23 B EV]:[Jun 23 B EV]])</f>
        <v>0</v>
      </c>
      <c r="OH83" s="198">
        <f>SUM(Tabelle2[[#This Row],[Jul 23 B EV]:[Sep 23 B EV]])</f>
        <v>0</v>
      </c>
      <c r="OI83" s="198">
        <f>SUM(Tabelle2[[#This Row],[Oct 23 B EV]:[Dec 23 B EV]])</f>
        <v>0</v>
      </c>
      <c r="OJ83" s="198">
        <f>SUM(Tabelle2[[#This Row],[Jan 23 B EV]:[Dec 23 B EV]])</f>
        <v>0</v>
      </c>
      <c r="OK83" s="68"/>
      <c r="OL83" s="68"/>
      <c r="OM83" s="43" t="s">
        <v>973</v>
      </c>
      <c r="ON83" s="43">
        <v>0</v>
      </c>
      <c r="OO83" s="43">
        <v>0</v>
      </c>
      <c r="OP83" s="43">
        <v>0</v>
      </c>
      <c r="OQ83" s="68"/>
      <c r="OR83" s="68"/>
      <c r="OS83" s="68"/>
      <c r="OT83" s="68"/>
      <c r="OU83" s="68"/>
      <c r="OV83" s="68"/>
      <c r="OW83" s="68"/>
      <c r="OX83" s="198">
        <v>0</v>
      </c>
      <c r="OY83" s="198">
        <v>0</v>
      </c>
      <c r="OZ83" s="198">
        <v>0</v>
      </c>
      <c r="PA83" s="198">
        <v>0</v>
      </c>
      <c r="PB83" s="353">
        <v>0</v>
      </c>
      <c r="PC83" s="49" t="s">
        <v>57</v>
      </c>
      <c r="PD83" s="341" t="s">
        <v>100</v>
      </c>
      <c r="PE83" s="3" t="s">
        <v>159</v>
      </c>
      <c r="PF83" s="341" t="s">
        <v>45</v>
      </c>
      <c r="PG83" s="342">
        <v>0</v>
      </c>
      <c r="PH83" s="341">
        <v>0</v>
      </c>
      <c r="PI83" s="30">
        <v>1</v>
      </c>
      <c r="PJ83" s="30" t="s">
        <v>45</v>
      </c>
      <c r="PK83" s="30">
        <v>0</v>
      </c>
      <c r="PL83" s="30"/>
      <c r="PM83" s="334"/>
      <c r="PN83" s="341" t="s">
        <v>972</v>
      </c>
      <c r="PO83" s="334" t="s">
        <v>17</v>
      </c>
      <c r="PP83" s="200">
        <v>2407.8740082170316</v>
      </c>
      <c r="PQ83" s="56">
        <v>2220.7924770497352</v>
      </c>
      <c r="PR83" s="56">
        <v>2393.0833333333335</v>
      </c>
      <c r="PS83" s="56">
        <v>2425</v>
      </c>
      <c r="PT83" s="200">
        <v>2151.6666666666665</v>
      </c>
      <c r="PU83" s="200">
        <v>2059.5416666666665</v>
      </c>
      <c r="PV83" s="200">
        <v>2813.8101851851857</v>
      </c>
      <c r="PW83" s="200">
        <v>3372.4709444775326</v>
      </c>
      <c r="PX83" s="200" t="e">
        <f>IF($PI83=1,SUMIF(#REF!,$PF83,#REF!),SUMIF(#REF!,$PJ83,#REF!))</f>
        <v>#REF!</v>
      </c>
      <c r="PY83" s="200" t="e">
        <f>IF($PI83=1,SUMIF(#REF!,$PF83,#REF!),SUMIF(#REF!,$PJ83,#REF!))</f>
        <v>#REF!</v>
      </c>
      <c r="PZ83" s="200" t="e">
        <f>IF($PI83=1,SUMIF(#REF!,$PF83,#REF!),SUMIF(#REF!,$PJ83,#REF!))</f>
        <v>#REF!</v>
      </c>
      <c r="QA83" s="200" t="e">
        <f>IF($PI83=1,SUMIF(#REF!,$PF83,#REF!),SUMIF(#REF!,$PJ83,#REF!))</f>
        <v>#REF!</v>
      </c>
      <c r="QB83" s="200" t="e">
        <f>IF($PI83=1,SUMIF(#REF!,$PF83,#REF!),SUMIF(#REF!,$PJ83,#REF!))</f>
        <v>#REF!</v>
      </c>
      <c r="QC83" s="200" t="e">
        <f>IF($PI83=1,SUMIF(#REF!,$PF83,#REF!),SUMIF(#REF!,$PJ83,#REF!))</f>
        <v>#REF!</v>
      </c>
      <c r="QD83" s="57">
        <f t="shared" si="55"/>
        <v>3.6669725381045222</v>
      </c>
      <c r="QE83" s="57">
        <f t="shared" si="56"/>
        <v>3.9514591999999999</v>
      </c>
      <c r="QF83" s="57">
        <f t="shared" si="50"/>
        <v>4.0041599999999997</v>
      </c>
      <c r="QG83" s="57">
        <f t="shared" si="57"/>
        <v>3.5528319999999995</v>
      </c>
      <c r="QH83" s="57">
        <f t="shared" si="85"/>
        <v>3.4007151999999992</v>
      </c>
      <c r="QI83" s="57">
        <f t="shared" si="86"/>
        <v>4.6461633777777775</v>
      </c>
      <c r="QJ83" s="57">
        <f>IF(Tabelle2[[#This Row],[Index and Premium Usage]]=1,($AW83*(1+$AZ83))*(PW83*(1+$PG83)+$PH83)/1000,($AW83*(1+$AZ83))*(PW83*(1+$PG83)+$PK83)/1000)</f>
        <v>5.5686240235213011</v>
      </c>
      <c r="QK83" s="57" t="e">
        <f>IF($PI83=1,($AW83*(1+$AY83))*(PX83*(1+$PG83)+$PH83)/1000,($AW83*(1+$AZ83))*(PX83*(1+$PG83)+$PK83+Tabelle2[[#This Row],[Premium VW 2023]])/1000)</f>
        <v>#REF!</v>
      </c>
      <c r="QL83" s="57" t="e">
        <f t="shared" si="44"/>
        <v>#REF!</v>
      </c>
      <c r="QM83" s="57" t="e">
        <f t="shared" si="45"/>
        <v>#REF!</v>
      </c>
      <c r="QN83" s="57" t="e">
        <f t="shared" si="46"/>
        <v>#REF!</v>
      </c>
      <c r="QO83" s="57" t="e">
        <f t="shared" si="47"/>
        <v>#REF!</v>
      </c>
      <c r="QP83" s="57" t="e">
        <f t="shared" si="48"/>
        <v>#REF!</v>
      </c>
    </row>
    <row r="84" spans="1:458" ht="15" customHeight="1">
      <c r="A84" s="94" t="s">
        <v>848</v>
      </c>
      <c r="B84" s="94" t="s">
        <v>87</v>
      </c>
      <c r="C84" s="94" t="s">
        <v>1553</v>
      </c>
      <c r="D84" s="2" t="s">
        <v>108</v>
      </c>
      <c r="E84" s="173" t="s">
        <v>304</v>
      </c>
      <c r="F84" s="2" t="s">
        <v>304</v>
      </c>
      <c r="G84" s="2" t="s">
        <v>304</v>
      </c>
      <c r="H84" s="2" t="s">
        <v>1558</v>
      </c>
      <c r="I84" s="188" t="s">
        <v>248</v>
      </c>
      <c r="J84" s="2" t="s">
        <v>1238</v>
      </c>
      <c r="K84" s="2" t="s">
        <v>28</v>
      </c>
      <c r="L84" s="2" t="s">
        <v>28</v>
      </c>
      <c r="M84" s="2" t="s">
        <v>459</v>
      </c>
      <c r="N84" s="64"/>
      <c r="O84" s="64"/>
      <c r="P84" s="65"/>
      <c r="Q84" s="2"/>
      <c r="R84" s="63"/>
      <c r="S84" s="63"/>
      <c r="T84" s="94" t="s">
        <v>1282</v>
      </c>
      <c r="U84" s="63" t="s">
        <v>14</v>
      </c>
      <c r="V84" s="63"/>
      <c r="W84" s="63"/>
      <c r="X84" s="94"/>
      <c r="Y84" s="94" t="s">
        <v>66</v>
      </c>
      <c r="Z84" s="94" t="s">
        <v>261</v>
      </c>
      <c r="AA84" s="69" t="s">
        <v>460</v>
      </c>
      <c r="AB84" s="64"/>
      <c r="AC84" s="64"/>
      <c r="AD84" s="63"/>
      <c r="AE84" s="63"/>
      <c r="AF84" s="63" t="s">
        <v>119</v>
      </c>
      <c r="AG84" s="2"/>
      <c r="AH84" s="2"/>
      <c r="AI84" s="2"/>
      <c r="AJ84" s="63" t="s">
        <v>120</v>
      </c>
      <c r="AK84" s="66"/>
      <c r="AL84" s="67"/>
      <c r="AM84" s="67"/>
      <c r="AN84" s="67"/>
      <c r="AO84" s="67"/>
      <c r="AP84" s="67">
        <v>1</v>
      </c>
      <c r="AQ84" s="129"/>
      <c r="AR84" s="37">
        <v>1.1000000000000001</v>
      </c>
      <c r="AS84" s="67">
        <v>1.1000000000000001</v>
      </c>
      <c r="AT84" s="67">
        <v>1.1000000000000001</v>
      </c>
      <c r="AU84" s="67">
        <v>1.1000000000000001</v>
      </c>
      <c r="AV84" s="67">
        <v>1.1000000000000001</v>
      </c>
      <c r="AW84" s="33">
        <v>1.1000000000000001</v>
      </c>
      <c r="AX84" s="193"/>
      <c r="AY84" s="36">
        <v>0.2</v>
      </c>
      <c r="AZ84" s="36">
        <v>0.2</v>
      </c>
      <c r="BA84" s="96">
        <v>0</v>
      </c>
      <c r="BB84" s="96">
        <v>0</v>
      </c>
      <c r="BC84" s="96">
        <v>0</v>
      </c>
      <c r="BD84" s="96">
        <v>0</v>
      </c>
      <c r="BE84" s="133">
        <v>0</v>
      </c>
      <c r="BF84" s="133">
        <v>0</v>
      </c>
      <c r="BG84" s="133">
        <v>0</v>
      </c>
      <c r="BH84" s="133">
        <v>0</v>
      </c>
      <c r="BI84" s="133">
        <v>0</v>
      </c>
      <c r="BJ84" s="133">
        <v>0</v>
      </c>
      <c r="BK84" s="133">
        <v>0</v>
      </c>
      <c r="BL84" s="133">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5">
        <f>SUM(Tabelle2[[#This Row],[Jan 22 CF]:[Mar 22 CF]])</f>
        <v>0</v>
      </c>
      <c r="CL84" s="95">
        <f>SUM(Tabelle2[[#This Row],[Apr 22 CF]:[Jun 22 CF]])</f>
        <v>0</v>
      </c>
      <c r="CM84" s="95">
        <f>SUM(Tabelle2[[#This Row],[Jul 22 CF]:[Sep 22 CF]])</f>
        <v>0</v>
      </c>
      <c r="CN84" s="95">
        <f>SUM(Tabelle2[[#This Row],[Oct 22 CF]:[Dec 22 CF]])</f>
        <v>0</v>
      </c>
      <c r="CO84" s="95">
        <f>SUM(Tabelle2[[#This Row],[Jan 23 CF]:[Mar 23 CF]])</f>
        <v>0</v>
      </c>
      <c r="CP84" s="95">
        <f>SUM(Tabelle2[[#This Row],[Apr 23 CF]:[Jun 23 CF]])</f>
        <v>0</v>
      </c>
      <c r="CQ84" s="95">
        <f>SUM(Tabelle2[[#This Row],[Jul 23 CF]:[Sep 23 CF]])</f>
        <v>0</v>
      </c>
      <c r="CR84" s="95">
        <f>SUM(Tabelle2[[#This Row],[Oct 23 CF]:[Dec 23 CF]])</f>
        <v>0</v>
      </c>
      <c r="CS84" s="95">
        <f>SUM(Tabelle2[[#This Row],[Jan 24 CF]:[Mar 24 CF]])</f>
        <v>0</v>
      </c>
      <c r="CT84" s="95">
        <f>SUM(Tabelle2[[#This Row],[Apr 24 CF]:[Jun 24 CF]])</f>
        <v>0</v>
      </c>
      <c r="CU84" s="95">
        <f>SUM(Tabelle2[[#This Row],[Jul 24 CF]:[Sep 24 CF]])</f>
        <v>0</v>
      </c>
      <c r="CV84" s="95">
        <f>SUM(Tabelle2[[#This Row],[Oct 24 CF]:[Dec 24 CF]])</f>
        <v>0</v>
      </c>
      <c r="CW84" s="98">
        <v>0</v>
      </c>
      <c r="CX84" s="275">
        <v>0</v>
      </c>
      <c r="CY84" s="98">
        <v>0</v>
      </c>
      <c r="CZ84" s="52">
        <v>0</v>
      </c>
      <c r="DA84" s="52">
        <f>SUM(Tabelle2[[#This Row],[Jan 22 CF]:[Dec 22 CF]])</f>
        <v>0</v>
      </c>
      <c r="DB84" s="98">
        <f>SUM(Tabelle2[[#This Row],[Jan 23 CF]:[Dec 23 CF]])</f>
        <v>0</v>
      </c>
      <c r="DC84" s="98">
        <f>SUM(Tabelle2[[#This Row],[Jan 24 CF]:[Dec 24 CF]])</f>
        <v>0</v>
      </c>
      <c r="DD84" s="98">
        <v>0</v>
      </c>
      <c r="DE84" s="98">
        <v>0</v>
      </c>
      <c r="DF84" s="98">
        <v>0</v>
      </c>
      <c r="DG84" s="98">
        <v>0</v>
      </c>
      <c r="DH84" s="98">
        <v>0</v>
      </c>
      <c r="DI84" s="98">
        <v>0</v>
      </c>
      <c r="DJ84" s="98">
        <v>0</v>
      </c>
      <c r="DK84" s="98">
        <v>0</v>
      </c>
      <c r="DL84" s="98">
        <v>0</v>
      </c>
      <c r="DM84" s="98">
        <v>0</v>
      </c>
      <c r="DN84" s="95"/>
      <c r="DO84" s="95"/>
      <c r="DP84" s="226">
        <v>0.95</v>
      </c>
      <c r="DQ84" s="226">
        <v>0.92500000000000004</v>
      </c>
      <c r="DR84" s="226">
        <v>0.8</v>
      </c>
      <c r="DS84" s="226">
        <v>0.85</v>
      </c>
      <c r="DT84" s="226">
        <v>0.9</v>
      </c>
      <c r="DU84" s="226">
        <v>0.9</v>
      </c>
      <c r="DV84" s="226">
        <v>0.9</v>
      </c>
      <c r="DW84" s="226">
        <v>0.9</v>
      </c>
      <c r="DX84" s="226">
        <v>0.9</v>
      </c>
      <c r="DY84" s="226">
        <v>0.9</v>
      </c>
      <c r="DZ84" s="226">
        <v>0.9</v>
      </c>
      <c r="EA84" s="226">
        <v>0.88</v>
      </c>
      <c r="EB84" s="226">
        <v>0.9</v>
      </c>
      <c r="EC84" s="226">
        <v>0.93</v>
      </c>
      <c r="ED84" s="226">
        <v>0.93</v>
      </c>
      <c r="EE84" s="226">
        <v>0.9</v>
      </c>
      <c r="EF84" s="316">
        <v>0.9</v>
      </c>
      <c r="EG84" s="316">
        <v>0.9</v>
      </c>
      <c r="EH84" s="316">
        <v>0.9</v>
      </c>
      <c r="EI84" s="226">
        <v>0.95</v>
      </c>
      <c r="EJ84" s="226">
        <v>0.95</v>
      </c>
      <c r="EK84" s="226">
        <v>0.95</v>
      </c>
      <c r="EL84" s="226">
        <v>0.97499999999999998</v>
      </c>
      <c r="EM84" s="226">
        <v>0.95</v>
      </c>
      <c r="EN84" s="226">
        <v>0.9</v>
      </c>
      <c r="EO84" s="226">
        <v>0.9</v>
      </c>
      <c r="EP84" s="226">
        <v>0.9</v>
      </c>
      <c r="EQ84" s="226">
        <v>0.9</v>
      </c>
      <c r="ER84" s="226">
        <v>0.9</v>
      </c>
      <c r="ES84" s="226">
        <v>0.9</v>
      </c>
      <c r="ET84" s="226">
        <v>0.9</v>
      </c>
      <c r="EU84" s="226">
        <v>0.9</v>
      </c>
      <c r="EV84" s="226">
        <v>0.9</v>
      </c>
      <c r="EW84" s="226">
        <v>0.9</v>
      </c>
      <c r="EX84" s="226">
        <v>0.9</v>
      </c>
      <c r="EY84" s="226">
        <v>0.9</v>
      </c>
      <c r="EZ84" s="316">
        <v>0.9</v>
      </c>
      <c r="FA84" s="226">
        <v>0.9</v>
      </c>
      <c r="FB84" s="226">
        <v>0.85</v>
      </c>
      <c r="FC84" s="226">
        <v>0.85</v>
      </c>
      <c r="FD84" s="226">
        <v>0.85</v>
      </c>
      <c r="FE84" s="226">
        <v>0.85</v>
      </c>
      <c r="FF84" s="226">
        <v>0.85</v>
      </c>
      <c r="FG84" s="226">
        <v>0.85</v>
      </c>
      <c r="FH84" s="226">
        <v>0.85</v>
      </c>
      <c r="FI84" s="226">
        <v>0.85</v>
      </c>
      <c r="FJ84" s="226">
        <v>0.85</v>
      </c>
      <c r="FK84" s="226">
        <v>0.85</v>
      </c>
      <c r="FL84" s="226">
        <v>0.85</v>
      </c>
      <c r="FM84" s="195">
        <f t="shared" si="70"/>
        <v>0</v>
      </c>
      <c r="FN84" s="195">
        <f t="shared" si="71"/>
        <v>0</v>
      </c>
      <c r="FO84" s="195">
        <f t="shared" si="72"/>
        <v>0</v>
      </c>
      <c r="FP84" s="195">
        <f t="shared" si="73"/>
        <v>0</v>
      </c>
      <c r="FQ84" s="195">
        <f t="shared" si="74"/>
        <v>0</v>
      </c>
      <c r="FR84" s="195">
        <f t="shared" si="75"/>
        <v>0</v>
      </c>
      <c r="FS84" s="195">
        <f t="shared" si="76"/>
        <v>0</v>
      </c>
      <c r="FT84" s="95">
        <f t="shared" si="77"/>
        <v>0</v>
      </c>
      <c r="FU84" s="95">
        <f t="shared" si="78"/>
        <v>0</v>
      </c>
      <c r="FV84" s="95">
        <f t="shared" si="79"/>
        <v>0</v>
      </c>
      <c r="FW84" s="95">
        <f t="shared" si="80"/>
        <v>0</v>
      </c>
      <c r="FX84" s="95">
        <f t="shared" si="81"/>
        <v>0</v>
      </c>
      <c r="FY84" s="95">
        <f t="shared" si="82"/>
        <v>0</v>
      </c>
      <c r="FZ84" s="95">
        <f t="shared" si="83"/>
        <v>0</v>
      </c>
      <c r="GA84" s="95">
        <f t="shared" si="63"/>
        <v>0</v>
      </c>
      <c r="GB84" s="95">
        <f t="shared" si="64"/>
        <v>0</v>
      </c>
      <c r="GC84" s="95">
        <f t="shared" si="65"/>
        <v>0</v>
      </c>
      <c r="GD84" s="95">
        <f t="shared" si="66"/>
        <v>0</v>
      </c>
      <c r="GE84" s="95">
        <f t="shared" si="67"/>
        <v>0</v>
      </c>
      <c r="GF84" s="95">
        <f t="shared" si="68"/>
        <v>0</v>
      </c>
      <c r="GG84" s="95">
        <f t="shared" si="69"/>
        <v>0</v>
      </c>
      <c r="GH84" s="95">
        <f t="shared" si="84"/>
        <v>0</v>
      </c>
      <c r="GI84" s="95">
        <f>BW84*Tabelle2[[#This Row],[Nov 2023 AF]]</f>
        <v>0</v>
      </c>
      <c r="GJ84" s="95">
        <f>BX84*Tabelle2[[#This Row],[Dec 2023 AF]]</f>
        <v>0</v>
      </c>
      <c r="GK84" s="95">
        <f>BY84*Tabelle2[[#This Row],[Jan 2024 AF]]</f>
        <v>0</v>
      </c>
      <c r="GL84" s="95">
        <f>BZ84*Tabelle2[[#This Row],[Feb 2024 AF]]</f>
        <v>0</v>
      </c>
      <c r="GM84" s="95">
        <f>CA84*Tabelle2[[#This Row],[Mar 2024 AF]]</f>
        <v>0</v>
      </c>
      <c r="GN84" s="95">
        <f>CB84*Tabelle2[[#This Row],[Apr 2024 AF]]</f>
        <v>0</v>
      </c>
      <c r="GO84" s="95">
        <f>CC84*Tabelle2[[#This Row],[May 2024 AF]]</f>
        <v>0</v>
      </c>
      <c r="GP84" s="95">
        <f>CD84*Tabelle2[[#This Row],[Jun 2024 AF]]</f>
        <v>0</v>
      </c>
      <c r="GQ84" s="95">
        <f>CE84*Tabelle2[[#This Row],[Jul 2024 AF]]</f>
        <v>0</v>
      </c>
      <c r="GR84" s="95">
        <f>CF84*Tabelle2[[#This Row],[Aug 2024 AF]]</f>
        <v>0</v>
      </c>
      <c r="GS84" s="95">
        <f>CG84*Tabelle2[[#This Row],[Sep 2024 AF]]</f>
        <v>0</v>
      </c>
      <c r="GT84" s="95">
        <f>CH84*Tabelle2[[#This Row],[Oct 2024 AF]]</f>
        <v>0</v>
      </c>
      <c r="GU84" s="95">
        <f>CI84*Tabelle2[[#This Row],[Nov 2024 AF]]</f>
        <v>0</v>
      </c>
      <c r="GV84" s="95">
        <f>CJ84*Tabelle2[[#This Row],[Dec 2024 AF]]</f>
        <v>0</v>
      </c>
      <c r="GW84" s="95">
        <f>SUM(Tabelle2[[#This Row],[Jan 22 NF]:[Mar 22 NF]])</f>
        <v>0</v>
      </c>
      <c r="GX84" s="95">
        <f>SUM(Tabelle2[[#This Row],[Apr 22 NF]:[Jun 22 NF]])</f>
        <v>0</v>
      </c>
      <c r="GY84" s="95">
        <f>SUM(Tabelle2[[#This Row],[Jul 22 NF]:[Sep 22 NF]])</f>
        <v>0</v>
      </c>
      <c r="GZ84" s="95">
        <f>SUM(Tabelle2[[#This Row],[Oct 22 NF]:[Dec 22 NF]])</f>
        <v>0</v>
      </c>
      <c r="HA84" s="98">
        <f>SUM(Tabelle2[[#This Row],[Jan 23 NF]:[Mar 23 NF]])</f>
        <v>0</v>
      </c>
      <c r="HB84" s="98">
        <f>SUM(Tabelle2[[#This Row],[Apr 23 NF]:[Jun 23 NF]])</f>
        <v>0</v>
      </c>
      <c r="HC84" s="98">
        <f>SUM(Tabelle2[[#This Row],[Jul 23 NF]:[Sep 23 NF]])</f>
        <v>0</v>
      </c>
      <c r="HD84" s="98">
        <f>SUM(Tabelle2[[#This Row],[Oct 23 NF]:[Dec 23 NF]])</f>
        <v>0</v>
      </c>
      <c r="HE84" s="95">
        <f>SUM(Tabelle2[[#This Row],[Jan 24 NF]:[Mar 24 NF]])</f>
        <v>0</v>
      </c>
      <c r="HF84" s="98">
        <f>SUM(Tabelle2[[#This Row],[Apr 24 NF]:[Jun 24 NF]])</f>
        <v>0</v>
      </c>
      <c r="HG84" s="98">
        <f>SUM(Tabelle2[[#This Row],[Jul 24 NF]:[Sep 24 NF]])</f>
        <v>0</v>
      </c>
      <c r="HH84" s="98">
        <f>SUM(Tabelle2[[#This Row],[Oct 24 NF]:[Dec 24 NF]])</f>
        <v>0</v>
      </c>
      <c r="HI84" s="95">
        <v>0</v>
      </c>
      <c r="HJ84" s="95">
        <v>0</v>
      </c>
      <c r="HK84" s="95">
        <v>0</v>
      </c>
      <c r="HL84" s="95">
        <v>0</v>
      </c>
      <c r="HM84" s="95">
        <v>0</v>
      </c>
      <c r="HN84" s="95">
        <v>0</v>
      </c>
      <c r="HO84" s="95">
        <v>0</v>
      </c>
      <c r="HP84" s="95">
        <v>0</v>
      </c>
      <c r="HQ84" s="95">
        <v>0</v>
      </c>
      <c r="HR84" s="95">
        <v>0</v>
      </c>
      <c r="HS84" s="95">
        <v>0</v>
      </c>
      <c r="HT84" s="95">
        <v>0</v>
      </c>
      <c r="HU84" s="95">
        <v>0</v>
      </c>
      <c r="HV84" s="98">
        <v>0</v>
      </c>
      <c r="HW84" s="98">
        <v>0</v>
      </c>
      <c r="HX84" s="98">
        <v>0</v>
      </c>
      <c r="HY84" s="98">
        <v>0</v>
      </c>
      <c r="HZ84" s="98">
        <f>SUM(Tabelle2[[#This Row],[Jan 22 NF]:[Dec 22 NF]])</f>
        <v>0</v>
      </c>
      <c r="IA84" s="98">
        <f>SUM(Tabelle2[[#This Row],[Jan 23 NF]:[Dec 23 NF]])</f>
        <v>0</v>
      </c>
      <c r="IB84" s="98">
        <f>SUM(Tabelle2[[#This Row],[Jan 24 NF]:[Dec 24 NF]])</f>
        <v>0</v>
      </c>
      <c r="IC84" s="98">
        <f>IFERROR(Tabelle2[[#This Row],[2025 CF]]*Tabelle2[[#This Row],[2025 AF]],0)</f>
        <v>0</v>
      </c>
      <c r="ID84" s="98">
        <f>IFERROR(Tabelle2[[#This Row],[2026 CF]]*Tabelle2[[#This Row],[2026 AF]],0)</f>
        <v>0</v>
      </c>
      <c r="IE84" s="98">
        <f>IFERROR(Tabelle2[[#This Row],[2027 CF]]*Tabelle2[[#This Row],[2027 AF]],0)</f>
        <v>0</v>
      </c>
      <c r="IF84" s="98">
        <f>IFERROR(Tabelle2[[#This Row],[2028 CF]]*Tabelle2[[#This Row],[2028 AF]],0)</f>
        <v>0</v>
      </c>
      <c r="IG84" s="98">
        <f>IFERROR(Tabelle2[[#This Row],[2029 CF]]*Tabelle2[[#This Row],[2029 AF]],0)</f>
        <v>0</v>
      </c>
      <c r="IH84" s="98">
        <f>IFERROR(Tabelle2[[#This Row],[2030 CF]]*Tabelle2[[#This Row],[2030 AF]],0)</f>
        <v>0</v>
      </c>
      <c r="II84" s="98">
        <f>IFERROR(Tabelle2[[#This Row],[2031 CF]]*Tabelle2[[#This Row],[2031 AF]],0)</f>
        <v>0</v>
      </c>
      <c r="IJ84" s="98">
        <f>IFERROR(Tabelle2[[#This Row],[2032 CF]]*Tabelle2[[#This Row],[2032 AF]],0)</f>
        <v>0</v>
      </c>
      <c r="IK84" s="98">
        <f>IFERROR(Tabelle2[[#This Row],[2033 CF]]*Tabelle2[[#This Row],[2033 AF]],0)</f>
        <v>0</v>
      </c>
      <c r="IL84" s="98">
        <f>IFERROR(Tabelle2[[#This Row],[2034 CF]]*Tabelle2[[#This Row],[2034 AF]],0)</f>
        <v>0</v>
      </c>
      <c r="IM84" s="98">
        <f>IFERROR(Tabelle2[[#This Row],[2035 CF]]*Tabelle2[[#This Row],[2035 AF]],0)</f>
        <v>0</v>
      </c>
      <c r="IN84" s="51">
        <v>0</v>
      </c>
      <c r="IO84" s="51">
        <v>0</v>
      </c>
      <c r="IP84" s="51">
        <v>0</v>
      </c>
      <c r="IQ84" s="51">
        <v>0</v>
      </c>
      <c r="IR84" s="51">
        <v>0</v>
      </c>
      <c r="IS84" s="51">
        <v>0</v>
      </c>
      <c r="IT84" s="51">
        <v>0</v>
      </c>
      <c r="IU84" s="51">
        <v>0</v>
      </c>
      <c r="IV84" s="51">
        <v>0</v>
      </c>
      <c r="IW84" s="51">
        <v>0</v>
      </c>
      <c r="IX84" s="51">
        <v>0</v>
      </c>
      <c r="IY84" s="51">
        <v>0</v>
      </c>
      <c r="IZ84" s="199">
        <v>0</v>
      </c>
      <c r="JA84" s="199">
        <v>0</v>
      </c>
      <c r="JB84" s="199">
        <v>0</v>
      </c>
      <c r="JC84" s="199">
        <v>0</v>
      </c>
      <c r="JD84" s="199">
        <v>0</v>
      </c>
      <c r="JE84" s="196">
        <v>0</v>
      </c>
      <c r="JF84" s="196">
        <v>0</v>
      </c>
      <c r="JG84" s="196">
        <v>0</v>
      </c>
      <c r="JH84" s="196">
        <v>0</v>
      </c>
      <c r="JI84" s="196">
        <v>0</v>
      </c>
      <c r="JJ84" s="196">
        <v>0</v>
      </c>
      <c r="JK84" s="196">
        <v>0</v>
      </c>
      <c r="JL84" s="196">
        <v>0</v>
      </c>
      <c r="JM84" s="196">
        <v>0</v>
      </c>
      <c r="JN84" s="196">
        <v>0</v>
      </c>
      <c r="JO84" s="196">
        <v>0</v>
      </c>
      <c r="JP84" s="196">
        <v>0</v>
      </c>
      <c r="JQ84" s="196">
        <f>SUM(Tabelle2[[#This Row],[Jan-23B]:[Mar-23B]])</f>
        <v>0</v>
      </c>
      <c r="JR84" s="196">
        <f>SUM(Tabelle2[[#This Row],[Apr-23B]:[Jun-23B]])</f>
        <v>0</v>
      </c>
      <c r="JS84" s="196">
        <f>SUM(Tabelle2[[#This Row],[Jul-23B]:[Sep-23B]])</f>
        <v>0</v>
      </c>
      <c r="JT84" s="196">
        <f>SUM(Tabelle2[[#This Row],[Oct-23B]:[Dec-23B]])</f>
        <v>0</v>
      </c>
      <c r="JU84" s="196">
        <f>SUM(Tabelle2[[#This Row],[1Q23 B1]:[4Q23 B]])</f>
        <v>0</v>
      </c>
      <c r="JV84" s="196">
        <v>0</v>
      </c>
      <c r="JW84" s="196">
        <v>0</v>
      </c>
      <c r="JX84" s="196">
        <v>0</v>
      </c>
      <c r="JY84" s="196">
        <v>0</v>
      </c>
      <c r="JZ84" s="196">
        <v>0</v>
      </c>
      <c r="KA84" s="196">
        <v>0</v>
      </c>
      <c r="KB84" s="196">
        <v>0</v>
      </c>
      <c r="KC84" s="196">
        <v>0</v>
      </c>
      <c r="KD84" s="196">
        <v>0</v>
      </c>
      <c r="KE84" s="196">
        <v>0</v>
      </c>
      <c r="KF84" s="196" t="str">
        <f>IF(SUM(Tabelle2[[#This Row],[2018 NF]:[2028 NF]],Tabelle2[[#This Row],[2023 B]])&gt;0,"yes","no")</f>
        <v>no</v>
      </c>
      <c r="KG84" s="196">
        <f>IFERROR(INDEX(Tabelle2[[#Headers],[2005 NF]:[2034 NF]],MATCH(TRUE,INDEX(Tabelle2[[#This Row],[2005 NF]:[2034 NF]]&gt;1000,),0)),0)</f>
        <v>0</v>
      </c>
      <c r="KH84" s="196">
        <f>IFERROR(LOOKUP(2,1/(Tabelle2[[#This Row],[2005 NF]:[2035 NF]]&gt;1000),Tabelle2[[#Headers],[2005 NF]:[2035 NF]]),0)</f>
        <v>0</v>
      </c>
      <c r="KI84" s="196">
        <f>SUM(Tabelle2[[#This Row],[Jan 23 NF]:[Mar 23 NF]])</f>
        <v>0</v>
      </c>
      <c r="KJ84" s="196">
        <f>SUM(Tabelle2[[#This Row],[Jan-23B]:[Mar-23B]])</f>
        <v>0</v>
      </c>
      <c r="KK84" s="52">
        <v>0</v>
      </c>
      <c r="KL84" s="52">
        <v>0</v>
      </c>
      <c r="KM84" s="52">
        <v>0</v>
      </c>
      <c r="KN84" s="52">
        <v>0</v>
      </c>
      <c r="KO84" s="52">
        <v>0</v>
      </c>
      <c r="KP84" s="52">
        <v>0</v>
      </c>
      <c r="KQ84" s="52">
        <v>0</v>
      </c>
      <c r="KR84" s="52">
        <v>0</v>
      </c>
      <c r="KS84" s="52">
        <v>0</v>
      </c>
      <c r="KT84" s="52">
        <v>0</v>
      </c>
      <c r="KU84" s="52">
        <v>0</v>
      </c>
      <c r="KV84" s="52">
        <v>0</v>
      </c>
      <c r="KW84" s="52">
        <v>0</v>
      </c>
      <c r="KX84" s="52">
        <v>0</v>
      </c>
      <c r="KY84" s="52">
        <v>0</v>
      </c>
      <c r="KZ84" s="52">
        <v>0</v>
      </c>
      <c r="LA84" s="52" t="e">
        <f>$AV84*2.204623/#REF!*$AP84*Tabelle2[[#This Row],[May 23 NF]]</f>
        <v>#REF!</v>
      </c>
      <c r="LB84" s="52" t="e">
        <f>$AV84*2.204623/#REF!*$AP84*Tabelle2[[#This Row],[Jun 23 NF]]</f>
        <v>#REF!</v>
      </c>
      <c r="LC84" s="52" t="e">
        <f>$AV84*2.204623/#REF!*$AP84*Tabelle2[[#This Row],[Jul 23 NF]]</f>
        <v>#REF!</v>
      </c>
      <c r="LD84" s="52" t="e">
        <f>$AV84*2.204623/#REF!*$AP84*Tabelle2[[#This Row],[Aug 23 NF]]</f>
        <v>#REF!</v>
      </c>
      <c r="LE84" s="52" t="e">
        <f>$AV84*2.204623/#REF!*$AP84*Tabelle2[[#This Row],[Sep 23 NF]]</f>
        <v>#REF!</v>
      </c>
      <c r="LF84" s="52" t="e">
        <f>$AV84*2.204623/#REF!*$AP84*Tabelle2[[#This Row],[Oct 23 NF]]</f>
        <v>#REF!</v>
      </c>
      <c r="LG84" s="52" t="e">
        <f>$AV84*2.204623/#REF!*$AP84*Tabelle2[[#This Row],[Nov 23 NF]]</f>
        <v>#REF!</v>
      </c>
      <c r="LH84" s="52" t="e">
        <f>$AV84*2.204623/#REF!*$AP84*Tabelle2[[#This Row],[Dec 23 NF]]</f>
        <v>#REF!</v>
      </c>
      <c r="LI84" s="52" t="e">
        <f>$AV84*2.204623/#REF!*$AP84*Tabelle2[[#This Row],[Jan 24 NF]]</f>
        <v>#REF!</v>
      </c>
      <c r="LJ84" s="52" t="e">
        <f>$AV84*2.204623/#REF!*$AP84*Tabelle2[[#This Row],[Feb 24 NF]]</f>
        <v>#REF!</v>
      </c>
      <c r="LK84" s="52" t="e">
        <f>$AV84*2.204623/#REF!*$AP84*Tabelle2[[#This Row],[Mar 24 NF]]</f>
        <v>#REF!</v>
      </c>
      <c r="LL84" s="52" t="e">
        <f>$AV84*2.204623/#REF!*$AP84*Tabelle2[[#This Row],[Apr 24 NF]]</f>
        <v>#REF!</v>
      </c>
      <c r="LM84" s="52" t="e">
        <f>$AV84*2.204623/#REF!*$AP84*Tabelle2[[#This Row],[May 24 NF]]</f>
        <v>#REF!</v>
      </c>
      <c r="LN84" s="52" t="e">
        <f>$AV84*2.204623/#REF!*$AP84*Tabelle2[[#This Row],[Jun 24 NF]]</f>
        <v>#REF!</v>
      </c>
      <c r="LO84" s="52" t="e">
        <f>$AV84*2.204623/#REF!*$AP84*Tabelle2[[#This Row],[Jul 24 NF]]</f>
        <v>#REF!</v>
      </c>
      <c r="LP84" s="52" t="e">
        <f>$AV84*2.204623/#REF!*$AP84*Tabelle2[[#This Row],[Aug 24 NF]]</f>
        <v>#REF!</v>
      </c>
      <c r="LQ84" s="52" t="e">
        <f>$AV84*2.204623/#REF!*$AP84*Tabelle2[[#This Row],[Sep 24 NF]]</f>
        <v>#REF!</v>
      </c>
      <c r="LR84" s="52" t="e">
        <f>$AV84*2.204623/#REF!*$AP84*Tabelle2[[#This Row],[Oct 24 NF]]</f>
        <v>#REF!</v>
      </c>
      <c r="LS84" s="52" t="e">
        <f>$AV84*2.204623/#REF!*$AP84*Tabelle2[[#This Row],[Nov 24 NF]]</f>
        <v>#REF!</v>
      </c>
      <c r="LT84" s="52" t="e">
        <f>$AV84*2.204623/#REF!*$AP84*Tabelle2[[#This Row],[Dec 24 NF]]</f>
        <v>#REF!</v>
      </c>
      <c r="LU84" s="198">
        <f>SUM(Tabelle2[[#This Row],[Jan 22 EV]:[Mar 22 EV]])</f>
        <v>0</v>
      </c>
      <c r="LV84" s="198">
        <f>SUM(Tabelle2[[#This Row],[Apr 22 EV]:[Jun 22 EV]])</f>
        <v>0</v>
      </c>
      <c r="LW84" s="198">
        <f>SUM(Tabelle2[[#This Row],[Jul 22 EV]:[Sep 22 EV]])</f>
        <v>0</v>
      </c>
      <c r="LX84" s="198">
        <f>SUM(Tabelle2[[#This Row],[Oct 22 EV]:[Dec 22 EV]])</f>
        <v>0</v>
      </c>
      <c r="LY84" s="198">
        <f>SUM(Tabelle2[[#This Row],[Jan 23 EV]:[Mar 23 EV]])</f>
        <v>0</v>
      </c>
      <c r="LZ84" s="198" t="e">
        <f>SUM(Tabelle2[[#This Row],[Apr 23 EV]:[Jun 23 EV]])</f>
        <v>#REF!</v>
      </c>
      <c r="MA84" s="198" t="e">
        <f>SUM(Tabelle2[[#This Row],[Jul 23 EV]:[Sep 23 EV]])</f>
        <v>#REF!</v>
      </c>
      <c r="MB84" s="198" t="e">
        <f>SUM(Tabelle2[[#This Row],[Oct 23 EV]:[Dec 23 EV]])</f>
        <v>#REF!</v>
      </c>
      <c r="MC84" s="198" t="e">
        <f>SUM(Tabelle2[[#This Row],[Jan 24 EV]:[Mar 24 EV]])</f>
        <v>#REF!</v>
      </c>
      <c r="MD84" s="198" t="e">
        <f>SUM(Tabelle2[[#This Row],[Apr 24 EV]:[Jun 24 EV]])</f>
        <v>#REF!</v>
      </c>
      <c r="ME84" s="198" t="e">
        <f>SUM(Tabelle2[[#This Row],[Jul 24 EV]:[Sep 24 EV]])</f>
        <v>#REF!</v>
      </c>
      <c r="MF84" s="198" t="e">
        <f>SUM(Tabelle2[[#This Row],[Oct 24 EV]:[Dec 24 EV]])</f>
        <v>#REF!</v>
      </c>
      <c r="MG84" s="68">
        <v>0</v>
      </c>
      <c r="MH84" s="68">
        <v>0</v>
      </c>
      <c r="MI84" s="68">
        <v>0</v>
      </c>
      <c r="MJ84" s="68">
        <v>0</v>
      </c>
      <c r="MK84" s="68">
        <v>0</v>
      </c>
      <c r="ML84" s="68">
        <v>0</v>
      </c>
      <c r="MM84" s="68">
        <v>0</v>
      </c>
      <c r="MN84" s="68">
        <v>0</v>
      </c>
      <c r="MO84" s="68">
        <v>0</v>
      </c>
      <c r="MP84" s="98">
        <v>0</v>
      </c>
      <c r="MQ84" s="98" t="e">
        <f>$AS84*2.204623/#REF!*$AP84*HU84</f>
        <v>#REF!</v>
      </c>
      <c r="MR84" s="98" t="e">
        <f>$AT84*2.204623/#REF!*$AP84*HV84</f>
        <v>#REF!</v>
      </c>
      <c r="MS84" s="98">
        <v>0</v>
      </c>
      <c r="MT84" s="98">
        <v>0</v>
      </c>
      <c r="MU84" s="98">
        <v>0</v>
      </c>
      <c r="MV84" s="98">
        <f>SUM(Tabelle2[[#This Row],[Jan 22 EV]:[Dec 22 EV]])</f>
        <v>0</v>
      </c>
      <c r="MW84" s="98" t="e">
        <f>SUM(Tabelle2[[#This Row],[Jan 23 EV]:[Dec 23 EV]])</f>
        <v>#REF!</v>
      </c>
      <c r="MX84" s="98" t="e">
        <f>SUM(Tabelle2[[#This Row],[Jan 24 EV]:[Dec 24 EV]])</f>
        <v>#REF!</v>
      </c>
      <c r="MY84" s="98">
        <f t="shared" si="51"/>
        <v>0</v>
      </c>
      <c r="MZ84" s="98">
        <f t="shared" si="52"/>
        <v>0</v>
      </c>
      <c r="NA84" s="98">
        <f t="shared" si="53"/>
        <v>0</v>
      </c>
      <c r="NB84" s="98">
        <f t="shared" si="54"/>
        <v>0</v>
      </c>
      <c r="NC84" s="52">
        <v>0</v>
      </c>
      <c r="ND84" s="52">
        <v>0</v>
      </c>
      <c r="NE84" s="52">
        <v>0</v>
      </c>
      <c r="NF84" s="52">
        <v>0</v>
      </c>
      <c r="NG84" s="52">
        <v>0</v>
      </c>
      <c r="NH84" s="52">
        <v>0</v>
      </c>
      <c r="NI84" s="52">
        <v>0</v>
      </c>
      <c r="NJ84" s="52">
        <v>0</v>
      </c>
      <c r="NK84" s="52">
        <v>0</v>
      </c>
      <c r="NL84" s="52">
        <v>0</v>
      </c>
      <c r="NM84" s="52">
        <v>0</v>
      </c>
      <c r="NN84" s="52">
        <v>0</v>
      </c>
      <c r="NO84" s="198">
        <f t="shared" si="58"/>
        <v>0</v>
      </c>
      <c r="NP84" s="198">
        <f t="shared" si="59"/>
        <v>0</v>
      </c>
      <c r="NQ84" s="198">
        <f t="shared" si="60"/>
        <v>0</v>
      </c>
      <c r="NR84" s="198">
        <f t="shared" si="61"/>
        <v>0</v>
      </c>
      <c r="NS84" s="198">
        <f t="shared" si="62"/>
        <v>0</v>
      </c>
      <c r="NT84" s="198">
        <v>0</v>
      </c>
      <c r="NU84" s="198">
        <v>0</v>
      </c>
      <c r="NV84" s="198">
        <v>0</v>
      </c>
      <c r="NW84" s="198">
        <v>0</v>
      </c>
      <c r="NX84" s="198">
        <v>0</v>
      </c>
      <c r="NY84" s="198">
        <v>0</v>
      </c>
      <c r="NZ84" s="198">
        <v>0</v>
      </c>
      <c r="OA84" s="198">
        <v>0</v>
      </c>
      <c r="OB84" s="198">
        <v>0</v>
      </c>
      <c r="OC84" s="198">
        <v>0</v>
      </c>
      <c r="OD84" s="198">
        <v>0</v>
      </c>
      <c r="OE84" s="198">
        <v>0</v>
      </c>
      <c r="OF84" s="198">
        <f>SUM(Tabelle2[[#This Row],[Jan 23 B EV]:[Mar 23 B EV]])</f>
        <v>0</v>
      </c>
      <c r="OG84" s="198">
        <f>SUM(Tabelle2[[#This Row],[Apr 23 B EV]:[Jun 23 B EV]])</f>
        <v>0</v>
      </c>
      <c r="OH84" s="198">
        <f>SUM(Tabelle2[[#This Row],[Jul 23 B EV]:[Sep 23 B EV]])</f>
        <v>0</v>
      </c>
      <c r="OI84" s="198">
        <f>SUM(Tabelle2[[#This Row],[Oct 23 B EV]:[Dec 23 B EV]])</f>
        <v>0</v>
      </c>
      <c r="OJ84" s="198">
        <f>SUM(Tabelle2[[#This Row],[Jan 23 B EV]:[Dec 23 B EV]])</f>
        <v>0</v>
      </c>
      <c r="OK84" s="68"/>
      <c r="OL84" s="68"/>
      <c r="OM84" s="43" t="s">
        <v>973</v>
      </c>
      <c r="ON84" s="43">
        <v>0</v>
      </c>
      <c r="OO84" s="43">
        <v>0</v>
      </c>
      <c r="OP84" s="43">
        <v>0</v>
      </c>
      <c r="OQ84" s="68"/>
      <c r="OR84" s="68"/>
      <c r="OS84" s="68"/>
      <c r="OT84" s="68"/>
      <c r="OU84" s="68"/>
      <c r="OV84" s="68"/>
      <c r="OW84" s="68"/>
      <c r="OX84" s="198">
        <v>0</v>
      </c>
      <c r="OY84" s="198">
        <v>0</v>
      </c>
      <c r="OZ84" s="198">
        <v>0</v>
      </c>
      <c r="PA84" s="198">
        <v>0</v>
      </c>
      <c r="PB84" s="353">
        <v>0</v>
      </c>
      <c r="PC84" s="49" t="s">
        <v>57</v>
      </c>
      <c r="PD84" s="341" t="s">
        <v>100</v>
      </c>
      <c r="PE84" s="3" t="s">
        <v>159</v>
      </c>
      <c r="PF84" s="221" t="s">
        <v>45</v>
      </c>
      <c r="PG84" s="342">
        <v>0</v>
      </c>
      <c r="PH84" s="221">
        <v>0</v>
      </c>
      <c r="PI84" s="30">
        <v>1</v>
      </c>
      <c r="PJ84" s="30" t="s">
        <v>45</v>
      </c>
      <c r="PK84" s="30">
        <v>0</v>
      </c>
      <c r="PL84" s="30"/>
      <c r="PM84" s="334"/>
      <c r="PN84" s="341" t="s">
        <v>972</v>
      </c>
      <c r="PO84" s="334" t="s">
        <v>17</v>
      </c>
      <c r="PP84" s="200">
        <v>2407.8740082170316</v>
      </c>
      <c r="PQ84" s="56">
        <v>2220.7924770497352</v>
      </c>
      <c r="PR84" s="56">
        <v>2393.0833333333335</v>
      </c>
      <c r="PS84" s="56">
        <v>2425</v>
      </c>
      <c r="PT84" s="200">
        <v>2151.6666666666665</v>
      </c>
      <c r="PU84" s="200">
        <v>2059.5416666666665</v>
      </c>
      <c r="PV84" s="200">
        <v>2813.8101851851857</v>
      </c>
      <c r="PW84" s="200">
        <v>3372.4709444775326</v>
      </c>
      <c r="PX84" s="200" t="e">
        <f>IF($PI84=1,SUMIF(#REF!,$PF84,#REF!),SUMIF(#REF!,$PJ84,#REF!))</f>
        <v>#REF!</v>
      </c>
      <c r="PY84" s="200" t="e">
        <f>IF($PI84=1,SUMIF(#REF!,$PF84,#REF!),SUMIF(#REF!,$PJ84,#REF!))</f>
        <v>#REF!</v>
      </c>
      <c r="PZ84" s="200" t="e">
        <f>IF($PI84=1,SUMIF(#REF!,$PF84,#REF!),SUMIF(#REF!,$PJ84,#REF!))</f>
        <v>#REF!</v>
      </c>
      <c r="QA84" s="200" t="e">
        <f>IF($PI84=1,SUMIF(#REF!,$PF84,#REF!),SUMIF(#REF!,$PJ84,#REF!))</f>
        <v>#REF!</v>
      </c>
      <c r="QB84" s="200" t="e">
        <f>IF($PI84=1,SUMIF(#REF!,$PF84,#REF!),SUMIF(#REF!,$PJ84,#REF!))</f>
        <v>#REF!</v>
      </c>
      <c r="QC84" s="200" t="e">
        <f>IF($PI84=1,SUMIF(#REF!,$PF84,#REF!),SUMIF(#REF!,$PJ84,#REF!))</f>
        <v>#REF!</v>
      </c>
      <c r="QD84" s="57">
        <f t="shared" si="55"/>
        <v>2.9314460697056508</v>
      </c>
      <c r="QE84" s="57">
        <f t="shared" si="56"/>
        <v>3.1588700000000003</v>
      </c>
      <c r="QF84" s="57">
        <f t="shared" si="50"/>
        <v>3.2010000000000001</v>
      </c>
      <c r="QG84" s="57">
        <f t="shared" si="57"/>
        <v>2.8401999999999998</v>
      </c>
      <c r="QH84" s="57">
        <f t="shared" si="85"/>
        <v>2.7185949999999997</v>
      </c>
      <c r="QI84" s="57">
        <f t="shared" si="86"/>
        <v>3.7142294444444452</v>
      </c>
      <c r="QJ84" s="57">
        <f>IF(Tabelle2[[#This Row],[Index and Premium Usage]]=1,($AW84*(1+$AZ84))*(PW84*(1+$PG84)+$PH84)/1000,($AW84*(1+$AZ84))*(PW84*(1+$PG84)+$PK84)/1000)</f>
        <v>4.4516616467103427</v>
      </c>
      <c r="QK84" s="57" t="e">
        <f>IF($PI84=1,($AW84*(1+$AY84))*(PX84*(1+$PG84)+$PH84)/1000,($AW84*(1+$AZ84))*(PX84*(1+$PG84)+$PK84+Tabelle2[[#This Row],[Premium VW 2023]])/1000)</f>
        <v>#REF!</v>
      </c>
      <c r="QL84" s="57" t="e">
        <f t="shared" si="44"/>
        <v>#REF!</v>
      </c>
      <c r="QM84" s="57" t="e">
        <f t="shared" si="45"/>
        <v>#REF!</v>
      </c>
      <c r="QN84" s="57" t="e">
        <f t="shared" si="46"/>
        <v>#REF!</v>
      </c>
      <c r="QO84" s="57" t="e">
        <f t="shared" si="47"/>
        <v>#REF!</v>
      </c>
      <c r="QP84" s="57" t="e">
        <f t="shared" si="48"/>
        <v>#REF!</v>
      </c>
    </row>
    <row r="85" spans="1:458" ht="15" customHeight="1">
      <c r="A85" s="94" t="s">
        <v>849</v>
      </c>
      <c r="B85" s="94" t="s">
        <v>87</v>
      </c>
      <c r="C85" s="94" t="s">
        <v>1553</v>
      </c>
      <c r="D85" s="2" t="s">
        <v>108</v>
      </c>
      <c r="E85" s="173" t="s">
        <v>304</v>
      </c>
      <c r="F85" s="2" t="s">
        <v>304</v>
      </c>
      <c r="G85" s="2" t="s">
        <v>304</v>
      </c>
      <c r="H85" s="2" t="s">
        <v>1558</v>
      </c>
      <c r="I85" s="188" t="s">
        <v>248</v>
      </c>
      <c r="J85" s="2" t="s">
        <v>1238</v>
      </c>
      <c r="K85" s="2" t="s">
        <v>28</v>
      </c>
      <c r="L85" s="2" t="s">
        <v>28</v>
      </c>
      <c r="M85" s="2" t="s">
        <v>461</v>
      </c>
      <c r="N85" s="64"/>
      <c r="O85" s="64"/>
      <c r="P85" s="65"/>
      <c r="Q85" s="2"/>
      <c r="R85" s="63"/>
      <c r="S85" s="63"/>
      <c r="T85" s="94" t="s">
        <v>1282</v>
      </c>
      <c r="U85" s="63" t="s">
        <v>14</v>
      </c>
      <c r="V85" s="63"/>
      <c r="W85" s="63"/>
      <c r="X85" s="94"/>
      <c r="Y85" s="94" t="s">
        <v>66</v>
      </c>
      <c r="Z85" s="94" t="s">
        <v>261</v>
      </c>
      <c r="AA85" s="69" t="s">
        <v>462</v>
      </c>
      <c r="AB85" s="64"/>
      <c r="AC85" s="64"/>
      <c r="AD85" s="63"/>
      <c r="AE85" s="63"/>
      <c r="AF85" s="63" t="s">
        <v>119</v>
      </c>
      <c r="AG85" s="2"/>
      <c r="AH85" s="2"/>
      <c r="AI85" s="2"/>
      <c r="AJ85" s="63" t="s">
        <v>120</v>
      </c>
      <c r="AK85" s="66"/>
      <c r="AL85" s="67"/>
      <c r="AM85" s="67"/>
      <c r="AN85" s="67"/>
      <c r="AO85" s="67"/>
      <c r="AP85" s="67">
        <v>1</v>
      </c>
      <c r="AQ85" s="33"/>
      <c r="AR85" s="37">
        <v>1</v>
      </c>
      <c r="AS85" s="67">
        <v>1</v>
      </c>
      <c r="AT85" s="67">
        <v>1</v>
      </c>
      <c r="AU85" s="67">
        <v>1</v>
      </c>
      <c r="AV85" s="67">
        <v>1</v>
      </c>
      <c r="AW85" s="33">
        <v>1</v>
      </c>
      <c r="AX85" s="193"/>
      <c r="AY85" s="36">
        <v>0.2</v>
      </c>
      <c r="AZ85" s="36">
        <v>0.2</v>
      </c>
      <c r="BA85" s="96">
        <v>0</v>
      </c>
      <c r="BB85" s="96">
        <v>0</v>
      </c>
      <c r="BC85" s="96">
        <v>0</v>
      </c>
      <c r="BD85" s="96">
        <v>0</v>
      </c>
      <c r="BE85" s="133">
        <v>0</v>
      </c>
      <c r="BF85" s="133">
        <v>0</v>
      </c>
      <c r="BG85" s="133">
        <v>0</v>
      </c>
      <c r="BH85" s="133">
        <v>0</v>
      </c>
      <c r="BI85" s="133">
        <v>0</v>
      </c>
      <c r="BJ85" s="133">
        <v>0</v>
      </c>
      <c r="BK85" s="133">
        <v>0</v>
      </c>
      <c r="BL85" s="133">
        <v>0</v>
      </c>
      <c r="BM85" s="96">
        <v>0</v>
      </c>
      <c r="BN85" s="96">
        <v>0</v>
      </c>
      <c r="BO85" s="96">
        <v>0</v>
      </c>
      <c r="BP85" s="96">
        <v>0</v>
      </c>
      <c r="BQ85" s="96">
        <v>0</v>
      </c>
      <c r="BR85" s="96">
        <v>0</v>
      </c>
      <c r="BS85" s="96">
        <v>0</v>
      </c>
      <c r="BT85" s="96">
        <v>0</v>
      </c>
      <c r="BU85" s="96">
        <v>0</v>
      </c>
      <c r="BV85" s="96">
        <v>0</v>
      </c>
      <c r="BW85" s="96">
        <v>0</v>
      </c>
      <c r="BX85" s="96">
        <v>0</v>
      </c>
      <c r="BY85" s="96">
        <v>0</v>
      </c>
      <c r="BZ85" s="96">
        <v>0</v>
      </c>
      <c r="CA85" s="96">
        <v>0</v>
      </c>
      <c r="CB85" s="96">
        <v>0</v>
      </c>
      <c r="CC85" s="96">
        <v>0</v>
      </c>
      <c r="CD85" s="96">
        <v>0</v>
      </c>
      <c r="CE85" s="96">
        <v>0</v>
      </c>
      <c r="CF85" s="96">
        <v>0</v>
      </c>
      <c r="CG85" s="96">
        <v>0</v>
      </c>
      <c r="CH85" s="96">
        <v>0</v>
      </c>
      <c r="CI85" s="96">
        <v>0</v>
      </c>
      <c r="CJ85" s="96">
        <v>0</v>
      </c>
      <c r="CK85" s="95">
        <f>SUM(Tabelle2[[#This Row],[Jan 22 CF]:[Mar 22 CF]])</f>
        <v>0</v>
      </c>
      <c r="CL85" s="95">
        <f>SUM(Tabelle2[[#This Row],[Apr 22 CF]:[Jun 22 CF]])</f>
        <v>0</v>
      </c>
      <c r="CM85" s="95">
        <f>SUM(Tabelle2[[#This Row],[Jul 22 CF]:[Sep 22 CF]])</f>
        <v>0</v>
      </c>
      <c r="CN85" s="95">
        <f>SUM(Tabelle2[[#This Row],[Oct 22 CF]:[Dec 22 CF]])</f>
        <v>0</v>
      </c>
      <c r="CO85" s="95">
        <f>SUM(Tabelle2[[#This Row],[Jan 23 CF]:[Mar 23 CF]])</f>
        <v>0</v>
      </c>
      <c r="CP85" s="95">
        <f>SUM(Tabelle2[[#This Row],[Apr 23 CF]:[Jun 23 CF]])</f>
        <v>0</v>
      </c>
      <c r="CQ85" s="95">
        <f>SUM(Tabelle2[[#This Row],[Jul 23 CF]:[Sep 23 CF]])</f>
        <v>0</v>
      </c>
      <c r="CR85" s="95">
        <f>SUM(Tabelle2[[#This Row],[Oct 23 CF]:[Dec 23 CF]])</f>
        <v>0</v>
      </c>
      <c r="CS85" s="95">
        <f>SUM(Tabelle2[[#This Row],[Jan 24 CF]:[Mar 24 CF]])</f>
        <v>0</v>
      </c>
      <c r="CT85" s="95">
        <f>SUM(Tabelle2[[#This Row],[Apr 24 CF]:[Jun 24 CF]])</f>
        <v>0</v>
      </c>
      <c r="CU85" s="95">
        <f>SUM(Tabelle2[[#This Row],[Jul 24 CF]:[Sep 24 CF]])</f>
        <v>0</v>
      </c>
      <c r="CV85" s="95">
        <f>SUM(Tabelle2[[#This Row],[Oct 24 CF]:[Dec 24 CF]])</f>
        <v>0</v>
      </c>
      <c r="CW85" s="98">
        <v>0</v>
      </c>
      <c r="CX85" s="275">
        <v>0</v>
      </c>
      <c r="CY85" s="98">
        <v>0</v>
      </c>
      <c r="CZ85" s="52">
        <v>0</v>
      </c>
      <c r="DA85" s="52">
        <f>SUM(Tabelle2[[#This Row],[Jan 22 CF]:[Dec 22 CF]])</f>
        <v>0</v>
      </c>
      <c r="DB85" s="98">
        <f>SUM(Tabelle2[[#This Row],[Jan 23 CF]:[Dec 23 CF]])</f>
        <v>0</v>
      </c>
      <c r="DC85" s="98">
        <f>SUM(Tabelle2[[#This Row],[Jan 24 CF]:[Dec 24 CF]])</f>
        <v>0</v>
      </c>
      <c r="DD85" s="98">
        <v>0</v>
      </c>
      <c r="DE85" s="98">
        <v>0</v>
      </c>
      <c r="DF85" s="98">
        <v>0</v>
      </c>
      <c r="DG85" s="98">
        <v>0</v>
      </c>
      <c r="DH85" s="98">
        <v>0</v>
      </c>
      <c r="DI85" s="98">
        <v>0</v>
      </c>
      <c r="DJ85" s="98">
        <v>0</v>
      </c>
      <c r="DK85" s="98">
        <v>0</v>
      </c>
      <c r="DL85" s="98">
        <v>0</v>
      </c>
      <c r="DM85" s="98">
        <v>0</v>
      </c>
      <c r="DN85" s="95"/>
      <c r="DO85" s="95"/>
      <c r="DP85" s="226">
        <v>0.95</v>
      </c>
      <c r="DQ85" s="226">
        <v>0.92500000000000004</v>
      </c>
      <c r="DR85" s="226">
        <v>0.8</v>
      </c>
      <c r="DS85" s="226">
        <v>0.85</v>
      </c>
      <c r="DT85" s="226">
        <v>0.9</v>
      </c>
      <c r="DU85" s="226">
        <v>0.9</v>
      </c>
      <c r="DV85" s="226">
        <v>0.9</v>
      </c>
      <c r="DW85" s="226">
        <v>0.9</v>
      </c>
      <c r="DX85" s="226">
        <v>0.9</v>
      </c>
      <c r="DY85" s="226">
        <v>0.9</v>
      </c>
      <c r="DZ85" s="226">
        <v>0.9</v>
      </c>
      <c r="EA85" s="226">
        <v>0.88</v>
      </c>
      <c r="EB85" s="226">
        <v>0.9</v>
      </c>
      <c r="EC85" s="226">
        <v>0.93</v>
      </c>
      <c r="ED85" s="226">
        <v>0.93</v>
      </c>
      <c r="EE85" s="226">
        <v>0.9</v>
      </c>
      <c r="EF85" s="316">
        <v>0.9</v>
      </c>
      <c r="EG85" s="316">
        <v>0.9</v>
      </c>
      <c r="EH85" s="316">
        <v>0.9</v>
      </c>
      <c r="EI85" s="226">
        <v>0.95</v>
      </c>
      <c r="EJ85" s="226">
        <v>0.95</v>
      </c>
      <c r="EK85" s="226">
        <v>0.95</v>
      </c>
      <c r="EL85" s="226">
        <v>0.97499999999999998</v>
      </c>
      <c r="EM85" s="226">
        <v>0.95</v>
      </c>
      <c r="EN85" s="226">
        <v>0.9</v>
      </c>
      <c r="EO85" s="226">
        <v>0.9</v>
      </c>
      <c r="EP85" s="226">
        <v>0.9</v>
      </c>
      <c r="EQ85" s="226">
        <v>0.9</v>
      </c>
      <c r="ER85" s="226">
        <v>0.9</v>
      </c>
      <c r="ES85" s="226">
        <v>0.9</v>
      </c>
      <c r="ET85" s="226">
        <v>0.9</v>
      </c>
      <c r="EU85" s="226">
        <v>0.9</v>
      </c>
      <c r="EV85" s="226">
        <v>0.9</v>
      </c>
      <c r="EW85" s="226">
        <v>0.9</v>
      </c>
      <c r="EX85" s="226">
        <v>0.9</v>
      </c>
      <c r="EY85" s="226">
        <v>0.9</v>
      </c>
      <c r="EZ85" s="316">
        <v>0.9</v>
      </c>
      <c r="FA85" s="226">
        <v>0.9</v>
      </c>
      <c r="FB85" s="226">
        <v>0.85</v>
      </c>
      <c r="FC85" s="226">
        <v>0.85</v>
      </c>
      <c r="FD85" s="226">
        <v>0.85</v>
      </c>
      <c r="FE85" s="226">
        <v>0.85</v>
      </c>
      <c r="FF85" s="226">
        <v>0.85</v>
      </c>
      <c r="FG85" s="226">
        <v>0.85</v>
      </c>
      <c r="FH85" s="226">
        <v>0.85</v>
      </c>
      <c r="FI85" s="226">
        <v>0.85</v>
      </c>
      <c r="FJ85" s="226">
        <v>0.85</v>
      </c>
      <c r="FK85" s="226">
        <v>0.85</v>
      </c>
      <c r="FL85" s="226">
        <v>0.85</v>
      </c>
      <c r="FM85" s="195">
        <f t="shared" si="70"/>
        <v>0</v>
      </c>
      <c r="FN85" s="195">
        <f t="shared" si="71"/>
        <v>0</v>
      </c>
      <c r="FO85" s="195">
        <f t="shared" si="72"/>
        <v>0</v>
      </c>
      <c r="FP85" s="195">
        <f t="shared" si="73"/>
        <v>0</v>
      </c>
      <c r="FQ85" s="195">
        <f t="shared" si="74"/>
        <v>0</v>
      </c>
      <c r="FR85" s="195">
        <f t="shared" si="75"/>
        <v>0</v>
      </c>
      <c r="FS85" s="195">
        <f t="shared" si="76"/>
        <v>0</v>
      </c>
      <c r="FT85" s="95">
        <f t="shared" si="77"/>
        <v>0</v>
      </c>
      <c r="FU85" s="95">
        <f t="shared" si="78"/>
        <v>0</v>
      </c>
      <c r="FV85" s="95">
        <f t="shared" si="79"/>
        <v>0</v>
      </c>
      <c r="FW85" s="95">
        <f t="shared" si="80"/>
        <v>0</v>
      </c>
      <c r="FX85" s="95">
        <f t="shared" si="81"/>
        <v>0</v>
      </c>
      <c r="FY85" s="95">
        <f t="shared" si="82"/>
        <v>0</v>
      </c>
      <c r="FZ85" s="95">
        <f t="shared" si="83"/>
        <v>0</v>
      </c>
      <c r="GA85" s="95">
        <f t="shared" si="63"/>
        <v>0</v>
      </c>
      <c r="GB85" s="95">
        <f t="shared" si="64"/>
        <v>0</v>
      </c>
      <c r="GC85" s="95">
        <f t="shared" si="65"/>
        <v>0</v>
      </c>
      <c r="GD85" s="95">
        <f t="shared" si="66"/>
        <v>0</v>
      </c>
      <c r="GE85" s="95">
        <f t="shared" si="67"/>
        <v>0</v>
      </c>
      <c r="GF85" s="95">
        <f t="shared" si="68"/>
        <v>0</v>
      </c>
      <c r="GG85" s="95">
        <f t="shared" si="69"/>
        <v>0</v>
      </c>
      <c r="GH85" s="95">
        <f t="shared" si="84"/>
        <v>0</v>
      </c>
      <c r="GI85" s="95">
        <f>BW85*Tabelle2[[#This Row],[Nov 2023 AF]]</f>
        <v>0</v>
      </c>
      <c r="GJ85" s="95">
        <f>BX85*Tabelle2[[#This Row],[Dec 2023 AF]]</f>
        <v>0</v>
      </c>
      <c r="GK85" s="95">
        <f>BY85*Tabelle2[[#This Row],[Jan 2024 AF]]</f>
        <v>0</v>
      </c>
      <c r="GL85" s="95">
        <f>BZ85*Tabelle2[[#This Row],[Feb 2024 AF]]</f>
        <v>0</v>
      </c>
      <c r="GM85" s="95">
        <f>CA85*Tabelle2[[#This Row],[Mar 2024 AF]]</f>
        <v>0</v>
      </c>
      <c r="GN85" s="95">
        <f>CB85*Tabelle2[[#This Row],[Apr 2024 AF]]</f>
        <v>0</v>
      </c>
      <c r="GO85" s="95">
        <f>CC85*Tabelle2[[#This Row],[May 2024 AF]]</f>
        <v>0</v>
      </c>
      <c r="GP85" s="95">
        <f>CD85*Tabelle2[[#This Row],[Jun 2024 AF]]</f>
        <v>0</v>
      </c>
      <c r="GQ85" s="95">
        <f>CE85*Tabelle2[[#This Row],[Jul 2024 AF]]</f>
        <v>0</v>
      </c>
      <c r="GR85" s="95">
        <f>CF85*Tabelle2[[#This Row],[Aug 2024 AF]]</f>
        <v>0</v>
      </c>
      <c r="GS85" s="95">
        <f>CG85*Tabelle2[[#This Row],[Sep 2024 AF]]</f>
        <v>0</v>
      </c>
      <c r="GT85" s="95">
        <f>CH85*Tabelle2[[#This Row],[Oct 2024 AF]]</f>
        <v>0</v>
      </c>
      <c r="GU85" s="95">
        <f>CI85*Tabelle2[[#This Row],[Nov 2024 AF]]</f>
        <v>0</v>
      </c>
      <c r="GV85" s="95">
        <f>CJ85*Tabelle2[[#This Row],[Dec 2024 AF]]</f>
        <v>0</v>
      </c>
      <c r="GW85" s="95">
        <f>SUM(Tabelle2[[#This Row],[Jan 22 NF]:[Mar 22 NF]])</f>
        <v>0</v>
      </c>
      <c r="GX85" s="95">
        <f>SUM(Tabelle2[[#This Row],[Apr 22 NF]:[Jun 22 NF]])</f>
        <v>0</v>
      </c>
      <c r="GY85" s="95">
        <f>SUM(Tabelle2[[#This Row],[Jul 22 NF]:[Sep 22 NF]])</f>
        <v>0</v>
      </c>
      <c r="GZ85" s="95">
        <f>SUM(Tabelle2[[#This Row],[Oct 22 NF]:[Dec 22 NF]])</f>
        <v>0</v>
      </c>
      <c r="HA85" s="98">
        <f>SUM(Tabelle2[[#This Row],[Jan 23 NF]:[Mar 23 NF]])</f>
        <v>0</v>
      </c>
      <c r="HB85" s="98">
        <f>SUM(Tabelle2[[#This Row],[Apr 23 NF]:[Jun 23 NF]])</f>
        <v>0</v>
      </c>
      <c r="HC85" s="98">
        <f>SUM(Tabelle2[[#This Row],[Jul 23 NF]:[Sep 23 NF]])</f>
        <v>0</v>
      </c>
      <c r="HD85" s="98">
        <f>SUM(Tabelle2[[#This Row],[Oct 23 NF]:[Dec 23 NF]])</f>
        <v>0</v>
      </c>
      <c r="HE85" s="95">
        <f>SUM(Tabelle2[[#This Row],[Jan 24 NF]:[Mar 24 NF]])</f>
        <v>0</v>
      </c>
      <c r="HF85" s="98">
        <f>SUM(Tabelle2[[#This Row],[Apr 24 NF]:[Jun 24 NF]])</f>
        <v>0</v>
      </c>
      <c r="HG85" s="98">
        <f>SUM(Tabelle2[[#This Row],[Jul 24 NF]:[Sep 24 NF]])</f>
        <v>0</v>
      </c>
      <c r="HH85" s="98">
        <f>SUM(Tabelle2[[#This Row],[Oct 24 NF]:[Dec 24 NF]])</f>
        <v>0</v>
      </c>
      <c r="HI85" s="95">
        <v>0</v>
      </c>
      <c r="HJ85" s="95">
        <v>0</v>
      </c>
      <c r="HK85" s="95">
        <v>0</v>
      </c>
      <c r="HL85" s="95">
        <v>0</v>
      </c>
      <c r="HM85" s="95">
        <v>0</v>
      </c>
      <c r="HN85" s="95">
        <v>0</v>
      </c>
      <c r="HO85" s="95">
        <v>0</v>
      </c>
      <c r="HP85" s="95">
        <v>0</v>
      </c>
      <c r="HQ85" s="95">
        <v>0</v>
      </c>
      <c r="HR85" s="95">
        <v>0</v>
      </c>
      <c r="HS85" s="95">
        <v>0</v>
      </c>
      <c r="HT85" s="95">
        <v>0</v>
      </c>
      <c r="HU85" s="95">
        <v>0</v>
      </c>
      <c r="HV85" s="98">
        <v>0</v>
      </c>
      <c r="HW85" s="98">
        <v>0</v>
      </c>
      <c r="HX85" s="98">
        <v>0</v>
      </c>
      <c r="HY85" s="98">
        <v>0</v>
      </c>
      <c r="HZ85" s="98">
        <f>SUM(Tabelle2[[#This Row],[Jan 22 NF]:[Dec 22 NF]])</f>
        <v>0</v>
      </c>
      <c r="IA85" s="98">
        <f>SUM(Tabelle2[[#This Row],[Jan 23 NF]:[Dec 23 NF]])</f>
        <v>0</v>
      </c>
      <c r="IB85" s="98">
        <f>SUM(Tabelle2[[#This Row],[Jan 24 NF]:[Dec 24 NF]])</f>
        <v>0</v>
      </c>
      <c r="IC85" s="98">
        <f>IFERROR(Tabelle2[[#This Row],[2025 CF]]*Tabelle2[[#This Row],[2025 AF]],0)</f>
        <v>0</v>
      </c>
      <c r="ID85" s="98">
        <f>IFERROR(Tabelle2[[#This Row],[2026 CF]]*Tabelle2[[#This Row],[2026 AF]],0)</f>
        <v>0</v>
      </c>
      <c r="IE85" s="98">
        <f>IFERROR(Tabelle2[[#This Row],[2027 CF]]*Tabelle2[[#This Row],[2027 AF]],0)</f>
        <v>0</v>
      </c>
      <c r="IF85" s="98">
        <f>IFERROR(Tabelle2[[#This Row],[2028 CF]]*Tabelle2[[#This Row],[2028 AF]],0)</f>
        <v>0</v>
      </c>
      <c r="IG85" s="98">
        <f>IFERROR(Tabelle2[[#This Row],[2029 CF]]*Tabelle2[[#This Row],[2029 AF]],0)</f>
        <v>0</v>
      </c>
      <c r="IH85" s="98">
        <f>IFERROR(Tabelle2[[#This Row],[2030 CF]]*Tabelle2[[#This Row],[2030 AF]],0)</f>
        <v>0</v>
      </c>
      <c r="II85" s="98">
        <f>IFERROR(Tabelle2[[#This Row],[2031 CF]]*Tabelle2[[#This Row],[2031 AF]],0)</f>
        <v>0</v>
      </c>
      <c r="IJ85" s="98">
        <f>IFERROR(Tabelle2[[#This Row],[2032 CF]]*Tabelle2[[#This Row],[2032 AF]],0)</f>
        <v>0</v>
      </c>
      <c r="IK85" s="98">
        <f>IFERROR(Tabelle2[[#This Row],[2033 CF]]*Tabelle2[[#This Row],[2033 AF]],0)</f>
        <v>0</v>
      </c>
      <c r="IL85" s="98">
        <f>IFERROR(Tabelle2[[#This Row],[2034 CF]]*Tabelle2[[#This Row],[2034 AF]],0)</f>
        <v>0</v>
      </c>
      <c r="IM85" s="98">
        <f>IFERROR(Tabelle2[[#This Row],[2035 CF]]*Tabelle2[[#This Row],[2035 AF]],0)</f>
        <v>0</v>
      </c>
      <c r="IN85" s="51">
        <v>0</v>
      </c>
      <c r="IO85" s="51">
        <v>0</v>
      </c>
      <c r="IP85" s="51">
        <v>0</v>
      </c>
      <c r="IQ85" s="51">
        <v>0</v>
      </c>
      <c r="IR85" s="51">
        <v>0</v>
      </c>
      <c r="IS85" s="51">
        <v>0</v>
      </c>
      <c r="IT85" s="51">
        <v>0</v>
      </c>
      <c r="IU85" s="51">
        <v>0</v>
      </c>
      <c r="IV85" s="51">
        <v>0</v>
      </c>
      <c r="IW85" s="51">
        <v>0</v>
      </c>
      <c r="IX85" s="51">
        <v>0</v>
      </c>
      <c r="IY85" s="51">
        <v>0</v>
      </c>
      <c r="IZ85" s="199">
        <v>0</v>
      </c>
      <c r="JA85" s="199">
        <v>0</v>
      </c>
      <c r="JB85" s="199">
        <v>0</v>
      </c>
      <c r="JC85" s="199">
        <v>0</v>
      </c>
      <c r="JD85" s="199">
        <v>0</v>
      </c>
      <c r="JE85" s="196">
        <v>0</v>
      </c>
      <c r="JF85" s="196">
        <v>0</v>
      </c>
      <c r="JG85" s="196">
        <v>0</v>
      </c>
      <c r="JH85" s="196">
        <v>0</v>
      </c>
      <c r="JI85" s="196">
        <v>0</v>
      </c>
      <c r="JJ85" s="196">
        <v>0</v>
      </c>
      <c r="JK85" s="196">
        <v>0</v>
      </c>
      <c r="JL85" s="196">
        <v>0</v>
      </c>
      <c r="JM85" s="196">
        <v>0</v>
      </c>
      <c r="JN85" s="196">
        <v>0</v>
      </c>
      <c r="JO85" s="196">
        <v>0</v>
      </c>
      <c r="JP85" s="196">
        <v>0</v>
      </c>
      <c r="JQ85" s="196">
        <f>SUM(Tabelle2[[#This Row],[Jan-23B]:[Mar-23B]])</f>
        <v>0</v>
      </c>
      <c r="JR85" s="196">
        <f>SUM(Tabelle2[[#This Row],[Apr-23B]:[Jun-23B]])</f>
        <v>0</v>
      </c>
      <c r="JS85" s="196">
        <f>SUM(Tabelle2[[#This Row],[Jul-23B]:[Sep-23B]])</f>
        <v>0</v>
      </c>
      <c r="JT85" s="196">
        <f>SUM(Tabelle2[[#This Row],[Oct-23B]:[Dec-23B]])</f>
        <v>0</v>
      </c>
      <c r="JU85" s="196">
        <f>SUM(Tabelle2[[#This Row],[1Q23 B1]:[4Q23 B]])</f>
        <v>0</v>
      </c>
      <c r="JV85" s="196">
        <v>0</v>
      </c>
      <c r="JW85" s="196">
        <v>0</v>
      </c>
      <c r="JX85" s="196">
        <v>0</v>
      </c>
      <c r="JY85" s="196">
        <v>0</v>
      </c>
      <c r="JZ85" s="196">
        <v>0</v>
      </c>
      <c r="KA85" s="196">
        <v>0</v>
      </c>
      <c r="KB85" s="196">
        <v>0</v>
      </c>
      <c r="KC85" s="196">
        <v>0</v>
      </c>
      <c r="KD85" s="196">
        <v>0</v>
      </c>
      <c r="KE85" s="196">
        <v>0</v>
      </c>
      <c r="KF85" s="196" t="str">
        <f>IF(SUM(Tabelle2[[#This Row],[2018 NF]:[2028 NF]],Tabelle2[[#This Row],[2023 B]])&gt;0,"yes","no")</f>
        <v>no</v>
      </c>
      <c r="KG85" s="196">
        <f>IFERROR(INDEX(Tabelle2[[#Headers],[2005 NF]:[2034 NF]],MATCH(TRUE,INDEX(Tabelle2[[#This Row],[2005 NF]:[2034 NF]]&gt;1000,),0)),0)</f>
        <v>0</v>
      </c>
      <c r="KH85" s="196">
        <f>IFERROR(LOOKUP(2,1/(Tabelle2[[#This Row],[2005 NF]:[2035 NF]]&gt;1000),Tabelle2[[#Headers],[2005 NF]:[2035 NF]]),0)</f>
        <v>0</v>
      </c>
      <c r="KI85" s="196">
        <f>SUM(Tabelle2[[#This Row],[Jan 23 NF]:[Mar 23 NF]])</f>
        <v>0</v>
      </c>
      <c r="KJ85" s="196">
        <f>SUM(Tabelle2[[#This Row],[Jan-23B]:[Mar-23B]])</f>
        <v>0</v>
      </c>
      <c r="KK85" s="52">
        <v>0</v>
      </c>
      <c r="KL85" s="52">
        <v>0</v>
      </c>
      <c r="KM85" s="52">
        <v>0</v>
      </c>
      <c r="KN85" s="52">
        <v>0</v>
      </c>
      <c r="KO85" s="52">
        <v>0</v>
      </c>
      <c r="KP85" s="52">
        <v>0</v>
      </c>
      <c r="KQ85" s="52">
        <v>0</v>
      </c>
      <c r="KR85" s="52">
        <v>0</v>
      </c>
      <c r="KS85" s="52">
        <v>0</v>
      </c>
      <c r="KT85" s="52">
        <v>0</v>
      </c>
      <c r="KU85" s="52">
        <v>0</v>
      </c>
      <c r="KV85" s="52">
        <v>0</v>
      </c>
      <c r="KW85" s="52">
        <v>0</v>
      </c>
      <c r="KX85" s="52">
        <v>0</v>
      </c>
      <c r="KY85" s="52">
        <v>0</v>
      </c>
      <c r="KZ85" s="52">
        <v>0</v>
      </c>
      <c r="LA85" s="52" t="e">
        <f>$AV85*2.204623/#REF!*$AP85*Tabelle2[[#This Row],[May 23 NF]]</f>
        <v>#REF!</v>
      </c>
      <c r="LB85" s="52" t="e">
        <f>$AV85*2.204623/#REF!*$AP85*Tabelle2[[#This Row],[Jun 23 NF]]</f>
        <v>#REF!</v>
      </c>
      <c r="LC85" s="52" t="e">
        <f>$AV85*2.204623/#REF!*$AP85*Tabelle2[[#This Row],[Jul 23 NF]]</f>
        <v>#REF!</v>
      </c>
      <c r="LD85" s="52" t="e">
        <f>$AV85*2.204623/#REF!*$AP85*Tabelle2[[#This Row],[Aug 23 NF]]</f>
        <v>#REF!</v>
      </c>
      <c r="LE85" s="52" t="e">
        <f>$AV85*2.204623/#REF!*$AP85*Tabelle2[[#This Row],[Sep 23 NF]]</f>
        <v>#REF!</v>
      </c>
      <c r="LF85" s="52" t="e">
        <f>$AV85*2.204623/#REF!*$AP85*Tabelle2[[#This Row],[Oct 23 NF]]</f>
        <v>#REF!</v>
      </c>
      <c r="LG85" s="52" t="e">
        <f>$AV85*2.204623/#REF!*$AP85*Tabelle2[[#This Row],[Nov 23 NF]]</f>
        <v>#REF!</v>
      </c>
      <c r="LH85" s="52" t="e">
        <f>$AV85*2.204623/#REF!*$AP85*Tabelle2[[#This Row],[Dec 23 NF]]</f>
        <v>#REF!</v>
      </c>
      <c r="LI85" s="52" t="e">
        <f>$AV85*2.204623/#REF!*$AP85*Tabelle2[[#This Row],[Jan 24 NF]]</f>
        <v>#REF!</v>
      </c>
      <c r="LJ85" s="52" t="e">
        <f>$AV85*2.204623/#REF!*$AP85*Tabelle2[[#This Row],[Feb 24 NF]]</f>
        <v>#REF!</v>
      </c>
      <c r="LK85" s="52" t="e">
        <f>$AV85*2.204623/#REF!*$AP85*Tabelle2[[#This Row],[Mar 24 NF]]</f>
        <v>#REF!</v>
      </c>
      <c r="LL85" s="52" t="e">
        <f>$AV85*2.204623/#REF!*$AP85*Tabelle2[[#This Row],[Apr 24 NF]]</f>
        <v>#REF!</v>
      </c>
      <c r="LM85" s="52" t="e">
        <f>$AV85*2.204623/#REF!*$AP85*Tabelle2[[#This Row],[May 24 NF]]</f>
        <v>#REF!</v>
      </c>
      <c r="LN85" s="52" t="e">
        <f>$AV85*2.204623/#REF!*$AP85*Tabelle2[[#This Row],[Jun 24 NF]]</f>
        <v>#REF!</v>
      </c>
      <c r="LO85" s="52" t="e">
        <f>$AV85*2.204623/#REF!*$AP85*Tabelle2[[#This Row],[Jul 24 NF]]</f>
        <v>#REF!</v>
      </c>
      <c r="LP85" s="52" t="e">
        <f>$AV85*2.204623/#REF!*$AP85*Tabelle2[[#This Row],[Aug 24 NF]]</f>
        <v>#REF!</v>
      </c>
      <c r="LQ85" s="52" t="e">
        <f>$AV85*2.204623/#REF!*$AP85*Tabelle2[[#This Row],[Sep 24 NF]]</f>
        <v>#REF!</v>
      </c>
      <c r="LR85" s="52" t="e">
        <f>$AV85*2.204623/#REF!*$AP85*Tabelle2[[#This Row],[Oct 24 NF]]</f>
        <v>#REF!</v>
      </c>
      <c r="LS85" s="52" t="e">
        <f>$AV85*2.204623/#REF!*$AP85*Tabelle2[[#This Row],[Nov 24 NF]]</f>
        <v>#REF!</v>
      </c>
      <c r="LT85" s="52" t="e">
        <f>$AV85*2.204623/#REF!*$AP85*Tabelle2[[#This Row],[Dec 24 NF]]</f>
        <v>#REF!</v>
      </c>
      <c r="LU85" s="198">
        <f>SUM(Tabelle2[[#This Row],[Jan 22 EV]:[Mar 22 EV]])</f>
        <v>0</v>
      </c>
      <c r="LV85" s="198">
        <f>SUM(Tabelle2[[#This Row],[Apr 22 EV]:[Jun 22 EV]])</f>
        <v>0</v>
      </c>
      <c r="LW85" s="198">
        <f>SUM(Tabelle2[[#This Row],[Jul 22 EV]:[Sep 22 EV]])</f>
        <v>0</v>
      </c>
      <c r="LX85" s="198">
        <f>SUM(Tabelle2[[#This Row],[Oct 22 EV]:[Dec 22 EV]])</f>
        <v>0</v>
      </c>
      <c r="LY85" s="198">
        <f>SUM(Tabelle2[[#This Row],[Jan 23 EV]:[Mar 23 EV]])</f>
        <v>0</v>
      </c>
      <c r="LZ85" s="198" t="e">
        <f>SUM(Tabelle2[[#This Row],[Apr 23 EV]:[Jun 23 EV]])</f>
        <v>#REF!</v>
      </c>
      <c r="MA85" s="198" t="e">
        <f>SUM(Tabelle2[[#This Row],[Jul 23 EV]:[Sep 23 EV]])</f>
        <v>#REF!</v>
      </c>
      <c r="MB85" s="198" t="e">
        <f>SUM(Tabelle2[[#This Row],[Oct 23 EV]:[Dec 23 EV]])</f>
        <v>#REF!</v>
      </c>
      <c r="MC85" s="198" t="e">
        <f>SUM(Tabelle2[[#This Row],[Jan 24 EV]:[Mar 24 EV]])</f>
        <v>#REF!</v>
      </c>
      <c r="MD85" s="198" t="e">
        <f>SUM(Tabelle2[[#This Row],[Apr 24 EV]:[Jun 24 EV]])</f>
        <v>#REF!</v>
      </c>
      <c r="ME85" s="198" t="e">
        <f>SUM(Tabelle2[[#This Row],[Jul 24 EV]:[Sep 24 EV]])</f>
        <v>#REF!</v>
      </c>
      <c r="MF85" s="198" t="e">
        <f>SUM(Tabelle2[[#This Row],[Oct 24 EV]:[Dec 24 EV]])</f>
        <v>#REF!</v>
      </c>
      <c r="MG85" s="68">
        <v>0</v>
      </c>
      <c r="MH85" s="68">
        <v>0</v>
      </c>
      <c r="MI85" s="68">
        <v>0</v>
      </c>
      <c r="MJ85" s="68">
        <v>0</v>
      </c>
      <c r="MK85" s="68">
        <v>0</v>
      </c>
      <c r="ML85" s="68">
        <v>0</v>
      </c>
      <c r="MM85" s="68">
        <v>0</v>
      </c>
      <c r="MN85" s="68">
        <v>0</v>
      </c>
      <c r="MO85" s="68">
        <v>0</v>
      </c>
      <c r="MP85" s="98">
        <v>0</v>
      </c>
      <c r="MQ85" s="98" t="e">
        <f>$AS85*2.204623/#REF!*$AP85*HU85</f>
        <v>#REF!</v>
      </c>
      <c r="MR85" s="98" t="e">
        <f>$AT85*2.204623/#REF!*$AP85*HV85</f>
        <v>#REF!</v>
      </c>
      <c r="MS85" s="98">
        <v>0</v>
      </c>
      <c r="MT85" s="98">
        <v>0</v>
      </c>
      <c r="MU85" s="98">
        <v>0</v>
      </c>
      <c r="MV85" s="98">
        <f>SUM(Tabelle2[[#This Row],[Jan 22 EV]:[Dec 22 EV]])</f>
        <v>0</v>
      </c>
      <c r="MW85" s="98" t="e">
        <f>SUM(Tabelle2[[#This Row],[Jan 23 EV]:[Dec 23 EV]])</f>
        <v>#REF!</v>
      </c>
      <c r="MX85" s="98" t="e">
        <f>SUM(Tabelle2[[#This Row],[Jan 24 EV]:[Dec 24 EV]])</f>
        <v>#REF!</v>
      </c>
      <c r="MY85" s="98">
        <f t="shared" si="51"/>
        <v>0</v>
      </c>
      <c r="MZ85" s="98">
        <f t="shared" si="52"/>
        <v>0</v>
      </c>
      <c r="NA85" s="98">
        <f t="shared" si="53"/>
        <v>0</v>
      </c>
      <c r="NB85" s="98">
        <f t="shared" si="54"/>
        <v>0</v>
      </c>
      <c r="NC85" s="52">
        <v>0</v>
      </c>
      <c r="ND85" s="52">
        <v>0</v>
      </c>
      <c r="NE85" s="52">
        <v>0</v>
      </c>
      <c r="NF85" s="52">
        <v>0</v>
      </c>
      <c r="NG85" s="52">
        <v>0</v>
      </c>
      <c r="NH85" s="52">
        <v>0</v>
      </c>
      <c r="NI85" s="52">
        <v>0</v>
      </c>
      <c r="NJ85" s="52">
        <v>0</v>
      </c>
      <c r="NK85" s="52">
        <v>0</v>
      </c>
      <c r="NL85" s="52">
        <v>0</v>
      </c>
      <c r="NM85" s="52">
        <v>0</v>
      </c>
      <c r="NN85" s="52">
        <v>0</v>
      </c>
      <c r="NO85" s="198">
        <f t="shared" si="58"/>
        <v>0</v>
      </c>
      <c r="NP85" s="198">
        <f t="shared" si="59"/>
        <v>0</v>
      </c>
      <c r="NQ85" s="198">
        <f t="shared" si="60"/>
        <v>0</v>
      </c>
      <c r="NR85" s="198">
        <f t="shared" si="61"/>
        <v>0</v>
      </c>
      <c r="NS85" s="198">
        <f t="shared" si="62"/>
        <v>0</v>
      </c>
      <c r="NT85" s="198">
        <v>0</v>
      </c>
      <c r="NU85" s="198">
        <v>0</v>
      </c>
      <c r="NV85" s="198">
        <v>0</v>
      </c>
      <c r="NW85" s="198">
        <v>0</v>
      </c>
      <c r="NX85" s="198">
        <v>0</v>
      </c>
      <c r="NY85" s="198">
        <v>0</v>
      </c>
      <c r="NZ85" s="198">
        <v>0</v>
      </c>
      <c r="OA85" s="198">
        <v>0</v>
      </c>
      <c r="OB85" s="198">
        <v>0</v>
      </c>
      <c r="OC85" s="198">
        <v>0</v>
      </c>
      <c r="OD85" s="198">
        <v>0</v>
      </c>
      <c r="OE85" s="198">
        <v>0</v>
      </c>
      <c r="OF85" s="198">
        <f>SUM(Tabelle2[[#This Row],[Jan 23 B EV]:[Mar 23 B EV]])</f>
        <v>0</v>
      </c>
      <c r="OG85" s="198">
        <f>SUM(Tabelle2[[#This Row],[Apr 23 B EV]:[Jun 23 B EV]])</f>
        <v>0</v>
      </c>
      <c r="OH85" s="198">
        <f>SUM(Tabelle2[[#This Row],[Jul 23 B EV]:[Sep 23 B EV]])</f>
        <v>0</v>
      </c>
      <c r="OI85" s="198">
        <f>SUM(Tabelle2[[#This Row],[Oct 23 B EV]:[Dec 23 B EV]])</f>
        <v>0</v>
      </c>
      <c r="OJ85" s="198">
        <f>SUM(Tabelle2[[#This Row],[Jan 23 B EV]:[Dec 23 B EV]])</f>
        <v>0</v>
      </c>
      <c r="OK85" s="68"/>
      <c r="OL85" s="68"/>
      <c r="OM85" s="43" t="s">
        <v>973</v>
      </c>
      <c r="ON85" s="43">
        <v>0</v>
      </c>
      <c r="OO85" s="43">
        <v>0</v>
      </c>
      <c r="OP85" s="43">
        <v>0</v>
      </c>
      <c r="OQ85" s="68"/>
      <c r="OR85" s="68"/>
      <c r="OS85" s="68"/>
      <c r="OT85" s="68"/>
      <c r="OU85" s="68"/>
      <c r="OV85" s="68"/>
      <c r="OW85" s="68"/>
      <c r="OX85" s="198">
        <v>0</v>
      </c>
      <c r="OY85" s="198">
        <v>0</v>
      </c>
      <c r="OZ85" s="198">
        <v>0</v>
      </c>
      <c r="PA85" s="198">
        <v>0</v>
      </c>
      <c r="PB85" s="353">
        <v>0</v>
      </c>
      <c r="PC85" s="49" t="s">
        <v>57</v>
      </c>
      <c r="PD85" s="341" t="s">
        <v>100</v>
      </c>
      <c r="PE85" s="3" t="s">
        <v>159</v>
      </c>
      <c r="PF85" s="221" t="s">
        <v>45</v>
      </c>
      <c r="PG85" s="342">
        <v>0</v>
      </c>
      <c r="PH85" s="221">
        <v>0</v>
      </c>
      <c r="PI85" s="30">
        <v>1</v>
      </c>
      <c r="PJ85" s="30" t="s">
        <v>45</v>
      </c>
      <c r="PK85" s="30">
        <v>0</v>
      </c>
      <c r="PL85" s="30"/>
      <c r="PM85" s="334"/>
      <c r="PN85" s="341" t="s">
        <v>972</v>
      </c>
      <c r="PO85" s="334" t="s">
        <v>17</v>
      </c>
      <c r="PP85" s="200">
        <v>2407.8740082170316</v>
      </c>
      <c r="PQ85" s="56">
        <v>2220.7924770497352</v>
      </c>
      <c r="PR85" s="56">
        <v>2393.0833333333335</v>
      </c>
      <c r="PS85" s="56">
        <v>2425</v>
      </c>
      <c r="PT85" s="200">
        <v>2151.6666666666665</v>
      </c>
      <c r="PU85" s="200">
        <v>2059.5416666666665</v>
      </c>
      <c r="PV85" s="200">
        <v>2813.8101851851857</v>
      </c>
      <c r="PW85" s="200">
        <v>3372.4709444775326</v>
      </c>
      <c r="PX85" s="200" t="e">
        <f>IF($PI85=1,SUMIF(#REF!,$PF85,#REF!),SUMIF(#REF!,$PJ85,#REF!))</f>
        <v>#REF!</v>
      </c>
      <c r="PY85" s="200" t="e">
        <f>IF($PI85=1,SUMIF(#REF!,$PF85,#REF!),SUMIF(#REF!,$PJ85,#REF!))</f>
        <v>#REF!</v>
      </c>
      <c r="PZ85" s="200" t="e">
        <f>IF($PI85=1,SUMIF(#REF!,$PF85,#REF!),SUMIF(#REF!,$PJ85,#REF!))</f>
        <v>#REF!</v>
      </c>
      <c r="QA85" s="200" t="e">
        <f>IF($PI85=1,SUMIF(#REF!,$PF85,#REF!),SUMIF(#REF!,$PJ85,#REF!))</f>
        <v>#REF!</v>
      </c>
      <c r="QB85" s="200" t="e">
        <f>IF($PI85=1,SUMIF(#REF!,$PF85,#REF!),SUMIF(#REF!,$PJ85,#REF!))</f>
        <v>#REF!</v>
      </c>
      <c r="QC85" s="200" t="e">
        <f>IF($PI85=1,SUMIF(#REF!,$PF85,#REF!),SUMIF(#REF!,$PJ85,#REF!))</f>
        <v>#REF!</v>
      </c>
      <c r="QD85" s="57">
        <f t="shared" si="55"/>
        <v>2.6649509724596823</v>
      </c>
      <c r="QE85" s="57">
        <f t="shared" si="56"/>
        <v>2.8717000000000001</v>
      </c>
      <c r="QF85" s="57">
        <f t="shared" si="50"/>
        <v>2.91</v>
      </c>
      <c r="QG85" s="57">
        <f t="shared" si="57"/>
        <v>2.5819999999999994</v>
      </c>
      <c r="QH85" s="57">
        <f t="shared" si="85"/>
        <v>2.4714499999999999</v>
      </c>
      <c r="QI85" s="57">
        <f t="shared" si="86"/>
        <v>3.3765722222222228</v>
      </c>
      <c r="QJ85" s="57">
        <f>IF(Tabelle2[[#This Row],[Index and Premium Usage]]=1,($AW85*(1+$AZ85))*(PW85*(1+$PG85)+$PH85)/1000,($AW85*(1+$AZ85))*(PW85*(1+$PG85)+$PK85)/1000)</f>
        <v>4.046965133373039</v>
      </c>
      <c r="QK85" s="57" t="e">
        <f>IF($PI85=1,($AW85*(1+$AY85))*(PX85*(1+$PG85)+$PH85)/1000,($AW85*(1+$AZ85))*(PX85*(1+$PG85)+$PK85+Tabelle2[[#This Row],[Premium VW 2023]])/1000)</f>
        <v>#REF!</v>
      </c>
      <c r="QL85" s="57" t="e">
        <f t="shared" si="44"/>
        <v>#REF!</v>
      </c>
      <c r="QM85" s="57" t="e">
        <f t="shared" si="45"/>
        <v>#REF!</v>
      </c>
      <c r="QN85" s="57" t="e">
        <f t="shared" si="46"/>
        <v>#REF!</v>
      </c>
      <c r="QO85" s="57" t="e">
        <f t="shared" si="47"/>
        <v>#REF!</v>
      </c>
      <c r="QP85" s="57" t="e">
        <f t="shared" si="48"/>
        <v>#REF!</v>
      </c>
    </row>
    <row r="86" spans="1:458" ht="15" customHeight="1">
      <c r="A86" s="94" t="s">
        <v>853</v>
      </c>
      <c r="B86" s="94" t="s">
        <v>87</v>
      </c>
      <c r="C86" s="94" t="s">
        <v>1553</v>
      </c>
      <c r="D86" s="2" t="s">
        <v>108</v>
      </c>
      <c r="E86" s="173" t="s">
        <v>304</v>
      </c>
      <c r="F86" s="2" t="s">
        <v>304</v>
      </c>
      <c r="G86" s="2" t="s">
        <v>304</v>
      </c>
      <c r="H86" s="2" t="s">
        <v>1558</v>
      </c>
      <c r="I86" s="188" t="s">
        <v>248</v>
      </c>
      <c r="J86" s="2" t="s">
        <v>1238</v>
      </c>
      <c r="K86" s="2" t="s">
        <v>28</v>
      </c>
      <c r="L86" s="2" t="s">
        <v>28</v>
      </c>
      <c r="M86" s="2" t="s">
        <v>469</v>
      </c>
      <c r="N86" s="64"/>
      <c r="O86" s="64"/>
      <c r="P86" s="65"/>
      <c r="Q86" s="2"/>
      <c r="R86" s="63"/>
      <c r="S86" s="63"/>
      <c r="T86" s="94" t="s">
        <v>1282</v>
      </c>
      <c r="U86" s="63" t="s">
        <v>14</v>
      </c>
      <c r="V86" s="63"/>
      <c r="W86" s="63"/>
      <c r="X86" s="94"/>
      <c r="Y86" s="63" t="s">
        <v>235</v>
      </c>
      <c r="Z86" s="94" t="s">
        <v>261</v>
      </c>
      <c r="AA86" s="69"/>
      <c r="AB86" s="64"/>
      <c r="AC86" s="64"/>
      <c r="AD86" s="63"/>
      <c r="AE86" s="63"/>
      <c r="AF86" s="63" t="s">
        <v>119</v>
      </c>
      <c r="AG86" s="2"/>
      <c r="AH86" s="2"/>
      <c r="AI86" s="2"/>
      <c r="AJ86" s="63" t="s">
        <v>120</v>
      </c>
      <c r="AK86" s="66"/>
      <c r="AL86" s="67"/>
      <c r="AM86" s="67"/>
      <c r="AN86" s="67"/>
      <c r="AO86" s="67"/>
      <c r="AP86" s="67">
        <v>1</v>
      </c>
      <c r="AQ86" s="42"/>
      <c r="AR86" s="37">
        <v>1.2</v>
      </c>
      <c r="AS86" s="67">
        <v>1.2</v>
      </c>
      <c r="AT86" s="67">
        <v>1.2</v>
      </c>
      <c r="AU86" s="67">
        <v>1.2</v>
      </c>
      <c r="AV86" s="67">
        <v>1.2</v>
      </c>
      <c r="AW86" s="33">
        <v>1.2</v>
      </c>
      <c r="AX86" s="193"/>
      <c r="AY86" s="36">
        <v>0.2</v>
      </c>
      <c r="AZ86" s="36">
        <v>0.2</v>
      </c>
      <c r="BA86" s="96">
        <v>0</v>
      </c>
      <c r="BB86" s="96">
        <v>0</v>
      </c>
      <c r="BC86" s="96">
        <v>0</v>
      </c>
      <c r="BD86" s="96">
        <v>0</v>
      </c>
      <c r="BE86" s="133">
        <v>0</v>
      </c>
      <c r="BF86" s="133">
        <v>0</v>
      </c>
      <c r="BG86" s="133">
        <v>0</v>
      </c>
      <c r="BH86" s="133">
        <v>0</v>
      </c>
      <c r="BI86" s="133">
        <v>0</v>
      </c>
      <c r="BJ86" s="133">
        <v>0</v>
      </c>
      <c r="BK86" s="133">
        <v>0</v>
      </c>
      <c r="BL86" s="133">
        <v>0</v>
      </c>
      <c r="BM86" s="96">
        <v>0</v>
      </c>
      <c r="BN86" s="96">
        <v>0</v>
      </c>
      <c r="BO86" s="96">
        <v>0</v>
      </c>
      <c r="BP86" s="96">
        <v>0</v>
      </c>
      <c r="BQ86" s="96">
        <v>0</v>
      </c>
      <c r="BR86" s="96">
        <v>0</v>
      </c>
      <c r="BS86" s="96">
        <v>0</v>
      </c>
      <c r="BT86" s="96">
        <v>0</v>
      </c>
      <c r="BU86" s="96">
        <v>0</v>
      </c>
      <c r="BV86" s="96">
        <v>0</v>
      </c>
      <c r="BW86" s="96">
        <v>0</v>
      </c>
      <c r="BX86" s="96">
        <v>0</v>
      </c>
      <c r="BY86" s="96">
        <v>0</v>
      </c>
      <c r="BZ86" s="96">
        <v>0</v>
      </c>
      <c r="CA86" s="96">
        <v>0</v>
      </c>
      <c r="CB86" s="96">
        <v>0</v>
      </c>
      <c r="CC86" s="96">
        <v>0</v>
      </c>
      <c r="CD86" s="96">
        <v>0</v>
      </c>
      <c r="CE86" s="96">
        <v>0</v>
      </c>
      <c r="CF86" s="96">
        <v>0</v>
      </c>
      <c r="CG86" s="96">
        <v>0</v>
      </c>
      <c r="CH86" s="96">
        <v>0</v>
      </c>
      <c r="CI86" s="96">
        <v>0</v>
      </c>
      <c r="CJ86" s="96">
        <v>0</v>
      </c>
      <c r="CK86" s="95">
        <f>SUM(Tabelle2[[#This Row],[Jan 22 CF]:[Mar 22 CF]])</f>
        <v>0</v>
      </c>
      <c r="CL86" s="95">
        <f>SUM(Tabelle2[[#This Row],[Apr 22 CF]:[Jun 22 CF]])</f>
        <v>0</v>
      </c>
      <c r="CM86" s="95">
        <f>SUM(Tabelle2[[#This Row],[Jul 22 CF]:[Sep 22 CF]])</f>
        <v>0</v>
      </c>
      <c r="CN86" s="95">
        <f>SUM(Tabelle2[[#This Row],[Oct 22 CF]:[Dec 22 CF]])</f>
        <v>0</v>
      </c>
      <c r="CO86" s="95">
        <f>SUM(Tabelle2[[#This Row],[Jan 23 CF]:[Mar 23 CF]])</f>
        <v>0</v>
      </c>
      <c r="CP86" s="95">
        <f>SUM(Tabelle2[[#This Row],[Apr 23 CF]:[Jun 23 CF]])</f>
        <v>0</v>
      </c>
      <c r="CQ86" s="95">
        <f>SUM(Tabelle2[[#This Row],[Jul 23 CF]:[Sep 23 CF]])</f>
        <v>0</v>
      </c>
      <c r="CR86" s="95">
        <f>SUM(Tabelle2[[#This Row],[Oct 23 CF]:[Dec 23 CF]])</f>
        <v>0</v>
      </c>
      <c r="CS86" s="95">
        <f>SUM(Tabelle2[[#This Row],[Jan 24 CF]:[Mar 24 CF]])</f>
        <v>0</v>
      </c>
      <c r="CT86" s="95">
        <f>SUM(Tabelle2[[#This Row],[Apr 24 CF]:[Jun 24 CF]])</f>
        <v>0</v>
      </c>
      <c r="CU86" s="95">
        <f>SUM(Tabelle2[[#This Row],[Jul 24 CF]:[Sep 24 CF]])</f>
        <v>0</v>
      </c>
      <c r="CV86" s="95">
        <f>SUM(Tabelle2[[#This Row],[Oct 24 CF]:[Dec 24 CF]])</f>
        <v>0</v>
      </c>
      <c r="CW86" s="98">
        <v>0</v>
      </c>
      <c r="CX86" s="275">
        <v>0</v>
      </c>
      <c r="CY86" s="98">
        <v>0</v>
      </c>
      <c r="CZ86" s="52">
        <v>0</v>
      </c>
      <c r="DA86" s="52">
        <f>SUM(Tabelle2[[#This Row],[Jan 22 CF]:[Dec 22 CF]])</f>
        <v>0</v>
      </c>
      <c r="DB86" s="98">
        <f>SUM(Tabelle2[[#This Row],[Jan 23 CF]:[Dec 23 CF]])</f>
        <v>0</v>
      </c>
      <c r="DC86" s="98">
        <f>SUM(Tabelle2[[#This Row],[Jan 24 CF]:[Dec 24 CF]])</f>
        <v>0</v>
      </c>
      <c r="DD86" s="98">
        <v>0</v>
      </c>
      <c r="DE86" s="98">
        <v>0</v>
      </c>
      <c r="DF86" s="98">
        <v>0</v>
      </c>
      <c r="DG86" s="98">
        <v>0</v>
      </c>
      <c r="DH86" s="98">
        <v>0</v>
      </c>
      <c r="DI86" s="98">
        <v>0</v>
      </c>
      <c r="DJ86" s="98">
        <v>0</v>
      </c>
      <c r="DK86" s="98">
        <v>0</v>
      </c>
      <c r="DL86" s="98">
        <v>0</v>
      </c>
      <c r="DM86" s="98">
        <v>0</v>
      </c>
      <c r="DN86" s="95"/>
      <c r="DO86" s="95"/>
      <c r="DP86" s="226">
        <v>0.95</v>
      </c>
      <c r="DQ86" s="226">
        <v>0.92500000000000004</v>
      </c>
      <c r="DR86" s="226">
        <v>0.8</v>
      </c>
      <c r="DS86" s="226">
        <v>0.85</v>
      </c>
      <c r="DT86" s="226">
        <v>0.9</v>
      </c>
      <c r="DU86" s="226">
        <v>0.9</v>
      </c>
      <c r="DV86" s="226">
        <v>0.9</v>
      </c>
      <c r="DW86" s="226">
        <v>0.9</v>
      </c>
      <c r="DX86" s="226">
        <v>0.9</v>
      </c>
      <c r="DY86" s="226">
        <v>0.9</v>
      </c>
      <c r="DZ86" s="226">
        <v>0.9</v>
      </c>
      <c r="EA86" s="226">
        <v>0.88</v>
      </c>
      <c r="EB86" s="226">
        <v>0.9</v>
      </c>
      <c r="EC86" s="226">
        <v>0.93</v>
      </c>
      <c r="ED86" s="226">
        <v>0.93</v>
      </c>
      <c r="EE86" s="226">
        <v>0.9</v>
      </c>
      <c r="EF86" s="316">
        <v>0.9</v>
      </c>
      <c r="EG86" s="316">
        <v>0.9</v>
      </c>
      <c r="EH86" s="316">
        <v>0.9</v>
      </c>
      <c r="EI86" s="226">
        <v>0.95</v>
      </c>
      <c r="EJ86" s="226">
        <v>0.95</v>
      </c>
      <c r="EK86" s="226">
        <v>0.95</v>
      </c>
      <c r="EL86" s="226">
        <v>0.97499999999999998</v>
      </c>
      <c r="EM86" s="226">
        <v>0.95</v>
      </c>
      <c r="EN86" s="226">
        <v>0.9</v>
      </c>
      <c r="EO86" s="226">
        <v>0.9</v>
      </c>
      <c r="EP86" s="226">
        <v>0.9</v>
      </c>
      <c r="EQ86" s="226">
        <v>0.9</v>
      </c>
      <c r="ER86" s="226">
        <v>0.9</v>
      </c>
      <c r="ES86" s="226">
        <v>0.9</v>
      </c>
      <c r="ET86" s="226">
        <v>0.9</v>
      </c>
      <c r="EU86" s="226">
        <v>0.9</v>
      </c>
      <c r="EV86" s="226">
        <v>0.9</v>
      </c>
      <c r="EW86" s="226">
        <v>0.9</v>
      </c>
      <c r="EX86" s="226">
        <v>0.9</v>
      </c>
      <c r="EY86" s="226">
        <v>0.9</v>
      </c>
      <c r="EZ86" s="316">
        <v>0.9</v>
      </c>
      <c r="FA86" s="226">
        <v>0.9</v>
      </c>
      <c r="FB86" s="226">
        <v>0.85</v>
      </c>
      <c r="FC86" s="226">
        <v>0.85</v>
      </c>
      <c r="FD86" s="226">
        <v>0.85</v>
      </c>
      <c r="FE86" s="226">
        <v>0.85</v>
      </c>
      <c r="FF86" s="226">
        <v>0.85</v>
      </c>
      <c r="FG86" s="226">
        <v>0.85</v>
      </c>
      <c r="FH86" s="226">
        <v>0.85</v>
      </c>
      <c r="FI86" s="226">
        <v>0.85</v>
      </c>
      <c r="FJ86" s="226">
        <v>0.85</v>
      </c>
      <c r="FK86" s="226">
        <v>0.85</v>
      </c>
      <c r="FL86" s="226">
        <v>0.85</v>
      </c>
      <c r="FM86" s="195">
        <f t="shared" si="70"/>
        <v>0</v>
      </c>
      <c r="FN86" s="195">
        <f t="shared" si="71"/>
        <v>0</v>
      </c>
      <c r="FO86" s="195">
        <f t="shared" si="72"/>
        <v>0</v>
      </c>
      <c r="FP86" s="195">
        <f t="shared" si="73"/>
        <v>0</v>
      </c>
      <c r="FQ86" s="195">
        <f t="shared" si="74"/>
        <v>0</v>
      </c>
      <c r="FR86" s="195">
        <f t="shared" si="75"/>
        <v>0</v>
      </c>
      <c r="FS86" s="195">
        <f t="shared" si="76"/>
        <v>0</v>
      </c>
      <c r="FT86" s="95">
        <f t="shared" si="77"/>
        <v>0</v>
      </c>
      <c r="FU86" s="95">
        <f t="shared" si="78"/>
        <v>0</v>
      </c>
      <c r="FV86" s="95">
        <f t="shared" si="79"/>
        <v>0</v>
      </c>
      <c r="FW86" s="95">
        <f t="shared" si="80"/>
        <v>0</v>
      </c>
      <c r="FX86" s="95">
        <f t="shared" si="81"/>
        <v>0</v>
      </c>
      <c r="FY86" s="95">
        <f t="shared" si="82"/>
        <v>0</v>
      </c>
      <c r="FZ86" s="95">
        <f t="shared" si="83"/>
        <v>0</v>
      </c>
      <c r="GA86" s="95">
        <f t="shared" si="63"/>
        <v>0</v>
      </c>
      <c r="GB86" s="95">
        <f t="shared" si="64"/>
        <v>0</v>
      </c>
      <c r="GC86" s="95">
        <f t="shared" si="65"/>
        <v>0</v>
      </c>
      <c r="GD86" s="95">
        <f t="shared" si="66"/>
        <v>0</v>
      </c>
      <c r="GE86" s="95">
        <f t="shared" si="67"/>
        <v>0</v>
      </c>
      <c r="GF86" s="95">
        <f t="shared" si="68"/>
        <v>0</v>
      </c>
      <c r="GG86" s="95">
        <f t="shared" si="69"/>
        <v>0</v>
      </c>
      <c r="GH86" s="95">
        <f t="shared" si="84"/>
        <v>0</v>
      </c>
      <c r="GI86" s="95">
        <f>BW86*Tabelle2[[#This Row],[Nov 2023 AF]]</f>
        <v>0</v>
      </c>
      <c r="GJ86" s="95">
        <f>BX86*Tabelle2[[#This Row],[Dec 2023 AF]]</f>
        <v>0</v>
      </c>
      <c r="GK86" s="95">
        <f>BY86*Tabelle2[[#This Row],[Jan 2024 AF]]</f>
        <v>0</v>
      </c>
      <c r="GL86" s="95">
        <f>BZ86*Tabelle2[[#This Row],[Feb 2024 AF]]</f>
        <v>0</v>
      </c>
      <c r="GM86" s="95">
        <f>CA86*Tabelle2[[#This Row],[Mar 2024 AF]]</f>
        <v>0</v>
      </c>
      <c r="GN86" s="95">
        <f>CB86*Tabelle2[[#This Row],[Apr 2024 AF]]</f>
        <v>0</v>
      </c>
      <c r="GO86" s="95">
        <f>CC86*Tabelle2[[#This Row],[May 2024 AF]]</f>
        <v>0</v>
      </c>
      <c r="GP86" s="95">
        <f>CD86*Tabelle2[[#This Row],[Jun 2024 AF]]</f>
        <v>0</v>
      </c>
      <c r="GQ86" s="95">
        <f>CE86*Tabelle2[[#This Row],[Jul 2024 AF]]</f>
        <v>0</v>
      </c>
      <c r="GR86" s="95">
        <f>CF86*Tabelle2[[#This Row],[Aug 2024 AF]]</f>
        <v>0</v>
      </c>
      <c r="GS86" s="95">
        <f>CG86*Tabelle2[[#This Row],[Sep 2024 AF]]</f>
        <v>0</v>
      </c>
      <c r="GT86" s="95">
        <f>CH86*Tabelle2[[#This Row],[Oct 2024 AF]]</f>
        <v>0</v>
      </c>
      <c r="GU86" s="95">
        <f>CI86*Tabelle2[[#This Row],[Nov 2024 AF]]</f>
        <v>0</v>
      </c>
      <c r="GV86" s="95">
        <f>CJ86*Tabelle2[[#This Row],[Dec 2024 AF]]</f>
        <v>0</v>
      </c>
      <c r="GW86" s="95">
        <f>SUM(Tabelle2[[#This Row],[Jan 22 NF]:[Mar 22 NF]])</f>
        <v>0</v>
      </c>
      <c r="GX86" s="95">
        <f>SUM(Tabelle2[[#This Row],[Apr 22 NF]:[Jun 22 NF]])</f>
        <v>0</v>
      </c>
      <c r="GY86" s="95">
        <f>SUM(Tabelle2[[#This Row],[Jul 22 NF]:[Sep 22 NF]])</f>
        <v>0</v>
      </c>
      <c r="GZ86" s="95">
        <f>SUM(Tabelle2[[#This Row],[Oct 22 NF]:[Dec 22 NF]])</f>
        <v>0</v>
      </c>
      <c r="HA86" s="98">
        <f>SUM(Tabelle2[[#This Row],[Jan 23 NF]:[Mar 23 NF]])</f>
        <v>0</v>
      </c>
      <c r="HB86" s="98">
        <f>SUM(Tabelle2[[#This Row],[Apr 23 NF]:[Jun 23 NF]])</f>
        <v>0</v>
      </c>
      <c r="HC86" s="98">
        <f>SUM(Tabelle2[[#This Row],[Jul 23 NF]:[Sep 23 NF]])</f>
        <v>0</v>
      </c>
      <c r="HD86" s="98">
        <f>SUM(Tabelle2[[#This Row],[Oct 23 NF]:[Dec 23 NF]])</f>
        <v>0</v>
      </c>
      <c r="HE86" s="95">
        <f>SUM(Tabelle2[[#This Row],[Jan 24 NF]:[Mar 24 NF]])</f>
        <v>0</v>
      </c>
      <c r="HF86" s="98">
        <f>SUM(Tabelle2[[#This Row],[Apr 24 NF]:[Jun 24 NF]])</f>
        <v>0</v>
      </c>
      <c r="HG86" s="98">
        <f>SUM(Tabelle2[[#This Row],[Jul 24 NF]:[Sep 24 NF]])</f>
        <v>0</v>
      </c>
      <c r="HH86" s="98">
        <f>SUM(Tabelle2[[#This Row],[Oct 24 NF]:[Dec 24 NF]])</f>
        <v>0</v>
      </c>
      <c r="HI86" s="95">
        <v>0</v>
      </c>
      <c r="HJ86" s="95">
        <v>0</v>
      </c>
      <c r="HK86" s="95">
        <v>0</v>
      </c>
      <c r="HL86" s="95">
        <v>0</v>
      </c>
      <c r="HM86" s="95">
        <v>0</v>
      </c>
      <c r="HN86" s="95">
        <v>0</v>
      </c>
      <c r="HO86" s="95">
        <v>0</v>
      </c>
      <c r="HP86" s="95">
        <v>0</v>
      </c>
      <c r="HQ86" s="95">
        <v>0</v>
      </c>
      <c r="HR86" s="95">
        <v>0</v>
      </c>
      <c r="HS86" s="95">
        <v>0</v>
      </c>
      <c r="HT86" s="95">
        <v>0</v>
      </c>
      <c r="HU86" s="95">
        <v>0</v>
      </c>
      <c r="HV86" s="98">
        <v>0</v>
      </c>
      <c r="HW86" s="98">
        <v>0</v>
      </c>
      <c r="HX86" s="98">
        <v>0</v>
      </c>
      <c r="HY86" s="98">
        <v>0</v>
      </c>
      <c r="HZ86" s="98">
        <f>SUM(Tabelle2[[#This Row],[Jan 22 NF]:[Dec 22 NF]])</f>
        <v>0</v>
      </c>
      <c r="IA86" s="98">
        <f>SUM(Tabelle2[[#This Row],[Jan 23 NF]:[Dec 23 NF]])</f>
        <v>0</v>
      </c>
      <c r="IB86" s="98">
        <f>SUM(Tabelle2[[#This Row],[Jan 24 NF]:[Dec 24 NF]])</f>
        <v>0</v>
      </c>
      <c r="IC86" s="98">
        <f>IFERROR(Tabelle2[[#This Row],[2025 CF]]*Tabelle2[[#This Row],[2025 AF]],0)</f>
        <v>0</v>
      </c>
      <c r="ID86" s="98">
        <f>IFERROR(Tabelle2[[#This Row],[2026 CF]]*Tabelle2[[#This Row],[2026 AF]],0)</f>
        <v>0</v>
      </c>
      <c r="IE86" s="98">
        <f>IFERROR(Tabelle2[[#This Row],[2027 CF]]*Tabelle2[[#This Row],[2027 AF]],0)</f>
        <v>0</v>
      </c>
      <c r="IF86" s="98">
        <f>IFERROR(Tabelle2[[#This Row],[2028 CF]]*Tabelle2[[#This Row],[2028 AF]],0)</f>
        <v>0</v>
      </c>
      <c r="IG86" s="98">
        <f>IFERROR(Tabelle2[[#This Row],[2029 CF]]*Tabelle2[[#This Row],[2029 AF]],0)</f>
        <v>0</v>
      </c>
      <c r="IH86" s="98">
        <f>IFERROR(Tabelle2[[#This Row],[2030 CF]]*Tabelle2[[#This Row],[2030 AF]],0)</f>
        <v>0</v>
      </c>
      <c r="II86" s="98">
        <f>IFERROR(Tabelle2[[#This Row],[2031 CF]]*Tabelle2[[#This Row],[2031 AF]],0)</f>
        <v>0</v>
      </c>
      <c r="IJ86" s="98">
        <f>IFERROR(Tabelle2[[#This Row],[2032 CF]]*Tabelle2[[#This Row],[2032 AF]],0)</f>
        <v>0</v>
      </c>
      <c r="IK86" s="98">
        <f>IFERROR(Tabelle2[[#This Row],[2033 CF]]*Tabelle2[[#This Row],[2033 AF]],0)</f>
        <v>0</v>
      </c>
      <c r="IL86" s="98">
        <f>IFERROR(Tabelle2[[#This Row],[2034 CF]]*Tabelle2[[#This Row],[2034 AF]],0)</f>
        <v>0</v>
      </c>
      <c r="IM86" s="98">
        <f>IFERROR(Tabelle2[[#This Row],[2035 CF]]*Tabelle2[[#This Row],[2035 AF]],0)</f>
        <v>0</v>
      </c>
      <c r="IN86" s="51">
        <v>0</v>
      </c>
      <c r="IO86" s="51">
        <v>0</v>
      </c>
      <c r="IP86" s="51">
        <v>0</v>
      </c>
      <c r="IQ86" s="51">
        <v>0</v>
      </c>
      <c r="IR86" s="51">
        <v>0</v>
      </c>
      <c r="IS86" s="51">
        <v>0</v>
      </c>
      <c r="IT86" s="51">
        <v>0</v>
      </c>
      <c r="IU86" s="51">
        <v>0</v>
      </c>
      <c r="IV86" s="51">
        <v>0</v>
      </c>
      <c r="IW86" s="51">
        <v>0</v>
      </c>
      <c r="IX86" s="51">
        <v>0</v>
      </c>
      <c r="IY86" s="51">
        <v>0</v>
      </c>
      <c r="IZ86" s="199">
        <v>0</v>
      </c>
      <c r="JA86" s="199">
        <v>0</v>
      </c>
      <c r="JB86" s="199">
        <v>0</v>
      </c>
      <c r="JC86" s="199">
        <v>0</v>
      </c>
      <c r="JD86" s="199">
        <v>0</v>
      </c>
      <c r="JE86" s="196">
        <v>0</v>
      </c>
      <c r="JF86" s="196">
        <v>0</v>
      </c>
      <c r="JG86" s="196">
        <v>0</v>
      </c>
      <c r="JH86" s="196">
        <v>0</v>
      </c>
      <c r="JI86" s="196">
        <v>0</v>
      </c>
      <c r="JJ86" s="196">
        <v>0</v>
      </c>
      <c r="JK86" s="196">
        <v>0</v>
      </c>
      <c r="JL86" s="196">
        <v>0</v>
      </c>
      <c r="JM86" s="196">
        <v>0</v>
      </c>
      <c r="JN86" s="196">
        <v>0</v>
      </c>
      <c r="JO86" s="196">
        <v>0</v>
      </c>
      <c r="JP86" s="196">
        <v>0</v>
      </c>
      <c r="JQ86" s="196">
        <f>SUM(Tabelle2[[#This Row],[Jan-23B]:[Mar-23B]])</f>
        <v>0</v>
      </c>
      <c r="JR86" s="196">
        <f>SUM(Tabelle2[[#This Row],[Apr-23B]:[Jun-23B]])</f>
        <v>0</v>
      </c>
      <c r="JS86" s="196">
        <f>SUM(Tabelle2[[#This Row],[Jul-23B]:[Sep-23B]])</f>
        <v>0</v>
      </c>
      <c r="JT86" s="196">
        <f>SUM(Tabelle2[[#This Row],[Oct-23B]:[Dec-23B]])</f>
        <v>0</v>
      </c>
      <c r="JU86" s="196">
        <f>SUM(Tabelle2[[#This Row],[1Q23 B1]:[4Q23 B]])</f>
        <v>0</v>
      </c>
      <c r="JV86" s="196">
        <v>0</v>
      </c>
      <c r="JW86" s="196">
        <v>0</v>
      </c>
      <c r="JX86" s="196">
        <v>0</v>
      </c>
      <c r="JY86" s="196">
        <v>0</v>
      </c>
      <c r="JZ86" s="196">
        <v>0</v>
      </c>
      <c r="KA86" s="196">
        <v>0</v>
      </c>
      <c r="KB86" s="196">
        <v>0</v>
      </c>
      <c r="KC86" s="196">
        <v>0</v>
      </c>
      <c r="KD86" s="196">
        <v>0</v>
      </c>
      <c r="KE86" s="196">
        <v>0</v>
      </c>
      <c r="KF86" s="196" t="str">
        <f>IF(SUM(Tabelle2[[#This Row],[2018 NF]:[2028 NF]],Tabelle2[[#This Row],[2023 B]])&gt;0,"yes","no")</f>
        <v>no</v>
      </c>
      <c r="KG86" s="196">
        <f>IFERROR(INDEX(Tabelle2[[#Headers],[2005 NF]:[2034 NF]],MATCH(TRUE,INDEX(Tabelle2[[#This Row],[2005 NF]:[2034 NF]]&gt;1000,),0)),0)</f>
        <v>0</v>
      </c>
      <c r="KH86" s="196">
        <f>IFERROR(LOOKUP(2,1/(Tabelle2[[#This Row],[2005 NF]:[2035 NF]]&gt;1000),Tabelle2[[#Headers],[2005 NF]:[2035 NF]]),0)</f>
        <v>0</v>
      </c>
      <c r="KI86" s="196">
        <f>SUM(Tabelle2[[#This Row],[Jan 23 NF]:[Mar 23 NF]])</f>
        <v>0</v>
      </c>
      <c r="KJ86" s="196">
        <f>SUM(Tabelle2[[#This Row],[Jan-23B]:[Mar-23B]])</f>
        <v>0</v>
      </c>
      <c r="KK86" s="52">
        <v>0</v>
      </c>
      <c r="KL86" s="52">
        <v>0</v>
      </c>
      <c r="KM86" s="52">
        <v>0</v>
      </c>
      <c r="KN86" s="52">
        <v>0</v>
      </c>
      <c r="KO86" s="52">
        <v>0</v>
      </c>
      <c r="KP86" s="52">
        <v>0</v>
      </c>
      <c r="KQ86" s="52">
        <v>0</v>
      </c>
      <c r="KR86" s="52">
        <v>0</v>
      </c>
      <c r="KS86" s="52">
        <v>0</v>
      </c>
      <c r="KT86" s="52">
        <v>0</v>
      </c>
      <c r="KU86" s="52">
        <v>0</v>
      </c>
      <c r="KV86" s="52">
        <v>0</v>
      </c>
      <c r="KW86" s="52">
        <v>0</v>
      </c>
      <c r="KX86" s="52">
        <v>0</v>
      </c>
      <c r="KY86" s="52">
        <v>0</v>
      </c>
      <c r="KZ86" s="52">
        <v>0</v>
      </c>
      <c r="LA86" s="52" t="e">
        <f>$AV86*2.204623/#REF!*$AP86*Tabelle2[[#This Row],[May 23 NF]]</f>
        <v>#REF!</v>
      </c>
      <c r="LB86" s="52" t="e">
        <f>$AV86*2.204623/#REF!*$AP86*Tabelle2[[#This Row],[Jun 23 NF]]</f>
        <v>#REF!</v>
      </c>
      <c r="LC86" s="52" t="e">
        <f>$AV86*2.204623/#REF!*$AP86*Tabelle2[[#This Row],[Jul 23 NF]]</f>
        <v>#REF!</v>
      </c>
      <c r="LD86" s="52" t="e">
        <f>$AV86*2.204623/#REF!*$AP86*Tabelle2[[#This Row],[Aug 23 NF]]</f>
        <v>#REF!</v>
      </c>
      <c r="LE86" s="52" t="e">
        <f>$AV86*2.204623/#REF!*$AP86*Tabelle2[[#This Row],[Sep 23 NF]]</f>
        <v>#REF!</v>
      </c>
      <c r="LF86" s="52" t="e">
        <f>$AV86*2.204623/#REF!*$AP86*Tabelle2[[#This Row],[Oct 23 NF]]</f>
        <v>#REF!</v>
      </c>
      <c r="LG86" s="52" t="e">
        <f>$AV86*2.204623/#REF!*$AP86*Tabelle2[[#This Row],[Nov 23 NF]]</f>
        <v>#REF!</v>
      </c>
      <c r="LH86" s="52" t="e">
        <f>$AV86*2.204623/#REF!*$AP86*Tabelle2[[#This Row],[Dec 23 NF]]</f>
        <v>#REF!</v>
      </c>
      <c r="LI86" s="52" t="e">
        <f>$AV86*2.204623/#REF!*$AP86*Tabelle2[[#This Row],[Jan 24 NF]]</f>
        <v>#REF!</v>
      </c>
      <c r="LJ86" s="52" t="e">
        <f>$AV86*2.204623/#REF!*$AP86*Tabelle2[[#This Row],[Feb 24 NF]]</f>
        <v>#REF!</v>
      </c>
      <c r="LK86" s="52" t="e">
        <f>$AV86*2.204623/#REF!*$AP86*Tabelle2[[#This Row],[Mar 24 NF]]</f>
        <v>#REF!</v>
      </c>
      <c r="LL86" s="52" t="e">
        <f>$AV86*2.204623/#REF!*$AP86*Tabelle2[[#This Row],[Apr 24 NF]]</f>
        <v>#REF!</v>
      </c>
      <c r="LM86" s="52" t="e">
        <f>$AV86*2.204623/#REF!*$AP86*Tabelle2[[#This Row],[May 24 NF]]</f>
        <v>#REF!</v>
      </c>
      <c r="LN86" s="52" t="e">
        <f>$AV86*2.204623/#REF!*$AP86*Tabelle2[[#This Row],[Jun 24 NF]]</f>
        <v>#REF!</v>
      </c>
      <c r="LO86" s="52" t="e">
        <f>$AV86*2.204623/#REF!*$AP86*Tabelle2[[#This Row],[Jul 24 NF]]</f>
        <v>#REF!</v>
      </c>
      <c r="LP86" s="52" t="e">
        <f>$AV86*2.204623/#REF!*$AP86*Tabelle2[[#This Row],[Aug 24 NF]]</f>
        <v>#REF!</v>
      </c>
      <c r="LQ86" s="52" t="e">
        <f>$AV86*2.204623/#REF!*$AP86*Tabelle2[[#This Row],[Sep 24 NF]]</f>
        <v>#REF!</v>
      </c>
      <c r="LR86" s="52" t="e">
        <f>$AV86*2.204623/#REF!*$AP86*Tabelle2[[#This Row],[Oct 24 NF]]</f>
        <v>#REF!</v>
      </c>
      <c r="LS86" s="52" t="e">
        <f>$AV86*2.204623/#REF!*$AP86*Tabelle2[[#This Row],[Nov 24 NF]]</f>
        <v>#REF!</v>
      </c>
      <c r="LT86" s="52" t="e">
        <f>$AV86*2.204623/#REF!*$AP86*Tabelle2[[#This Row],[Dec 24 NF]]</f>
        <v>#REF!</v>
      </c>
      <c r="LU86" s="198">
        <f>SUM(Tabelle2[[#This Row],[Jan 22 EV]:[Mar 22 EV]])</f>
        <v>0</v>
      </c>
      <c r="LV86" s="198">
        <f>SUM(Tabelle2[[#This Row],[Apr 22 EV]:[Jun 22 EV]])</f>
        <v>0</v>
      </c>
      <c r="LW86" s="198">
        <f>SUM(Tabelle2[[#This Row],[Jul 22 EV]:[Sep 22 EV]])</f>
        <v>0</v>
      </c>
      <c r="LX86" s="198">
        <f>SUM(Tabelle2[[#This Row],[Oct 22 EV]:[Dec 22 EV]])</f>
        <v>0</v>
      </c>
      <c r="LY86" s="198">
        <f>SUM(Tabelle2[[#This Row],[Jan 23 EV]:[Mar 23 EV]])</f>
        <v>0</v>
      </c>
      <c r="LZ86" s="198" t="e">
        <f>SUM(Tabelle2[[#This Row],[Apr 23 EV]:[Jun 23 EV]])</f>
        <v>#REF!</v>
      </c>
      <c r="MA86" s="198" t="e">
        <f>SUM(Tabelle2[[#This Row],[Jul 23 EV]:[Sep 23 EV]])</f>
        <v>#REF!</v>
      </c>
      <c r="MB86" s="198" t="e">
        <f>SUM(Tabelle2[[#This Row],[Oct 23 EV]:[Dec 23 EV]])</f>
        <v>#REF!</v>
      </c>
      <c r="MC86" s="198" t="e">
        <f>SUM(Tabelle2[[#This Row],[Jan 24 EV]:[Mar 24 EV]])</f>
        <v>#REF!</v>
      </c>
      <c r="MD86" s="198" t="e">
        <f>SUM(Tabelle2[[#This Row],[Apr 24 EV]:[Jun 24 EV]])</f>
        <v>#REF!</v>
      </c>
      <c r="ME86" s="198" t="e">
        <f>SUM(Tabelle2[[#This Row],[Jul 24 EV]:[Sep 24 EV]])</f>
        <v>#REF!</v>
      </c>
      <c r="MF86" s="198" t="e">
        <f>SUM(Tabelle2[[#This Row],[Oct 24 EV]:[Dec 24 EV]])</f>
        <v>#REF!</v>
      </c>
      <c r="MG86" s="68">
        <v>0</v>
      </c>
      <c r="MH86" s="68">
        <v>0</v>
      </c>
      <c r="MI86" s="68">
        <v>0</v>
      </c>
      <c r="MJ86" s="68">
        <v>0</v>
      </c>
      <c r="MK86" s="68">
        <v>0</v>
      </c>
      <c r="ML86" s="68">
        <v>0</v>
      </c>
      <c r="MM86" s="68">
        <v>0</v>
      </c>
      <c r="MN86" s="68">
        <v>0</v>
      </c>
      <c r="MO86" s="68">
        <v>0</v>
      </c>
      <c r="MP86" s="98">
        <v>0</v>
      </c>
      <c r="MQ86" s="98" t="e">
        <f>$AS86*2.204623/#REF!*$AP86*HU86</f>
        <v>#REF!</v>
      </c>
      <c r="MR86" s="98" t="e">
        <f>$AT86*2.204623/#REF!*$AP86*HV86</f>
        <v>#REF!</v>
      </c>
      <c r="MS86" s="98">
        <v>0</v>
      </c>
      <c r="MT86" s="98">
        <v>0</v>
      </c>
      <c r="MU86" s="98">
        <v>0</v>
      </c>
      <c r="MV86" s="98">
        <f>SUM(Tabelle2[[#This Row],[Jan 22 EV]:[Dec 22 EV]])</f>
        <v>0</v>
      </c>
      <c r="MW86" s="98" t="e">
        <f>SUM(Tabelle2[[#This Row],[Jan 23 EV]:[Dec 23 EV]])</f>
        <v>#REF!</v>
      </c>
      <c r="MX86" s="98" t="e">
        <f>SUM(Tabelle2[[#This Row],[Jan 24 EV]:[Dec 24 EV]])</f>
        <v>#REF!</v>
      </c>
      <c r="MY86" s="98">
        <f t="shared" si="51"/>
        <v>0</v>
      </c>
      <c r="MZ86" s="98">
        <f t="shared" si="52"/>
        <v>0</v>
      </c>
      <c r="NA86" s="98">
        <f t="shared" si="53"/>
        <v>0</v>
      </c>
      <c r="NB86" s="98">
        <f t="shared" si="54"/>
        <v>0</v>
      </c>
      <c r="NC86" s="52">
        <v>0</v>
      </c>
      <c r="ND86" s="52">
        <v>0</v>
      </c>
      <c r="NE86" s="52">
        <v>0</v>
      </c>
      <c r="NF86" s="52">
        <v>0</v>
      </c>
      <c r="NG86" s="52">
        <v>0</v>
      </c>
      <c r="NH86" s="52">
        <v>0</v>
      </c>
      <c r="NI86" s="52">
        <v>0</v>
      </c>
      <c r="NJ86" s="52">
        <v>0</v>
      </c>
      <c r="NK86" s="52">
        <v>0</v>
      </c>
      <c r="NL86" s="52">
        <v>0</v>
      </c>
      <c r="NM86" s="52">
        <v>0</v>
      </c>
      <c r="NN86" s="52">
        <v>0</v>
      </c>
      <c r="NO86" s="198">
        <f t="shared" si="58"/>
        <v>0</v>
      </c>
      <c r="NP86" s="198">
        <f t="shared" si="59"/>
        <v>0</v>
      </c>
      <c r="NQ86" s="198">
        <f t="shared" si="60"/>
        <v>0</v>
      </c>
      <c r="NR86" s="198">
        <f t="shared" si="61"/>
        <v>0</v>
      </c>
      <c r="NS86" s="198">
        <f t="shared" si="62"/>
        <v>0</v>
      </c>
      <c r="NT86" s="198">
        <v>0</v>
      </c>
      <c r="NU86" s="198">
        <v>0</v>
      </c>
      <c r="NV86" s="198">
        <v>0</v>
      </c>
      <c r="NW86" s="198">
        <v>0</v>
      </c>
      <c r="NX86" s="198">
        <v>0</v>
      </c>
      <c r="NY86" s="198">
        <v>0</v>
      </c>
      <c r="NZ86" s="198">
        <v>0</v>
      </c>
      <c r="OA86" s="198">
        <v>0</v>
      </c>
      <c r="OB86" s="198">
        <v>0</v>
      </c>
      <c r="OC86" s="198">
        <v>0</v>
      </c>
      <c r="OD86" s="198">
        <v>0</v>
      </c>
      <c r="OE86" s="198">
        <v>0</v>
      </c>
      <c r="OF86" s="198">
        <f>SUM(Tabelle2[[#This Row],[Jan 23 B EV]:[Mar 23 B EV]])</f>
        <v>0</v>
      </c>
      <c r="OG86" s="198">
        <f>SUM(Tabelle2[[#This Row],[Apr 23 B EV]:[Jun 23 B EV]])</f>
        <v>0</v>
      </c>
      <c r="OH86" s="198">
        <f>SUM(Tabelle2[[#This Row],[Jul 23 B EV]:[Sep 23 B EV]])</f>
        <v>0</v>
      </c>
      <c r="OI86" s="198">
        <f>SUM(Tabelle2[[#This Row],[Oct 23 B EV]:[Dec 23 B EV]])</f>
        <v>0</v>
      </c>
      <c r="OJ86" s="198">
        <f>SUM(Tabelle2[[#This Row],[Jan 23 B EV]:[Dec 23 B EV]])</f>
        <v>0</v>
      </c>
      <c r="OK86" s="68"/>
      <c r="OL86" s="68"/>
      <c r="OM86" s="43" t="s">
        <v>973</v>
      </c>
      <c r="ON86" s="43">
        <v>0</v>
      </c>
      <c r="OO86" s="43">
        <v>0</v>
      </c>
      <c r="OP86" s="43">
        <v>0</v>
      </c>
      <c r="OQ86" s="68"/>
      <c r="OR86" s="68"/>
      <c r="OS86" s="68"/>
      <c r="OT86" s="68"/>
      <c r="OU86" s="68"/>
      <c r="OV86" s="68"/>
      <c r="OW86" s="68"/>
      <c r="OX86" s="198">
        <v>0</v>
      </c>
      <c r="OY86" s="198">
        <v>0</v>
      </c>
      <c r="OZ86" s="198">
        <v>0</v>
      </c>
      <c r="PA86" s="198">
        <v>0</v>
      </c>
      <c r="PB86" s="353">
        <v>0</v>
      </c>
      <c r="PC86" s="49" t="s">
        <v>57</v>
      </c>
      <c r="PD86" s="341" t="s">
        <v>100</v>
      </c>
      <c r="PE86" s="3" t="s">
        <v>159</v>
      </c>
      <c r="PF86" s="221" t="s">
        <v>45</v>
      </c>
      <c r="PG86" s="342">
        <v>0</v>
      </c>
      <c r="PH86" s="221">
        <v>0</v>
      </c>
      <c r="PI86" s="30">
        <v>1</v>
      </c>
      <c r="PJ86" s="30" t="s">
        <v>45</v>
      </c>
      <c r="PK86" s="30">
        <v>0</v>
      </c>
      <c r="PL86" s="30"/>
      <c r="PM86" s="334"/>
      <c r="PN86" s="341" t="s">
        <v>972</v>
      </c>
      <c r="PO86" s="334" t="s">
        <v>17</v>
      </c>
      <c r="PP86" s="200">
        <v>2407.8740082170316</v>
      </c>
      <c r="PQ86" s="56">
        <v>2220.7924770497352</v>
      </c>
      <c r="PR86" s="56">
        <v>2393.0833333333335</v>
      </c>
      <c r="PS86" s="56">
        <v>2425</v>
      </c>
      <c r="PT86" s="200">
        <v>2151.6666666666665</v>
      </c>
      <c r="PU86" s="200">
        <v>2059.5416666666665</v>
      </c>
      <c r="PV86" s="200">
        <v>2813.8101851851857</v>
      </c>
      <c r="PW86" s="200">
        <v>3372.4709444775326</v>
      </c>
      <c r="PX86" s="200" t="e">
        <f>IF($PI86=1,SUMIF(#REF!,$PF86,#REF!),SUMIF(#REF!,$PJ86,#REF!))</f>
        <v>#REF!</v>
      </c>
      <c r="PY86" s="200" t="e">
        <f>IF($PI86=1,SUMIF(#REF!,$PF86,#REF!),SUMIF(#REF!,$PJ86,#REF!))</f>
        <v>#REF!</v>
      </c>
      <c r="PZ86" s="200" t="e">
        <f>IF($PI86=1,SUMIF(#REF!,$PF86,#REF!),SUMIF(#REF!,$PJ86,#REF!))</f>
        <v>#REF!</v>
      </c>
      <c r="QA86" s="200" t="e">
        <f>IF($PI86=1,SUMIF(#REF!,$PF86,#REF!),SUMIF(#REF!,$PJ86,#REF!))</f>
        <v>#REF!</v>
      </c>
      <c r="QB86" s="200" t="e">
        <f>IF($PI86=1,SUMIF(#REF!,$PF86,#REF!),SUMIF(#REF!,$PJ86,#REF!))</f>
        <v>#REF!</v>
      </c>
      <c r="QC86" s="200" t="e">
        <f>IF($PI86=1,SUMIF(#REF!,$PF86,#REF!),SUMIF(#REF!,$PJ86,#REF!))</f>
        <v>#REF!</v>
      </c>
      <c r="QD86" s="57">
        <f t="shared" si="55"/>
        <v>3.1979411669516185</v>
      </c>
      <c r="QE86" s="57">
        <f t="shared" si="56"/>
        <v>3.44604</v>
      </c>
      <c r="QF86" s="57">
        <f t="shared" si="50"/>
        <v>3.492</v>
      </c>
      <c r="QG86" s="57">
        <f t="shared" si="57"/>
        <v>3.0983999999999998</v>
      </c>
      <c r="QH86" s="57">
        <f t="shared" si="85"/>
        <v>2.9657399999999998</v>
      </c>
      <c r="QI86" s="57">
        <f t="shared" si="86"/>
        <v>4.0518866666666673</v>
      </c>
      <c r="QJ86" s="57">
        <f>IF(Tabelle2[[#This Row],[Index and Premium Usage]]=1,($AW86*(1+$AZ86))*(PW86*(1+$PG86)+$PH86)/1000,($AW86*(1+$AZ86))*(PW86*(1+$PG86)+$PK86)/1000)</f>
        <v>4.8563581600476464</v>
      </c>
      <c r="QK86" s="57" t="e">
        <f>IF($PI86=1,($AW86*(1+$AY86))*(PX86*(1+$PG86)+$PH86)/1000,($AW86*(1+$AZ86))*(PX86*(1+$PG86)+$PK86+Tabelle2[[#This Row],[Premium VW 2023]])/1000)</f>
        <v>#REF!</v>
      </c>
      <c r="QL86" s="57" t="e">
        <f t="shared" si="44"/>
        <v>#REF!</v>
      </c>
      <c r="QM86" s="57" t="e">
        <f t="shared" si="45"/>
        <v>#REF!</v>
      </c>
      <c r="QN86" s="57" t="e">
        <f t="shared" si="46"/>
        <v>#REF!</v>
      </c>
      <c r="QO86" s="57" t="e">
        <f t="shared" si="47"/>
        <v>#REF!</v>
      </c>
      <c r="QP86" s="57" t="e">
        <f t="shared" si="48"/>
        <v>#REF!</v>
      </c>
    </row>
    <row r="87" spans="1:458" ht="15" customHeight="1">
      <c r="A87" s="94" t="s">
        <v>854</v>
      </c>
      <c r="B87" s="94" t="s">
        <v>87</v>
      </c>
      <c r="C87" s="94" t="s">
        <v>1553</v>
      </c>
      <c r="D87" s="2" t="s">
        <v>108</v>
      </c>
      <c r="E87" s="173" t="s">
        <v>304</v>
      </c>
      <c r="F87" s="2" t="s">
        <v>304</v>
      </c>
      <c r="G87" s="2" t="s">
        <v>304</v>
      </c>
      <c r="H87" s="2" t="s">
        <v>1558</v>
      </c>
      <c r="I87" s="188" t="s">
        <v>248</v>
      </c>
      <c r="J87" s="2" t="s">
        <v>1238</v>
      </c>
      <c r="K87" s="2" t="s">
        <v>28</v>
      </c>
      <c r="L87" s="2" t="s">
        <v>28</v>
      </c>
      <c r="M87" s="2" t="s">
        <v>470</v>
      </c>
      <c r="N87" s="64"/>
      <c r="O87" s="64"/>
      <c r="P87" s="65"/>
      <c r="Q87" s="2"/>
      <c r="R87" s="63"/>
      <c r="S87" s="63"/>
      <c r="T87" s="94" t="s">
        <v>1282</v>
      </c>
      <c r="U87" s="63" t="s">
        <v>14</v>
      </c>
      <c r="V87" s="63"/>
      <c r="W87" s="63"/>
      <c r="X87" s="94"/>
      <c r="Y87" s="63" t="s">
        <v>235</v>
      </c>
      <c r="Z87" s="94" t="s">
        <v>261</v>
      </c>
      <c r="AA87" s="69" t="s">
        <v>471</v>
      </c>
      <c r="AB87" s="64"/>
      <c r="AC87" s="64" t="s">
        <v>1049</v>
      </c>
      <c r="AD87" s="63"/>
      <c r="AE87" s="63"/>
      <c r="AF87" s="63" t="s">
        <v>119</v>
      </c>
      <c r="AG87" s="2"/>
      <c r="AH87" s="2"/>
      <c r="AI87" s="2"/>
      <c r="AJ87" s="63" t="s">
        <v>120</v>
      </c>
      <c r="AK87" s="66"/>
      <c r="AL87" s="67"/>
      <c r="AM87" s="67"/>
      <c r="AN87" s="67"/>
      <c r="AO87" s="67"/>
      <c r="AP87" s="67">
        <v>1</v>
      </c>
      <c r="AQ87" s="78"/>
      <c r="AR87" s="37">
        <v>1.07</v>
      </c>
      <c r="AS87" s="67">
        <v>1.07</v>
      </c>
      <c r="AT87" s="67">
        <v>1.07</v>
      </c>
      <c r="AU87" s="67">
        <v>1.07</v>
      </c>
      <c r="AV87" s="67">
        <v>1.07</v>
      </c>
      <c r="AW87" s="33">
        <v>1.07</v>
      </c>
      <c r="AX87" s="193"/>
      <c r="AY87" s="36">
        <v>0.2</v>
      </c>
      <c r="AZ87" s="36">
        <v>0.2</v>
      </c>
      <c r="BA87" s="96">
        <v>0</v>
      </c>
      <c r="BB87" s="96">
        <v>0</v>
      </c>
      <c r="BC87" s="96">
        <v>0</v>
      </c>
      <c r="BD87" s="96">
        <v>0</v>
      </c>
      <c r="BE87" s="133">
        <v>0</v>
      </c>
      <c r="BF87" s="133">
        <v>0</v>
      </c>
      <c r="BG87" s="133">
        <v>0</v>
      </c>
      <c r="BH87" s="133">
        <v>0</v>
      </c>
      <c r="BI87" s="133">
        <v>0</v>
      </c>
      <c r="BJ87" s="133">
        <v>0</v>
      </c>
      <c r="BK87" s="133">
        <v>0</v>
      </c>
      <c r="BL87" s="133">
        <v>0</v>
      </c>
      <c r="BM87" s="96">
        <v>0</v>
      </c>
      <c r="BN87" s="96">
        <v>0</v>
      </c>
      <c r="BO87" s="96">
        <v>0</v>
      </c>
      <c r="BP87" s="96">
        <v>0</v>
      </c>
      <c r="BQ87" s="96">
        <v>0</v>
      </c>
      <c r="BR87" s="96">
        <v>0</v>
      </c>
      <c r="BS87" s="96">
        <v>0</v>
      </c>
      <c r="BT87" s="96">
        <v>0</v>
      </c>
      <c r="BU87" s="96">
        <v>0</v>
      </c>
      <c r="BV87" s="96">
        <v>0</v>
      </c>
      <c r="BW87" s="96">
        <v>0</v>
      </c>
      <c r="BX87" s="96">
        <v>0</v>
      </c>
      <c r="BY87" s="96">
        <v>0</v>
      </c>
      <c r="BZ87" s="96">
        <v>0</v>
      </c>
      <c r="CA87" s="96">
        <v>0</v>
      </c>
      <c r="CB87" s="96">
        <v>0</v>
      </c>
      <c r="CC87" s="96">
        <v>0</v>
      </c>
      <c r="CD87" s="96">
        <v>0</v>
      </c>
      <c r="CE87" s="96">
        <v>0</v>
      </c>
      <c r="CF87" s="96">
        <v>0</v>
      </c>
      <c r="CG87" s="96">
        <v>0</v>
      </c>
      <c r="CH87" s="96">
        <v>0</v>
      </c>
      <c r="CI87" s="96">
        <v>0</v>
      </c>
      <c r="CJ87" s="96">
        <v>0</v>
      </c>
      <c r="CK87" s="95">
        <f>SUM(Tabelle2[[#This Row],[Jan 22 CF]:[Mar 22 CF]])</f>
        <v>0</v>
      </c>
      <c r="CL87" s="95">
        <f>SUM(Tabelle2[[#This Row],[Apr 22 CF]:[Jun 22 CF]])</f>
        <v>0</v>
      </c>
      <c r="CM87" s="95">
        <f>SUM(Tabelle2[[#This Row],[Jul 22 CF]:[Sep 22 CF]])</f>
        <v>0</v>
      </c>
      <c r="CN87" s="95">
        <f>SUM(Tabelle2[[#This Row],[Oct 22 CF]:[Dec 22 CF]])</f>
        <v>0</v>
      </c>
      <c r="CO87" s="95">
        <f>SUM(Tabelle2[[#This Row],[Jan 23 CF]:[Mar 23 CF]])</f>
        <v>0</v>
      </c>
      <c r="CP87" s="95">
        <f>SUM(Tabelle2[[#This Row],[Apr 23 CF]:[Jun 23 CF]])</f>
        <v>0</v>
      </c>
      <c r="CQ87" s="95">
        <f>SUM(Tabelle2[[#This Row],[Jul 23 CF]:[Sep 23 CF]])</f>
        <v>0</v>
      </c>
      <c r="CR87" s="95">
        <f>SUM(Tabelle2[[#This Row],[Oct 23 CF]:[Dec 23 CF]])</f>
        <v>0</v>
      </c>
      <c r="CS87" s="95">
        <f>SUM(Tabelle2[[#This Row],[Jan 24 CF]:[Mar 24 CF]])</f>
        <v>0</v>
      </c>
      <c r="CT87" s="95">
        <f>SUM(Tabelle2[[#This Row],[Apr 24 CF]:[Jun 24 CF]])</f>
        <v>0</v>
      </c>
      <c r="CU87" s="95">
        <f>SUM(Tabelle2[[#This Row],[Jul 24 CF]:[Sep 24 CF]])</f>
        <v>0</v>
      </c>
      <c r="CV87" s="95">
        <f>SUM(Tabelle2[[#This Row],[Oct 24 CF]:[Dec 24 CF]])</f>
        <v>0</v>
      </c>
      <c r="CW87" s="98">
        <v>0</v>
      </c>
      <c r="CX87" s="275">
        <v>0</v>
      </c>
      <c r="CY87" s="98">
        <v>0</v>
      </c>
      <c r="CZ87" s="52">
        <v>0</v>
      </c>
      <c r="DA87" s="52">
        <f>SUM(Tabelle2[[#This Row],[Jan 22 CF]:[Dec 22 CF]])</f>
        <v>0</v>
      </c>
      <c r="DB87" s="98">
        <f>SUM(Tabelle2[[#This Row],[Jan 23 CF]:[Dec 23 CF]])</f>
        <v>0</v>
      </c>
      <c r="DC87" s="98">
        <f>SUM(Tabelle2[[#This Row],[Jan 24 CF]:[Dec 24 CF]])</f>
        <v>0</v>
      </c>
      <c r="DD87" s="98">
        <v>0</v>
      </c>
      <c r="DE87" s="98">
        <v>0</v>
      </c>
      <c r="DF87" s="98">
        <v>0</v>
      </c>
      <c r="DG87" s="98">
        <v>0</v>
      </c>
      <c r="DH87" s="98">
        <v>0</v>
      </c>
      <c r="DI87" s="98">
        <v>0</v>
      </c>
      <c r="DJ87" s="98">
        <v>0</v>
      </c>
      <c r="DK87" s="98">
        <v>0</v>
      </c>
      <c r="DL87" s="98">
        <v>0</v>
      </c>
      <c r="DM87" s="98">
        <v>0</v>
      </c>
      <c r="DN87" s="95"/>
      <c r="DO87" s="95"/>
      <c r="DP87" s="226">
        <v>0.95</v>
      </c>
      <c r="DQ87" s="226">
        <v>0.92500000000000004</v>
      </c>
      <c r="DR87" s="226">
        <v>0.8</v>
      </c>
      <c r="DS87" s="226">
        <v>0.85</v>
      </c>
      <c r="DT87" s="226">
        <v>0.9</v>
      </c>
      <c r="DU87" s="226">
        <v>0.9</v>
      </c>
      <c r="DV87" s="226">
        <v>0.9</v>
      </c>
      <c r="DW87" s="226">
        <v>0.9</v>
      </c>
      <c r="DX87" s="226">
        <v>0.9</v>
      </c>
      <c r="DY87" s="226">
        <v>0.9</v>
      </c>
      <c r="DZ87" s="226">
        <v>0.9</v>
      </c>
      <c r="EA87" s="226">
        <v>0.88</v>
      </c>
      <c r="EB87" s="226">
        <v>0.9</v>
      </c>
      <c r="EC87" s="226">
        <v>0.93</v>
      </c>
      <c r="ED87" s="226">
        <v>0.93</v>
      </c>
      <c r="EE87" s="226">
        <v>0.9</v>
      </c>
      <c r="EF87" s="316">
        <v>0.9</v>
      </c>
      <c r="EG87" s="316">
        <v>0.9</v>
      </c>
      <c r="EH87" s="316">
        <v>0.9</v>
      </c>
      <c r="EI87" s="226">
        <v>0.95</v>
      </c>
      <c r="EJ87" s="226">
        <v>0.95</v>
      </c>
      <c r="EK87" s="226">
        <v>0.95</v>
      </c>
      <c r="EL87" s="226">
        <v>0.97499999999999998</v>
      </c>
      <c r="EM87" s="226">
        <v>0.95</v>
      </c>
      <c r="EN87" s="226">
        <v>0.9</v>
      </c>
      <c r="EO87" s="226">
        <v>0.9</v>
      </c>
      <c r="EP87" s="226">
        <v>0.9</v>
      </c>
      <c r="EQ87" s="226">
        <v>0.9</v>
      </c>
      <c r="ER87" s="226">
        <v>0.9</v>
      </c>
      <c r="ES87" s="226">
        <v>0.9</v>
      </c>
      <c r="ET87" s="226">
        <v>0.9</v>
      </c>
      <c r="EU87" s="226">
        <v>0.9</v>
      </c>
      <c r="EV87" s="226">
        <v>0.9</v>
      </c>
      <c r="EW87" s="226">
        <v>0.9</v>
      </c>
      <c r="EX87" s="226">
        <v>0.9</v>
      </c>
      <c r="EY87" s="226">
        <v>0.9</v>
      </c>
      <c r="EZ87" s="316">
        <v>0.9</v>
      </c>
      <c r="FA87" s="226">
        <v>0.9</v>
      </c>
      <c r="FB87" s="226">
        <v>0.85</v>
      </c>
      <c r="FC87" s="226">
        <v>0.85</v>
      </c>
      <c r="FD87" s="226">
        <v>0.85</v>
      </c>
      <c r="FE87" s="226">
        <v>0.85</v>
      </c>
      <c r="FF87" s="226">
        <v>0.85</v>
      </c>
      <c r="FG87" s="226">
        <v>0.85</v>
      </c>
      <c r="FH87" s="226">
        <v>0.85</v>
      </c>
      <c r="FI87" s="226">
        <v>0.85</v>
      </c>
      <c r="FJ87" s="226">
        <v>0.85</v>
      </c>
      <c r="FK87" s="226">
        <v>0.85</v>
      </c>
      <c r="FL87" s="226">
        <v>0.85</v>
      </c>
      <c r="FM87" s="195">
        <f t="shared" si="70"/>
        <v>0</v>
      </c>
      <c r="FN87" s="195">
        <f t="shared" si="71"/>
        <v>0</v>
      </c>
      <c r="FO87" s="195">
        <f t="shared" si="72"/>
        <v>0</v>
      </c>
      <c r="FP87" s="195">
        <f t="shared" si="73"/>
        <v>0</v>
      </c>
      <c r="FQ87" s="195">
        <f t="shared" si="74"/>
        <v>0</v>
      </c>
      <c r="FR87" s="195">
        <f t="shared" si="75"/>
        <v>0</v>
      </c>
      <c r="FS87" s="195">
        <f t="shared" si="76"/>
        <v>0</v>
      </c>
      <c r="FT87" s="95">
        <f t="shared" si="77"/>
        <v>0</v>
      </c>
      <c r="FU87" s="95">
        <f t="shared" si="78"/>
        <v>0</v>
      </c>
      <c r="FV87" s="95">
        <f t="shared" si="79"/>
        <v>0</v>
      </c>
      <c r="FW87" s="95">
        <f t="shared" si="80"/>
        <v>0</v>
      </c>
      <c r="FX87" s="95">
        <f t="shared" si="81"/>
        <v>0</v>
      </c>
      <c r="FY87" s="95">
        <f t="shared" si="82"/>
        <v>0</v>
      </c>
      <c r="FZ87" s="95">
        <f t="shared" si="83"/>
        <v>0</v>
      </c>
      <c r="GA87" s="95">
        <f t="shared" si="63"/>
        <v>0</v>
      </c>
      <c r="GB87" s="95">
        <f t="shared" si="64"/>
        <v>0</v>
      </c>
      <c r="GC87" s="95">
        <f t="shared" si="65"/>
        <v>0</v>
      </c>
      <c r="GD87" s="95">
        <f t="shared" si="66"/>
        <v>0</v>
      </c>
      <c r="GE87" s="95">
        <f t="shared" si="67"/>
        <v>0</v>
      </c>
      <c r="GF87" s="95">
        <f t="shared" si="68"/>
        <v>0</v>
      </c>
      <c r="GG87" s="95">
        <f t="shared" si="69"/>
        <v>0</v>
      </c>
      <c r="GH87" s="95">
        <f t="shared" si="84"/>
        <v>0</v>
      </c>
      <c r="GI87" s="95">
        <f>BW87*Tabelle2[[#This Row],[Nov 2023 AF]]</f>
        <v>0</v>
      </c>
      <c r="GJ87" s="95">
        <f>BX87*Tabelle2[[#This Row],[Dec 2023 AF]]</f>
        <v>0</v>
      </c>
      <c r="GK87" s="95">
        <f>BY87*Tabelle2[[#This Row],[Jan 2024 AF]]</f>
        <v>0</v>
      </c>
      <c r="GL87" s="95">
        <f>BZ87*Tabelle2[[#This Row],[Feb 2024 AF]]</f>
        <v>0</v>
      </c>
      <c r="GM87" s="95">
        <f>CA87*Tabelle2[[#This Row],[Mar 2024 AF]]</f>
        <v>0</v>
      </c>
      <c r="GN87" s="95">
        <f>CB87*Tabelle2[[#This Row],[Apr 2024 AF]]</f>
        <v>0</v>
      </c>
      <c r="GO87" s="95">
        <f>CC87*Tabelle2[[#This Row],[May 2024 AF]]</f>
        <v>0</v>
      </c>
      <c r="GP87" s="95">
        <f>CD87*Tabelle2[[#This Row],[Jun 2024 AF]]</f>
        <v>0</v>
      </c>
      <c r="GQ87" s="95">
        <f>CE87*Tabelle2[[#This Row],[Jul 2024 AF]]</f>
        <v>0</v>
      </c>
      <c r="GR87" s="95">
        <f>CF87*Tabelle2[[#This Row],[Aug 2024 AF]]</f>
        <v>0</v>
      </c>
      <c r="GS87" s="95">
        <f>CG87*Tabelle2[[#This Row],[Sep 2024 AF]]</f>
        <v>0</v>
      </c>
      <c r="GT87" s="95">
        <f>CH87*Tabelle2[[#This Row],[Oct 2024 AF]]</f>
        <v>0</v>
      </c>
      <c r="GU87" s="95">
        <f>CI87*Tabelle2[[#This Row],[Nov 2024 AF]]</f>
        <v>0</v>
      </c>
      <c r="GV87" s="95">
        <f>CJ87*Tabelle2[[#This Row],[Dec 2024 AF]]</f>
        <v>0</v>
      </c>
      <c r="GW87" s="95">
        <f>SUM(Tabelle2[[#This Row],[Jan 22 NF]:[Mar 22 NF]])</f>
        <v>0</v>
      </c>
      <c r="GX87" s="95">
        <f>SUM(Tabelle2[[#This Row],[Apr 22 NF]:[Jun 22 NF]])</f>
        <v>0</v>
      </c>
      <c r="GY87" s="95">
        <f>SUM(Tabelle2[[#This Row],[Jul 22 NF]:[Sep 22 NF]])</f>
        <v>0</v>
      </c>
      <c r="GZ87" s="95">
        <f>SUM(Tabelle2[[#This Row],[Oct 22 NF]:[Dec 22 NF]])</f>
        <v>0</v>
      </c>
      <c r="HA87" s="98">
        <f>SUM(Tabelle2[[#This Row],[Jan 23 NF]:[Mar 23 NF]])</f>
        <v>0</v>
      </c>
      <c r="HB87" s="98">
        <f>SUM(Tabelle2[[#This Row],[Apr 23 NF]:[Jun 23 NF]])</f>
        <v>0</v>
      </c>
      <c r="HC87" s="98">
        <f>SUM(Tabelle2[[#This Row],[Jul 23 NF]:[Sep 23 NF]])</f>
        <v>0</v>
      </c>
      <c r="HD87" s="98">
        <f>SUM(Tabelle2[[#This Row],[Oct 23 NF]:[Dec 23 NF]])</f>
        <v>0</v>
      </c>
      <c r="HE87" s="95">
        <f>SUM(Tabelle2[[#This Row],[Jan 24 NF]:[Mar 24 NF]])</f>
        <v>0</v>
      </c>
      <c r="HF87" s="98">
        <f>SUM(Tabelle2[[#This Row],[Apr 24 NF]:[Jun 24 NF]])</f>
        <v>0</v>
      </c>
      <c r="HG87" s="98">
        <f>SUM(Tabelle2[[#This Row],[Jul 24 NF]:[Sep 24 NF]])</f>
        <v>0</v>
      </c>
      <c r="HH87" s="98">
        <f>SUM(Tabelle2[[#This Row],[Oct 24 NF]:[Dec 24 NF]])</f>
        <v>0</v>
      </c>
      <c r="HI87" s="95">
        <v>0</v>
      </c>
      <c r="HJ87" s="95">
        <v>0</v>
      </c>
      <c r="HK87" s="95">
        <v>0</v>
      </c>
      <c r="HL87" s="95">
        <v>0</v>
      </c>
      <c r="HM87" s="95">
        <v>0</v>
      </c>
      <c r="HN87" s="95">
        <v>0</v>
      </c>
      <c r="HO87" s="95">
        <v>0</v>
      </c>
      <c r="HP87" s="95">
        <v>0</v>
      </c>
      <c r="HQ87" s="95">
        <v>0</v>
      </c>
      <c r="HR87" s="95">
        <v>0</v>
      </c>
      <c r="HS87" s="95">
        <v>0</v>
      </c>
      <c r="HT87" s="95">
        <v>0</v>
      </c>
      <c r="HU87" s="95">
        <v>6088</v>
      </c>
      <c r="HV87" s="98">
        <v>0</v>
      </c>
      <c r="HW87" s="98">
        <v>0</v>
      </c>
      <c r="HX87" s="98">
        <v>0</v>
      </c>
      <c r="HY87" s="98">
        <v>0</v>
      </c>
      <c r="HZ87" s="98">
        <f>SUM(Tabelle2[[#This Row],[Jan 22 NF]:[Dec 22 NF]])</f>
        <v>0</v>
      </c>
      <c r="IA87" s="98">
        <f>SUM(Tabelle2[[#This Row],[Jan 23 NF]:[Dec 23 NF]])</f>
        <v>0</v>
      </c>
      <c r="IB87" s="98">
        <f>SUM(Tabelle2[[#This Row],[Jan 24 NF]:[Dec 24 NF]])</f>
        <v>0</v>
      </c>
      <c r="IC87" s="98">
        <f>IFERROR(Tabelle2[[#This Row],[2025 CF]]*Tabelle2[[#This Row],[2025 AF]],0)</f>
        <v>0</v>
      </c>
      <c r="ID87" s="98">
        <f>IFERROR(Tabelle2[[#This Row],[2026 CF]]*Tabelle2[[#This Row],[2026 AF]],0)</f>
        <v>0</v>
      </c>
      <c r="IE87" s="98">
        <f>IFERROR(Tabelle2[[#This Row],[2027 CF]]*Tabelle2[[#This Row],[2027 AF]],0)</f>
        <v>0</v>
      </c>
      <c r="IF87" s="98">
        <f>IFERROR(Tabelle2[[#This Row],[2028 CF]]*Tabelle2[[#This Row],[2028 AF]],0)</f>
        <v>0</v>
      </c>
      <c r="IG87" s="98">
        <f>IFERROR(Tabelle2[[#This Row],[2029 CF]]*Tabelle2[[#This Row],[2029 AF]],0)</f>
        <v>0</v>
      </c>
      <c r="IH87" s="98">
        <f>IFERROR(Tabelle2[[#This Row],[2030 CF]]*Tabelle2[[#This Row],[2030 AF]],0)</f>
        <v>0</v>
      </c>
      <c r="II87" s="98">
        <f>IFERROR(Tabelle2[[#This Row],[2031 CF]]*Tabelle2[[#This Row],[2031 AF]],0)</f>
        <v>0</v>
      </c>
      <c r="IJ87" s="98">
        <f>IFERROR(Tabelle2[[#This Row],[2032 CF]]*Tabelle2[[#This Row],[2032 AF]],0)</f>
        <v>0</v>
      </c>
      <c r="IK87" s="98">
        <f>IFERROR(Tabelle2[[#This Row],[2033 CF]]*Tabelle2[[#This Row],[2033 AF]],0)</f>
        <v>0</v>
      </c>
      <c r="IL87" s="98">
        <f>IFERROR(Tabelle2[[#This Row],[2034 CF]]*Tabelle2[[#This Row],[2034 AF]],0)</f>
        <v>0</v>
      </c>
      <c r="IM87" s="98">
        <f>IFERROR(Tabelle2[[#This Row],[2035 CF]]*Tabelle2[[#This Row],[2035 AF]],0)</f>
        <v>0</v>
      </c>
      <c r="IN87" s="51">
        <v>0</v>
      </c>
      <c r="IO87" s="51">
        <v>0</v>
      </c>
      <c r="IP87" s="51">
        <v>0</v>
      </c>
      <c r="IQ87" s="51">
        <v>0</v>
      </c>
      <c r="IR87" s="51">
        <v>0</v>
      </c>
      <c r="IS87" s="51">
        <v>0</v>
      </c>
      <c r="IT87" s="51">
        <v>0</v>
      </c>
      <c r="IU87" s="51">
        <v>0</v>
      </c>
      <c r="IV87" s="51">
        <v>0</v>
      </c>
      <c r="IW87" s="51">
        <v>0</v>
      </c>
      <c r="IX87" s="51">
        <v>0</v>
      </c>
      <c r="IY87" s="51">
        <v>0</v>
      </c>
      <c r="IZ87" s="199">
        <v>0</v>
      </c>
      <c r="JA87" s="199">
        <v>0</v>
      </c>
      <c r="JB87" s="199">
        <v>0</v>
      </c>
      <c r="JC87" s="199">
        <v>0</v>
      </c>
      <c r="JD87" s="199">
        <v>0</v>
      </c>
      <c r="JE87" s="196">
        <v>0</v>
      </c>
      <c r="JF87" s="196">
        <v>0</v>
      </c>
      <c r="JG87" s="196">
        <v>0</v>
      </c>
      <c r="JH87" s="196">
        <v>0</v>
      </c>
      <c r="JI87" s="196">
        <v>0</v>
      </c>
      <c r="JJ87" s="196">
        <v>0</v>
      </c>
      <c r="JK87" s="196">
        <v>0</v>
      </c>
      <c r="JL87" s="196">
        <v>0</v>
      </c>
      <c r="JM87" s="196">
        <v>0</v>
      </c>
      <c r="JN87" s="196">
        <v>0</v>
      </c>
      <c r="JO87" s="196">
        <v>0</v>
      </c>
      <c r="JP87" s="196">
        <v>0</v>
      </c>
      <c r="JQ87" s="196">
        <f>SUM(Tabelle2[[#This Row],[Jan-23B]:[Mar-23B]])</f>
        <v>0</v>
      </c>
      <c r="JR87" s="196">
        <f>SUM(Tabelle2[[#This Row],[Apr-23B]:[Jun-23B]])</f>
        <v>0</v>
      </c>
      <c r="JS87" s="196">
        <f>SUM(Tabelle2[[#This Row],[Jul-23B]:[Sep-23B]])</f>
        <v>0</v>
      </c>
      <c r="JT87" s="196">
        <f>SUM(Tabelle2[[#This Row],[Oct-23B]:[Dec-23B]])</f>
        <v>0</v>
      </c>
      <c r="JU87" s="196">
        <f>SUM(Tabelle2[[#This Row],[1Q23 B1]:[4Q23 B]])</f>
        <v>0</v>
      </c>
      <c r="JV87" s="196">
        <v>0</v>
      </c>
      <c r="JW87" s="196">
        <v>0</v>
      </c>
      <c r="JX87" s="196">
        <v>0</v>
      </c>
      <c r="JY87" s="196">
        <v>0</v>
      </c>
      <c r="JZ87" s="196">
        <v>0</v>
      </c>
      <c r="KA87" s="196">
        <v>0</v>
      </c>
      <c r="KB87" s="196">
        <v>0</v>
      </c>
      <c r="KC87" s="196">
        <v>0</v>
      </c>
      <c r="KD87" s="196">
        <v>0</v>
      </c>
      <c r="KE87" s="196">
        <v>0</v>
      </c>
      <c r="KF87" s="196" t="str">
        <f>IF(SUM(Tabelle2[[#This Row],[2018 NF]:[2028 NF]],Tabelle2[[#This Row],[2023 B]])&gt;0,"yes","no")</f>
        <v>no</v>
      </c>
      <c r="KG87" s="196" t="str">
        <f>IFERROR(INDEX(Tabelle2[[#Headers],[2005 NF]:[2034 NF]],MATCH(TRUE,INDEX(Tabelle2[[#This Row],[2005 NF]:[2034 NF]]&gt;1000,),0)),0)</f>
        <v>2017 NF</v>
      </c>
      <c r="KH87" s="196" t="str">
        <f>IFERROR(LOOKUP(2,1/(Tabelle2[[#This Row],[2005 NF]:[2035 NF]]&gt;1000),Tabelle2[[#Headers],[2005 NF]:[2035 NF]]),0)</f>
        <v>2017 NF</v>
      </c>
      <c r="KI87" s="196">
        <f>SUM(Tabelle2[[#This Row],[Jan 23 NF]:[Mar 23 NF]])</f>
        <v>0</v>
      </c>
      <c r="KJ87" s="196">
        <f>SUM(Tabelle2[[#This Row],[Jan-23B]:[Mar-23B]])</f>
        <v>0</v>
      </c>
      <c r="KK87" s="52">
        <v>0</v>
      </c>
      <c r="KL87" s="52">
        <v>0</v>
      </c>
      <c r="KM87" s="52">
        <v>0</v>
      </c>
      <c r="KN87" s="52">
        <v>0</v>
      </c>
      <c r="KO87" s="52">
        <v>0</v>
      </c>
      <c r="KP87" s="52">
        <v>0</v>
      </c>
      <c r="KQ87" s="52">
        <v>0</v>
      </c>
      <c r="KR87" s="52">
        <v>0</v>
      </c>
      <c r="KS87" s="52">
        <v>0</v>
      </c>
      <c r="KT87" s="52">
        <v>0</v>
      </c>
      <c r="KU87" s="52">
        <v>0</v>
      </c>
      <c r="KV87" s="52">
        <v>0</v>
      </c>
      <c r="KW87" s="52">
        <v>0</v>
      </c>
      <c r="KX87" s="52">
        <v>0</v>
      </c>
      <c r="KY87" s="52">
        <v>0</v>
      </c>
      <c r="KZ87" s="52">
        <v>0</v>
      </c>
      <c r="LA87" s="52" t="e">
        <f>$AV87*2.204623/#REF!*$AP87*Tabelle2[[#This Row],[May 23 NF]]</f>
        <v>#REF!</v>
      </c>
      <c r="LB87" s="52" t="e">
        <f>$AV87*2.204623/#REF!*$AP87*Tabelle2[[#This Row],[Jun 23 NF]]</f>
        <v>#REF!</v>
      </c>
      <c r="LC87" s="52" t="e">
        <f>$AV87*2.204623/#REF!*$AP87*Tabelle2[[#This Row],[Jul 23 NF]]</f>
        <v>#REF!</v>
      </c>
      <c r="LD87" s="52" t="e">
        <f>$AV87*2.204623/#REF!*$AP87*Tabelle2[[#This Row],[Aug 23 NF]]</f>
        <v>#REF!</v>
      </c>
      <c r="LE87" s="52" t="e">
        <f>$AV87*2.204623/#REF!*$AP87*Tabelle2[[#This Row],[Sep 23 NF]]</f>
        <v>#REF!</v>
      </c>
      <c r="LF87" s="52" t="e">
        <f>$AV87*2.204623/#REF!*$AP87*Tabelle2[[#This Row],[Oct 23 NF]]</f>
        <v>#REF!</v>
      </c>
      <c r="LG87" s="52" t="e">
        <f>$AV87*2.204623/#REF!*$AP87*Tabelle2[[#This Row],[Nov 23 NF]]</f>
        <v>#REF!</v>
      </c>
      <c r="LH87" s="52" t="e">
        <f>$AV87*2.204623/#REF!*$AP87*Tabelle2[[#This Row],[Dec 23 NF]]</f>
        <v>#REF!</v>
      </c>
      <c r="LI87" s="52" t="e">
        <f>$AV87*2.204623/#REF!*$AP87*Tabelle2[[#This Row],[Jan 24 NF]]</f>
        <v>#REF!</v>
      </c>
      <c r="LJ87" s="52" t="e">
        <f>$AV87*2.204623/#REF!*$AP87*Tabelle2[[#This Row],[Feb 24 NF]]</f>
        <v>#REF!</v>
      </c>
      <c r="LK87" s="52" t="e">
        <f>$AV87*2.204623/#REF!*$AP87*Tabelle2[[#This Row],[Mar 24 NF]]</f>
        <v>#REF!</v>
      </c>
      <c r="LL87" s="52" t="e">
        <f>$AV87*2.204623/#REF!*$AP87*Tabelle2[[#This Row],[Apr 24 NF]]</f>
        <v>#REF!</v>
      </c>
      <c r="LM87" s="52" t="e">
        <f>$AV87*2.204623/#REF!*$AP87*Tabelle2[[#This Row],[May 24 NF]]</f>
        <v>#REF!</v>
      </c>
      <c r="LN87" s="52" t="e">
        <f>$AV87*2.204623/#REF!*$AP87*Tabelle2[[#This Row],[Jun 24 NF]]</f>
        <v>#REF!</v>
      </c>
      <c r="LO87" s="52" t="e">
        <f>$AV87*2.204623/#REF!*$AP87*Tabelle2[[#This Row],[Jul 24 NF]]</f>
        <v>#REF!</v>
      </c>
      <c r="LP87" s="52" t="e">
        <f>$AV87*2.204623/#REF!*$AP87*Tabelle2[[#This Row],[Aug 24 NF]]</f>
        <v>#REF!</v>
      </c>
      <c r="LQ87" s="52" t="e">
        <f>$AV87*2.204623/#REF!*$AP87*Tabelle2[[#This Row],[Sep 24 NF]]</f>
        <v>#REF!</v>
      </c>
      <c r="LR87" s="52" t="e">
        <f>$AV87*2.204623/#REF!*$AP87*Tabelle2[[#This Row],[Oct 24 NF]]</f>
        <v>#REF!</v>
      </c>
      <c r="LS87" s="52" t="e">
        <f>$AV87*2.204623/#REF!*$AP87*Tabelle2[[#This Row],[Nov 24 NF]]</f>
        <v>#REF!</v>
      </c>
      <c r="LT87" s="52" t="e">
        <f>$AV87*2.204623/#REF!*$AP87*Tabelle2[[#This Row],[Dec 24 NF]]</f>
        <v>#REF!</v>
      </c>
      <c r="LU87" s="198">
        <f>SUM(Tabelle2[[#This Row],[Jan 22 EV]:[Mar 22 EV]])</f>
        <v>0</v>
      </c>
      <c r="LV87" s="198">
        <f>SUM(Tabelle2[[#This Row],[Apr 22 EV]:[Jun 22 EV]])</f>
        <v>0</v>
      </c>
      <c r="LW87" s="198">
        <f>SUM(Tabelle2[[#This Row],[Jul 22 EV]:[Sep 22 EV]])</f>
        <v>0</v>
      </c>
      <c r="LX87" s="198">
        <f>SUM(Tabelle2[[#This Row],[Oct 22 EV]:[Dec 22 EV]])</f>
        <v>0</v>
      </c>
      <c r="LY87" s="198">
        <f>SUM(Tabelle2[[#This Row],[Jan 23 EV]:[Mar 23 EV]])</f>
        <v>0</v>
      </c>
      <c r="LZ87" s="198" t="e">
        <f>SUM(Tabelle2[[#This Row],[Apr 23 EV]:[Jun 23 EV]])</f>
        <v>#REF!</v>
      </c>
      <c r="MA87" s="198" t="e">
        <f>SUM(Tabelle2[[#This Row],[Jul 23 EV]:[Sep 23 EV]])</f>
        <v>#REF!</v>
      </c>
      <c r="MB87" s="198" t="e">
        <f>SUM(Tabelle2[[#This Row],[Oct 23 EV]:[Dec 23 EV]])</f>
        <v>#REF!</v>
      </c>
      <c r="MC87" s="198" t="e">
        <f>SUM(Tabelle2[[#This Row],[Jan 24 EV]:[Mar 24 EV]])</f>
        <v>#REF!</v>
      </c>
      <c r="MD87" s="198" t="e">
        <f>SUM(Tabelle2[[#This Row],[Apr 24 EV]:[Jun 24 EV]])</f>
        <v>#REF!</v>
      </c>
      <c r="ME87" s="198" t="e">
        <f>SUM(Tabelle2[[#This Row],[Jul 24 EV]:[Sep 24 EV]])</f>
        <v>#REF!</v>
      </c>
      <c r="MF87" s="198" t="e">
        <f>SUM(Tabelle2[[#This Row],[Oct 24 EV]:[Dec 24 EV]])</f>
        <v>#REF!</v>
      </c>
      <c r="MG87" s="68">
        <v>0</v>
      </c>
      <c r="MH87" s="68">
        <v>0</v>
      </c>
      <c r="MI87" s="68">
        <v>0</v>
      </c>
      <c r="MJ87" s="68">
        <v>0</v>
      </c>
      <c r="MK87" s="68">
        <v>0</v>
      </c>
      <c r="ML87" s="68">
        <v>0</v>
      </c>
      <c r="MM87" s="68">
        <v>0</v>
      </c>
      <c r="MN87" s="68">
        <v>0</v>
      </c>
      <c r="MO87" s="68">
        <v>0</v>
      </c>
      <c r="MP87" s="98">
        <v>0</v>
      </c>
      <c r="MQ87" s="98" t="e">
        <f>$AS87*2.204623/#REF!*$AP87*HU87</f>
        <v>#REF!</v>
      </c>
      <c r="MR87" s="98" t="e">
        <f>$AT87*2.204623/#REF!*$AP87*HV87</f>
        <v>#REF!</v>
      </c>
      <c r="MS87" s="98">
        <v>0</v>
      </c>
      <c r="MT87" s="98">
        <v>0</v>
      </c>
      <c r="MU87" s="98">
        <v>0</v>
      </c>
      <c r="MV87" s="98">
        <f>SUM(Tabelle2[[#This Row],[Jan 22 EV]:[Dec 22 EV]])</f>
        <v>0</v>
      </c>
      <c r="MW87" s="98" t="e">
        <f>SUM(Tabelle2[[#This Row],[Jan 23 EV]:[Dec 23 EV]])</f>
        <v>#REF!</v>
      </c>
      <c r="MX87" s="98" t="e">
        <f>SUM(Tabelle2[[#This Row],[Jan 24 EV]:[Dec 24 EV]])</f>
        <v>#REF!</v>
      </c>
      <c r="MY87" s="98">
        <f t="shared" si="51"/>
        <v>0</v>
      </c>
      <c r="MZ87" s="98">
        <f t="shared" si="52"/>
        <v>0</v>
      </c>
      <c r="NA87" s="98">
        <f t="shared" si="53"/>
        <v>0</v>
      </c>
      <c r="NB87" s="98">
        <f t="shared" si="54"/>
        <v>0</v>
      </c>
      <c r="NC87" s="52">
        <v>0</v>
      </c>
      <c r="ND87" s="52">
        <v>0</v>
      </c>
      <c r="NE87" s="52">
        <v>0</v>
      </c>
      <c r="NF87" s="52">
        <v>0</v>
      </c>
      <c r="NG87" s="52">
        <v>0</v>
      </c>
      <c r="NH87" s="52">
        <v>0</v>
      </c>
      <c r="NI87" s="52">
        <v>0</v>
      </c>
      <c r="NJ87" s="52">
        <v>0</v>
      </c>
      <c r="NK87" s="52">
        <v>0</v>
      </c>
      <c r="NL87" s="52">
        <v>0</v>
      </c>
      <c r="NM87" s="52">
        <v>0</v>
      </c>
      <c r="NN87" s="52">
        <v>0</v>
      </c>
      <c r="NO87" s="198">
        <f t="shared" si="58"/>
        <v>0</v>
      </c>
      <c r="NP87" s="198">
        <f t="shared" si="59"/>
        <v>0</v>
      </c>
      <c r="NQ87" s="198">
        <f t="shared" si="60"/>
        <v>0</v>
      </c>
      <c r="NR87" s="198">
        <f t="shared" si="61"/>
        <v>0</v>
      </c>
      <c r="NS87" s="198">
        <f t="shared" si="62"/>
        <v>0</v>
      </c>
      <c r="NT87" s="198">
        <v>0</v>
      </c>
      <c r="NU87" s="198">
        <v>0</v>
      </c>
      <c r="NV87" s="198">
        <v>0</v>
      </c>
      <c r="NW87" s="198">
        <v>0</v>
      </c>
      <c r="NX87" s="198">
        <v>0</v>
      </c>
      <c r="NY87" s="198">
        <v>0</v>
      </c>
      <c r="NZ87" s="198">
        <v>0</v>
      </c>
      <c r="OA87" s="198">
        <v>0</v>
      </c>
      <c r="OB87" s="198">
        <v>0</v>
      </c>
      <c r="OC87" s="198">
        <v>0</v>
      </c>
      <c r="OD87" s="198">
        <v>0</v>
      </c>
      <c r="OE87" s="198">
        <v>0</v>
      </c>
      <c r="OF87" s="198">
        <f>SUM(Tabelle2[[#This Row],[Jan 23 B EV]:[Mar 23 B EV]])</f>
        <v>0</v>
      </c>
      <c r="OG87" s="198">
        <f>SUM(Tabelle2[[#This Row],[Apr 23 B EV]:[Jun 23 B EV]])</f>
        <v>0</v>
      </c>
      <c r="OH87" s="198">
        <f>SUM(Tabelle2[[#This Row],[Jul 23 B EV]:[Sep 23 B EV]])</f>
        <v>0</v>
      </c>
      <c r="OI87" s="198">
        <f>SUM(Tabelle2[[#This Row],[Oct 23 B EV]:[Dec 23 B EV]])</f>
        <v>0</v>
      </c>
      <c r="OJ87" s="198">
        <f>SUM(Tabelle2[[#This Row],[Jan 23 B EV]:[Dec 23 B EV]])</f>
        <v>0</v>
      </c>
      <c r="OK87" s="68"/>
      <c r="OL87" s="68"/>
      <c r="OM87" s="43" t="s">
        <v>973</v>
      </c>
      <c r="ON87" s="43">
        <v>0</v>
      </c>
      <c r="OO87" s="43">
        <v>0</v>
      </c>
      <c r="OP87" s="43">
        <v>0</v>
      </c>
      <c r="OQ87" s="68"/>
      <c r="OR87" s="68"/>
      <c r="OS87" s="68"/>
      <c r="OT87" s="68"/>
      <c r="OU87" s="68"/>
      <c r="OV87" s="68"/>
      <c r="OW87" s="68"/>
      <c r="OX87" s="198">
        <v>0</v>
      </c>
      <c r="OY87" s="198">
        <v>0</v>
      </c>
      <c r="OZ87" s="198">
        <v>0</v>
      </c>
      <c r="PA87" s="198">
        <v>0</v>
      </c>
      <c r="PB87" s="353">
        <v>0</v>
      </c>
      <c r="PC87" s="49" t="s">
        <v>57</v>
      </c>
      <c r="PD87" s="341" t="s">
        <v>100</v>
      </c>
      <c r="PE87" s="3" t="s">
        <v>159</v>
      </c>
      <c r="PF87" s="341" t="s">
        <v>45</v>
      </c>
      <c r="PG87" s="342">
        <v>0</v>
      </c>
      <c r="PH87" s="341">
        <v>0</v>
      </c>
      <c r="PI87" s="30">
        <v>1</v>
      </c>
      <c r="PJ87" s="30" t="s">
        <v>45</v>
      </c>
      <c r="PK87" s="30">
        <v>0</v>
      </c>
      <c r="PL87" s="30"/>
      <c r="PM87" s="334"/>
      <c r="PN87" s="341" t="s">
        <v>972</v>
      </c>
      <c r="PO87" s="334" t="s">
        <v>17</v>
      </c>
      <c r="PP87" s="200">
        <v>2407.8740082170316</v>
      </c>
      <c r="PQ87" s="56">
        <v>2220.7924770497352</v>
      </c>
      <c r="PR87" s="56">
        <v>2393.0833333333335</v>
      </c>
      <c r="PS87" s="56">
        <v>2425</v>
      </c>
      <c r="PT87" s="200">
        <v>2151.6666666666665</v>
      </c>
      <c r="PU87" s="200">
        <v>2059.5416666666665</v>
      </c>
      <c r="PV87" s="200">
        <v>2813.8101851851857</v>
      </c>
      <c r="PW87" s="200">
        <v>3372.4709444775326</v>
      </c>
      <c r="PX87" s="200" t="e">
        <f>IF($PI87=1,SUMIF(#REF!,$PF87,#REF!),SUMIF(#REF!,$PJ87,#REF!))</f>
        <v>#REF!</v>
      </c>
      <c r="PY87" s="200" t="e">
        <f>IF($PI87=1,SUMIF(#REF!,$PF87,#REF!),SUMIF(#REF!,$PJ87,#REF!))</f>
        <v>#REF!</v>
      </c>
      <c r="PZ87" s="200" t="e">
        <f>IF($PI87=1,SUMIF(#REF!,$PF87,#REF!),SUMIF(#REF!,$PJ87,#REF!))</f>
        <v>#REF!</v>
      </c>
      <c r="QA87" s="200" t="e">
        <f>IF($PI87=1,SUMIF(#REF!,$PF87,#REF!),SUMIF(#REF!,$PJ87,#REF!))</f>
        <v>#REF!</v>
      </c>
      <c r="QB87" s="200" t="e">
        <f>IF($PI87=1,SUMIF(#REF!,$PF87,#REF!),SUMIF(#REF!,$PJ87,#REF!))</f>
        <v>#REF!</v>
      </c>
      <c r="QC87" s="200" t="e">
        <f>IF($PI87=1,SUMIF(#REF!,$PF87,#REF!),SUMIF(#REF!,$PJ87,#REF!))</f>
        <v>#REF!</v>
      </c>
      <c r="QD87" s="57">
        <f t="shared" si="55"/>
        <v>2.8514975405318599</v>
      </c>
      <c r="QE87" s="57">
        <f t="shared" si="56"/>
        <v>3.0727190000000002</v>
      </c>
      <c r="QF87" s="57">
        <f t="shared" si="50"/>
        <v>3.1137000000000001</v>
      </c>
      <c r="QG87" s="57">
        <f t="shared" si="57"/>
        <v>2.76274</v>
      </c>
      <c r="QH87" s="57">
        <f t="shared" si="85"/>
        <v>2.6444514999999997</v>
      </c>
      <c r="QI87" s="57">
        <f t="shared" si="86"/>
        <v>3.6129322777777784</v>
      </c>
      <c r="QJ87" s="57">
        <f>IF(Tabelle2[[#This Row],[Index and Premium Usage]]=1,($AW87*(1+$AZ87))*(PW87*(1+$PG87)+$PH87)/1000,($AW87*(1+$AZ87))*(PW87*(1+$PG87)+$PK87)/1000)</f>
        <v>4.330252692709152</v>
      </c>
      <c r="QK87" s="57" t="e">
        <f>IF($PI87=1,($AW87*(1+$AY87))*(PX87*(1+$PG87)+$PH87)/1000,($AW87*(1+$AZ87))*(PX87*(1+$PG87)+$PK87+Tabelle2[[#This Row],[Premium VW 2023]])/1000)</f>
        <v>#REF!</v>
      </c>
      <c r="QL87" s="57" t="e">
        <f t="shared" si="44"/>
        <v>#REF!</v>
      </c>
      <c r="QM87" s="57" t="e">
        <f t="shared" si="45"/>
        <v>#REF!</v>
      </c>
      <c r="QN87" s="57" t="e">
        <f t="shared" si="46"/>
        <v>#REF!</v>
      </c>
      <c r="QO87" s="57" t="e">
        <f t="shared" si="47"/>
        <v>#REF!</v>
      </c>
      <c r="QP87" s="57" t="e">
        <f t="shared" si="48"/>
        <v>#REF!</v>
      </c>
    </row>
    <row r="88" spans="1:458" ht="15" customHeight="1">
      <c r="A88" s="94" t="s">
        <v>1009</v>
      </c>
      <c r="B88" s="94" t="s">
        <v>87</v>
      </c>
      <c r="C88" s="94" t="s">
        <v>1553</v>
      </c>
      <c r="D88" s="94" t="s">
        <v>108</v>
      </c>
      <c r="E88" s="173" t="s">
        <v>304</v>
      </c>
      <c r="F88" s="94" t="s">
        <v>304</v>
      </c>
      <c r="G88" s="94" t="s">
        <v>304</v>
      </c>
      <c r="H88" s="2" t="s">
        <v>1557</v>
      </c>
      <c r="I88" s="188" t="s">
        <v>49</v>
      </c>
      <c r="J88" s="94" t="s">
        <v>1238</v>
      </c>
      <c r="K88" s="94" t="s">
        <v>28</v>
      </c>
      <c r="L88" s="94" t="s">
        <v>28</v>
      </c>
      <c r="M88" s="2" t="s">
        <v>1188</v>
      </c>
      <c r="N88" s="2">
        <v>0</v>
      </c>
      <c r="O88" s="1"/>
      <c r="P88" s="3">
        <v>0</v>
      </c>
      <c r="Q88" s="2">
        <v>0</v>
      </c>
      <c r="R88" s="94"/>
      <c r="S88" s="94"/>
      <c r="T88" s="94" t="s">
        <v>1282</v>
      </c>
      <c r="U88" s="94" t="s">
        <v>14</v>
      </c>
      <c r="V88" s="94"/>
      <c r="W88" s="94"/>
      <c r="X88" s="94"/>
      <c r="Y88" s="2" t="s">
        <v>257</v>
      </c>
      <c r="Z88" s="2" t="s">
        <v>259</v>
      </c>
      <c r="AA88" s="2" t="s">
        <v>1229</v>
      </c>
      <c r="AB88" s="2" t="s">
        <v>1229</v>
      </c>
      <c r="AC88" s="2" t="s">
        <v>1191</v>
      </c>
      <c r="AD88" s="94"/>
      <c r="AE88" s="94"/>
      <c r="AF88" s="94"/>
      <c r="AG88" s="2">
        <v>0</v>
      </c>
      <c r="AH88" s="2">
        <v>0</v>
      </c>
      <c r="AI88" s="2">
        <v>0</v>
      </c>
      <c r="AJ88" s="2" t="s">
        <v>120</v>
      </c>
      <c r="AK88" s="20"/>
      <c r="AL88" s="24"/>
      <c r="AM88" s="24"/>
      <c r="AN88" s="24"/>
      <c r="AO88" s="24"/>
      <c r="AP88" s="13">
        <v>1</v>
      </c>
      <c r="AQ88" s="42"/>
      <c r="AR88" s="37"/>
      <c r="AS88" s="37">
        <v>0.94</v>
      </c>
      <c r="AT88" s="37">
        <v>0.94</v>
      </c>
      <c r="AU88" s="33">
        <v>0.94</v>
      </c>
      <c r="AV88" s="33">
        <v>0.94</v>
      </c>
      <c r="AW88" s="33">
        <v>0.94</v>
      </c>
      <c r="AX88" s="193"/>
      <c r="AY88" s="61">
        <v>0.2</v>
      </c>
      <c r="AZ88" s="61">
        <v>0.2</v>
      </c>
      <c r="BA88" s="96">
        <v>0</v>
      </c>
      <c r="BB88" s="96">
        <v>24</v>
      </c>
      <c r="BC88" s="96">
        <v>0</v>
      </c>
      <c r="BD88" s="96">
        <v>0</v>
      </c>
      <c r="BE88" s="133">
        <v>0</v>
      </c>
      <c r="BF88" s="133">
        <v>0</v>
      </c>
      <c r="BG88" s="133">
        <v>0</v>
      </c>
      <c r="BH88" s="133">
        <v>0</v>
      </c>
      <c r="BI88" s="133">
        <v>0</v>
      </c>
      <c r="BJ88" s="133">
        <v>0</v>
      </c>
      <c r="BK88" s="133">
        <v>0</v>
      </c>
      <c r="BL88" s="133">
        <v>0</v>
      </c>
      <c r="BM88" s="96">
        <v>3832</v>
      </c>
      <c r="BN88" s="96">
        <v>0</v>
      </c>
      <c r="BO88" s="96">
        <v>0</v>
      </c>
      <c r="BP88" s="96">
        <v>0</v>
      </c>
      <c r="BQ88" s="96">
        <v>0</v>
      </c>
      <c r="BR88" s="96">
        <v>0</v>
      </c>
      <c r="BS88" s="96">
        <v>0</v>
      </c>
      <c r="BT88" s="96">
        <v>786</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5">
        <f>SUM(Tabelle2[[#This Row],[Jan 22 CF]:[Mar 22 CF]])</f>
        <v>24</v>
      </c>
      <c r="CL88" s="95">
        <f>SUM(Tabelle2[[#This Row],[Apr 22 CF]:[Jun 22 CF]])</f>
        <v>0</v>
      </c>
      <c r="CM88" s="95">
        <f>SUM(Tabelle2[[#This Row],[Jul 22 CF]:[Sep 22 CF]])</f>
        <v>0</v>
      </c>
      <c r="CN88" s="95">
        <f>SUM(Tabelle2[[#This Row],[Oct 22 CF]:[Dec 22 CF]])</f>
        <v>0</v>
      </c>
      <c r="CO88" s="95">
        <f>SUM(Tabelle2[[#This Row],[Jan 23 CF]:[Mar 23 CF]])</f>
        <v>3832</v>
      </c>
      <c r="CP88" s="95">
        <f>SUM(Tabelle2[[#This Row],[Apr 23 CF]:[Jun 23 CF]])</f>
        <v>0</v>
      </c>
      <c r="CQ88" s="95">
        <f>SUM(Tabelle2[[#This Row],[Jul 23 CF]:[Sep 23 CF]])</f>
        <v>786</v>
      </c>
      <c r="CR88" s="95">
        <f>SUM(Tabelle2[[#This Row],[Oct 23 CF]:[Dec 23 CF]])</f>
        <v>0</v>
      </c>
      <c r="CS88" s="95">
        <f>SUM(Tabelle2[[#This Row],[Jan 24 CF]:[Mar 24 CF]])</f>
        <v>0</v>
      </c>
      <c r="CT88" s="95">
        <f>SUM(Tabelle2[[#This Row],[Apr 24 CF]:[Jun 24 CF]])</f>
        <v>0</v>
      </c>
      <c r="CU88" s="95">
        <f>SUM(Tabelle2[[#This Row],[Jul 24 CF]:[Sep 24 CF]])</f>
        <v>0</v>
      </c>
      <c r="CV88" s="95">
        <f>SUM(Tabelle2[[#This Row],[Oct 24 CF]:[Dec 24 CF]])</f>
        <v>0</v>
      </c>
      <c r="CW88" s="98">
        <v>0</v>
      </c>
      <c r="CX88" s="275">
        <v>27277</v>
      </c>
      <c r="CY88" s="98">
        <v>22904</v>
      </c>
      <c r="CZ88" s="52">
        <v>18089</v>
      </c>
      <c r="DA88" s="52">
        <f>SUM(Tabelle2[[#This Row],[Jan 22 CF]:[Dec 22 CF]])</f>
        <v>24</v>
      </c>
      <c r="DB88" s="98">
        <f>SUM(Tabelle2[[#This Row],[Jan 23 CF]:[Dec 23 CF]])</f>
        <v>4618</v>
      </c>
      <c r="DC88" s="98">
        <f>SUM(Tabelle2[[#This Row],[Jan 24 CF]:[Dec 24 CF]])</f>
        <v>0</v>
      </c>
      <c r="DD88" s="98">
        <v>0</v>
      </c>
      <c r="DE88" s="98">
        <v>0</v>
      </c>
      <c r="DF88" s="98">
        <v>0</v>
      </c>
      <c r="DG88" s="98">
        <v>0</v>
      </c>
      <c r="DH88" s="98">
        <v>0</v>
      </c>
      <c r="DI88" s="98">
        <v>0</v>
      </c>
      <c r="DJ88" s="98">
        <v>0</v>
      </c>
      <c r="DK88" s="98">
        <v>0</v>
      </c>
      <c r="DL88" s="98">
        <v>0</v>
      </c>
      <c r="DM88" s="98">
        <v>0</v>
      </c>
      <c r="DN88" s="95"/>
      <c r="DO88" s="95"/>
      <c r="DP88" s="226">
        <v>0.95</v>
      </c>
      <c r="DQ88" s="226">
        <v>0.92500000000000004</v>
      </c>
      <c r="DR88" s="226">
        <v>0.8</v>
      </c>
      <c r="DS88" s="226">
        <v>0.85</v>
      </c>
      <c r="DT88" s="226">
        <v>0.9</v>
      </c>
      <c r="DU88" s="226">
        <v>0.9</v>
      </c>
      <c r="DV88" s="226">
        <v>0.9</v>
      </c>
      <c r="DW88" s="226">
        <v>0.9</v>
      </c>
      <c r="DX88" s="226">
        <v>0.9</v>
      </c>
      <c r="DY88" s="226">
        <v>0.9</v>
      </c>
      <c r="DZ88" s="226">
        <v>0.9</v>
      </c>
      <c r="EA88" s="226">
        <v>0.88</v>
      </c>
      <c r="EB88" s="226">
        <v>0.9</v>
      </c>
      <c r="EC88" s="226">
        <v>0.93</v>
      </c>
      <c r="ED88" s="226">
        <v>0.93</v>
      </c>
      <c r="EE88" s="226">
        <v>0.9</v>
      </c>
      <c r="EF88" s="316">
        <v>0.9</v>
      </c>
      <c r="EG88" s="316">
        <v>0.9</v>
      </c>
      <c r="EH88" s="316">
        <v>0.9</v>
      </c>
      <c r="EI88" s="226">
        <v>0.95</v>
      </c>
      <c r="EJ88" s="226">
        <v>0.95</v>
      </c>
      <c r="EK88" s="226">
        <v>0.95</v>
      </c>
      <c r="EL88" s="226">
        <v>0.97499999999999998</v>
      </c>
      <c r="EM88" s="226">
        <v>0.95</v>
      </c>
      <c r="EN88" s="226">
        <v>0.9</v>
      </c>
      <c r="EO88" s="226">
        <v>0.9</v>
      </c>
      <c r="EP88" s="226">
        <v>0.9</v>
      </c>
      <c r="EQ88" s="226">
        <v>0.9</v>
      </c>
      <c r="ER88" s="226">
        <v>0.9</v>
      </c>
      <c r="ES88" s="226">
        <v>0.9</v>
      </c>
      <c r="ET88" s="226">
        <v>0.9</v>
      </c>
      <c r="EU88" s="226">
        <v>0.9</v>
      </c>
      <c r="EV88" s="226">
        <v>0.9</v>
      </c>
      <c r="EW88" s="226">
        <v>0.9</v>
      </c>
      <c r="EX88" s="226">
        <v>0.9</v>
      </c>
      <c r="EY88" s="226">
        <v>0.9</v>
      </c>
      <c r="EZ88" s="316">
        <v>0.9</v>
      </c>
      <c r="FA88" s="226">
        <v>0.9</v>
      </c>
      <c r="FB88" s="226">
        <v>0.9</v>
      </c>
      <c r="FC88" s="226">
        <v>0.9</v>
      </c>
      <c r="FD88" s="226">
        <v>0.9</v>
      </c>
      <c r="FE88" s="226">
        <v>0.9</v>
      </c>
      <c r="FF88" s="226">
        <v>0</v>
      </c>
      <c r="FG88" s="226">
        <v>0</v>
      </c>
      <c r="FH88" s="226">
        <v>0</v>
      </c>
      <c r="FI88" s="226">
        <v>0</v>
      </c>
      <c r="FJ88" s="226">
        <v>0</v>
      </c>
      <c r="FK88" s="226">
        <v>0</v>
      </c>
      <c r="FL88" s="226">
        <v>0</v>
      </c>
      <c r="FM88" s="195">
        <f t="shared" si="70"/>
        <v>0</v>
      </c>
      <c r="FN88" s="195">
        <f t="shared" si="71"/>
        <v>24</v>
      </c>
      <c r="FO88" s="195">
        <f t="shared" si="72"/>
        <v>0</v>
      </c>
      <c r="FP88" s="195">
        <f t="shared" si="73"/>
        <v>0</v>
      </c>
      <c r="FQ88" s="195">
        <f t="shared" si="74"/>
        <v>0</v>
      </c>
      <c r="FR88" s="195">
        <f t="shared" si="75"/>
        <v>0</v>
      </c>
      <c r="FS88" s="195">
        <f t="shared" si="76"/>
        <v>0</v>
      </c>
      <c r="FT88" s="95">
        <f t="shared" si="77"/>
        <v>0</v>
      </c>
      <c r="FU88" s="95">
        <f t="shared" si="78"/>
        <v>0</v>
      </c>
      <c r="FV88" s="95">
        <f t="shared" si="79"/>
        <v>0</v>
      </c>
      <c r="FW88" s="95">
        <f t="shared" si="80"/>
        <v>0</v>
      </c>
      <c r="FX88" s="95">
        <f t="shared" si="81"/>
        <v>0</v>
      </c>
      <c r="FY88" s="95">
        <f t="shared" si="82"/>
        <v>3832</v>
      </c>
      <c r="FZ88" s="95">
        <f t="shared" si="83"/>
        <v>0</v>
      </c>
      <c r="GA88" s="95">
        <f t="shared" si="63"/>
        <v>0</v>
      </c>
      <c r="GB88" s="95">
        <f t="shared" si="64"/>
        <v>0</v>
      </c>
      <c r="GC88" s="95">
        <f t="shared" si="65"/>
        <v>0</v>
      </c>
      <c r="GD88" s="95">
        <f t="shared" si="66"/>
        <v>0</v>
      </c>
      <c r="GE88" s="95">
        <f t="shared" si="67"/>
        <v>0</v>
      </c>
      <c r="GF88" s="95">
        <f t="shared" si="68"/>
        <v>786</v>
      </c>
      <c r="GG88" s="95">
        <f t="shared" si="69"/>
        <v>0</v>
      </c>
      <c r="GH88" s="95">
        <f t="shared" si="84"/>
        <v>0</v>
      </c>
      <c r="GI88" s="95">
        <f>BW88*Tabelle2[[#This Row],[Nov 2023 AF]]</f>
        <v>0</v>
      </c>
      <c r="GJ88" s="95">
        <f>BX88*Tabelle2[[#This Row],[Dec 2023 AF]]</f>
        <v>0</v>
      </c>
      <c r="GK88" s="95">
        <f>BY88*Tabelle2[[#This Row],[Jan 2024 AF]]</f>
        <v>0</v>
      </c>
      <c r="GL88" s="95">
        <f>BZ88*Tabelle2[[#This Row],[Feb 2024 AF]]</f>
        <v>0</v>
      </c>
      <c r="GM88" s="95">
        <f>CA88*Tabelle2[[#This Row],[Mar 2024 AF]]</f>
        <v>0</v>
      </c>
      <c r="GN88" s="95">
        <f>CB88*Tabelle2[[#This Row],[Apr 2024 AF]]</f>
        <v>0</v>
      </c>
      <c r="GO88" s="95">
        <f>CC88*Tabelle2[[#This Row],[May 2024 AF]]</f>
        <v>0</v>
      </c>
      <c r="GP88" s="95">
        <f>CD88*Tabelle2[[#This Row],[Jun 2024 AF]]</f>
        <v>0</v>
      </c>
      <c r="GQ88" s="95">
        <f>CE88*Tabelle2[[#This Row],[Jul 2024 AF]]</f>
        <v>0</v>
      </c>
      <c r="GR88" s="95">
        <f>CF88*Tabelle2[[#This Row],[Aug 2024 AF]]</f>
        <v>0</v>
      </c>
      <c r="GS88" s="95">
        <f>CG88*Tabelle2[[#This Row],[Sep 2024 AF]]</f>
        <v>0</v>
      </c>
      <c r="GT88" s="95">
        <f>CH88*Tabelle2[[#This Row],[Oct 2024 AF]]</f>
        <v>0</v>
      </c>
      <c r="GU88" s="95">
        <f>CI88*Tabelle2[[#This Row],[Nov 2024 AF]]</f>
        <v>0</v>
      </c>
      <c r="GV88" s="95">
        <f>CJ88*Tabelle2[[#This Row],[Dec 2024 AF]]</f>
        <v>0</v>
      </c>
      <c r="GW88" s="95">
        <f>SUM(Tabelle2[[#This Row],[Jan 22 NF]:[Mar 22 NF]])</f>
        <v>24</v>
      </c>
      <c r="GX88" s="95">
        <f>SUM(Tabelle2[[#This Row],[Apr 22 NF]:[Jun 22 NF]])</f>
        <v>0</v>
      </c>
      <c r="GY88" s="95">
        <f>SUM(Tabelle2[[#This Row],[Jul 22 NF]:[Sep 22 NF]])</f>
        <v>0</v>
      </c>
      <c r="GZ88" s="95">
        <f>SUM(Tabelle2[[#This Row],[Oct 22 NF]:[Dec 22 NF]])</f>
        <v>0</v>
      </c>
      <c r="HA88" s="98">
        <f>SUM(Tabelle2[[#This Row],[Jan 23 NF]:[Mar 23 NF]])</f>
        <v>3832</v>
      </c>
      <c r="HB88" s="98">
        <f>SUM(Tabelle2[[#This Row],[Apr 23 NF]:[Jun 23 NF]])</f>
        <v>0</v>
      </c>
      <c r="HC88" s="98">
        <f>SUM(Tabelle2[[#This Row],[Jul 23 NF]:[Sep 23 NF]])</f>
        <v>786</v>
      </c>
      <c r="HD88" s="98">
        <f>SUM(Tabelle2[[#This Row],[Oct 23 NF]:[Dec 23 NF]])</f>
        <v>0</v>
      </c>
      <c r="HE88" s="95">
        <f>SUM(Tabelle2[[#This Row],[Jan 24 NF]:[Mar 24 NF]])</f>
        <v>0</v>
      </c>
      <c r="HF88" s="98">
        <f>SUM(Tabelle2[[#This Row],[Apr 24 NF]:[Jun 24 NF]])</f>
        <v>0</v>
      </c>
      <c r="HG88" s="98">
        <f>SUM(Tabelle2[[#This Row],[Jul 24 NF]:[Sep 24 NF]])</f>
        <v>0</v>
      </c>
      <c r="HH88" s="98">
        <f>SUM(Tabelle2[[#This Row],[Oct 24 NF]:[Dec 24 NF]])</f>
        <v>0</v>
      </c>
      <c r="HI88" s="75"/>
      <c r="HJ88" s="75">
        <v>0</v>
      </c>
      <c r="HK88" s="75">
        <v>0</v>
      </c>
      <c r="HL88" s="75">
        <v>0</v>
      </c>
      <c r="HM88" s="75">
        <v>0</v>
      </c>
      <c r="HN88" s="75">
        <v>0</v>
      </c>
      <c r="HO88" s="75">
        <v>0</v>
      </c>
      <c r="HP88" s="75">
        <v>0</v>
      </c>
      <c r="HQ88" s="75">
        <v>0</v>
      </c>
      <c r="HR88" s="75">
        <v>0</v>
      </c>
      <c r="HS88" s="75"/>
      <c r="HT88" s="75">
        <v>0</v>
      </c>
      <c r="HU88" s="75">
        <v>0</v>
      </c>
      <c r="HV88" s="98">
        <v>2430</v>
      </c>
      <c r="HW88" s="98">
        <v>27277</v>
      </c>
      <c r="HX88" s="98">
        <v>22904</v>
      </c>
      <c r="HY88" s="98">
        <v>18089</v>
      </c>
      <c r="HZ88" s="98">
        <f>SUM(Tabelle2[[#This Row],[Jan 22 NF]:[Dec 22 NF]])</f>
        <v>24</v>
      </c>
      <c r="IA88" s="98">
        <f>SUM(Tabelle2[[#This Row],[Jan 23 NF]:[Dec 23 NF]])</f>
        <v>4618</v>
      </c>
      <c r="IB88" s="98">
        <f>SUM(Tabelle2[[#This Row],[Jan 24 NF]:[Dec 24 NF]])</f>
        <v>0</v>
      </c>
      <c r="IC88" s="98">
        <f>IFERROR(Tabelle2[[#This Row],[2025 CF]]*Tabelle2[[#This Row],[2025 AF]],0)</f>
        <v>0</v>
      </c>
      <c r="ID88" s="98">
        <f>IFERROR(Tabelle2[[#This Row],[2026 CF]]*Tabelle2[[#This Row],[2026 AF]],0)</f>
        <v>0</v>
      </c>
      <c r="IE88" s="98">
        <f>IFERROR(Tabelle2[[#This Row],[2027 CF]]*Tabelle2[[#This Row],[2027 AF]],0)</f>
        <v>0</v>
      </c>
      <c r="IF88" s="98">
        <f>IFERROR(Tabelle2[[#This Row],[2028 CF]]*Tabelle2[[#This Row],[2028 AF]],0)</f>
        <v>0</v>
      </c>
      <c r="IG88" s="98">
        <f>IFERROR(Tabelle2[[#This Row],[2029 CF]]*Tabelle2[[#This Row],[2029 AF]],0)</f>
        <v>0</v>
      </c>
      <c r="IH88" s="98">
        <f>IFERROR(Tabelle2[[#This Row],[2030 CF]]*Tabelle2[[#This Row],[2030 AF]],0)</f>
        <v>0</v>
      </c>
      <c r="II88" s="98">
        <f>IFERROR(Tabelle2[[#This Row],[2031 CF]]*Tabelle2[[#This Row],[2031 AF]],0)</f>
        <v>0</v>
      </c>
      <c r="IJ88" s="98">
        <f>IFERROR(Tabelle2[[#This Row],[2032 CF]]*Tabelle2[[#This Row],[2032 AF]],0)</f>
        <v>0</v>
      </c>
      <c r="IK88" s="98">
        <f>IFERROR(Tabelle2[[#This Row],[2033 CF]]*Tabelle2[[#This Row],[2033 AF]],0)</f>
        <v>0</v>
      </c>
      <c r="IL88" s="98">
        <f>IFERROR(Tabelle2[[#This Row],[2034 CF]]*Tabelle2[[#This Row],[2034 AF]],0)</f>
        <v>0</v>
      </c>
      <c r="IM88" s="98">
        <f>IFERROR(Tabelle2[[#This Row],[2035 CF]]*Tabelle2[[#This Row],[2035 AF]],0)</f>
        <v>0</v>
      </c>
      <c r="IN88" s="51">
        <v>720.00000000000011</v>
      </c>
      <c r="IO88" s="51">
        <v>738.00000000000011</v>
      </c>
      <c r="IP88" s="51">
        <v>765</v>
      </c>
      <c r="IQ88" s="51">
        <v>760.60731404339651</v>
      </c>
      <c r="IR88" s="51">
        <v>810</v>
      </c>
      <c r="IS88" s="51">
        <v>810</v>
      </c>
      <c r="IT88" s="51">
        <v>855</v>
      </c>
      <c r="IU88" s="51">
        <v>900</v>
      </c>
      <c r="IV88" s="51">
        <v>810</v>
      </c>
      <c r="IW88" s="51">
        <v>810</v>
      </c>
      <c r="IX88" s="51">
        <v>810</v>
      </c>
      <c r="IY88" s="51">
        <v>900</v>
      </c>
      <c r="IZ88" s="199">
        <v>2223</v>
      </c>
      <c r="JA88" s="199">
        <v>2380.6073140433964</v>
      </c>
      <c r="JB88" s="199">
        <v>2565</v>
      </c>
      <c r="JC88" s="199">
        <v>2520</v>
      </c>
      <c r="JD88" s="199">
        <v>9688.6073140433964</v>
      </c>
      <c r="JE88" s="196">
        <v>0</v>
      </c>
      <c r="JF88" s="196">
        <v>0</v>
      </c>
      <c r="JG88" s="196">
        <v>0</v>
      </c>
      <c r="JH88" s="196">
        <v>0</v>
      </c>
      <c r="JI88" s="196">
        <v>0</v>
      </c>
      <c r="JJ88" s="196">
        <v>0</v>
      </c>
      <c r="JK88" s="196">
        <v>0</v>
      </c>
      <c r="JL88" s="196">
        <v>0</v>
      </c>
      <c r="JM88" s="196">
        <v>0</v>
      </c>
      <c r="JN88" s="196">
        <v>0</v>
      </c>
      <c r="JO88" s="196">
        <v>0</v>
      </c>
      <c r="JP88" s="196">
        <v>0</v>
      </c>
      <c r="JQ88" s="196">
        <f>SUM(Tabelle2[[#This Row],[Jan-23B]:[Mar-23B]])</f>
        <v>0</v>
      </c>
      <c r="JR88" s="196">
        <f>SUM(Tabelle2[[#This Row],[Apr-23B]:[Jun-23B]])</f>
        <v>0</v>
      </c>
      <c r="JS88" s="196">
        <f>SUM(Tabelle2[[#This Row],[Jul-23B]:[Sep-23B]])</f>
        <v>0</v>
      </c>
      <c r="JT88" s="196">
        <f>SUM(Tabelle2[[#This Row],[Oct-23B]:[Dec-23B]])</f>
        <v>0</v>
      </c>
      <c r="JU88" s="196">
        <f>SUM(Tabelle2[[#This Row],[1Q23 B1]:[4Q23 B]])</f>
        <v>0</v>
      </c>
      <c r="JV88" s="196">
        <v>0</v>
      </c>
      <c r="JW88" s="196">
        <v>0</v>
      </c>
      <c r="JX88" s="196">
        <v>0</v>
      </c>
      <c r="JY88" s="196">
        <v>0</v>
      </c>
      <c r="JZ88" s="196">
        <v>0</v>
      </c>
      <c r="KA88" s="196">
        <v>0</v>
      </c>
      <c r="KB88" s="196">
        <v>0</v>
      </c>
      <c r="KC88" s="196">
        <v>0</v>
      </c>
      <c r="KD88" s="196">
        <v>0</v>
      </c>
      <c r="KE88" s="196">
        <v>0</v>
      </c>
      <c r="KF88" s="196" t="str">
        <f>IF(SUM(Tabelle2[[#This Row],[2018 NF]:[2028 NF]],Tabelle2[[#This Row],[2023 B]])&gt;0,"yes","no")</f>
        <v>yes</v>
      </c>
      <c r="KG88" s="196" t="str">
        <f>IFERROR(INDEX(Tabelle2[[#Headers],[2005 NF]:[2034 NF]],MATCH(TRUE,INDEX(Tabelle2[[#This Row],[2005 NF]:[2034 NF]]&gt;1000,),0)),0)</f>
        <v>2018 NF</v>
      </c>
      <c r="KH88" s="196" t="str">
        <f>IFERROR(LOOKUP(2,1/(Tabelle2[[#This Row],[2005 NF]:[2035 NF]]&gt;1000),Tabelle2[[#Headers],[2005 NF]:[2035 NF]]),0)</f>
        <v>2023 NF</v>
      </c>
      <c r="KI88" s="196">
        <f>SUM(Tabelle2[[#This Row],[Jan 23 NF]:[Mar 23 NF]])</f>
        <v>3832</v>
      </c>
      <c r="KJ88" s="196">
        <f>SUM(Tabelle2[[#This Row],[Jan-23B]:[Mar-23B]])</f>
        <v>0</v>
      </c>
      <c r="KK88" s="52">
        <v>0</v>
      </c>
      <c r="KL88" s="52">
        <v>1.6578764960000001</v>
      </c>
      <c r="KM88" s="52">
        <v>0</v>
      </c>
      <c r="KN88" s="52">
        <v>0</v>
      </c>
      <c r="KO88" s="52">
        <v>0</v>
      </c>
      <c r="KP88" s="52">
        <v>0</v>
      </c>
      <c r="KQ88" s="52">
        <v>0</v>
      </c>
      <c r="KR88" s="52">
        <v>0</v>
      </c>
      <c r="KS88" s="52">
        <v>0</v>
      </c>
      <c r="KT88" s="52">
        <v>0</v>
      </c>
      <c r="KU88" s="52">
        <v>0</v>
      </c>
      <c r="KV88" s="52">
        <v>0</v>
      </c>
      <c r="KW88" s="52">
        <v>264.70761386133336</v>
      </c>
      <c r="KX88" s="52">
        <v>0</v>
      </c>
      <c r="KY88" s="52">
        <v>0</v>
      </c>
      <c r="KZ88" s="52">
        <v>0</v>
      </c>
      <c r="LA88" s="52" t="e">
        <f>$AV88*2.204623/#REF!*$AP88*Tabelle2[[#This Row],[May 23 NF]]</f>
        <v>#REF!</v>
      </c>
      <c r="LB88" s="52" t="e">
        <f>$AV88*2.204623/#REF!*$AP88*Tabelle2[[#This Row],[Jun 23 NF]]</f>
        <v>#REF!</v>
      </c>
      <c r="LC88" s="52" t="e">
        <f>$AV88*2.204623/#REF!*$AP88*Tabelle2[[#This Row],[Jul 23 NF]]</f>
        <v>#REF!</v>
      </c>
      <c r="LD88" s="52" t="e">
        <f>$AV88*2.204623/#REF!*$AP88*Tabelle2[[#This Row],[Aug 23 NF]]</f>
        <v>#REF!</v>
      </c>
      <c r="LE88" s="52" t="e">
        <f>$AV88*2.204623/#REF!*$AP88*Tabelle2[[#This Row],[Sep 23 NF]]</f>
        <v>#REF!</v>
      </c>
      <c r="LF88" s="52" t="e">
        <f>$AV88*2.204623/#REF!*$AP88*Tabelle2[[#This Row],[Oct 23 NF]]</f>
        <v>#REF!</v>
      </c>
      <c r="LG88" s="52" t="e">
        <f>$AV88*2.204623/#REF!*$AP88*Tabelle2[[#This Row],[Nov 23 NF]]</f>
        <v>#REF!</v>
      </c>
      <c r="LH88" s="52" t="e">
        <f>$AV88*2.204623/#REF!*$AP88*Tabelle2[[#This Row],[Dec 23 NF]]</f>
        <v>#REF!</v>
      </c>
      <c r="LI88" s="52" t="e">
        <f>$AV88*2.204623/#REF!*$AP88*Tabelle2[[#This Row],[Jan 24 NF]]</f>
        <v>#REF!</v>
      </c>
      <c r="LJ88" s="52" t="e">
        <f>$AV88*2.204623/#REF!*$AP88*Tabelle2[[#This Row],[Feb 24 NF]]</f>
        <v>#REF!</v>
      </c>
      <c r="LK88" s="52" t="e">
        <f>$AV88*2.204623/#REF!*$AP88*Tabelle2[[#This Row],[Mar 24 NF]]</f>
        <v>#REF!</v>
      </c>
      <c r="LL88" s="52" t="e">
        <f>$AV88*2.204623/#REF!*$AP88*Tabelle2[[#This Row],[Apr 24 NF]]</f>
        <v>#REF!</v>
      </c>
      <c r="LM88" s="52" t="e">
        <f>$AV88*2.204623/#REF!*$AP88*Tabelle2[[#This Row],[May 24 NF]]</f>
        <v>#REF!</v>
      </c>
      <c r="LN88" s="52" t="e">
        <f>$AV88*2.204623/#REF!*$AP88*Tabelle2[[#This Row],[Jun 24 NF]]</f>
        <v>#REF!</v>
      </c>
      <c r="LO88" s="52" t="e">
        <f>$AV88*2.204623/#REF!*$AP88*Tabelle2[[#This Row],[Jul 24 NF]]</f>
        <v>#REF!</v>
      </c>
      <c r="LP88" s="52" t="e">
        <f>$AV88*2.204623/#REF!*$AP88*Tabelle2[[#This Row],[Aug 24 NF]]</f>
        <v>#REF!</v>
      </c>
      <c r="LQ88" s="52" t="e">
        <f>$AV88*2.204623/#REF!*$AP88*Tabelle2[[#This Row],[Sep 24 NF]]</f>
        <v>#REF!</v>
      </c>
      <c r="LR88" s="52" t="e">
        <f>$AV88*2.204623/#REF!*$AP88*Tabelle2[[#This Row],[Oct 24 NF]]</f>
        <v>#REF!</v>
      </c>
      <c r="LS88" s="52" t="e">
        <f>$AV88*2.204623/#REF!*$AP88*Tabelle2[[#This Row],[Nov 24 NF]]</f>
        <v>#REF!</v>
      </c>
      <c r="LT88" s="52" t="e">
        <f>$AV88*2.204623/#REF!*$AP88*Tabelle2[[#This Row],[Dec 24 NF]]</f>
        <v>#REF!</v>
      </c>
      <c r="LU88" s="198">
        <f>SUM(Tabelle2[[#This Row],[Jan 22 EV]:[Mar 22 EV]])</f>
        <v>1.6578764960000001</v>
      </c>
      <c r="LV88" s="198">
        <f>SUM(Tabelle2[[#This Row],[Apr 22 EV]:[Jun 22 EV]])</f>
        <v>0</v>
      </c>
      <c r="LW88" s="198">
        <f>SUM(Tabelle2[[#This Row],[Jul 22 EV]:[Sep 22 EV]])</f>
        <v>0</v>
      </c>
      <c r="LX88" s="198">
        <f>SUM(Tabelle2[[#This Row],[Oct 22 EV]:[Dec 22 EV]])</f>
        <v>0</v>
      </c>
      <c r="LY88" s="198">
        <f>SUM(Tabelle2[[#This Row],[Jan 23 EV]:[Mar 23 EV]])</f>
        <v>264.70761386133336</v>
      </c>
      <c r="LZ88" s="198" t="e">
        <f>SUM(Tabelle2[[#This Row],[Apr 23 EV]:[Jun 23 EV]])</f>
        <v>#REF!</v>
      </c>
      <c r="MA88" s="198" t="e">
        <f>SUM(Tabelle2[[#This Row],[Jul 23 EV]:[Sep 23 EV]])</f>
        <v>#REF!</v>
      </c>
      <c r="MB88" s="198" t="e">
        <f>SUM(Tabelle2[[#This Row],[Oct 23 EV]:[Dec 23 EV]])</f>
        <v>#REF!</v>
      </c>
      <c r="MC88" s="198" t="e">
        <f>SUM(Tabelle2[[#This Row],[Jan 24 EV]:[Mar 24 EV]])</f>
        <v>#REF!</v>
      </c>
      <c r="MD88" s="198" t="e">
        <f>SUM(Tabelle2[[#This Row],[Apr 24 EV]:[Jun 24 EV]])</f>
        <v>#REF!</v>
      </c>
      <c r="ME88" s="198" t="e">
        <f>SUM(Tabelle2[[#This Row],[Jul 24 EV]:[Sep 24 EV]])</f>
        <v>#REF!</v>
      </c>
      <c r="MF88" s="198" t="e">
        <f>SUM(Tabelle2[[#This Row],[Oct 24 EV]:[Dec 24 EV]])</f>
        <v>#REF!</v>
      </c>
      <c r="MG88" s="75"/>
      <c r="MH88" s="75"/>
      <c r="MI88" s="75"/>
      <c r="MJ88" s="75"/>
      <c r="MK88" s="74"/>
      <c r="ML88" s="74">
        <v>0</v>
      </c>
      <c r="MM88" s="74">
        <v>0</v>
      </c>
      <c r="MN88" s="74">
        <v>0</v>
      </c>
      <c r="MO88" s="75">
        <v>0</v>
      </c>
      <c r="MP88" s="98">
        <v>0</v>
      </c>
      <c r="MQ88" s="98" t="e">
        <f>$AS88*2.204623/#REF!*$AP88*HU88</f>
        <v>#REF!</v>
      </c>
      <c r="MR88" s="98" t="e">
        <f>$AT88*2.204623/#REF!*$AP88*HV88</f>
        <v>#REF!</v>
      </c>
      <c r="MS88" s="98">
        <v>1884.2457158913335</v>
      </c>
      <c r="MT88" s="98">
        <v>1582.1668026826665</v>
      </c>
      <c r="MU88" s="98">
        <v>1249.5553306726665</v>
      </c>
      <c r="MV88" s="98">
        <f>SUM(Tabelle2[[#This Row],[Jan 22 EV]:[Dec 22 EV]])</f>
        <v>1.6578764960000001</v>
      </c>
      <c r="MW88" s="98" t="e">
        <f>SUM(Tabelle2[[#This Row],[Jan 23 EV]:[Dec 23 EV]])</f>
        <v>#REF!</v>
      </c>
      <c r="MX88" s="98" t="e">
        <f>SUM(Tabelle2[[#This Row],[Jan 24 EV]:[Dec 24 EV]])</f>
        <v>#REF!</v>
      </c>
      <c r="MY88" s="98">
        <f t="shared" si="51"/>
        <v>0</v>
      </c>
      <c r="MZ88" s="98">
        <f t="shared" si="52"/>
        <v>0</v>
      </c>
      <c r="NA88" s="98">
        <f t="shared" si="53"/>
        <v>0</v>
      </c>
      <c r="NB88" s="98">
        <f t="shared" si="54"/>
        <v>0</v>
      </c>
      <c r="NC88" s="98">
        <v>49.73629488000001</v>
      </c>
      <c r="ND88" s="98">
        <v>50.97970225200001</v>
      </c>
      <c r="NE88" s="98">
        <v>52.844813309999999</v>
      </c>
      <c r="NF88" s="98">
        <v>52.541374526593238</v>
      </c>
      <c r="NG88" s="98">
        <v>55.953331739999996</v>
      </c>
      <c r="NH88" s="98">
        <v>55.953331739999996</v>
      </c>
      <c r="NI88" s="98">
        <v>59.06185017</v>
      </c>
      <c r="NJ88" s="98">
        <v>62.170368599999996</v>
      </c>
      <c r="NK88" s="98">
        <v>55.953331739999996</v>
      </c>
      <c r="NL88" s="98">
        <v>55.953331739999996</v>
      </c>
      <c r="NM88" s="98">
        <v>55.953331739999996</v>
      </c>
      <c r="NN88" s="98">
        <v>62.170368599999996</v>
      </c>
      <c r="NO88" s="198">
        <f t="shared" si="58"/>
        <v>153.56081044200002</v>
      </c>
      <c r="NP88" s="198">
        <f t="shared" si="59"/>
        <v>164.44803800659321</v>
      </c>
      <c r="NQ88" s="198">
        <f t="shared" si="60"/>
        <v>177.18555050999998</v>
      </c>
      <c r="NR88" s="198">
        <f t="shared" si="61"/>
        <v>174.07703207999998</v>
      </c>
      <c r="NS88" s="198">
        <f t="shared" si="62"/>
        <v>669.27143103859316</v>
      </c>
      <c r="NT88" s="198">
        <v>0</v>
      </c>
      <c r="NU88" s="198">
        <v>0</v>
      </c>
      <c r="NV88" s="198">
        <v>0</v>
      </c>
      <c r="NW88" s="198">
        <v>0</v>
      </c>
      <c r="NX88" s="198">
        <v>0</v>
      </c>
      <c r="NY88" s="198">
        <v>0</v>
      </c>
      <c r="NZ88" s="198">
        <v>0</v>
      </c>
      <c r="OA88" s="198">
        <v>0</v>
      </c>
      <c r="OB88" s="198">
        <v>0</v>
      </c>
      <c r="OC88" s="198">
        <v>0</v>
      </c>
      <c r="OD88" s="198">
        <v>0</v>
      </c>
      <c r="OE88" s="198">
        <v>0</v>
      </c>
      <c r="OF88" s="198">
        <f>SUM(Tabelle2[[#This Row],[Jan 23 B EV]:[Mar 23 B EV]])</f>
        <v>0</v>
      </c>
      <c r="OG88" s="198">
        <f>SUM(Tabelle2[[#This Row],[Apr 23 B EV]:[Jun 23 B EV]])</f>
        <v>0</v>
      </c>
      <c r="OH88" s="198">
        <f>SUM(Tabelle2[[#This Row],[Jul 23 B EV]:[Sep 23 B EV]])</f>
        <v>0</v>
      </c>
      <c r="OI88" s="198">
        <f>SUM(Tabelle2[[#This Row],[Oct 23 B EV]:[Dec 23 B EV]])</f>
        <v>0</v>
      </c>
      <c r="OJ88" s="198">
        <f>SUM(Tabelle2[[#This Row],[Jan 23 B EV]:[Dec 23 B EV]])</f>
        <v>0</v>
      </c>
      <c r="OK88" s="75"/>
      <c r="OL88" s="75"/>
      <c r="OM88" s="43"/>
      <c r="ON88" s="43"/>
      <c r="OO88" s="43"/>
      <c r="OP88" s="43"/>
      <c r="OQ88" s="75"/>
      <c r="OR88" s="75"/>
      <c r="OS88" s="75"/>
      <c r="OT88" s="75"/>
      <c r="OU88" s="75"/>
      <c r="OV88" s="75"/>
      <c r="OW88" s="75"/>
      <c r="OX88" s="198" t="s">
        <v>1229</v>
      </c>
      <c r="OY88" s="198" t="s">
        <v>1229</v>
      </c>
      <c r="OZ88" s="198" t="s">
        <v>1229</v>
      </c>
      <c r="PA88" s="198" t="s">
        <v>1229</v>
      </c>
      <c r="PB88" s="353" t="s">
        <v>1229</v>
      </c>
      <c r="PC88" s="130" t="s">
        <v>57</v>
      </c>
      <c r="PD88" s="53" t="s">
        <v>95</v>
      </c>
      <c r="PE88" s="53" t="s">
        <v>171</v>
      </c>
      <c r="PF88" s="53" t="s">
        <v>39</v>
      </c>
      <c r="PG88" s="53">
        <v>0</v>
      </c>
      <c r="PH88" s="53">
        <v>0</v>
      </c>
      <c r="PI88" s="53">
        <v>1</v>
      </c>
      <c r="PJ88" s="53" t="s">
        <v>39</v>
      </c>
      <c r="PK88" s="53">
        <v>0</v>
      </c>
      <c r="PL88" s="53">
        <v>0</v>
      </c>
      <c r="PM88" s="317"/>
      <c r="PN88" s="53" t="s">
        <v>972</v>
      </c>
      <c r="PO88" s="53" t="s">
        <v>17</v>
      </c>
      <c r="PP88" s="200">
        <v>2579.1424208577623</v>
      </c>
      <c r="PQ88" s="56">
        <v>2390.5855887510174</v>
      </c>
      <c r="PR88" s="56">
        <v>2563.0833333333335</v>
      </c>
      <c r="PS88" s="56">
        <v>2595</v>
      </c>
      <c r="PT88" s="200">
        <v>2321.6666666666665</v>
      </c>
      <c r="PU88" s="200">
        <v>2229.5416666666665</v>
      </c>
      <c r="PV88" s="200">
        <v>2983.4976851851857</v>
      </c>
      <c r="PW88" s="200">
        <v>3542.4709444775326</v>
      </c>
      <c r="PX88" s="200" t="e">
        <f>IF($PI88=1,SUMIF(#REF!,$PF88,#REF!),SUMIF(#REF!,$PJ88,#REF!))</f>
        <v>#REF!</v>
      </c>
      <c r="PY88" s="200" t="e">
        <f>IF($PI88=1,SUMIF(#REF!,$PF88,#REF!),SUMIF(#REF!,$PJ88,#REF!))</f>
        <v>#REF!</v>
      </c>
      <c r="PZ88" s="200" t="e">
        <f>IF($PI88=1,SUMIF(#REF!,$PF88,#REF!),SUMIF(#REF!,$PJ88,#REF!))</f>
        <v>#REF!</v>
      </c>
      <c r="QA88" s="200" t="e">
        <f>IF($PI88=1,SUMIF(#REF!,$PF88,#REF!),SUMIF(#REF!,$PJ88,#REF!))</f>
        <v>#REF!</v>
      </c>
      <c r="QB88" s="200" t="e">
        <f>IF($PI88=1,SUMIF(#REF!,$PF88,#REF!),SUMIF(#REF!,$PJ88,#REF!))</f>
        <v>#REF!</v>
      </c>
      <c r="QC88" s="200" t="e">
        <f>IF($PI88=1,SUMIF(#REF!,$PF88,#REF!),SUMIF(#REF!,$PJ88,#REF!))</f>
        <v>#REF!</v>
      </c>
      <c r="QD88" s="57">
        <f t="shared" si="55"/>
        <v>0</v>
      </c>
      <c r="QE88" s="57">
        <f t="shared" si="56"/>
        <v>2.8911579999999999</v>
      </c>
      <c r="QF88" s="57">
        <f t="shared" si="50"/>
        <v>2.9271599999999998</v>
      </c>
      <c r="QG88" s="57">
        <f t="shared" si="57"/>
        <v>2.6188399999999996</v>
      </c>
      <c r="QH88" s="57">
        <f t="shared" si="85"/>
        <v>2.5149229999999996</v>
      </c>
      <c r="QI88" s="57">
        <f t="shared" si="86"/>
        <v>3.3653853888888894</v>
      </c>
      <c r="QJ88" s="57">
        <f>IF(Tabelle2[[#This Row],[Index and Premium Usage]]=1,($AW88*(1+$AZ88))*(PW88*(1+$PG88)+$PH88)/1000,($AW88*(1+$AZ88))*(PW88*(1+$PG88)+$PK88)/1000)</f>
        <v>3.9959072253706562</v>
      </c>
      <c r="QK88" s="57" t="e">
        <f>IF($PI88=1,($AW88*(1+$AY88))*(PX88*(1+$PG88)+$PH88)/1000,($AW88*(1+$AZ88))*(PX88*(1+$PG88)+$PK88+Tabelle2[[#This Row],[Premium VW 2023]])/1000)</f>
        <v>#REF!</v>
      </c>
      <c r="QL88" s="57" t="e">
        <f t="shared" si="44"/>
        <v>#REF!</v>
      </c>
      <c r="QM88" s="57" t="e">
        <f t="shared" si="45"/>
        <v>#REF!</v>
      </c>
      <c r="QN88" s="57" t="e">
        <f t="shared" si="46"/>
        <v>#REF!</v>
      </c>
      <c r="QO88" s="57" t="e">
        <f t="shared" si="47"/>
        <v>#REF!</v>
      </c>
      <c r="QP88" s="57" t="e">
        <f t="shared" si="48"/>
        <v>#REF!</v>
      </c>
    </row>
    <row r="89" spans="1:458" ht="15" customHeight="1">
      <c r="A89" s="94" t="s">
        <v>1186</v>
      </c>
      <c r="B89" s="94" t="s">
        <v>87</v>
      </c>
      <c r="C89" s="94" t="s">
        <v>1553</v>
      </c>
      <c r="D89" s="94" t="s">
        <v>108</v>
      </c>
      <c r="E89" s="173" t="s">
        <v>304</v>
      </c>
      <c r="F89" s="94" t="s">
        <v>304</v>
      </c>
      <c r="G89" s="94" t="s">
        <v>304</v>
      </c>
      <c r="H89" s="2" t="s">
        <v>1557</v>
      </c>
      <c r="I89" s="188" t="s">
        <v>49</v>
      </c>
      <c r="J89" s="94" t="s">
        <v>1238</v>
      </c>
      <c r="K89" s="94" t="s">
        <v>28</v>
      </c>
      <c r="L89" s="94" t="s">
        <v>28</v>
      </c>
      <c r="M89" s="2" t="s">
        <v>1189</v>
      </c>
      <c r="N89" s="2">
        <v>0</v>
      </c>
      <c r="O89" s="1"/>
      <c r="P89" s="3">
        <v>0</v>
      </c>
      <c r="Q89" s="2">
        <v>0</v>
      </c>
      <c r="R89" s="94"/>
      <c r="S89" s="94"/>
      <c r="T89" s="94" t="s">
        <v>1282</v>
      </c>
      <c r="U89" s="94" t="s">
        <v>14</v>
      </c>
      <c r="V89" s="94"/>
      <c r="W89" s="94"/>
      <c r="X89" s="94"/>
      <c r="Y89" s="2" t="s">
        <v>66</v>
      </c>
      <c r="Z89" s="2" t="s">
        <v>259</v>
      </c>
      <c r="AA89" s="2">
        <v>0</v>
      </c>
      <c r="AB89" s="2">
        <v>0</v>
      </c>
      <c r="AC89" s="2" t="s">
        <v>1192</v>
      </c>
      <c r="AD89" s="94"/>
      <c r="AE89" s="94"/>
      <c r="AF89" s="94"/>
      <c r="AG89" s="2">
        <v>0</v>
      </c>
      <c r="AH89" s="2">
        <v>0</v>
      </c>
      <c r="AI89" s="2">
        <v>0</v>
      </c>
      <c r="AJ89" s="2" t="s">
        <v>120</v>
      </c>
      <c r="AK89" s="20"/>
      <c r="AL89" s="24"/>
      <c r="AM89" s="24"/>
      <c r="AN89" s="24"/>
      <c r="AO89" s="24"/>
      <c r="AP89" s="13">
        <v>1</v>
      </c>
      <c r="AQ89" s="33"/>
      <c r="AR89" s="37"/>
      <c r="AS89" s="37">
        <v>0.94</v>
      </c>
      <c r="AT89" s="37">
        <v>0.94</v>
      </c>
      <c r="AU89" s="33">
        <v>0.94</v>
      </c>
      <c r="AV89" s="33">
        <v>0.94</v>
      </c>
      <c r="AW89" s="33">
        <v>0.94</v>
      </c>
      <c r="AX89" s="193"/>
      <c r="AY89" s="61">
        <v>0.2</v>
      </c>
      <c r="AZ89" s="61">
        <v>0.2</v>
      </c>
      <c r="BA89" s="96">
        <v>0</v>
      </c>
      <c r="BB89" s="96">
        <v>0</v>
      </c>
      <c r="BC89" s="96">
        <v>0</v>
      </c>
      <c r="BD89" s="96">
        <v>0</v>
      </c>
      <c r="BE89" s="133">
        <v>0</v>
      </c>
      <c r="BF89" s="133">
        <v>0</v>
      </c>
      <c r="BG89" s="133">
        <v>0</v>
      </c>
      <c r="BH89" s="133">
        <v>0</v>
      </c>
      <c r="BI89" s="133">
        <v>0</v>
      </c>
      <c r="BJ89" s="133">
        <v>0</v>
      </c>
      <c r="BK89" s="133">
        <v>0</v>
      </c>
      <c r="BL89" s="133">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5">
        <f>SUM(Tabelle2[[#This Row],[Jan 22 CF]:[Mar 22 CF]])</f>
        <v>0</v>
      </c>
      <c r="CL89" s="95">
        <f>SUM(Tabelle2[[#This Row],[Apr 22 CF]:[Jun 22 CF]])</f>
        <v>0</v>
      </c>
      <c r="CM89" s="95">
        <f>SUM(Tabelle2[[#This Row],[Jul 22 CF]:[Sep 22 CF]])</f>
        <v>0</v>
      </c>
      <c r="CN89" s="95">
        <f>SUM(Tabelle2[[#This Row],[Oct 22 CF]:[Dec 22 CF]])</f>
        <v>0</v>
      </c>
      <c r="CO89" s="95">
        <f>SUM(Tabelle2[[#This Row],[Jan 23 CF]:[Mar 23 CF]])</f>
        <v>0</v>
      </c>
      <c r="CP89" s="95">
        <f>SUM(Tabelle2[[#This Row],[Apr 23 CF]:[Jun 23 CF]])</f>
        <v>0</v>
      </c>
      <c r="CQ89" s="95">
        <f>SUM(Tabelle2[[#This Row],[Jul 23 CF]:[Sep 23 CF]])</f>
        <v>0</v>
      </c>
      <c r="CR89" s="95">
        <f>SUM(Tabelle2[[#This Row],[Oct 23 CF]:[Dec 23 CF]])</f>
        <v>0</v>
      </c>
      <c r="CS89" s="95">
        <f>SUM(Tabelle2[[#This Row],[Jan 24 CF]:[Mar 24 CF]])</f>
        <v>0</v>
      </c>
      <c r="CT89" s="95">
        <f>SUM(Tabelle2[[#This Row],[Apr 24 CF]:[Jun 24 CF]])</f>
        <v>0</v>
      </c>
      <c r="CU89" s="95">
        <f>SUM(Tabelle2[[#This Row],[Jul 24 CF]:[Sep 24 CF]])</f>
        <v>0</v>
      </c>
      <c r="CV89" s="95">
        <f>SUM(Tabelle2[[#This Row],[Oct 24 CF]:[Dec 24 CF]])</f>
        <v>0</v>
      </c>
      <c r="CW89" s="98">
        <v>602</v>
      </c>
      <c r="CX89" s="275">
        <v>1723</v>
      </c>
      <c r="CY89" s="98">
        <v>4200</v>
      </c>
      <c r="CZ89" s="52">
        <v>0</v>
      </c>
      <c r="DA89" s="52">
        <f>SUM(Tabelle2[[#This Row],[Jan 22 CF]:[Dec 22 CF]])</f>
        <v>0</v>
      </c>
      <c r="DB89" s="98">
        <f>SUM(Tabelle2[[#This Row],[Jan 23 CF]:[Dec 23 CF]])</f>
        <v>0</v>
      </c>
      <c r="DC89" s="98">
        <f>SUM(Tabelle2[[#This Row],[Jan 24 CF]:[Dec 24 CF]])</f>
        <v>0</v>
      </c>
      <c r="DD89" s="98">
        <v>0</v>
      </c>
      <c r="DE89" s="98">
        <v>0</v>
      </c>
      <c r="DF89" s="98">
        <v>0</v>
      </c>
      <c r="DG89" s="98">
        <v>0</v>
      </c>
      <c r="DH89" s="98">
        <v>0</v>
      </c>
      <c r="DI89" s="98">
        <v>0</v>
      </c>
      <c r="DJ89" s="98">
        <v>0</v>
      </c>
      <c r="DK89" s="98">
        <v>0</v>
      </c>
      <c r="DL89" s="98">
        <v>0</v>
      </c>
      <c r="DM89" s="98">
        <v>0</v>
      </c>
      <c r="DN89" s="95"/>
      <c r="DO89" s="95"/>
      <c r="DP89" s="226">
        <v>0.95</v>
      </c>
      <c r="DQ89" s="226">
        <v>0.92500000000000004</v>
      </c>
      <c r="DR89" s="226">
        <v>0.8</v>
      </c>
      <c r="DS89" s="226">
        <v>0.85</v>
      </c>
      <c r="DT89" s="226">
        <v>0.9</v>
      </c>
      <c r="DU89" s="226">
        <v>0.9</v>
      </c>
      <c r="DV89" s="226">
        <v>0.9</v>
      </c>
      <c r="DW89" s="226">
        <v>0.9</v>
      </c>
      <c r="DX89" s="226">
        <v>0.9</v>
      </c>
      <c r="DY89" s="226">
        <v>0.9</v>
      </c>
      <c r="DZ89" s="226">
        <v>0.9</v>
      </c>
      <c r="EA89" s="226">
        <v>0.88</v>
      </c>
      <c r="EB89" s="226">
        <v>0.9</v>
      </c>
      <c r="EC89" s="226">
        <v>0.93</v>
      </c>
      <c r="ED89" s="226">
        <v>0.93</v>
      </c>
      <c r="EE89" s="226">
        <v>0.9</v>
      </c>
      <c r="EF89" s="316">
        <v>0.9</v>
      </c>
      <c r="EG89" s="316">
        <v>0.9</v>
      </c>
      <c r="EH89" s="316">
        <v>0.9</v>
      </c>
      <c r="EI89" s="226">
        <v>0.95</v>
      </c>
      <c r="EJ89" s="226">
        <v>0.95</v>
      </c>
      <c r="EK89" s="226">
        <v>0.95</v>
      </c>
      <c r="EL89" s="226">
        <v>0.97499999999999998</v>
      </c>
      <c r="EM89" s="226">
        <v>0.95</v>
      </c>
      <c r="EN89" s="226">
        <v>0.9</v>
      </c>
      <c r="EO89" s="226">
        <v>0.9</v>
      </c>
      <c r="EP89" s="226">
        <v>0.9</v>
      </c>
      <c r="EQ89" s="226">
        <v>0.9</v>
      </c>
      <c r="ER89" s="226">
        <v>0.9</v>
      </c>
      <c r="ES89" s="226">
        <v>0.9</v>
      </c>
      <c r="ET89" s="226">
        <v>0.9</v>
      </c>
      <c r="EU89" s="226">
        <v>0.9</v>
      </c>
      <c r="EV89" s="226">
        <v>0.9</v>
      </c>
      <c r="EW89" s="226">
        <v>0.9</v>
      </c>
      <c r="EX89" s="226">
        <v>0.9</v>
      </c>
      <c r="EY89" s="226">
        <v>0.9</v>
      </c>
      <c r="EZ89" s="316">
        <v>0.9</v>
      </c>
      <c r="FA89" s="226">
        <v>0.9</v>
      </c>
      <c r="FB89" s="226">
        <v>0.85</v>
      </c>
      <c r="FC89" s="226">
        <v>0.85</v>
      </c>
      <c r="FD89" s="226">
        <v>0.85</v>
      </c>
      <c r="FE89" s="226">
        <v>0.85</v>
      </c>
      <c r="FF89" s="226">
        <v>0.85</v>
      </c>
      <c r="FG89" s="226">
        <v>0.85</v>
      </c>
      <c r="FH89" s="226">
        <v>0.85</v>
      </c>
      <c r="FI89" s="226">
        <v>0.85</v>
      </c>
      <c r="FJ89" s="226">
        <v>0.85</v>
      </c>
      <c r="FK89" s="226">
        <v>0.85</v>
      </c>
      <c r="FL89" s="226">
        <v>0.85</v>
      </c>
      <c r="FM89" s="195">
        <f t="shared" si="70"/>
        <v>0</v>
      </c>
      <c r="FN89" s="195">
        <f t="shared" si="71"/>
        <v>0</v>
      </c>
      <c r="FO89" s="195">
        <f t="shared" si="72"/>
        <v>0</v>
      </c>
      <c r="FP89" s="195">
        <f t="shared" si="73"/>
        <v>0</v>
      </c>
      <c r="FQ89" s="195">
        <f t="shared" si="74"/>
        <v>0</v>
      </c>
      <c r="FR89" s="195">
        <f t="shared" si="75"/>
        <v>0</v>
      </c>
      <c r="FS89" s="195">
        <f t="shared" si="76"/>
        <v>0</v>
      </c>
      <c r="FT89" s="95">
        <f t="shared" si="77"/>
        <v>0</v>
      </c>
      <c r="FU89" s="95">
        <f t="shared" si="78"/>
        <v>0</v>
      </c>
      <c r="FV89" s="95">
        <f t="shared" si="79"/>
        <v>0</v>
      </c>
      <c r="FW89" s="95">
        <f t="shared" si="80"/>
        <v>0</v>
      </c>
      <c r="FX89" s="95">
        <f t="shared" si="81"/>
        <v>0</v>
      </c>
      <c r="FY89" s="95">
        <f t="shared" si="82"/>
        <v>0</v>
      </c>
      <c r="FZ89" s="95">
        <f t="shared" si="83"/>
        <v>0</v>
      </c>
      <c r="GA89" s="95">
        <f t="shared" si="63"/>
        <v>0</v>
      </c>
      <c r="GB89" s="95">
        <f t="shared" si="64"/>
        <v>0</v>
      </c>
      <c r="GC89" s="95">
        <f t="shared" si="65"/>
        <v>0</v>
      </c>
      <c r="GD89" s="95">
        <f t="shared" si="66"/>
        <v>0</v>
      </c>
      <c r="GE89" s="95">
        <f t="shared" si="67"/>
        <v>0</v>
      </c>
      <c r="GF89" s="95">
        <f t="shared" si="68"/>
        <v>0</v>
      </c>
      <c r="GG89" s="95">
        <f t="shared" si="69"/>
        <v>0</v>
      </c>
      <c r="GH89" s="95">
        <f t="shared" si="84"/>
        <v>0</v>
      </c>
      <c r="GI89" s="95">
        <f>BW89*Tabelle2[[#This Row],[Nov 2023 AF]]</f>
        <v>0</v>
      </c>
      <c r="GJ89" s="95">
        <f>BX89*Tabelle2[[#This Row],[Dec 2023 AF]]</f>
        <v>0</v>
      </c>
      <c r="GK89" s="95">
        <f>BY89*Tabelle2[[#This Row],[Jan 2024 AF]]</f>
        <v>0</v>
      </c>
      <c r="GL89" s="95">
        <f>BZ89*Tabelle2[[#This Row],[Feb 2024 AF]]</f>
        <v>0</v>
      </c>
      <c r="GM89" s="95">
        <f>CA89*Tabelle2[[#This Row],[Mar 2024 AF]]</f>
        <v>0</v>
      </c>
      <c r="GN89" s="95">
        <f>CB89*Tabelle2[[#This Row],[Apr 2024 AF]]</f>
        <v>0</v>
      </c>
      <c r="GO89" s="95">
        <f>CC89*Tabelle2[[#This Row],[May 2024 AF]]</f>
        <v>0</v>
      </c>
      <c r="GP89" s="95">
        <f>CD89*Tabelle2[[#This Row],[Jun 2024 AF]]</f>
        <v>0</v>
      </c>
      <c r="GQ89" s="95">
        <f>CE89*Tabelle2[[#This Row],[Jul 2024 AF]]</f>
        <v>0</v>
      </c>
      <c r="GR89" s="95">
        <f>CF89*Tabelle2[[#This Row],[Aug 2024 AF]]</f>
        <v>0</v>
      </c>
      <c r="GS89" s="95">
        <f>CG89*Tabelle2[[#This Row],[Sep 2024 AF]]</f>
        <v>0</v>
      </c>
      <c r="GT89" s="95">
        <f>CH89*Tabelle2[[#This Row],[Oct 2024 AF]]</f>
        <v>0</v>
      </c>
      <c r="GU89" s="95">
        <f>CI89*Tabelle2[[#This Row],[Nov 2024 AF]]</f>
        <v>0</v>
      </c>
      <c r="GV89" s="95">
        <f>CJ89*Tabelle2[[#This Row],[Dec 2024 AF]]</f>
        <v>0</v>
      </c>
      <c r="GW89" s="95">
        <f>SUM(Tabelle2[[#This Row],[Jan 22 NF]:[Mar 22 NF]])</f>
        <v>0</v>
      </c>
      <c r="GX89" s="95">
        <f>SUM(Tabelle2[[#This Row],[Apr 22 NF]:[Jun 22 NF]])</f>
        <v>0</v>
      </c>
      <c r="GY89" s="95">
        <f>SUM(Tabelle2[[#This Row],[Jul 22 NF]:[Sep 22 NF]])</f>
        <v>0</v>
      </c>
      <c r="GZ89" s="95">
        <f>SUM(Tabelle2[[#This Row],[Oct 22 NF]:[Dec 22 NF]])</f>
        <v>0</v>
      </c>
      <c r="HA89" s="98">
        <f>SUM(Tabelle2[[#This Row],[Jan 23 NF]:[Mar 23 NF]])</f>
        <v>0</v>
      </c>
      <c r="HB89" s="98">
        <f>SUM(Tabelle2[[#This Row],[Apr 23 NF]:[Jun 23 NF]])</f>
        <v>0</v>
      </c>
      <c r="HC89" s="98">
        <f>SUM(Tabelle2[[#This Row],[Jul 23 NF]:[Sep 23 NF]])</f>
        <v>0</v>
      </c>
      <c r="HD89" s="98">
        <f>SUM(Tabelle2[[#This Row],[Oct 23 NF]:[Dec 23 NF]])</f>
        <v>0</v>
      </c>
      <c r="HE89" s="95">
        <f>SUM(Tabelle2[[#This Row],[Jan 24 NF]:[Mar 24 NF]])</f>
        <v>0</v>
      </c>
      <c r="HF89" s="98">
        <f>SUM(Tabelle2[[#This Row],[Apr 24 NF]:[Jun 24 NF]])</f>
        <v>0</v>
      </c>
      <c r="HG89" s="98">
        <f>SUM(Tabelle2[[#This Row],[Jul 24 NF]:[Sep 24 NF]])</f>
        <v>0</v>
      </c>
      <c r="HH89" s="98">
        <f>SUM(Tabelle2[[#This Row],[Oct 24 NF]:[Dec 24 NF]])</f>
        <v>0</v>
      </c>
      <c r="HI89" s="75"/>
      <c r="HJ89" s="75"/>
      <c r="HK89" s="75"/>
      <c r="HL89" s="75"/>
      <c r="HM89" s="75"/>
      <c r="HN89" s="75"/>
      <c r="HO89" s="75"/>
      <c r="HP89" s="75"/>
      <c r="HQ89" s="75"/>
      <c r="HR89" s="75"/>
      <c r="HS89" s="75"/>
      <c r="HT89" s="75"/>
      <c r="HU89" s="75">
        <v>0</v>
      </c>
      <c r="HV89" s="98">
        <v>602</v>
      </c>
      <c r="HW89" s="98">
        <v>1723</v>
      </c>
      <c r="HX89" s="98">
        <v>4200</v>
      </c>
      <c r="HY89" s="98">
        <v>0</v>
      </c>
      <c r="HZ89" s="98">
        <f>SUM(Tabelle2[[#This Row],[Jan 22 NF]:[Dec 22 NF]])</f>
        <v>0</v>
      </c>
      <c r="IA89" s="98">
        <f>SUM(Tabelle2[[#This Row],[Jan 23 NF]:[Dec 23 NF]])</f>
        <v>0</v>
      </c>
      <c r="IB89" s="98">
        <f>SUM(Tabelle2[[#This Row],[Jan 24 NF]:[Dec 24 NF]])</f>
        <v>0</v>
      </c>
      <c r="IC89" s="98">
        <f>IFERROR(Tabelle2[[#This Row],[2025 CF]]*Tabelle2[[#This Row],[2025 AF]],0)</f>
        <v>0</v>
      </c>
      <c r="ID89" s="98">
        <f>IFERROR(Tabelle2[[#This Row],[2026 CF]]*Tabelle2[[#This Row],[2026 AF]],0)</f>
        <v>0</v>
      </c>
      <c r="IE89" s="98">
        <f>IFERROR(Tabelle2[[#This Row],[2027 CF]]*Tabelle2[[#This Row],[2027 AF]],0)</f>
        <v>0</v>
      </c>
      <c r="IF89" s="98">
        <f>IFERROR(Tabelle2[[#This Row],[2028 CF]]*Tabelle2[[#This Row],[2028 AF]],0)</f>
        <v>0</v>
      </c>
      <c r="IG89" s="98">
        <f>IFERROR(Tabelle2[[#This Row],[2029 CF]]*Tabelle2[[#This Row],[2029 AF]],0)</f>
        <v>0</v>
      </c>
      <c r="IH89" s="98">
        <f>IFERROR(Tabelle2[[#This Row],[2030 CF]]*Tabelle2[[#This Row],[2030 AF]],0)</f>
        <v>0</v>
      </c>
      <c r="II89" s="98">
        <f>IFERROR(Tabelle2[[#This Row],[2031 CF]]*Tabelle2[[#This Row],[2031 AF]],0)</f>
        <v>0</v>
      </c>
      <c r="IJ89" s="98">
        <f>IFERROR(Tabelle2[[#This Row],[2032 CF]]*Tabelle2[[#This Row],[2032 AF]],0)</f>
        <v>0</v>
      </c>
      <c r="IK89" s="98">
        <f>IFERROR(Tabelle2[[#This Row],[2033 CF]]*Tabelle2[[#This Row],[2033 AF]],0)</f>
        <v>0</v>
      </c>
      <c r="IL89" s="98">
        <f>IFERROR(Tabelle2[[#This Row],[2034 CF]]*Tabelle2[[#This Row],[2034 AF]],0)</f>
        <v>0</v>
      </c>
      <c r="IM89" s="98">
        <f>IFERROR(Tabelle2[[#This Row],[2035 CF]]*Tabelle2[[#This Row],[2035 AF]],0)</f>
        <v>0</v>
      </c>
      <c r="IN89" s="51">
        <v>0</v>
      </c>
      <c r="IO89" s="51">
        <v>0</v>
      </c>
      <c r="IP89" s="51">
        <v>0</v>
      </c>
      <c r="IQ89" s="51">
        <v>0</v>
      </c>
      <c r="IR89" s="51">
        <v>0</v>
      </c>
      <c r="IS89" s="51">
        <v>0</v>
      </c>
      <c r="IT89" s="51">
        <v>0</v>
      </c>
      <c r="IU89" s="51">
        <v>0</v>
      </c>
      <c r="IV89" s="51">
        <v>0</v>
      </c>
      <c r="IW89" s="51">
        <v>0</v>
      </c>
      <c r="IX89" s="51">
        <v>0</v>
      </c>
      <c r="IY89" s="51">
        <v>0</v>
      </c>
      <c r="IZ89" s="199">
        <v>0</v>
      </c>
      <c r="JA89" s="199">
        <v>0</v>
      </c>
      <c r="JB89" s="199">
        <v>0</v>
      </c>
      <c r="JC89" s="199">
        <v>0</v>
      </c>
      <c r="JD89" s="199">
        <v>0</v>
      </c>
      <c r="JE89" s="196">
        <v>0</v>
      </c>
      <c r="JF89" s="196">
        <v>0</v>
      </c>
      <c r="JG89" s="196">
        <v>0</v>
      </c>
      <c r="JH89" s="196">
        <v>0</v>
      </c>
      <c r="JI89" s="196">
        <v>0</v>
      </c>
      <c r="JJ89" s="196">
        <v>0</v>
      </c>
      <c r="JK89" s="196">
        <v>0</v>
      </c>
      <c r="JL89" s="196">
        <v>0</v>
      </c>
      <c r="JM89" s="196">
        <v>0</v>
      </c>
      <c r="JN89" s="196">
        <v>0</v>
      </c>
      <c r="JO89" s="196">
        <v>0</v>
      </c>
      <c r="JP89" s="196">
        <v>0</v>
      </c>
      <c r="JQ89" s="196">
        <f>SUM(Tabelle2[[#This Row],[Jan-23B]:[Mar-23B]])</f>
        <v>0</v>
      </c>
      <c r="JR89" s="196">
        <f>SUM(Tabelle2[[#This Row],[Apr-23B]:[Jun-23B]])</f>
        <v>0</v>
      </c>
      <c r="JS89" s="196">
        <f>SUM(Tabelle2[[#This Row],[Jul-23B]:[Sep-23B]])</f>
        <v>0</v>
      </c>
      <c r="JT89" s="196">
        <f>SUM(Tabelle2[[#This Row],[Oct-23B]:[Dec-23B]])</f>
        <v>0</v>
      </c>
      <c r="JU89" s="196">
        <f>SUM(Tabelle2[[#This Row],[1Q23 B1]:[4Q23 B]])</f>
        <v>0</v>
      </c>
      <c r="JV89" s="196">
        <v>0</v>
      </c>
      <c r="JW89" s="196">
        <v>0</v>
      </c>
      <c r="JX89" s="196">
        <v>0</v>
      </c>
      <c r="JY89" s="196">
        <v>0</v>
      </c>
      <c r="JZ89" s="196">
        <v>0</v>
      </c>
      <c r="KA89" s="196">
        <v>0</v>
      </c>
      <c r="KB89" s="196">
        <v>0</v>
      </c>
      <c r="KC89" s="196">
        <v>0</v>
      </c>
      <c r="KD89" s="196">
        <v>0</v>
      </c>
      <c r="KE89" s="196">
        <v>0</v>
      </c>
      <c r="KF89" s="196" t="str">
        <f>IF(SUM(Tabelle2[[#This Row],[2018 NF]:[2028 NF]],Tabelle2[[#This Row],[2023 B]])&gt;0,"yes","no")</f>
        <v>yes</v>
      </c>
      <c r="KG89" s="196" t="str">
        <f>IFERROR(INDEX(Tabelle2[[#Headers],[2005 NF]:[2034 NF]],MATCH(TRUE,INDEX(Tabelle2[[#This Row],[2005 NF]:[2034 NF]]&gt;1000,),0)),0)</f>
        <v>2019 NF</v>
      </c>
      <c r="KH89" s="196" t="str">
        <f>IFERROR(LOOKUP(2,1/(Tabelle2[[#This Row],[2005 NF]:[2035 NF]]&gt;1000),Tabelle2[[#Headers],[2005 NF]:[2035 NF]]),0)</f>
        <v>2020 NF</v>
      </c>
      <c r="KI89" s="196">
        <f>SUM(Tabelle2[[#This Row],[Jan 23 NF]:[Mar 23 NF]])</f>
        <v>0</v>
      </c>
      <c r="KJ89" s="196">
        <f>SUM(Tabelle2[[#This Row],[Jan-23B]:[Mar-23B]])</f>
        <v>0</v>
      </c>
      <c r="KK89" s="52">
        <v>0</v>
      </c>
      <c r="KL89" s="52">
        <v>0</v>
      </c>
      <c r="KM89" s="52">
        <v>0</v>
      </c>
      <c r="KN89" s="52">
        <v>0</v>
      </c>
      <c r="KO89" s="52">
        <v>0</v>
      </c>
      <c r="KP89" s="52">
        <v>0</v>
      </c>
      <c r="KQ89" s="52">
        <v>0</v>
      </c>
      <c r="KR89" s="52">
        <v>0</v>
      </c>
      <c r="KS89" s="52">
        <v>0</v>
      </c>
      <c r="KT89" s="52">
        <v>0</v>
      </c>
      <c r="KU89" s="52">
        <v>0</v>
      </c>
      <c r="KV89" s="52">
        <v>0</v>
      </c>
      <c r="KW89" s="52">
        <v>0</v>
      </c>
      <c r="KX89" s="52">
        <v>0</v>
      </c>
      <c r="KY89" s="52">
        <v>0</v>
      </c>
      <c r="KZ89" s="52">
        <v>0</v>
      </c>
      <c r="LA89" s="52" t="e">
        <f>$AV89*2.204623/#REF!*$AP89*Tabelle2[[#This Row],[May 23 NF]]</f>
        <v>#REF!</v>
      </c>
      <c r="LB89" s="52" t="e">
        <f>$AV89*2.204623/#REF!*$AP89*Tabelle2[[#This Row],[Jun 23 NF]]</f>
        <v>#REF!</v>
      </c>
      <c r="LC89" s="52" t="e">
        <f>$AV89*2.204623/#REF!*$AP89*Tabelle2[[#This Row],[Jul 23 NF]]</f>
        <v>#REF!</v>
      </c>
      <c r="LD89" s="52" t="e">
        <f>$AV89*2.204623/#REF!*$AP89*Tabelle2[[#This Row],[Aug 23 NF]]</f>
        <v>#REF!</v>
      </c>
      <c r="LE89" s="52" t="e">
        <f>$AV89*2.204623/#REF!*$AP89*Tabelle2[[#This Row],[Sep 23 NF]]</f>
        <v>#REF!</v>
      </c>
      <c r="LF89" s="52" t="e">
        <f>$AV89*2.204623/#REF!*$AP89*Tabelle2[[#This Row],[Oct 23 NF]]</f>
        <v>#REF!</v>
      </c>
      <c r="LG89" s="52" t="e">
        <f>$AV89*2.204623/#REF!*$AP89*Tabelle2[[#This Row],[Nov 23 NF]]</f>
        <v>#REF!</v>
      </c>
      <c r="LH89" s="52" t="e">
        <f>$AV89*2.204623/#REF!*$AP89*Tabelle2[[#This Row],[Dec 23 NF]]</f>
        <v>#REF!</v>
      </c>
      <c r="LI89" s="52" t="e">
        <f>$AV89*2.204623/#REF!*$AP89*Tabelle2[[#This Row],[Jan 24 NF]]</f>
        <v>#REF!</v>
      </c>
      <c r="LJ89" s="52" t="e">
        <f>$AV89*2.204623/#REF!*$AP89*Tabelle2[[#This Row],[Feb 24 NF]]</f>
        <v>#REF!</v>
      </c>
      <c r="LK89" s="52" t="e">
        <f>$AV89*2.204623/#REF!*$AP89*Tabelle2[[#This Row],[Mar 24 NF]]</f>
        <v>#REF!</v>
      </c>
      <c r="LL89" s="52" t="e">
        <f>$AV89*2.204623/#REF!*$AP89*Tabelle2[[#This Row],[Apr 24 NF]]</f>
        <v>#REF!</v>
      </c>
      <c r="LM89" s="52" t="e">
        <f>$AV89*2.204623/#REF!*$AP89*Tabelle2[[#This Row],[May 24 NF]]</f>
        <v>#REF!</v>
      </c>
      <c r="LN89" s="52" t="e">
        <f>$AV89*2.204623/#REF!*$AP89*Tabelle2[[#This Row],[Jun 24 NF]]</f>
        <v>#REF!</v>
      </c>
      <c r="LO89" s="52" t="e">
        <f>$AV89*2.204623/#REF!*$AP89*Tabelle2[[#This Row],[Jul 24 NF]]</f>
        <v>#REF!</v>
      </c>
      <c r="LP89" s="52" t="e">
        <f>$AV89*2.204623/#REF!*$AP89*Tabelle2[[#This Row],[Aug 24 NF]]</f>
        <v>#REF!</v>
      </c>
      <c r="LQ89" s="52" t="e">
        <f>$AV89*2.204623/#REF!*$AP89*Tabelle2[[#This Row],[Sep 24 NF]]</f>
        <v>#REF!</v>
      </c>
      <c r="LR89" s="52" t="e">
        <f>$AV89*2.204623/#REF!*$AP89*Tabelle2[[#This Row],[Oct 24 NF]]</f>
        <v>#REF!</v>
      </c>
      <c r="LS89" s="52" t="e">
        <f>$AV89*2.204623/#REF!*$AP89*Tabelle2[[#This Row],[Nov 24 NF]]</f>
        <v>#REF!</v>
      </c>
      <c r="LT89" s="52" t="e">
        <f>$AV89*2.204623/#REF!*$AP89*Tabelle2[[#This Row],[Dec 24 NF]]</f>
        <v>#REF!</v>
      </c>
      <c r="LU89" s="198">
        <f>SUM(Tabelle2[[#This Row],[Jan 22 EV]:[Mar 22 EV]])</f>
        <v>0</v>
      </c>
      <c r="LV89" s="198">
        <f>SUM(Tabelle2[[#This Row],[Apr 22 EV]:[Jun 22 EV]])</f>
        <v>0</v>
      </c>
      <c r="LW89" s="198">
        <f>SUM(Tabelle2[[#This Row],[Jul 22 EV]:[Sep 22 EV]])</f>
        <v>0</v>
      </c>
      <c r="LX89" s="198">
        <f>SUM(Tabelle2[[#This Row],[Oct 22 EV]:[Dec 22 EV]])</f>
        <v>0</v>
      </c>
      <c r="LY89" s="198">
        <f>SUM(Tabelle2[[#This Row],[Jan 23 EV]:[Mar 23 EV]])</f>
        <v>0</v>
      </c>
      <c r="LZ89" s="198" t="e">
        <f>SUM(Tabelle2[[#This Row],[Apr 23 EV]:[Jun 23 EV]])</f>
        <v>#REF!</v>
      </c>
      <c r="MA89" s="198" t="e">
        <f>SUM(Tabelle2[[#This Row],[Jul 23 EV]:[Sep 23 EV]])</f>
        <v>#REF!</v>
      </c>
      <c r="MB89" s="198" t="e">
        <f>SUM(Tabelle2[[#This Row],[Oct 23 EV]:[Dec 23 EV]])</f>
        <v>#REF!</v>
      </c>
      <c r="MC89" s="198" t="e">
        <f>SUM(Tabelle2[[#This Row],[Jan 24 EV]:[Mar 24 EV]])</f>
        <v>#REF!</v>
      </c>
      <c r="MD89" s="198" t="e">
        <f>SUM(Tabelle2[[#This Row],[Apr 24 EV]:[Jun 24 EV]])</f>
        <v>#REF!</v>
      </c>
      <c r="ME89" s="198" t="e">
        <f>SUM(Tabelle2[[#This Row],[Jul 24 EV]:[Sep 24 EV]])</f>
        <v>#REF!</v>
      </c>
      <c r="MF89" s="198" t="e">
        <f>SUM(Tabelle2[[#This Row],[Oct 24 EV]:[Dec 24 EV]])</f>
        <v>#REF!</v>
      </c>
      <c r="MG89" s="75"/>
      <c r="MH89" s="75"/>
      <c r="MI89" s="75"/>
      <c r="MJ89" s="75"/>
      <c r="MK89" s="75"/>
      <c r="ML89" s="75"/>
      <c r="MM89" s="75"/>
      <c r="MN89" s="75"/>
      <c r="MO89" s="75"/>
      <c r="MP89" s="98"/>
      <c r="MQ89" s="98" t="e">
        <f>$AS89*2.204623/#REF!*$AP89*HU89</f>
        <v>#REF!</v>
      </c>
      <c r="MR89" s="98" t="e">
        <f>$AT89*2.204623/#REF!*$AP89*HV89</f>
        <v>#REF!</v>
      </c>
      <c r="MS89" s="98">
        <v>119.02171677533335</v>
      </c>
      <c r="MT89" s="98">
        <v>290.12838679999999</v>
      </c>
      <c r="MU89" s="98">
        <v>0</v>
      </c>
      <c r="MV89" s="98">
        <f>SUM(Tabelle2[[#This Row],[Jan 22 EV]:[Dec 22 EV]])</f>
        <v>0</v>
      </c>
      <c r="MW89" s="98" t="e">
        <f>SUM(Tabelle2[[#This Row],[Jan 23 EV]:[Dec 23 EV]])</f>
        <v>#REF!</v>
      </c>
      <c r="MX89" s="98" t="e">
        <f>SUM(Tabelle2[[#This Row],[Jan 24 EV]:[Dec 24 EV]])</f>
        <v>#REF!</v>
      </c>
      <c r="MY89" s="98">
        <f t="shared" si="51"/>
        <v>0</v>
      </c>
      <c r="MZ89" s="98">
        <f t="shared" si="52"/>
        <v>0</v>
      </c>
      <c r="NA89" s="98">
        <f t="shared" si="53"/>
        <v>0</v>
      </c>
      <c r="NB89" s="98">
        <f t="shared" si="54"/>
        <v>0</v>
      </c>
      <c r="NC89" s="98">
        <v>0</v>
      </c>
      <c r="ND89" s="98">
        <v>0</v>
      </c>
      <c r="NE89" s="98">
        <v>0</v>
      </c>
      <c r="NF89" s="98">
        <v>0</v>
      </c>
      <c r="NG89" s="98">
        <v>0</v>
      </c>
      <c r="NH89" s="98">
        <v>0</v>
      </c>
      <c r="NI89" s="98">
        <v>0</v>
      </c>
      <c r="NJ89" s="98">
        <v>0</v>
      </c>
      <c r="NK89" s="98">
        <v>0</v>
      </c>
      <c r="NL89" s="98">
        <v>0</v>
      </c>
      <c r="NM89" s="98">
        <v>0</v>
      </c>
      <c r="NN89" s="98">
        <v>0</v>
      </c>
      <c r="NO89" s="198">
        <f t="shared" si="58"/>
        <v>0</v>
      </c>
      <c r="NP89" s="198">
        <f t="shared" si="59"/>
        <v>0</v>
      </c>
      <c r="NQ89" s="198">
        <f t="shared" si="60"/>
        <v>0</v>
      </c>
      <c r="NR89" s="198">
        <f t="shared" si="61"/>
        <v>0</v>
      </c>
      <c r="NS89" s="198">
        <f t="shared" si="62"/>
        <v>0</v>
      </c>
      <c r="NT89" s="198">
        <v>0</v>
      </c>
      <c r="NU89" s="198">
        <v>0</v>
      </c>
      <c r="NV89" s="198">
        <v>0</v>
      </c>
      <c r="NW89" s="198">
        <v>0</v>
      </c>
      <c r="NX89" s="198">
        <v>0</v>
      </c>
      <c r="NY89" s="198">
        <v>0</v>
      </c>
      <c r="NZ89" s="198">
        <v>0</v>
      </c>
      <c r="OA89" s="198">
        <v>0</v>
      </c>
      <c r="OB89" s="198">
        <v>0</v>
      </c>
      <c r="OC89" s="198">
        <v>0</v>
      </c>
      <c r="OD89" s="198">
        <v>0</v>
      </c>
      <c r="OE89" s="198">
        <v>0</v>
      </c>
      <c r="OF89" s="198">
        <f>SUM(Tabelle2[[#This Row],[Jan 23 B EV]:[Mar 23 B EV]])</f>
        <v>0</v>
      </c>
      <c r="OG89" s="198">
        <f>SUM(Tabelle2[[#This Row],[Apr 23 B EV]:[Jun 23 B EV]])</f>
        <v>0</v>
      </c>
      <c r="OH89" s="198">
        <f>SUM(Tabelle2[[#This Row],[Jul 23 B EV]:[Sep 23 B EV]])</f>
        <v>0</v>
      </c>
      <c r="OI89" s="198">
        <f>SUM(Tabelle2[[#This Row],[Oct 23 B EV]:[Dec 23 B EV]])</f>
        <v>0</v>
      </c>
      <c r="OJ89" s="198">
        <f>SUM(Tabelle2[[#This Row],[Jan 23 B EV]:[Dec 23 B EV]])</f>
        <v>0</v>
      </c>
      <c r="OK89" s="75"/>
      <c r="OL89" s="75"/>
      <c r="OM89" s="43"/>
      <c r="ON89" s="43"/>
      <c r="OO89" s="43"/>
      <c r="OP89" s="43"/>
      <c r="OQ89" s="75"/>
      <c r="OR89" s="75"/>
      <c r="OS89" s="75"/>
      <c r="OT89" s="75"/>
      <c r="OU89" s="75"/>
      <c r="OV89" s="75"/>
      <c r="OW89" s="75"/>
      <c r="OX89" s="198">
        <v>0</v>
      </c>
      <c r="OY89" s="198">
        <v>0</v>
      </c>
      <c r="OZ89" s="198">
        <v>0</v>
      </c>
      <c r="PA89" s="198">
        <v>0</v>
      </c>
      <c r="PB89" s="353">
        <v>0</v>
      </c>
      <c r="PC89" s="130" t="s">
        <v>57</v>
      </c>
      <c r="PD89" s="332" t="s">
        <v>95</v>
      </c>
      <c r="PE89" s="317" t="s">
        <v>171</v>
      </c>
      <c r="PF89" s="328" t="s">
        <v>39</v>
      </c>
      <c r="PG89" s="131">
        <v>0</v>
      </c>
      <c r="PH89" s="55">
        <v>0</v>
      </c>
      <c r="PI89" s="4">
        <v>1</v>
      </c>
      <c r="PJ89" s="4" t="s">
        <v>39</v>
      </c>
      <c r="PK89" s="4">
        <v>0</v>
      </c>
      <c r="PL89" s="4"/>
      <c r="PM89" s="317"/>
      <c r="PN89" s="332" t="s">
        <v>972</v>
      </c>
      <c r="PO89" s="3" t="s">
        <v>17</v>
      </c>
      <c r="PP89" s="200">
        <v>2579.1424208577623</v>
      </c>
      <c r="PQ89" s="174">
        <v>2390.5855887510174</v>
      </c>
      <c r="PR89" s="174">
        <v>2563.0833333333335</v>
      </c>
      <c r="PS89" s="174">
        <v>2595</v>
      </c>
      <c r="PT89" s="200">
        <v>2321.6666666666665</v>
      </c>
      <c r="PU89" s="200">
        <v>2229.5416666666665</v>
      </c>
      <c r="PV89" s="200">
        <v>2983.4976851851857</v>
      </c>
      <c r="PW89" s="200">
        <v>3542.4709444775326</v>
      </c>
      <c r="PX89" s="200" t="e">
        <f>IF($PI89=1,SUMIF(#REF!,$PF89,#REF!),SUMIF(#REF!,$PJ89,#REF!))</f>
        <v>#REF!</v>
      </c>
      <c r="PY89" s="200" t="e">
        <f>IF($PI89=1,SUMIF(#REF!,$PF89,#REF!),SUMIF(#REF!,$PJ89,#REF!))</f>
        <v>#REF!</v>
      </c>
      <c r="PZ89" s="200" t="e">
        <f>IF($PI89=1,SUMIF(#REF!,$PF89,#REF!),SUMIF(#REF!,$PJ89,#REF!))</f>
        <v>#REF!</v>
      </c>
      <c r="QA89" s="200" t="e">
        <f>IF($PI89=1,SUMIF(#REF!,$PF89,#REF!),SUMIF(#REF!,$PJ89,#REF!))</f>
        <v>#REF!</v>
      </c>
      <c r="QB89" s="200" t="e">
        <f>IF($PI89=1,SUMIF(#REF!,$PF89,#REF!),SUMIF(#REF!,$PJ89,#REF!))</f>
        <v>#REF!</v>
      </c>
      <c r="QC89" s="200" t="e">
        <f>IF($PI89=1,SUMIF(#REF!,$PF89,#REF!),SUMIF(#REF!,$PJ89,#REF!))</f>
        <v>#REF!</v>
      </c>
      <c r="QD89" s="57">
        <f t="shared" si="55"/>
        <v>0</v>
      </c>
      <c r="QE89" s="57">
        <f t="shared" si="56"/>
        <v>2.8911579999999999</v>
      </c>
      <c r="QF89" s="57">
        <f t="shared" si="50"/>
        <v>2.9271599999999998</v>
      </c>
      <c r="QG89" s="57">
        <f t="shared" si="57"/>
        <v>2.6188399999999996</v>
      </c>
      <c r="QH89" s="57">
        <f t="shared" si="85"/>
        <v>2.5149229999999996</v>
      </c>
      <c r="QI89" s="57">
        <f t="shared" si="86"/>
        <v>3.3653853888888894</v>
      </c>
      <c r="QJ89" s="57">
        <f>IF(Tabelle2[[#This Row],[Index and Premium Usage]]=1,($AW89*(1+$AZ89))*(PW89*(1+$PG89)+$PH89)/1000,($AW89*(1+$AZ89))*(PW89*(1+$PG89)+$PK89)/1000)</f>
        <v>3.9959072253706562</v>
      </c>
      <c r="QK89" s="57" t="e">
        <f>IF($PI89=1,($AW89*(1+$AY89))*(PX89*(1+$PG89)+$PH89)/1000,($AW89*(1+$AZ89))*(PX89*(1+$PG89)+$PK89+Tabelle2[[#This Row],[Premium VW 2023]])/1000)</f>
        <v>#REF!</v>
      </c>
      <c r="QL89" s="57" t="e">
        <f t="shared" si="44"/>
        <v>#REF!</v>
      </c>
      <c r="QM89" s="57" t="e">
        <f t="shared" si="45"/>
        <v>#REF!</v>
      </c>
      <c r="QN89" s="57" t="e">
        <f t="shared" si="46"/>
        <v>#REF!</v>
      </c>
      <c r="QO89" s="57" t="e">
        <f t="shared" si="47"/>
        <v>#REF!</v>
      </c>
      <c r="QP89" s="57" t="e">
        <f t="shared" si="48"/>
        <v>#REF!</v>
      </c>
    </row>
    <row r="90" spans="1:458" ht="15" customHeight="1">
      <c r="A90" s="94" t="s">
        <v>1187</v>
      </c>
      <c r="B90" s="94" t="s">
        <v>87</v>
      </c>
      <c r="C90" s="94" t="s">
        <v>1553</v>
      </c>
      <c r="D90" s="94" t="s">
        <v>108</v>
      </c>
      <c r="E90" s="173" t="s">
        <v>304</v>
      </c>
      <c r="F90" s="94" t="s">
        <v>304</v>
      </c>
      <c r="G90" s="94" t="s">
        <v>304</v>
      </c>
      <c r="H90" s="2" t="s">
        <v>1557</v>
      </c>
      <c r="I90" s="188" t="s">
        <v>49</v>
      </c>
      <c r="J90" s="94" t="s">
        <v>1238</v>
      </c>
      <c r="K90" s="94" t="s">
        <v>28</v>
      </c>
      <c r="L90" s="94" t="s">
        <v>28</v>
      </c>
      <c r="M90" s="2" t="s">
        <v>1190</v>
      </c>
      <c r="N90" s="2">
        <v>0</v>
      </c>
      <c r="O90" s="1"/>
      <c r="P90" s="3">
        <v>0</v>
      </c>
      <c r="Q90" s="2">
        <v>0</v>
      </c>
      <c r="R90" s="94"/>
      <c r="S90" s="94"/>
      <c r="T90" s="94" t="s">
        <v>1282</v>
      </c>
      <c r="U90" s="94" t="s">
        <v>14</v>
      </c>
      <c r="V90" s="94"/>
      <c r="W90" s="94"/>
      <c r="X90" s="94"/>
      <c r="Y90" s="2" t="s">
        <v>66</v>
      </c>
      <c r="Z90" s="2" t="s">
        <v>259</v>
      </c>
      <c r="AA90" s="2">
        <v>0</v>
      </c>
      <c r="AB90" s="2">
        <v>0</v>
      </c>
      <c r="AC90" s="2" t="s">
        <v>1193</v>
      </c>
      <c r="AD90" s="94"/>
      <c r="AE90" s="94"/>
      <c r="AF90" s="94"/>
      <c r="AG90" s="2">
        <v>0</v>
      </c>
      <c r="AH90" s="2">
        <v>0</v>
      </c>
      <c r="AI90" s="2">
        <v>0</v>
      </c>
      <c r="AJ90" s="2" t="s">
        <v>120</v>
      </c>
      <c r="AK90" s="20"/>
      <c r="AL90" s="24"/>
      <c r="AM90" s="24"/>
      <c r="AN90" s="24"/>
      <c r="AO90" s="24"/>
      <c r="AP90" s="13">
        <v>1</v>
      </c>
      <c r="AQ90" s="33"/>
      <c r="AR90" s="37"/>
      <c r="AS90" s="37">
        <v>0.94</v>
      </c>
      <c r="AT90" s="37">
        <v>0.94</v>
      </c>
      <c r="AU90" s="33">
        <v>0.94</v>
      </c>
      <c r="AV90" s="33">
        <v>0.94</v>
      </c>
      <c r="AW90" s="33">
        <v>0.94</v>
      </c>
      <c r="AX90" s="193"/>
      <c r="AY90" s="61">
        <v>0.2</v>
      </c>
      <c r="AZ90" s="61">
        <v>0.2</v>
      </c>
      <c r="BA90" s="96">
        <v>0</v>
      </c>
      <c r="BB90" s="96">
        <v>0</v>
      </c>
      <c r="BC90" s="96">
        <v>0</v>
      </c>
      <c r="BD90" s="96">
        <v>0</v>
      </c>
      <c r="BE90" s="133">
        <v>0</v>
      </c>
      <c r="BF90" s="133">
        <v>0</v>
      </c>
      <c r="BG90" s="133">
        <v>0</v>
      </c>
      <c r="BH90" s="133">
        <v>0</v>
      </c>
      <c r="BI90" s="133">
        <v>0</v>
      </c>
      <c r="BJ90" s="133">
        <v>0</v>
      </c>
      <c r="BK90" s="133">
        <v>0</v>
      </c>
      <c r="BL90" s="133">
        <v>0</v>
      </c>
      <c r="BM90" s="96">
        <v>0</v>
      </c>
      <c r="BN90" s="96">
        <v>0</v>
      </c>
      <c r="BO90" s="96">
        <v>0</v>
      </c>
      <c r="BP90" s="96">
        <v>0</v>
      </c>
      <c r="BQ90" s="96">
        <v>0</v>
      </c>
      <c r="BR90" s="96">
        <v>0</v>
      </c>
      <c r="BS90" s="96">
        <v>0</v>
      </c>
      <c r="BT90" s="96">
        <v>0</v>
      </c>
      <c r="BU90" s="96">
        <v>0</v>
      </c>
      <c r="BV90" s="96">
        <v>0</v>
      </c>
      <c r="BW90" s="96">
        <v>0</v>
      </c>
      <c r="BX90" s="96">
        <v>0</v>
      </c>
      <c r="BY90" s="96">
        <v>0</v>
      </c>
      <c r="BZ90" s="96">
        <v>0</v>
      </c>
      <c r="CA90" s="96">
        <v>0</v>
      </c>
      <c r="CB90" s="96">
        <v>0</v>
      </c>
      <c r="CC90" s="96">
        <v>0</v>
      </c>
      <c r="CD90" s="96">
        <v>0</v>
      </c>
      <c r="CE90" s="96">
        <v>0</v>
      </c>
      <c r="CF90" s="96">
        <v>0</v>
      </c>
      <c r="CG90" s="96">
        <v>0</v>
      </c>
      <c r="CH90" s="96">
        <v>0</v>
      </c>
      <c r="CI90" s="96">
        <v>0</v>
      </c>
      <c r="CJ90" s="96">
        <v>0</v>
      </c>
      <c r="CK90" s="95">
        <f>SUM(Tabelle2[[#This Row],[Jan 22 CF]:[Mar 22 CF]])</f>
        <v>0</v>
      </c>
      <c r="CL90" s="95">
        <f>SUM(Tabelle2[[#This Row],[Apr 22 CF]:[Jun 22 CF]])</f>
        <v>0</v>
      </c>
      <c r="CM90" s="95">
        <f>SUM(Tabelle2[[#This Row],[Jul 22 CF]:[Sep 22 CF]])</f>
        <v>0</v>
      </c>
      <c r="CN90" s="95">
        <f>SUM(Tabelle2[[#This Row],[Oct 22 CF]:[Dec 22 CF]])</f>
        <v>0</v>
      </c>
      <c r="CO90" s="95">
        <f>SUM(Tabelle2[[#This Row],[Jan 23 CF]:[Mar 23 CF]])</f>
        <v>0</v>
      </c>
      <c r="CP90" s="95">
        <f>SUM(Tabelle2[[#This Row],[Apr 23 CF]:[Jun 23 CF]])</f>
        <v>0</v>
      </c>
      <c r="CQ90" s="95">
        <f>SUM(Tabelle2[[#This Row],[Jul 23 CF]:[Sep 23 CF]])</f>
        <v>0</v>
      </c>
      <c r="CR90" s="95">
        <f>SUM(Tabelle2[[#This Row],[Oct 23 CF]:[Dec 23 CF]])</f>
        <v>0</v>
      </c>
      <c r="CS90" s="95">
        <f>SUM(Tabelle2[[#This Row],[Jan 24 CF]:[Mar 24 CF]])</f>
        <v>0</v>
      </c>
      <c r="CT90" s="95">
        <f>SUM(Tabelle2[[#This Row],[Apr 24 CF]:[Jun 24 CF]])</f>
        <v>0</v>
      </c>
      <c r="CU90" s="95">
        <f>SUM(Tabelle2[[#This Row],[Jul 24 CF]:[Sep 24 CF]])</f>
        <v>0</v>
      </c>
      <c r="CV90" s="95">
        <f>SUM(Tabelle2[[#This Row],[Oct 24 CF]:[Dec 24 CF]])</f>
        <v>0</v>
      </c>
      <c r="CW90" s="98">
        <v>608</v>
      </c>
      <c r="CX90" s="275">
        <v>1800</v>
      </c>
      <c r="CY90" s="98">
        <v>2400</v>
      </c>
      <c r="CZ90" s="52">
        <v>0</v>
      </c>
      <c r="DA90" s="52">
        <f>SUM(Tabelle2[[#This Row],[Jan 22 CF]:[Dec 22 CF]])</f>
        <v>0</v>
      </c>
      <c r="DB90" s="98">
        <f>SUM(Tabelle2[[#This Row],[Jan 23 CF]:[Dec 23 CF]])</f>
        <v>0</v>
      </c>
      <c r="DC90" s="98">
        <f>SUM(Tabelle2[[#This Row],[Jan 24 CF]:[Dec 24 CF]])</f>
        <v>0</v>
      </c>
      <c r="DD90" s="98">
        <v>0</v>
      </c>
      <c r="DE90" s="98">
        <v>0</v>
      </c>
      <c r="DF90" s="98">
        <v>0</v>
      </c>
      <c r="DG90" s="98">
        <v>0</v>
      </c>
      <c r="DH90" s="98">
        <v>0</v>
      </c>
      <c r="DI90" s="98">
        <v>0</v>
      </c>
      <c r="DJ90" s="98">
        <v>0</v>
      </c>
      <c r="DK90" s="98">
        <v>0</v>
      </c>
      <c r="DL90" s="98">
        <v>0</v>
      </c>
      <c r="DM90" s="98">
        <v>0</v>
      </c>
      <c r="DN90" s="95"/>
      <c r="DO90" s="95"/>
      <c r="DP90" s="226">
        <v>0.95</v>
      </c>
      <c r="DQ90" s="226">
        <v>0.92500000000000004</v>
      </c>
      <c r="DR90" s="226">
        <v>0.8</v>
      </c>
      <c r="DS90" s="226">
        <v>0.85</v>
      </c>
      <c r="DT90" s="226">
        <v>0.9</v>
      </c>
      <c r="DU90" s="226">
        <v>0.9</v>
      </c>
      <c r="DV90" s="226">
        <v>0.9</v>
      </c>
      <c r="DW90" s="226">
        <v>0.9</v>
      </c>
      <c r="DX90" s="226">
        <v>0.9</v>
      </c>
      <c r="DY90" s="226">
        <v>0.9</v>
      </c>
      <c r="DZ90" s="226">
        <v>0.9</v>
      </c>
      <c r="EA90" s="226">
        <v>0.88</v>
      </c>
      <c r="EB90" s="226">
        <v>0.9</v>
      </c>
      <c r="EC90" s="226">
        <v>0.93</v>
      </c>
      <c r="ED90" s="226">
        <v>0.93</v>
      </c>
      <c r="EE90" s="226">
        <v>0.9</v>
      </c>
      <c r="EF90" s="316">
        <v>0.9</v>
      </c>
      <c r="EG90" s="316">
        <v>0.9</v>
      </c>
      <c r="EH90" s="316">
        <v>0.9</v>
      </c>
      <c r="EI90" s="226">
        <v>0.95</v>
      </c>
      <c r="EJ90" s="226">
        <v>0.95</v>
      </c>
      <c r="EK90" s="226">
        <v>0.95</v>
      </c>
      <c r="EL90" s="226">
        <v>0.97499999999999998</v>
      </c>
      <c r="EM90" s="226">
        <v>0.95</v>
      </c>
      <c r="EN90" s="226">
        <v>0.9</v>
      </c>
      <c r="EO90" s="226">
        <v>0.9</v>
      </c>
      <c r="EP90" s="226">
        <v>0.9</v>
      </c>
      <c r="EQ90" s="226">
        <v>0.9</v>
      </c>
      <c r="ER90" s="226">
        <v>0.9</v>
      </c>
      <c r="ES90" s="226">
        <v>0.9</v>
      </c>
      <c r="ET90" s="226">
        <v>0.9</v>
      </c>
      <c r="EU90" s="226">
        <v>0.9</v>
      </c>
      <c r="EV90" s="226">
        <v>0.9</v>
      </c>
      <c r="EW90" s="226">
        <v>0.9</v>
      </c>
      <c r="EX90" s="226">
        <v>0.9</v>
      </c>
      <c r="EY90" s="226">
        <v>0.9</v>
      </c>
      <c r="EZ90" s="316">
        <v>0.9</v>
      </c>
      <c r="FA90" s="226">
        <v>0.9</v>
      </c>
      <c r="FB90" s="226">
        <v>0.85</v>
      </c>
      <c r="FC90" s="226">
        <v>0.85</v>
      </c>
      <c r="FD90" s="226">
        <v>0.85</v>
      </c>
      <c r="FE90" s="226">
        <v>0.85</v>
      </c>
      <c r="FF90" s="226">
        <v>0.85</v>
      </c>
      <c r="FG90" s="226">
        <v>0.85</v>
      </c>
      <c r="FH90" s="226">
        <v>0.85</v>
      </c>
      <c r="FI90" s="226">
        <v>0.85</v>
      </c>
      <c r="FJ90" s="226">
        <v>0.85</v>
      </c>
      <c r="FK90" s="226">
        <v>0.85</v>
      </c>
      <c r="FL90" s="226">
        <v>0.85</v>
      </c>
      <c r="FM90" s="195">
        <f t="shared" si="70"/>
        <v>0</v>
      </c>
      <c r="FN90" s="195">
        <f t="shared" si="71"/>
        <v>0</v>
      </c>
      <c r="FO90" s="195">
        <f t="shared" si="72"/>
        <v>0</v>
      </c>
      <c r="FP90" s="195">
        <f t="shared" si="73"/>
        <v>0</v>
      </c>
      <c r="FQ90" s="195">
        <f t="shared" si="74"/>
        <v>0</v>
      </c>
      <c r="FR90" s="195">
        <f t="shared" si="75"/>
        <v>0</v>
      </c>
      <c r="FS90" s="195">
        <f t="shared" si="76"/>
        <v>0</v>
      </c>
      <c r="FT90" s="95">
        <f t="shared" si="77"/>
        <v>0</v>
      </c>
      <c r="FU90" s="95">
        <f t="shared" si="78"/>
        <v>0</v>
      </c>
      <c r="FV90" s="95">
        <f t="shared" si="79"/>
        <v>0</v>
      </c>
      <c r="FW90" s="95">
        <f t="shared" si="80"/>
        <v>0</v>
      </c>
      <c r="FX90" s="95">
        <f t="shared" si="81"/>
        <v>0</v>
      </c>
      <c r="FY90" s="95">
        <f t="shared" si="82"/>
        <v>0</v>
      </c>
      <c r="FZ90" s="95">
        <f t="shared" si="83"/>
        <v>0</v>
      </c>
      <c r="GA90" s="95">
        <f t="shared" si="63"/>
        <v>0</v>
      </c>
      <c r="GB90" s="95">
        <f t="shared" si="64"/>
        <v>0</v>
      </c>
      <c r="GC90" s="95">
        <f t="shared" si="65"/>
        <v>0</v>
      </c>
      <c r="GD90" s="95">
        <f t="shared" si="66"/>
        <v>0</v>
      </c>
      <c r="GE90" s="95">
        <f t="shared" si="67"/>
        <v>0</v>
      </c>
      <c r="GF90" s="95">
        <f t="shared" si="68"/>
        <v>0</v>
      </c>
      <c r="GG90" s="95">
        <f t="shared" si="69"/>
        <v>0</v>
      </c>
      <c r="GH90" s="95">
        <f t="shared" si="84"/>
        <v>0</v>
      </c>
      <c r="GI90" s="95">
        <f>BW90*Tabelle2[[#This Row],[Nov 2023 AF]]</f>
        <v>0</v>
      </c>
      <c r="GJ90" s="95">
        <f>BX90*Tabelle2[[#This Row],[Dec 2023 AF]]</f>
        <v>0</v>
      </c>
      <c r="GK90" s="95">
        <f>BY90*Tabelle2[[#This Row],[Jan 2024 AF]]</f>
        <v>0</v>
      </c>
      <c r="GL90" s="95">
        <f>BZ90*Tabelle2[[#This Row],[Feb 2024 AF]]</f>
        <v>0</v>
      </c>
      <c r="GM90" s="95">
        <f>CA90*Tabelle2[[#This Row],[Mar 2024 AF]]</f>
        <v>0</v>
      </c>
      <c r="GN90" s="95">
        <f>CB90*Tabelle2[[#This Row],[Apr 2024 AF]]</f>
        <v>0</v>
      </c>
      <c r="GO90" s="95">
        <f>CC90*Tabelle2[[#This Row],[May 2024 AF]]</f>
        <v>0</v>
      </c>
      <c r="GP90" s="95">
        <f>CD90*Tabelle2[[#This Row],[Jun 2024 AF]]</f>
        <v>0</v>
      </c>
      <c r="GQ90" s="95">
        <f>CE90*Tabelle2[[#This Row],[Jul 2024 AF]]</f>
        <v>0</v>
      </c>
      <c r="GR90" s="95">
        <f>CF90*Tabelle2[[#This Row],[Aug 2024 AF]]</f>
        <v>0</v>
      </c>
      <c r="GS90" s="95">
        <f>CG90*Tabelle2[[#This Row],[Sep 2024 AF]]</f>
        <v>0</v>
      </c>
      <c r="GT90" s="95">
        <f>CH90*Tabelle2[[#This Row],[Oct 2024 AF]]</f>
        <v>0</v>
      </c>
      <c r="GU90" s="95">
        <f>CI90*Tabelle2[[#This Row],[Nov 2024 AF]]</f>
        <v>0</v>
      </c>
      <c r="GV90" s="95">
        <f>CJ90*Tabelle2[[#This Row],[Dec 2024 AF]]</f>
        <v>0</v>
      </c>
      <c r="GW90" s="95">
        <f>SUM(Tabelle2[[#This Row],[Jan 22 NF]:[Mar 22 NF]])</f>
        <v>0</v>
      </c>
      <c r="GX90" s="95">
        <f>SUM(Tabelle2[[#This Row],[Apr 22 NF]:[Jun 22 NF]])</f>
        <v>0</v>
      </c>
      <c r="GY90" s="95">
        <f>SUM(Tabelle2[[#This Row],[Jul 22 NF]:[Sep 22 NF]])</f>
        <v>0</v>
      </c>
      <c r="GZ90" s="95">
        <f>SUM(Tabelle2[[#This Row],[Oct 22 NF]:[Dec 22 NF]])</f>
        <v>0</v>
      </c>
      <c r="HA90" s="98">
        <f>SUM(Tabelle2[[#This Row],[Jan 23 NF]:[Mar 23 NF]])</f>
        <v>0</v>
      </c>
      <c r="HB90" s="98">
        <f>SUM(Tabelle2[[#This Row],[Apr 23 NF]:[Jun 23 NF]])</f>
        <v>0</v>
      </c>
      <c r="HC90" s="98">
        <f>SUM(Tabelle2[[#This Row],[Jul 23 NF]:[Sep 23 NF]])</f>
        <v>0</v>
      </c>
      <c r="HD90" s="98">
        <f>SUM(Tabelle2[[#This Row],[Oct 23 NF]:[Dec 23 NF]])</f>
        <v>0</v>
      </c>
      <c r="HE90" s="95">
        <f>SUM(Tabelle2[[#This Row],[Jan 24 NF]:[Mar 24 NF]])</f>
        <v>0</v>
      </c>
      <c r="HF90" s="98">
        <f>SUM(Tabelle2[[#This Row],[Apr 24 NF]:[Jun 24 NF]])</f>
        <v>0</v>
      </c>
      <c r="HG90" s="98">
        <f>SUM(Tabelle2[[#This Row],[Jul 24 NF]:[Sep 24 NF]])</f>
        <v>0</v>
      </c>
      <c r="HH90" s="98">
        <f>SUM(Tabelle2[[#This Row],[Oct 24 NF]:[Dec 24 NF]])</f>
        <v>0</v>
      </c>
      <c r="HI90" s="75"/>
      <c r="HJ90" s="75"/>
      <c r="HK90" s="75"/>
      <c r="HL90" s="75"/>
      <c r="HM90" s="75"/>
      <c r="HN90" s="75"/>
      <c r="HO90" s="75"/>
      <c r="HP90" s="75"/>
      <c r="HQ90" s="75"/>
      <c r="HR90" s="75"/>
      <c r="HS90" s="75"/>
      <c r="HT90" s="75"/>
      <c r="HU90" s="75">
        <v>0</v>
      </c>
      <c r="HV90" s="98">
        <v>608</v>
      </c>
      <c r="HW90" s="98">
        <v>1800</v>
      </c>
      <c r="HX90" s="98">
        <v>2400</v>
      </c>
      <c r="HY90" s="98">
        <v>0</v>
      </c>
      <c r="HZ90" s="98">
        <f>SUM(Tabelle2[[#This Row],[Jan 22 NF]:[Dec 22 NF]])</f>
        <v>0</v>
      </c>
      <c r="IA90" s="98">
        <f>SUM(Tabelle2[[#This Row],[Jan 23 NF]:[Dec 23 NF]])</f>
        <v>0</v>
      </c>
      <c r="IB90" s="98">
        <f>SUM(Tabelle2[[#This Row],[Jan 24 NF]:[Dec 24 NF]])</f>
        <v>0</v>
      </c>
      <c r="IC90" s="98">
        <f>IFERROR(Tabelle2[[#This Row],[2025 CF]]*Tabelle2[[#This Row],[2025 AF]],0)</f>
        <v>0</v>
      </c>
      <c r="ID90" s="98">
        <f>IFERROR(Tabelle2[[#This Row],[2026 CF]]*Tabelle2[[#This Row],[2026 AF]],0)</f>
        <v>0</v>
      </c>
      <c r="IE90" s="98">
        <f>IFERROR(Tabelle2[[#This Row],[2027 CF]]*Tabelle2[[#This Row],[2027 AF]],0)</f>
        <v>0</v>
      </c>
      <c r="IF90" s="98">
        <f>IFERROR(Tabelle2[[#This Row],[2028 CF]]*Tabelle2[[#This Row],[2028 AF]],0)</f>
        <v>0</v>
      </c>
      <c r="IG90" s="98">
        <f>IFERROR(Tabelle2[[#This Row],[2029 CF]]*Tabelle2[[#This Row],[2029 AF]],0)</f>
        <v>0</v>
      </c>
      <c r="IH90" s="98">
        <f>IFERROR(Tabelle2[[#This Row],[2030 CF]]*Tabelle2[[#This Row],[2030 AF]],0)</f>
        <v>0</v>
      </c>
      <c r="II90" s="98">
        <f>IFERROR(Tabelle2[[#This Row],[2031 CF]]*Tabelle2[[#This Row],[2031 AF]],0)</f>
        <v>0</v>
      </c>
      <c r="IJ90" s="98">
        <f>IFERROR(Tabelle2[[#This Row],[2032 CF]]*Tabelle2[[#This Row],[2032 AF]],0)</f>
        <v>0</v>
      </c>
      <c r="IK90" s="98">
        <f>IFERROR(Tabelle2[[#This Row],[2033 CF]]*Tabelle2[[#This Row],[2033 AF]],0)</f>
        <v>0</v>
      </c>
      <c r="IL90" s="98">
        <f>IFERROR(Tabelle2[[#This Row],[2034 CF]]*Tabelle2[[#This Row],[2034 AF]],0)</f>
        <v>0</v>
      </c>
      <c r="IM90" s="98">
        <f>IFERROR(Tabelle2[[#This Row],[2035 CF]]*Tabelle2[[#This Row],[2035 AF]],0)</f>
        <v>0</v>
      </c>
      <c r="IN90" s="51">
        <v>0</v>
      </c>
      <c r="IO90" s="51">
        <v>0</v>
      </c>
      <c r="IP90" s="51">
        <v>0</v>
      </c>
      <c r="IQ90" s="51">
        <v>0</v>
      </c>
      <c r="IR90" s="51">
        <v>0</v>
      </c>
      <c r="IS90" s="51">
        <v>0</v>
      </c>
      <c r="IT90" s="51">
        <v>0</v>
      </c>
      <c r="IU90" s="51">
        <v>0</v>
      </c>
      <c r="IV90" s="51">
        <v>0</v>
      </c>
      <c r="IW90" s="51">
        <v>0</v>
      </c>
      <c r="IX90" s="51">
        <v>0</v>
      </c>
      <c r="IY90" s="51">
        <v>0</v>
      </c>
      <c r="IZ90" s="199">
        <v>0</v>
      </c>
      <c r="JA90" s="199">
        <v>0</v>
      </c>
      <c r="JB90" s="199">
        <v>0</v>
      </c>
      <c r="JC90" s="199">
        <v>0</v>
      </c>
      <c r="JD90" s="199">
        <v>0</v>
      </c>
      <c r="JE90" s="196">
        <v>0</v>
      </c>
      <c r="JF90" s="196">
        <v>0</v>
      </c>
      <c r="JG90" s="196">
        <v>0</v>
      </c>
      <c r="JH90" s="196">
        <v>0</v>
      </c>
      <c r="JI90" s="196">
        <v>0</v>
      </c>
      <c r="JJ90" s="196">
        <v>0</v>
      </c>
      <c r="JK90" s="196">
        <v>0</v>
      </c>
      <c r="JL90" s="196">
        <v>0</v>
      </c>
      <c r="JM90" s="196">
        <v>0</v>
      </c>
      <c r="JN90" s="196">
        <v>0</v>
      </c>
      <c r="JO90" s="196">
        <v>0</v>
      </c>
      <c r="JP90" s="196">
        <v>0</v>
      </c>
      <c r="JQ90" s="196">
        <f>SUM(Tabelle2[[#This Row],[Jan-23B]:[Mar-23B]])</f>
        <v>0</v>
      </c>
      <c r="JR90" s="196">
        <f>SUM(Tabelle2[[#This Row],[Apr-23B]:[Jun-23B]])</f>
        <v>0</v>
      </c>
      <c r="JS90" s="196">
        <f>SUM(Tabelle2[[#This Row],[Jul-23B]:[Sep-23B]])</f>
        <v>0</v>
      </c>
      <c r="JT90" s="196">
        <f>SUM(Tabelle2[[#This Row],[Oct-23B]:[Dec-23B]])</f>
        <v>0</v>
      </c>
      <c r="JU90" s="196">
        <f>SUM(Tabelle2[[#This Row],[1Q23 B1]:[4Q23 B]])</f>
        <v>0</v>
      </c>
      <c r="JV90" s="196">
        <v>0</v>
      </c>
      <c r="JW90" s="196">
        <v>0</v>
      </c>
      <c r="JX90" s="196">
        <v>0</v>
      </c>
      <c r="JY90" s="196">
        <v>0</v>
      </c>
      <c r="JZ90" s="196">
        <v>0</v>
      </c>
      <c r="KA90" s="196">
        <v>0</v>
      </c>
      <c r="KB90" s="196">
        <v>0</v>
      </c>
      <c r="KC90" s="196">
        <v>0</v>
      </c>
      <c r="KD90" s="196">
        <v>0</v>
      </c>
      <c r="KE90" s="196">
        <v>0</v>
      </c>
      <c r="KF90" s="196" t="str">
        <f>IF(SUM(Tabelle2[[#This Row],[2018 NF]:[2028 NF]],Tabelle2[[#This Row],[2023 B]])&gt;0,"yes","no")</f>
        <v>yes</v>
      </c>
      <c r="KG90" s="196" t="str">
        <f>IFERROR(INDEX(Tabelle2[[#Headers],[2005 NF]:[2034 NF]],MATCH(TRUE,INDEX(Tabelle2[[#This Row],[2005 NF]:[2034 NF]]&gt;1000,),0)),0)</f>
        <v>2019 NF</v>
      </c>
      <c r="KH90" s="196" t="str">
        <f>IFERROR(LOOKUP(2,1/(Tabelle2[[#This Row],[2005 NF]:[2035 NF]]&gt;1000),Tabelle2[[#Headers],[2005 NF]:[2035 NF]]),0)</f>
        <v>2020 NF</v>
      </c>
      <c r="KI90" s="196">
        <f>SUM(Tabelle2[[#This Row],[Jan 23 NF]:[Mar 23 NF]])</f>
        <v>0</v>
      </c>
      <c r="KJ90" s="196">
        <f>SUM(Tabelle2[[#This Row],[Jan-23B]:[Mar-23B]])</f>
        <v>0</v>
      </c>
      <c r="KK90" s="52">
        <v>0</v>
      </c>
      <c r="KL90" s="52">
        <v>0</v>
      </c>
      <c r="KM90" s="52">
        <v>0</v>
      </c>
      <c r="KN90" s="52">
        <v>0</v>
      </c>
      <c r="KO90" s="52">
        <v>0</v>
      </c>
      <c r="KP90" s="52">
        <v>0</v>
      </c>
      <c r="KQ90" s="52">
        <v>0</v>
      </c>
      <c r="KR90" s="52">
        <v>0</v>
      </c>
      <c r="KS90" s="52">
        <v>0</v>
      </c>
      <c r="KT90" s="52">
        <v>0</v>
      </c>
      <c r="KU90" s="52">
        <v>0</v>
      </c>
      <c r="KV90" s="52">
        <v>0</v>
      </c>
      <c r="KW90" s="52">
        <v>0</v>
      </c>
      <c r="KX90" s="52">
        <v>0</v>
      </c>
      <c r="KY90" s="52">
        <v>0</v>
      </c>
      <c r="KZ90" s="52">
        <v>0</v>
      </c>
      <c r="LA90" s="52" t="e">
        <f>$AV90*2.204623/#REF!*$AP90*Tabelle2[[#This Row],[May 23 NF]]</f>
        <v>#REF!</v>
      </c>
      <c r="LB90" s="52" t="e">
        <f>$AV90*2.204623/#REF!*$AP90*Tabelle2[[#This Row],[Jun 23 NF]]</f>
        <v>#REF!</v>
      </c>
      <c r="LC90" s="52" t="e">
        <f>$AV90*2.204623/#REF!*$AP90*Tabelle2[[#This Row],[Jul 23 NF]]</f>
        <v>#REF!</v>
      </c>
      <c r="LD90" s="52" t="e">
        <f>$AV90*2.204623/#REF!*$AP90*Tabelle2[[#This Row],[Aug 23 NF]]</f>
        <v>#REF!</v>
      </c>
      <c r="LE90" s="52" t="e">
        <f>$AV90*2.204623/#REF!*$AP90*Tabelle2[[#This Row],[Sep 23 NF]]</f>
        <v>#REF!</v>
      </c>
      <c r="LF90" s="52" t="e">
        <f>$AV90*2.204623/#REF!*$AP90*Tabelle2[[#This Row],[Oct 23 NF]]</f>
        <v>#REF!</v>
      </c>
      <c r="LG90" s="52" t="e">
        <f>$AV90*2.204623/#REF!*$AP90*Tabelle2[[#This Row],[Nov 23 NF]]</f>
        <v>#REF!</v>
      </c>
      <c r="LH90" s="52" t="e">
        <f>$AV90*2.204623/#REF!*$AP90*Tabelle2[[#This Row],[Dec 23 NF]]</f>
        <v>#REF!</v>
      </c>
      <c r="LI90" s="52" t="e">
        <f>$AV90*2.204623/#REF!*$AP90*Tabelle2[[#This Row],[Jan 24 NF]]</f>
        <v>#REF!</v>
      </c>
      <c r="LJ90" s="52" t="e">
        <f>$AV90*2.204623/#REF!*$AP90*Tabelle2[[#This Row],[Feb 24 NF]]</f>
        <v>#REF!</v>
      </c>
      <c r="LK90" s="52" t="e">
        <f>$AV90*2.204623/#REF!*$AP90*Tabelle2[[#This Row],[Mar 24 NF]]</f>
        <v>#REF!</v>
      </c>
      <c r="LL90" s="52" t="e">
        <f>$AV90*2.204623/#REF!*$AP90*Tabelle2[[#This Row],[Apr 24 NF]]</f>
        <v>#REF!</v>
      </c>
      <c r="LM90" s="52" t="e">
        <f>$AV90*2.204623/#REF!*$AP90*Tabelle2[[#This Row],[May 24 NF]]</f>
        <v>#REF!</v>
      </c>
      <c r="LN90" s="52" t="e">
        <f>$AV90*2.204623/#REF!*$AP90*Tabelle2[[#This Row],[Jun 24 NF]]</f>
        <v>#REF!</v>
      </c>
      <c r="LO90" s="52" t="e">
        <f>$AV90*2.204623/#REF!*$AP90*Tabelle2[[#This Row],[Jul 24 NF]]</f>
        <v>#REF!</v>
      </c>
      <c r="LP90" s="52" t="e">
        <f>$AV90*2.204623/#REF!*$AP90*Tabelle2[[#This Row],[Aug 24 NF]]</f>
        <v>#REF!</v>
      </c>
      <c r="LQ90" s="52" t="e">
        <f>$AV90*2.204623/#REF!*$AP90*Tabelle2[[#This Row],[Sep 24 NF]]</f>
        <v>#REF!</v>
      </c>
      <c r="LR90" s="52" t="e">
        <f>$AV90*2.204623/#REF!*$AP90*Tabelle2[[#This Row],[Oct 24 NF]]</f>
        <v>#REF!</v>
      </c>
      <c r="LS90" s="52" t="e">
        <f>$AV90*2.204623/#REF!*$AP90*Tabelle2[[#This Row],[Nov 24 NF]]</f>
        <v>#REF!</v>
      </c>
      <c r="LT90" s="52" t="e">
        <f>$AV90*2.204623/#REF!*$AP90*Tabelle2[[#This Row],[Dec 24 NF]]</f>
        <v>#REF!</v>
      </c>
      <c r="LU90" s="198">
        <f>SUM(Tabelle2[[#This Row],[Jan 22 EV]:[Mar 22 EV]])</f>
        <v>0</v>
      </c>
      <c r="LV90" s="198">
        <f>SUM(Tabelle2[[#This Row],[Apr 22 EV]:[Jun 22 EV]])</f>
        <v>0</v>
      </c>
      <c r="LW90" s="198">
        <f>SUM(Tabelle2[[#This Row],[Jul 22 EV]:[Sep 22 EV]])</f>
        <v>0</v>
      </c>
      <c r="LX90" s="198">
        <f>SUM(Tabelle2[[#This Row],[Oct 22 EV]:[Dec 22 EV]])</f>
        <v>0</v>
      </c>
      <c r="LY90" s="198">
        <f>SUM(Tabelle2[[#This Row],[Jan 23 EV]:[Mar 23 EV]])</f>
        <v>0</v>
      </c>
      <c r="LZ90" s="198" t="e">
        <f>SUM(Tabelle2[[#This Row],[Apr 23 EV]:[Jun 23 EV]])</f>
        <v>#REF!</v>
      </c>
      <c r="MA90" s="198" t="e">
        <f>SUM(Tabelle2[[#This Row],[Jul 23 EV]:[Sep 23 EV]])</f>
        <v>#REF!</v>
      </c>
      <c r="MB90" s="198" t="e">
        <f>SUM(Tabelle2[[#This Row],[Oct 23 EV]:[Dec 23 EV]])</f>
        <v>#REF!</v>
      </c>
      <c r="MC90" s="198" t="e">
        <f>SUM(Tabelle2[[#This Row],[Jan 24 EV]:[Mar 24 EV]])</f>
        <v>#REF!</v>
      </c>
      <c r="MD90" s="198" t="e">
        <f>SUM(Tabelle2[[#This Row],[Apr 24 EV]:[Jun 24 EV]])</f>
        <v>#REF!</v>
      </c>
      <c r="ME90" s="198" t="e">
        <f>SUM(Tabelle2[[#This Row],[Jul 24 EV]:[Sep 24 EV]])</f>
        <v>#REF!</v>
      </c>
      <c r="MF90" s="198" t="e">
        <f>SUM(Tabelle2[[#This Row],[Oct 24 EV]:[Dec 24 EV]])</f>
        <v>#REF!</v>
      </c>
      <c r="MG90" s="75"/>
      <c r="MH90" s="75"/>
      <c r="MI90" s="75"/>
      <c r="MJ90" s="75"/>
      <c r="MK90" s="75"/>
      <c r="ML90" s="75"/>
      <c r="MM90" s="75"/>
      <c r="MN90" s="75"/>
      <c r="MO90" s="75"/>
      <c r="MP90" s="98"/>
      <c r="MQ90" s="98" t="e">
        <f>$AS90*2.204623/#REF!*$AP90*HU90</f>
        <v>#REF!</v>
      </c>
      <c r="MR90" s="98" t="e">
        <f>$AT90*2.204623/#REF!*$AP90*HV90</f>
        <v>#REF!</v>
      </c>
      <c r="MS90" s="98">
        <v>124.34073720000001</v>
      </c>
      <c r="MT90" s="98">
        <v>165.78764960000001</v>
      </c>
      <c r="MU90" s="98">
        <v>0</v>
      </c>
      <c r="MV90" s="98">
        <f>SUM(Tabelle2[[#This Row],[Jan 22 EV]:[Dec 22 EV]])</f>
        <v>0</v>
      </c>
      <c r="MW90" s="98" t="e">
        <f>SUM(Tabelle2[[#This Row],[Jan 23 EV]:[Dec 23 EV]])</f>
        <v>#REF!</v>
      </c>
      <c r="MX90" s="98" t="e">
        <f>SUM(Tabelle2[[#This Row],[Jan 24 EV]:[Dec 24 EV]])</f>
        <v>#REF!</v>
      </c>
      <c r="MY90" s="98">
        <f t="shared" si="51"/>
        <v>0</v>
      </c>
      <c r="MZ90" s="98">
        <f t="shared" si="52"/>
        <v>0</v>
      </c>
      <c r="NA90" s="98">
        <f t="shared" si="53"/>
        <v>0</v>
      </c>
      <c r="NB90" s="98">
        <f t="shared" si="54"/>
        <v>0</v>
      </c>
      <c r="NC90" s="98">
        <v>0</v>
      </c>
      <c r="ND90" s="98">
        <v>0</v>
      </c>
      <c r="NE90" s="98">
        <v>0</v>
      </c>
      <c r="NF90" s="98">
        <v>0</v>
      </c>
      <c r="NG90" s="98">
        <v>0</v>
      </c>
      <c r="NH90" s="98">
        <v>0</v>
      </c>
      <c r="NI90" s="98">
        <v>0</v>
      </c>
      <c r="NJ90" s="98">
        <v>0</v>
      </c>
      <c r="NK90" s="98">
        <v>0</v>
      </c>
      <c r="NL90" s="98">
        <v>0</v>
      </c>
      <c r="NM90" s="98">
        <v>0</v>
      </c>
      <c r="NN90" s="98">
        <v>0</v>
      </c>
      <c r="NO90" s="198">
        <f t="shared" si="58"/>
        <v>0</v>
      </c>
      <c r="NP90" s="198">
        <f t="shared" si="59"/>
        <v>0</v>
      </c>
      <c r="NQ90" s="198">
        <f t="shared" si="60"/>
        <v>0</v>
      </c>
      <c r="NR90" s="198">
        <f t="shared" si="61"/>
        <v>0</v>
      </c>
      <c r="NS90" s="198">
        <f t="shared" si="62"/>
        <v>0</v>
      </c>
      <c r="NT90" s="198">
        <v>0</v>
      </c>
      <c r="NU90" s="198">
        <v>0</v>
      </c>
      <c r="NV90" s="198">
        <v>0</v>
      </c>
      <c r="NW90" s="198">
        <v>0</v>
      </c>
      <c r="NX90" s="198">
        <v>0</v>
      </c>
      <c r="NY90" s="198">
        <v>0</v>
      </c>
      <c r="NZ90" s="198">
        <v>0</v>
      </c>
      <c r="OA90" s="198">
        <v>0</v>
      </c>
      <c r="OB90" s="198">
        <v>0</v>
      </c>
      <c r="OC90" s="198">
        <v>0</v>
      </c>
      <c r="OD90" s="198">
        <v>0</v>
      </c>
      <c r="OE90" s="198">
        <v>0</v>
      </c>
      <c r="OF90" s="198">
        <f>SUM(Tabelle2[[#This Row],[Jan 23 B EV]:[Mar 23 B EV]])</f>
        <v>0</v>
      </c>
      <c r="OG90" s="198">
        <f>SUM(Tabelle2[[#This Row],[Apr 23 B EV]:[Jun 23 B EV]])</f>
        <v>0</v>
      </c>
      <c r="OH90" s="198">
        <f>SUM(Tabelle2[[#This Row],[Jul 23 B EV]:[Sep 23 B EV]])</f>
        <v>0</v>
      </c>
      <c r="OI90" s="198">
        <f>SUM(Tabelle2[[#This Row],[Oct 23 B EV]:[Dec 23 B EV]])</f>
        <v>0</v>
      </c>
      <c r="OJ90" s="198">
        <f>SUM(Tabelle2[[#This Row],[Jan 23 B EV]:[Dec 23 B EV]])</f>
        <v>0</v>
      </c>
      <c r="OK90" s="75"/>
      <c r="OL90" s="75"/>
      <c r="OM90" s="43"/>
      <c r="ON90" s="43"/>
      <c r="OO90" s="43"/>
      <c r="OP90" s="43"/>
      <c r="OQ90" s="75"/>
      <c r="OR90" s="75"/>
      <c r="OS90" s="75"/>
      <c r="OT90" s="75"/>
      <c r="OU90" s="75"/>
      <c r="OV90" s="75"/>
      <c r="OW90" s="75"/>
      <c r="OX90" s="198">
        <v>0</v>
      </c>
      <c r="OY90" s="198">
        <v>0</v>
      </c>
      <c r="OZ90" s="198">
        <v>0</v>
      </c>
      <c r="PA90" s="198">
        <v>0</v>
      </c>
      <c r="PB90" s="353">
        <v>0</v>
      </c>
      <c r="PC90" s="8" t="s">
        <v>57</v>
      </c>
      <c r="PD90" s="332" t="s">
        <v>95</v>
      </c>
      <c r="PE90" s="317" t="s">
        <v>171</v>
      </c>
      <c r="PF90" s="343" t="s">
        <v>39</v>
      </c>
      <c r="PG90" s="131">
        <v>0</v>
      </c>
      <c r="PH90" s="132">
        <v>0</v>
      </c>
      <c r="PI90" s="4">
        <v>1</v>
      </c>
      <c r="PJ90" s="4" t="s">
        <v>39</v>
      </c>
      <c r="PK90" s="4">
        <v>0</v>
      </c>
      <c r="PL90" s="4"/>
      <c r="PM90" s="317"/>
      <c r="PN90" s="332" t="s">
        <v>972</v>
      </c>
      <c r="PO90" s="3" t="s">
        <v>17</v>
      </c>
      <c r="PP90" s="200">
        <v>2579.1424208577623</v>
      </c>
      <c r="PQ90" s="174">
        <v>2390.5855887510174</v>
      </c>
      <c r="PR90" s="174">
        <v>2563.0833333333335</v>
      </c>
      <c r="PS90" s="174">
        <v>2595</v>
      </c>
      <c r="PT90" s="200">
        <v>2321.6666666666665</v>
      </c>
      <c r="PU90" s="200">
        <v>2229.5416666666665</v>
      </c>
      <c r="PV90" s="200">
        <v>2983.4976851851857</v>
      </c>
      <c r="PW90" s="200">
        <v>3542.4709444775326</v>
      </c>
      <c r="PX90" s="200" t="e">
        <f>IF($PI90=1,SUMIF(#REF!,$PF90,#REF!),SUMIF(#REF!,$PJ90,#REF!))</f>
        <v>#REF!</v>
      </c>
      <c r="PY90" s="200" t="e">
        <f>IF($PI90=1,SUMIF(#REF!,$PF90,#REF!),SUMIF(#REF!,$PJ90,#REF!))</f>
        <v>#REF!</v>
      </c>
      <c r="PZ90" s="200" t="e">
        <f>IF($PI90=1,SUMIF(#REF!,$PF90,#REF!),SUMIF(#REF!,$PJ90,#REF!))</f>
        <v>#REF!</v>
      </c>
      <c r="QA90" s="200" t="e">
        <f>IF($PI90=1,SUMIF(#REF!,$PF90,#REF!),SUMIF(#REF!,$PJ90,#REF!))</f>
        <v>#REF!</v>
      </c>
      <c r="QB90" s="200" t="e">
        <f>IF($PI90=1,SUMIF(#REF!,$PF90,#REF!),SUMIF(#REF!,$PJ90,#REF!))</f>
        <v>#REF!</v>
      </c>
      <c r="QC90" s="200" t="e">
        <f>IF($PI90=1,SUMIF(#REF!,$PF90,#REF!),SUMIF(#REF!,$PJ90,#REF!))</f>
        <v>#REF!</v>
      </c>
      <c r="QD90" s="57">
        <f t="shared" si="55"/>
        <v>0</v>
      </c>
      <c r="QE90" s="57">
        <f t="shared" si="56"/>
        <v>2.8911579999999999</v>
      </c>
      <c r="QF90" s="57">
        <f t="shared" si="50"/>
        <v>2.9271599999999998</v>
      </c>
      <c r="QG90" s="57">
        <f t="shared" si="57"/>
        <v>2.6188399999999996</v>
      </c>
      <c r="QH90" s="57">
        <f t="shared" si="85"/>
        <v>2.5149229999999996</v>
      </c>
      <c r="QI90" s="57">
        <f t="shared" si="86"/>
        <v>3.3653853888888894</v>
      </c>
      <c r="QJ90" s="57">
        <f>IF(Tabelle2[[#This Row],[Index and Premium Usage]]=1,($AW90*(1+$AZ90))*(PW90*(1+$PG90)+$PH90)/1000,($AW90*(1+$AZ90))*(PW90*(1+$PG90)+$PK90)/1000)</f>
        <v>3.9959072253706562</v>
      </c>
      <c r="QK90" s="57" t="e">
        <f>IF($PI90=1,($AW90*(1+$AY90))*(PX90*(1+$PG90)+$PH90)/1000,($AW90*(1+$AZ90))*(PX90*(1+$PG90)+$PK90+Tabelle2[[#This Row],[Premium VW 2023]])/1000)</f>
        <v>#REF!</v>
      </c>
      <c r="QL90" s="57" t="e">
        <f t="shared" si="44"/>
        <v>#REF!</v>
      </c>
      <c r="QM90" s="57" t="e">
        <f t="shared" si="45"/>
        <v>#REF!</v>
      </c>
      <c r="QN90" s="57" t="e">
        <f t="shared" si="46"/>
        <v>#REF!</v>
      </c>
      <c r="QO90" s="57" t="e">
        <f t="shared" si="47"/>
        <v>#REF!</v>
      </c>
      <c r="QP90" s="57" t="e">
        <f t="shared" si="48"/>
        <v>#REF!</v>
      </c>
    </row>
    <row r="91" spans="1:458" ht="15" customHeight="1">
      <c r="A91" s="94" t="s">
        <v>814</v>
      </c>
      <c r="B91" s="94" t="s">
        <v>87</v>
      </c>
      <c r="C91" s="94" t="s">
        <v>1553</v>
      </c>
      <c r="D91" s="2" t="s">
        <v>108</v>
      </c>
      <c r="E91" s="173" t="s">
        <v>304</v>
      </c>
      <c r="F91" s="2" t="s">
        <v>304</v>
      </c>
      <c r="G91" s="2" t="s">
        <v>304</v>
      </c>
      <c r="H91" s="2" t="s">
        <v>1557</v>
      </c>
      <c r="I91" s="188" t="s">
        <v>372</v>
      </c>
      <c r="J91" s="2" t="s">
        <v>1238</v>
      </c>
      <c r="K91" s="2" t="s">
        <v>28</v>
      </c>
      <c r="L91" s="2" t="s">
        <v>28</v>
      </c>
      <c r="M91" s="2" t="s">
        <v>373</v>
      </c>
      <c r="N91" s="64">
        <v>0</v>
      </c>
      <c r="O91" s="64"/>
      <c r="P91" s="3"/>
      <c r="Q91" s="2"/>
      <c r="R91" s="63"/>
      <c r="S91" s="63"/>
      <c r="T91" s="94" t="s">
        <v>1282</v>
      </c>
      <c r="U91" s="63" t="s">
        <v>14</v>
      </c>
      <c r="V91" s="63"/>
      <c r="W91" s="63"/>
      <c r="X91" s="94"/>
      <c r="Y91" s="2" t="s">
        <v>235</v>
      </c>
      <c r="Z91" s="2" t="s">
        <v>261</v>
      </c>
      <c r="AA91" s="2" t="s">
        <v>374</v>
      </c>
      <c r="AB91" s="2">
        <v>0</v>
      </c>
      <c r="AC91" s="2" t="s">
        <v>1017</v>
      </c>
      <c r="AD91" s="63"/>
      <c r="AE91" s="63"/>
      <c r="AF91" s="63" t="s">
        <v>119</v>
      </c>
      <c r="AG91" s="2">
        <v>0</v>
      </c>
      <c r="AH91" s="2">
        <v>0</v>
      </c>
      <c r="AI91" s="2">
        <v>0</v>
      </c>
      <c r="AJ91" s="63" t="s">
        <v>120</v>
      </c>
      <c r="AK91" s="66"/>
      <c r="AL91" s="67"/>
      <c r="AM91" s="67"/>
      <c r="AN91" s="67"/>
      <c r="AO91" s="67"/>
      <c r="AP91" s="67">
        <v>1</v>
      </c>
      <c r="AQ91" s="33"/>
      <c r="AR91" s="37">
        <v>0.82</v>
      </c>
      <c r="AS91" s="67">
        <v>0.82</v>
      </c>
      <c r="AT91" s="67">
        <v>0.82</v>
      </c>
      <c r="AU91" s="33">
        <v>0.82</v>
      </c>
      <c r="AV91" s="33">
        <v>0.82</v>
      </c>
      <c r="AW91" s="33">
        <v>0.82</v>
      </c>
      <c r="AX91" s="193"/>
      <c r="AY91" s="61">
        <v>0.2</v>
      </c>
      <c r="AZ91" s="61">
        <v>0.2</v>
      </c>
      <c r="BA91" s="96">
        <v>0</v>
      </c>
      <c r="BB91" s="96">
        <v>0</v>
      </c>
      <c r="BC91" s="96">
        <v>0</v>
      </c>
      <c r="BD91" s="96">
        <v>0</v>
      </c>
      <c r="BE91" s="133">
        <v>0</v>
      </c>
      <c r="BF91" s="133">
        <v>0</v>
      </c>
      <c r="BG91" s="133">
        <v>0</v>
      </c>
      <c r="BH91" s="133">
        <v>0</v>
      </c>
      <c r="BI91" s="133">
        <v>0</v>
      </c>
      <c r="BJ91" s="133">
        <v>0</v>
      </c>
      <c r="BK91" s="133">
        <v>0</v>
      </c>
      <c r="BL91" s="133">
        <v>0</v>
      </c>
      <c r="BM91" s="96">
        <v>0</v>
      </c>
      <c r="BN91" s="96">
        <v>0</v>
      </c>
      <c r="BO91" s="96">
        <v>0</v>
      </c>
      <c r="BP91" s="96">
        <v>0</v>
      </c>
      <c r="BQ91" s="96">
        <v>0</v>
      </c>
      <c r="BR91" s="96">
        <v>0</v>
      </c>
      <c r="BS91" s="96">
        <v>0</v>
      </c>
      <c r="BT91" s="96">
        <v>0</v>
      </c>
      <c r="BU91" s="96">
        <v>0</v>
      </c>
      <c r="BV91" s="96">
        <v>0</v>
      </c>
      <c r="BW91" s="96">
        <v>0</v>
      </c>
      <c r="BX91" s="96">
        <v>0</v>
      </c>
      <c r="BY91" s="96">
        <v>0</v>
      </c>
      <c r="BZ91" s="96">
        <v>0</v>
      </c>
      <c r="CA91" s="96">
        <v>0</v>
      </c>
      <c r="CB91" s="96">
        <v>0</v>
      </c>
      <c r="CC91" s="96">
        <v>0</v>
      </c>
      <c r="CD91" s="96">
        <v>0</v>
      </c>
      <c r="CE91" s="96">
        <v>0</v>
      </c>
      <c r="CF91" s="96">
        <v>0</v>
      </c>
      <c r="CG91" s="96">
        <v>0</v>
      </c>
      <c r="CH91" s="96">
        <v>0</v>
      </c>
      <c r="CI91" s="96">
        <v>0</v>
      </c>
      <c r="CJ91" s="96">
        <v>0</v>
      </c>
      <c r="CK91" s="95">
        <f>SUM(Tabelle2[[#This Row],[Jan 22 CF]:[Mar 22 CF]])</f>
        <v>0</v>
      </c>
      <c r="CL91" s="95">
        <f>SUM(Tabelle2[[#This Row],[Apr 22 CF]:[Jun 22 CF]])</f>
        <v>0</v>
      </c>
      <c r="CM91" s="95">
        <f>SUM(Tabelle2[[#This Row],[Jul 22 CF]:[Sep 22 CF]])</f>
        <v>0</v>
      </c>
      <c r="CN91" s="95">
        <f>SUM(Tabelle2[[#This Row],[Oct 22 CF]:[Dec 22 CF]])</f>
        <v>0</v>
      </c>
      <c r="CO91" s="95">
        <f>SUM(Tabelle2[[#This Row],[Jan 23 CF]:[Mar 23 CF]])</f>
        <v>0</v>
      </c>
      <c r="CP91" s="95">
        <f>SUM(Tabelle2[[#This Row],[Apr 23 CF]:[Jun 23 CF]])</f>
        <v>0</v>
      </c>
      <c r="CQ91" s="95">
        <f>SUM(Tabelle2[[#This Row],[Jul 23 CF]:[Sep 23 CF]])</f>
        <v>0</v>
      </c>
      <c r="CR91" s="95">
        <f>SUM(Tabelle2[[#This Row],[Oct 23 CF]:[Dec 23 CF]])</f>
        <v>0</v>
      </c>
      <c r="CS91" s="95">
        <f>SUM(Tabelle2[[#This Row],[Jan 24 CF]:[Mar 24 CF]])</f>
        <v>0</v>
      </c>
      <c r="CT91" s="95">
        <f>SUM(Tabelle2[[#This Row],[Apr 24 CF]:[Jun 24 CF]])</f>
        <v>0</v>
      </c>
      <c r="CU91" s="95">
        <f>SUM(Tabelle2[[#This Row],[Jul 24 CF]:[Sep 24 CF]])</f>
        <v>0</v>
      </c>
      <c r="CV91" s="95">
        <f>SUM(Tabelle2[[#This Row],[Oct 24 CF]:[Dec 24 CF]])</f>
        <v>0</v>
      </c>
      <c r="CW91" s="98">
        <v>763</v>
      </c>
      <c r="CX91" s="275">
        <v>2585</v>
      </c>
      <c r="CY91" s="98">
        <v>0</v>
      </c>
      <c r="CZ91" s="52">
        <v>-16</v>
      </c>
      <c r="DA91" s="52">
        <f>SUM(Tabelle2[[#This Row],[Jan 22 CF]:[Dec 22 CF]])</f>
        <v>0</v>
      </c>
      <c r="DB91" s="98">
        <f>SUM(Tabelle2[[#This Row],[Jan 23 CF]:[Dec 23 CF]])</f>
        <v>0</v>
      </c>
      <c r="DC91" s="98">
        <f>SUM(Tabelle2[[#This Row],[Jan 24 CF]:[Dec 24 CF]])</f>
        <v>0</v>
      </c>
      <c r="DD91" s="98">
        <v>0</v>
      </c>
      <c r="DE91" s="98">
        <v>0</v>
      </c>
      <c r="DF91" s="98">
        <v>0</v>
      </c>
      <c r="DG91" s="98">
        <v>0</v>
      </c>
      <c r="DH91" s="98">
        <v>0</v>
      </c>
      <c r="DI91" s="98">
        <v>0</v>
      </c>
      <c r="DJ91" s="98">
        <v>0</v>
      </c>
      <c r="DK91" s="98">
        <v>0</v>
      </c>
      <c r="DL91" s="98">
        <v>0</v>
      </c>
      <c r="DM91" s="98">
        <v>0</v>
      </c>
      <c r="DN91" s="95"/>
      <c r="DO91" s="95"/>
      <c r="DP91" s="226">
        <v>0.95</v>
      </c>
      <c r="DQ91" s="226">
        <v>0.92500000000000004</v>
      </c>
      <c r="DR91" s="226">
        <v>0.8</v>
      </c>
      <c r="DS91" s="226">
        <v>0.85</v>
      </c>
      <c r="DT91" s="226">
        <v>0.9</v>
      </c>
      <c r="DU91" s="226">
        <v>0.9</v>
      </c>
      <c r="DV91" s="226">
        <v>0.9</v>
      </c>
      <c r="DW91" s="226">
        <v>0.9</v>
      </c>
      <c r="DX91" s="226">
        <v>0.9</v>
      </c>
      <c r="DY91" s="226">
        <v>0.9</v>
      </c>
      <c r="DZ91" s="226">
        <v>0.9</v>
      </c>
      <c r="EA91" s="226">
        <v>0.88</v>
      </c>
      <c r="EB91" s="226">
        <v>0.9</v>
      </c>
      <c r="EC91" s="226">
        <v>0.93</v>
      </c>
      <c r="ED91" s="226">
        <v>0.93</v>
      </c>
      <c r="EE91" s="226">
        <v>0.9</v>
      </c>
      <c r="EF91" s="316">
        <v>0.9</v>
      </c>
      <c r="EG91" s="316">
        <v>0.9</v>
      </c>
      <c r="EH91" s="316">
        <v>0.9</v>
      </c>
      <c r="EI91" s="226">
        <v>0.95</v>
      </c>
      <c r="EJ91" s="226">
        <v>0.95</v>
      </c>
      <c r="EK91" s="226">
        <v>0.95</v>
      </c>
      <c r="EL91" s="226">
        <v>0.97499999999999998</v>
      </c>
      <c r="EM91" s="226">
        <v>0.95</v>
      </c>
      <c r="EN91" s="226">
        <v>0.9</v>
      </c>
      <c r="EO91" s="226">
        <v>0.9</v>
      </c>
      <c r="EP91" s="226">
        <v>0.9</v>
      </c>
      <c r="EQ91" s="226">
        <v>0.9</v>
      </c>
      <c r="ER91" s="226">
        <v>0.9</v>
      </c>
      <c r="ES91" s="226">
        <v>0.9</v>
      </c>
      <c r="ET91" s="226">
        <v>0.9</v>
      </c>
      <c r="EU91" s="226">
        <v>0.9</v>
      </c>
      <c r="EV91" s="226">
        <v>0.9</v>
      </c>
      <c r="EW91" s="226">
        <v>0.9</v>
      </c>
      <c r="EX91" s="226">
        <v>0.9</v>
      </c>
      <c r="EY91" s="226">
        <v>0.9</v>
      </c>
      <c r="EZ91" s="316">
        <v>0.9</v>
      </c>
      <c r="FA91" s="226">
        <v>0.9</v>
      </c>
      <c r="FB91" s="226">
        <v>0.85</v>
      </c>
      <c r="FC91" s="226">
        <v>0.85</v>
      </c>
      <c r="FD91" s="226">
        <v>0.85</v>
      </c>
      <c r="FE91" s="226">
        <v>0.85</v>
      </c>
      <c r="FF91" s="226">
        <v>0.85</v>
      </c>
      <c r="FG91" s="226">
        <v>0.85</v>
      </c>
      <c r="FH91" s="226">
        <v>0.85</v>
      </c>
      <c r="FI91" s="226">
        <v>0.85</v>
      </c>
      <c r="FJ91" s="226">
        <v>0.85</v>
      </c>
      <c r="FK91" s="226">
        <v>0.85</v>
      </c>
      <c r="FL91" s="226">
        <v>0.85</v>
      </c>
      <c r="FM91" s="195">
        <f t="shared" si="70"/>
        <v>0</v>
      </c>
      <c r="FN91" s="195">
        <f t="shared" si="71"/>
        <v>0</v>
      </c>
      <c r="FO91" s="195">
        <f t="shared" si="72"/>
        <v>0</v>
      </c>
      <c r="FP91" s="195">
        <f t="shared" si="73"/>
        <v>0</v>
      </c>
      <c r="FQ91" s="195">
        <f t="shared" si="74"/>
        <v>0</v>
      </c>
      <c r="FR91" s="195">
        <f t="shared" si="75"/>
        <v>0</v>
      </c>
      <c r="FS91" s="195">
        <f t="shared" si="76"/>
        <v>0</v>
      </c>
      <c r="FT91" s="95">
        <f t="shared" si="77"/>
        <v>0</v>
      </c>
      <c r="FU91" s="95">
        <f t="shared" si="78"/>
        <v>0</v>
      </c>
      <c r="FV91" s="95">
        <f t="shared" si="79"/>
        <v>0</v>
      </c>
      <c r="FW91" s="95">
        <f t="shared" si="80"/>
        <v>0</v>
      </c>
      <c r="FX91" s="95">
        <f t="shared" si="81"/>
        <v>0</v>
      </c>
      <c r="FY91" s="95">
        <f t="shared" si="82"/>
        <v>0</v>
      </c>
      <c r="FZ91" s="95">
        <f t="shared" si="83"/>
        <v>0</v>
      </c>
      <c r="GA91" s="95">
        <f t="shared" si="63"/>
        <v>0</v>
      </c>
      <c r="GB91" s="95">
        <f t="shared" si="64"/>
        <v>0</v>
      </c>
      <c r="GC91" s="95">
        <f t="shared" si="65"/>
        <v>0</v>
      </c>
      <c r="GD91" s="95">
        <f t="shared" si="66"/>
        <v>0</v>
      </c>
      <c r="GE91" s="95">
        <f t="shared" si="67"/>
        <v>0</v>
      </c>
      <c r="GF91" s="95">
        <f t="shared" si="68"/>
        <v>0</v>
      </c>
      <c r="GG91" s="95">
        <f t="shared" si="69"/>
        <v>0</v>
      </c>
      <c r="GH91" s="95">
        <f t="shared" si="84"/>
        <v>0</v>
      </c>
      <c r="GI91" s="95">
        <f>BW91*Tabelle2[[#This Row],[Nov 2023 AF]]</f>
        <v>0</v>
      </c>
      <c r="GJ91" s="95">
        <f>BX91*Tabelle2[[#This Row],[Dec 2023 AF]]</f>
        <v>0</v>
      </c>
      <c r="GK91" s="95">
        <f>BY91*Tabelle2[[#This Row],[Jan 2024 AF]]</f>
        <v>0</v>
      </c>
      <c r="GL91" s="95">
        <f>BZ91*Tabelle2[[#This Row],[Feb 2024 AF]]</f>
        <v>0</v>
      </c>
      <c r="GM91" s="95">
        <f>CA91*Tabelle2[[#This Row],[Mar 2024 AF]]</f>
        <v>0</v>
      </c>
      <c r="GN91" s="95">
        <f>CB91*Tabelle2[[#This Row],[Apr 2024 AF]]</f>
        <v>0</v>
      </c>
      <c r="GO91" s="95">
        <f>CC91*Tabelle2[[#This Row],[May 2024 AF]]</f>
        <v>0</v>
      </c>
      <c r="GP91" s="95">
        <f>CD91*Tabelle2[[#This Row],[Jun 2024 AF]]</f>
        <v>0</v>
      </c>
      <c r="GQ91" s="95">
        <f>CE91*Tabelle2[[#This Row],[Jul 2024 AF]]</f>
        <v>0</v>
      </c>
      <c r="GR91" s="95">
        <f>CF91*Tabelle2[[#This Row],[Aug 2024 AF]]</f>
        <v>0</v>
      </c>
      <c r="GS91" s="95">
        <f>CG91*Tabelle2[[#This Row],[Sep 2024 AF]]</f>
        <v>0</v>
      </c>
      <c r="GT91" s="95">
        <f>CH91*Tabelle2[[#This Row],[Oct 2024 AF]]</f>
        <v>0</v>
      </c>
      <c r="GU91" s="95">
        <f>CI91*Tabelle2[[#This Row],[Nov 2024 AF]]</f>
        <v>0</v>
      </c>
      <c r="GV91" s="95">
        <f>CJ91*Tabelle2[[#This Row],[Dec 2024 AF]]</f>
        <v>0</v>
      </c>
      <c r="GW91" s="95">
        <f>SUM(Tabelle2[[#This Row],[Jan 22 NF]:[Mar 22 NF]])</f>
        <v>0</v>
      </c>
      <c r="GX91" s="95">
        <f>SUM(Tabelle2[[#This Row],[Apr 22 NF]:[Jun 22 NF]])</f>
        <v>0</v>
      </c>
      <c r="GY91" s="95">
        <f>SUM(Tabelle2[[#This Row],[Jul 22 NF]:[Sep 22 NF]])</f>
        <v>0</v>
      </c>
      <c r="GZ91" s="95">
        <f>SUM(Tabelle2[[#This Row],[Oct 22 NF]:[Dec 22 NF]])</f>
        <v>0</v>
      </c>
      <c r="HA91" s="98">
        <f>SUM(Tabelle2[[#This Row],[Jan 23 NF]:[Mar 23 NF]])</f>
        <v>0</v>
      </c>
      <c r="HB91" s="98">
        <f>SUM(Tabelle2[[#This Row],[Apr 23 NF]:[Jun 23 NF]])</f>
        <v>0</v>
      </c>
      <c r="HC91" s="98">
        <f>SUM(Tabelle2[[#This Row],[Jul 23 NF]:[Sep 23 NF]])</f>
        <v>0</v>
      </c>
      <c r="HD91" s="98">
        <f>SUM(Tabelle2[[#This Row],[Oct 23 NF]:[Dec 23 NF]])</f>
        <v>0</v>
      </c>
      <c r="HE91" s="95">
        <f>SUM(Tabelle2[[#This Row],[Jan 24 NF]:[Mar 24 NF]])</f>
        <v>0</v>
      </c>
      <c r="HF91" s="98">
        <f>SUM(Tabelle2[[#This Row],[Apr 24 NF]:[Jun 24 NF]])</f>
        <v>0</v>
      </c>
      <c r="HG91" s="98">
        <f>SUM(Tabelle2[[#This Row],[Jul 24 NF]:[Sep 24 NF]])</f>
        <v>0</v>
      </c>
      <c r="HH91" s="98">
        <f>SUM(Tabelle2[[#This Row],[Oct 24 NF]:[Dec 24 NF]])</f>
        <v>0</v>
      </c>
      <c r="HI91" s="95">
        <v>0</v>
      </c>
      <c r="HJ91" s="95">
        <v>0</v>
      </c>
      <c r="HK91" s="95">
        <v>0</v>
      </c>
      <c r="HL91" s="95">
        <v>0</v>
      </c>
      <c r="HM91" s="95">
        <v>0</v>
      </c>
      <c r="HN91" s="95">
        <v>0</v>
      </c>
      <c r="HO91" s="95">
        <v>0</v>
      </c>
      <c r="HP91" s="95">
        <v>0</v>
      </c>
      <c r="HQ91" s="95">
        <v>0</v>
      </c>
      <c r="HR91" s="95">
        <v>0</v>
      </c>
      <c r="HS91" s="95">
        <v>0</v>
      </c>
      <c r="HT91" s="95">
        <v>0</v>
      </c>
      <c r="HU91" s="95">
        <v>1005</v>
      </c>
      <c r="HV91" s="98">
        <v>763</v>
      </c>
      <c r="HW91" s="98">
        <v>2585</v>
      </c>
      <c r="HX91" s="98">
        <v>0</v>
      </c>
      <c r="HY91" s="98">
        <v>-16</v>
      </c>
      <c r="HZ91" s="98">
        <f>SUM(Tabelle2[[#This Row],[Jan 22 NF]:[Dec 22 NF]])</f>
        <v>0</v>
      </c>
      <c r="IA91" s="98">
        <f>SUM(Tabelle2[[#This Row],[Jan 23 NF]:[Dec 23 NF]])</f>
        <v>0</v>
      </c>
      <c r="IB91" s="98">
        <f>SUM(Tabelle2[[#This Row],[Jan 24 NF]:[Dec 24 NF]])</f>
        <v>0</v>
      </c>
      <c r="IC91" s="98">
        <f>IFERROR(Tabelle2[[#This Row],[2025 CF]]*Tabelle2[[#This Row],[2025 AF]],0)</f>
        <v>0</v>
      </c>
      <c r="ID91" s="98">
        <f>IFERROR(Tabelle2[[#This Row],[2026 CF]]*Tabelle2[[#This Row],[2026 AF]],0)</f>
        <v>0</v>
      </c>
      <c r="IE91" s="98">
        <f>IFERROR(Tabelle2[[#This Row],[2027 CF]]*Tabelle2[[#This Row],[2027 AF]],0)</f>
        <v>0</v>
      </c>
      <c r="IF91" s="98">
        <f>IFERROR(Tabelle2[[#This Row],[2028 CF]]*Tabelle2[[#This Row],[2028 AF]],0)</f>
        <v>0</v>
      </c>
      <c r="IG91" s="98">
        <f>IFERROR(Tabelle2[[#This Row],[2029 CF]]*Tabelle2[[#This Row],[2029 AF]],0)</f>
        <v>0</v>
      </c>
      <c r="IH91" s="98">
        <f>IFERROR(Tabelle2[[#This Row],[2030 CF]]*Tabelle2[[#This Row],[2030 AF]],0)</f>
        <v>0</v>
      </c>
      <c r="II91" s="98">
        <f>IFERROR(Tabelle2[[#This Row],[2031 CF]]*Tabelle2[[#This Row],[2031 AF]],0)</f>
        <v>0</v>
      </c>
      <c r="IJ91" s="98">
        <f>IFERROR(Tabelle2[[#This Row],[2032 CF]]*Tabelle2[[#This Row],[2032 AF]],0)</f>
        <v>0</v>
      </c>
      <c r="IK91" s="98">
        <f>IFERROR(Tabelle2[[#This Row],[2033 CF]]*Tabelle2[[#This Row],[2033 AF]],0)</f>
        <v>0</v>
      </c>
      <c r="IL91" s="98">
        <f>IFERROR(Tabelle2[[#This Row],[2034 CF]]*Tabelle2[[#This Row],[2034 AF]],0)</f>
        <v>0</v>
      </c>
      <c r="IM91" s="98">
        <f>IFERROR(Tabelle2[[#This Row],[2035 CF]]*Tabelle2[[#This Row],[2035 AF]],0)</f>
        <v>0</v>
      </c>
      <c r="IN91" s="51">
        <v>0</v>
      </c>
      <c r="IO91" s="51">
        <v>0</v>
      </c>
      <c r="IP91" s="51">
        <v>0</v>
      </c>
      <c r="IQ91" s="51">
        <v>0</v>
      </c>
      <c r="IR91" s="51">
        <v>0</v>
      </c>
      <c r="IS91" s="51">
        <v>0</v>
      </c>
      <c r="IT91" s="51">
        <v>0</v>
      </c>
      <c r="IU91" s="51">
        <v>0</v>
      </c>
      <c r="IV91" s="51">
        <v>0</v>
      </c>
      <c r="IW91" s="51">
        <v>0</v>
      </c>
      <c r="IX91" s="51">
        <v>0</v>
      </c>
      <c r="IY91" s="51">
        <v>0</v>
      </c>
      <c r="IZ91" s="199">
        <v>0</v>
      </c>
      <c r="JA91" s="199">
        <v>0</v>
      </c>
      <c r="JB91" s="199">
        <v>0</v>
      </c>
      <c r="JC91" s="199">
        <v>0</v>
      </c>
      <c r="JD91" s="199">
        <v>0</v>
      </c>
      <c r="JE91" s="196">
        <v>0</v>
      </c>
      <c r="JF91" s="196">
        <v>0</v>
      </c>
      <c r="JG91" s="196">
        <v>0</v>
      </c>
      <c r="JH91" s="196">
        <v>0</v>
      </c>
      <c r="JI91" s="196">
        <v>0</v>
      </c>
      <c r="JJ91" s="196">
        <v>0</v>
      </c>
      <c r="JK91" s="196">
        <v>0</v>
      </c>
      <c r="JL91" s="196">
        <v>0</v>
      </c>
      <c r="JM91" s="196">
        <v>0</v>
      </c>
      <c r="JN91" s="196">
        <v>0</v>
      </c>
      <c r="JO91" s="196">
        <v>0</v>
      </c>
      <c r="JP91" s="196">
        <v>0</v>
      </c>
      <c r="JQ91" s="196">
        <f>SUM(Tabelle2[[#This Row],[Jan-23B]:[Mar-23B]])</f>
        <v>0</v>
      </c>
      <c r="JR91" s="196">
        <f>SUM(Tabelle2[[#This Row],[Apr-23B]:[Jun-23B]])</f>
        <v>0</v>
      </c>
      <c r="JS91" s="196">
        <f>SUM(Tabelle2[[#This Row],[Jul-23B]:[Sep-23B]])</f>
        <v>0</v>
      </c>
      <c r="JT91" s="196">
        <f>SUM(Tabelle2[[#This Row],[Oct-23B]:[Dec-23B]])</f>
        <v>0</v>
      </c>
      <c r="JU91" s="196">
        <f>SUM(Tabelle2[[#This Row],[1Q23 B1]:[4Q23 B]])</f>
        <v>0</v>
      </c>
      <c r="JV91" s="196">
        <v>0</v>
      </c>
      <c r="JW91" s="196">
        <v>0</v>
      </c>
      <c r="JX91" s="196">
        <v>0</v>
      </c>
      <c r="JY91" s="196">
        <v>0</v>
      </c>
      <c r="JZ91" s="196">
        <v>0</v>
      </c>
      <c r="KA91" s="196">
        <v>0</v>
      </c>
      <c r="KB91" s="196">
        <v>0</v>
      </c>
      <c r="KC91" s="196">
        <v>0</v>
      </c>
      <c r="KD91" s="196">
        <v>0</v>
      </c>
      <c r="KE91" s="196">
        <v>0</v>
      </c>
      <c r="KF91" s="196" t="str">
        <f>IF(SUM(Tabelle2[[#This Row],[2018 NF]:[2028 NF]],Tabelle2[[#This Row],[2023 B]])&gt;0,"yes","no")</f>
        <v>yes</v>
      </c>
      <c r="KG91" s="196" t="str">
        <f>IFERROR(INDEX(Tabelle2[[#Headers],[2005 NF]:[2034 NF]],MATCH(TRUE,INDEX(Tabelle2[[#This Row],[2005 NF]:[2034 NF]]&gt;1000,),0)),0)</f>
        <v>2017 NF</v>
      </c>
      <c r="KH91" s="196" t="str">
        <f>IFERROR(LOOKUP(2,1/(Tabelle2[[#This Row],[2005 NF]:[2035 NF]]&gt;1000),Tabelle2[[#Headers],[2005 NF]:[2035 NF]]),0)</f>
        <v>2019 NF</v>
      </c>
      <c r="KI91" s="196">
        <f>SUM(Tabelle2[[#This Row],[Jan 23 NF]:[Mar 23 NF]])</f>
        <v>0</v>
      </c>
      <c r="KJ91" s="196">
        <f>SUM(Tabelle2[[#This Row],[Jan-23B]:[Mar-23B]])</f>
        <v>0</v>
      </c>
      <c r="KK91" s="52">
        <v>0</v>
      </c>
      <c r="KL91" s="52">
        <v>0</v>
      </c>
      <c r="KM91" s="52">
        <v>0</v>
      </c>
      <c r="KN91" s="52">
        <v>0</v>
      </c>
      <c r="KO91" s="52">
        <v>0</v>
      </c>
      <c r="KP91" s="52">
        <v>0</v>
      </c>
      <c r="KQ91" s="52">
        <v>0</v>
      </c>
      <c r="KR91" s="52">
        <v>0</v>
      </c>
      <c r="KS91" s="52">
        <v>0</v>
      </c>
      <c r="KT91" s="52">
        <v>0</v>
      </c>
      <c r="KU91" s="52">
        <v>0</v>
      </c>
      <c r="KV91" s="52">
        <v>0</v>
      </c>
      <c r="KW91" s="52">
        <v>0</v>
      </c>
      <c r="KX91" s="52">
        <v>0</v>
      </c>
      <c r="KY91" s="52">
        <v>0</v>
      </c>
      <c r="KZ91" s="52">
        <v>0</v>
      </c>
      <c r="LA91" s="52" t="e">
        <f>$AV91*2.204623/#REF!*$AP91*Tabelle2[[#This Row],[May 23 NF]]</f>
        <v>#REF!</v>
      </c>
      <c r="LB91" s="52" t="e">
        <f>$AV91*2.204623/#REF!*$AP91*Tabelle2[[#This Row],[Jun 23 NF]]</f>
        <v>#REF!</v>
      </c>
      <c r="LC91" s="52" t="e">
        <f>$AV91*2.204623/#REF!*$AP91*Tabelle2[[#This Row],[Jul 23 NF]]</f>
        <v>#REF!</v>
      </c>
      <c r="LD91" s="52" t="e">
        <f>$AV91*2.204623/#REF!*$AP91*Tabelle2[[#This Row],[Aug 23 NF]]</f>
        <v>#REF!</v>
      </c>
      <c r="LE91" s="52" t="e">
        <f>$AV91*2.204623/#REF!*$AP91*Tabelle2[[#This Row],[Sep 23 NF]]</f>
        <v>#REF!</v>
      </c>
      <c r="LF91" s="52" t="e">
        <f>$AV91*2.204623/#REF!*$AP91*Tabelle2[[#This Row],[Oct 23 NF]]</f>
        <v>#REF!</v>
      </c>
      <c r="LG91" s="52" t="e">
        <f>$AV91*2.204623/#REF!*$AP91*Tabelle2[[#This Row],[Nov 23 NF]]</f>
        <v>#REF!</v>
      </c>
      <c r="LH91" s="52" t="e">
        <f>$AV91*2.204623/#REF!*$AP91*Tabelle2[[#This Row],[Dec 23 NF]]</f>
        <v>#REF!</v>
      </c>
      <c r="LI91" s="52" t="e">
        <f>$AV91*2.204623/#REF!*$AP91*Tabelle2[[#This Row],[Jan 24 NF]]</f>
        <v>#REF!</v>
      </c>
      <c r="LJ91" s="52" t="e">
        <f>$AV91*2.204623/#REF!*$AP91*Tabelle2[[#This Row],[Feb 24 NF]]</f>
        <v>#REF!</v>
      </c>
      <c r="LK91" s="52" t="e">
        <f>$AV91*2.204623/#REF!*$AP91*Tabelle2[[#This Row],[Mar 24 NF]]</f>
        <v>#REF!</v>
      </c>
      <c r="LL91" s="52" t="e">
        <f>$AV91*2.204623/#REF!*$AP91*Tabelle2[[#This Row],[Apr 24 NF]]</f>
        <v>#REF!</v>
      </c>
      <c r="LM91" s="52" t="e">
        <f>$AV91*2.204623/#REF!*$AP91*Tabelle2[[#This Row],[May 24 NF]]</f>
        <v>#REF!</v>
      </c>
      <c r="LN91" s="52" t="e">
        <f>$AV91*2.204623/#REF!*$AP91*Tabelle2[[#This Row],[Jun 24 NF]]</f>
        <v>#REF!</v>
      </c>
      <c r="LO91" s="52" t="e">
        <f>$AV91*2.204623/#REF!*$AP91*Tabelle2[[#This Row],[Jul 24 NF]]</f>
        <v>#REF!</v>
      </c>
      <c r="LP91" s="52" t="e">
        <f>$AV91*2.204623/#REF!*$AP91*Tabelle2[[#This Row],[Aug 24 NF]]</f>
        <v>#REF!</v>
      </c>
      <c r="LQ91" s="52" t="e">
        <f>$AV91*2.204623/#REF!*$AP91*Tabelle2[[#This Row],[Sep 24 NF]]</f>
        <v>#REF!</v>
      </c>
      <c r="LR91" s="52" t="e">
        <f>$AV91*2.204623/#REF!*$AP91*Tabelle2[[#This Row],[Oct 24 NF]]</f>
        <v>#REF!</v>
      </c>
      <c r="LS91" s="52" t="e">
        <f>$AV91*2.204623/#REF!*$AP91*Tabelle2[[#This Row],[Nov 24 NF]]</f>
        <v>#REF!</v>
      </c>
      <c r="LT91" s="52" t="e">
        <f>$AV91*2.204623/#REF!*$AP91*Tabelle2[[#This Row],[Dec 24 NF]]</f>
        <v>#REF!</v>
      </c>
      <c r="LU91" s="198">
        <f>SUM(Tabelle2[[#This Row],[Jan 22 EV]:[Mar 22 EV]])</f>
        <v>0</v>
      </c>
      <c r="LV91" s="198">
        <f>SUM(Tabelle2[[#This Row],[Apr 22 EV]:[Jun 22 EV]])</f>
        <v>0</v>
      </c>
      <c r="LW91" s="198">
        <f>SUM(Tabelle2[[#This Row],[Jul 22 EV]:[Sep 22 EV]])</f>
        <v>0</v>
      </c>
      <c r="LX91" s="198">
        <f>SUM(Tabelle2[[#This Row],[Oct 22 EV]:[Dec 22 EV]])</f>
        <v>0</v>
      </c>
      <c r="LY91" s="198">
        <f>SUM(Tabelle2[[#This Row],[Jan 23 EV]:[Mar 23 EV]])</f>
        <v>0</v>
      </c>
      <c r="LZ91" s="198" t="e">
        <f>SUM(Tabelle2[[#This Row],[Apr 23 EV]:[Jun 23 EV]])</f>
        <v>#REF!</v>
      </c>
      <c r="MA91" s="198" t="e">
        <f>SUM(Tabelle2[[#This Row],[Jul 23 EV]:[Sep 23 EV]])</f>
        <v>#REF!</v>
      </c>
      <c r="MB91" s="198" t="e">
        <f>SUM(Tabelle2[[#This Row],[Oct 23 EV]:[Dec 23 EV]])</f>
        <v>#REF!</v>
      </c>
      <c r="MC91" s="198" t="e">
        <f>SUM(Tabelle2[[#This Row],[Jan 24 EV]:[Mar 24 EV]])</f>
        <v>#REF!</v>
      </c>
      <c r="MD91" s="198" t="e">
        <f>SUM(Tabelle2[[#This Row],[Apr 24 EV]:[Jun 24 EV]])</f>
        <v>#REF!</v>
      </c>
      <c r="ME91" s="198" t="e">
        <f>SUM(Tabelle2[[#This Row],[Jul 24 EV]:[Sep 24 EV]])</f>
        <v>#REF!</v>
      </c>
      <c r="MF91" s="198" t="e">
        <f>SUM(Tabelle2[[#This Row],[Oct 24 EV]:[Dec 24 EV]])</f>
        <v>#REF!</v>
      </c>
      <c r="MG91" s="68">
        <v>0</v>
      </c>
      <c r="MH91" s="68">
        <v>0</v>
      </c>
      <c r="MI91" s="68">
        <v>0</v>
      </c>
      <c r="MJ91" s="68">
        <v>0</v>
      </c>
      <c r="MK91" s="68">
        <v>0</v>
      </c>
      <c r="ML91" s="68">
        <v>0</v>
      </c>
      <c r="MM91" s="68">
        <v>0</v>
      </c>
      <c r="MN91" s="68">
        <v>0</v>
      </c>
      <c r="MO91" s="68">
        <v>0</v>
      </c>
      <c r="MP91" s="98">
        <v>0</v>
      </c>
      <c r="MQ91" s="98" t="e">
        <f>$AS91*2.204623/#REF!*$AP91*HU91</f>
        <v>#REF!</v>
      </c>
      <c r="MR91" s="98" t="e">
        <f>$AT91*2.204623/#REF!*$AP91*HV91</f>
        <v>#REF!</v>
      </c>
      <c r="MS91" s="98">
        <v>155.77131243666668</v>
      </c>
      <c r="MT91" s="98">
        <v>0</v>
      </c>
      <c r="MU91" s="98">
        <v>-0.96415512533333336</v>
      </c>
      <c r="MV91" s="98">
        <f>SUM(Tabelle2[[#This Row],[Jan 22 EV]:[Dec 22 EV]])</f>
        <v>0</v>
      </c>
      <c r="MW91" s="98" t="e">
        <f>SUM(Tabelle2[[#This Row],[Jan 23 EV]:[Dec 23 EV]])</f>
        <v>#REF!</v>
      </c>
      <c r="MX91" s="98" t="e">
        <f>SUM(Tabelle2[[#This Row],[Jan 24 EV]:[Dec 24 EV]])</f>
        <v>#REF!</v>
      </c>
      <c r="MY91" s="98">
        <f t="shared" si="51"/>
        <v>0</v>
      </c>
      <c r="MZ91" s="98">
        <f t="shared" si="52"/>
        <v>0</v>
      </c>
      <c r="NA91" s="98">
        <f t="shared" si="53"/>
        <v>0</v>
      </c>
      <c r="NB91" s="98">
        <f t="shared" si="54"/>
        <v>0</v>
      </c>
      <c r="NC91" s="52">
        <v>0</v>
      </c>
      <c r="ND91" s="52">
        <v>0</v>
      </c>
      <c r="NE91" s="52">
        <v>0</v>
      </c>
      <c r="NF91" s="52">
        <v>0</v>
      </c>
      <c r="NG91" s="52">
        <v>0</v>
      </c>
      <c r="NH91" s="52">
        <v>0</v>
      </c>
      <c r="NI91" s="52">
        <v>0</v>
      </c>
      <c r="NJ91" s="52">
        <v>0</v>
      </c>
      <c r="NK91" s="52">
        <v>0</v>
      </c>
      <c r="NL91" s="52">
        <v>0</v>
      </c>
      <c r="NM91" s="52">
        <v>0</v>
      </c>
      <c r="NN91" s="52">
        <v>0</v>
      </c>
      <c r="NO91" s="198">
        <f t="shared" si="58"/>
        <v>0</v>
      </c>
      <c r="NP91" s="198">
        <f t="shared" si="59"/>
        <v>0</v>
      </c>
      <c r="NQ91" s="198">
        <f t="shared" si="60"/>
        <v>0</v>
      </c>
      <c r="NR91" s="198">
        <f t="shared" si="61"/>
        <v>0</v>
      </c>
      <c r="NS91" s="198">
        <f t="shared" si="62"/>
        <v>0</v>
      </c>
      <c r="NT91" s="198">
        <v>0</v>
      </c>
      <c r="NU91" s="198">
        <v>0</v>
      </c>
      <c r="NV91" s="198">
        <v>0</v>
      </c>
      <c r="NW91" s="198">
        <v>0</v>
      </c>
      <c r="NX91" s="198">
        <v>0</v>
      </c>
      <c r="NY91" s="198">
        <v>0</v>
      </c>
      <c r="NZ91" s="198">
        <v>0</v>
      </c>
      <c r="OA91" s="198">
        <v>0</v>
      </c>
      <c r="OB91" s="198">
        <v>0</v>
      </c>
      <c r="OC91" s="198">
        <v>0</v>
      </c>
      <c r="OD91" s="198">
        <v>0</v>
      </c>
      <c r="OE91" s="198">
        <v>0</v>
      </c>
      <c r="OF91" s="198">
        <f>SUM(Tabelle2[[#This Row],[Jan 23 B EV]:[Mar 23 B EV]])</f>
        <v>0</v>
      </c>
      <c r="OG91" s="198">
        <f>SUM(Tabelle2[[#This Row],[Apr 23 B EV]:[Jun 23 B EV]])</f>
        <v>0</v>
      </c>
      <c r="OH91" s="198">
        <f>SUM(Tabelle2[[#This Row],[Jul 23 B EV]:[Sep 23 B EV]])</f>
        <v>0</v>
      </c>
      <c r="OI91" s="198">
        <f>SUM(Tabelle2[[#This Row],[Oct 23 B EV]:[Dec 23 B EV]])</f>
        <v>0</v>
      </c>
      <c r="OJ91" s="198">
        <f>SUM(Tabelle2[[#This Row],[Jan 23 B EV]:[Dec 23 B EV]])</f>
        <v>0</v>
      </c>
      <c r="OK91" s="68"/>
      <c r="OL91" s="68"/>
      <c r="OM91" s="43" t="s">
        <v>973</v>
      </c>
      <c r="ON91" s="43">
        <v>0</v>
      </c>
      <c r="OO91" s="43">
        <v>0</v>
      </c>
      <c r="OP91" s="43">
        <v>0</v>
      </c>
      <c r="OQ91" s="68"/>
      <c r="OR91" s="68"/>
      <c r="OS91" s="68"/>
      <c r="OT91" s="68"/>
      <c r="OU91" s="68"/>
      <c r="OV91" s="68"/>
      <c r="OW91" s="68"/>
      <c r="OX91" s="198">
        <v>0</v>
      </c>
      <c r="OY91" s="198">
        <v>0</v>
      </c>
      <c r="OZ91" s="198">
        <v>0</v>
      </c>
      <c r="PA91" s="198">
        <v>0</v>
      </c>
      <c r="PB91" s="353">
        <v>0</v>
      </c>
      <c r="PC91" s="8" t="s">
        <v>57</v>
      </c>
      <c r="PD91" s="332" t="s">
        <v>100</v>
      </c>
      <c r="PE91" s="3" t="s">
        <v>159</v>
      </c>
      <c r="PF91" s="343" t="s">
        <v>45</v>
      </c>
      <c r="PG91" s="131">
        <v>0</v>
      </c>
      <c r="PH91" s="132">
        <v>0</v>
      </c>
      <c r="PI91" s="4">
        <v>1</v>
      </c>
      <c r="PJ91" s="4" t="s">
        <v>45</v>
      </c>
      <c r="PK91" s="4">
        <v>0</v>
      </c>
      <c r="PL91" s="4"/>
      <c r="PM91" s="334"/>
      <c r="PN91" s="332" t="s">
        <v>972</v>
      </c>
      <c r="PO91" s="3" t="s">
        <v>17</v>
      </c>
      <c r="PP91" s="200">
        <v>2407.8740082170316</v>
      </c>
      <c r="PQ91" s="56">
        <v>2220.7924770497352</v>
      </c>
      <c r="PR91" s="56">
        <v>2393.0833333333335</v>
      </c>
      <c r="PS91" s="56">
        <v>2425</v>
      </c>
      <c r="PT91" s="200">
        <v>2151.6666666666665</v>
      </c>
      <c r="PU91" s="200">
        <v>2059.5416666666665</v>
      </c>
      <c r="PV91" s="200">
        <v>2813.8101851851857</v>
      </c>
      <c r="PW91" s="200">
        <v>3372.4709444775326</v>
      </c>
      <c r="PX91" s="200" t="e">
        <f>IF($PI91=1,SUMIF(#REF!,$PF91,#REF!),SUMIF(#REF!,$PJ91,#REF!))</f>
        <v>#REF!</v>
      </c>
      <c r="PY91" s="200" t="e">
        <f>IF($PI91=1,SUMIF(#REF!,$PF91,#REF!),SUMIF(#REF!,$PJ91,#REF!))</f>
        <v>#REF!</v>
      </c>
      <c r="PZ91" s="200" t="e">
        <f>IF($PI91=1,SUMIF(#REF!,$PF91,#REF!),SUMIF(#REF!,$PJ91,#REF!))</f>
        <v>#REF!</v>
      </c>
      <c r="QA91" s="200" t="e">
        <f>IF($PI91=1,SUMIF(#REF!,$PF91,#REF!),SUMIF(#REF!,$PJ91,#REF!))</f>
        <v>#REF!</v>
      </c>
      <c r="QB91" s="200" t="e">
        <f>IF($PI91=1,SUMIF(#REF!,$PF91,#REF!),SUMIF(#REF!,$PJ91,#REF!))</f>
        <v>#REF!</v>
      </c>
      <c r="QC91" s="200" t="e">
        <f>IF($PI91=1,SUMIF(#REF!,$PF91,#REF!),SUMIF(#REF!,$PJ91,#REF!))</f>
        <v>#REF!</v>
      </c>
      <c r="QD91" s="57">
        <f t="shared" si="55"/>
        <v>2.1852597974169394</v>
      </c>
      <c r="QE91" s="57">
        <f t="shared" si="56"/>
        <v>2.3547940000000001</v>
      </c>
      <c r="QF91" s="57">
        <f t="shared" si="50"/>
        <v>2.3861999999999997</v>
      </c>
      <c r="QG91" s="57">
        <f t="shared" si="57"/>
        <v>2.1172399999999998</v>
      </c>
      <c r="QH91" s="57">
        <f t="shared" si="85"/>
        <v>2.0265889999999995</v>
      </c>
      <c r="QI91" s="57">
        <f t="shared" si="86"/>
        <v>2.7687892222222223</v>
      </c>
      <c r="QJ91" s="57">
        <f>IF(Tabelle2[[#This Row],[Index and Premium Usage]]=1,($AW91*(1+$AZ91))*(PW91*(1+$PG91)+$PH91)/1000,($AW91*(1+$AZ91))*(PW91*(1+$PG91)+$PK91)/1000)</f>
        <v>3.3185114093658918</v>
      </c>
      <c r="QK91" s="57" t="e">
        <f>IF($PI91=1,($AW91*(1+$AY91))*(PX91*(1+$PG91)+$PH91)/1000,($AW91*(1+$AZ91))*(PX91*(1+$PG91)+$PK91+Tabelle2[[#This Row],[Premium VW 2023]])/1000)</f>
        <v>#REF!</v>
      </c>
      <c r="QL91" s="57" t="e">
        <f t="shared" si="44"/>
        <v>#REF!</v>
      </c>
      <c r="QM91" s="57" t="e">
        <f t="shared" si="45"/>
        <v>#REF!</v>
      </c>
      <c r="QN91" s="57" t="e">
        <f t="shared" si="46"/>
        <v>#REF!</v>
      </c>
      <c r="QO91" s="57" t="e">
        <f t="shared" si="47"/>
        <v>#REF!</v>
      </c>
      <c r="QP91" s="57" t="e">
        <f t="shared" si="48"/>
        <v>#REF!</v>
      </c>
    </row>
    <row r="92" spans="1:458" ht="15" customHeight="1">
      <c r="A92" s="94" t="s">
        <v>745</v>
      </c>
      <c r="B92" s="94" t="s">
        <v>87</v>
      </c>
      <c r="C92" s="94" t="s">
        <v>1553</v>
      </c>
      <c r="D92" s="2" t="s">
        <v>108</v>
      </c>
      <c r="E92" s="173" t="s">
        <v>304</v>
      </c>
      <c r="F92" s="2" t="s">
        <v>304</v>
      </c>
      <c r="G92" s="2" t="s">
        <v>304</v>
      </c>
      <c r="H92" s="2" t="s">
        <v>1557</v>
      </c>
      <c r="I92" s="188" t="s">
        <v>372</v>
      </c>
      <c r="J92" s="2" t="s">
        <v>1238</v>
      </c>
      <c r="K92" s="2" t="s">
        <v>28</v>
      </c>
      <c r="L92" s="2" t="s">
        <v>28</v>
      </c>
      <c r="M92" s="2" t="s">
        <v>379</v>
      </c>
      <c r="N92" s="2">
        <v>0</v>
      </c>
      <c r="O92" s="64"/>
      <c r="P92" s="3"/>
      <c r="Q92" s="2"/>
      <c r="R92" s="63"/>
      <c r="S92" s="63"/>
      <c r="T92" s="94" t="s">
        <v>1282</v>
      </c>
      <c r="U92" s="63" t="s">
        <v>14</v>
      </c>
      <c r="V92" s="63"/>
      <c r="W92" s="63"/>
      <c r="X92" s="94"/>
      <c r="Y92" s="2" t="s">
        <v>235</v>
      </c>
      <c r="Z92" s="2" t="s">
        <v>261</v>
      </c>
      <c r="AA92" s="2" t="s">
        <v>380</v>
      </c>
      <c r="AB92" s="2">
        <v>0</v>
      </c>
      <c r="AC92" s="2" t="s">
        <v>1020</v>
      </c>
      <c r="AD92" s="63"/>
      <c r="AE92" s="63"/>
      <c r="AF92" s="63" t="s">
        <v>119</v>
      </c>
      <c r="AG92" s="2">
        <v>0</v>
      </c>
      <c r="AH92" s="2">
        <v>0</v>
      </c>
      <c r="AI92" s="2">
        <v>0</v>
      </c>
      <c r="AJ92" s="63" t="s">
        <v>120</v>
      </c>
      <c r="AK92" s="66"/>
      <c r="AL92" s="67"/>
      <c r="AM92" s="67"/>
      <c r="AN92" s="67"/>
      <c r="AO92" s="67"/>
      <c r="AP92" s="67">
        <v>1</v>
      </c>
      <c r="AQ92" s="129"/>
      <c r="AR92" s="37">
        <v>0.83</v>
      </c>
      <c r="AS92" s="67">
        <v>0.83</v>
      </c>
      <c r="AT92" s="67">
        <v>0.83</v>
      </c>
      <c r="AU92" s="33">
        <v>0.83</v>
      </c>
      <c r="AV92" s="33">
        <v>0.83</v>
      </c>
      <c r="AW92" s="33">
        <v>0.83</v>
      </c>
      <c r="AX92" s="193"/>
      <c r="AY92" s="61">
        <v>0.2</v>
      </c>
      <c r="AZ92" s="61">
        <v>0.2</v>
      </c>
      <c r="BA92" s="96">
        <v>0</v>
      </c>
      <c r="BB92" s="96">
        <v>0</v>
      </c>
      <c r="BC92" s="96">
        <v>0</v>
      </c>
      <c r="BD92" s="96">
        <v>0</v>
      </c>
      <c r="BE92" s="133">
        <v>0</v>
      </c>
      <c r="BF92" s="133">
        <v>0</v>
      </c>
      <c r="BG92" s="133">
        <v>0</v>
      </c>
      <c r="BH92" s="133">
        <v>0</v>
      </c>
      <c r="BI92" s="133">
        <v>0</v>
      </c>
      <c r="BJ92" s="133">
        <v>0</v>
      </c>
      <c r="BK92" s="133">
        <v>0</v>
      </c>
      <c r="BL92" s="133">
        <v>0</v>
      </c>
      <c r="BM92" s="96">
        <v>0</v>
      </c>
      <c r="BN92" s="96">
        <v>150</v>
      </c>
      <c r="BO92" s="96">
        <v>0</v>
      </c>
      <c r="BP92" s="96">
        <v>0</v>
      </c>
      <c r="BQ92" s="96">
        <v>0</v>
      </c>
      <c r="BR92" s="96">
        <v>0</v>
      </c>
      <c r="BS92" s="96">
        <v>0</v>
      </c>
      <c r="BT92" s="96">
        <v>0</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5">
        <f>SUM(Tabelle2[[#This Row],[Jan 22 CF]:[Mar 22 CF]])</f>
        <v>0</v>
      </c>
      <c r="CL92" s="95">
        <f>SUM(Tabelle2[[#This Row],[Apr 22 CF]:[Jun 22 CF]])</f>
        <v>0</v>
      </c>
      <c r="CM92" s="95">
        <f>SUM(Tabelle2[[#This Row],[Jul 22 CF]:[Sep 22 CF]])</f>
        <v>0</v>
      </c>
      <c r="CN92" s="95">
        <f>SUM(Tabelle2[[#This Row],[Oct 22 CF]:[Dec 22 CF]])</f>
        <v>0</v>
      </c>
      <c r="CO92" s="95">
        <f>SUM(Tabelle2[[#This Row],[Jan 23 CF]:[Mar 23 CF]])</f>
        <v>150</v>
      </c>
      <c r="CP92" s="95">
        <f>SUM(Tabelle2[[#This Row],[Apr 23 CF]:[Jun 23 CF]])</f>
        <v>0</v>
      </c>
      <c r="CQ92" s="95">
        <f>SUM(Tabelle2[[#This Row],[Jul 23 CF]:[Sep 23 CF]])</f>
        <v>0</v>
      </c>
      <c r="CR92" s="95">
        <f>SUM(Tabelle2[[#This Row],[Oct 23 CF]:[Dec 23 CF]])</f>
        <v>0</v>
      </c>
      <c r="CS92" s="95">
        <f>SUM(Tabelle2[[#This Row],[Jan 24 CF]:[Mar 24 CF]])</f>
        <v>0</v>
      </c>
      <c r="CT92" s="95">
        <f>SUM(Tabelle2[[#This Row],[Apr 24 CF]:[Jun 24 CF]])</f>
        <v>0</v>
      </c>
      <c r="CU92" s="95">
        <f>SUM(Tabelle2[[#This Row],[Jul 24 CF]:[Sep 24 CF]])</f>
        <v>0</v>
      </c>
      <c r="CV92" s="95">
        <f>SUM(Tabelle2[[#This Row],[Oct 24 CF]:[Dec 24 CF]])</f>
        <v>0</v>
      </c>
      <c r="CW92" s="98">
        <v>75</v>
      </c>
      <c r="CX92" s="275">
        <v>57</v>
      </c>
      <c r="CY92" s="98">
        <v>0</v>
      </c>
      <c r="CZ92" s="52">
        <v>-12</v>
      </c>
      <c r="DA92" s="52">
        <f>SUM(Tabelle2[[#This Row],[Jan 22 CF]:[Dec 22 CF]])</f>
        <v>0</v>
      </c>
      <c r="DB92" s="98">
        <f>SUM(Tabelle2[[#This Row],[Jan 23 CF]:[Dec 23 CF]])</f>
        <v>150</v>
      </c>
      <c r="DC92" s="98">
        <f>SUM(Tabelle2[[#This Row],[Jan 24 CF]:[Dec 24 CF]])</f>
        <v>0</v>
      </c>
      <c r="DD92" s="98">
        <v>0</v>
      </c>
      <c r="DE92" s="98">
        <v>0</v>
      </c>
      <c r="DF92" s="98">
        <v>0</v>
      </c>
      <c r="DG92" s="98">
        <v>0</v>
      </c>
      <c r="DH92" s="98">
        <v>0</v>
      </c>
      <c r="DI92" s="98">
        <v>0</v>
      </c>
      <c r="DJ92" s="98">
        <v>0</v>
      </c>
      <c r="DK92" s="98">
        <v>0</v>
      </c>
      <c r="DL92" s="98">
        <v>0</v>
      </c>
      <c r="DM92" s="98">
        <v>0</v>
      </c>
      <c r="DN92" s="95"/>
      <c r="DO92" s="95"/>
      <c r="DP92" s="226">
        <v>0.95</v>
      </c>
      <c r="DQ92" s="226">
        <v>0.92500000000000004</v>
      </c>
      <c r="DR92" s="226">
        <v>0.8</v>
      </c>
      <c r="DS92" s="226">
        <v>0.85</v>
      </c>
      <c r="DT92" s="226">
        <v>0.9</v>
      </c>
      <c r="DU92" s="226">
        <v>0.9</v>
      </c>
      <c r="DV92" s="226">
        <v>0.9</v>
      </c>
      <c r="DW92" s="226">
        <v>0.9</v>
      </c>
      <c r="DX92" s="226">
        <v>0.9</v>
      </c>
      <c r="DY92" s="226">
        <v>0.9</v>
      </c>
      <c r="DZ92" s="226">
        <v>0.9</v>
      </c>
      <c r="EA92" s="226">
        <v>0.88</v>
      </c>
      <c r="EB92" s="226">
        <v>0.9</v>
      </c>
      <c r="EC92" s="226">
        <v>0.93</v>
      </c>
      <c r="ED92" s="226">
        <v>0.93</v>
      </c>
      <c r="EE92" s="226">
        <v>0.9</v>
      </c>
      <c r="EF92" s="316">
        <v>0.9</v>
      </c>
      <c r="EG92" s="316">
        <v>0.9</v>
      </c>
      <c r="EH92" s="316">
        <v>0.9</v>
      </c>
      <c r="EI92" s="226">
        <v>0.95</v>
      </c>
      <c r="EJ92" s="226">
        <v>0.95</v>
      </c>
      <c r="EK92" s="226">
        <v>0.95</v>
      </c>
      <c r="EL92" s="226">
        <v>0.97499999999999998</v>
      </c>
      <c r="EM92" s="226">
        <v>0.95</v>
      </c>
      <c r="EN92" s="226">
        <v>0.9</v>
      </c>
      <c r="EO92" s="226">
        <v>0.9</v>
      </c>
      <c r="EP92" s="226">
        <v>0.9</v>
      </c>
      <c r="EQ92" s="226">
        <v>0.9</v>
      </c>
      <c r="ER92" s="226">
        <v>0.9</v>
      </c>
      <c r="ES92" s="226">
        <v>0.9</v>
      </c>
      <c r="ET92" s="226">
        <v>0.9</v>
      </c>
      <c r="EU92" s="226">
        <v>0.9</v>
      </c>
      <c r="EV92" s="226">
        <v>0.9</v>
      </c>
      <c r="EW92" s="226">
        <v>0.9</v>
      </c>
      <c r="EX92" s="226">
        <v>0.9</v>
      </c>
      <c r="EY92" s="226">
        <v>0.9</v>
      </c>
      <c r="EZ92" s="316">
        <v>0.9</v>
      </c>
      <c r="FA92" s="226">
        <v>0.9</v>
      </c>
      <c r="FB92" s="226">
        <v>0.9</v>
      </c>
      <c r="FC92" s="226">
        <v>0.9</v>
      </c>
      <c r="FD92" s="226">
        <v>0.9</v>
      </c>
      <c r="FE92" s="226">
        <v>0.9</v>
      </c>
      <c r="FF92" s="226">
        <v>0.9</v>
      </c>
      <c r="FG92" s="226">
        <v>0</v>
      </c>
      <c r="FH92" s="226">
        <v>0</v>
      </c>
      <c r="FI92" s="226">
        <v>0</v>
      </c>
      <c r="FJ92" s="226">
        <v>0</v>
      </c>
      <c r="FK92" s="226">
        <v>0</v>
      </c>
      <c r="FL92" s="226">
        <v>0</v>
      </c>
      <c r="FM92" s="195">
        <f t="shared" si="70"/>
        <v>0</v>
      </c>
      <c r="FN92" s="195">
        <f t="shared" si="71"/>
        <v>0</v>
      </c>
      <c r="FO92" s="195">
        <f t="shared" si="72"/>
        <v>0</v>
      </c>
      <c r="FP92" s="195">
        <f t="shared" si="73"/>
        <v>0</v>
      </c>
      <c r="FQ92" s="195">
        <f t="shared" si="74"/>
        <v>0</v>
      </c>
      <c r="FR92" s="195">
        <f t="shared" si="75"/>
        <v>0</v>
      </c>
      <c r="FS92" s="195">
        <f t="shared" si="76"/>
        <v>0</v>
      </c>
      <c r="FT92" s="95">
        <f t="shared" si="77"/>
        <v>0</v>
      </c>
      <c r="FU92" s="95">
        <f t="shared" si="78"/>
        <v>0</v>
      </c>
      <c r="FV92" s="95">
        <f t="shared" si="79"/>
        <v>0</v>
      </c>
      <c r="FW92" s="95">
        <f t="shared" si="80"/>
        <v>0</v>
      </c>
      <c r="FX92" s="95">
        <f t="shared" si="81"/>
        <v>0</v>
      </c>
      <c r="FY92" s="95">
        <f t="shared" si="82"/>
        <v>0</v>
      </c>
      <c r="FZ92" s="95">
        <f t="shared" si="83"/>
        <v>150</v>
      </c>
      <c r="GA92" s="95">
        <f t="shared" si="63"/>
        <v>0</v>
      </c>
      <c r="GB92" s="95">
        <f t="shared" si="64"/>
        <v>0</v>
      </c>
      <c r="GC92" s="95">
        <f t="shared" si="65"/>
        <v>0</v>
      </c>
      <c r="GD92" s="95">
        <f t="shared" si="66"/>
        <v>0</v>
      </c>
      <c r="GE92" s="95">
        <f t="shared" si="67"/>
        <v>0</v>
      </c>
      <c r="GF92" s="95">
        <f t="shared" si="68"/>
        <v>0</v>
      </c>
      <c r="GG92" s="95">
        <f t="shared" si="69"/>
        <v>0</v>
      </c>
      <c r="GH92" s="95">
        <f t="shared" si="84"/>
        <v>0</v>
      </c>
      <c r="GI92" s="95">
        <f>BW92*Tabelle2[[#This Row],[Nov 2023 AF]]</f>
        <v>0</v>
      </c>
      <c r="GJ92" s="95">
        <f>BX92*Tabelle2[[#This Row],[Dec 2023 AF]]</f>
        <v>0</v>
      </c>
      <c r="GK92" s="95">
        <f>BY92*Tabelle2[[#This Row],[Jan 2024 AF]]</f>
        <v>0</v>
      </c>
      <c r="GL92" s="95">
        <f>BZ92*Tabelle2[[#This Row],[Feb 2024 AF]]</f>
        <v>0</v>
      </c>
      <c r="GM92" s="95">
        <f>CA92*Tabelle2[[#This Row],[Mar 2024 AF]]</f>
        <v>0</v>
      </c>
      <c r="GN92" s="95">
        <f>CB92*Tabelle2[[#This Row],[Apr 2024 AF]]</f>
        <v>0</v>
      </c>
      <c r="GO92" s="95">
        <f>CC92*Tabelle2[[#This Row],[May 2024 AF]]</f>
        <v>0</v>
      </c>
      <c r="GP92" s="95">
        <f>CD92*Tabelle2[[#This Row],[Jun 2024 AF]]</f>
        <v>0</v>
      </c>
      <c r="GQ92" s="95">
        <f>CE92*Tabelle2[[#This Row],[Jul 2024 AF]]</f>
        <v>0</v>
      </c>
      <c r="GR92" s="95">
        <f>CF92*Tabelle2[[#This Row],[Aug 2024 AF]]</f>
        <v>0</v>
      </c>
      <c r="GS92" s="95">
        <f>CG92*Tabelle2[[#This Row],[Sep 2024 AF]]</f>
        <v>0</v>
      </c>
      <c r="GT92" s="95">
        <f>CH92*Tabelle2[[#This Row],[Oct 2024 AF]]</f>
        <v>0</v>
      </c>
      <c r="GU92" s="95">
        <f>CI92*Tabelle2[[#This Row],[Nov 2024 AF]]</f>
        <v>0</v>
      </c>
      <c r="GV92" s="95">
        <f>CJ92*Tabelle2[[#This Row],[Dec 2024 AF]]</f>
        <v>0</v>
      </c>
      <c r="GW92" s="95">
        <f>SUM(Tabelle2[[#This Row],[Jan 22 NF]:[Mar 22 NF]])</f>
        <v>0</v>
      </c>
      <c r="GX92" s="95">
        <f>SUM(Tabelle2[[#This Row],[Apr 22 NF]:[Jun 22 NF]])</f>
        <v>0</v>
      </c>
      <c r="GY92" s="95">
        <f>SUM(Tabelle2[[#This Row],[Jul 22 NF]:[Sep 22 NF]])</f>
        <v>0</v>
      </c>
      <c r="GZ92" s="95">
        <f>SUM(Tabelle2[[#This Row],[Oct 22 NF]:[Dec 22 NF]])</f>
        <v>0</v>
      </c>
      <c r="HA92" s="98">
        <f>SUM(Tabelle2[[#This Row],[Jan 23 NF]:[Mar 23 NF]])</f>
        <v>150</v>
      </c>
      <c r="HB92" s="98">
        <f>SUM(Tabelle2[[#This Row],[Apr 23 NF]:[Jun 23 NF]])</f>
        <v>0</v>
      </c>
      <c r="HC92" s="98">
        <f>SUM(Tabelle2[[#This Row],[Jul 23 NF]:[Sep 23 NF]])</f>
        <v>0</v>
      </c>
      <c r="HD92" s="98">
        <f>SUM(Tabelle2[[#This Row],[Oct 23 NF]:[Dec 23 NF]])</f>
        <v>0</v>
      </c>
      <c r="HE92" s="95">
        <f>SUM(Tabelle2[[#This Row],[Jan 24 NF]:[Mar 24 NF]])</f>
        <v>0</v>
      </c>
      <c r="HF92" s="98">
        <f>SUM(Tabelle2[[#This Row],[Apr 24 NF]:[Jun 24 NF]])</f>
        <v>0</v>
      </c>
      <c r="HG92" s="98">
        <f>SUM(Tabelle2[[#This Row],[Jul 24 NF]:[Sep 24 NF]])</f>
        <v>0</v>
      </c>
      <c r="HH92" s="98">
        <f>SUM(Tabelle2[[#This Row],[Oct 24 NF]:[Dec 24 NF]])</f>
        <v>0</v>
      </c>
      <c r="HI92" s="95">
        <v>0</v>
      </c>
      <c r="HJ92" s="95">
        <v>0</v>
      </c>
      <c r="HK92" s="95">
        <v>0</v>
      </c>
      <c r="HL92" s="95">
        <v>0</v>
      </c>
      <c r="HM92" s="95">
        <v>0</v>
      </c>
      <c r="HN92" s="95">
        <v>0</v>
      </c>
      <c r="HO92" s="95">
        <v>0</v>
      </c>
      <c r="HP92" s="95">
        <v>0</v>
      </c>
      <c r="HQ92" s="95">
        <v>0</v>
      </c>
      <c r="HR92" s="95">
        <v>0</v>
      </c>
      <c r="HS92" s="95">
        <v>0</v>
      </c>
      <c r="HT92" s="95">
        <v>0</v>
      </c>
      <c r="HU92" s="95">
        <v>-94</v>
      </c>
      <c r="HV92" s="98">
        <v>75</v>
      </c>
      <c r="HW92" s="98">
        <v>57</v>
      </c>
      <c r="HX92" s="98">
        <v>0</v>
      </c>
      <c r="HY92" s="98">
        <v>-12</v>
      </c>
      <c r="HZ92" s="98">
        <f>SUM(Tabelle2[[#This Row],[Jan 22 NF]:[Dec 22 NF]])</f>
        <v>0</v>
      </c>
      <c r="IA92" s="98">
        <f>SUM(Tabelle2[[#This Row],[Jan 23 NF]:[Dec 23 NF]])</f>
        <v>150</v>
      </c>
      <c r="IB92" s="98">
        <f>SUM(Tabelle2[[#This Row],[Jan 24 NF]:[Dec 24 NF]])</f>
        <v>0</v>
      </c>
      <c r="IC92" s="98">
        <f>IFERROR(Tabelle2[[#This Row],[2025 CF]]*Tabelle2[[#This Row],[2025 AF]],0)</f>
        <v>0</v>
      </c>
      <c r="ID92" s="98">
        <f>IFERROR(Tabelle2[[#This Row],[2026 CF]]*Tabelle2[[#This Row],[2026 AF]],0)</f>
        <v>0</v>
      </c>
      <c r="IE92" s="98">
        <f>IFERROR(Tabelle2[[#This Row],[2027 CF]]*Tabelle2[[#This Row],[2027 AF]],0)</f>
        <v>0</v>
      </c>
      <c r="IF92" s="98">
        <f>IFERROR(Tabelle2[[#This Row],[2028 CF]]*Tabelle2[[#This Row],[2028 AF]],0)</f>
        <v>0</v>
      </c>
      <c r="IG92" s="98">
        <f>IFERROR(Tabelle2[[#This Row],[2029 CF]]*Tabelle2[[#This Row],[2029 AF]],0)</f>
        <v>0</v>
      </c>
      <c r="IH92" s="98">
        <f>IFERROR(Tabelle2[[#This Row],[2030 CF]]*Tabelle2[[#This Row],[2030 AF]],0)</f>
        <v>0</v>
      </c>
      <c r="II92" s="98">
        <f>IFERROR(Tabelle2[[#This Row],[2031 CF]]*Tabelle2[[#This Row],[2031 AF]],0)</f>
        <v>0</v>
      </c>
      <c r="IJ92" s="98">
        <f>IFERROR(Tabelle2[[#This Row],[2032 CF]]*Tabelle2[[#This Row],[2032 AF]],0)</f>
        <v>0</v>
      </c>
      <c r="IK92" s="98">
        <f>IFERROR(Tabelle2[[#This Row],[2033 CF]]*Tabelle2[[#This Row],[2033 AF]],0)</f>
        <v>0</v>
      </c>
      <c r="IL92" s="98">
        <f>IFERROR(Tabelle2[[#This Row],[2034 CF]]*Tabelle2[[#This Row],[2034 AF]],0)</f>
        <v>0</v>
      </c>
      <c r="IM92" s="98">
        <f>IFERROR(Tabelle2[[#This Row],[2035 CF]]*Tabelle2[[#This Row],[2035 AF]],0)</f>
        <v>0</v>
      </c>
      <c r="IN92" s="51">
        <v>0</v>
      </c>
      <c r="IO92" s="51">
        <v>0</v>
      </c>
      <c r="IP92" s="51">
        <v>0</v>
      </c>
      <c r="IQ92" s="51">
        <v>0</v>
      </c>
      <c r="IR92" s="51">
        <v>0</v>
      </c>
      <c r="IS92" s="51">
        <v>0</v>
      </c>
      <c r="IT92" s="51">
        <v>0</v>
      </c>
      <c r="IU92" s="51">
        <v>0</v>
      </c>
      <c r="IV92" s="51">
        <v>0</v>
      </c>
      <c r="IW92" s="51">
        <v>0</v>
      </c>
      <c r="IX92" s="51">
        <v>0</v>
      </c>
      <c r="IY92" s="51">
        <v>0</v>
      </c>
      <c r="IZ92" s="199">
        <v>0</v>
      </c>
      <c r="JA92" s="199">
        <v>0</v>
      </c>
      <c r="JB92" s="199">
        <v>0</v>
      </c>
      <c r="JC92" s="199">
        <v>0</v>
      </c>
      <c r="JD92" s="199">
        <v>0</v>
      </c>
      <c r="JE92" s="196">
        <v>0</v>
      </c>
      <c r="JF92" s="196">
        <v>0</v>
      </c>
      <c r="JG92" s="196">
        <v>0</v>
      </c>
      <c r="JH92" s="196">
        <v>0</v>
      </c>
      <c r="JI92" s="196">
        <v>0</v>
      </c>
      <c r="JJ92" s="196">
        <v>0</v>
      </c>
      <c r="JK92" s="196">
        <v>0</v>
      </c>
      <c r="JL92" s="196">
        <v>0</v>
      </c>
      <c r="JM92" s="196">
        <v>0</v>
      </c>
      <c r="JN92" s="196">
        <v>0</v>
      </c>
      <c r="JO92" s="196">
        <v>0</v>
      </c>
      <c r="JP92" s="196">
        <v>0</v>
      </c>
      <c r="JQ92" s="196">
        <f>SUM(Tabelle2[[#This Row],[Jan-23B]:[Mar-23B]])</f>
        <v>0</v>
      </c>
      <c r="JR92" s="196">
        <f>SUM(Tabelle2[[#This Row],[Apr-23B]:[Jun-23B]])</f>
        <v>0</v>
      </c>
      <c r="JS92" s="196">
        <f>SUM(Tabelle2[[#This Row],[Jul-23B]:[Sep-23B]])</f>
        <v>0</v>
      </c>
      <c r="JT92" s="196">
        <f>SUM(Tabelle2[[#This Row],[Oct-23B]:[Dec-23B]])</f>
        <v>0</v>
      </c>
      <c r="JU92" s="196">
        <f>SUM(Tabelle2[[#This Row],[1Q23 B1]:[4Q23 B]])</f>
        <v>0</v>
      </c>
      <c r="JV92" s="196">
        <v>0</v>
      </c>
      <c r="JW92" s="196">
        <v>0</v>
      </c>
      <c r="JX92" s="196">
        <v>0</v>
      </c>
      <c r="JY92" s="196">
        <v>0</v>
      </c>
      <c r="JZ92" s="196">
        <v>0</v>
      </c>
      <c r="KA92" s="196">
        <v>0</v>
      </c>
      <c r="KB92" s="196">
        <v>0</v>
      </c>
      <c r="KC92" s="196">
        <v>0</v>
      </c>
      <c r="KD92" s="196">
        <v>0</v>
      </c>
      <c r="KE92" s="196">
        <v>0</v>
      </c>
      <c r="KF92" s="196" t="str">
        <f>IF(SUM(Tabelle2[[#This Row],[2018 NF]:[2028 NF]],Tabelle2[[#This Row],[2023 B]])&gt;0,"yes","no")</f>
        <v>yes</v>
      </c>
      <c r="KG92" s="196">
        <f>IFERROR(INDEX(Tabelle2[[#Headers],[2005 NF]:[2034 NF]],MATCH(TRUE,INDEX(Tabelle2[[#This Row],[2005 NF]:[2034 NF]]&gt;1000,),0)),0)</f>
        <v>0</v>
      </c>
      <c r="KH92" s="196">
        <f>IFERROR(LOOKUP(2,1/(Tabelle2[[#This Row],[2005 NF]:[2035 NF]]&gt;1000),Tabelle2[[#Headers],[2005 NF]:[2035 NF]]),0)</f>
        <v>0</v>
      </c>
      <c r="KI92" s="196">
        <f>SUM(Tabelle2[[#This Row],[Jan 23 NF]:[Mar 23 NF]])</f>
        <v>150</v>
      </c>
      <c r="KJ92" s="196">
        <f>SUM(Tabelle2[[#This Row],[Jan-23B]:[Mar-23B]])</f>
        <v>0</v>
      </c>
      <c r="KK92" s="52">
        <v>0</v>
      </c>
      <c r="KL92" s="52">
        <v>0</v>
      </c>
      <c r="KM92" s="52">
        <v>0</v>
      </c>
      <c r="KN92" s="52">
        <v>0</v>
      </c>
      <c r="KO92" s="52">
        <v>0</v>
      </c>
      <c r="KP92" s="52">
        <v>0</v>
      </c>
      <c r="KQ92" s="52">
        <v>0</v>
      </c>
      <c r="KR92" s="52">
        <v>0</v>
      </c>
      <c r="KS92" s="52">
        <v>0</v>
      </c>
      <c r="KT92" s="52">
        <v>0</v>
      </c>
      <c r="KU92" s="52">
        <v>0</v>
      </c>
      <c r="KV92" s="52">
        <v>0</v>
      </c>
      <c r="KW92" s="52">
        <v>0</v>
      </c>
      <c r="KX92" s="52">
        <v>9.1491854500000009</v>
      </c>
      <c r="KY92" s="52">
        <v>0</v>
      </c>
      <c r="KZ92" s="52">
        <v>0</v>
      </c>
      <c r="LA92" s="52" t="e">
        <f>$AV92*2.204623/#REF!*$AP92*Tabelle2[[#This Row],[May 23 NF]]</f>
        <v>#REF!</v>
      </c>
      <c r="LB92" s="52" t="e">
        <f>$AV92*2.204623/#REF!*$AP92*Tabelle2[[#This Row],[Jun 23 NF]]</f>
        <v>#REF!</v>
      </c>
      <c r="LC92" s="52" t="e">
        <f>$AV92*2.204623/#REF!*$AP92*Tabelle2[[#This Row],[Jul 23 NF]]</f>
        <v>#REF!</v>
      </c>
      <c r="LD92" s="52" t="e">
        <f>$AV92*2.204623/#REF!*$AP92*Tabelle2[[#This Row],[Aug 23 NF]]</f>
        <v>#REF!</v>
      </c>
      <c r="LE92" s="52" t="e">
        <f>$AV92*2.204623/#REF!*$AP92*Tabelle2[[#This Row],[Sep 23 NF]]</f>
        <v>#REF!</v>
      </c>
      <c r="LF92" s="52" t="e">
        <f>$AV92*2.204623/#REF!*$AP92*Tabelle2[[#This Row],[Oct 23 NF]]</f>
        <v>#REF!</v>
      </c>
      <c r="LG92" s="52" t="e">
        <f>$AV92*2.204623/#REF!*$AP92*Tabelle2[[#This Row],[Nov 23 NF]]</f>
        <v>#REF!</v>
      </c>
      <c r="LH92" s="52" t="e">
        <f>$AV92*2.204623/#REF!*$AP92*Tabelle2[[#This Row],[Dec 23 NF]]</f>
        <v>#REF!</v>
      </c>
      <c r="LI92" s="52" t="e">
        <f>$AV92*2.204623/#REF!*$AP92*Tabelle2[[#This Row],[Jan 24 NF]]</f>
        <v>#REF!</v>
      </c>
      <c r="LJ92" s="52" t="e">
        <f>$AV92*2.204623/#REF!*$AP92*Tabelle2[[#This Row],[Feb 24 NF]]</f>
        <v>#REF!</v>
      </c>
      <c r="LK92" s="52" t="e">
        <f>$AV92*2.204623/#REF!*$AP92*Tabelle2[[#This Row],[Mar 24 NF]]</f>
        <v>#REF!</v>
      </c>
      <c r="LL92" s="52" t="e">
        <f>$AV92*2.204623/#REF!*$AP92*Tabelle2[[#This Row],[Apr 24 NF]]</f>
        <v>#REF!</v>
      </c>
      <c r="LM92" s="52" t="e">
        <f>$AV92*2.204623/#REF!*$AP92*Tabelle2[[#This Row],[May 24 NF]]</f>
        <v>#REF!</v>
      </c>
      <c r="LN92" s="52" t="e">
        <f>$AV92*2.204623/#REF!*$AP92*Tabelle2[[#This Row],[Jun 24 NF]]</f>
        <v>#REF!</v>
      </c>
      <c r="LO92" s="52" t="e">
        <f>$AV92*2.204623/#REF!*$AP92*Tabelle2[[#This Row],[Jul 24 NF]]</f>
        <v>#REF!</v>
      </c>
      <c r="LP92" s="52" t="e">
        <f>$AV92*2.204623/#REF!*$AP92*Tabelle2[[#This Row],[Aug 24 NF]]</f>
        <v>#REF!</v>
      </c>
      <c r="LQ92" s="52" t="e">
        <f>$AV92*2.204623/#REF!*$AP92*Tabelle2[[#This Row],[Sep 24 NF]]</f>
        <v>#REF!</v>
      </c>
      <c r="LR92" s="52" t="e">
        <f>$AV92*2.204623/#REF!*$AP92*Tabelle2[[#This Row],[Oct 24 NF]]</f>
        <v>#REF!</v>
      </c>
      <c r="LS92" s="52" t="e">
        <f>$AV92*2.204623/#REF!*$AP92*Tabelle2[[#This Row],[Nov 24 NF]]</f>
        <v>#REF!</v>
      </c>
      <c r="LT92" s="52" t="e">
        <f>$AV92*2.204623/#REF!*$AP92*Tabelle2[[#This Row],[Dec 24 NF]]</f>
        <v>#REF!</v>
      </c>
      <c r="LU92" s="198">
        <f>SUM(Tabelle2[[#This Row],[Jan 22 EV]:[Mar 22 EV]])</f>
        <v>0</v>
      </c>
      <c r="LV92" s="198">
        <f>SUM(Tabelle2[[#This Row],[Apr 22 EV]:[Jun 22 EV]])</f>
        <v>0</v>
      </c>
      <c r="LW92" s="198">
        <f>SUM(Tabelle2[[#This Row],[Jul 22 EV]:[Sep 22 EV]])</f>
        <v>0</v>
      </c>
      <c r="LX92" s="198">
        <f>SUM(Tabelle2[[#This Row],[Oct 22 EV]:[Dec 22 EV]])</f>
        <v>0</v>
      </c>
      <c r="LY92" s="198">
        <f>SUM(Tabelle2[[#This Row],[Jan 23 EV]:[Mar 23 EV]])</f>
        <v>9.1491854500000009</v>
      </c>
      <c r="LZ92" s="198" t="e">
        <f>SUM(Tabelle2[[#This Row],[Apr 23 EV]:[Jun 23 EV]])</f>
        <v>#REF!</v>
      </c>
      <c r="MA92" s="198" t="e">
        <f>SUM(Tabelle2[[#This Row],[Jul 23 EV]:[Sep 23 EV]])</f>
        <v>#REF!</v>
      </c>
      <c r="MB92" s="198" t="e">
        <f>SUM(Tabelle2[[#This Row],[Oct 23 EV]:[Dec 23 EV]])</f>
        <v>#REF!</v>
      </c>
      <c r="MC92" s="198" t="e">
        <f>SUM(Tabelle2[[#This Row],[Jan 24 EV]:[Mar 24 EV]])</f>
        <v>#REF!</v>
      </c>
      <c r="MD92" s="198" t="e">
        <f>SUM(Tabelle2[[#This Row],[Apr 24 EV]:[Jun 24 EV]])</f>
        <v>#REF!</v>
      </c>
      <c r="ME92" s="198" t="e">
        <f>SUM(Tabelle2[[#This Row],[Jul 24 EV]:[Sep 24 EV]])</f>
        <v>#REF!</v>
      </c>
      <c r="MF92" s="198" t="e">
        <f>SUM(Tabelle2[[#This Row],[Oct 24 EV]:[Dec 24 EV]])</f>
        <v>#REF!</v>
      </c>
      <c r="MG92" s="68">
        <v>0</v>
      </c>
      <c r="MH92" s="68">
        <v>0</v>
      </c>
      <c r="MI92" s="68">
        <v>0</v>
      </c>
      <c r="MJ92" s="68">
        <v>0</v>
      </c>
      <c r="MK92" s="68">
        <v>0</v>
      </c>
      <c r="ML92" s="68">
        <v>0</v>
      </c>
      <c r="MM92" s="68">
        <v>0</v>
      </c>
      <c r="MN92" s="68">
        <v>0</v>
      </c>
      <c r="MO92" s="68">
        <v>0</v>
      </c>
      <c r="MP92" s="98">
        <v>0</v>
      </c>
      <c r="MQ92" s="98" t="e">
        <f>$AS92*2.204623/#REF!*$AP92*HU92</f>
        <v>#REF!</v>
      </c>
      <c r="MR92" s="98" t="e">
        <f>$AT92*2.204623/#REF!*$AP92*HV92</f>
        <v>#REF!</v>
      </c>
      <c r="MS92" s="98">
        <v>3.4766904710000004</v>
      </c>
      <c r="MT92" s="98">
        <v>0</v>
      </c>
      <c r="MU92" s="98">
        <v>-0.73193483600000009</v>
      </c>
      <c r="MV92" s="98">
        <f>SUM(Tabelle2[[#This Row],[Jan 22 EV]:[Dec 22 EV]])</f>
        <v>0</v>
      </c>
      <c r="MW92" s="98" t="e">
        <f>SUM(Tabelle2[[#This Row],[Jan 23 EV]:[Dec 23 EV]])</f>
        <v>#REF!</v>
      </c>
      <c r="MX92" s="98" t="e">
        <f>SUM(Tabelle2[[#This Row],[Jan 24 EV]:[Dec 24 EV]])</f>
        <v>#REF!</v>
      </c>
      <c r="MY92" s="98">
        <f t="shared" si="51"/>
        <v>0</v>
      </c>
      <c r="MZ92" s="98">
        <f t="shared" si="52"/>
        <v>0</v>
      </c>
      <c r="NA92" s="98">
        <f t="shared" si="53"/>
        <v>0</v>
      </c>
      <c r="NB92" s="98">
        <f t="shared" si="54"/>
        <v>0</v>
      </c>
      <c r="NC92" s="52">
        <v>0</v>
      </c>
      <c r="ND92" s="52">
        <v>0</v>
      </c>
      <c r="NE92" s="52">
        <v>0</v>
      </c>
      <c r="NF92" s="52">
        <v>0</v>
      </c>
      <c r="NG92" s="52">
        <v>0</v>
      </c>
      <c r="NH92" s="52">
        <v>0</v>
      </c>
      <c r="NI92" s="52">
        <v>0</v>
      </c>
      <c r="NJ92" s="52">
        <v>0</v>
      </c>
      <c r="NK92" s="52">
        <v>0</v>
      </c>
      <c r="NL92" s="52">
        <v>0</v>
      </c>
      <c r="NM92" s="52">
        <v>0</v>
      </c>
      <c r="NN92" s="52">
        <v>0</v>
      </c>
      <c r="NO92" s="198">
        <f t="shared" si="58"/>
        <v>0</v>
      </c>
      <c r="NP92" s="198">
        <f t="shared" si="59"/>
        <v>0</v>
      </c>
      <c r="NQ92" s="198">
        <f t="shared" si="60"/>
        <v>0</v>
      </c>
      <c r="NR92" s="198">
        <f t="shared" si="61"/>
        <v>0</v>
      </c>
      <c r="NS92" s="198">
        <f t="shared" si="62"/>
        <v>0</v>
      </c>
      <c r="NT92" s="198">
        <v>0</v>
      </c>
      <c r="NU92" s="198">
        <v>0</v>
      </c>
      <c r="NV92" s="198">
        <v>0</v>
      </c>
      <c r="NW92" s="198">
        <v>0</v>
      </c>
      <c r="NX92" s="198">
        <v>0</v>
      </c>
      <c r="NY92" s="198">
        <v>0</v>
      </c>
      <c r="NZ92" s="198">
        <v>0</v>
      </c>
      <c r="OA92" s="198">
        <v>0</v>
      </c>
      <c r="OB92" s="198">
        <v>0</v>
      </c>
      <c r="OC92" s="198">
        <v>0</v>
      </c>
      <c r="OD92" s="198">
        <v>0</v>
      </c>
      <c r="OE92" s="198">
        <v>0</v>
      </c>
      <c r="OF92" s="198">
        <f>SUM(Tabelle2[[#This Row],[Jan 23 B EV]:[Mar 23 B EV]])</f>
        <v>0</v>
      </c>
      <c r="OG92" s="198">
        <f>SUM(Tabelle2[[#This Row],[Apr 23 B EV]:[Jun 23 B EV]])</f>
        <v>0</v>
      </c>
      <c r="OH92" s="198">
        <f>SUM(Tabelle2[[#This Row],[Jul 23 B EV]:[Sep 23 B EV]])</f>
        <v>0</v>
      </c>
      <c r="OI92" s="198">
        <f>SUM(Tabelle2[[#This Row],[Oct 23 B EV]:[Dec 23 B EV]])</f>
        <v>0</v>
      </c>
      <c r="OJ92" s="198">
        <f>SUM(Tabelle2[[#This Row],[Jan 23 B EV]:[Dec 23 B EV]])</f>
        <v>0</v>
      </c>
      <c r="OK92" s="68"/>
      <c r="OL92" s="68"/>
      <c r="OM92" s="43" t="s">
        <v>973</v>
      </c>
      <c r="ON92" s="43">
        <v>0</v>
      </c>
      <c r="OO92" s="43">
        <v>0</v>
      </c>
      <c r="OP92" s="43">
        <v>0</v>
      </c>
      <c r="OQ92" s="68"/>
      <c r="OR92" s="68"/>
      <c r="OS92" s="68"/>
      <c r="OT92" s="68"/>
      <c r="OU92" s="68"/>
      <c r="OV92" s="68"/>
      <c r="OW92" s="68"/>
      <c r="OX92" s="198" t="s">
        <v>1229</v>
      </c>
      <c r="OY92" s="198" t="s">
        <v>1229</v>
      </c>
      <c r="OZ92" s="198" t="s">
        <v>1229</v>
      </c>
      <c r="PA92" s="198" t="s">
        <v>1229</v>
      </c>
      <c r="PB92" s="353" t="s">
        <v>1229</v>
      </c>
      <c r="PC92" s="130" t="s">
        <v>57</v>
      </c>
      <c r="PD92" s="53" t="s">
        <v>100</v>
      </c>
      <c r="PE92" s="53" t="s">
        <v>159</v>
      </c>
      <c r="PF92" s="53" t="s">
        <v>45</v>
      </c>
      <c r="PG92" s="53">
        <v>0</v>
      </c>
      <c r="PH92" s="53">
        <v>0</v>
      </c>
      <c r="PI92" s="53">
        <v>1</v>
      </c>
      <c r="PJ92" s="53" t="s">
        <v>45</v>
      </c>
      <c r="PK92" s="53">
        <v>0</v>
      </c>
      <c r="PL92" s="53">
        <v>0</v>
      </c>
      <c r="PM92" s="334"/>
      <c r="PN92" s="53" t="s">
        <v>972</v>
      </c>
      <c r="PO92" s="53" t="s">
        <v>17</v>
      </c>
      <c r="PP92" s="200">
        <v>2407.8740082170316</v>
      </c>
      <c r="PQ92" s="56">
        <v>2220.7924770497352</v>
      </c>
      <c r="PR92" s="56">
        <v>2393.0833333333335</v>
      </c>
      <c r="PS92" s="56">
        <v>2425</v>
      </c>
      <c r="PT92" s="200">
        <v>2151.6666666666665</v>
      </c>
      <c r="PU92" s="200">
        <v>2059.5416666666665</v>
      </c>
      <c r="PV92" s="200">
        <v>2813.8101851851857</v>
      </c>
      <c r="PW92" s="200">
        <v>3372.4709444775326</v>
      </c>
      <c r="PX92" s="200" t="e">
        <f>IF($PI92=1,SUMIF(#REF!,$PF92,#REF!),SUMIF(#REF!,$PJ92,#REF!))</f>
        <v>#REF!</v>
      </c>
      <c r="PY92" s="200" t="e">
        <f>IF($PI92=1,SUMIF(#REF!,$PF92,#REF!),SUMIF(#REF!,$PJ92,#REF!))</f>
        <v>#REF!</v>
      </c>
      <c r="PZ92" s="200" t="e">
        <f>IF($PI92=1,SUMIF(#REF!,$PF92,#REF!),SUMIF(#REF!,$PJ92,#REF!))</f>
        <v>#REF!</v>
      </c>
      <c r="QA92" s="200" t="e">
        <f>IF($PI92=1,SUMIF(#REF!,$PF92,#REF!),SUMIF(#REF!,$PJ92,#REF!))</f>
        <v>#REF!</v>
      </c>
      <c r="QB92" s="200" t="e">
        <f>IF($PI92=1,SUMIF(#REF!,$PF92,#REF!),SUMIF(#REF!,$PJ92,#REF!))</f>
        <v>#REF!</v>
      </c>
      <c r="QC92" s="200" t="e">
        <f>IF($PI92=1,SUMIF(#REF!,$PF92,#REF!),SUMIF(#REF!,$PJ92,#REF!))</f>
        <v>#REF!</v>
      </c>
      <c r="QD92" s="57">
        <f t="shared" si="55"/>
        <v>2.2119093071415361</v>
      </c>
      <c r="QE92" s="57">
        <f t="shared" si="56"/>
        <v>2.3835109999999999</v>
      </c>
      <c r="QF92" s="57">
        <f t="shared" si="50"/>
        <v>2.4152999999999998</v>
      </c>
      <c r="QG92" s="57">
        <f t="shared" si="57"/>
        <v>2.1430599999999993</v>
      </c>
      <c r="QH92" s="57">
        <f t="shared" si="85"/>
        <v>2.0513034999999995</v>
      </c>
      <c r="QI92" s="57">
        <f t="shared" si="86"/>
        <v>2.8025549444444446</v>
      </c>
      <c r="QJ92" s="57">
        <f>IF(Tabelle2[[#This Row],[Index and Premium Usage]]=1,($AW92*(1+$AZ92))*(PW92*(1+$PG92)+$PH92)/1000,($AW92*(1+$AZ92))*(PW92*(1+$PG92)+$PK92)/1000)</f>
        <v>3.3589810606996222</v>
      </c>
      <c r="QK92" s="57" t="e">
        <f>IF($PI92=1,($AW92*(1+$AY92))*(PX92*(1+$PG92)+$PH92)/1000,($AW92*(1+$AZ92))*(PX92*(1+$PG92)+$PK92+Tabelle2[[#This Row],[Premium VW 2023]])/1000)</f>
        <v>#REF!</v>
      </c>
      <c r="QL92" s="57" t="e">
        <f t="shared" si="44"/>
        <v>#REF!</v>
      </c>
      <c r="QM92" s="57" t="e">
        <f t="shared" si="45"/>
        <v>#REF!</v>
      </c>
      <c r="QN92" s="57" t="e">
        <f t="shared" si="46"/>
        <v>#REF!</v>
      </c>
      <c r="QO92" s="57" t="e">
        <f t="shared" si="47"/>
        <v>#REF!</v>
      </c>
      <c r="QP92" s="57" t="e">
        <f t="shared" si="48"/>
        <v>#REF!</v>
      </c>
    </row>
    <row r="93" spans="1:458" ht="15" customHeight="1">
      <c r="A93" s="94" t="s">
        <v>817</v>
      </c>
      <c r="B93" s="94" t="s">
        <v>87</v>
      </c>
      <c r="C93" s="94" t="s">
        <v>1553</v>
      </c>
      <c r="D93" s="2" t="s">
        <v>108</v>
      </c>
      <c r="E93" s="173" t="s">
        <v>304</v>
      </c>
      <c r="F93" s="2" t="s">
        <v>304</v>
      </c>
      <c r="G93" s="2" t="s">
        <v>304</v>
      </c>
      <c r="H93" s="2" t="s">
        <v>1557</v>
      </c>
      <c r="I93" s="188" t="s">
        <v>372</v>
      </c>
      <c r="J93" s="2" t="s">
        <v>1238</v>
      </c>
      <c r="K93" s="2" t="s">
        <v>28</v>
      </c>
      <c r="L93" s="2" t="s">
        <v>28</v>
      </c>
      <c r="M93" s="2" t="s">
        <v>383</v>
      </c>
      <c r="N93" s="64">
        <v>0</v>
      </c>
      <c r="O93" s="64"/>
      <c r="P93" s="3"/>
      <c r="Q93" s="2"/>
      <c r="R93" s="63"/>
      <c r="S93" s="63"/>
      <c r="T93" s="94" t="s">
        <v>1282</v>
      </c>
      <c r="U93" s="63" t="s">
        <v>14</v>
      </c>
      <c r="V93" s="63"/>
      <c r="W93" s="63"/>
      <c r="X93" s="94"/>
      <c r="Y93" s="2" t="s">
        <v>66</v>
      </c>
      <c r="Z93" s="2" t="s">
        <v>261</v>
      </c>
      <c r="AA93" s="2" t="s">
        <v>384</v>
      </c>
      <c r="AB93" s="2">
        <v>0</v>
      </c>
      <c r="AC93" s="2" t="s">
        <v>1022</v>
      </c>
      <c r="AD93" s="63"/>
      <c r="AE93" s="63"/>
      <c r="AF93" s="63" t="s">
        <v>119</v>
      </c>
      <c r="AG93" s="2">
        <v>0</v>
      </c>
      <c r="AH93" s="2">
        <v>0</v>
      </c>
      <c r="AI93" s="2">
        <v>0</v>
      </c>
      <c r="AJ93" s="63" t="s">
        <v>120</v>
      </c>
      <c r="AK93" s="66"/>
      <c r="AL93" s="67"/>
      <c r="AM93" s="67"/>
      <c r="AN93" s="67"/>
      <c r="AO93" s="67"/>
      <c r="AP93" s="67">
        <v>1</v>
      </c>
      <c r="AQ93" s="78"/>
      <c r="AR93" s="37">
        <v>1.33</v>
      </c>
      <c r="AS93" s="67">
        <v>1.33</v>
      </c>
      <c r="AT93" s="67">
        <v>1.33</v>
      </c>
      <c r="AU93" s="33">
        <v>1.33</v>
      </c>
      <c r="AV93" s="33">
        <v>1.33</v>
      </c>
      <c r="AW93" s="33">
        <v>1.33</v>
      </c>
      <c r="AX93" s="193"/>
      <c r="AY93" s="61">
        <v>0.2</v>
      </c>
      <c r="AZ93" s="61">
        <v>0.2</v>
      </c>
      <c r="BA93" s="96">
        <v>0</v>
      </c>
      <c r="BB93" s="96">
        <v>0</v>
      </c>
      <c r="BC93" s="96">
        <v>0</v>
      </c>
      <c r="BD93" s="96">
        <v>0</v>
      </c>
      <c r="BE93" s="133">
        <v>0</v>
      </c>
      <c r="BF93" s="133">
        <v>0</v>
      </c>
      <c r="BG93" s="133">
        <v>0</v>
      </c>
      <c r="BH93" s="133">
        <v>0</v>
      </c>
      <c r="BI93" s="133">
        <v>0</v>
      </c>
      <c r="BJ93" s="133">
        <v>0</v>
      </c>
      <c r="BK93" s="133">
        <v>0</v>
      </c>
      <c r="BL93" s="133">
        <v>0</v>
      </c>
      <c r="BM93" s="96">
        <v>0</v>
      </c>
      <c r="BN93" s="96">
        <v>0</v>
      </c>
      <c r="BO93" s="96">
        <v>0</v>
      </c>
      <c r="BP93" s="96">
        <v>0</v>
      </c>
      <c r="BQ93" s="96">
        <v>0</v>
      </c>
      <c r="BR93" s="96">
        <v>0</v>
      </c>
      <c r="BS93" s="96">
        <v>0</v>
      </c>
      <c r="BT93" s="96">
        <v>0</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5">
        <f>SUM(Tabelle2[[#This Row],[Jan 22 CF]:[Mar 22 CF]])</f>
        <v>0</v>
      </c>
      <c r="CL93" s="95">
        <f>SUM(Tabelle2[[#This Row],[Apr 22 CF]:[Jun 22 CF]])</f>
        <v>0</v>
      </c>
      <c r="CM93" s="95">
        <f>SUM(Tabelle2[[#This Row],[Jul 22 CF]:[Sep 22 CF]])</f>
        <v>0</v>
      </c>
      <c r="CN93" s="95">
        <f>SUM(Tabelle2[[#This Row],[Oct 22 CF]:[Dec 22 CF]])</f>
        <v>0</v>
      </c>
      <c r="CO93" s="95">
        <f>SUM(Tabelle2[[#This Row],[Jan 23 CF]:[Mar 23 CF]])</f>
        <v>0</v>
      </c>
      <c r="CP93" s="95">
        <f>SUM(Tabelle2[[#This Row],[Apr 23 CF]:[Jun 23 CF]])</f>
        <v>0</v>
      </c>
      <c r="CQ93" s="95">
        <f>SUM(Tabelle2[[#This Row],[Jul 23 CF]:[Sep 23 CF]])</f>
        <v>0</v>
      </c>
      <c r="CR93" s="95">
        <f>SUM(Tabelle2[[#This Row],[Oct 23 CF]:[Dec 23 CF]])</f>
        <v>0</v>
      </c>
      <c r="CS93" s="95">
        <f>SUM(Tabelle2[[#This Row],[Jan 24 CF]:[Mar 24 CF]])</f>
        <v>0</v>
      </c>
      <c r="CT93" s="95">
        <f>SUM(Tabelle2[[#This Row],[Apr 24 CF]:[Jun 24 CF]])</f>
        <v>0</v>
      </c>
      <c r="CU93" s="95">
        <f>SUM(Tabelle2[[#This Row],[Jul 24 CF]:[Sep 24 CF]])</f>
        <v>0</v>
      </c>
      <c r="CV93" s="95">
        <f>SUM(Tabelle2[[#This Row],[Oct 24 CF]:[Dec 24 CF]])</f>
        <v>0</v>
      </c>
      <c r="CW93" s="98">
        <v>2253</v>
      </c>
      <c r="CX93" s="275">
        <v>2640</v>
      </c>
      <c r="CY93" s="98">
        <v>0</v>
      </c>
      <c r="CZ93" s="52">
        <v>-26</v>
      </c>
      <c r="DA93" s="52">
        <f>SUM(Tabelle2[[#This Row],[Jan 22 CF]:[Dec 22 CF]])</f>
        <v>0</v>
      </c>
      <c r="DB93" s="98">
        <f>SUM(Tabelle2[[#This Row],[Jan 23 CF]:[Dec 23 CF]])</f>
        <v>0</v>
      </c>
      <c r="DC93" s="98">
        <f>SUM(Tabelle2[[#This Row],[Jan 24 CF]:[Dec 24 CF]])</f>
        <v>0</v>
      </c>
      <c r="DD93" s="98">
        <v>0</v>
      </c>
      <c r="DE93" s="98">
        <v>0</v>
      </c>
      <c r="DF93" s="98">
        <v>0</v>
      </c>
      <c r="DG93" s="98">
        <v>0</v>
      </c>
      <c r="DH93" s="98">
        <v>0</v>
      </c>
      <c r="DI93" s="98">
        <v>0</v>
      </c>
      <c r="DJ93" s="98">
        <v>0</v>
      </c>
      <c r="DK93" s="98">
        <v>0</v>
      </c>
      <c r="DL93" s="98">
        <v>0</v>
      </c>
      <c r="DM93" s="98">
        <v>0</v>
      </c>
      <c r="DN93" s="95"/>
      <c r="DO93" s="95"/>
      <c r="DP93" s="226">
        <v>0.95</v>
      </c>
      <c r="DQ93" s="226">
        <v>0.92500000000000004</v>
      </c>
      <c r="DR93" s="226">
        <v>0.8</v>
      </c>
      <c r="DS93" s="226">
        <v>0.85</v>
      </c>
      <c r="DT93" s="226">
        <v>0.9</v>
      </c>
      <c r="DU93" s="226">
        <v>0.9</v>
      </c>
      <c r="DV93" s="226">
        <v>0.9</v>
      </c>
      <c r="DW93" s="226">
        <v>0.9</v>
      </c>
      <c r="DX93" s="226">
        <v>0.9</v>
      </c>
      <c r="DY93" s="226">
        <v>0.9</v>
      </c>
      <c r="DZ93" s="226">
        <v>0.9</v>
      </c>
      <c r="EA93" s="226">
        <v>0.88</v>
      </c>
      <c r="EB93" s="226">
        <v>0.9</v>
      </c>
      <c r="EC93" s="226">
        <v>0.93</v>
      </c>
      <c r="ED93" s="226">
        <v>0.93</v>
      </c>
      <c r="EE93" s="226">
        <v>0.9</v>
      </c>
      <c r="EF93" s="316">
        <v>0.9</v>
      </c>
      <c r="EG93" s="316">
        <v>0.9</v>
      </c>
      <c r="EH93" s="316">
        <v>0.9</v>
      </c>
      <c r="EI93" s="226">
        <v>0.95</v>
      </c>
      <c r="EJ93" s="226">
        <v>0.95</v>
      </c>
      <c r="EK93" s="226">
        <v>0.95</v>
      </c>
      <c r="EL93" s="226">
        <v>0.97499999999999998</v>
      </c>
      <c r="EM93" s="226">
        <v>0.95</v>
      </c>
      <c r="EN93" s="226">
        <v>0.9</v>
      </c>
      <c r="EO93" s="226">
        <v>0.9</v>
      </c>
      <c r="EP93" s="226">
        <v>0.9</v>
      </c>
      <c r="EQ93" s="226">
        <v>0.9</v>
      </c>
      <c r="ER93" s="226">
        <v>0.9</v>
      </c>
      <c r="ES93" s="226">
        <v>0.9</v>
      </c>
      <c r="ET93" s="226">
        <v>0.9</v>
      </c>
      <c r="EU93" s="226">
        <v>0.9</v>
      </c>
      <c r="EV93" s="226">
        <v>0.9</v>
      </c>
      <c r="EW93" s="226">
        <v>0.9</v>
      </c>
      <c r="EX93" s="226">
        <v>0.9</v>
      </c>
      <c r="EY93" s="226">
        <v>0.9</v>
      </c>
      <c r="EZ93" s="316">
        <v>0.9</v>
      </c>
      <c r="FA93" s="226">
        <v>0.9</v>
      </c>
      <c r="FB93" s="226">
        <v>0.85</v>
      </c>
      <c r="FC93" s="226">
        <v>0.85</v>
      </c>
      <c r="FD93" s="226">
        <v>0.85</v>
      </c>
      <c r="FE93" s="226">
        <v>0.85</v>
      </c>
      <c r="FF93" s="226">
        <v>0.85</v>
      </c>
      <c r="FG93" s="226">
        <v>0.85</v>
      </c>
      <c r="FH93" s="226">
        <v>0.85</v>
      </c>
      <c r="FI93" s="226">
        <v>0.85</v>
      </c>
      <c r="FJ93" s="226">
        <v>0.85</v>
      </c>
      <c r="FK93" s="226">
        <v>0.85</v>
      </c>
      <c r="FL93" s="226">
        <v>0.85</v>
      </c>
      <c r="FM93" s="195">
        <f t="shared" si="70"/>
        <v>0</v>
      </c>
      <c r="FN93" s="195">
        <f t="shared" si="71"/>
        <v>0</v>
      </c>
      <c r="FO93" s="195">
        <f t="shared" si="72"/>
        <v>0</v>
      </c>
      <c r="FP93" s="195">
        <f t="shared" si="73"/>
        <v>0</v>
      </c>
      <c r="FQ93" s="195">
        <f t="shared" si="74"/>
        <v>0</v>
      </c>
      <c r="FR93" s="195">
        <f t="shared" si="75"/>
        <v>0</v>
      </c>
      <c r="FS93" s="195">
        <f t="shared" si="76"/>
        <v>0</v>
      </c>
      <c r="FT93" s="95">
        <f t="shared" si="77"/>
        <v>0</v>
      </c>
      <c r="FU93" s="95">
        <f t="shared" si="78"/>
        <v>0</v>
      </c>
      <c r="FV93" s="95">
        <f t="shared" si="79"/>
        <v>0</v>
      </c>
      <c r="FW93" s="95">
        <f t="shared" si="80"/>
        <v>0</v>
      </c>
      <c r="FX93" s="95">
        <f t="shared" si="81"/>
        <v>0</v>
      </c>
      <c r="FY93" s="95">
        <f t="shared" si="82"/>
        <v>0</v>
      </c>
      <c r="FZ93" s="95">
        <f t="shared" si="83"/>
        <v>0</v>
      </c>
      <c r="GA93" s="95">
        <f t="shared" si="63"/>
        <v>0</v>
      </c>
      <c r="GB93" s="95">
        <f t="shared" si="64"/>
        <v>0</v>
      </c>
      <c r="GC93" s="95">
        <f t="shared" si="65"/>
        <v>0</v>
      </c>
      <c r="GD93" s="95">
        <f t="shared" si="66"/>
        <v>0</v>
      </c>
      <c r="GE93" s="95">
        <f t="shared" si="67"/>
        <v>0</v>
      </c>
      <c r="GF93" s="95">
        <f t="shared" si="68"/>
        <v>0</v>
      </c>
      <c r="GG93" s="95">
        <f t="shared" si="69"/>
        <v>0</v>
      </c>
      <c r="GH93" s="95">
        <f t="shared" si="84"/>
        <v>0</v>
      </c>
      <c r="GI93" s="95">
        <f>BW93*Tabelle2[[#This Row],[Nov 2023 AF]]</f>
        <v>0</v>
      </c>
      <c r="GJ93" s="95">
        <f>BX93*Tabelle2[[#This Row],[Dec 2023 AF]]</f>
        <v>0</v>
      </c>
      <c r="GK93" s="95">
        <f>BY93*Tabelle2[[#This Row],[Jan 2024 AF]]</f>
        <v>0</v>
      </c>
      <c r="GL93" s="95">
        <f>BZ93*Tabelle2[[#This Row],[Feb 2024 AF]]</f>
        <v>0</v>
      </c>
      <c r="GM93" s="95">
        <f>CA93*Tabelle2[[#This Row],[Mar 2024 AF]]</f>
        <v>0</v>
      </c>
      <c r="GN93" s="95">
        <f>CB93*Tabelle2[[#This Row],[Apr 2024 AF]]</f>
        <v>0</v>
      </c>
      <c r="GO93" s="95">
        <f>CC93*Tabelle2[[#This Row],[May 2024 AF]]</f>
        <v>0</v>
      </c>
      <c r="GP93" s="95">
        <f>CD93*Tabelle2[[#This Row],[Jun 2024 AF]]</f>
        <v>0</v>
      </c>
      <c r="GQ93" s="95">
        <f>CE93*Tabelle2[[#This Row],[Jul 2024 AF]]</f>
        <v>0</v>
      </c>
      <c r="GR93" s="95">
        <f>CF93*Tabelle2[[#This Row],[Aug 2024 AF]]</f>
        <v>0</v>
      </c>
      <c r="GS93" s="95">
        <f>CG93*Tabelle2[[#This Row],[Sep 2024 AF]]</f>
        <v>0</v>
      </c>
      <c r="GT93" s="95">
        <f>CH93*Tabelle2[[#This Row],[Oct 2024 AF]]</f>
        <v>0</v>
      </c>
      <c r="GU93" s="95">
        <f>CI93*Tabelle2[[#This Row],[Nov 2024 AF]]</f>
        <v>0</v>
      </c>
      <c r="GV93" s="95">
        <f>CJ93*Tabelle2[[#This Row],[Dec 2024 AF]]</f>
        <v>0</v>
      </c>
      <c r="GW93" s="95">
        <f>SUM(Tabelle2[[#This Row],[Jan 22 NF]:[Mar 22 NF]])</f>
        <v>0</v>
      </c>
      <c r="GX93" s="95">
        <f>SUM(Tabelle2[[#This Row],[Apr 22 NF]:[Jun 22 NF]])</f>
        <v>0</v>
      </c>
      <c r="GY93" s="95">
        <f>SUM(Tabelle2[[#This Row],[Jul 22 NF]:[Sep 22 NF]])</f>
        <v>0</v>
      </c>
      <c r="GZ93" s="95">
        <f>SUM(Tabelle2[[#This Row],[Oct 22 NF]:[Dec 22 NF]])</f>
        <v>0</v>
      </c>
      <c r="HA93" s="98">
        <f>SUM(Tabelle2[[#This Row],[Jan 23 NF]:[Mar 23 NF]])</f>
        <v>0</v>
      </c>
      <c r="HB93" s="98">
        <f>SUM(Tabelle2[[#This Row],[Apr 23 NF]:[Jun 23 NF]])</f>
        <v>0</v>
      </c>
      <c r="HC93" s="98">
        <f>SUM(Tabelle2[[#This Row],[Jul 23 NF]:[Sep 23 NF]])</f>
        <v>0</v>
      </c>
      <c r="HD93" s="98">
        <f>SUM(Tabelle2[[#This Row],[Oct 23 NF]:[Dec 23 NF]])</f>
        <v>0</v>
      </c>
      <c r="HE93" s="95">
        <f>SUM(Tabelle2[[#This Row],[Jan 24 NF]:[Mar 24 NF]])</f>
        <v>0</v>
      </c>
      <c r="HF93" s="98">
        <f>SUM(Tabelle2[[#This Row],[Apr 24 NF]:[Jun 24 NF]])</f>
        <v>0</v>
      </c>
      <c r="HG93" s="98">
        <f>SUM(Tabelle2[[#This Row],[Jul 24 NF]:[Sep 24 NF]])</f>
        <v>0</v>
      </c>
      <c r="HH93" s="98">
        <f>SUM(Tabelle2[[#This Row],[Oct 24 NF]:[Dec 24 NF]])</f>
        <v>0</v>
      </c>
      <c r="HI93" s="95">
        <v>0</v>
      </c>
      <c r="HJ93" s="95">
        <v>0</v>
      </c>
      <c r="HK93" s="95">
        <v>0</v>
      </c>
      <c r="HL93" s="95">
        <v>0</v>
      </c>
      <c r="HM93" s="95">
        <v>0</v>
      </c>
      <c r="HN93" s="95">
        <v>0</v>
      </c>
      <c r="HO93" s="95">
        <v>0</v>
      </c>
      <c r="HP93" s="95">
        <v>0</v>
      </c>
      <c r="HQ93" s="95">
        <v>0</v>
      </c>
      <c r="HR93" s="95">
        <v>0</v>
      </c>
      <c r="HS93" s="95">
        <v>0</v>
      </c>
      <c r="HT93" s="95">
        <v>528</v>
      </c>
      <c r="HU93" s="95">
        <v>677</v>
      </c>
      <c r="HV93" s="98">
        <v>2253</v>
      </c>
      <c r="HW93" s="98">
        <v>2640</v>
      </c>
      <c r="HX93" s="98">
        <v>0</v>
      </c>
      <c r="HY93" s="98">
        <v>-26</v>
      </c>
      <c r="HZ93" s="98">
        <f>SUM(Tabelle2[[#This Row],[Jan 22 NF]:[Dec 22 NF]])</f>
        <v>0</v>
      </c>
      <c r="IA93" s="98">
        <f>SUM(Tabelle2[[#This Row],[Jan 23 NF]:[Dec 23 NF]])</f>
        <v>0</v>
      </c>
      <c r="IB93" s="98">
        <f>SUM(Tabelle2[[#This Row],[Jan 24 NF]:[Dec 24 NF]])</f>
        <v>0</v>
      </c>
      <c r="IC93" s="98">
        <f>IFERROR(Tabelle2[[#This Row],[2025 CF]]*Tabelle2[[#This Row],[2025 AF]],0)</f>
        <v>0</v>
      </c>
      <c r="ID93" s="98">
        <f>IFERROR(Tabelle2[[#This Row],[2026 CF]]*Tabelle2[[#This Row],[2026 AF]],0)</f>
        <v>0</v>
      </c>
      <c r="IE93" s="98">
        <f>IFERROR(Tabelle2[[#This Row],[2027 CF]]*Tabelle2[[#This Row],[2027 AF]],0)</f>
        <v>0</v>
      </c>
      <c r="IF93" s="98">
        <f>IFERROR(Tabelle2[[#This Row],[2028 CF]]*Tabelle2[[#This Row],[2028 AF]],0)</f>
        <v>0</v>
      </c>
      <c r="IG93" s="98">
        <f>IFERROR(Tabelle2[[#This Row],[2029 CF]]*Tabelle2[[#This Row],[2029 AF]],0)</f>
        <v>0</v>
      </c>
      <c r="IH93" s="98">
        <f>IFERROR(Tabelle2[[#This Row],[2030 CF]]*Tabelle2[[#This Row],[2030 AF]],0)</f>
        <v>0</v>
      </c>
      <c r="II93" s="98">
        <f>IFERROR(Tabelle2[[#This Row],[2031 CF]]*Tabelle2[[#This Row],[2031 AF]],0)</f>
        <v>0</v>
      </c>
      <c r="IJ93" s="98">
        <f>IFERROR(Tabelle2[[#This Row],[2032 CF]]*Tabelle2[[#This Row],[2032 AF]],0)</f>
        <v>0</v>
      </c>
      <c r="IK93" s="98">
        <f>IFERROR(Tabelle2[[#This Row],[2033 CF]]*Tabelle2[[#This Row],[2033 AF]],0)</f>
        <v>0</v>
      </c>
      <c r="IL93" s="98">
        <f>IFERROR(Tabelle2[[#This Row],[2034 CF]]*Tabelle2[[#This Row],[2034 AF]],0)</f>
        <v>0</v>
      </c>
      <c r="IM93" s="98">
        <f>IFERROR(Tabelle2[[#This Row],[2035 CF]]*Tabelle2[[#This Row],[2035 AF]],0)</f>
        <v>0</v>
      </c>
      <c r="IN93" s="51">
        <v>0</v>
      </c>
      <c r="IO93" s="51">
        <v>0</v>
      </c>
      <c r="IP93" s="51">
        <v>0</v>
      </c>
      <c r="IQ93" s="51">
        <v>0</v>
      </c>
      <c r="IR93" s="51">
        <v>0</v>
      </c>
      <c r="IS93" s="51">
        <v>0</v>
      </c>
      <c r="IT93" s="51">
        <v>0</v>
      </c>
      <c r="IU93" s="51">
        <v>0</v>
      </c>
      <c r="IV93" s="51">
        <v>0</v>
      </c>
      <c r="IW93" s="51">
        <v>0</v>
      </c>
      <c r="IX93" s="51">
        <v>0</v>
      </c>
      <c r="IY93" s="51">
        <v>0</v>
      </c>
      <c r="IZ93" s="199">
        <v>0</v>
      </c>
      <c r="JA93" s="199">
        <v>0</v>
      </c>
      <c r="JB93" s="199">
        <v>0</v>
      </c>
      <c r="JC93" s="199">
        <v>0</v>
      </c>
      <c r="JD93" s="199">
        <v>0</v>
      </c>
      <c r="JE93" s="196">
        <v>0</v>
      </c>
      <c r="JF93" s="196">
        <v>0</v>
      </c>
      <c r="JG93" s="196">
        <v>0</v>
      </c>
      <c r="JH93" s="196">
        <v>0</v>
      </c>
      <c r="JI93" s="196">
        <v>0</v>
      </c>
      <c r="JJ93" s="196">
        <v>0</v>
      </c>
      <c r="JK93" s="196">
        <v>0</v>
      </c>
      <c r="JL93" s="196">
        <v>0</v>
      </c>
      <c r="JM93" s="196">
        <v>0</v>
      </c>
      <c r="JN93" s="196">
        <v>0</v>
      </c>
      <c r="JO93" s="196">
        <v>0</v>
      </c>
      <c r="JP93" s="196">
        <v>0</v>
      </c>
      <c r="JQ93" s="196">
        <f>SUM(Tabelle2[[#This Row],[Jan-23B]:[Mar-23B]])</f>
        <v>0</v>
      </c>
      <c r="JR93" s="196">
        <f>SUM(Tabelle2[[#This Row],[Apr-23B]:[Jun-23B]])</f>
        <v>0</v>
      </c>
      <c r="JS93" s="196">
        <f>SUM(Tabelle2[[#This Row],[Jul-23B]:[Sep-23B]])</f>
        <v>0</v>
      </c>
      <c r="JT93" s="196">
        <f>SUM(Tabelle2[[#This Row],[Oct-23B]:[Dec-23B]])</f>
        <v>0</v>
      </c>
      <c r="JU93" s="196">
        <f>SUM(Tabelle2[[#This Row],[1Q23 B1]:[4Q23 B]])</f>
        <v>0</v>
      </c>
      <c r="JV93" s="196">
        <v>0</v>
      </c>
      <c r="JW93" s="196">
        <v>0</v>
      </c>
      <c r="JX93" s="196">
        <v>0</v>
      </c>
      <c r="JY93" s="196">
        <v>0</v>
      </c>
      <c r="JZ93" s="196">
        <v>0</v>
      </c>
      <c r="KA93" s="196">
        <v>0</v>
      </c>
      <c r="KB93" s="196">
        <v>0</v>
      </c>
      <c r="KC93" s="196">
        <v>0</v>
      </c>
      <c r="KD93" s="196">
        <v>0</v>
      </c>
      <c r="KE93" s="196">
        <v>0</v>
      </c>
      <c r="KF93" s="196" t="str">
        <f>IF(SUM(Tabelle2[[#This Row],[2018 NF]:[2028 NF]],Tabelle2[[#This Row],[2023 B]])&gt;0,"yes","no")</f>
        <v>yes</v>
      </c>
      <c r="KG93" s="196" t="str">
        <f>IFERROR(INDEX(Tabelle2[[#Headers],[2005 NF]:[2034 NF]],MATCH(TRUE,INDEX(Tabelle2[[#This Row],[2005 NF]:[2034 NF]]&gt;1000,),0)),0)</f>
        <v>2018 NF</v>
      </c>
      <c r="KH93" s="196" t="str">
        <f>IFERROR(LOOKUP(2,1/(Tabelle2[[#This Row],[2005 NF]:[2035 NF]]&gt;1000),Tabelle2[[#Headers],[2005 NF]:[2035 NF]]),0)</f>
        <v>2019 NF</v>
      </c>
      <c r="KI93" s="196">
        <f>SUM(Tabelle2[[#This Row],[Jan 23 NF]:[Mar 23 NF]])</f>
        <v>0</v>
      </c>
      <c r="KJ93" s="196">
        <f>SUM(Tabelle2[[#This Row],[Jan-23B]:[Mar-23B]])</f>
        <v>0</v>
      </c>
      <c r="KK93" s="52">
        <v>0</v>
      </c>
      <c r="KL93" s="52">
        <v>0</v>
      </c>
      <c r="KM93" s="52">
        <v>0</v>
      </c>
      <c r="KN93" s="52">
        <v>0</v>
      </c>
      <c r="KO93" s="52">
        <v>0</v>
      </c>
      <c r="KP93" s="52">
        <v>0</v>
      </c>
      <c r="KQ93" s="52">
        <v>0</v>
      </c>
      <c r="KR93" s="52">
        <v>0</v>
      </c>
      <c r="KS93" s="52">
        <v>0</v>
      </c>
      <c r="KT93" s="52">
        <v>0</v>
      </c>
      <c r="KU93" s="52">
        <v>0</v>
      </c>
      <c r="KV93" s="52">
        <v>0</v>
      </c>
      <c r="KW93" s="52">
        <v>0</v>
      </c>
      <c r="KX93" s="52">
        <v>0</v>
      </c>
      <c r="KY93" s="52">
        <v>0</v>
      </c>
      <c r="KZ93" s="52">
        <v>0</v>
      </c>
      <c r="LA93" s="52" t="e">
        <f>$AV93*2.204623/#REF!*$AP93*Tabelle2[[#This Row],[May 23 NF]]</f>
        <v>#REF!</v>
      </c>
      <c r="LB93" s="52" t="e">
        <f>$AV93*2.204623/#REF!*$AP93*Tabelle2[[#This Row],[Jun 23 NF]]</f>
        <v>#REF!</v>
      </c>
      <c r="LC93" s="52" t="e">
        <f>$AV93*2.204623/#REF!*$AP93*Tabelle2[[#This Row],[Jul 23 NF]]</f>
        <v>#REF!</v>
      </c>
      <c r="LD93" s="52" t="e">
        <f>$AV93*2.204623/#REF!*$AP93*Tabelle2[[#This Row],[Aug 23 NF]]</f>
        <v>#REF!</v>
      </c>
      <c r="LE93" s="52" t="e">
        <f>$AV93*2.204623/#REF!*$AP93*Tabelle2[[#This Row],[Sep 23 NF]]</f>
        <v>#REF!</v>
      </c>
      <c r="LF93" s="52" t="e">
        <f>$AV93*2.204623/#REF!*$AP93*Tabelle2[[#This Row],[Oct 23 NF]]</f>
        <v>#REF!</v>
      </c>
      <c r="LG93" s="52" t="e">
        <f>$AV93*2.204623/#REF!*$AP93*Tabelle2[[#This Row],[Nov 23 NF]]</f>
        <v>#REF!</v>
      </c>
      <c r="LH93" s="52" t="e">
        <f>$AV93*2.204623/#REF!*$AP93*Tabelle2[[#This Row],[Dec 23 NF]]</f>
        <v>#REF!</v>
      </c>
      <c r="LI93" s="52" t="e">
        <f>$AV93*2.204623/#REF!*$AP93*Tabelle2[[#This Row],[Jan 24 NF]]</f>
        <v>#REF!</v>
      </c>
      <c r="LJ93" s="52" t="e">
        <f>$AV93*2.204623/#REF!*$AP93*Tabelle2[[#This Row],[Feb 24 NF]]</f>
        <v>#REF!</v>
      </c>
      <c r="LK93" s="52" t="e">
        <f>$AV93*2.204623/#REF!*$AP93*Tabelle2[[#This Row],[Mar 24 NF]]</f>
        <v>#REF!</v>
      </c>
      <c r="LL93" s="52" t="e">
        <f>$AV93*2.204623/#REF!*$AP93*Tabelle2[[#This Row],[Apr 24 NF]]</f>
        <v>#REF!</v>
      </c>
      <c r="LM93" s="52" t="e">
        <f>$AV93*2.204623/#REF!*$AP93*Tabelle2[[#This Row],[May 24 NF]]</f>
        <v>#REF!</v>
      </c>
      <c r="LN93" s="52" t="e">
        <f>$AV93*2.204623/#REF!*$AP93*Tabelle2[[#This Row],[Jun 24 NF]]</f>
        <v>#REF!</v>
      </c>
      <c r="LO93" s="52" t="e">
        <f>$AV93*2.204623/#REF!*$AP93*Tabelle2[[#This Row],[Jul 24 NF]]</f>
        <v>#REF!</v>
      </c>
      <c r="LP93" s="52" t="e">
        <f>$AV93*2.204623/#REF!*$AP93*Tabelle2[[#This Row],[Aug 24 NF]]</f>
        <v>#REF!</v>
      </c>
      <c r="LQ93" s="52" t="e">
        <f>$AV93*2.204623/#REF!*$AP93*Tabelle2[[#This Row],[Sep 24 NF]]</f>
        <v>#REF!</v>
      </c>
      <c r="LR93" s="52" t="e">
        <f>$AV93*2.204623/#REF!*$AP93*Tabelle2[[#This Row],[Oct 24 NF]]</f>
        <v>#REF!</v>
      </c>
      <c r="LS93" s="52" t="e">
        <f>$AV93*2.204623/#REF!*$AP93*Tabelle2[[#This Row],[Nov 24 NF]]</f>
        <v>#REF!</v>
      </c>
      <c r="LT93" s="52" t="e">
        <f>$AV93*2.204623/#REF!*$AP93*Tabelle2[[#This Row],[Dec 24 NF]]</f>
        <v>#REF!</v>
      </c>
      <c r="LU93" s="198">
        <f>SUM(Tabelle2[[#This Row],[Jan 22 EV]:[Mar 22 EV]])</f>
        <v>0</v>
      </c>
      <c r="LV93" s="198">
        <f>SUM(Tabelle2[[#This Row],[Apr 22 EV]:[Jun 22 EV]])</f>
        <v>0</v>
      </c>
      <c r="LW93" s="198">
        <f>SUM(Tabelle2[[#This Row],[Jul 22 EV]:[Sep 22 EV]])</f>
        <v>0</v>
      </c>
      <c r="LX93" s="198">
        <f>SUM(Tabelle2[[#This Row],[Oct 22 EV]:[Dec 22 EV]])</f>
        <v>0</v>
      </c>
      <c r="LY93" s="198">
        <f>SUM(Tabelle2[[#This Row],[Jan 23 EV]:[Mar 23 EV]])</f>
        <v>0</v>
      </c>
      <c r="LZ93" s="198" t="e">
        <f>SUM(Tabelle2[[#This Row],[Apr 23 EV]:[Jun 23 EV]])</f>
        <v>#REF!</v>
      </c>
      <c r="MA93" s="198" t="e">
        <f>SUM(Tabelle2[[#This Row],[Jul 23 EV]:[Sep 23 EV]])</f>
        <v>#REF!</v>
      </c>
      <c r="MB93" s="198" t="e">
        <f>SUM(Tabelle2[[#This Row],[Oct 23 EV]:[Dec 23 EV]])</f>
        <v>#REF!</v>
      </c>
      <c r="MC93" s="198" t="e">
        <f>SUM(Tabelle2[[#This Row],[Jan 24 EV]:[Mar 24 EV]])</f>
        <v>#REF!</v>
      </c>
      <c r="MD93" s="198" t="e">
        <f>SUM(Tabelle2[[#This Row],[Apr 24 EV]:[Jun 24 EV]])</f>
        <v>#REF!</v>
      </c>
      <c r="ME93" s="198" t="e">
        <f>SUM(Tabelle2[[#This Row],[Jul 24 EV]:[Sep 24 EV]])</f>
        <v>#REF!</v>
      </c>
      <c r="MF93" s="198" t="e">
        <f>SUM(Tabelle2[[#This Row],[Oct 24 EV]:[Dec 24 EV]])</f>
        <v>#REF!</v>
      </c>
      <c r="MG93" s="68">
        <v>0</v>
      </c>
      <c r="MH93" s="68">
        <v>0</v>
      </c>
      <c r="MI93" s="68">
        <v>0</v>
      </c>
      <c r="MJ93" s="68">
        <v>0</v>
      </c>
      <c r="MK93" s="68">
        <v>0</v>
      </c>
      <c r="ML93" s="68">
        <v>0</v>
      </c>
      <c r="MM93" s="68">
        <v>0</v>
      </c>
      <c r="MN93" s="68">
        <v>0</v>
      </c>
      <c r="MO93" s="68">
        <v>0</v>
      </c>
      <c r="MP93" s="98">
        <v>51.605815184000008</v>
      </c>
      <c r="MQ93" s="98" t="e">
        <f>$AS93*2.204623/#REF!*$AP93*HU93</f>
        <v>#REF!</v>
      </c>
      <c r="MR93" s="98" t="e">
        <f>$AT93*2.204623/#REF!*$AP93*HV93</f>
        <v>#REF!</v>
      </c>
      <c r="MS93" s="98">
        <v>258.02907592000003</v>
      </c>
      <c r="MT93" s="98">
        <v>0</v>
      </c>
      <c r="MU93" s="98">
        <v>-2.5411954446666671</v>
      </c>
      <c r="MV93" s="98">
        <f>SUM(Tabelle2[[#This Row],[Jan 22 EV]:[Dec 22 EV]])</f>
        <v>0</v>
      </c>
      <c r="MW93" s="98" t="e">
        <f>SUM(Tabelle2[[#This Row],[Jan 23 EV]:[Dec 23 EV]])</f>
        <v>#REF!</v>
      </c>
      <c r="MX93" s="98" t="e">
        <f>SUM(Tabelle2[[#This Row],[Jan 24 EV]:[Dec 24 EV]])</f>
        <v>#REF!</v>
      </c>
      <c r="MY93" s="98">
        <f t="shared" si="51"/>
        <v>0</v>
      </c>
      <c r="MZ93" s="98">
        <f t="shared" si="52"/>
        <v>0</v>
      </c>
      <c r="NA93" s="98">
        <f t="shared" si="53"/>
        <v>0</v>
      </c>
      <c r="NB93" s="98">
        <f t="shared" si="54"/>
        <v>0</v>
      </c>
      <c r="NC93" s="52">
        <v>0</v>
      </c>
      <c r="ND93" s="52">
        <v>0</v>
      </c>
      <c r="NE93" s="52">
        <v>0</v>
      </c>
      <c r="NF93" s="52">
        <v>0</v>
      </c>
      <c r="NG93" s="52">
        <v>0</v>
      </c>
      <c r="NH93" s="52">
        <v>0</v>
      </c>
      <c r="NI93" s="52">
        <v>0</v>
      </c>
      <c r="NJ93" s="52">
        <v>0</v>
      </c>
      <c r="NK93" s="52">
        <v>0</v>
      </c>
      <c r="NL93" s="52">
        <v>0</v>
      </c>
      <c r="NM93" s="52">
        <v>0</v>
      </c>
      <c r="NN93" s="52">
        <v>0</v>
      </c>
      <c r="NO93" s="198">
        <f t="shared" si="58"/>
        <v>0</v>
      </c>
      <c r="NP93" s="198">
        <f t="shared" si="59"/>
        <v>0</v>
      </c>
      <c r="NQ93" s="198">
        <f t="shared" si="60"/>
        <v>0</v>
      </c>
      <c r="NR93" s="198">
        <f t="shared" si="61"/>
        <v>0</v>
      </c>
      <c r="NS93" s="198">
        <f t="shared" si="62"/>
        <v>0</v>
      </c>
      <c r="NT93" s="198">
        <v>0</v>
      </c>
      <c r="NU93" s="198">
        <v>0</v>
      </c>
      <c r="NV93" s="198">
        <v>0</v>
      </c>
      <c r="NW93" s="198">
        <v>0</v>
      </c>
      <c r="NX93" s="198">
        <v>0</v>
      </c>
      <c r="NY93" s="198">
        <v>0</v>
      </c>
      <c r="NZ93" s="198">
        <v>0</v>
      </c>
      <c r="OA93" s="198">
        <v>0</v>
      </c>
      <c r="OB93" s="198">
        <v>0</v>
      </c>
      <c r="OC93" s="198">
        <v>0</v>
      </c>
      <c r="OD93" s="198">
        <v>0</v>
      </c>
      <c r="OE93" s="198">
        <v>0</v>
      </c>
      <c r="OF93" s="198">
        <f>SUM(Tabelle2[[#This Row],[Jan 23 B EV]:[Mar 23 B EV]])</f>
        <v>0</v>
      </c>
      <c r="OG93" s="198">
        <f>SUM(Tabelle2[[#This Row],[Apr 23 B EV]:[Jun 23 B EV]])</f>
        <v>0</v>
      </c>
      <c r="OH93" s="198">
        <f>SUM(Tabelle2[[#This Row],[Jul 23 B EV]:[Sep 23 B EV]])</f>
        <v>0</v>
      </c>
      <c r="OI93" s="198">
        <f>SUM(Tabelle2[[#This Row],[Oct 23 B EV]:[Dec 23 B EV]])</f>
        <v>0</v>
      </c>
      <c r="OJ93" s="198">
        <f>SUM(Tabelle2[[#This Row],[Jan 23 B EV]:[Dec 23 B EV]])</f>
        <v>0</v>
      </c>
      <c r="OK93" s="68"/>
      <c r="OL93" s="68"/>
      <c r="OM93" s="43" t="s">
        <v>973</v>
      </c>
      <c r="ON93" s="43">
        <v>0</v>
      </c>
      <c r="OO93" s="43">
        <v>0</v>
      </c>
      <c r="OP93" s="43">
        <v>0</v>
      </c>
      <c r="OQ93" s="68"/>
      <c r="OR93" s="68"/>
      <c r="OS93" s="68"/>
      <c r="OT93" s="68"/>
      <c r="OU93" s="68"/>
      <c r="OV93" s="68"/>
      <c r="OW93" s="68"/>
      <c r="OX93" s="198">
        <v>0</v>
      </c>
      <c r="OY93" s="198">
        <v>0</v>
      </c>
      <c r="OZ93" s="198">
        <v>0</v>
      </c>
      <c r="PA93" s="198">
        <v>0</v>
      </c>
      <c r="PB93" s="353">
        <v>0</v>
      </c>
      <c r="PC93" s="130" t="s">
        <v>57</v>
      </c>
      <c r="PD93" s="332" t="s">
        <v>100</v>
      </c>
      <c r="PE93" s="3" t="s">
        <v>159</v>
      </c>
      <c r="PF93" s="343" t="s">
        <v>45</v>
      </c>
      <c r="PG93" s="131">
        <v>0</v>
      </c>
      <c r="PH93" s="132">
        <v>0</v>
      </c>
      <c r="PI93" s="4">
        <v>1</v>
      </c>
      <c r="PJ93" s="4" t="s">
        <v>45</v>
      </c>
      <c r="PK93" s="4">
        <v>0</v>
      </c>
      <c r="PL93" s="4"/>
      <c r="PM93" s="334"/>
      <c r="PN93" s="332" t="s">
        <v>972</v>
      </c>
      <c r="PO93" s="3" t="s">
        <v>17</v>
      </c>
      <c r="PP93" s="200">
        <v>2407.8740082170316</v>
      </c>
      <c r="PQ93" s="56">
        <v>2220.7924770497352</v>
      </c>
      <c r="PR93" s="56">
        <v>2393.0833333333335</v>
      </c>
      <c r="PS93" s="56">
        <v>2425</v>
      </c>
      <c r="PT93" s="200">
        <v>2151.6666666666665</v>
      </c>
      <c r="PU93" s="200">
        <v>2059.5416666666665</v>
      </c>
      <c r="PV93" s="200">
        <v>2813.8101851851857</v>
      </c>
      <c r="PW93" s="200">
        <v>3372.4709444775326</v>
      </c>
      <c r="PX93" s="200" t="e">
        <f>IF($PI93=1,SUMIF(#REF!,$PF93,#REF!),SUMIF(#REF!,$PJ93,#REF!))</f>
        <v>#REF!</v>
      </c>
      <c r="PY93" s="200" t="e">
        <f>IF($PI93=1,SUMIF(#REF!,$PF93,#REF!),SUMIF(#REF!,$PJ93,#REF!))</f>
        <v>#REF!</v>
      </c>
      <c r="PZ93" s="200" t="e">
        <f>IF($PI93=1,SUMIF(#REF!,$PF93,#REF!),SUMIF(#REF!,$PJ93,#REF!))</f>
        <v>#REF!</v>
      </c>
      <c r="QA93" s="200" t="e">
        <f>IF($PI93=1,SUMIF(#REF!,$PF93,#REF!),SUMIF(#REF!,$PJ93,#REF!))</f>
        <v>#REF!</v>
      </c>
      <c r="QB93" s="200" t="e">
        <f>IF($PI93=1,SUMIF(#REF!,$PF93,#REF!),SUMIF(#REF!,$PJ93,#REF!))</f>
        <v>#REF!</v>
      </c>
      <c r="QC93" s="200" t="e">
        <f>IF($PI93=1,SUMIF(#REF!,$PF93,#REF!),SUMIF(#REF!,$PJ93,#REF!))</f>
        <v>#REF!</v>
      </c>
      <c r="QD93" s="57">
        <f t="shared" si="55"/>
        <v>3.5443847933713779</v>
      </c>
      <c r="QE93" s="57">
        <f t="shared" si="56"/>
        <v>3.8193610000000002</v>
      </c>
      <c r="QF93" s="57">
        <f t="shared" si="50"/>
        <v>3.8703000000000003</v>
      </c>
      <c r="QG93" s="57">
        <f t="shared" si="57"/>
        <v>3.4340600000000001</v>
      </c>
      <c r="QH93" s="57">
        <f t="shared" si="85"/>
        <v>3.2870284999999999</v>
      </c>
      <c r="QI93" s="57">
        <f t="shared" si="86"/>
        <v>4.4908410555555562</v>
      </c>
      <c r="QJ93" s="57">
        <f>IF(Tabelle2[[#This Row],[Index and Premium Usage]]=1,($AW93*(1+$AZ93))*(PW93*(1+$PG93)+$PH93)/1000,($AW93*(1+$AZ93))*(PW93*(1+$PG93)+$PK93)/1000)</f>
        <v>5.3824636273861426</v>
      </c>
      <c r="QK93" s="57" t="e">
        <f>IF($PI93=1,($AW93*(1+$AY93))*(PX93*(1+$PG93)+$PH93)/1000,($AW93*(1+$AZ93))*(PX93*(1+$PG93)+$PK93+Tabelle2[[#This Row],[Premium VW 2023]])/1000)</f>
        <v>#REF!</v>
      </c>
      <c r="QL93" s="57" t="e">
        <f t="shared" si="44"/>
        <v>#REF!</v>
      </c>
      <c r="QM93" s="57" t="e">
        <f t="shared" si="45"/>
        <v>#REF!</v>
      </c>
      <c r="QN93" s="57" t="e">
        <f t="shared" si="46"/>
        <v>#REF!</v>
      </c>
      <c r="QO93" s="57" t="e">
        <f t="shared" si="47"/>
        <v>#REF!</v>
      </c>
      <c r="QP93" s="57" t="e">
        <f t="shared" si="48"/>
        <v>#REF!</v>
      </c>
    </row>
    <row r="94" spans="1:458" ht="15" customHeight="1">
      <c r="A94" s="94" t="s">
        <v>818</v>
      </c>
      <c r="B94" s="94" t="s">
        <v>87</v>
      </c>
      <c r="C94" s="94" t="s">
        <v>1553</v>
      </c>
      <c r="D94" s="2" t="s">
        <v>108</v>
      </c>
      <c r="E94" s="173" t="s">
        <v>304</v>
      </c>
      <c r="F94" s="2" t="s">
        <v>304</v>
      </c>
      <c r="G94" s="2" t="s">
        <v>304</v>
      </c>
      <c r="H94" s="2" t="s">
        <v>1557</v>
      </c>
      <c r="I94" s="188" t="s">
        <v>372</v>
      </c>
      <c r="J94" s="2" t="s">
        <v>1238</v>
      </c>
      <c r="K94" s="2" t="s">
        <v>28</v>
      </c>
      <c r="L94" s="2" t="s">
        <v>28</v>
      </c>
      <c r="M94" s="2" t="s">
        <v>385</v>
      </c>
      <c r="N94" s="2">
        <v>0</v>
      </c>
      <c r="O94" s="64"/>
      <c r="P94" s="3">
        <v>0</v>
      </c>
      <c r="Q94" s="2">
        <v>0</v>
      </c>
      <c r="R94" s="63"/>
      <c r="S94" s="63"/>
      <c r="T94" s="94" t="s">
        <v>1282</v>
      </c>
      <c r="U94" s="63" t="s">
        <v>14</v>
      </c>
      <c r="V94" s="63"/>
      <c r="W94" s="63"/>
      <c r="X94" s="94"/>
      <c r="Y94" s="2" t="s">
        <v>235</v>
      </c>
      <c r="Z94" s="2" t="s">
        <v>261</v>
      </c>
      <c r="AA94" s="2" t="s">
        <v>386</v>
      </c>
      <c r="AB94" s="2">
        <v>0</v>
      </c>
      <c r="AC94" s="2" t="s">
        <v>1023</v>
      </c>
      <c r="AD94" s="63"/>
      <c r="AE94" s="63"/>
      <c r="AF94" s="63" t="s">
        <v>119</v>
      </c>
      <c r="AG94" s="2">
        <v>0</v>
      </c>
      <c r="AH94" s="2">
        <v>0</v>
      </c>
      <c r="AI94" s="2">
        <v>0</v>
      </c>
      <c r="AJ94" s="63" t="s">
        <v>120</v>
      </c>
      <c r="AK94" s="66"/>
      <c r="AL94" s="67"/>
      <c r="AM94" s="67"/>
      <c r="AN94" s="67"/>
      <c r="AO94" s="67"/>
      <c r="AP94" s="67">
        <v>1</v>
      </c>
      <c r="AQ94" s="42"/>
      <c r="AR94" s="37">
        <v>0.98</v>
      </c>
      <c r="AS94" s="67">
        <v>0.98</v>
      </c>
      <c r="AT94" s="67">
        <v>0.98</v>
      </c>
      <c r="AU94" s="33">
        <v>0.98</v>
      </c>
      <c r="AV94" s="33">
        <v>0.98</v>
      </c>
      <c r="AW94" s="33">
        <v>0.98</v>
      </c>
      <c r="AX94" s="193"/>
      <c r="AY94" s="61">
        <v>0.2</v>
      </c>
      <c r="AZ94" s="61">
        <v>0.2</v>
      </c>
      <c r="BA94" s="96">
        <v>0</v>
      </c>
      <c r="BB94" s="96">
        <v>0</v>
      </c>
      <c r="BC94" s="96">
        <v>0</v>
      </c>
      <c r="BD94" s="96">
        <v>0</v>
      </c>
      <c r="BE94" s="133">
        <v>0</v>
      </c>
      <c r="BF94" s="133">
        <v>0</v>
      </c>
      <c r="BG94" s="133">
        <v>0</v>
      </c>
      <c r="BH94" s="133">
        <v>0</v>
      </c>
      <c r="BI94" s="133">
        <v>0</v>
      </c>
      <c r="BJ94" s="133">
        <v>0</v>
      </c>
      <c r="BK94" s="133">
        <v>0</v>
      </c>
      <c r="BL94" s="133">
        <v>0</v>
      </c>
      <c r="BM94" s="96">
        <v>0</v>
      </c>
      <c r="BN94" s="96">
        <v>281</v>
      </c>
      <c r="BO94" s="96">
        <v>0</v>
      </c>
      <c r="BP94" s="96">
        <v>0</v>
      </c>
      <c r="BQ94" s="96">
        <v>0</v>
      </c>
      <c r="BR94" s="96">
        <v>0</v>
      </c>
      <c r="BS94" s="96">
        <v>0</v>
      </c>
      <c r="BT94" s="96">
        <v>0</v>
      </c>
      <c r="BU94" s="96">
        <v>0</v>
      </c>
      <c r="BV94" s="96">
        <v>0</v>
      </c>
      <c r="BW94" s="96">
        <v>0</v>
      </c>
      <c r="BX94" s="96">
        <v>0</v>
      </c>
      <c r="BY94" s="96">
        <v>0</v>
      </c>
      <c r="BZ94" s="96">
        <v>0</v>
      </c>
      <c r="CA94" s="96">
        <v>0</v>
      </c>
      <c r="CB94" s="96">
        <v>0</v>
      </c>
      <c r="CC94" s="96">
        <v>0</v>
      </c>
      <c r="CD94" s="96">
        <v>0</v>
      </c>
      <c r="CE94" s="96">
        <v>0</v>
      </c>
      <c r="CF94" s="96">
        <v>0</v>
      </c>
      <c r="CG94" s="96">
        <v>0</v>
      </c>
      <c r="CH94" s="96">
        <v>0</v>
      </c>
      <c r="CI94" s="96">
        <v>0</v>
      </c>
      <c r="CJ94" s="96">
        <v>0</v>
      </c>
      <c r="CK94" s="95">
        <f>SUM(Tabelle2[[#This Row],[Jan 22 CF]:[Mar 22 CF]])</f>
        <v>0</v>
      </c>
      <c r="CL94" s="95">
        <f>SUM(Tabelle2[[#This Row],[Apr 22 CF]:[Jun 22 CF]])</f>
        <v>0</v>
      </c>
      <c r="CM94" s="95">
        <f>SUM(Tabelle2[[#This Row],[Jul 22 CF]:[Sep 22 CF]])</f>
        <v>0</v>
      </c>
      <c r="CN94" s="95">
        <f>SUM(Tabelle2[[#This Row],[Oct 22 CF]:[Dec 22 CF]])</f>
        <v>0</v>
      </c>
      <c r="CO94" s="95">
        <f>SUM(Tabelle2[[#This Row],[Jan 23 CF]:[Mar 23 CF]])</f>
        <v>281</v>
      </c>
      <c r="CP94" s="95">
        <f>SUM(Tabelle2[[#This Row],[Apr 23 CF]:[Jun 23 CF]])</f>
        <v>0</v>
      </c>
      <c r="CQ94" s="95">
        <f>SUM(Tabelle2[[#This Row],[Jul 23 CF]:[Sep 23 CF]])</f>
        <v>0</v>
      </c>
      <c r="CR94" s="95">
        <f>SUM(Tabelle2[[#This Row],[Oct 23 CF]:[Dec 23 CF]])</f>
        <v>0</v>
      </c>
      <c r="CS94" s="95">
        <f>SUM(Tabelle2[[#This Row],[Jan 24 CF]:[Mar 24 CF]])</f>
        <v>0</v>
      </c>
      <c r="CT94" s="95">
        <f>SUM(Tabelle2[[#This Row],[Apr 24 CF]:[Jun 24 CF]])</f>
        <v>0</v>
      </c>
      <c r="CU94" s="95">
        <f>SUM(Tabelle2[[#This Row],[Jul 24 CF]:[Sep 24 CF]])</f>
        <v>0</v>
      </c>
      <c r="CV94" s="95">
        <f>SUM(Tabelle2[[#This Row],[Oct 24 CF]:[Dec 24 CF]])</f>
        <v>0</v>
      </c>
      <c r="CW94" s="98">
        <v>5006</v>
      </c>
      <c r="CX94" s="275">
        <v>4224</v>
      </c>
      <c r="CY94" s="98">
        <v>7681</v>
      </c>
      <c r="CZ94" s="52">
        <v>1915</v>
      </c>
      <c r="DA94" s="52">
        <f>SUM(Tabelle2[[#This Row],[Jan 22 CF]:[Dec 22 CF]])</f>
        <v>0</v>
      </c>
      <c r="DB94" s="98">
        <f>SUM(Tabelle2[[#This Row],[Jan 23 CF]:[Dec 23 CF]])</f>
        <v>281</v>
      </c>
      <c r="DC94" s="98">
        <f>SUM(Tabelle2[[#This Row],[Jan 24 CF]:[Dec 24 CF]])</f>
        <v>0</v>
      </c>
      <c r="DD94" s="98">
        <v>0</v>
      </c>
      <c r="DE94" s="98">
        <v>0</v>
      </c>
      <c r="DF94" s="98">
        <v>0</v>
      </c>
      <c r="DG94" s="98">
        <v>0</v>
      </c>
      <c r="DH94" s="98">
        <v>0</v>
      </c>
      <c r="DI94" s="98">
        <v>0</v>
      </c>
      <c r="DJ94" s="98">
        <v>0</v>
      </c>
      <c r="DK94" s="98">
        <v>0</v>
      </c>
      <c r="DL94" s="98">
        <v>0</v>
      </c>
      <c r="DM94" s="98">
        <v>0</v>
      </c>
      <c r="DN94" s="95"/>
      <c r="DO94" s="95"/>
      <c r="DP94" s="226">
        <v>0.95</v>
      </c>
      <c r="DQ94" s="226">
        <v>0.92500000000000004</v>
      </c>
      <c r="DR94" s="226">
        <v>0.8</v>
      </c>
      <c r="DS94" s="226">
        <v>0.85</v>
      </c>
      <c r="DT94" s="226">
        <v>0.9</v>
      </c>
      <c r="DU94" s="226">
        <v>0.9</v>
      </c>
      <c r="DV94" s="226">
        <v>0.9</v>
      </c>
      <c r="DW94" s="226">
        <v>0.9</v>
      </c>
      <c r="DX94" s="226">
        <v>0.9</v>
      </c>
      <c r="DY94" s="226">
        <v>0.9</v>
      </c>
      <c r="DZ94" s="226">
        <v>0.9</v>
      </c>
      <c r="EA94" s="226">
        <v>0.88</v>
      </c>
      <c r="EB94" s="226">
        <v>0.9</v>
      </c>
      <c r="EC94" s="226">
        <v>0.93</v>
      </c>
      <c r="ED94" s="226">
        <v>0.93</v>
      </c>
      <c r="EE94" s="226">
        <v>0.9</v>
      </c>
      <c r="EF94" s="316">
        <v>0.9</v>
      </c>
      <c r="EG94" s="316">
        <v>0.9</v>
      </c>
      <c r="EH94" s="316">
        <v>0.9</v>
      </c>
      <c r="EI94" s="226">
        <v>0.95</v>
      </c>
      <c r="EJ94" s="226">
        <v>0.95</v>
      </c>
      <c r="EK94" s="226">
        <v>0.95</v>
      </c>
      <c r="EL94" s="226">
        <v>0.97499999999999998</v>
      </c>
      <c r="EM94" s="226">
        <v>0.95</v>
      </c>
      <c r="EN94" s="226">
        <v>0.9</v>
      </c>
      <c r="EO94" s="226">
        <v>0.9</v>
      </c>
      <c r="EP94" s="226">
        <v>0.9</v>
      </c>
      <c r="EQ94" s="226">
        <v>0.9</v>
      </c>
      <c r="ER94" s="226">
        <v>0.9</v>
      </c>
      <c r="ES94" s="226">
        <v>0.9</v>
      </c>
      <c r="ET94" s="226">
        <v>0.9</v>
      </c>
      <c r="EU94" s="226">
        <v>0.9</v>
      </c>
      <c r="EV94" s="226">
        <v>0.9</v>
      </c>
      <c r="EW94" s="226">
        <v>0.9</v>
      </c>
      <c r="EX94" s="226">
        <v>0.9</v>
      </c>
      <c r="EY94" s="226">
        <v>0.9</v>
      </c>
      <c r="EZ94" s="316">
        <v>0.9</v>
      </c>
      <c r="FA94" s="226">
        <v>0.9</v>
      </c>
      <c r="FB94" s="226">
        <v>0.9</v>
      </c>
      <c r="FC94" s="226">
        <v>0.9</v>
      </c>
      <c r="FD94" s="226">
        <v>0.9</v>
      </c>
      <c r="FE94" s="226">
        <v>0.9</v>
      </c>
      <c r="FF94" s="226">
        <v>0</v>
      </c>
      <c r="FG94" s="226">
        <v>0</v>
      </c>
      <c r="FH94" s="226">
        <v>0</v>
      </c>
      <c r="FI94" s="226">
        <v>0</v>
      </c>
      <c r="FJ94" s="226">
        <v>0</v>
      </c>
      <c r="FK94" s="226">
        <v>0</v>
      </c>
      <c r="FL94" s="226">
        <v>0</v>
      </c>
      <c r="FM94" s="195">
        <f t="shared" si="70"/>
        <v>0</v>
      </c>
      <c r="FN94" s="195">
        <f t="shared" si="71"/>
        <v>0</v>
      </c>
      <c r="FO94" s="195">
        <f t="shared" si="72"/>
        <v>0</v>
      </c>
      <c r="FP94" s="195">
        <f t="shared" si="73"/>
        <v>0</v>
      </c>
      <c r="FQ94" s="195">
        <f t="shared" si="74"/>
        <v>0</v>
      </c>
      <c r="FR94" s="195">
        <f t="shared" si="75"/>
        <v>0</v>
      </c>
      <c r="FS94" s="195">
        <f t="shared" si="76"/>
        <v>0</v>
      </c>
      <c r="FT94" s="95">
        <f t="shared" si="77"/>
        <v>0</v>
      </c>
      <c r="FU94" s="95">
        <f t="shared" si="78"/>
        <v>0</v>
      </c>
      <c r="FV94" s="95">
        <f t="shared" si="79"/>
        <v>0</v>
      </c>
      <c r="FW94" s="95">
        <f t="shared" si="80"/>
        <v>0</v>
      </c>
      <c r="FX94" s="95">
        <f t="shared" si="81"/>
        <v>0</v>
      </c>
      <c r="FY94" s="95">
        <f t="shared" si="82"/>
        <v>0</v>
      </c>
      <c r="FZ94" s="95">
        <f t="shared" si="83"/>
        <v>281</v>
      </c>
      <c r="GA94" s="95">
        <f t="shared" si="63"/>
        <v>0</v>
      </c>
      <c r="GB94" s="95">
        <f t="shared" si="64"/>
        <v>0</v>
      </c>
      <c r="GC94" s="95">
        <f t="shared" si="65"/>
        <v>0</v>
      </c>
      <c r="GD94" s="95">
        <f t="shared" si="66"/>
        <v>0</v>
      </c>
      <c r="GE94" s="95">
        <f t="shared" si="67"/>
        <v>0</v>
      </c>
      <c r="GF94" s="95">
        <f t="shared" si="68"/>
        <v>0</v>
      </c>
      <c r="GG94" s="95">
        <f t="shared" si="69"/>
        <v>0</v>
      </c>
      <c r="GH94" s="95">
        <f t="shared" si="84"/>
        <v>0</v>
      </c>
      <c r="GI94" s="95">
        <f>BW94*Tabelle2[[#This Row],[Nov 2023 AF]]</f>
        <v>0</v>
      </c>
      <c r="GJ94" s="95">
        <f>BX94*Tabelle2[[#This Row],[Dec 2023 AF]]</f>
        <v>0</v>
      </c>
      <c r="GK94" s="95">
        <f>BY94*Tabelle2[[#This Row],[Jan 2024 AF]]</f>
        <v>0</v>
      </c>
      <c r="GL94" s="95">
        <f>BZ94*Tabelle2[[#This Row],[Feb 2024 AF]]</f>
        <v>0</v>
      </c>
      <c r="GM94" s="95">
        <f>CA94*Tabelle2[[#This Row],[Mar 2024 AF]]</f>
        <v>0</v>
      </c>
      <c r="GN94" s="95">
        <f>CB94*Tabelle2[[#This Row],[Apr 2024 AF]]</f>
        <v>0</v>
      </c>
      <c r="GO94" s="95">
        <f>CC94*Tabelle2[[#This Row],[May 2024 AF]]</f>
        <v>0</v>
      </c>
      <c r="GP94" s="95">
        <f>CD94*Tabelle2[[#This Row],[Jun 2024 AF]]</f>
        <v>0</v>
      </c>
      <c r="GQ94" s="95">
        <f>CE94*Tabelle2[[#This Row],[Jul 2024 AF]]</f>
        <v>0</v>
      </c>
      <c r="GR94" s="95">
        <f>CF94*Tabelle2[[#This Row],[Aug 2024 AF]]</f>
        <v>0</v>
      </c>
      <c r="GS94" s="95">
        <f>CG94*Tabelle2[[#This Row],[Sep 2024 AF]]</f>
        <v>0</v>
      </c>
      <c r="GT94" s="95">
        <f>CH94*Tabelle2[[#This Row],[Oct 2024 AF]]</f>
        <v>0</v>
      </c>
      <c r="GU94" s="95">
        <f>CI94*Tabelle2[[#This Row],[Nov 2024 AF]]</f>
        <v>0</v>
      </c>
      <c r="GV94" s="95">
        <f>CJ94*Tabelle2[[#This Row],[Dec 2024 AF]]</f>
        <v>0</v>
      </c>
      <c r="GW94" s="95">
        <f>SUM(Tabelle2[[#This Row],[Jan 22 NF]:[Mar 22 NF]])</f>
        <v>0</v>
      </c>
      <c r="GX94" s="95">
        <f>SUM(Tabelle2[[#This Row],[Apr 22 NF]:[Jun 22 NF]])</f>
        <v>0</v>
      </c>
      <c r="GY94" s="95">
        <f>SUM(Tabelle2[[#This Row],[Jul 22 NF]:[Sep 22 NF]])</f>
        <v>0</v>
      </c>
      <c r="GZ94" s="95">
        <f>SUM(Tabelle2[[#This Row],[Oct 22 NF]:[Dec 22 NF]])</f>
        <v>0</v>
      </c>
      <c r="HA94" s="98">
        <f>SUM(Tabelle2[[#This Row],[Jan 23 NF]:[Mar 23 NF]])</f>
        <v>281</v>
      </c>
      <c r="HB94" s="98">
        <f>SUM(Tabelle2[[#This Row],[Apr 23 NF]:[Jun 23 NF]])</f>
        <v>0</v>
      </c>
      <c r="HC94" s="98">
        <f>SUM(Tabelle2[[#This Row],[Jul 23 NF]:[Sep 23 NF]])</f>
        <v>0</v>
      </c>
      <c r="HD94" s="98">
        <f>SUM(Tabelle2[[#This Row],[Oct 23 NF]:[Dec 23 NF]])</f>
        <v>0</v>
      </c>
      <c r="HE94" s="95">
        <f>SUM(Tabelle2[[#This Row],[Jan 24 NF]:[Mar 24 NF]])</f>
        <v>0</v>
      </c>
      <c r="HF94" s="98">
        <f>SUM(Tabelle2[[#This Row],[Apr 24 NF]:[Jun 24 NF]])</f>
        <v>0</v>
      </c>
      <c r="HG94" s="98">
        <f>SUM(Tabelle2[[#This Row],[Jul 24 NF]:[Sep 24 NF]])</f>
        <v>0</v>
      </c>
      <c r="HH94" s="98">
        <f>SUM(Tabelle2[[#This Row],[Oct 24 NF]:[Dec 24 NF]])</f>
        <v>0</v>
      </c>
      <c r="HI94" s="95">
        <v>0</v>
      </c>
      <c r="HJ94" s="95">
        <v>0</v>
      </c>
      <c r="HK94" s="95">
        <v>0</v>
      </c>
      <c r="HL94" s="95">
        <v>0</v>
      </c>
      <c r="HM94" s="95">
        <v>0</v>
      </c>
      <c r="HN94" s="95">
        <v>0</v>
      </c>
      <c r="HO94" s="95">
        <v>0</v>
      </c>
      <c r="HP94" s="95">
        <v>0</v>
      </c>
      <c r="HQ94" s="95">
        <v>0</v>
      </c>
      <c r="HR94" s="95">
        <v>0</v>
      </c>
      <c r="HS94" s="95">
        <v>0</v>
      </c>
      <c r="HT94" s="95">
        <v>1340</v>
      </c>
      <c r="HU94" s="95">
        <v>1899</v>
      </c>
      <c r="HV94" s="98">
        <v>5006</v>
      </c>
      <c r="HW94" s="98">
        <v>4224</v>
      </c>
      <c r="HX94" s="98">
        <v>7681</v>
      </c>
      <c r="HY94" s="98">
        <v>1915</v>
      </c>
      <c r="HZ94" s="98">
        <f>SUM(Tabelle2[[#This Row],[Jan 22 NF]:[Dec 22 NF]])</f>
        <v>0</v>
      </c>
      <c r="IA94" s="98">
        <f>SUM(Tabelle2[[#This Row],[Jan 23 NF]:[Dec 23 NF]])</f>
        <v>281</v>
      </c>
      <c r="IB94" s="98">
        <f>SUM(Tabelle2[[#This Row],[Jan 24 NF]:[Dec 24 NF]])</f>
        <v>0</v>
      </c>
      <c r="IC94" s="98">
        <f>IFERROR(Tabelle2[[#This Row],[2025 CF]]*Tabelle2[[#This Row],[2025 AF]],0)</f>
        <v>0</v>
      </c>
      <c r="ID94" s="98">
        <f>IFERROR(Tabelle2[[#This Row],[2026 CF]]*Tabelle2[[#This Row],[2026 AF]],0)</f>
        <v>0</v>
      </c>
      <c r="IE94" s="98">
        <f>IFERROR(Tabelle2[[#This Row],[2027 CF]]*Tabelle2[[#This Row],[2027 AF]],0)</f>
        <v>0</v>
      </c>
      <c r="IF94" s="98">
        <f>IFERROR(Tabelle2[[#This Row],[2028 CF]]*Tabelle2[[#This Row],[2028 AF]],0)</f>
        <v>0</v>
      </c>
      <c r="IG94" s="98">
        <f>IFERROR(Tabelle2[[#This Row],[2029 CF]]*Tabelle2[[#This Row],[2029 AF]],0)</f>
        <v>0</v>
      </c>
      <c r="IH94" s="98">
        <f>IFERROR(Tabelle2[[#This Row],[2030 CF]]*Tabelle2[[#This Row],[2030 AF]],0)</f>
        <v>0</v>
      </c>
      <c r="II94" s="98">
        <f>IFERROR(Tabelle2[[#This Row],[2031 CF]]*Tabelle2[[#This Row],[2031 AF]],0)</f>
        <v>0</v>
      </c>
      <c r="IJ94" s="98">
        <f>IFERROR(Tabelle2[[#This Row],[2032 CF]]*Tabelle2[[#This Row],[2032 AF]],0)</f>
        <v>0</v>
      </c>
      <c r="IK94" s="98">
        <f>IFERROR(Tabelle2[[#This Row],[2033 CF]]*Tabelle2[[#This Row],[2033 AF]],0)</f>
        <v>0</v>
      </c>
      <c r="IL94" s="98">
        <f>IFERROR(Tabelle2[[#This Row],[2034 CF]]*Tabelle2[[#This Row],[2034 AF]],0)</f>
        <v>0</v>
      </c>
      <c r="IM94" s="98">
        <f>IFERROR(Tabelle2[[#This Row],[2035 CF]]*Tabelle2[[#This Row],[2035 AF]],0)</f>
        <v>0</v>
      </c>
      <c r="IN94" s="51">
        <v>0</v>
      </c>
      <c r="IO94" s="51">
        <v>0</v>
      </c>
      <c r="IP94" s="51">
        <v>587.52</v>
      </c>
      <c r="IQ94" s="51">
        <v>0</v>
      </c>
      <c r="IR94" s="51">
        <v>0</v>
      </c>
      <c r="IS94" s="51">
        <v>622.08000000000004</v>
      </c>
      <c r="IT94" s="51">
        <v>0</v>
      </c>
      <c r="IU94" s="51">
        <v>0</v>
      </c>
      <c r="IV94" s="51">
        <v>622.08000000000004</v>
      </c>
      <c r="IW94" s="51">
        <v>0</v>
      </c>
      <c r="IX94" s="51">
        <v>0</v>
      </c>
      <c r="IY94" s="51">
        <v>0</v>
      </c>
      <c r="IZ94" s="199">
        <v>587.52</v>
      </c>
      <c r="JA94" s="199">
        <v>622.08000000000004</v>
      </c>
      <c r="JB94" s="199">
        <v>622.08000000000004</v>
      </c>
      <c r="JC94" s="199">
        <v>0</v>
      </c>
      <c r="JD94" s="199">
        <v>1831.6799999999998</v>
      </c>
      <c r="JE94" s="196">
        <v>0</v>
      </c>
      <c r="JF94" s="196">
        <v>0</v>
      </c>
      <c r="JG94" s="196">
        <v>0</v>
      </c>
      <c r="JH94" s="196">
        <v>0</v>
      </c>
      <c r="JI94" s="196">
        <v>0</v>
      </c>
      <c r="JJ94" s="196">
        <v>0</v>
      </c>
      <c r="JK94" s="196">
        <v>0</v>
      </c>
      <c r="JL94" s="196">
        <v>0</v>
      </c>
      <c r="JM94" s="196">
        <v>0</v>
      </c>
      <c r="JN94" s="196">
        <v>0</v>
      </c>
      <c r="JO94" s="196">
        <v>0</v>
      </c>
      <c r="JP94" s="196">
        <v>0</v>
      </c>
      <c r="JQ94" s="196">
        <f>SUM(Tabelle2[[#This Row],[Jan-23B]:[Mar-23B]])</f>
        <v>0</v>
      </c>
      <c r="JR94" s="196">
        <f>SUM(Tabelle2[[#This Row],[Apr-23B]:[Jun-23B]])</f>
        <v>0</v>
      </c>
      <c r="JS94" s="196">
        <f>SUM(Tabelle2[[#This Row],[Jul-23B]:[Sep-23B]])</f>
        <v>0</v>
      </c>
      <c r="JT94" s="196">
        <f>SUM(Tabelle2[[#This Row],[Oct-23B]:[Dec-23B]])</f>
        <v>0</v>
      </c>
      <c r="JU94" s="196">
        <f>SUM(Tabelle2[[#This Row],[1Q23 B1]:[4Q23 B]])</f>
        <v>0</v>
      </c>
      <c r="JV94" s="196">
        <v>0</v>
      </c>
      <c r="JW94" s="196">
        <v>0</v>
      </c>
      <c r="JX94" s="196">
        <v>0</v>
      </c>
      <c r="JY94" s="196">
        <v>0</v>
      </c>
      <c r="JZ94" s="196">
        <v>0</v>
      </c>
      <c r="KA94" s="196">
        <v>0</v>
      </c>
      <c r="KB94" s="196">
        <v>0</v>
      </c>
      <c r="KC94" s="196">
        <v>0</v>
      </c>
      <c r="KD94" s="196">
        <v>0</v>
      </c>
      <c r="KE94" s="196">
        <v>0</v>
      </c>
      <c r="KF94" s="196" t="str">
        <f>IF(SUM(Tabelle2[[#This Row],[2018 NF]:[2028 NF]],Tabelle2[[#This Row],[2023 B]])&gt;0,"yes","no")</f>
        <v>yes</v>
      </c>
      <c r="KG94" s="196" t="str">
        <f>IFERROR(INDEX(Tabelle2[[#Headers],[2005 NF]:[2034 NF]],MATCH(TRUE,INDEX(Tabelle2[[#This Row],[2005 NF]:[2034 NF]]&gt;1000,),0)),0)</f>
        <v>2016 NF</v>
      </c>
      <c r="KH94" s="196" t="str">
        <f>IFERROR(LOOKUP(2,1/(Tabelle2[[#This Row],[2005 NF]:[2035 NF]]&gt;1000),Tabelle2[[#Headers],[2005 NF]:[2035 NF]]),0)</f>
        <v>2021 NF</v>
      </c>
      <c r="KI94" s="196">
        <f>SUM(Tabelle2[[#This Row],[Jan 23 NF]:[Mar 23 NF]])</f>
        <v>281</v>
      </c>
      <c r="KJ94" s="196">
        <f>SUM(Tabelle2[[#This Row],[Jan-23B]:[Mar-23B]])</f>
        <v>0</v>
      </c>
      <c r="KK94" s="52">
        <v>0</v>
      </c>
      <c r="KL94" s="52">
        <v>0</v>
      </c>
      <c r="KM94" s="52">
        <v>0</v>
      </c>
      <c r="KN94" s="52">
        <v>0</v>
      </c>
      <c r="KO94" s="52">
        <v>0</v>
      </c>
      <c r="KP94" s="52">
        <v>0</v>
      </c>
      <c r="KQ94" s="52">
        <v>0</v>
      </c>
      <c r="KR94" s="52">
        <v>0</v>
      </c>
      <c r="KS94" s="52">
        <v>0</v>
      </c>
      <c r="KT94" s="52">
        <v>0</v>
      </c>
      <c r="KU94" s="52">
        <v>0</v>
      </c>
      <c r="KV94" s="52">
        <v>0</v>
      </c>
      <c r="KW94" s="52">
        <v>0</v>
      </c>
      <c r="KX94" s="52">
        <v>20.236969391333336</v>
      </c>
      <c r="KY94" s="52">
        <v>0</v>
      </c>
      <c r="KZ94" s="52">
        <v>0</v>
      </c>
      <c r="LA94" s="52" t="e">
        <f>$AV94*2.204623/#REF!*$AP94*Tabelle2[[#This Row],[May 23 NF]]</f>
        <v>#REF!</v>
      </c>
      <c r="LB94" s="52" t="e">
        <f>$AV94*2.204623/#REF!*$AP94*Tabelle2[[#This Row],[Jun 23 NF]]</f>
        <v>#REF!</v>
      </c>
      <c r="LC94" s="52" t="e">
        <f>$AV94*2.204623/#REF!*$AP94*Tabelle2[[#This Row],[Jul 23 NF]]</f>
        <v>#REF!</v>
      </c>
      <c r="LD94" s="52" t="e">
        <f>$AV94*2.204623/#REF!*$AP94*Tabelle2[[#This Row],[Aug 23 NF]]</f>
        <v>#REF!</v>
      </c>
      <c r="LE94" s="52" t="e">
        <f>$AV94*2.204623/#REF!*$AP94*Tabelle2[[#This Row],[Sep 23 NF]]</f>
        <v>#REF!</v>
      </c>
      <c r="LF94" s="52" t="e">
        <f>$AV94*2.204623/#REF!*$AP94*Tabelle2[[#This Row],[Oct 23 NF]]</f>
        <v>#REF!</v>
      </c>
      <c r="LG94" s="52" t="e">
        <f>$AV94*2.204623/#REF!*$AP94*Tabelle2[[#This Row],[Nov 23 NF]]</f>
        <v>#REF!</v>
      </c>
      <c r="LH94" s="52" t="e">
        <f>$AV94*2.204623/#REF!*$AP94*Tabelle2[[#This Row],[Dec 23 NF]]</f>
        <v>#REF!</v>
      </c>
      <c r="LI94" s="52" t="e">
        <f>$AV94*2.204623/#REF!*$AP94*Tabelle2[[#This Row],[Jan 24 NF]]</f>
        <v>#REF!</v>
      </c>
      <c r="LJ94" s="52" t="e">
        <f>$AV94*2.204623/#REF!*$AP94*Tabelle2[[#This Row],[Feb 24 NF]]</f>
        <v>#REF!</v>
      </c>
      <c r="LK94" s="52" t="e">
        <f>$AV94*2.204623/#REF!*$AP94*Tabelle2[[#This Row],[Mar 24 NF]]</f>
        <v>#REF!</v>
      </c>
      <c r="LL94" s="52" t="e">
        <f>$AV94*2.204623/#REF!*$AP94*Tabelle2[[#This Row],[Apr 24 NF]]</f>
        <v>#REF!</v>
      </c>
      <c r="LM94" s="52" t="e">
        <f>$AV94*2.204623/#REF!*$AP94*Tabelle2[[#This Row],[May 24 NF]]</f>
        <v>#REF!</v>
      </c>
      <c r="LN94" s="52" t="e">
        <f>$AV94*2.204623/#REF!*$AP94*Tabelle2[[#This Row],[Jun 24 NF]]</f>
        <v>#REF!</v>
      </c>
      <c r="LO94" s="52" t="e">
        <f>$AV94*2.204623/#REF!*$AP94*Tabelle2[[#This Row],[Jul 24 NF]]</f>
        <v>#REF!</v>
      </c>
      <c r="LP94" s="52" t="e">
        <f>$AV94*2.204623/#REF!*$AP94*Tabelle2[[#This Row],[Aug 24 NF]]</f>
        <v>#REF!</v>
      </c>
      <c r="LQ94" s="52" t="e">
        <f>$AV94*2.204623/#REF!*$AP94*Tabelle2[[#This Row],[Sep 24 NF]]</f>
        <v>#REF!</v>
      </c>
      <c r="LR94" s="52" t="e">
        <f>$AV94*2.204623/#REF!*$AP94*Tabelle2[[#This Row],[Oct 24 NF]]</f>
        <v>#REF!</v>
      </c>
      <c r="LS94" s="52" t="e">
        <f>$AV94*2.204623/#REF!*$AP94*Tabelle2[[#This Row],[Nov 24 NF]]</f>
        <v>#REF!</v>
      </c>
      <c r="LT94" s="52" t="e">
        <f>$AV94*2.204623/#REF!*$AP94*Tabelle2[[#This Row],[Dec 24 NF]]</f>
        <v>#REF!</v>
      </c>
      <c r="LU94" s="198">
        <f>SUM(Tabelle2[[#This Row],[Jan 22 EV]:[Mar 22 EV]])</f>
        <v>0</v>
      </c>
      <c r="LV94" s="198">
        <f>SUM(Tabelle2[[#This Row],[Apr 22 EV]:[Jun 22 EV]])</f>
        <v>0</v>
      </c>
      <c r="LW94" s="198">
        <f>SUM(Tabelle2[[#This Row],[Jul 22 EV]:[Sep 22 EV]])</f>
        <v>0</v>
      </c>
      <c r="LX94" s="198">
        <f>SUM(Tabelle2[[#This Row],[Oct 22 EV]:[Dec 22 EV]])</f>
        <v>0</v>
      </c>
      <c r="LY94" s="198">
        <f>SUM(Tabelle2[[#This Row],[Jan 23 EV]:[Mar 23 EV]])</f>
        <v>20.236969391333336</v>
      </c>
      <c r="LZ94" s="198" t="e">
        <f>SUM(Tabelle2[[#This Row],[Apr 23 EV]:[Jun 23 EV]])</f>
        <v>#REF!</v>
      </c>
      <c r="MA94" s="198" t="e">
        <f>SUM(Tabelle2[[#This Row],[Jul 23 EV]:[Sep 23 EV]])</f>
        <v>#REF!</v>
      </c>
      <c r="MB94" s="198" t="e">
        <f>SUM(Tabelle2[[#This Row],[Oct 23 EV]:[Dec 23 EV]])</f>
        <v>#REF!</v>
      </c>
      <c r="MC94" s="198" t="e">
        <f>SUM(Tabelle2[[#This Row],[Jan 24 EV]:[Mar 24 EV]])</f>
        <v>#REF!</v>
      </c>
      <c r="MD94" s="198" t="e">
        <f>SUM(Tabelle2[[#This Row],[Apr 24 EV]:[Jun 24 EV]])</f>
        <v>#REF!</v>
      </c>
      <c r="ME94" s="198" t="e">
        <f>SUM(Tabelle2[[#This Row],[Jul 24 EV]:[Sep 24 EV]])</f>
        <v>#REF!</v>
      </c>
      <c r="MF94" s="198" t="e">
        <f>SUM(Tabelle2[[#This Row],[Oct 24 EV]:[Dec 24 EV]])</f>
        <v>#REF!</v>
      </c>
      <c r="MG94" s="68">
        <v>0</v>
      </c>
      <c r="MH94" s="68">
        <v>0</v>
      </c>
      <c r="MI94" s="68">
        <v>0</v>
      </c>
      <c r="MJ94" s="68">
        <v>0</v>
      </c>
      <c r="MK94" s="68">
        <v>0</v>
      </c>
      <c r="ML94" s="68">
        <v>0</v>
      </c>
      <c r="MM94" s="68">
        <v>0</v>
      </c>
      <c r="MN94" s="68">
        <v>0</v>
      </c>
      <c r="MO94" s="68">
        <v>0</v>
      </c>
      <c r="MP94" s="98">
        <v>96.503697453333345</v>
      </c>
      <c r="MQ94" s="98" t="e">
        <f>$AS94*2.204623/#REF!*$AP94*HU94</f>
        <v>#REF!</v>
      </c>
      <c r="MR94" s="98" t="e">
        <f>$AT94*2.204623/#REF!*$AP94*HV94</f>
        <v>#REF!</v>
      </c>
      <c r="MS94" s="98">
        <v>304.20270003200005</v>
      </c>
      <c r="MT94" s="98">
        <v>553.16783592466675</v>
      </c>
      <c r="MU94" s="98">
        <v>137.91386613666666</v>
      </c>
      <c r="MV94" s="98">
        <f>SUM(Tabelle2[[#This Row],[Jan 22 EV]:[Dec 22 EV]])</f>
        <v>0</v>
      </c>
      <c r="MW94" s="98" t="e">
        <f>SUM(Tabelle2[[#This Row],[Jan 23 EV]:[Dec 23 EV]])</f>
        <v>#REF!</v>
      </c>
      <c r="MX94" s="98" t="e">
        <f>SUM(Tabelle2[[#This Row],[Jan 24 EV]:[Dec 24 EV]])</f>
        <v>#REF!</v>
      </c>
      <c r="MY94" s="98">
        <f t="shared" si="51"/>
        <v>0</v>
      </c>
      <c r="MZ94" s="98">
        <f t="shared" si="52"/>
        <v>0</v>
      </c>
      <c r="NA94" s="98">
        <f t="shared" si="53"/>
        <v>0</v>
      </c>
      <c r="NB94" s="98">
        <f t="shared" si="54"/>
        <v>0</v>
      </c>
      <c r="NC94" s="52">
        <v>0</v>
      </c>
      <c r="ND94" s="52">
        <v>0</v>
      </c>
      <c r="NE94" s="52">
        <v>42.311830095360008</v>
      </c>
      <c r="NF94" s="52">
        <v>0</v>
      </c>
      <c r="NG94" s="52">
        <v>0</v>
      </c>
      <c r="NH94" s="52">
        <v>44.80076127744001</v>
      </c>
      <c r="NI94" s="52">
        <v>0</v>
      </c>
      <c r="NJ94" s="52">
        <v>0</v>
      </c>
      <c r="NK94" s="52">
        <v>44.80076127744001</v>
      </c>
      <c r="NL94" s="52">
        <v>0</v>
      </c>
      <c r="NM94" s="52">
        <v>0</v>
      </c>
      <c r="NN94" s="52">
        <v>0</v>
      </c>
      <c r="NO94" s="198">
        <f t="shared" si="58"/>
        <v>42.311830095360008</v>
      </c>
      <c r="NP94" s="198">
        <f t="shared" si="59"/>
        <v>44.80076127744001</v>
      </c>
      <c r="NQ94" s="198">
        <f t="shared" si="60"/>
        <v>44.80076127744001</v>
      </c>
      <c r="NR94" s="198">
        <f t="shared" si="61"/>
        <v>0</v>
      </c>
      <c r="NS94" s="198">
        <f t="shared" si="62"/>
        <v>131.91335265024003</v>
      </c>
      <c r="NT94" s="198">
        <v>0</v>
      </c>
      <c r="NU94" s="198">
        <v>0</v>
      </c>
      <c r="NV94" s="198">
        <v>0</v>
      </c>
      <c r="NW94" s="198">
        <v>0</v>
      </c>
      <c r="NX94" s="198">
        <v>0</v>
      </c>
      <c r="NY94" s="198">
        <v>0</v>
      </c>
      <c r="NZ94" s="198">
        <v>0</v>
      </c>
      <c r="OA94" s="198">
        <v>0</v>
      </c>
      <c r="OB94" s="198">
        <v>0</v>
      </c>
      <c r="OC94" s="198">
        <v>0</v>
      </c>
      <c r="OD94" s="198">
        <v>0</v>
      </c>
      <c r="OE94" s="198">
        <v>0</v>
      </c>
      <c r="OF94" s="198">
        <f>SUM(Tabelle2[[#This Row],[Jan 23 B EV]:[Mar 23 B EV]])</f>
        <v>0</v>
      </c>
      <c r="OG94" s="198">
        <f>SUM(Tabelle2[[#This Row],[Apr 23 B EV]:[Jun 23 B EV]])</f>
        <v>0</v>
      </c>
      <c r="OH94" s="198">
        <f>SUM(Tabelle2[[#This Row],[Jul 23 B EV]:[Sep 23 B EV]])</f>
        <v>0</v>
      </c>
      <c r="OI94" s="198">
        <f>SUM(Tabelle2[[#This Row],[Oct 23 B EV]:[Dec 23 B EV]])</f>
        <v>0</v>
      </c>
      <c r="OJ94" s="198">
        <f>SUM(Tabelle2[[#This Row],[Jan 23 B EV]:[Dec 23 B EV]])</f>
        <v>0</v>
      </c>
      <c r="OK94" s="68"/>
      <c r="OL94" s="68"/>
      <c r="OM94" s="43" t="s">
        <v>973</v>
      </c>
      <c r="ON94" s="43">
        <v>0</v>
      </c>
      <c r="OO94" s="43">
        <v>0</v>
      </c>
      <c r="OP94" s="43">
        <v>0</v>
      </c>
      <c r="OQ94" s="68"/>
      <c r="OR94" s="68"/>
      <c r="OS94" s="68"/>
      <c r="OT94" s="68"/>
      <c r="OU94" s="68"/>
      <c r="OV94" s="68"/>
      <c r="OW94" s="68"/>
      <c r="OX94" s="198" t="s">
        <v>1229</v>
      </c>
      <c r="OY94" s="198" t="s">
        <v>1229</v>
      </c>
      <c r="OZ94" s="198" t="s">
        <v>1229</v>
      </c>
      <c r="PA94" s="198" t="s">
        <v>1229</v>
      </c>
      <c r="PB94" s="353" t="s">
        <v>1229</v>
      </c>
      <c r="PC94" s="130" t="s">
        <v>57</v>
      </c>
      <c r="PD94" s="53" t="s">
        <v>100</v>
      </c>
      <c r="PE94" s="53" t="s">
        <v>159</v>
      </c>
      <c r="PF94" s="53" t="s">
        <v>45</v>
      </c>
      <c r="PG94" s="53">
        <v>0</v>
      </c>
      <c r="PH94" s="53">
        <v>0</v>
      </c>
      <c r="PI94" s="53">
        <v>1</v>
      </c>
      <c r="PJ94" s="53" t="s">
        <v>45</v>
      </c>
      <c r="PK94" s="53">
        <v>0</v>
      </c>
      <c r="PL94" s="53">
        <v>0</v>
      </c>
      <c r="PM94" s="334"/>
      <c r="PN94" s="53" t="s">
        <v>972</v>
      </c>
      <c r="PO94" s="53" t="s">
        <v>17</v>
      </c>
      <c r="PP94" s="200">
        <v>2407.8740082170316</v>
      </c>
      <c r="PQ94" s="56">
        <v>2220.7924770497352</v>
      </c>
      <c r="PR94" s="56">
        <v>2393.0833333333335</v>
      </c>
      <c r="PS94" s="56">
        <v>2425</v>
      </c>
      <c r="PT94" s="200">
        <v>2151.6666666666665</v>
      </c>
      <c r="PU94" s="200">
        <v>2059.5416666666665</v>
      </c>
      <c r="PV94" s="200">
        <v>2813.8101851851857</v>
      </c>
      <c r="PW94" s="200">
        <v>3372.4709444775326</v>
      </c>
      <c r="PX94" s="200" t="e">
        <f>IF($PI94=1,SUMIF(#REF!,$PF94,#REF!),SUMIF(#REF!,$PJ94,#REF!))</f>
        <v>#REF!</v>
      </c>
      <c r="PY94" s="200" t="e">
        <f>IF($PI94=1,SUMIF(#REF!,$PF94,#REF!),SUMIF(#REF!,$PJ94,#REF!))</f>
        <v>#REF!</v>
      </c>
      <c r="PZ94" s="200" t="e">
        <f>IF($PI94=1,SUMIF(#REF!,$PF94,#REF!),SUMIF(#REF!,$PJ94,#REF!))</f>
        <v>#REF!</v>
      </c>
      <c r="QA94" s="200" t="e">
        <f>IF($PI94=1,SUMIF(#REF!,$PF94,#REF!),SUMIF(#REF!,$PJ94,#REF!))</f>
        <v>#REF!</v>
      </c>
      <c r="QB94" s="200" t="e">
        <f>IF($PI94=1,SUMIF(#REF!,$PF94,#REF!),SUMIF(#REF!,$PJ94,#REF!))</f>
        <v>#REF!</v>
      </c>
      <c r="QC94" s="200" t="e">
        <f>IF($PI94=1,SUMIF(#REF!,$PF94,#REF!),SUMIF(#REF!,$PJ94,#REF!))</f>
        <v>#REF!</v>
      </c>
      <c r="QD94" s="57">
        <f t="shared" si="55"/>
        <v>2.6116519530104885</v>
      </c>
      <c r="QE94" s="57">
        <f t="shared" si="56"/>
        <v>2.8142659999999999</v>
      </c>
      <c r="QF94" s="57">
        <f t="shared" si="50"/>
        <v>2.8517999999999999</v>
      </c>
      <c r="QG94" s="57">
        <f t="shared" si="57"/>
        <v>2.5303599999999995</v>
      </c>
      <c r="QH94" s="57">
        <f t="shared" si="85"/>
        <v>2.4220209999999995</v>
      </c>
      <c r="QI94" s="57">
        <f t="shared" si="86"/>
        <v>3.3090407777777782</v>
      </c>
      <c r="QJ94" s="57">
        <f>IF(Tabelle2[[#This Row],[Index and Premium Usage]]=1,($AW94*(1+$AZ94))*(PW94*(1+$PG94)+$PH94)/1000,($AW94*(1+$AZ94))*(PW94*(1+$PG94)+$PK94)/1000)</f>
        <v>3.9660258307055782</v>
      </c>
      <c r="QK94" s="57" t="e">
        <f>IF($PI94=1,($AW94*(1+$AY94))*(PX94*(1+$PG94)+$PH94)/1000,($AW94*(1+$AZ94))*(PX94*(1+$PG94)+$PK94+Tabelle2[[#This Row],[Premium VW 2023]])/1000)</f>
        <v>#REF!</v>
      </c>
      <c r="QL94" s="57" t="e">
        <f t="shared" si="44"/>
        <v>#REF!</v>
      </c>
      <c r="QM94" s="57" t="e">
        <f t="shared" si="45"/>
        <v>#REF!</v>
      </c>
      <c r="QN94" s="57" t="e">
        <f t="shared" si="46"/>
        <v>#REF!</v>
      </c>
      <c r="QO94" s="57" t="e">
        <f t="shared" si="47"/>
        <v>#REF!</v>
      </c>
      <c r="QP94" s="57" t="e">
        <f t="shared" si="48"/>
        <v>#REF!</v>
      </c>
    </row>
    <row r="95" spans="1:458" ht="15" customHeight="1">
      <c r="A95" s="94" t="s">
        <v>819</v>
      </c>
      <c r="B95" s="94" t="s">
        <v>87</v>
      </c>
      <c r="C95" s="94" t="s">
        <v>1553</v>
      </c>
      <c r="D95" s="2" t="s">
        <v>108</v>
      </c>
      <c r="E95" s="173" t="s">
        <v>304</v>
      </c>
      <c r="F95" s="2" t="s">
        <v>304</v>
      </c>
      <c r="G95" s="2" t="s">
        <v>304</v>
      </c>
      <c r="H95" s="2" t="s">
        <v>1557</v>
      </c>
      <c r="I95" s="188" t="s">
        <v>372</v>
      </c>
      <c r="J95" s="2" t="s">
        <v>1238</v>
      </c>
      <c r="K95" s="2" t="s">
        <v>28</v>
      </c>
      <c r="L95" s="2" t="s">
        <v>28</v>
      </c>
      <c r="M95" s="2" t="s">
        <v>387</v>
      </c>
      <c r="N95" s="2">
        <v>0</v>
      </c>
      <c r="O95" s="64"/>
      <c r="P95" s="3">
        <v>0</v>
      </c>
      <c r="Q95" s="2">
        <v>0</v>
      </c>
      <c r="R95" s="63"/>
      <c r="S95" s="63"/>
      <c r="T95" s="94" t="s">
        <v>1282</v>
      </c>
      <c r="U95" s="63" t="s">
        <v>14</v>
      </c>
      <c r="V95" s="63"/>
      <c r="W95" s="63"/>
      <c r="X95" s="94"/>
      <c r="Y95" s="2" t="s">
        <v>235</v>
      </c>
      <c r="Z95" s="2" t="s">
        <v>261</v>
      </c>
      <c r="AA95" s="2" t="s">
        <v>388</v>
      </c>
      <c r="AB95" s="2">
        <v>0</v>
      </c>
      <c r="AC95" s="2" t="s">
        <v>1024</v>
      </c>
      <c r="AD95" s="63"/>
      <c r="AE95" s="63"/>
      <c r="AF95" s="63" t="s">
        <v>119</v>
      </c>
      <c r="AG95" s="2">
        <v>0</v>
      </c>
      <c r="AH95" s="2">
        <v>0</v>
      </c>
      <c r="AI95" s="2">
        <v>0</v>
      </c>
      <c r="AJ95" s="63" t="s">
        <v>120</v>
      </c>
      <c r="AK95" s="66"/>
      <c r="AL95" s="67"/>
      <c r="AM95" s="67"/>
      <c r="AN95" s="67"/>
      <c r="AO95" s="67"/>
      <c r="AP95" s="67">
        <v>1</v>
      </c>
      <c r="AQ95" s="78"/>
      <c r="AR95" s="37">
        <v>1.135</v>
      </c>
      <c r="AS95" s="67">
        <v>1.135</v>
      </c>
      <c r="AT95" s="67">
        <v>1.135</v>
      </c>
      <c r="AU95" s="33">
        <v>1.135</v>
      </c>
      <c r="AV95" s="33">
        <v>1.135</v>
      </c>
      <c r="AW95" s="33">
        <v>1.135</v>
      </c>
      <c r="AX95" s="193"/>
      <c r="AY95" s="61">
        <v>0.2</v>
      </c>
      <c r="AZ95" s="61">
        <v>0.2</v>
      </c>
      <c r="BA95" s="96">
        <v>0</v>
      </c>
      <c r="BB95" s="96">
        <v>0</v>
      </c>
      <c r="BC95" s="96">
        <v>0</v>
      </c>
      <c r="BD95" s="96">
        <v>0</v>
      </c>
      <c r="BE95" s="133">
        <v>0</v>
      </c>
      <c r="BF95" s="133">
        <v>0</v>
      </c>
      <c r="BG95" s="133">
        <v>0</v>
      </c>
      <c r="BH95" s="133">
        <v>0</v>
      </c>
      <c r="BI95" s="133">
        <v>0</v>
      </c>
      <c r="BJ95" s="133">
        <v>0</v>
      </c>
      <c r="BK95" s="133">
        <v>0</v>
      </c>
      <c r="BL95" s="133">
        <v>0</v>
      </c>
      <c r="BM95" s="96">
        <v>0</v>
      </c>
      <c r="BN95" s="96">
        <v>161</v>
      </c>
      <c r="BO95" s="96">
        <v>0</v>
      </c>
      <c r="BP95" s="96">
        <v>0</v>
      </c>
      <c r="BQ95" s="96">
        <v>0</v>
      </c>
      <c r="BR95" s="96">
        <v>0</v>
      </c>
      <c r="BS95" s="96">
        <v>0</v>
      </c>
      <c r="BT95" s="96">
        <v>0</v>
      </c>
      <c r="BU95" s="96">
        <v>0</v>
      </c>
      <c r="BV95" s="96">
        <v>0</v>
      </c>
      <c r="BW95" s="96">
        <v>0</v>
      </c>
      <c r="BX95" s="96">
        <v>0</v>
      </c>
      <c r="BY95" s="96">
        <v>0</v>
      </c>
      <c r="BZ95" s="96">
        <v>0</v>
      </c>
      <c r="CA95" s="96">
        <v>0</v>
      </c>
      <c r="CB95" s="96">
        <v>0</v>
      </c>
      <c r="CC95" s="96">
        <v>0</v>
      </c>
      <c r="CD95" s="96">
        <v>0</v>
      </c>
      <c r="CE95" s="96">
        <v>0</v>
      </c>
      <c r="CF95" s="96">
        <v>0</v>
      </c>
      <c r="CG95" s="96">
        <v>0</v>
      </c>
      <c r="CH95" s="96">
        <v>0</v>
      </c>
      <c r="CI95" s="96">
        <v>0</v>
      </c>
      <c r="CJ95" s="96">
        <v>0</v>
      </c>
      <c r="CK95" s="95">
        <f>SUM(Tabelle2[[#This Row],[Jan 22 CF]:[Mar 22 CF]])</f>
        <v>0</v>
      </c>
      <c r="CL95" s="95">
        <f>SUM(Tabelle2[[#This Row],[Apr 22 CF]:[Jun 22 CF]])</f>
        <v>0</v>
      </c>
      <c r="CM95" s="95">
        <f>SUM(Tabelle2[[#This Row],[Jul 22 CF]:[Sep 22 CF]])</f>
        <v>0</v>
      </c>
      <c r="CN95" s="95">
        <f>SUM(Tabelle2[[#This Row],[Oct 22 CF]:[Dec 22 CF]])</f>
        <v>0</v>
      </c>
      <c r="CO95" s="95">
        <f>SUM(Tabelle2[[#This Row],[Jan 23 CF]:[Mar 23 CF]])</f>
        <v>161</v>
      </c>
      <c r="CP95" s="95">
        <f>SUM(Tabelle2[[#This Row],[Apr 23 CF]:[Jun 23 CF]])</f>
        <v>0</v>
      </c>
      <c r="CQ95" s="95">
        <f>SUM(Tabelle2[[#This Row],[Jul 23 CF]:[Sep 23 CF]])</f>
        <v>0</v>
      </c>
      <c r="CR95" s="95">
        <f>SUM(Tabelle2[[#This Row],[Oct 23 CF]:[Dec 23 CF]])</f>
        <v>0</v>
      </c>
      <c r="CS95" s="95">
        <f>SUM(Tabelle2[[#This Row],[Jan 24 CF]:[Mar 24 CF]])</f>
        <v>0</v>
      </c>
      <c r="CT95" s="95">
        <f>SUM(Tabelle2[[#This Row],[Apr 24 CF]:[Jun 24 CF]])</f>
        <v>0</v>
      </c>
      <c r="CU95" s="95">
        <f>SUM(Tabelle2[[#This Row],[Jul 24 CF]:[Sep 24 CF]])</f>
        <v>0</v>
      </c>
      <c r="CV95" s="95">
        <f>SUM(Tabelle2[[#This Row],[Oct 24 CF]:[Dec 24 CF]])</f>
        <v>0</v>
      </c>
      <c r="CW95" s="98">
        <v>1408</v>
      </c>
      <c r="CX95" s="275">
        <v>384</v>
      </c>
      <c r="CY95" s="98">
        <v>524</v>
      </c>
      <c r="CZ95" s="52">
        <v>341</v>
      </c>
      <c r="DA95" s="52">
        <f>SUM(Tabelle2[[#This Row],[Jan 22 CF]:[Dec 22 CF]])</f>
        <v>0</v>
      </c>
      <c r="DB95" s="98">
        <f>SUM(Tabelle2[[#This Row],[Jan 23 CF]:[Dec 23 CF]])</f>
        <v>161</v>
      </c>
      <c r="DC95" s="98">
        <f>SUM(Tabelle2[[#This Row],[Jan 24 CF]:[Dec 24 CF]])</f>
        <v>0</v>
      </c>
      <c r="DD95" s="98">
        <v>0</v>
      </c>
      <c r="DE95" s="98">
        <v>0</v>
      </c>
      <c r="DF95" s="98">
        <v>0</v>
      </c>
      <c r="DG95" s="98">
        <v>0</v>
      </c>
      <c r="DH95" s="98">
        <v>0</v>
      </c>
      <c r="DI95" s="98">
        <v>0</v>
      </c>
      <c r="DJ95" s="98">
        <v>0</v>
      </c>
      <c r="DK95" s="98">
        <v>0</v>
      </c>
      <c r="DL95" s="98">
        <v>0</v>
      </c>
      <c r="DM95" s="98">
        <v>0</v>
      </c>
      <c r="DN95" s="95"/>
      <c r="DO95" s="95"/>
      <c r="DP95" s="226">
        <v>0.95</v>
      </c>
      <c r="DQ95" s="226">
        <v>0.92500000000000004</v>
      </c>
      <c r="DR95" s="226">
        <v>0.8</v>
      </c>
      <c r="DS95" s="226">
        <v>0.85</v>
      </c>
      <c r="DT95" s="226">
        <v>0.9</v>
      </c>
      <c r="DU95" s="226">
        <v>0.9</v>
      </c>
      <c r="DV95" s="226">
        <v>0.9</v>
      </c>
      <c r="DW95" s="226">
        <v>0.9</v>
      </c>
      <c r="DX95" s="226">
        <v>0.9</v>
      </c>
      <c r="DY95" s="226">
        <v>0.9</v>
      </c>
      <c r="DZ95" s="226">
        <v>0.9</v>
      </c>
      <c r="EA95" s="226">
        <v>0.88</v>
      </c>
      <c r="EB95" s="226">
        <v>0.9</v>
      </c>
      <c r="EC95" s="226">
        <v>0.93</v>
      </c>
      <c r="ED95" s="226">
        <v>0.93</v>
      </c>
      <c r="EE95" s="226">
        <v>0.9</v>
      </c>
      <c r="EF95" s="316">
        <v>0.9</v>
      </c>
      <c r="EG95" s="316">
        <v>0.9</v>
      </c>
      <c r="EH95" s="316">
        <v>0.9</v>
      </c>
      <c r="EI95" s="226">
        <v>0.95</v>
      </c>
      <c r="EJ95" s="226">
        <v>0.95</v>
      </c>
      <c r="EK95" s="226">
        <v>0.95</v>
      </c>
      <c r="EL95" s="226">
        <v>0.97499999999999998</v>
      </c>
      <c r="EM95" s="226">
        <v>0.95</v>
      </c>
      <c r="EN95" s="226">
        <v>0.9</v>
      </c>
      <c r="EO95" s="226">
        <v>0</v>
      </c>
      <c r="EP95" s="226">
        <v>0</v>
      </c>
      <c r="EQ95" s="226">
        <v>0</v>
      </c>
      <c r="ER95" s="226">
        <v>0</v>
      </c>
      <c r="ES95" s="226">
        <v>0</v>
      </c>
      <c r="ET95" s="226">
        <v>0</v>
      </c>
      <c r="EU95" s="226">
        <v>0</v>
      </c>
      <c r="EV95" s="226">
        <v>0</v>
      </c>
      <c r="EW95" s="226">
        <v>0</v>
      </c>
      <c r="EX95" s="226">
        <v>0</v>
      </c>
      <c r="EY95" s="226">
        <v>0</v>
      </c>
      <c r="EZ95" s="316">
        <v>0.9</v>
      </c>
      <c r="FA95" s="226">
        <v>0</v>
      </c>
      <c r="FB95" s="226">
        <v>0</v>
      </c>
      <c r="FC95" s="226">
        <v>0</v>
      </c>
      <c r="FD95" s="226">
        <v>0</v>
      </c>
      <c r="FE95" s="226">
        <v>0</v>
      </c>
      <c r="FF95" s="226">
        <v>0</v>
      </c>
      <c r="FG95" s="226">
        <v>0</v>
      </c>
      <c r="FH95" s="226">
        <v>0</v>
      </c>
      <c r="FI95" s="226">
        <v>0</v>
      </c>
      <c r="FJ95" s="226">
        <v>0</v>
      </c>
      <c r="FK95" s="226">
        <v>0</v>
      </c>
      <c r="FL95" s="226">
        <v>0</v>
      </c>
      <c r="FM95" s="195">
        <f t="shared" si="70"/>
        <v>0</v>
      </c>
      <c r="FN95" s="195">
        <f t="shared" si="71"/>
        <v>0</v>
      </c>
      <c r="FO95" s="195">
        <f t="shared" si="72"/>
        <v>0</v>
      </c>
      <c r="FP95" s="195">
        <f t="shared" si="73"/>
        <v>0</v>
      </c>
      <c r="FQ95" s="195">
        <f t="shared" si="74"/>
        <v>0</v>
      </c>
      <c r="FR95" s="195">
        <f t="shared" si="75"/>
        <v>0</v>
      </c>
      <c r="FS95" s="195">
        <f t="shared" si="76"/>
        <v>0</v>
      </c>
      <c r="FT95" s="95">
        <f t="shared" si="77"/>
        <v>0</v>
      </c>
      <c r="FU95" s="95">
        <f t="shared" si="78"/>
        <v>0</v>
      </c>
      <c r="FV95" s="95">
        <f t="shared" si="79"/>
        <v>0</v>
      </c>
      <c r="FW95" s="95">
        <f t="shared" si="80"/>
        <v>0</v>
      </c>
      <c r="FX95" s="95">
        <f t="shared" si="81"/>
        <v>0</v>
      </c>
      <c r="FY95" s="95">
        <f t="shared" si="82"/>
        <v>0</v>
      </c>
      <c r="FZ95" s="95">
        <f t="shared" si="83"/>
        <v>161</v>
      </c>
      <c r="GA95" s="95">
        <f t="shared" si="63"/>
        <v>0</v>
      </c>
      <c r="GB95" s="95">
        <f t="shared" si="64"/>
        <v>0</v>
      </c>
      <c r="GC95" s="95">
        <f t="shared" si="65"/>
        <v>0</v>
      </c>
      <c r="GD95" s="95">
        <f t="shared" si="66"/>
        <v>0</v>
      </c>
      <c r="GE95" s="95">
        <f t="shared" si="67"/>
        <v>0</v>
      </c>
      <c r="GF95" s="95">
        <f t="shared" si="68"/>
        <v>0</v>
      </c>
      <c r="GG95" s="95">
        <f t="shared" si="69"/>
        <v>0</v>
      </c>
      <c r="GH95" s="95">
        <f t="shared" si="84"/>
        <v>0</v>
      </c>
      <c r="GI95" s="95">
        <f>BW95*Tabelle2[[#This Row],[Nov 2023 AF]]</f>
        <v>0</v>
      </c>
      <c r="GJ95" s="95">
        <f>BX95*Tabelle2[[#This Row],[Dec 2023 AF]]</f>
        <v>0</v>
      </c>
      <c r="GK95" s="95">
        <f>BY95*Tabelle2[[#This Row],[Jan 2024 AF]]</f>
        <v>0</v>
      </c>
      <c r="GL95" s="95">
        <f>BZ95*Tabelle2[[#This Row],[Feb 2024 AF]]</f>
        <v>0</v>
      </c>
      <c r="GM95" s="95">
        <f>CA95*Tabelle2[[#This Row],[Mar 2024 AF]]</f>
        <v>0</v>
      </c>
      <c r="GN95" s="95">
        <f>CB95*Tabelle2[[#This Row],[Apr 2024 AF]]</f>
        <v>0</v>
      </c>
      <c r="GO95" s="95">
        <f>CC95*Tabelle2[[#This Row],[May 2024 AF]]</f>
        <v>0</v>
      </c>
      <c r="GP95" s="95">
        <f>CD95*Tabelle2[[#This Row],[Jun 2024 AF]]</f>
        <v>0</v>
      </c>
      <c r="GQ95" s="95">
        <f>CE95*Tabelle2[[#This Row],[Jul 2024 AF]]</f>
        <v>0</v>
      </c>
      <c r="GR95" s="95">
        <f>CF95*Tabelle2[[#This Row],[Aug 2024 AF]]</f>
        <v>0</v>
      </c>
      <c r="GS95" s="95">
        <f>CG95*Tabelle2[[#This Row],[Sep 2024 AF]]</f>
        <v>0</v>
      </c>
      <c r="GT95" s="95">
        <f>CH95*Tabelle2[[#This Row],[Oct 2024 AF]]</f>
        <v>0</v>
      </c>
      <c r="GU95" s="95">
        <f>CI95*Tabelle2[[#This Row],[Nov 2024 AF]]</f>
        <v>0</v>
      </c>
      <c r="GV95" s="95">
        <f>CJ95*Tabelle2[[#This Row],[Dec 2024 AF]]</f>
        <v>0</v>
      </c>
      <c r="GW95" s="95">
        <f>SUM(Tabelle2[[#This Row],[Jan 22 NF]:[Mar 22 NF]])</f>
        <v>0</v>
      </c>
      <c r="GX95" s="95">
        <f>SUM(Tabelle2[[#This Row],[Apr 22 NF]:[Jun 22 NF]])</f>
        <v>0</v>
      </c>
      <c r="GY95" s="95">
        <f>SUM(Tabelle2[[#This Row],[Jul 22 NF]:[Sep 22 NF]])</f>
        <v>0</v>
      </c>
      <c r="GZ95" s="95">
        <f>SUM(Tabelle2[[#This Row],[Oct 22 NF]:[Dec 22 NF]])</f>
        <v>0</v>
      </c>
      <c r="HA95" s="98">
        <f>SUM(Tabelle2[[#This Row],[Jan 23 NF]:[Mar 23 NF]])</f>
        <v>161</v>
      </c>
      <c r="HB95" s="98">
        <f>SUM(Tabelle2[[#This Row],[Apr 23 NF]:[Jun 23 NF]])</f>
        <v>0</v>
      </c>
      <c r="HC95" s="98">
        <f>SUM(Tabelle2[[#This Row],[Jul 23 NF]:[Sep 23 NF]])</f>
        <v>0</v>
      </c>
      <c r="HD95" s="98">
        <f>SUM(Tabelle2[[#This Row],[Oct 23 NF]:[Dec 23 NF]])</f>
        <v>0</v>
      </c>
      <c r="HE95" s="95">
        <f>SUM(Tabelle2[[#This Row],[Jan 24 NF]:[Mar 24 NF]])</f>
        <v>0</v>
      </c>
      <c r="HF95" s="98">
        <f>SUM(Tabelle2[[#This Row],[Apr 24 NF]:[Jun 24 NF]])</f>
        <v>0</v>
      </c>
      <c r="HG95" s="98">
        <f>SUM(Tabelle2[[#This Row],[Jul 24 NF]:[Sep 24 NF]])</f>
        <v>0</v>
      </c>
      <c r="HH95" s="98">
        <f>SUM(Tabelle2[[#This Row],[Oct 24 NF]:[Dec 24 NF]])</f>
        <v>0</v>
      </c>
      <c r="HI95" s="95">
        <v>0</v>
      </c>
      <c r="HJ95" s="95">
        <v>0</v>
      </c>
      <c r="HK95" s="95">
        <v>0</v>
      </c>
      <c r="HL95" s="95">
        <v>0</v>
      </c>
      <c r="HM95" s="95">
        <v>0</v>
      </c>
      <c r="HN95" s="95">
        <v>0</v>
      </c>
      <c r="HO95" s="95">
        <v>0</v>
      </c>
      <c r="HP95" s="95">
        <v>0</v>
      </c>
      <c r="HQ95" s="95">
        <v>0</v>
      </c>
      <c r="HR95" s="95">
        <v>0</v>
      </c>
      <c r="HS95" s="95">
        <v>0</v>
      </c>
      <c r="HT95" s="95">
        <v>0</v>
      </c>
      <c r="HU95" s="95">
        <v>889</v>
      </c>
      <c r="HV95" s="98">
        <v>1408</v>
      </c>
      <c r="HW95" s="98">
        <v>384</v>
      </c>
      <c r="HX95" s="98">
        <v>524</v>
      </c>
      <c r="HY95" s="98">
        <v>341</v>
      </c>
      <c r="HZ95" s="98">
        <f>SUM(Tabelle2[[#This Row],[Jan 22 NF]:[Dec 22 NF]])</f>
        <v>0</v>
      </c>
      <c r="IA95" s="98">
        <f>SUM(Tabelle2[[#This Row],[Jan 23 NF]:[Dec 23 NF]])</f>
        <v>161</v>
      </c>
      <c r="IB95" s="98">
        <f>SUM(Tabelle2[[#This Row],[Jan 24 NF]:[Dec 24 NF]])</f>
        <v>0</v>
      </c>
      <c r="IC95" s="98">
        <f>IFERROR(Tabelle2[[#This Row],[2025 CF]]*Tabelle2[[#This Row],[2025 AF]],0)</f>
        <v>0</v>
      </c>
      <c r="ID95" s="98">
        <f>IFERROR(Tabelle2[[#This Row],[2026 CF]]*Tabelle2[[#This Row],[2026 AF]],0)</f>
        <v>0</v>
      </c>
      <c r="IE95" s="98">
        <f>IFERROR(Tabelle2[[#This Row],[2027 CF]]*Tabelle2[[#This Row],[2027 AF]],0)</f>
        <v>0</v>
      </c>
      <c r="IF95" s="98">
        <f>IFERROR(Tabelle2[[#This Row],[2028 CF]]*Tabelle2[[#This Row],[2028 AF]],0)</f>
        <v>0</v>
      </c>
      <c r="IG95" s="98">
        <f>IFERROR(Tabelle2[[#This Row],[2029 CF]]*Tabelle2[[#This Row],[2029 AF]],0)</f>
        <v>0</v>
      </c>
      <c r="IH95" s="98">
        <f>IFERROR(Tabelle2[[#This Row],[2030 CF]]*Tabelle2[[#This Row],[2030 AF]],0)</f>
        <v>0</v>
      </c>
      <c r="II95" s="98">
        <f>IFERROR(Tabelle2[[#This Row],[2031 CF]]*Tabelle2[[#This Row],[2031 AF]],0)</f>
        <v>0</v>
      </c>
      <c r="IJ95" s="98">
        <f>IFERROR(Tabelle2[[#This Row],[2032 CF]]*Tabelle2[[#This Row],[2032 AF]],0)</f>
        <v>0</v>
      </c>
      <c r="IK95" s="98">
        <f>IFERROR(Tabelle2[[#This Row],[2033 CF]]*Tabelle2[[#This Row],[2033 AF]],0)</f>
        <v>0</v>
      </c>
      <c r="IL95" s="98">
        <f>IFERROR(Tabelle2[[#This Row],[2034 CF]]*Tabelle2[[#This Row],[2034 AF]],0)</f>
        <v>0</v>
      </c>
      <c r="IM95" s="98">
        <f>IFERROR(Tabelle2[[#This Row],[2035 CF]]*Tabelle2[[#This Row],[2035 AF]],0)</f>
        <v>0</v>
      </c>
      <c r="IN95" s="51">
        <v>0</v>
      </c>
      <c r="IO95" s="51">
        <v>0</v>
      </c>
      <c r="IP95" s="51">
        <v>0</v>
      </c>
      <c r="IQ95" s="51">
        <v>0</v>
      </c>
      <c r="IR95" s="51">
        <v>0</v>
      </c>
      <c r="IS95" s="51">
        <v>0</v>
      </c>
      <c r="IT95" s="51">
        <v>0</v>
      </c>
      <c r="IU95" s="51">
        <v>0</v>
      </c>
      <c r="IV95" s="51">
        <v>0</v>
      </c>
      <c r="IW95" s="51">
        <v>0</v>
      </c>
      <c r="IX95" s="51">
        <v>0</v>
      </c>
      <c r="IY95" s="51">
        <v>0</v>
      </c>
      <c r="IZ95" s="199">
        <v>0</v>
      </c>
      <c r="JA95" s="199">
        <v>0</v>
      </c>
      <c r="JB95" s="199">
        <v>0</v>
      </c>
      <c r="JC95" s="199">
        <v>0</v>
      </c>
      <c r="JD95" s="199">
        <v>0</v>
      </c>
      <c r="JE95" s="196">
        <v>0</v>
      </c>
      <c r="JF95" s="196">
        <v>0</v>
      </c>
      <c r="JG95" s="196">
        <v>0</v>
      </c>
      <c r="JH95" s="196">
        <v>0</v>
      </c>
      <c r="JI95" s="196">
        <v>0</v>
      </c>
      <c r="JJ95" s="196">
        <v>0</v>
      </c>
      <c r="JK95" s="196">
        <v>0</v>
      </c>
      <c r="JL95" s="196">
        <v>0</v>
      </c>
      <c r="JM95" s="196">
        <v>0</v>
      </c>
      <c r="JN95" s="196">
        <v>0</v>
      </c>
      <c r="JO95" s="196">
        <v>0</v>
      </c>
      <c r="JP95" s="196">
        <v>0</v>
      </c>
      <c r="JQ95" s="196">
        <f>SUM(Tabelle2[[#This Row],[Jan-23B]:[Mar-23B]])</f>
        <v>0</v>
      </c>
      <c r="JR95" s="196">
        <f>SUM(Tabelle2[[#This Row],[Apr-23B]:[Jun-23B]])</f>
        <v>0</v>
      </c>
      <c r="JS95" s="196">
        <f>SUM(Tabelle2[[#This Row],[Jul-23B]:[Sep-23B]])</f>
        <v>0</v>
      </c>
      <c r="JT95" s="196">
        <f>SUM(Tabelle2[[#This Row],[Oct-23B]:[Dec-23B]])</f>
        <v>0</v>
      </c>
      <c r="JU95" s="196">
        <f>SUM(Tabelle2[[#This Row],[1Q23 B1]:[4Q23 B]])</f>
        <v>0</v>
      </c>
      <c r="JV95" s="196">
        <v>0</v>
      </c>
      <c r="JW95" s="196">
        <v>0</v>
      </c>
      <c r="JX95" s="196">
        <v>0</v>
      </c>
      <c r="JY95" s="196">
        <v>0</v>
      </c>
      <c r="JZ95" s="196">
        <v>0</v>
      </c>
      <c r="KA95" s="196">
        <v>0</v>
      </c>
      <c r="KB95" s="196">
        <v>0</v>
      </c>
      <c r="KC95" s="196">
        <v>0</v>
      </c>
      <c r="KD95" s="196">
        <v>0</v>
      </c>
      <c r="KE95" s="196">
        <v>0</v>
      </c>
      <c r="KF95" s="196" t="str">
        <f>IF(SUM(Tabelle2[[#This Row],[2018 NF]:[2028 NF]],Tabelle2[[#This Row],[2023 B]])&gt;0,"yes","no")</f>
        <v>yes</v>
      </c>
      <c r="KG95" s="196" t="str">
        <f>IFERROR(INDEX(Tabelle2[[#Headers],[2005 NF]:[2034 NF]],MATCH(TRUE,INDEX(Tabelle2[[#This Row],[2005 NF]:[2034 NF]]&gt;1000,),0)),0)</f>
        <v>2018 NF</v>
      </c>
      <c r="KH95" s="196" t="str">
        <f>IFERROR(LOOKUP(2,1/(Tabelle2[[#This Row],[2005 NF]:[2035 NF]]&gt;1000),Tabelle2[[#Headers],[2005 NF]:[2035 NF]]),0)</f>
        <v>2018 NF</v>
      </c>
      <c r="KI95" s="196">
        <f>SUM(Tabelle2[[#This Row],[Jan 23 NF]:[Mar 23 NF]])</f>
        <v>161</v>
      </c>
      <c r="KJ95" s="196">
        <f>SUM(Tabelle2[[#This Row],[Jan-23B]:[Mar-23B]])</f>
        <v>0</v>
      </c>
      <c r="KK95" s="52">
        <v>0</v>
      </c>
      <c r="KL95" s="52">
        <v>0</v>
      </c>
      <c r="KM95" s="52">
        <v>0</v>
      </c>
      <c r="KN95" s="52">
        <v>0</v>
      </c>
      <c r="KO95" s="52">
        <v>0</v>
      </c>
      <c r="KP95" s="52">
        <v>0</v>
      </c>
      <c r="KQ95" s="52">
        <v>0</v>
      </c>
      <c r="KR95" s="52">
        <v>0</v>
      </c>
      <c r="KS95" s="52">
        <v>0</v>
      </c>
      <c r="KT95" s="52">
        <v>0</v>
      </c>
      <c r="KU95" s="52">
        <v>0</v>
      </c>
      <c r="KV95" s="52">
        <v>0</v>
      </c>
      <c r="KW95" s="52">
        <v>0</v>
      </c>
      <c r="KX95" s="52">
        <v>13.428726130166668</v>
      </c>
      <c r="KY95" s="52">
        <v>0</v>
      </c>
      <c r="KZ95" s="52">
        <v>0</v>
      </c>
      <c r="LA95" s="52" t="e">
        <f>$AV95*2.204623/#REF!*$AP95*Tabelle2[[#This Row],[May 23 NF]]</f>
        <v>#REF!</v>
      </c>
      <c r="LB95" s="52" t="e">
        <f>$AV95*2.204623/#REF!*$AP95*Tabelle2[[#This Row],[Jun 23 NF]]</f>
        <v>#REF!</v>
      </c>
      <c r="LC95" s="52" t="e">
        <f>$AV95*2.204623/#REF!*$AP95*Tabelle2[[#This Row],[Jul 23 NF]]</f>
        <v>#REF!</v>
      </c>
      <c r="LD95" s="52" t="e">
        <f>$AV95*2.204623/#REF!*$AP95*Tabelle2[[#This Row],[Aug 23 NF]]</f>
        <v>#REF!</v>
      </c>
      <c r="LE95" s="52" t="e">
        <f>$AV95*2.204623/#REF!*$AP95*Tabelle2[[#This Row],[Sep 23 NF]]</f>
        <v>#REF!</v>
      </c>
      <c r="LF95" s="52" t="e">
        <f>$AV95*2.204623/#REF!*$AP95*Tabelle2[[#This Row],[Oct 23 NF]]</f>
        <v>#REF!</v>
      </c>
      <c r="LG95" s="52" t="e">
        <f>$AV95*2.204623/#REF!*$AP95*Tabelle2[[#This Row],[Nov 23 NF]]</f>
        <v>#REF!</v>
      </c>
      <c r="LH95" s="52" t="e">
        <f>$AV95*2.204623/#REF!*$AP95*Tabelle2[[#This Row],[Dec 23 NF]]</f>
        <v>#REF!</v>
      </c>
      <c r="LI95" s="52" t="e">
        <f>$AV95*2.204623/#REF!*$AP95*Tabelle2[[#This Row],[Jan 24 NF]]</f>
        <v>#REF!</v>
      </c>
      <c r="LJ95" s="52" t="e">
        <f>$AV95*2.204623/#REF!*$AP95*Tabelle2[[#This Row],[Feb 24 NF]]</f>
        <v>#REF!</v>
      </c>
      <c r="LK95" s="52" t="e">
        <f>$AV95*2.204623/#REF!*$AP95*Tabelle2[[#This Row],[Mar 24 NF]]</f>
        <v>#REF!</v>
      </c>
      <c r="LL95" s="52" t="e">
        <f>$AV95*2.204623/#REF!*$AP95*Tabelle2[[#This Row],[Apr 24 NF]]</f>
        <v>#REF!</v>
      </c>
      <c r="LM95" s="52" t="e">
        <f>$AV95*2.204623/#REF!*$AP95*Tabelle2[[#This Row],[May 24 NF]]</f>
        <v>#REF!</v>
      </c>
      <c r="LN95" s="52" t="e">
        <f>$AV95*2.204623/#REF!*$AP95*Tabelle2[[#This Row],[Jun 24 NF]]</f>
        <v>#REF!</v>
      </c>
      <c r="LO95" s="52" t="e">
        <f>$AV95*2.204623/#REF!*$AP95*Tabelle2[[#This Row],[Jul 24 NF]]</f>
        <v>#REF!</v>
      </c>
      <c r="LP95" s="52" t="e">
        <f>$AV95*2.204623/#REF!*$AP95*Tabelle2[[#This Row],[Aug 24 NF]]</f>
        <v>#REF!</v>
      </c>
      <c r="LQ95" s="52" t="e">
        <f>$AV95*2.204623/#REF!*$AP95*Tabelle2[[#This Row],[Sep 24 NF]]</f>
        <v>#REF!</v>
      </c>
      <c r="LR95" s="52" t="e">
        <f>$AV95*2.204623/#REF!*$AP95*Tabelle2[[#This Row],[Oct 24 NF]]</f>
        <v>#REF!</v>
      </c>
      <c r="LS95" s="52" t="e">
        <f>$AV95*2.204623/#REF!*$AP95*Tabelle2[[#This Row],[Nov 24 NF]]</f>
        <v>#REF!</v>
      </c>
      <c r="LT95" s="52" t="e">
        <f>$AV95*2.204623/#REF!*$AP95*Tabelle2[[#This Row],[Dec 24 NF]]</f>
        <v>#REF!</v>
      </c>
      <c r="LU95" s="198">
        <f>SUM(Tabelle2[[#This Row],[Jan 22 EV]:[Mar 22 EV]])</f>
        <v>0</v>
      </c>
      <c r="LV95" s="198">
        <f>SUM(Tabelle2[[#This Row],[Apr 22 EV]:[Jun 22 EV]])</f>
        <v>0</v>
      </c>
      <c r="LW95" s="198">
        <f>SUM(Tabelle2[[#This Row],[Jul 22 EV]:[Sep 22 EV]])</f>
        <v>0</v>
      </c>
      <c r="LX95" s="198">
        <f>SUM(Tabelle2[[#This Row],[Oct 22 EV]:[Dec 22 EV]])</f>
        <v>0</v>
      </c>
      <c r="LY95" s="198">
        <f>SUM(Tabelle2[[#This Row],[Jan 23 EV]:[Mar 23 EV]])</f>
        <v>13.428726130166668</v>
      </c>
      <c r="LZ95" s="198" t="e">
        <f>SUM(Tabelle2[[#This Row],[Apr 23 EV]:[Jun 23 EV]])</f>
        <v>#REF!</v>
      </c>
      <c r="MA95" s="198" t="e">
        <f>SUM(Tabelle2[[#This Row],[Jul 23 EV]:[Sep 23 EV]])</f>
        <v>#REF!</v>
      </c>
      <c r="MB95" s="198" t="e">
        <f>SUM(Tabelle2[[#This Row],[Oct 23 EV]:[Dec 23 EV]])</f>
        <v>#REF!</v>
      </c>
      <c r="MC95" s="198" t="e">
        <f>SUM(Tabelle2[[#This Row],[Jan 24 EV]:[Mar 24 EV]])</f>
        <v>#REF!</v>
      </c>
      <c r="MD95" s="198" t="e">
        <f>SUM(Tabelle2[[#This Row],[Apr 24 EV]:[Jun 24 EV]])</f>
        <v>#REF!</v>
      </c>
      <c r="ME95" s="198" t="e">
        <f>SUM(Tabelle2[[#This Row],[Jul 24 EV]:[Sep 24 EV]])</f>
        <v>#REF!</v>
      </c>
      <c r="MF95" s="198" t="e">
        <f>SUM(Tabelle2[[#This Row],[Oct 24 EV]:[Dec 24 EV]])</f>
        <v>#REF!</v>
      </c>
      <c r="MG95" s="68">
        <v>0</v>
      </c>
      <c r="MH95" s="68">
        <v>0</v>
      </c>
      <c r="MI95" s="68">
        <v>0</v>
      </c>
      <c r="MJ95" s="68">
        <v>0</v>
      </c>
      <c r="MK95" s="68">
        <v>0</v>
      </c>
      <c r="ML95" s="68">
        <v>0</v>
      </c>
      <c r="MM95" s="68">
        <v>0</v>
      </c>
      <c r="MN95" s="68">
        <v>0</v>
      </c>
      <c r="MO95" s="68">
        <v>0</v>
      </c>
      <c r="MP95" s="98">
        <v>0</v>
      </c>
      <c r="MQ95" s="98" t="e">
        <f>$AS95*2.204623/#REF!*$AP95*HU95</f>
        <v>#REF!</v>
      </c>
      <c r="MR95" s="98" t="e">
        <f>$AT95*2.204623/#REF!*$AP95*HV95</f>
        <v>#REF!</v>
      </c>
      <c r="MS95" s="98">
        <v>32.028762944000007</v>
      </c>
      <c r="MT95" s="98">
        <v>43.705916100666677</v>
      </c>
      <c r="MU95" s="98">
        <v>28.442208760166672</v>
      </c>
      <c r="MV95" s="98">
        <f>SUM(Tabelle2[[#This Row],[Jan 22 EV]:[Dec 22 EV]])</f>
        <v>0</v>
      </c>
      <c r="MW95" s="98" t="e">
        <f>SUM(Tabelle2[[#This Row],[Jan 23 EV]:[Dec 23 EV]])</f>
        <v>#REF!</v>
      </c>
      <c r="MX95" s="98" t="e">
        <f>SUM(Tabelle2[[#This Row],[Jan 24 EV]:[Dec 24 EV]])</f>
        <v>#REF!</v>
      </c>
      <c r="MY95" s="98">
        <f t="shared" si="51"/>
        <v>0</v>
      </c>
      <c r="MZ95" s="98">
        <f t="shared" si="52"/>
        <v>0</v>
      </c>
      <c r="NA95" s="98">
        <f t="shared" si="53"/>
        <v>0</v>
      </c>
      <c r="NB95" s="98">
        <f t="shared" si="54"/>
        <v>0</v>
      </c>
      <c r="NC95" s="52">
        <v>0</v>
      </c>
      <c r="ND95" s="52">
        <v>0</v>
      </c>
      <c r="NE95" s="52">
        <v>0</v>
      </c>
      <c r="NF95" s="52">
        <v>0</v>
      </c>
      <c r="NG95" s="52">
        <v>0</v>
      </c>
      <c r="NH95" s="52">
        <v>0</v>
      </c>
      <c r="NI95" s="52">
        <v>0</v>
      </c>
      <c r="NJ95" s="52">
        <v>0</v>
      </c>
      <c r="NK95" s="52">
        <v>0</v>
      </c>
      <c r="NL95" s="52">
        <v>0</v>
      </c>
      <c r="NM95" s="52">
        <v>0</v>
      </c>
      <c r="NN95" s="52">
        <v>0</v>
      </c>
      <c r="NO95" s="198">
        <f t="shared" si="58"/>
        <v>0</v>
      </c>
      <c r="NP95" s="198">
        <f t="shared" si="59"/>
        <v>0</v>
      </c>
      <c r="NQ95" s="198">
        <f t="shared" si="60"/>
        <v>0</v>
      </c>
      <c r="NR95" s="198">
        <f t="shared" si="61"/>
        <v>0</v>
      </c>
      <c r="NS95" s="198">
        <f t="shared" si="62"/>
        <v>0</v>
      </c>
      <c r="NT95" s="198">
        <v>0</v>
      </c>
      <c r="NU95" s="198">
        <v>0</v>
      </c>
      <c r="NV95" s="198">
        <v>0</v>
      </c>
      <c r="NW95" s="198">
        <v>0</v>
      </c>
      <c r="NX95" s="198">
        <v>0</v>
      </c>
      <c r="NY95" s="198">
        <v>0</v>
      </c>
      <c r="NZ95" s="198">
        <v>0</v>
      </c>
      <c r="OA95" s="198">
        <v>0</v>
      </c>
      <c r="OB95" s="198">
        <v>0</v>
      </c>
      <c r="OC95" s="198">
        <v>0</v>
      </c>
      <c r="OD95" s="198">
        <v>0</v>
      </c>
      <c r="OE95" s="198">
        <v>0</v>
      </c>
      <c r="OF95" s="198">
        <f>SUM(Tabelle2[[#This Row],[Jan 23 B EV]:[Mar 23 B EV]])</f>
        <v>0</v>
      </c>
      <c r="OG95" s="198">
        <f>SUM(Tabelle2[[#This Row],[Apr 23 B EV]:[Jun 23 B EV]])</f>
        <v>0</v>
      </c>
      <c r="OH95" s="198">
        <f>SUM(Tabelle2[[#This Row],[Jul 23 B EV]:[Sep 23 B EV]])</f>
        <v>0</v>
      </c>
      <c r="OI95" s="198">
        <f>SUM(Tabelle2[[#This Row],[Oct 23 B EV]:[Dec 23 B EV]])</f>
        <v>0</v>
      </c>
      <c r="OJ95" s="198">
        <f>SUM(Tabelle2[[#This Row],[Jan 23 B EV]:[Dec 23 B EV]])</f>
        <v>0</v>
      </c>
      <c r="OK95" s="68"/>
      <c r="OL95" s="68"/>
      <c r="OM95" s="43" t="s">
        <v>973</v>
      </c>
      <c r="ON95" s="43">
        <v>0</v>
      </c>
      <c r="OO95" s="43">
        <v>0</v>
      </c>
      <c r="OP95" s="43">
        <v>0</v>
      </c>
      <c r="OQ95" s="68"/>
      <c r="OR95" s="68"/>
      <c r="OS95" s="68"/>
      <c r="OT95" s="68"/>
      <c r="OU95" s="68"/>
      <c r="OV95" s="68"/>
      <c r="OW95" s="68"/>
      <c r="OX95" s="198" t="s">
        <v>1229</v>
      </c>
      <c r="OY95" s="198" t="s">
        <v>1229</v>
      </c>
      <c r="OZ95" s="198" t="s">
        <v>1229</v>
      </c>
      <c r="PA95" s="198" t="s">
        <v>1229</v>
      </c>
      <c r="PB95" s="353" t="s">
        <v>1229</v>
      </c>
      <c r="PC95" s="130" t="s">
        <v>57</v>
      </c>
      <c r="PD95" s="53" t="s">
        <v>100</v>
      </c>
      <c r="PE95" s="53" t="s">
        <v>159</v>
      </c>
      <c r="PF95" s="53" t="s">
        <v>45</v>
      </c>
      <c r="PG95" s="53">
        <v>0</v>
      </c>
      <c r="PH95" s="53">
        <v>0</v>
      </c>
      <c r="PI95" s="53">
        <v>1</v>
      </c>
      <c r="PJ95" s="53" t="s">
        <v>45</v>
      </c>
      <c r="PK95" s="53">
        <v>0</v>
      </c>
      <c r="PL95" s="53">
        <v>0</v>
      </c>
      <c r="PM95" s="334"/>
      <c r="PN95" s="53" t="s">
        <v>972</v>
      </c>
      <c r="PO95" s="53" t="s">
        <v>17</v>
      </c>
      <c r="PP95" s="200">
        <v>2407.8740082170316</v>
      </c>
      <c r="PQ95" s="56">
        <v>2220.7924770497352</v>
      </c>
      <c r="PR95" s="56">
        <v>2393.0833333333335</v>
      </c>
      <c r="PS95" s="56">
        <v>2425</v>
      </c>
      <c r="PT95" s="200">
        <v>2151.6666666666665</v>
      </c>
      <c r="PU95" s="200">
        <v>2059.5416666666665</v>
      </c>
      <c r="PV95" s="200">
        <v>2813.8101851851857</v>
      </c>
      <c r="PW95" s="200">
        <v>3372.4709444775326</v>
      </c>
      <c r="PX95" s="200" t="e">
        <f>IF($PI95=1,SUMIF(#REF!,$PF95,#REF!),SUMIF(#REF!,$PJ95,#REF!))</f>
        <v>#REF!</v>
      </c>
      <c r="PY95" s="200" t="e">
        <f>IF($PI95=1,SUMIF(#REF!,$PF95,#REF!),SUMIF(#REF!,$PJ95,#REF!))</f>
        <v>#REF!</v>
      </c>
      <c r="PZ95" s="200" t="e">
        <f>IF($PI95=1,SUMIF(#REF!,$PF95,#REF!),SUMIF(#REF!,$PJ95,#REF!))</f>
        <v>#REF!</v>
      </c>
      <c r="QA95" s="200" t="e">
        <f>IF($PI95=1,SUMIF(#REF!,$PF95,#REF!),SUMIF(#REF!,$PJ95,#REF!))</f>
        <v>#REF!</v>
      </c>
      <c r="QB95" s="200" t="e">
        <f>IF($PI95=1,SUMIF(#REF!,$PF95,#REF!),SUMIF(#REF!,$PJ95,#REF!))</f>
        <v>#REF!</v>
      </c>
      <c r="QC95" s="200" t="e">
        <f>IF($PI95=1,SUMIF(#REF!,$PF95,#REF!),SUMIF(#REF!,$PJ95,#REF!))</f>
        <v>#REF!</v>
      </c>
      <c r="QD95" s="57">
        <f t="shared" si="55"/>
        <v>3.0247193537417392</v>
      </c>
      <c r="QE95" s="57">
        <f t="shared" si="56"/>
        <v>3.2593795000000001</v>
      </c>
      <c r="QF95" s="57">
        <f t="shared" si="50"/>
        <v>3.3028499999999998</v>
      </c>
      <c r="QG95" s="57">
        <f t="shared" si="57"/>
        <v>2.9305699999999999</v>
      </c>
      <c r="QH95" s="57">
        <f t="shared" si="85"/>
        <v>2.8050957499999996</v>
      </c>
      <c r="QI95" s="57">
        <f t="shared" si="86"/>
        <v>3.8324094722222224</v>
      </c>
      <c r="QJ95" s="57">
        <f>IF(Tabelle2[[#This Row],[Index and Premium Usage]]=1,($AW95*(1+$AZ95))*(PW95*(1+$PG95)+$PH95)/1000,($AW95*(1+$AZ95))*(PW95*(1+$PG95)+$PK95)/1000)</f>
        <v>4.5933054263783992</v>
      </c>
      <c r="QK95" s="57" t="e">
        <f>IF($PI95=1,($AW95*(1+$AY95))*(PX95*(1+$PG95)+$PH95)/1000,($AW95*(1+$AZ95))*(PX95*(1+$PG95)+$PK95+Tabelle2[[#This Row],[Premium VW 2023]])/1000)</f>
        <v>#REF!</v>
      </c>
      <c r="QL95" s="57" t="e">
        <f t="shared" si="44"/>
        <v>#REF!</v>
      </c>
      <c r="QM95" s="57" t="e">
        <f t="shared" si="45"/>
        <v>#REF!</v>
      </c>
      <c r="QN95" s="57" t="e">
        <f t="shared" si="46"/>
        <v>#REF!</v>
      </c>
      <c r="QO95" s="57" t="e">
        <f t="shared" si="47"/>
        <v>#REF!</v>
      </c>
      <c r="QP95" s="57" t="e">
        <f t="shared" si="48"/>
        <v>#REF!</v>
      </c>
    </row>
    <row r="96" spans="1:458" ht="15" customHeight="1">
      <c r="A96" s="94" t="s">
        <v>821</v>
      </c>
      <c r="B96" s="94" t="s">
        <v>87</v>
      </c>
      <c r="C96" s="94" t="s">
        <v>1553</v>
      </c>
      <c r="D96" s="2" t="s">
        <v>108</v>
      </c>
      <c r="E96" s="173" t="s">
        <v>304</v>
      </c>
      <c r="F96" s="2" t="s">
        <v>304</v>
      </c>
      <c r="G96" s="2" t="s">
        <v>304</v>
      </c>
      <c r="H96" s="2" t="s">
        <v>1557</v>
      </c>
      <c r="I96" s="188" t="s">
        <v>372</v>
      </c>
      <c r="J96" s="2" t="s">
        <v>1238</v>
      </c>
      <c r="K96" s="2" t="s">
        <v>28</v>
      </c>
      <c r="L96" s="2" t="s">
        <v>28</v>
      </c>
      <c r="M96" s="2" t="s">
        <v>390</v>
      </c>
      <c r="N96" s="64">
        <v>0</v>
      </c>
      <c r="O96" s="64"/>
      <c r="P96" s="3"/>
      <c r="Q96" s="2"/>
      <c r="R96" s="63"/>
      <c r="S96" s="63"/>
      <c r="T96" s="94" t="s">
        <v>1282</v>
      </c>
      <c r="U96" s="63" t="s">
        <v>14</v>
      </c>
      <c r="V96" s="63"/>
      <c r="W96" s="63"/>
      <c r="X96" s="94"/>
      <c r="Y96" s="2" t="s">
        <v>235</v>
      </c>
      <c r="Z96" s="2" t="s">
        <v>261</v>
      </c>
      <c r="AA96" s="2" t="s">
        <v>391</v>
      </c>
      <c r="AB96" s="2">
        <v>0</v>
      </c>
      <c r="AC96" s="2" t="s">
        <v>1025</v>
      </c>
      <c r="AD96" s="63"/>
      <c r="AE96" s="63"/>
      <c r="AF96" s="63" t="s">
        <v>119</v>
      </c>
      <c r="AG96" s="2">
        <v>0</v>
      </c>
      <c r="AH96" s="2">
        <v>0</v>
      </c>
      <c r="AI96" s="2">
        <v>0</v>
      </c>
      <c r="AJ96" s="63" t="s">
        <v>120</v>
      </c>
      <c r="AK96" s="66"/>
      <c r="AL96" s="67"/>
      <c r="AM96" s="67"/>
      <c r="AN96" s="67"/>
      <c r="AO96" s="67"/>
      <c r="AP96" s="67">
        <v>1</v>
      </c>
      <c r="AQ96" s="129"/>
      <c r="AR96" s="37">
        <v>1.33</v>
      </c>
      <c r="AS96" s="67">
        <v>1.33</v>
      </c>
      <c r="AT96" s="67">
        <v>1.33</v>
      </c>
      <c r="AU96" s="33">
        <v>1.33</v>
      </c>
      <c r="AV96" s="33">
        <v>1.33</v>
      </c>
      <c r="AW96" s="33">
        <v>1.33</v>
      </c>
      <c r="AX96" s="193"/>
      <c r="AY96" s="61">
        <v>0.2</v>
      </c>
      <c r="AZ96" s="61">
        <v>0.2</v>
      </c>
      <c r="BA96" s="96">
        <v>0</v>
      </c>
      <c r="BB96" s="96">
        <v>0</v>
      </c>
      <c r="BC96" s="96">
        <v>0</v>
      </c>
      <c r="BD96" s="96">
        <v>0</v>
      </c>
      <c r="BE96" s="133">
        <v>0</v>
      </c>
      <c r="BF96" s="133">
        <v>0</v>
      </c>
      <c r="BG96" s="133">
        <v>0</v>
      </c>
      <c r="BH96" s="133">
        <v>0</v>
      </c>
      <c r="BI96" s="133">
        <v>0</v>
      </c>
      <c r="BJ96" s="133">
        <v>0</v>
      </c>
      <c r="BK96" s="133">
        <v>0</v>
      </c>
      <c r="BL96" s="133">
        <v>0</v>
      </c>
      <c r="BM96" s="96">
        <v>0</v>
      </c>
      <c r="BN96" s="96">
        <v>0</v>
      </c>
      <c r="BO96" s="96">
        <v>0</v>
      </c>
      <c r="BP96" s="96">
        <v>0</v>
      </c>
      <c r="BQ96" s="96">
        <v>0</v>
      </c>
      <c r="BR96" s="96">
        <v>0</v>
      </c>
      <c r="BS96" s="96">
        <v>0</v>
      </c>
      <c r="BT96" s="96">
        <v>0</v>
      </c>
      <c r="BU96" s="96">
        <v>0</v>
      </c>
      <c r="BV96" s="96">
        <v>0</v>
      </c>
      <c r="BW96" s="96">
        <v>0</v>
      </c>
      <c r="BX96" s="96">
        <v>0</v>
      </c>
      <c r="BY96" s="96">
        <v>0</v>
      </c>
      <c r="BZ96" s="96">
        <v>0</v>
      </c>
      <c r="CA96" s="96">
        <v>0</v>
      </c>
      <c r="CB96" s="96">
        <v>0</v>
      </c>
      <c r="CC96" s="96">
        <v>0</v>
      </c>
      <c r="CD96" s="96">
        <v>0</v>
      </c>
      <c r="CE96" s="96">
        <v>0</v>
      </c>
      <c r="CF96" s="96">
        <v>0</v>
      </c>
      <c r="CG96" s="96">
        <v>0</v>
      </c>
      <c r="CH96" s="96">
        <v>0</v>
      </c>
      <c r="CI96" s="96">
        <v>0</v>
      </c>
      <c r="CJ96" s="96">
        <v>0</v>
      </c>
      <c r="CK96" s="95">
        <f>SUM(Tabelle2[[#This Row],[Jan 22 CF]:[Mar 22 CF]])</f>
        <v>0</v>
      </c>
      <c r="CL96" s="95">
        <f>SUM(Tabelle2[[#This Row],[Apr 22 CF]:[Jun 22 CF]])</f>
        <v>0</v>
      </c>
      <c r="CM96" s="95">
        <f>SUM(Tabelle2[[#This Row],[Jul 22 CF]:[Sep 22 CF]])</f>
        <v>0</v>
      </c>
      <c r="CN96" s="95">
        <f>SUM(Tabelle2[[#This Row],[Oct 22 CF]:[Dec 22 CF]])</f>
        <v>0</v>
      </c>
      <c r="CO96" s="95">
        <f>SUM(Tabelle2[[#This Row],[Jan 23 CF]:[Mar 23 CF]])</f>
        <v>0</v>
      </c>
      <c r="CP96" s="95">
        <f>SUM(Tabelle2[[#This Row],[Apr 23 CF]:[Jun 23 CF]])</f>
        <v>0</v>
      </c>
      <c r="CQ96" s="95">
        <f>SUM(Tabelle2[[#This Row],[Jul 23 CF]:[Sep 23 CF]])</f>
        <v>0</v>
      </c>
      <c r="CR96" s="95">
        <f>SUM(Tabelle2[[#This Row],[Oct 23 CF]:[Dec 23 CF]])</f>
        <v>0</v>
      </c>
      <c r="CS96" s="95">
        <f>SUM(Tabelle2[[#This Row],[Jan 24 CF]:[Mar 24 CF]])</f>
        <v>0</v>
      </c>
      <c r="CT96" s="95">
        <f>SUM(Tabelle2[[#This Row],[Apr 24 CF]:[Jun 24 CF]])</f>
        <v>0</v>
      </c>
      <c r="CU96" s="95">
        <f>SUM(Tabelle2[[#This Row],[Jul 24 CF]:[Sep 24 CF]])</f>
        <v>0</v>
      </c>
      <c r="CV96" s="95">
        <f>SUM(Tabelle2[[#This Row],[Oct 24 CF]:[Dec 24 CF]])</f>
        <v>0</v>
      </c>
      <c r="CW96" s="98">
        <v>3496</v>
      </c>
      <c r="CX96" s="275">
        <v>5533</v>
      </c>
      <c r="CY96" s="98">
        <v>0</v>
      </c>
      <c r="CZ96" s="52">
        <v>-32</v>
      </c>
      <c r="DA96" s="52">
        <f>SUM(Tabelle2[[#This Row],[Jan 22 CF]:[Dec 22 CF]])</f>
        <v>0</v>
      </c>
      <c r="DB96" s="98">
        <f>SUM(Tabelle2[[#This Row],[Jan 23 CF]:[Dec 23 CF]])</f>
        <v>0</v>
      </c>
      <c r="DC96" s="98">
        <f>SUM(Tabelle2[[#This Row],[Jan 24 CF]:[Dec 24 CF]])</f>
        <v>0</v>
      </c>
      <c r="DD96" s="98">
        <v>0</v>
      </c>
      <c r="DE96" s="98">
        <v>0</v>
      </c>
      <c r="DF96" s="98">
        <v>0</v>
      </c>
      <c r="DG96" s="98">
        <v>0</v>
      </c>
      <c r="DH96" s="98">
        <v>0</v>
      </c>
      <c r="DI96" s="98">
        <v>0</v>
      </c>
      <c r="DJ96" s="98">
        <v>0</v>
      </c>
      <c r="DK96" s="98">
        <v>0</v>
      </c>
      <c r="DL96" s="98">
        <v>0</v>
      </c>
      <c r="DM96" s="98">
        <v>0</v>
      </c>
      <c r="DN96" s="95"/>
      <c r="DO96" s="95"/>
      <c r="DP96" s="226">
        <v>0.95</v>
      </c>
      <c r="DQ96" s="226">
        <v>0.92500000000000004</v>
      </c>
      <c r="DR96" s="226">
        <v>0.8</v>
      </c>
      <c r="DS96" s="226">
        <v>0.85</v>
      </c>
      <c r="DT96" s="226">
        <v>0.9</v>
      </c>
      <c r="DU96" s="226">
        <v>0.9</v>
      </c>
      <c r="DV96" s="226">
        <v>0.9</v>
      </c>
      <c r="DW96" s="226">
        <v>0.9</v>
      </c>
      <c r="DX96" s="226">
        <v>0.9</v>
      </c>
      <c r="DY96" s="226">
        <v>0.9</v>
      </c>
      <c r="DZ96" s="226">
        <v>0.9</v>
      </c>
      <c r="EA96" s="226">
        <v>0.88</v>
      </c>
      <c r="EB96" s="226">
        <v>0.9</v>
      </c>
      <c r="EC96" s="226">
        <v>0.93</v>
      </c>
      <c r="ED96" s="226">
        <v>0.93</v>
      </c>
      <c r="EE96" s="226">
        <v>0.9</v>
      </c>
      <c r="EF96" s="316">
        <v>0.9</v>
      </c>
      <c r="EG96" s="316">
        <v>0.9</v>
      </c>
      <c r="EH96" s="316">
        <v>0.9</v>
      </c>
      <c r="EI96" s="226">
        <v>0.95</v>
      </c>
      <c r="EJ96" s="226">
        <v>0.95</v>
      </c>
      <c r="EK96" s="226">
        <v>0.95</v>
      </c>
      <c r="EL96" s="226">
        <v>0.97499999999999998</v>
      </c>
      <c r="EM96" s="226">
        <v>0.95</v>
      </c>
      <c r="EN96" s="226">
        <v>0.9</v>
      </c>
      <c r="EO96" s="226">
        <v>0.9</v>
      </c>
      <c r="EP96" s="226">
        <v>0.9</v>
      </c>
      <c r="EQ96" s="226">
        <v>0.9</v>
      </c>
      <c r="ER96" s="226">
        <v>0.9</v>
      </c>
      <c r="ES96" s="226">
        <v>0.9</v>
      </c>
      <c r="ET96" s="226">
        <v>0.9</v>
      </c>
      <c r="EU96" s="226">
        <v>0.9</v>
      </c>
      <c r="EV96" s="226">
        <v>0.9</v>
      </c>
      <c r="EW96" s="226">
        <v>0.9</v>
      </c>
      <c r="EX96" s="226">
        <v>0.9</v>
      </c>
      <c r="EY96" s="226">
        <v>0.9</v>
      </c>
      <c r="EZ96" s="316">
        <v>0.9</v>
      </c>
      <c r="FA96" s="226">
        <v>0.9</v>
      </c>
      <c r="FB96" s="226">
        <v>0.85</v>
      </c>
      <c r="FC96" s="226">
        <v>0.85</v>
      </c>
      <c r="FD96" s="226">
        <v>0.85</v>
      </c>
      <c r="FE96" s="226">
        <v>0.85</v>
      </c>
      <c r="FF96" s="226">
        <v>0.85</v>
      </c>
      <c r="FG96" s="226">
        <v>0.85</v>
      </c>
      <c r="FH96" s="226">
        <v>0.85</v>
      </c>
      <c r="FI96" s="226">
        <v>0.85</v>
      </c>
      <c r="FJ96" s="226">
        <v>0.85</v>
      </c>
      <c r="FK96" s="226">
        <v>0.85</v>
      </c>
      <c r="FL96" s="226">
        <v>0.85</v>
      </c>
      <c r="FM96" s="195">
        <f t="shared" si="70"/>
        <v>0</v>
      </c>
      <c r="FN96" s="195">
        <f t="shared" si="71"/>
        <v>0</v>
      </c>
      <c r="FO96" s="195">
        <f t="shared" si="72"/>
        <v>0</v>
      </c>
      <c r="FP96" s="195">
        <f t="shared" si="73"/>
        <v>0</v>
      </c>
      <c r="FQ96" s="195">
        <f t="shared" si="74"/>
        <v>0</v>
      </c>
      <c r="FR96" s="195">
        <f t="shared" si="75"/>
        <v>0</v>
      </c>
      <c r="FS96" s="195">
        <f t="shared" si="76"/>
        <v>0</v>
      </c>
      <c r="FT96" s="95">
        <f t="shared" si="77"/>
        <v>0</v>
      </c>
      <c r="FU96" s="95">
        <f t="shared" si="78"/>
        <v>0</v>
      </c>
      <c r="FV96" s="95">
        <f t="shared" si="79"/>
        <v>0</v>
      </c>
      <c r="FW96" s="95">
        <f t="shared" si="80"/>
        <v>0</v>
      </c>
      <c r="FX96" s="95">
        <f t="shared" si="81"/>
        <v>0</v>
      </c>
      <c r="FY96" s="95">
        <f t="shared" si="82"/>
        <v>0</v>
      </c>
      <c r="FZ96" s="95">
        <f t="shared" si="83"/>
        <v>0</v>
      </c>
      <c r="GA96" s="95">
        <f t="shared" si="63"/>
        <v>0</v>
      </c>
      <c r="GB96" s="95">
        <f t="shared" si="64"/>
        <v>0</v>
      </c>
      <c r="GC96" s="95">
        <f t="shared" si="65"/>
        <v>0</v>
      </c>
      <c r="GD96" s="95">
        <f t="shared" si="66"/>
        <v>0</v>
      </c>
      <c r="GE96" s="95">
        <f t="shared" si="67"/>
        <v>0</v>
      </c>
      <c r="GF96" s="95">
        <f t="shared" si="68"/>
        <v>0</v>
      </c>
      <c r="GG96" s="95">
        <f t="shared" si="69"/>
        <v>0</v>
      </c>
      <c r="GH96" s="95">
        <f t="shared" si="84"/>
        <v>0</v>
      </c>
      <c r="GI96" s="95">
        <f>BW96*Tabelle2[[#This Row],[Nov 2023 AF]]</f>
        <v>0</v>
      </c>
      <c r="GJ96" s="95">
        <f>BX96*Tabelle2[[#This Row],[Dec 2023 AF]]</f>
        <v>0</v>
      </c>
      <c r="GK96" s="95">
        <f>BY96*Tabelle2[[#This Row],[Jan 2024 AF]]</f>
        <v>0</v>
      </c>
      <c r="GL96" s="95">
        <f>BZ96*Tabelle2[[#This Row],[Feb 2024 AF]]</f>
        <v>0</v>
      </c>
      <c r="GM96" s="95">
        <f>CA96*Tabelle2[[#This Row],[Mar 2024 AF]]</f>
        <v>0</v>
      </c>
      <c r="GN96" s="95">
        <f>CB96*Tabelle2[[#This Row],[Apr 2024 AF]]</f>
        <v>0</v>
      </c>
      <c r="GO96" s="95">
        <f>CC96*Tabelle2[[#This Row],[May 2024 AF]]</f>
        <v>0</v>
      </c>
      <c r="GP96" s="95">
        <f>CD96*Tabelle2[[#This Row],[Jun 2024 AF]]</f>
        <v>0</v>
      </c>
      <c r="GQ96" s="95">
        <f>CE96*Tabelle2[[#This Row],[Jul 2024 AF]]</f>
        <v>0</v>
      </c>
      <c r="GR96" s="95">
        <f>CF96*Tabelle2[[#This Row],[Aug 2024 AF]]</f>
        <v>0</v>
      </c>
      <c r="GS96" s="95">
        <f>CG96*Tabelle2[[#This Row],[Sep 2024 AF]]</f>
        <v>0</v>
      </c>
      <c r="GT96" s="95">
        <f>CH96*Tabelle2[[#This Row],[Oct 2024 AF]]</f>
        <v>0</v>
      </c>
      <c r="GU96" s="95">
        <f>CI96*Tabelle2[[#This Row],[Nov 2024 AF]]</f>
        <v>0</v>
      </c>
      <c r="GV96" s="95">
        <f>CJ96*Tabelle2[[#This Row],[Dec 2024 AF]]</f>
        <v>0</v>
      </c>
      <c r="GW96" s="95">
        <f>SUM(Tabelle2[[#This Row],[Jan 22 NF]:[Mar 22 NF]])</f>
        <v>0</v>
      </c>
      <c r="GX96" s="95">
        <f>SUM(Tabelle2[[#This Row],[Apr 22 NF]:[Jun 22 NF]])</f>
        <v>0</v>
      </c>
      <c r="GY96" s="95">
        <f>SUM(Tabelle2[[#This Row],[Jul 22 NF]:[Sep 22 NF]])</f>
        <v>0</v>
      </c>
      <c r="GZ96" s="95">
        <f>SUM(Tabelle2[[#This Row],[Oct 22 NF]:[Dec 22 NF]])</f>
        <v>0</v>
      </c>
      <c r="HA96" s="98">
        <f>SUM(Tabelle2[[#This Row],[Jan 23 NF]:[Mar 23 NF]])</f>
        <v>0</v>
      </c>
      <c r="HB96" s="98">
        <f>SUM(Tabelle2[[#This Row],[Apr 23 NF]:[Jun 23 NF]])</f>
        <v>0</v>
      </c>
      <c r="HC96" s="98">
        <f>SUM(Tabelle2[[#This Row],[Jul 23 NF]:[Sep 23 NF]])</f>
        <v>0</v>
      </c>
      <c r="HD96" s="98">
        <f>SUM(Tabelle2[[#This Row],[Oct 23 NF]:[Dec 23 NF]])</f>
        <v>0</v>
      </c>
      <c r="HE96" s="95">
        <f>SUM(Tabelle2[[#This Row],[Jan 24 NF]:[Mar 24 NF]])</f>
        <v>0</v>
      </c>
      <c r="HF96" s="98">
        <f>SUM(Tabelle2[[#This Row],[Apr 24 NF]:[Jun 24 NF]])</f>
        <v>0</v>
      </c>
      <c r="HG96" s="98">
        <f>SUM(Tabelle2[[#This Row],[Jul 24 NF]:[Sep 24 NF]])</f>
        <v>0</v>
      </c>
      <c r="HH96" s="98">
        <f>SUM(Tabelle2[[#This Row],[Oct 24 NF]:[Dec 24 NF]])</f>
        <v>0</v>
      </c>
      <c r="HI96" s="95">
        <v>0</v>
      </c>
      <c r="HJ96" s="95">
        <v>0</v>
      </c>
      <c r="HK96" s="95">
        <v>0</v>
      </c>
      <c r="HL96" s="95">
        <v>0</v>
      </c>
      <c r="HM96" s="95">
        <v>0</v>
      </c>
      <c r="HN96" s="95">
        <v>0</v>
      </c>
      <c r="HO96" s="95">
        <v>0</v>
      </c>
      <c r="HP96" s="95">
        <v>0</v>
      </c>
      <c r="HQ96" s="95">
        <v>0</v>
      </c>
      <c r="HR96" s="95">
        <v>0</v>
      </c>
      <c r="HS96" s="95">
        <v>0</v>
      </c>
      <c r="HT96" s="95">
        <v>840</v>
      </c>
      <c r="HU96" s="95">
        <v>3077</v>
      </c>
      <c r="HV96" s="98">
        <v>3496</v>
      </c>
      <c r="HW96" s="98">
        <v>5533</v>
      </c>
      <c r="HX96" s="98">
        <v>0</v>
      </c>
      <c r="HY96" s="98">
        <v>-32</v>
      </c>
      <c r="HZ96" s="98">
        <f>SUM(Tabelle2[[#This Row],[Jan 22 NF]:[Dec 22 NF]])</f>
        <v>0</v>
      </c>
      <c r="IA96" s="98">
        <f>SUM(Tabelle2[[#This Row],[Jan 23 NF]:[Dec 23 NF]])</f>
        <v>0</v>
      </c>
      <c r="IB96" s="98">
        <f>SUM(Tabelle2[[#This Row],[Jan 24 NF]:[Dec 24 NF]])</f>
        <v>0</v>
      </c>
      <c r="IC96" s="98">
        <f>IFERROR(Tabelle2[[#This Row],[2025 CF]]*Tabelle2[[#This Row],[2025 AF]],0)</f>
        <v>0</v>
      </c>
      <c r="ID96" s="98">
        <f>IFERROR(Tabelle2[[#This Row],[2026 CF]]*Tabelle2[[#This Row],[2026 AF]],0)</f>
        <v>0</v>
      </c>
      <c r="IE96" s="98">
        <f>IFERROR(Tabelle2[[#This Row],[2027 CF]]*Tabelle2[[#This Row],[2027 AF]],0)</f>
        <v>0</v>
      </c>
      <c r="IF96" s="98">
        <f>IFERROR(Tabelle2[[#This Row],[2028 CF]]*Tabelle2[[#This Row],[2028 AF]],0)</f>
        <v>0</v>
      </c>
      <c r="IG96" s="98">
        <f>IFERROR(Tabelle2[[#This Row],[2029 CF]]*Tabelle2[[#This Row],[2029 AF]],0)</f>
        <v>0</v>
      </c>
      <c r="IH96" s="98">
        <f>IFERROR(Tabelle2[[#This Row],[2030 CF]]*Tabelle2[[#This Row],[2030 AF]],0)</f>
        <v>0</v>
      </c>
      <c r="II96" s="98">
        <f>IFERROR(Tabelle2[[#This Row],[2031 CF]]*Tabelle2[[#This Row],[2031 AF]],0)</f>
        <v>0</v>
      </c>
      <c r="IJ96" s="98">
        <f>IFERROR(Tabelle2[[#This Row],[2032 CF]]*Tabelle2[[#This Row],[2032 AF]],0)</f>
        <v>0</v>
      </c>
      <c r="IK96" s="98">
        <f>IFERROR(Tabelle2[[#This Row],[2033 CF]]*Tabelle2[[#This Row],[2033 AF]],0)</f>
        <v>0</v>
      </c>
      <c r="IL96" s="98">
        <f>IFERROR(Tabelle2[[#This Row],[2034 CF]]*Tabelle2[[#This Row],[2034 AF]],0)</f>
        <v>0</v>
      </c>
      <c r="IM96" s="98">
        <f>IFERROR(Tabelle2[[#This Row],[2035 CF]]*Tabelle2[[#This Row],[2035 AF]],0)</f>
        <v>0</v>
      </c>
      <c r="IN96" s="51">
        <v>0</v>
      </c>
      <c r="IO96" s="51">
        <v>0</v>
      </c>
      <c r="IP96" s="51">
        <v>0</v>
      </c>
      <c r="IQ96" s="51">
        <v>0</v>
      </c>
      <c r="IR96" s="51">
        <v>0</v>
      </c>
      <c r="IS96" s="51">
        <v>0</v>
      </c>
      <c r="IT96" s="51">
        <v>0</v>
      </c>
      <c r="IU96" s="51">
        <v>0</v>
      </c>
      <c r="IV96" s="51">
        <v>0</v>
      </c>
      <c r="IW96" s="51">
        <v>0</v>
      </c>
      <c r="IX96" s="51">
        <v>0</v>
      </c>
      <c r="IY96" s="51">
        <v>0</v>
      </c>
      <c r="IZ96" s="199">
        <v>0</v>
      </c>
      <c r="JA96" s="199">
        <v>0</v>
      </c>
      <c r="JB96" s="199">
        <v>0</v>
      </c>
      <c r="JC96" s="199">
        <v>0</v>
      </c>
      <c r="JD96" s="199">
        <v>0</v>
      </c>
      <c r="JE96" s="196">
        <v>0</v>
      </c>
      <c r="JF96" s="196">
        <v>0</v>
      </c>
      <c r="JG96" s="196">
        <v>0</v>
      </c>
      <c r="JH96" s="196">
        <v>0</v>
      </c>
      <c r="JI96" s="196">
        <v>0</v>
      </c>
      <c r="JJ96" s="196">
        <v>0</v>
      </c>
      <c r="JK96" s="196">
        <v>0</v>
      </c>
      <c r="JL96" s="196">
        <v>0</v>
      </c>
      <c r="JM96" s="196">
        <v>0</v>
      </c>
      <c r="JN96" s="196">
        <v>0</v>
      </c>
      <c r="JO96" s="196">
        <v>0</v>
      </c>
      <c r="JP96" s="196">
        <v>0</v>
      </c>
      <c r="JQ96" s="196">
        <f>SUM(Tabelle2[[#This Row],[Jan-23B]:[Mar-23B]])</f>
        <v>0</v>
      </c>
      <c r="JR96" s="196">
        <f>SUM(Tabelle2[[#This Row],[Apr-23B]:[Jun-23B]])</f>
        <v>0</v>
      </c>
      <c r="JS96" s="196">
        <f>SUM(Tabelle2[[#This Row],[Jul-23B]:[Sep-23B]])</f>
        <v>0</v>
      </c>
      <c r="JT96" s="196">
        <f>SUM(Tabelle2[[#This Row],[Oct-23B]:[Dec-23B]])</f>
        <v>0</v>
      </c>
      <c r="JU96" s="196">
        <f>SUM(Tabelle2[[#This Row],[1Q23 B1]:[4Q23 B]])</f>
        <v>0</v>
      </c>
      <c r="JV96" s="196">
        <v>0</v>
      </c>
      <c r="JW96" s="196">
        <v>0</v>
      </c>
      <c r="JX96" s="196">
        <v>0</v>
      </c>
      <c r="JY96" s="196">
        <v>0</v>
      </c>
      <c r="JZ96" s="196">
        <v>0</v>
      </c>
      <c r="KA96" s="196">
        <v>0</v>
      </c>
      <c r="KB96" s="196">
        <v>0</v>
      </c>
      <c r="KC96" s="196">
        <v>0</v>
      </c>
      <c r="KD96" s="196">
        <v>0</v>
      </c>
      <c r="KE96" s="196">
        <v>0</v>
      </c>
      <c r="KF96" s="196" t="str">
        <f>IF(SUM(Tabelle2[[#This Row],[2018 NF]:[2028 NF]],Tabelle2[[#This Row],[2023 B]])&gt;0,"yes","no")</f>
        <v>yes</v>
      </c>
      <c r="KG96" s="196" t="str">
        <f>IFERROR(INDEX(Tabelle2[[#Headers],[2005 NF]:[2034 NF]],MATCH(TRUE,INDEX(Tabelle2[[#This Row],[2005 NF]:[2034 NF]]&gt;1000,),0)),0)</f>
        <v>2017 NF</v>
      </c>
      <c r="KH96" s="196" t="str">
        <f>IFERROR(LOOKUP(2,1/(Tabelle2[[#This Row],[2005 NF]:[2035 NF]]&gt;1000),Tabelle2[[#Headers],[2005 NF]:[2035 NF]]),0)</f>
        <v>2019 NF</v>
      </c>
      <c r="KI96" s="196">
        <f>SUM(Tabelle2[[#This Row],[Jan 23 NF]:[Mar 23 NF]])</f>
        <v>0</v>
      </c>
      <c r="KJ96" s="196">
        <f>SUM(Tabelle2[[#This Row],[Jan-23B]:[Mar-23B]])</f>
        <v>0</v>
      </c>
      <c r="KK96" s="52">
        <v>0</v>
      </c>
      <c r="KL96" s="52">
        <v>0</v>
      </c>
      <c r="KM96" s="52">
        <v>0</v>
      </c>
      <c r="KN96" s="52">
        <v>0</v>
      </c>
      <c r="KO96" s="52">
        <v>0</v>
      </c>
      <c r="KP96" s="52">
        <v>0</v>
      </c>
      <c r="KQ96" s="52">
        <v>0</v>
      </c>
      <c r="KR96" s="52">
        <v>0</v>
      </c>
      <c r="KS96" s="52">
        <v>0</v>
      </c>
      <c r="KT96" s="52">
        <v>0</v>
      </c>
      <c r="KU96" s="52">
        <v>0</v>
      </c>
      <c r="KV96" s="52">
        <v>0</v>
      </c>
      <c r="KW96" s="52">
        <v>0</v>
      </c>
      <c r="KX96" s="52">
        <v>0</v>
      </c>
      <c r="KY96" s="52">
        <v>0</v>
      </c>
      <c r="KZ96" s="52">
        <v>0</v>
      </c>
      <c r="LA96" s="52" t="e">
        <f>$AV96*2.204623/#REF!*$AP96*Tabelle2[[#This Row],[May 23 NF]]</f>
        <v>#REF!</v>
      </c>
      <c r="LB96" s="52" t="e">
        <f>$AV96*2.204623/#REF!*$AP96*Tabelle2[[#This Row],[Jun 23 NF]]</f>
        <v>#REF!</v>
      </c>
      <c r="LC96" s="52" t="e">
        <f>$AV96*2.204623/#REF!*$AP96*Tabelle2[[#This Row],[Jul 23 NF]]</f>
        <v>#REF!</v>
      </c>
      <c r="LD96" s="52" t="e">
        <f>$AV96*2.204623/#REF!*$AP96*Tabelle2[[#This Row],[Aug 23 NF]]</f>
        <v>#REF!</v>
      </c>
      <c r="LE96" s="52" t="e">
        <f>$AV96*2.204623/#REF!*$AP96*Tabelle2[[#This Row],[Sep 23 NF]]</f>
        <v>#REF!</v>
      </c>
      <c r="LF96" s="52" t="e">
        <f>$AV96*2.204623/#REF!*$AP96*Tabelle2[[#This Row],[Oct 23 NF]]</f>
        <v>#REF!</v>
      </c>
      <c r="LG96" s="52" t="e">
        <f>$AV96*2.204623/#REF!*$AP96*Tabelle2[[#This Row],[Nov 23 NF]]</f>
        <v>#REF!</v>
      </c>
      <c r="LH96" s="52" t="e">
        <f>$AV96*2.204623/#REF!*$AP96*Tabelle2[[#This Row],[Dec 23 NF]]</f>
        <v>#REF!</v>
      </c>
      <c r="LI96" s="52" t="e">
        <f>$AV96*2.204623/#REF!*$AP96*Tabelle2[[#This Row],[Jan 24 NF]]</f>
        <v>#REF!</v>
      </c>
      <c r="LJ96" s="52" t="e">
        <f>$AV96*2.204623/#REF!*$AP96*Tabelle2[[#This Row],[Feb 24 NF]]</f>
        <v>#REF!</v>
      </c>
      <c r="LK96" s="52" t="e">
        <f>$AV96*2.204623/#REF!*$AP96*Tabelle2[[#This Row],[Mar 24 NF]]</f>
        <v>#REF!</v>
      </c>
      <c r="LL96" s="52" t="e">
        <f>$AV96*2.204623/#REF!*$AP96*Tabelle2[[#This Row],[Apr 24 NF]]</f>
        <v>#REF!</v>
      </c>
      <c r="LM96" s="52" t="e">
        <f>$AV96*2.204623/#REF!*$AP96*Tabelle2[[#This Row],[May 24 NF]]</f>
        <v>#REF!</v>
      </c>
      <c r="LN96" s="52" t="e">
        <f>$AV96*2.204623/#REF!*$AP96*Tabelle2[[#This Row],[Jun 24 NF]]</f>
        <v>#REF!</v>
      </c>
      <c r="LO96" s="52" t="e">
        <f>$AV96*2.204623/#REF!*$AP96*Tabelle2[[#This Row],[Jul 24 NF]]</f>
        <v>#REF!</v>
      </c>
      <c r="LP96" s="52" t="e">
        <f>$AV96*2.204623/#REF!*$AP96*Tabelle2[[#This Row],[Aug 24 NF]]</f>
        <v>#REF!</v>
      </c>
      <c r="LQ96" s="52" t="e">
        <f>$AV96*2.204623/#REF!*$AP96*Tabelle2[[#This Row],[Sep 24 NF]]</f>
        <v>#REF!</v>
      </c>
      <c r="LR96" s="52" t="e">
        <f>$AV96*2.204623/#REF!*$AP96*Tabelle2[[#This Row],[Oct 24 NF]]</f>
        <v>#REF!</v>
      </c>
      <c r="LS96" s="52" t="e">
        <f>$AV96*2.204623/#REF!*$AP96*Tabelle2[[#This Row],[Nov 24 NF]]</f>
        <v>#REF!</v>
      </c>
      <c r="LT96" s="52" t="e">
        <f>$AV96*2.204623/#REF!*$AP96*Tabelle2[[#This Row],[Dec 24 NF]]</f>
        <v>#REF!</v>
      </c>
      <c r="LU96" s="198">
        <f>SUM(Tabelle2[[#This Row],[Jan 22 EV]:[Mar 22 EV]])</f>
        <v>0</v>
      </c>
      <c r="LV96" s="198">
        <f>SUM(Tabelle2[[#This Row],[Apr 22 EV]:[Jun 22 EV]])</f>
        <v>0</v>
      </c>
      <c r="LW96" s="198">
        <f>SUM(Tabelle2[[#This Row],[Jul 22 EV]:[Sep 22 EV]])</f>
        <v>0</v>
      </c>
      <c r="LX96" s="198">
        <f>SUM(Tabelle2[[#This Row],[Oct 22 EV]:[Dec 22 EV]])</f>
        <v>0</v>
      </c>
      <c r="LY96" s="198">
        <f>SUM(Tabelle2[[#This Row],[Jan 23 EV]:[Mar 23 EV]])</f>
        <v>0</v>
      </c>
      <c r="LZ96" s="198" t="e">
        <f>SUM(Tabelle2[[#This Row],[Apr 23 EV]:[Jun 23 EV]])</f>
        <v>#REF!</v>
      </c>
      <c r="MA96" s="198" t="e">
        <f>SUM(Tabelle2[[#This Row],[Jul 23 EV]:[Sep 23 EV]])</f>
        <v>#REF!</v>
      </c>
      <c r="MB96" s="198" t="e">
        <f>SUM(Tabelle2[[#This Row],[Oct 23 EV]:[Dec 23 EV]])</f>
        <v>#REF!</v>
      </c>
      <c r="MC96" s="198" t="e">
        <f>SUM(Tabelle2[[#This Row],[Jan 24 EV]:[Mar 24 EV]])</f>
        <v>#REF!</v>
      </c>
      <c r="MD96" s="198" t="e">
        <f>SUM(Tabelle2[[#This Row],[Apr 24 EV]:[Jun 24 EV]])</f>
        <v>#REF!</v>
      </c>
      <c r="ME96" s="198" t="e">
        <f>SUM(Tabelle2[[#This Row],[Jul 24 EV]:[Sep 24 EV]])</f>
        <v>#REF!</v>
      </c>
      <c r="MF96" s="198" t="e">
        <f>SUM(Tabelle2[[#This Row],[Oct 24 EV]:[Dec 24 EV]])</f>
        <v>#REF!</v>
      </c>
      <c r="MG96" s="68">
        <v>0</v>
      </c>
      <c r="MH96" s="68">
        <v>0</v>
      </c>
      <c r="MI96" s="68">
        <v>0</v>
      </c>
      <c r="MJ96" s="68">
        <v>0</v>
      </c>
      <c r="MK96" s="68">
        <v>0</v>
      </c>
      <c r="ML96" s="68">
        <v>0</v>
      </c>
      <c r="MM96" s="68">
        <v>0</v>
      </c>
      <c r="MN96" s="68">
        <v>0</v>
      </c>
      <c r="MO96" s="68">
        <v>0</v>
      </c>
      <c r="MP96" s="98">
        <v>82.100160520000017</v>
      </c>
      <c r="MQ96" s="98" t="e">
        <f>$AS96*2.204623/#REF!*$AP96*HU96</f>
        <v>#REF!</v>
      </c>
      <c r="MR96" s="98" t="e">
        <f>$AT96*2.204623/#REF!*$AP96*HV96</f>
        <v>#REF!</v>
      </c>
      <c r="MS96" s="98">
        <v>540.7859382823334</v>
      </c>
      <c r="MT96" s="98">
        <v>0</v>
      </c>
      <c r="MU96" s="98">
        <v>-3.1276251626666673</v>
      </c>
      <c r="MV96" s="98">
        <f>SUM(Tabelle2[[#This Row],[Jan 22 EV]:[Dec 22 EV]])</f>
        <v>0</v>
      </c>
      <c r="MW96" s="98" t="e">
        <f>SUM(Tabelle2[[#This Row],[Jan 23 EV]:[Dec 23 EV]])</f>
        <v>#REF!</v>
      </c>
      <c r="MX96" s="98" t="e">
        <f>SUM(Tabelle2[[#This Row],[Jan 24 EV]:[Dec 24 EV]])</f>
        <v>#REF!</v>
      </c>
      <c r="MY96" s="98">
        <f t="shared" si="51"/>
        <v>0</v>
      </c>
      <c r="MZ96" s="98">
        <f t="shared" si="52"/>
        <v>0</v>
      </c>
      <c r="NA96" s="98">
        <f t="shared" si="53"/>
        <v>0</v>
      </c>
      <c r="NB96" s="98">
        <f t="shared" si="54"/>
        <v>0</v>
      </c>
      <c r="NC96" s="52">
        <v>0</v>
      </c>
      <c r="ND96" s="52">
        <v>0</v>
      </c>
      <c r="NE96" s="52">
        <v>0</v>
      </c>
      <c r="NF96" s="52">
        <v>0</v>
      </c>
      <c r="NG96" s="52">
        <v>0</v>
      </c>
      <c r="NH96" s="52">
        <v>0</v>
      </c>
      <c r="NI96" s="52">
        <v>0</v>
      </c>
      <c r="NJ96" s="52">
        <v>0</v>
      </c>
      <c r="NK96" s="52">
        <v>0</v>
      </c>
      <c r="NL96" s="52">
        <v>0</v>
      </c>
      <c r="NM96" s="52">
        <v>0</v>
      </c>
      <c r="NN96" s="52">
        <v>0</v>
      </c>
      <c r="NO96" s="198">
        <f t="shared" si="58"/>
        <v>0</v>
      </c>
      <c r="NP96" s="198">
        <f t="shared" si="59"/>
        <v>0</v>
      </c>
      <c r="NQ96" s="198">
        <f t="shared" si="60"/>
        <v>0</v>
      </c>
      <c r="NR96" s="198">
        <f t="shared" si="61"/>
        <v>0</v>
      </c>
      <c r="NS96" s="198">
        <f t="shared" si="62"/>
        <v>0</v>
      </c>
      <c r="NT96" s="198">
        <v>0</v>
      </c>
      <c r="NU96" s="198">
        <v>0</v>
      </c>
      <c r="NV96" s="198">
        <v>0</v>
      </c>
      <c r="NW96" s="198">
        <v>0</v>
      </c>
      <c r="NX96" s="198">
        <v>0</v>
      </c>
      <c r="NY96" s="198">
        <v>0</v>
      </c>
      <c r="NZ96" s="198">
        <v>0</v>
      </c>
      <c r="OA96" s="198">
        <v>0</v>
      </c>
      <c r="OB96" s="198">
        <v>0</v>
      </c>
      <c r="OC96" s="198">
        <v>0</v>
      </c>
      <c r="OD96" s="198">
        <v>0</v>
      </c>
      <c r="OE96" s="198">
        <v>0</v>
      </c>
      <c r="OF96" s="198">
        <f>SUM(Tabelle2[[#This Row],[Jan 23 B EV]:[Mar 23 B EV]])</f>
        <v>0</v>
      </c>
      <c r="OG96" s="198">
        <f>SUM(Tabelle2[[#This Row],[Apr 23 B EV]:[Jun 23 B EV]])</f>
        <v>0</v>
      </c>
      <c r="OH96" s="198">
        <f>SUM(Tabelle2[[#This Row],[Jul 23 B EV]:[Sep 23 B EV]])</f>
        <v>0</v>
      </c>
      <c r="OI96" s="198">
        <f>SUM(Tabelle2[[#This Row],[Oct 23 B EV]:[Dec 23 B EV]])</f>
        <v>0</v>
      </c>
      <c r="OJ96" s="198">
        <f>SUM(Tabelle2[[#This Row],[Jan 23 B EV]:[Dec 23 B EV]])</f>
        <v>0</v>
      </c>
      <c r="OK96" s="68"/>
      <c r="OL96" s="68"/>
      <c r="OM96" s="43" t="s">
        <v>973</v>
      </c>
      <c r="ON96" s="43">
        <v>0</v>
      </c>
      <c r="OO96" s="43">
        <v>0</v>
      </c>
      <c r="OP96" s="43">
        <v>0</v>
      </c>
      <c r="OQ96" s="68"/>
      <c r="OR96" s="68"/>
      <c r="OS96" s="68"/>
      <c r="OT96" s="68"/>
      <c r="OU96" s="68"/>
      <c r="OV96" s="68"/>
      <c r="OW96" s="68"/>
      <c r="OX96" s="198">
        <v>0</v>
      </c>
      <c r="OY96" s="198">
        <v>0</v>
      </c>
      <c r="OZ96" s="198">
        <v>0</v>
      </c>
      <c r="PA96" s="198">
        <v>0</v>
      </c>
      <c r="PB96" s="353">
        <v>0</v>
      </c>
      <c r="PC96" s="130" t="s">
        <v>57</v>
      </c>
      <c r="PD96" s="332" t="s">
        <v>100</v>
      </c>
      <c r="PE96" s="3" t="s">
        <v>159</v>
      </c>
      <c r="PF96" s="328" t="s">
        <v>45</v>
      </c>
      <c r="PG96" s="131">
        <v>0</v>
      </c>
      <c r="PH96" s="55">
        <v>0</v>
      </c>
      <c r="PI96" s="4">
        <v>1</v>
      </c>
      <c r="PJ96" s="4" t="s">
        <v>45</v>
      </c>
      <c r="PK96" s="4">
        <v>0</v>
      </c>
      <c r="PL96" s="4"/>
      <c r="PM96" s="334"/>
      <c r="PN96" s="332" t="s">
        <v>972</v>
      </c>
      <c r="PO96" s="3" t="s">
        <v>17</v>
      </c>
      <c r="PP96" s="200">
        <v>2407.8740082170316</v>
      </c>
      <c r="PQ96" s="56">
        <v>2220.7924770497352</v>
      </c>
      <c r="PR96" s="56">
        <v>2393.0833333333335</v>
      </c>
      <c r="PS96" s="56">
        <v>2425</v>
      </c>
      <c r="PT96" s="200">
        <v>2151.6666666666665</v>
      </c>
      <c r="PU96" s="200">
        <v>2059.5416666666665</v>
      </c>
      <c r="PV96" s="200">
        <v>2813.8101851851857</v>
      </c>
      <c r="PW96" s="200">
        <v>3372.4709444775326</v>
      </c>
      <c r="PX96" s="200" t="e">
        <f>IF($PI96=1,SUMIF(#REF!,$PF96,#REF!),SUMIF(#REF!,$PJ96,#REF!))</f>
        <v>#REF!</v>
      </c>
      <c r="PY96" s="200" t="e">
        <f>IF($PI96=1,SUMIF(#REF!,$PF96,#REF!),SUMIF(#REF!,$PJ96,#REF!))</f>
        <v>#REF!</v>
      </c>
      <c r="PZ96" s="200" t="e">
        <f>IF($PI96=1,SUMIF(#REF!,$PF96,#REF!),SUMIF(#REF!,$PJ96,#REF!))</f>
        <v>#REF!</v>
      </c>
      <c r="QA96" s="200" t="e">
        <f>IF($PI96=1,SUMIF(#REF!,$PF96,#REF!),SUMIF(#REF!,$PJ96,#REF!))</f>
        <v>#REF!</v>
      </c>
      <c r="QB96" s="200" t="e">
        <f>IF($PI96=1,SUMIF(#REF!,$PF96,#REF!),SUMIF(#REF!,$PJ96,#REF!))</f>
        <v>#REF!</v>
      </c>
      <c r="QC96" s="200" t="e">
        <f>IF($PI96=1,SUMIF(#REF!,$PF96,#REF!),SUMIF(#REF!,$PJ96,#REF!))</f>
        <v>#REF!</v>
      </c>
      <c r="QD96" s="57">
        <f t="shared" si="55"/>
        <v>3.5443847933713779</v>
      </c>
      <c r="QE96" s="57">
        <f t="shared" si="56"/>
        <v>3.8193610000000002</v>
      </c>
      <c r="QF96" s="57">
        <f t="shared" si="50"/>
        <v>3.8703000000000003</v>
      </c>
      <c r="QG96" s="57">
        <f t="shared" si="57"/>
        <v>3.4340600000000001</v>
      </c>
      <c r="QH96" s="57">
        <f t="shared" si="85"/>
        <v>3.2870284999999999</v>
      </c>
      <c r="QI96" s="57">
        <f t="shared" si="86"/>
        <v>4.4908410555555562</v>
      </c>
      <c r="QJ96" s="57">
        <f>IF(Tabelle2[[#This Row],[Index and Premium Usage]]=1,($AW96*(1+$AZ96))*(PW96*(1+$PG96)+$PH96)/1000,($AW96*(1+$AZ96))*(PW96*(1+$PG96)+$PK96)/1000)</f>
        <v>5.3824636273861426</v>
      </c>
      <c r="QK96" s="57" t="e">
        <f>IF($PI96=1,($AW96*(1+$AY96))*(PX96*(1+$PG96)+$PH96)/1000,($AW96*(1+$AZ96))*(PX96*(1+$PG96)+$PK96+Tabelle2[[#This Row],[Premium VW 2023]])/1000)</f>
        <v>#REF!</v>
      </c>
      <c r="QL96" s="57" t="e">
        <f t="shared" si="44"/>
        <v>#REF!</v>
      </c>
      <c r="QM96" s="57" t="e">
        <f t="shared" si="45"/>
        <v>#REF!</v>
      </c>
      <c r="QN96" s="57" t="e">
        <f t="shared" si="46"/>
        <v>#REF!</v>
      </c>
      <c r="QO96" s="57" t="e">
        <f t="shared" si="47"/>
        <v>#REF!</v>
      </c>
      <c r="QP96" s="57" t="e">
        <f t="shared" si="48"/>
        <v>#REF!</v>
      </c>
    </row>
    <row r="97" spans="1:458" ht="15" customHeight="1">
      <c r="A97" s="94" t="s">
        <v>822</v>
      </c>
      <c r="B97" s="94" t="s">
        <v>87</v>
      </c>
      <c r="C97" s="94" t="s">
        <v>1553</v>
      </c>
      <c r="D97" s="2" t="s">
        <v>108</v>
      </c>
      <c r="E97" s="173" t="s">
        <v>304</v>
      </c>
      <c r="F97" s="2" t="s">
        <v>304</v>
      </c>
      <c r="G97" s="2" t="s">
        <v>304</v>
      </c>
      <c r="H97" s="2" t="s">
        <v>1557</v>
      </c>
      <c r="I97" s="188" t="s">
        <v>372</v>
      </c>
      <c r="J97" s="2" t="s">
        <v>1238</v>
      </c>
      <c r="K97" s="2" t="s">
        <v>28</v>
      </c>
      <c r="L97" s="2" t="s">
        <v>28</v>
      </c>
      <c r="M97" s="2" t="s">
        <v>392</v>
      </c>
      <c r="N97" s="2">
        <v>0</v>
      </c>
      <c r="O97" s="64"/>
      <c r="P97" s="3">
        <v>0</v>
      </c>
      <c r="Q97" s="2">
        <v>0</v>
      </c>
      <c r="R97" s="63"/>
      <c r="S97" s="63"/>
      <c r="T97" s="94" t="s">
        <v>1282</v>
      </c>
      <c r="U97" s="63" t="s">
        <v>14</v>
      </c>
      <c r="V97" s="63"/>
      <c r="W97" s="63"/>
      <c r="X97" s="94"/>
      <c r="Y97" s="2" t="s">
        <v>257</v>
      </c>
      <c r="Z97" s="2" t="s">
        <v>261</v>
      </c>
      <c r="AA97" s="2" t="s">
        <v>393</v>
      </c>
      <c r="AB97" s="2" t="s">
        <v>1229</v>
      </c>
      <c r="AC97" s="2" t="s">
        <v>1026</v>
      </c>
      <c r="AD97" s="63"/>
      <c r="AE97" s="63"/>
      <c r="AF97" s="63" t="s">
        <v>119</v>
      </c>
      <c r="AG97" s="2">
        <v>0</v>
      </c>
      <c r="AH97" s="2">
        <v>0</v>
      </c>
      <c r="AI97" s="2">
        <v>0</v>
      </c>
      <c r="AJ97" s="63" t="s">
        <v>120</v>
      </c>
      <c r="AK97" s="66"/>
      <c r="AL97" s="67"/>
      <c r="AM97" s="67"/>
      <c r="AN97" s="67"/>
      <c r="AO97" s="67"/>
      <c r="AP97" s="67">
        <v>1</v>
      </c>
      <c r="AQ97" s="33"/>
      <c r="AR97" s="37">
        <v>1.05</v>
      </c>
      <c r="AS97" s="67">
        <v>1.05</v>
      </c>
      <c r="AT97" s="67">
        <v>1.05</v>
      </c>
      <c r="AU97" s="33">
        <v>1.05</v>
      </c>
      <c r="AV97" s="33">
        <v>1.05</v>
      </c>
      <c r="AW97" s="33">
        <v>1.05</v>
      </c>
      <c r="AX97" s="193"/>
      <c r="AY97" s="61">
        <v>0.2</v>
      </c>
      <c r="AZ97" s="61">
        <v>0.2</v>
      </c>
      <c r="BA97" s="96">
        <v>0</v>
      </c>
      <c r="BB97" s="96">
        <v>0</v>
      </c>
      <c r="BC97" s="96">
        <v>450</v>
      </c>
      <c r="BD97" s="96">
        <v>450</v>
      </c>
      <c r="BE97" s="133">
        <v>0</v>
      </c>
      <c r="BF97" s="133">
        <v>326</v>
      </c>
      <c r="BG97" s="133">
        <v>300</v>
      </c>
      <c r="BH97" s="133">
        <v>0</v>
      </c>
      <c r="BI97" s="133">
        <v>150</v>
      </c>
      <c r="BJ97" s="133">
        <v>0</v>
      </c>
      <c r="BK97" s="133">
        <v>450</v>
      </c>
      <c r="BL97" s="133">
        <v>0</v>
      </c>
      <c r="BM97" s="96">
        <v>0</v>
      </c>
      <c r="BN97" s="96">
        <v>1080</v>
      </c>
      <c r="BO97" s="96">
        <v>0</v>
      </c>
      <c r="BP97" s="96">
        <v>0</v>
      </c>
      <c r="BQ97" s="96">
        <v>0</v>
      </c>
      <c r="BR97" s="96">
        <v>0</v>
      </c>
      <c r="BS97" s="96">
        <v>2400</v>
      </c>
      <c r="BT97" s="96">
        <v>2430</v>
      </c>
      <c r="BU97" s="96">
        <v>2146</v>
      </c>
      <c r="BV97" s="96">
        <v>0</v>
      </c>
      <c r="BW97" s="96">
        <v>0</v>
      </c>
      <c r="BX97" s="96">
        <v>0</v>
      </c>
      <c r="BY97" s="96">
        <v>0</v>
      </c>
      <c r="BZ97" s="96">
        <v>0</v>
      </c>
      <c r="CA97" s="96">
        <v>0</v>
      </c>
      <c r="CB97" s="96">
        <v>0</v>
      </c>
      <c r="CC97" s="96">
        <v>0</v>
      </c>
      <c r="CD97" s="96">
        <v>0</v>
      </c>
      <c r="CE97" s="96">
        <v>0</v>
      </c>
      <c r="CF97" s="96">
        <v>0</v>
      </c>
      <c r="CG97" s="96">
        <v>0</v>
      </c>
      <c r="CH97" s="96">
        <v>0</v>
      </c>
      <c r="CI97" s="96">
        <v>0</v>
      </c>
      <c r="CJ97" s="96">
        <v>0</v>
      </c>
      <c r="CK97" s="95">
        <f>SUM(Tabelle2[[#This Row],[Jan 22 CF]:[Mar 22 CF]])</f>
        <v>450</v>
      </c>
      <c r="CL97" s="95">
        <f>SUM(Tabelle2[[#This Row],[Apr 22 CF]:[Jun 22 CF]])</f>
        <v>776</v>
      </c>
      <c r="CM97" s="95">
        <f>SUM(Tabelle2[[#This Row],[Jul 22 CF]:[Sep 22 CF]])</f>
        <v>450</v>
      </c>
      <c r="CN97" s="95">
        <f>SUM(Tabelle2[[#This Row],[Oct 22 CF]:[Dec 22 CF]])</f>
        <v>450</v>
      </c>
      <c r="CO97" s="95">
        <f>SUM(Tabelle2[[#This Row],[Jan 23 CF]:[Mar 23 CF]])</f>
        <v>1080</v>
      </c>
      <c r="CP97" s="95">
        <f>SUM(Tabelle2[[#This Row],[Apr 23 CF]:[Jun 23 CF]])</f>
        <v>0</v>
      </c>
      <c r="CQ97" s="95">
        <f>SUM(Tabelle2[[#This Row],[Jul 23 CF]:[Sep 23 CF]])</f>
        <v>6976</v>
      </c>
      <c r="CR97" s="95">
        <f>SUM(Tabelle2[[#This Row],[Oct 23 CF]:[Dec 23 CF]])</f>
        <v>0</v>
      </c>
      <c r="CS97" s="95">
        <f>SUM(Tabelle2[[#This Row],[Jan 24 CF]:[Mar 24 CF]])</f>
        <v>0</v>
      </c>
      <c r="CT97" s="95">
        <f>SUM(Tabelle2[[#This Row],[Apr 24 CF]:[Jun 24 CF]])</f>
        <v>0</v>
      </c>
      <c r="CU97" s="95">
        <f>SUM(Tabelle2[[#This Row],[Jul 24 CF]:[Sep 24 CF]])</f>
        <v>0</v>
      </c>
      <c r="CV97" s="95">
        <f>SUM(Tabelle2[[#This Row],[Oct 24 CF]:[Dec 24 CF]])</f>
        <v>0</v>
      </c>
      <c r="CW97" s="98">
        <v>4815</v>
      </c>
      <c r="CX97" s="275">
        <v>3000</v>
      </c>
      <c r="CY97" s="98">
        <v>560</v>
      </c>
      <c r="CZ97" s="52">
        <v>2199</v>
      </c>
      <c r="DA97" s="52">
        <f>SUM(Tabelle2[[#This Row],[Jan 22 CF]:[Dec 22 CF]])</f>
        <v>2126</v>
      </c>
      <c r="DB97" s="98">
        <f>SUM(Tabelle2[[#This Row],[Jan 23 CF]:[Dec 23 CF]])</f>
        <v>8056</v>
      </c>
      <c r="DC97" s="98">
        <f>SUM(Tabelle2[[#This Row],[Jan 24 CF]:[Dec 24 CF]])</f>
        <v>0</v>
      </c>
      <c r="DD97" s="98">
        <v>0</v>
      </c>
      <c r="DE97" s="98">
        <v>0</v>
      </c>
      <c r="DF97" s="98">
        <v>0</v>
      </c>
      <c r="DG97" s="98">
        <v>0</v>
      </c>
      <c r="DH97" s="98">
        <v>0</v>
      </c>
      <c r="DI97" s="98">
        <v>0</v>
      </c>
      <c r="DJ97" s="98">
        <v>0</v>
      </c>
      <c r="DK97" s="98">
        <v>0</v>
      </c>
      <c r="DL97" s="98">
        <v>0</v>
      </c>
      <c r="DM97" s="98">
        <v>0</v>
      </c>
      <c r="DN97" s="95"/>
      <c r="DO97" s="95"/>
      <c r="DP97" s="226">
        <v>0.95</v>
      </c>
      <c r="DQ97" s="226">
        <v>0.92500000000000004</v>
      </c>
      <c r="DR97" s="226">
        <v>0.8</v>
      </c>
      <c r="DS97" s="226">
        <v>0.85</v>
      </c>
      <c r="DT97" s="226">
        <v>0.9</v>
      </c>
      <c r="DU97" s="226">
        <v>0.9</v>
      </c>
      <c r="DV97" s="226">
        <v>0.9</v>
      </c>
      <c r="DW97" s="226">
        <v>0.9</v>
      </c>
      <c r="DX97" s="226">
        <v>0.9</v>
      </c>
      <c r="DY97" s="226">
        <v>0.9</v>
      </c>
      <c r="DZ97" s="226">
        <v>0.9</v>
      </c>
      <c r="EA97" s="226">
        <v>0.88</v>
      </c>
      <c r="EB97" s="226">
        <v>0.9</v>
      </c>
      <c r="EC97" s="226">
        <v>0.93</v>
      </c>
      <c r="ED97" s="226">
        <v>0.93</v>
      </c>
      <c r="EE97" s="226">
        <v>0.9</v>
      </c>
      <c r="EF97" s="316">
        <v>0.9</v>
      </c>
      <c r="EG97" s="316">
        <v>0.9</v>
      </c>
      <c r="EH97" s="316">
        <v>0.9</v>
      </c>
      <c r="EI97" s="226">
        <v>0.95</v>
      </c>
      <c r="EJ97" s="226">
        <v>0.95</v>
      </c>
      <c r="EK97" s="226">
        <v>0.95</v>
      </c>
      <c r="EL97" s="226">
        <v>0.97499999999999998</v>
      </c>
      <c r="EM97" s="226">
        <v>0.95</v>
      </c>
      <c r="EN97" s="226">
        <v>0.9</v>
      </c>
      <c r="EO97" s="226">
        <v>0.9</v>
      </c>
      <c r="EP97" s="226">
        <v>0.9</v>
      </c>
      <c r="EQ97" s="226">
        <v>0.9</v>
      </c>
      <c r="ER97" s="226">
        <v>0.9</v>
      </c>
      <c r="ES97" s="226">
        <v>0.9</v>
      </c>
      <c r="ET97" s="226">
        <v>0.9</v>
      </c>
      <c r="EU97" s="226">
        <v>0.9</v>
      </c>
      <c r="EV97" s="226">
        <v>0.9</v>
      </c>
      <c r="EW97" s="226">
        <v>0.9</v>
      </c>
      <c r="EX97" s="226">
        <v>0.9</v>
      </c>
      <c r="EY97" s="226">
        <v>0.9</v>
      </c>
      <c r="EZ97" s="316">
        <v>0.9</v>
      </c>
      <c r="FA97" s="226">
        <v>0.9</v>
      </c>
      <c r="FB97" s="226">
        <v>0.9</v>
      </c>
      <c r="FC97" s="226">
        <v>0.9</v>
      </c>
      <c r="FD97" s="226">
        <v>0.9</v>
      </c>
      <c r="FE97" s="226">
        <v>0.9</v>
      </c>
      <c r="FF97" s="226">
        <v>0</v>
      </c>
      <c r="FG97" s="226">
        <v>0</v>
      </c>
      <c r="FH97" s="226">
        <v>0</v>
      </c>
      <c r="FI97" s="226">
        <v>0</v>
      </c>
      <c r="FJ97" s="226">
        <v>0</v>
      </c>
      <c r="FK97" s="226">
        <v>0</v>
      </c>
      <c r="FL97" s="226">
        <v>0</v>
      </c>
      <c r="FM97" s="195">
        <f t="shared" si="70"/>
        <v>0</v>
      </c>
      <c r="FN97" s="195">
        <f t="shared" si="71"/>
        <v>0</v>
      </c>
      <c r="FO97" s="195">
        <f t="shared" si="72"/>
        <v>450</v>
      </c>
      <c r="FP97" s="195">
        <f t="shared" si="73"/>
        <v>450</v>
      </c>
      <c r="FQ97" s="195">
        <f t="shared" si="74"/>
        <v>0</v>
      </c>
      <c r="FR97" s="195">
        <f t="shared" si="75"/>
        <v>326</v>
      </c>
      <c r="FS97" s="195">
        <f t="shared" si="76"/>
        <v>300</v>
      </c>
      <c r="FT97" s="95">
        <f t="shared" si="77"/>
        <v>0</v>
      </c>
      <c r="FU97" s="95">
        <f t="shared" si="78"/>
        <v>150</v>
      </c>
      <c r="FV97" s="95">
        <f t="shared" si="79"/>
        <v>0</v>
      </c>
      <c r="FW97" s="95">
        <f t="shared" si="80"/>
        <v>450</v>
      </c>
      <c r="FX97" s="95">
        <f t="shared" si="81"/>
        <v>0</v>
      </c>
      <c r="FY97" s="95">
        <f t="shared" si="82"/>
        <v>0</v>
      </c>
      <c r="FZ97" s="95">
        <f t="shared" si="83"/>
        <v>1080</v>
      </c>
      <c r="GA97" s="95">
        <f t="shared" si="63"/>
        <v>0</v>
      </c>
      <c r="GB97" s="95">
        <f t="shared" si="64"/>
        <v>0</v>
      </c>
      <c r="GC97" s="95">
        <f t="shared" si="65"/>
        <v>0</v>
      </c>
      <c r="GD97" s="95">
        <f t="shared" si="66"/>
        <v>0</v>
      </c>
      <c r="GE97" s="95">
        <f t="shared" si="67"/>
        <v>2400</v>
      </c>
      <c r="GF97" s="95">
        <f t="shared" si="68"/>
        <v>2430</v>
      </c>
      <c r="GG97" s="95">
        <f t="shared" si="69"/>
        <v>2146</v>
      </c>
      <c r="GH97" s="95">
        <f t="shared" si="84"/>
        <v>0</v>
      </c>
      <c r="GI97" s="95">
        <f>BW97*Tabelle2[[#This Row],[Nov 2023 AF]]</f>
        <v>0</v>
      </c>
      <c r="GJ97" s="95">
        <f>BX97*Tabelle2[[#This Row],[Dec 2023 AF]]</f>
        <v>0</v>
      </c>
      <c r="GK97" s="95">
        <f>BY97*Tabelle2[[#This Row],[Jan 2024 AF]]</f>
        <v>0</v>
      </c>
      <c r="GL97" s="95">
        <f>BZ97*Tabelle2[[#This Row],[Feb 2024 AF]]</f>
        <v>0</v>
      </c>
      <c r="GM97" s="95">
        <f>CA97*Tabelle2[[#This Row],[Mar 2024 AF]]</f>
        <v>0</v>
      </c>
      <c r="GN97" s="95">
        <f>CB97*Tabelle2[[#This Row],[Apr 2024 AF]]</f>
        <v>0</v>
      </c>
      <c r="GO97" s="95">
        <f>CC97*Tabelle2[[#This Row],[May 2024 AF]]</f>
        <v>0</v>
      </c>
      <c r="GP97" s="95">
        <f>CD97*Tabelle2[[#This Row],[Jun 2024 AF]]</f>
        <v>0</v>
      </c>
      <c r="GQ97" s="95">
        <f>CE97*Tabelle2[[#This Row],[Jul 2024 AF]]</f>
        <v>0</v>
      </c>
      <c r="GR97" s="95">
        <f>CF97*Tabelle2[[#This Row],[Aug 2024 AF]]</f>
        <v>0</v>
      </c>
      <c r="GS97" s="95">
        <f>CG97*Tabelle2[[#This Row],[Sep 2024 AF]]</f>
        <v>0</v>
      </c>
      <c r="GT97" s="95">
        <f>CH97*Tabelle2[[#This Row],[Oct 2024 AF]]</f>
        <v>0</v>
      </c>
      <c r="GU97" s="95">
        <f>CI97*Tabelle2[[#This Row],[Nov 2024 AF]]</f>
        <v>0</v>
      </c>
      <c r="GV97" s="95">
        <f>CJ97*Tabelle2[[#This Row],[Dec 2024 AF]]</f>
        <v>0</v>
      </c>
      <c r="GW97" s="95">
        <f>SUM(Tabelle2[[#This Row],[Jan 22 NF]:[Mar 22 NF]])</f>
        <v>450</v>
      </c>
      <c r="GX97" s="95">
        <f>SUM(Tabelle2[[#This Row],[Apr 22 NF]:[Jun 22 NF]])</f>
        <v>776</v>
      </c>
      <c r="GY97" s="95">
        <f>SUM(Tabelle2[[#This Row],[Jul 22 NF]:[Sep 22 NF]])</f>
        <v>450</v>
      </c>
      <c r="GZ97" s="95">
        <f>SUM(Tabelle2[[#This Row],[Oct 22 NF]:[Dec 22 NF]])</f>
        <v>450</v>
      </c>
      <c r="HA97" s="98">
        <f>SUM(Tabelle2[[#This Row],[Jan 23 NF]:[Mar 23 NF]])</f>
        <v>1080</v>
      </c>
      <c r="HB97" s="98">
        <f>SUM(Tabelle2[[#This Row],[Apr 23 NF]:[Jun 23 NF]])</f>
        <v>0</v>
      </c>
      <c r="HC97" s="98">
        <f>SUM(Tabelle2[[#This Row],[Jul 23 NF]:[Sep 23 NF]])</f>
        <v>6976</v>
      </c>
      <c r="HD97" s="98">
        <f>SUM(Tabelle2[[#This Row],[Oct 23 NF]:[Dec 23 NF]])</f>
        <v>0</v>
      </c>
      <c r="HE97" s="95">
        <f>SUM(Tabelle2[[#This Row],[Jan 24 NF]:[Mar 24 NF]])</f>
        <v>0</v>
      </c>
      <c r="HF97" s="98">
        <f>SUM(Tabelle2[[#This Row],[Apr 24 NF]:[Jun 24 NF]])</f>
        <v>0</v>
      </c>
      <c r="HG97" s="98">
        <f>SUM(Tabelle2[[#This Row],[Jul 24 NF]:[Sep 24 NF]])</f>
        <v>0</v>
      </c>
      <c r="HH97" s="98">
        <f>SUM(Tabelle2[[#This Row],[Oct 24 NF]:[Dec 24 NF]])</f>
        <v>0</v>
      </c>
      <c r="HI97" s="95">
        <v>0</v>
      </c>
      <c r="HJ97" s="95">
        <v>0</v>
      </c>
      <c r="HK97" s="95">
        <v>0</v>
      </c>
      <c r="HL97" s="95">
        <v>0</v>
      </c>
      <c r="HM97" s="95">
        <v>0</v>
      </c>
      <c r="HN97" s="95">
        <v>0</v>
      </c>
      <c r="HO97" s="95">
        <v>0</v>
      </c>
      <c r="HP97" s="95">
        <v>0</v>
      </c>
      <c r="HQ97" s="95">
        <v>0</v>
      </c>
      <c r="HR97" s="95">
        <v>0</v>
      </c>
      <c r="HS97" s="95">
        <v>0</v>
      </c>
      <c r="HT97" s="95">
        <v>810</v>
      </c>
      <c r="HU97" s="95">
        <v>3720</v>
      </c>
      <c r="HV97" s="98">
        <v>4815</v>
      </c>
      <c r="HW97" s="98">
        <v>3000</v>
      </c>
      <c r="HX97" s="98">
        <v>560</v>
      </c>
      <c r="HY97" s="98">
        <v>2199</v>
      </c>
      <c r="HZ97" s="98">
        <f>SUM(Tabelle2[[#This Row],[Jan 22 NF]:[Dec 22 NF]])</f>
        <v>2126</v>
      </c>
      <c r="IA97" s="98">
        <f>SUM(Tabelle2[[#This Row],[Jan 23 NF]:[Dec 23 NF]])</f>
        <v>8056</v>
      </c>
      <c r="IB97" s="98">
        <f>SUM(Tabelle2[[#This Row],[Jan 24 NF]:[Dec 24 NF]])</f>
        <v>0</v>
      </c>
      <c r="IC97" s="98">
        <f>IFERROR(Tabelle2[[#This Row],[2025 CF]]*Tabelle2[[#This Row],[2025 AF]],0)</f>
        <v>0</v>
      </c>
      <c r="ID97" s="98">
        <f>IFERROR(Tabelle2[[#This Row],[2026 CF]]*Tabelle2[[#This Row],[2026 AF]],0)</f>
        <v>0</v>
      </c>
      <c r="IE97" s="98">
        <f>IFERROR(Tabelle2[[#This Row],[2027 CF]]*Tabelle2[[#This Row],[2027 AF]],0)</f>
        <v>0</v>
      </c>
      <c r="IF97" s="98">
        <f>IFERROR(Tabelle2[[#This Row],[2028 CF]]*Tabelle2[[#This Row],[2028 AF]],0)</f>
        <v>0</v>
      </c>
      <c r="IG97" s="98">
        <f>IFERROR(Tabelle2[[#This Row],[2029 CF]]*Tabelle2[[#This Row],[2029 AF]],0)</f>
        <v>0</v>
      </c>
      <c r="IH97" s="98">
        <f>IFERROR(Tabelle2[[#This Row],[2030 CF]]*Tabelle2[[#This Row],[2030 AF]],0)</f>
        <v>0</v>
      </c>
      <c r="II97" s="98">
        <f>IFERROR(Tabelle2[[#This Row],[2031 CF]]*Tabelle2[[#This Row],[2031 AF]],0)</f>
        <v>0</v>
      </c>
      <c r="IJ97" s="98">
        <f>IFERROR(Tabelle2[[#This Row],[2032 CF]]*Tabelle2[[#This Row],[2032 AF]],0)</f>
        <v>0</v>
      </c>
      <c r="IK97" s="98">
        <f>IFERROR(Tabelle2[[#This Row],[2033 CF]]*Tabelle2[[#This Row],[2033 AF]],0)</f>
        <v>0</v>
      </c>
      <c r="IL97" s="98">
        <f>IFERROR(Tabelle2[[#This Row],[2034 CF]]*Tabelle2[[#This Row],[2034 AF]],0)</f>
        <v>0</v>
      </c>
      <c r="IM97" s="98">
        <f>IFERROR(Tabelle2[[#This Row],[2035 CF]]*Tabelle2[[#This Row],[2035 AF]],0)</f>
        <v>0</v>
      </c>
      <c r="IN97" s="51">
        <v>0</v>
      </c>
      <c r="IO97" s="51">
        <v>110.70000000000002</v>
      </c>
      <c r="IP97" s="51">
        <v>114.75</v>
      </c>
      <c r="IQ97" s="51">
        <v>114.09109710650948</v>
      </c>
      <c r="IR97" s="51">
        <v>121.50000000000001</v>
      </c>
      <c r="IS97" s="51">
        <v>121.50000000000001</v>
      </c>
      <c r="IT97" s="51">
        <v>0</v>
      </c>
      <c r="IU97" s="51">
        <v>0</v>
      </c>
      <c r="IV97" s="51">
        <v>0</v>
      </c>
      <c r="IW97" s="51">
        <v>121.50000000000001</v>
      </c>
      <c r="IX97" s="51">
        <v>121.50000000000001</v>
      </c>
      <c r="IY97" s="51">
        <v>0</v>
      </c>
      <c r="IZ97" s="199">
        <v>225.45000000000002</v>
      </c>
      <c r="JA97" s="199">
        <v>357.09109710650949</v>
      </c>
      <c r="JB97" s="199">
        <v>0</v>
      </c>
      <c r="JC97" s="199">
        <v>243.00000000000003</v>
      </c>
      <c r="JD97" s="199">
        <v>825.54109710650948</v>
      </c>
      <c r="JE97" s="196">
        <v>0</v>
      </c>
      <c r="JF97" s="196">
        <v>0</v>
      </c>
      <c r="JG97" s="196">
        <v>0</v>
      </c>
      <c r="JH97" s="196">
        <v>0</v>
      </c>
      <c r="JI97" s="196">
        <v>0</v>
      </c>
      <c r="JJ97" s="196">
        <v>0</v>
      </c>
      <c r="JK97" s="196">
        <v>0</v>
      </c>
      <c r="JL97" s="196">
        <v>0</v>
      </c>
      <c r="JM97" s="196">
        <v>0</v>
      </c>
      <c r="JN97" s="196">
        <v>0</v>
      </c>
      <c r="JO97" s="196">
        <v>0</v>
      </c>
      <c r="JP97" s="196">
        <v>0</v>
      </c>
      <c r="JQ97" s="196">
        <f>SUM(Tabelle2[[#This Row],[Jan-23B]:[Mar-23B]])</f>
        <v>0</v>
      </c>
      <c r="JR97" s="196">
        <f>SUM(Tabelle2[[#This Row],[Apr-23B]:[Jun-23B]])</f>
        <v>0</v>
      </c>
      <c r="JS97" s="196">
        <f>SUM(Tabelle2[[#This Row],[Jul-23B]:[Sep-23B]])</f>
        <v>0</v>
      </c>
      <c r="JT97" s="196">
        <f>SUM(Tabelle2[[#This Row],[Oct-23B]:[Dec-23B]])</f>
        <v>0</v>
      </c>
      <c r="JU97" s="196">
        <f>SUM(Tabelle2[[#This Row],[1Q23 B1]:[4Q23 B]])</f>
        <v>0</v>
      </c>
      <c r="JV97" s="196">
        <v>0</v>
      </c>
      <c r="JW97" s="196">
        <v>0</v>
      </c>
      <c r="JX97" s="196">
        <v>0</v>
      </c>
      <c r="JY97" s="196">
        <v>0</v>
      </c>
      <c r="JZ97" s="196">
        <v>0</v>
      </c>
      <c r="KA97" s="196">
        <v>0</v>
      </c>
      <c r="KB97" s="196">
        <v>0</v>
      </c>
      <c r="KC97" s="196">
        <v>0</v>
      </c>
      <c r="KD97" s="196">
        <v>0</v>
      </c>
      <c r="KE97" s="196">
        <v>0</v>
      </c>
      <c r="KF97" s="196" t="str">
        <f>IF(SUM(Tabelle2[[#This Row],[2018 NF]:[2028 NF]],Tabelle2[[#This Row],[2023 B]])&gt;0,"yes","no")</f>
        <v>yes</v>
      </c>
      <c r="KG97" s="196" t="str">
        <f>IFERROR(INDEX(Tabelle2[[#Headers],[2005 NF]:[2034 NF]],MATCH(TRUE,INDEX(Tabelle2[[#This Row],[2005 NF]:[2034 NF]]&gt;1000,),0)),0)</f>
        <v>2017 NF</v>
      </c>
      <c r="KH97" s="196" t="str">
        <f>IFERROR(LOOKUP(2,1/(Tabelle2[[#This Row],[2005 NF]:[2035 NF]]&gt;1000),Tabelle2[[#Headers],[2005 NF]:[2035 NF]]),0)</f>
        <v>2023 NF</v>
      </c>
      <c r="KI97" s="196">
        <f>SUM(Tabelle2[[#This Row],[Jan 23 NF]:[Mar 23 NF]])</f>
        <v>1080</v>
      </c>
      <c r="KJ97" s="196">
        <f>SUM(Tabelle2[[#This Row],[Jan-23B]:[Mar-23B]])</f>
        <v>0</v>
      </c>
      <c r="KK97" s="52">
        <v>0</v>
      </c>
      <c r="KL97" s="52">
        <v>0</v>
      </c>
      <c r="KM97" s="52">
        <v>34.722812250000004</v>
      </c>
      <c r="KN97" s="52">
        <v>34.722812250000004</v>
      </c>
      <c r="KO97" s="52">
        <v>0</v>
      </c>
      <c r="KP97" s="52">
        <v>25.154748430000005</v>
      </c>
      <c r="KQ97" s="52">
        <v>23.148541500000004</v>
      </c>
      <c r="KR97" s="52">
        <v>0</v>
      </c>
      <c r="KS97" s="52">
        <v>11.574270750000002</v>
      </c>
      <c r="KT97" s="52">
        <v>0</v>
      </c>
      <c r="KU97" s="52">
        <v>34.722812250000004</v>
      </c>
      <c r="KV97" s="52">
        <v>0</v>
      </c>
      <c r="KW97" s="52">
        <v>0</v>
      </c>
      <c r="KX97" s="52">
        <v>83.334749400000021</v>
      </c>
      <c r="KY97" s="52">
        <v>0</v>
      </c>
      <c r="KZ97" s="52">
        <v>0</v>
      </c>
      <c r="LA97" s="52" t="e">
        <f>$AV97*2.204623/#REF!*$AP97*Tabelle2[[#This Row],[May 23 NF]]</f>
        <v>#REF!</v>
      </c>
      <c r="LB97" s="52" t="e">
        <f>$AV97*2.204623/#REF!*$AP97*Tabelle2[[#This Row],[Jun 23 NF]]</f>
        <v>#REF!</v>
      </c>
      <c r="LC97" s="52" t="e">
        <f>$AV97*2.204623/#REF!*$AP97*Tabelle2[[#This Row],[Jul 23 NF]]</f>
        <v>#REF!</v>
      </c>
      <c r="LD97" s="52" t="e">
        <f>$AV97*2.204623/#REF!*$AP97*Tabelle2[[#This Row],[Aug 23 NF]]</f>
        <v>#REF!</v>
      </c>
      <c r="LE97" s="52" t="e">
        <f>$AV97*2.204623/#REF!*$AP97*Tabelle2[[#This Row],[Sep 23 NF]]</f>
        <v>#REF!</v>
      </c>
      <c r="LF97" s="52" t="e">
        <f>$AV97*2.204623/#REF!*$AP97*Tabelle2[[#This Row],[Oct 23 NF]]</f>
        <v>#REF!</v>
      </c>
      <c r="LG97" s="52" t="e">
        <f>$AV97*2.204623/#REF!*$AP97*Tabelle2[[#This Row],[Nov 23 NF]]</f>
        <v>#REF!</v>
      </c>
      <c r="LH97" s="52" t="e">
        <f>$AV97*2.204623/#REF!*$AP97*Tabelle2[[#This Row],[Dec 23 NF]]</f>
        <v>#REF!</v>
      </c>
      <c r="LI97" s="52" t="e">
        <f>$AV97*2.204623/#REF!*$AP97*Tabelle2[[#This Row],[Jan 24 NF]]</f>
        <v>#REF!</v>
      </c>
      <c r="LJ97" s="52" t="e">
        <f>$AV97*2.204623/#REF!*$AP97*Tabelle2[[#This Row],[Feb 24 NF]]</f>
        <v>#REF!</v>
      </c>
      <c r="LK97" s="52" t="e">
        <f>$AV97*2.204623/#REF!*$AP97*Tabelle2[[#This Row],[Mar 24 NF]]</f>
        <v>#REF!</v>
      </c>
      <c r="LL97" s="52" t="e">
        <f>$AV97*2.204623/#REF!*$AP97*Tabelle2[[#This Row],[Apr 24 NF]]</f>
        <v>#REF!</v>
      </c>
      <c r="LM97" s="52" t="e">
        <f>$AV97*2.204623/#REF!*$AP97*Tabelle2[[#This Row],[May 24 NF]]</f>
        <v>#REF!</v>
      </c>
      <c r="LN97" s="52" t="e">
        <f>$AV97*2.204623/#REF!*$AP97*Tabelle2[[#This Row],[Jun 24 NF]]</f>
        <v>#REF!</v>
      </c>
      <c r="LO97" s="52" t="e">
        <f>$AV97*2.204623/#REF!*$AP97*Tabelle2[[#This Row],[Jul 24 NF]]</f>
        <v>#REF!</v>
      </c>
      <c r="LP97" s="52" t="e">
        <f>$AV97*2.204623/#REF!*$AP97*Tabelle2[[#This Row],[Aug 24 NF]]</f>
        <v>#REF!</v>
      </c>
      <c r="LQ97" s="52" t="e">
        <f>$AV97*2.204623/#REF!*$AP97*Tabelle2[[#This Row],[Sep 24 NF]]</f>
        <v>#REF!</v>
      </c>
      <c r="LR97" s="52" t="e">
        <f>$AV97*2.204623/#REF!*$AP97*Tabelle2[[#This Row],[Oct 24 NF]]</f>
        <v>#REF!</v>
      </c>
      <c r="LS97" s="52" t="e">
        <f>$AV97*2.204623/#REF!*$AP97*Tabelle2[[#This Row],[Nov 24 NF]]</f>
        <v>#REF!</v>
      </c>
      <c r="LT97" s="52" t="e">
        <f>$AV97*2.204623/#REF!*$AP97*Tabelle2[[#This Row],[Dec 24 NF]]</f>
        <v>#REF!</v>
      </c>
      <c r="LU97" s="198">
        <f>SUM(Tabelle2[[#This Row],[Jan 22 EV]:[Mar 22 EV]])</f>
        <v>34.722812250000004</v>
      </c>
      <c r="LV97" s="198">
        <f>SUM(Tabelle2[[#This Row],[Apr 22 EV]:[Jun 22 EV]])</f>
        <v>59.877560680000009</v>
      </c>
      <c r="LW97" s="198">
        <f>SUM(Tabelle2[[#This Row],[Jul 22 EV]:[Sep 22 EV]])</f>
        <v>34.722812250000004</v>
      </c>
      <c r="LX97" s="198">
        <f>SUM(Tabelle2[[#This Row],[Oct 22 EV]:[Dec 22 EV]])</f>
        <v>34.722812250000004</v>
      </c>
      <c r="LY97" s="198">
        <f>SUM(Tabelle2[[#This Row],[Jan 23 EV]:[Mar 23 EV]])</f>
        <v>83.334749400000021</v>
      </c>
      <c r="LZ97" s="198" t="e">
        <f>SUM(Tabelle2[[#This Row],[Apr 23 EV]:[Jun 23 EV]])</f>
        <v>#REF!</v>
      </c>
      <c r="MA97" s="198" t="e">
        <f>SUM(Tabelle2[[#This Row],[Jul 23 EV]:[Sep 23 EV]])</f>
        <v>#REF!</v>
      </c>
      <c r="MB97" s="198" t="e">
        <f>SUM(Tabelle2[[#This Row],[Oct 23 EV]:[Dec 23 EV]])</f>
        <v>#REF!</v>
      </c>
      <c r="MC97" s="198" t="e">
        <f>SUM(Tabelle2[[#This Row],[Jan 24 EV]:[Mar 24 EV]])</f>
        <v>#REF!</v>
      </c>
      <c r="MD97" s="198" t="e">
        <f>SUM(Tabelle2[[#This Row],[Apr 24 EV]:[Jun 24 EV]])</f>
        <v>#REF!</v>
      </c>
      <c r="ME97" s="198" t="e">
        <f>SUM(Tabelle2[[#This Row],[Jul 24 EV]:[Sep 24 EV]])</f>
        <v>#REF!</v>
      </c>
      <c r="MF97" s="198" t="e">
        <f>SUM(Tabelle2[[#This Row],[Oct 24 EV]:[Dec 24 EV]])</f>
        <v>#REF!</v>
      </c>
      <c r="MG97" s="68">
        <v>0</v>
      </c>
      <c r="MH97" s="68">
        <v>0</v>
      </c>
      <c r="MI97" s="68">
        <v>0</v>
      </c>
      <c r="MJ97" s="68">
        <v>0</v>
      </c>
      <c r="MK97" s="68">
        <v>0</v>
      </c>
      <c r="ML97" s="68">
        <v>0</v>
      </c>
      <c r="MM97" s="68">
        <v>0</v>
      </c>
      <c r="MN97" s="68">
        <v>0</v>
      </c>
      <c r="MO97" s="68">
        <v>0</v>
      </c>
      <c r="MP97" s="98">
        <v>62.501062050000009</v>
      </c>
      <c r="MQ97" s="98" t="e">
        <f>$AS97*2.204623/#REF!*$AP97*HU97</f>
        <v>#REF!</v>
      </c>
      <c r="MR97" s="98" t="e">
        <f>$AT97*2.204623/#REF!*$AP97*HV97</f>
        <v>#REF!</v>
      </c>
      <c r="MS97" s="98">
        <v>231.48541500000002</v>
      </c>
      <c r="MT97" s="98">
        <v>43.210610800000005</v>
      </c>
      <c r="MU97" s="98">
        <v>169.67880919500004</v>
      </c>
      <c r="MV97" s="98">
        <f>SUM(Tabelle2[[#This Row],[Jan 22 EV]:[Dec 22 EV]])</f>
        <v>164.04599743000003</v>
      </c>
      <c r="MW97" s="98" t="e">
        <f>SUM(Tabelle2[[#This Row],[Jan 23 EV]:[Dec 23 EV]])</f>
        <v>#REF!</v>
      </c>
      <c r="MX97" s="98" t="e">
        <f>SUM(Tabelle2[[#This Row],[Jan 24 EV]:[Dec 24 EV]])</f>
        <v>#REF!</v>
      </c>
      <c r="MY97" s="98">
        <f t="shared" si="51"/>
        <v>0</v>
      </c>
      <c r="MZ97" s="98">
        <f t="shared" si="52"/>
        <v>0</v>
      </c>
      <c r="NA97" s="98">
        <f t="shared" si="53"/>
        <v>0</v>
      </c>
      <c r="NB97" s="98">
        <f t="shared" si="54"/>
        <v>0</v>
      </c>
      <c r="NC97" s="52">
        <v>0</v>
      </c>
      <c r="ND97" s="52">
        <v>8.5418118135000025</v>
      </c>
      <c r="NE97" s="52">
        <v>8.8543171237500022</v>
      </c>
      <c r="NF97" s="52">
        <v>8.8034749871685509</v>
      </c>
      <c r="NG97" s="52">
        <v>9.3751593075000024</v>
      </c>
      <c r="NH97" s="52">
        <v>9.3751593075000024</v>
      </c>
      <c r="NI97" s="52">
        <v>0</v>
      </c>
      <c r="NJ97" s="52">
        <v>0</v>
      </c>
      <c r="NK97" s="52">
        <v>0</v>
      </c>
      <c r="NL97" s="52">
        <v>9.3751593075000024</v>
      </c>
      <c r="NM97" s="52">
        <v>9.3751593075000024</v>
      </c>
      <c r="NN97" s="52">
        <v>0</v>
      </c>
      <c r="NO97" s="198">
        <f t="shared" si="58"/>
        <v>17.396128937250005</v>
      </c>
      <c r="NP97" s="198">
        <f t="shared" si="59"/>
        <v>27.553793602168557</v>
      </c>
      <c r="NQ97" s="198">
        <f t="shared" si="60"/>
        <v>0</v>
      </c>
      <c r="NR97" s="198">
        <f t="shared" si="61"/>
        <v>18.750318615000005</v>
      </c>
      <c r="NS97" s="198">
        <f t="shared" si="62"/>
        <v>63.700241154418549</v>
      </c>
      <c r="NT97" s="198">
        <v>0</v>
      </c>
      <c r="NU97" s="198">
        <v>0</v>
      </c>
      <c r="NV97" s="198">
        <v>0</v>
      </c>
      <c r="NW97" s="198">
        <v>0</v>
      </c>
      <c r="NX97" s="198">
        <v>0</v>
      </c>
      <c r="NY97" s="198">
        <v>0</v>
      </c>
      <c r="NZ97" s="198">
        <v>0</v>
      </c>
      <c r="OA97" s="198">
        <v>0</v>
      </c>
      <c r="OB97" s="198">
        <v>0</v>
      </c>
      <c r="OC97" s="198">
        <v>0</v>
      </c>
      <c r="OD97" s="198">
        <v>0</v>
      </c>
      <c r="OE97" s="198">
        <v>0</v>
      </c>
      <c r="OF97" s="198">
        <f>SUM(Tabelle2[[#This Row],[Jan 23 B EV]:[Mar 23 B EV]])</f>
        <v>0</v>
      </c>
      <c r="OG97" s="198">
        <f>SUM(Tabelle2[[#This Row],[Apr 23 B EV]:[Jun 23 B EV]])</f>
        <v>0</v>
      </c>
      <c r="OH97" s="198">
        <f>SUM(Tabelle2[[#This Row],[Jul 23 B EV]:[Sep 23 B EV]])</f>
        <v>0</v>
      </c>
      <c r="OI97" s="198">
        <f>SUM(Tabelle2[[#This Row],[Oct 23 B EV]:[Dec 23 B EV]])</f>
        <v>0</v>
      </c>
      <c r="OJ97" s="198">
        <f>SUM(Tabelle2[[#This Row],[Jan 23 B EV]:[Dec 23 B EV]])</f>
        <v>0</v>
      </c>
      <c r="OK97" s="68"/>
      <c r="OL97" s="68"/>
      <c r="OM97" s="43" t="s">
        <v>973</v>
      </c>
      <c r="ON97" s="43">
        <v>0</v>
      </c>
      <c r="OO97" s="43">
        <v>0</v>
      </c>
      <c r="OP97" s="43">
        <v>0</v>
      </c>
      <c r="OQ97" s="68"/>
      <c r="OR97" s="68"/>
      <c r="OS97" s="68"/>
      <c r="OT97" s="68"/>
      <c r="OU97" s="68"/>
      <c r="OV97" s="68"/>
      <c r="OW97" s="68"/>
      <c r="OX97" s="198" t="s">
        <v>1229</v>
      </c>
      <c r="OY97" s="198" t="s">
        <v>1229</v>
      </c>
      <c r="OZ97" s="198" t="s">
        <v>1229</v>
      </c>
      <c r="PA97" s="198" t="s">
        <v>1229</v>
      </c>
      <c r="PB97" s="353" t="s">
        <v>1229</v>
      </c>
      <c r="PC97" s="130" t="s">
        <v>57</v>
      </c>
      <c r="PD97" s="53" t="s">
        <v>42</v>
      </c>
      <c r="PE97" s="53" t="s">
        <v>159</v>
      </c>
      <c r="PF97" s="53" t="s">
        <v>39</v>
      </c>
      <c r="PG97" s="53">
        <v>0</v>
      </c>
      <c r="PH97" s="53">
        <v>0</v>
      </c>
      <c r="PI97" s="53">
        <v>1</v>
      </c>
      <c r="PJ97" s="53" t="s">
        <v>39</v>
      </c>
      <c r="PK97" s="53">
        <v>0</v>
      </c>
      <c r="PL97" s="53">
        <v>0</v>
      </c>
      <c r="PM97" s="334"/>
      <c r="PN97" s="53" t="s">
        <v>972</v>
      </c>
      <c r="PO97" s="53" t="s">
        <v>17</v>
      </c>
      <c r="PP97" s="200">
        <v>2579.1424208577623</v>
      </c>
      <c r="PQ97" s="56">
        <v>2390.5855887510174</v>
      </c>
      <c r="PR97" s="56">
        <v>2563.0833333333335</v>
      </c>
      <c r="PS97" s="56">
        <v>2595</v>
      </c>
      <c r="PT97" s="200">
        <v>2321.6666666666665</v>
      </c>
      <c r="PU97" s="200">
        <v>2229.5416666666665</v>
      </c>
      <c r="PV97" s="200">
        <v>2983.4976851851857</v>
      </c>
      <c r="PW97" s="200">
        <v>3542.4709444775326</v>
      </c>
      <c r="PX97" s="200" t="e">
        <f>IF($PI97=1,SUMIF(#REF!,$PF97,#REF!),SUMIF(#REF!,$PJ97,#REF!))</f>
        <v>#REF!</v>
      </c>
      <c r="PY97" s="200" t="e">
        <f>IF($PI97=1,SUMIF(#REF!,$PF97,#REF!),SUMIF(#REF!,$PJ97,#REF!))</f>
        <v>#REF!</v>
      </c>
      <c r="PZ97" s="200" t="e">
        <f>IF($PI97=1,SUMIF(#REF!,$PF97,#REF!),SUMIF(#REF!,$PJ97,#REF!))</f>
        <v>#REF!</v>
      </c>
      <c r="QA97" s="200" t="e">
        <f>IF($PI97=1,SUMIF(#REF!,$PF97,#REF!),SUMIF(#REF!,$PJ97,#REF!))</f>
        <v>#REF!</v>
      </c>
      <c r="QB97" s="200" t="e">
        <f>IF($PI97=1,SUMIF(#REF!,$PF97,#REF!),SUMIF(#REF!,$PJ97,#REF!))</f>
        <v>#REF!</v>
      </c>
      <c r="QC97" s="200" t="e">
        <f>IF($PI97=1,SUMIF(#REF!,$PF97,#REF!),SUMIF(#REF!,$PJ97,#REF!))</f>
        <v>#REF!</v>
      </c>
      <c r="QD97" s="57">
        <f t="shared" si="55"/>
        <v>3.0121378418262821</v>
      </c>
      <c r="QE97" s="57">
        <f t="shared" si="56"/>
        <v>3.2294849999999999</v>
      </c>
      <c r="QF97" s="57">
        <f t="shared" si="50"/>
        <v>3.2696999999999998</v>
      </c>
      <c r="QG97" s="57">
        <f t="shared" si="57"/>
        <v>2.9252999999999996</v>
      </c>
      <c r="QH97" s="57">
        <f t="shared" si="85"/>
        <v>2.8092224999999997</v>
      </c>
      <c r="QI97" s="57">
        <f t="shared" si="86"/>
        <v>3.759207083333334</v>
      </c>
      <c r="QJ97" s="57">
        <f>IF(Tabelle2[[#This Row],[Index and Premium Usage]]=1,($AW97*(1+$AZ97))*(PW97*(1+$PG97)+$PH97)/1000,($AW97*(1+$AZ97))*(PW97*(1+$PG97)+$PK97)/1000)</f>
        <v>4.4635133900416912</v>
      </c>
      <c r="QK97" s="57" t="e">
        <f>IF($PI97=1,($AW97*(1+$AY97))*(PX97*(1+$PG97)+$PH97)/1000,($AW97*(1+$AZ97))*(PX97*(1+$PG97)+$PK97+Tabelle2[[#This Row],[Premium VW 2023]])/1000)</f>
        <v>#REF!</v>
      </c>
      <c r="QL97" s="57" t="e">
        <f t="shared" si="44"/>
        <v>#REF!</v>
      </c>
      <c r="QM97" s="57" t="e">
        <f t="shared" si="45"/>
        <v>#REF!</v>
      </c>
      <c r="QN97" s="57" t="e">
        <f t="shared" si="46"/>
        <v>#REF!</v>
      </c>
      <c r="QO97" s="57" t="e">
        <f t="shared" si="47"/>
        <v>#REF!</v>
      </c>
      <c r="QP97" s="57" t="e">
        <f t="shared" si="48"/>
        <v>#REF!</v>
      </c>
    </row>
    <row r="98" spans="1:458" ht="15" customHeight="1">
      <c r="A98" s="94" t="s">
        <v>1176</v>
      </c>
      <c r="B98" s="94" t="s">
        <v>87</v>
      </c>
      <c r="C98" s="94" t="s">
        <v>1553</v>
      </c>
      <c r="D98" s="94" t="s">
        <v>108</v>
      </c>
      <c r="E98" s="173" t="s">
        <v>304</v>
      </c>
      <c r="F98" s="94" t="s">
        <v>304</v>
      </c>
      <c r="G98" s="94" t="s">
        <v>304</v>
      </c>
      <c r="H98" s="2" t="s">
        <v>1557</v>
      </c>
      <c r="I98" s="188" t="s">
        <v>372</v>
      </c>
      <c r="J98" s="94" t="s">
        <v>1238</v>
      </c>
      <c r="K98" s="94" t="s">
        <v>28</v>
      </c>
      <c r="L98" s="94" t="s">
        <v>28</v>
      </c>
      <c r="M98" s="2" t="s">
        <v>1177</v>
      </c>
      <c r="N98" s="2">
        <v>0</v>
      </c>
      <c r="O98" s="1"/>
      <c r="P98" s="3">
        <v>0</v>
      </c>
      <c r="Q98" s="2">
        <v>0</v>
      </c>
      <c r="R98" s="94"/>
      <c r="S98" s="94"/>
      <c r="T98" s="94" t="s">
        <v>1282</v>
      </c>
      <c r="U98" s="94" t="s">
        <v>14</v>
      </c>
      <c r="V98" s="94"/>
      <c r="W98" s="94"/>
      <c r="X98" s="94"/>
      <c r="Y98" s="2" t="s">
        <v>257</v>
      </c>
      <c r="Z98" s="2" t="s">
        <v>259</v>
      </c>
      <c r="AA98" s="2" t="s">
        <v>1229</v>
      </c>
      <c r="AB98" s="2" t="s">
        <v>1229</v>
      </c>
      <c r="AC98" s="2" t="s">
        <v>1200</v>
      </c>
      <c r="AD98" s="94"/>
      <c r="AE98" s="94"/>
      <c r="AF98" s="94"/>
      <c r="AG98" s="2">
        <v>0</v>
      </c>
      <c r="AH98" s="2">
        <v>0</v>
      </c>
      <c r="AI98" s="2">
        <v>0</v>
      </c>
      <c r="AJ98" s="2" t="s">
        <v>120</v>
      </c>
      <c r="AK98" s="20"/>
      <c r="AL98" s="24"/>
      <c r="AM98" s="24"/>
      <c r="AN98" s="24"/>
      <c r="AO98" s="24"/>
      <c r="AP98" s="13">
        <v>1</v>
      </c>
      <c r="AQ98" s="33"/>
      <c r="AR98" s="37"/>
      <c r="AS98" s="37">
        <v>0.75</v>
      </c>
      <c r="AT98" s="37">
        <v>0.75</v>
      </c>
      <c r="AU98" s="33">
        <v>0.75</v>
      </c>
      <c r="AV98" s="33">
        <v>0.75</v>
      </c>
      <c r="AW98" s="33">
        <v>0.75</v>
      </c>
      <c r="AX98" s="193"/>
      <c r="AY98" s="61">
        <v>0.2</v>
      </c>
      <c r="AZ98" s="61">
        <v>0.2</v>
      </c>
      <c r="BA98" s="96">
        <v>900</v>
      </c>
      <c r="BB98" s="96">
        <v>900</v>
      </c>
      <c r="BC98" s="96">
        <v>900</v>
      </c>
      <c r="BD98" s="96">
        <v>0</v>
      </c>
      <c r="BE98" s="133">
        <v>1800</v>
      </c>
      <c r="BF98" s="133">
        <v>900</v>
      </c>
      <c r="BG98" s="133">
        <v>0</v>
      </c>
      <c r="BH98" s="133">
        <v>900</v>
      </c>
      <c r="BI98" s="133">
        <v>0</v>
      </c>
      <c r="BJ98" s="133">
        <v>0</v>
      </c>
      <c r="BK98" s="133">
        <v>0</v>
      </c>
      <c r="BL98" s="133">
        <v>1000</v>
      </c>
      <c r="BM98" s="96">
        <v>0</v>
      </c>
      <c r="BN98" s="96">
        <v>1485</v>
      </c>
      <c r="BO98" s="96">
        <v>0</v>
      </c>
      <c r="BP98" s="96">
        <v>894</v>
      </c>
      <c r="BQ98" s="96">
        <v>0</v>
      </c>
      <c r="BR98" s="96">
        <v>1485</v>
      </c>
      <c r="BS98" s="96">
        <v>0</v>
      </c>
      <c r="BT98" s="96">
        <v>0</v>
      </c>
      <c r="BU98" s="96">
        <v>1415</v>
      </c>
      <c r="BV98" s="96">
        <v>0</v>
      </c>
      <c r="BW98" s="96">
        <v>0</v>
      </c>
      <c r="BX98" s="96">
        <v>0</v>
      </c>
      <c r="BY98" s="96">
        <v>0</v>
      </c>
      <c r="BZ98" s="96">
        <v>0</v>
      </c>
      <c r="CA98" s="96">
        <v>0</v>
      </c>
      <c r="CB98" s="96">
        <v>0</v>
      </c>
      <c r="CC98" s="96">
        <v>0</v>
      </c>
      <c r="CD98" s="96">
        <v>0</v>
      </c>
      <c r="CE98" s="96">
        <v>0</v>
      </c>
      <c r="CF98" s="96">
        <v>0</v>
      </c>
      <c r="CG98" s="96">
        <v>0</v>
      </c>
      <c r="CH98" s="96">
        <v>0</v>
      </c>
      <c r="CI98" s="96">
        <v>0</v>
      </c>
      <c r="CJ98" s="96">
        <v>0</v>
      </c>
      <c r="CK98" s="95">
        <f>SUM(Tabelle2[[#This Row],[Jan 22 CF]:[Mar 22 CF]])</f>
        <v>2700</v>
      </c>
      <c r="CL98" s="95">
        <f>SUM(Tabelle2[[#This Row],[Apr 22 CF]:[Jun 22 CF]])</f>
        <v>2700</v>
      </c>
      <c r="CM98" s="95">
        <f>SUM(Tabelle2[[#This Row],[Jul 22 CF]:[Sep 22 CF]])</f>
        <v>900</v>
      </c>
      <c r="CN98" s="95">
        <f>SUM(Tabelle2[[#This Row],[Oct 22 CF]:[Dec 22 CF]])</f>
        <v>1000</v>
      </c>
      <c r="CO98" s="95">
        <f>SUM(Tabelle2[[#This Row],[Jan 23 CF]:[Mar 23 CF]])</f>
        <v>1485</v>
      </c>
      <c r="CP98" s="95">
        <f>SUM(Tabelle2[[#This Row],[Apr 23 CF]:[Jun 23 CF]])</f>
        <v>2379</v>
      </c>
      <c r="CQ98" s="95">
        <f>SUM(Tabelle2[[#This Row],[Jul 23 CF]:[Sep 23 CF]])</f>
        <v>1415</v>
      </c>
      <c r="CR98" s="95">
        <f>SUM(Tabelle2[[#This Row],[Oct 23 CF]:[Dec 23 CF]])</f>
        <v>0</v>
      </c>
      <c r="CS98" s="95">
        <f>SUM(Tabelle2[[#This Row],[Jan 24 CF]:[Mar 24 CF]])</f>
        <v>0</v>
      </c>
      <c r="CT98" s="95">
        <f>SUM(Tabelle2[[#This Row],[Apr 24 CF]:[Jun 24 CF]])</f>
        <v>0</v>
      </c>
      <c r="CU98" s="95">
        <f>SUM(Tabelle2[[#This Row],[Jul 24 CF]:[Sep 24 CF]])</f>
        <v>0</v>
      </c>
      <c r="CV98" s="95">
        <f>SUM(Tabelle2[[#This Row],[Oct 24 CF]:[Dec 24 CF]])</f>
        <v>0</v>
      </c>
      <c r="CW98" s="98">
        <v>10</v>
      </c>
      <c r="CX98" s="275">
        <v>27720</v>
      </c>
      <c r="CY98" s="98">
        <v>4275</v>
      </c>
      <c r="CZ98" s="52">
        <v>5250</v>
      </c>
      <c r="DA98" s="52">
        <f>SUM(Tabelle2[[#This Row],[Jan 22 CF]:[Dec 22 CF]])</f>
        <v>7300</v>
      </c>
      <c r="DB98" s="98">
        <f>SUM(Tabelle2[[#This Row],[Jan 23 CF]:[Dec 23 CF]])</f>
        <v>5279</v>
      </c>
      <c r="DC98" s="98">
        <f>SUM(Tabelle2[[#This Row],[Jan 24 CF]:[Dec 24 CF]])</f>
        <v>0</v>
      </c>
      <c r="DD98" s="98">
        <v>0</v>
      </c>
      <c r="DE98" s="98">
        <v>0</v>
      </c>
      <c r="DF98" s="98">
        <v>0</v>
      </c>
      <c r="DG98" s="98">
        <v>0</v>
      </c>
      <c r="DH98" s="98">
        <v>0</v>
      </c>
      <c r="DI98" s="98">
        <v>0</v>
      </c>
      <c r="DJ98" s="98">
        <v>0</v>
      </c>
      <c r="DK98" s="98">
        <v>0</v>
      </c>
      <c r="DL98" s="98">
        <v>0</v>
      </c>
      <c r="DM98" s="98">
        <v>0</v>
      </c>
      <c r="DN98" s="95"/>
      <c r="DO98" s="95"/>
      <c r="DP98" s="226">
        <v>0.95</v>
      </c>
      <c r="DQ98" s="226">
        <v>0.92500000000000004</v>
      </c>
      <c r="DR98" s="226">
        <v>0.8</v>
      </c>
      <c r="DS98" s="226">
        <v>0.85</v>
      </c>
      <c r="DT98" s="226">
        <v>0.9</v>
      </c>
      <c r="DU98" s="226">
        <v>0.9</v>
      </c>
      <c r="DV98" s="226">
        <v>0.9</v>
      </c>
      <c r="DW98" s="226">
        <v>0.9</v>
      </c>
      <c r="DX98" s="226">
        <v>0.9</v>
      </c>
      <c r="DY98" s="226">
        <v>0.9</v>
      </c>
      <c r="DZ98" s="226">
        <v>0.9</v>
      </c>
      <c r="EA98" s="226">
        <v>0.88</v>
      </c>
      <c r="EB98" s="226">
        <v>0.9</v>
      </c>
      <c r="EC98" s="226">
        <v>0.93</v>
      </c>
      <c r="ED98" s="226">
        <v>0.93</v>
      </c>
      <c r="EE98" s="226">
        <v>0.9</v>
      </c>
      <c r="EF98" s="316">
        <v>0.9</v>
      </c>
      <c r="EG98" s="316">
        <v>0.9</v>
      </c>
      <c r="EH98" s="316">
        <v>0.9</v>
      </c>
      <c r="EI98" s="226">
        <v>0.95</v>
      </c>
      <c r="EJ98" s="226">
        <v>0.95</v>
      </c>
      <c r="EK98" s="226">
        <v>0.95</v>
      </c>
      <c r="EL98" s="226">
        <v>0.97499999999999998</v>
      </c>
      <c r="EM98" s="226">
        <v>0.95</v>
      </c>
      <c r="EN98" s="226">
        <v>0.9</v>
      </c>
      <c r="EO98" s="226">
        <v>0.9</v>
      </c>
      <c r="EP98" s="226">
        <v>0.9</v>
      </c>
      <c r="EQ98" s="226">
        <v>0.9</v>
      </c>
      <c r="ER98" s="226">
        <v>0.9</v>
      </c>
      <c r="ES98" s="226">
        <v>0.9</v>
      </c>
      <c r="ET98" s="226">
        <v>0.9</v>
      </c>
      <c r="EU98" s="226">
        <v>0.9</v>
      </c>
      <c r="EV98" s="226">
        <v>0.9</v>
      </c>
      <c r="EW98" s="226">
        <v>0.9</v>
      </c>
      <c r="EX98" s="226">
        <v>0.9</v>
      </c>
      <c r="EY98" s="226">
        <v>0.9</v>
      </c>
      <c r="EZ98" s="316">
        <v>0.9</v>
      </c>
      <c r="FA98" s="226">
        <v>0.9</v>
      </c>
      <c r="FB98" s="226">
        <v>0.9</v>
      </c>
      <c r="FC98" s="226">
        <v>0.9</v>
      </c>
      <c r="FD98" s="226">
        <v>0</v>
      </c>
      <c r="FE98" s="226">
        <v>0</v>
      </c>
      <c r="FF98" s="226">
        <v>0</v>
      </c>
      <c r="FG98" s="226">
        <v>0</v>
      </c>
      <c r="FH98" s="226">
        <v>0</v>
      </c>
      <c r="FI98" s="226">
        <v>0</v>
      </c>
      <c r="FJ98" s="226">
        <v>0</v>
      </c>
      <c r="FK98" s="226">
        <v>0</v>
      </c>
      <c r="FL98" s="226">
        <v>0</v>
      </c>
      <c r="FM98" s="195">
        <f t="shared" si="70"/>
        <v>900</v>
      </c>
      <c r="FN98" s="195">
        <f t="shared" si="71"/>
        <v>900</v>
      </c>
      <c r="FO98" s="195">
        <f t="shared" si="72"/>
        <v>900</v>
      </c>
      <c r="FP98" s="195">
        <f t="shared" si="73"/>
        <v>0</v>
      </c>
      <c r="FQ98" s="195">
        <f t="shared" si="74"/>
        <v>1800</v>
      </c>
      <c r="FR98" s="195">
        <f t="shared" si="75"/>
        <v>900</v>
      </c>
      <c r="FS98" s="195">
        <f t="shared" si="76"/>
        <v>0</v>
      </c>
      <c r="FT98" s="95">
        <f t="shared" si="77"/>
        <v>900</v>
      </c>
      <c r="FU98" s="95">
        <f t="shared" si="78"/>
        <v>0</v>
      </c>
      <c r="FV98" s="95">
        <f t="shared" si="79"/>
        <v>0</v>
      </c>
      <c r="FW98" s="95">
        <f t="shared" si="80"/>
        <v>0</v>
      </c>
      <c r="FX98" s="95">
        <f t="shared" si="81"/>
        <v>1000</v>
      </c>
      <c r="FY98" s="95">
        <f t="shared" si="82"/>
        <v>0</v>
      </c>
      <c r="FZ98" s="95">
        <f t="shared" si="83"/>
        <v>1485</v>
      </c>
      <c r="GA98" s="95">
        <f t="shared" si="63"/>
        <v>0</v>
      </c>
      <c r="GB98" s="95">
        <f t="shared" si="64"/>
        <v>894</v>
      </c>
      <c r="GC98" s="95">
        <f t="shared" si="65"/>
        <v>0</v>
      </c>
      <c r="GD98" s="95">
        <f t="shared" si="66"/>
        <v>1485</v>
      </c>
      <c r="GE98" s="95">
        <f t="shared" si="67"/>
        <v>0</v>
      </c>
      <c r="GF98" s="95">
        <f t="shared" si="68"/>
        <v>0</v>
      </c>
      <c r="GG98" s="95">
        <f t="shared" si="69"/>
        <v>1415</v>
      </c>
      <c r="GH98" s="95">
        <f t="shared" si="84"/>
        <v>0</v>
      </c>
      <c r="GI98" s="95">
        <f>BW98*Tabelle2[[#This Row],[Nov 2023 AF]]</f>
        <v>0</v>
      </c>
      <c r="GJ98" s="95">
        <f>BX98*Tabelle2[[#This Row],[Dec 2023 AF]]</f>
        <v>0</v>
      </c>
      <c r="GK98" s="95">
        <f>BY98*Tabelle2[[#This Row],[Jan 2024 AF]]</f>
        <v>0</v>
      </c>
      <c r="GL98" s="95">
        <f>BZ98*Tabelle2[[#This Row],[Feb 2024 AF]]</f>
        <v>0</v>
      </c>
      <c r="GM98" s="95">
        <f>CA98*Tabelle2[[#This Row],[Mar 2024 AF]]</f>
        <v>0</v>
      </c>
      <c r="GN98" s="95">
        <f>CB98*Tabelle2[[#This Row],[Apr 2024 AF]]</f>
        <v>0</v>
      </c>
      <c r="GO98" s="95">
        <f>CC98*Tabelle2[[#This Row],[May 2024 AF]]</f>
        <v>0</v>
      </c>
      <c r="GP98" s="95">
        <f>CD98*Tabelle2[[#This Row],[Jun 2024 AF]]</f>
        <v>0</v>
      </c>
      <c r="GQ98" s="95">
        <f>CE98*Tabelle2[[#This Row],[Jul 2024 AF]]</f>
        <v>0</v>
      </c>
      <c r="GR98" s="95">
        <f>CF98*Tabelle2[[#This Row],[Aug 2024 AF]]</f>
        <v>0</v>
      </c>
      <c r="GS98" s="95">
        <f>CG98*Tabelle2[[#This Row],[Sep 2024 AF]]</f>
        <v>0</v>
      </c>
      <c r="GT98" s="95">
        <f>CH98*Tabelle2[[#This Row],[Oct 2024 AF]]</f>
        <v>0</v>
      </c>
      <c r="GU98" s="95">
        <f>CI98*Tabelle2[[#This Row],[Nov 2024 AF]]</f>
        <v>0</v>
      </c>
      <c r="GV98" s="95">
        <f>CJ98*Tabelle2[[#This Row],[Dec 2024 AF]]</f>
        <v>0</v>
      </c>
      <c r="GW98" s="95">
        <f>SUM(Tabelle2[[#This Row],[Jan 22 NF]:[Mar 22 NF]])</f>
        <v>2700</v>
      </c>
      <c r="GX98" s="95">
        <f>SUM(Tabelle2[[#This Row],[Apr 22 NF]:[Jun 22 NF]])</f>
        <v>2700</v>
      </c>
      <c r="GY98" s="95">
        <f>SUM(Tabelle2[[#This Row],[Jul 22 NF]:[Sep 22 NF]])</f>
        <v>900</v>
      </c>
      <c r="GZ98" s="95">
        <f>SUM(Tabelle2[[#This Row],[Oct 22 NF]:[Dec 22 NF]])</f>
        <v>1000</v>
      </c>
      <c r="HA98" s="98">
        <f>SUM(Tabelle2[[#This Row],[Jan 23 NF]:[Mar 23 NF]])</f>
        <v>1485</v>
      </c>
      <c r="HB98" s="98">
        <f>SUM(Tabelle2[[#This Row],[Apr 23 NF]:[Jun 23 NF]])</f>
        <v>2379</v>
      </c>
      <c r="HC98" s="98">
        <f>SUM(Tabelle2[[#This Row],[Jul 23 NF]:[Sep 23 NF]])</f>
        <v>1415</v>
      </c>
      <c r="HD98" s="98">
        <f>SUM(Tabelle2[[#This Row],[Oct 23 NF]:[Dec 23 NF]])</f>
        <v>0</v>
      </c>
      <c r="HE98" s="95">
        <f>SUM(Tabelle2[[#This Row],[Jan 24 NF]:[Mar 24 NF]])</f>
        <v>0</v>
      </c>
      <c r="HF98" s="98">
        <f>SUM(Tabelle2[[#This Row],[Apr 24 NF]:[Jun 24 NF]])</f>
        <v>0</v>
      </c>
      <c r="HG98" s="98">
        <f>SUM(Tabelle2[[#This Row],[Jul 24 NF]:[Sep 24 NF]])</f>
        <v>0</v>
      </c>
      <c r="HH98" s="98">
        <f>SUM(Tabelle2[[#This Row],[Oct 24 NF]:[Dec 24 NF]])</f>
        <v>0</v>
      </c>
      <c r="HI98" s="75"/>
      <c r="HJ98" s="75"/>
      <c r="HK98" s="75"/>
      <c r="HL98" s="75"/>
      <c r="HM98" s="95"/>
      <c r="HN98" s="95"/>
      <c r="HO98" s="95"/>
      <c r="HP98" s="95"/>
      <c r="HQ98" s="75"/>
      <c r="HR98" s="75"/>
      <c r="HS98" s="75"/>
      <c r="HT98" s="75"/>
      <c r="HU98" s="75">
        <v>0</v>
      </c>
      <c r="HV98" s="98">
        <v>10</v>
      </c>
      <c r="HW98" s="98">
        <v>27720</v>
      </c>
      <c r="HX98" s="98">
        <v>4275</v>
      </c>
      <c r="HY98" s="98">
        <v>5250</v>
      </c>
      <c r="HZ98" s="98">
        <f>SUM(Tabelle2[[#This Row],[Jan 22 NF]:[Dec 22 NF]])</f>
        <v>7300</v>
      </c>
      <c r="IA98" s="98">
        <f>SUM(Tabelle2[[#This Row],[Jan 23 NF]:[Dec 23 NF]])</f>
        <v>5279</v>
      </c>
      <c r="IB98" s="98">
        <f>SUM(Tabelle2[[#This Row],[Jan 24 NF]:[Dec 24 NF]])</f>
        <v>0</v>
      </c>
      <c r="IC98" s="98">
        <f>IFERROR(Tabelle2[[#This Row],[2025 CF]]*Tabelle2[[#This Row],[2025 AF]],0)</f>
        <v>0</v>
      </c>
      <c r="ID98" s="98">
        <f>IFERROR(Tabelle2[[#This Row],[2026 CF]]*Tabelle2[[#This Row],[2026 AF]],0)</f>
        <v>0</v>
      </c>
      <c r="IE98" s="98">
        <f>IFERROR(Tabelle2[[#This Row],[2027 CF]]*Tabelle2[[#This Row],[2027 AF]],0)</f>
        <v>0</v>
      </c>
      <c r="IF98" s="98">
        <f>IFERROR(Tabelle2[[#This Row],[2028 CF]]*Tabelle2[[#This Row],[2028 AF]],0)</f>
        <v>0</v>
      </c>
      <c r="IG98" s="98">
        <f>IFERROR(Tabelle2[[#This Row],[2029 CF]]*Tabelle2[[#This Row],[2029 AF]],0)</f>
        <v>0</v>
      </c>
      <c r="IH98" s="98">
        <f>IFERROR(Tabelle2[[#This Row],[2030 CF]]*Tabelle2[[#This Row],[2030 AF]],0)</f>
        <v>0</v>
      </c>
      <c r="II98" s="98">
        <f>IFERROR(Tabelle2[[#This Row],[2031 CF]]*Tabelle2[[#This Row],[2031 AF]],0)</f>
        <v>0</v>
      </c>
      <c r="IJ98" s="98">
        <f>IFERROR(Tabelle2[[#This Row],[2032 CF]]*Tabelle2[[#This Row],[2032 AF]],0)</f>
        <v>0</v>
      </c>
      <c r="IK98" s="98">
        <f>IFERROR(Tabelle2[[#This Row],[2033 CF]]*Tabelle2[[#This Row],[2033 AF]],0)</f>
        <v>0</v>
      </c>
      <c r="IL98" s="98">
        <f>IFERROR(Tabelle2[[#This Row],[2034 CF]]*Tabelle2[[#This Row],[2034 AF]],0)</f>
        <v>0</v>
      </c>
      <c r="IM98" s="98">
        <f>IFERROR(Tabelle2[[#This Row],[2035 CF]]*Tabelle2[[#This Row],[2035 AF]],0)</f>
        <v>0</v>
      </c>
      <c r="IN98" s="51">
        <v>0</v>
      </c>
      <c r="IO98" s="51">
        <v>0</v>
      </c>
      <c r="IP98" s="51">
        <v>688.5</v>
      </c>
      <c r="IQ98" s="51">
        <v>0</v>
      </c>
      <c r="IR98" s="51">
        <v>729</v>
      </c>
      <c r="IS98" s="51">
        <v>729</v>
      </c>
      <c r="IT98" s="51">
        <v>0</v>
      </c>
      <c r="IU98" s="51">
        <v>810</v>
      </c>
      <c r="IV98" s="51">
        <v>729</v>
      </c>
      <c r="IW98" s="51">
        <v>0</v>
      </c>
      <c r="IX98" s="51">
        <v>405</v>
      </c>
      <c r="IY98" s="51">
        <v>0</v>
      </c>
      <c r="IZ98" s="199">
        <v>688.5</v>
      </c>
      <c r="JA98" s="199">
        <v>1458</v>
      </c>
      <c r="JB98" s="199">
        <v>1539</v>
      </c>
      <c r="JC98" s="199">
        <v>405</v>
      </c>
      <c r="JD98" s="199">
        <v>4090.5</v>
      </c>
      <c r="JE98" s="196">
        <v>0</v>
      </c>
      <c r="JF98" s="196">
        <v>0</v>
      </c>
      <c r="JG98" s="196">
        <v>0</v>
      </c>
      <c r="JH98" s="196">
        <v>0</v>
      </c>
      <c r="JI98" s="196">
        <v>0</v>
      </c>
      <c r="JJ98" s="196">
        <v>0</v>
      </c>
      <c r="JK98" s="196">
        <v>0</v>
      </c>
      <c r="JL98" s="196">
        <v>0</v>
      </c>
      <c r="JM98" s="196">
        <v>0</v>
      </c>
      <c r="JN98" s="196">
        <v>0</v>
      </c>
      <c r="JO98" s="196">
        <v>0</v>
      </c>
      <c r="JP98" s="196">
        <v>0</v>
      </c>
      <c r="JQ98" s="196">
        <f>SUM(Tabelle2[[#This Row],[Jan-23B]:[Mar-23B]])</f>
        <v>0</v>
      </c>
      <c r="JR98" s="196">
        <f>SUM(Tabelle2[[#This Row],[Apr-23B]:[Jun-23B]])</f>
        <v>0</v>
      </c>
      <c r="JS98" s="196">
        <f>SUM(Tabelle2[[#This Row],[Jul-23B]:[Sep-23B]])</f>
        <v>0</v>
      </c>
      <c r="JT98" s="196">
        <f>SUM(Tabelle2[[#This Row],[Oct-23B]:[Dec-23B]])</f>
        <v>0</v>
      </c>
      <c r="JU98" s="196">
        <f>SUM(Tabelle2[[#This Row],[1Q23 B1]:[4Q23 B]])</f>
        <v>0</v>
      </c>
      <c r="JV98" s="196">
        <v>0</v>
      </c>
      <c r="JW98" s="196">
        <v>0</v>
      </c>
      <c r="JX98" s="196">
        <v>0</v>
      </c>
      <c r="JY98" s="196">
        <v>0</v>
      </c>
      <c r="JZ98" s="196">
        <v>0</v>
      </c>
      <c r="KA98" s="196">
        <v>0</v>
      </c>
      <c r="KB98" s="196">
        <v>0</v>
      </c>
      <c r="KC98" s="196">
        <v>0</v>
      </c>
      <c r="KD98" s="196">
        <v>0</v>
      </c>
      <c r="KE98" s="196">
        <v>0</v>
      </c>
      <c r="KF98" s="196" t="str">
        <f>IF(SUM(Tabelle2[[#This Row],[2018 NF]:[2028 NF]],Tabelle2[[#This Row],[2023 B]])&gt;0,"yes","no")</f>
        <v>yes</v>
      </c>
      <c r="KG98" s="196" t="str">
        <f>IFERROR(INDEX(Tabelle2[[#Headers],[2005 NF]:[2034 NF]],MATCH(TRUE,INDEX(Tabelle2[[#This Row],[2005 NF]:[2034 NF]]&gt;1000,),0)),0)</f>
        <v>2019 NF</v>
      </c>
      <c r="KH98" s="196" t="str">
        <f>IFERROR(LOOKUP(2,1/(Tabelle2[[#This Row],[2005 NF]:[2035 NF]]&gt;1000),Tabelle2[[#Headers],[2005 NF]:[2035 NF]]),0)</f>
        <v>2023 NF</v>
      </c>
      <c r="KI98" s="196">
        <f>SUM(Tabelle2[[#This Row],[Jan 23 NF]:[Mar 23 NF]])</f>
        <v>1485</v>
      </c>
      <c r="KJ98" s="196">
        <f>SUM(Tabelle2[[#This Row],[Jan-23B]:[Mar-23B]])</f>
        <v>0</v>
      </c>
      <c r="KK98" s="52">
        <v>49.604017500000005</v>
      </c>
      <c r="KL98" s="52">
        <v>49.604017500000005</v>
      </c>
      <c r="KM98" s="52">
        <v>49.604017500000005</v>
      </c>
      <c r="KN98" s="52">
        <v>0</v>
      </c>
      <c r="KO98" s="52">
        <v>99.20803500000001</v>
      </c>
      <c r="KP98" s="52">
        <v>49.604017500000005</v>
      </c>
      <c r="KQ98" s="52">
        <v>0</v>
      </c>
      <c r="KR98" s="52">
        <v>49.604017500000005</v>
      </c>
      <c r="KS98" s="52">
        <v>0</v>
      </c>
      <c r="KT98" s="52">
        <v>0</v>
      </c>
      <c r="KU98" s="52">
        <v>0</v>
      </c>
      <c r="KV98" s="52">
        <v>55.115575000000007</v>
      </c>
      <c r="KW98" s="52">
        <v>0</v>
      </c>
      <c r="KX98" s="52">
        <v>81.846628875000007</v>
      </c>
      <c r="KY98" s="52">
        <v>0</v>
      </c>
      <c r="KZ98" s="52">
        <v>49.273324050000006</v>
      </c>
      <c r="LA98" s="52" t="e">
        <f>$AV98*2.204623/#REF!*$AP98*Tabelle2[[#This Row],[May 23 NF]]</f>
        <v>#REF!</v>
      </c>
      <c r="LB98" s="52" t="e">
        <f>$AV98*2.204623/#REF!*$AP98*Tabelle2[[#This Row],[Jun 23 NF]]</f>
        <v>#REF!</v>
      </c>
      <c r="LC98" s="52" t="e">
        <f>$AV98*2.204623/#REF!*$AP98*Tabelle2[[#This Row],[Jul 23 NF]]</f>
        <v>#REF!</v>
      </c>
      <c r="LD98" s="52" t="e">
        <f>$AV98*2.204623/#REF!*$AP98*Tabelle2[[#This Row],[Aug 23 NF]]</f>
        <v>#REF!</v>
      </c>
      <c r="LE98" s="52" t="e">
        <f>$AV98*2.204623/#REF!*$AP98*Tabelle2[[#This Row],[Sep 23 NF]]</f>
        <v>#REF!</v>
      </c>
      <c r="LF98" s="52" t="e">
        <f>$AV98*2.204623/#REF!*$AP98*Tabelle2[[#This Row],[Oct 23 NF]]</f>
        <v>#REF!</v>
      </c>
      <c r="LG98" s="52" t="e">
        <f>$AV98*2.204623/#REF!*$AP98*Tabelle2[[#This Row],[Nov 23 NF]]</f>
        <v>#REF!</v>
      </c>
      <c r="LH98" s="52" t="e">
        <f>$AV98*2.204623/#REF!*$AP98*Tabelle2[[#This Row],[Dec 23 NF]]</f>
        <v>#REF!</v>
      </c>
      <c r="LI98" s="52" t="e">
        <f>$AV98*2.204623/#REF!*$AP98*Tabelle2[[#This Row],[Jan 24 NF]]</f>
        <v>#REF!</v>
      </c>
      <c r="LJ98" s="52" t="e">
        <f>$AV98*2.204623/#REF!*$AP98*Tabelle2[[#This Row],[Feb 24 NF]]</f>
        <v>#REF!</v>
      </c>
      <c r="LK98" s="52" t="e">
        <f>$AV98*2.204623/#REF!*$AP98*Tabelle2[[#This Row],[Mar 24 NF]]</f>
        <v>#REF!</v>
      </c>
      <c r="LL98" s="52" t="e">
        <f>$AV98*2.204623/#REF!*$AP98*Tabelle2[[#This Row],[Apr 24 NF]]</f>
        <v>#REF!</v>
      </c>
      <c r="LM98" s="52" t="e">
        <f>$AV98*2.204623/#REF!*$AP98*Tabelle2[[#This Row],[May 24 NF]]</f>
        <v>#REF!</v>
      </c>
      <c r="LN98" s="52" t="e">
        <f>$AV98*2.204623/#REF!*$AP98*Tabelle2[[#This Row],[Jun 24 NF]]</f>
        <v>#REF!</v>
      </c>
      <c r="LO98" s="52" t="e">
        <f>$AV98*2.204623/#REF!*$AP98*Tabelle2[[#This Row],[Jul 24 NF]]</f>
        <v>#REF!</v>
      </c>
      <c r="LP98" s="52" t="e">
        <f>$AV98*2.204623/#REF!*$AP98*Tabelle2[[#This Row],[Aug 24 NF]]</f>
        <v>#REF!</v>
      </c>
      <c r="LQ98" s="52" t="e">
        <f>$AV98*2.204623/#REF!*$AP98*Tabelle2[[#This Row],[Sep 24 NF]]</f>
        <v>#REF!</v>
      </c>
      <c r="LR98" s="52" t="e">
        <f>$AV98*2.204623/#REF!*$AP98*Tabelle2[[#This Row],[Oct 24 NF]]</f>
        <v>#REF!</v>
      </c>
      <c r="LS98" s="52" t="e">
        <f>$AV98*2.204623/#REF!*$AP98*Tabelle2[[#This Row],[Nov 24 NF]]</f>
        <v>#REF!</v>
      </c>
      <c r="LT98" s="52" t="e">
        <f>$AV98*2.204623/#REF!*$AP98*Tabelle2[[#This Row],[Dec 24 NF]]</f>
        <v>#REF!</v>
      </c>
      <c r="LU98" s="198">
        <f>SUM(Tabelle2[[#This Row],[Jan 22 EV]:[Mar 22 EV]])</f>
        <v>148.81205250000002</v>
      </c>
      <c r="LV98" s="198">
        <f>SUM(Tabelle2[[#This Row],[Apr 22 EV]:[Jun 22 EV]])</f>
        <v>148.81205250000002</v>
      </c>
      <c r="LW98" s="198">
        <f>SUM(Tabelle2[[#This Row],[Jul 22 EV]:[Sep 22 EV]])</f>
        <v>49.604017500000005</v>
      </c>
      <c r="LX98" s="198">
        <f>SUM(Tabelle2[[#This Row],[Oct 22 EV]:[Dec 22 EV]])</f>
        <v>55.115575000000007</v>
      </c>
      <c r="LY98" s="198">
        <f>SUM(Tabelle2[[#This Row],[Jan 23 EV]:[Mar 23 EV]])</f>
        <v>81.846628875000007</v>
      </c>
      <c r="LZ98" s="198" t="e">
        <f>SUM(Tabelle2[[#This Row],[Apr 23 EV]:[Jun 23 EV]])</f>
        <v>#REF!</v>
      </c>
      <c r="MA98" s="198" t="e">
        <f>SUM(Tabelle2[[#This Row],[Jul 23 EV]:[Sep 23 EV]])</f>
        <v>#REF!</v>
      </c>
      <c r="MB98" s="198" t="e">
        <f>SUM(Tabelle2[[#This Row],[Oct 23 EV]:[Dec 23 EV]])</f>
        <v>#REF!</v>
      </c>
      <c r="MC98" s="198" t="e">
        <f>SUM(Tabelle2[[#This Row],[Jan 24 EV]:[Mar 24 EV]])</f>
        <v>#REF!</v>
      </c>
      <c r="MD98" s="198" t="e">
        <f>SUM(Tabelle2[[#This Row],[Apr 24 EV]:[Jun 24 EV]])</f>
        <v>#REF!</v>
      </c>
      <c r="ME98" s="198" t="e">
        <f>SUM(Tabelle2[[#This Row],[Jul 24 EV]:[Sep 24 EV]])</f>
        <v>#REF!</v>
      </c>
      <c r="MF98" s="198" t="e">
        <f>SUM(Tabelle2[[#This Row],[Oct 24 EV]:[Dec 24 EV]])</f>
        <v>#REF!</v>
      </c>
      <c r="MG98" s="75"/>
      <c r="MH98" s="75"/>
      <c r="MI98" s="75"/>
      <c r="MJ98" s="75"/>
      <c r="MK98" s="74"/>
      <c r="ML98" s="74"/>
      <c r="MM98" s="74"/>
      <c r="MN98" s="74"/>
      <c r="MO98" s="75"/>
      <c r="MP98" s="98"/>
      <c r="MQ98" s="98" t="e">
        <f>$AS98*2.204623/#REF!*$AP98*HU98</f>
        <v>#REF!</v>
      </c>
      <c r="MR98" s="98" t="e">
        <f>$AT98*2.204623/#REF!*$AP98*HV98</f>
        <v>#REF!</v>
      </c>
      <c r="MS98" s="98">
        <v>1527.8037390000002</v>
      </c>
      <c r="MT98" s="98">
        <v>235.61908312500003</v>
      </c>
      <c r="MU98" s="98">
        <v>289.35676875000001</v>
      </c>
      <c r="MV98" s="98">
        <f>SUM(Tabelle2[[#This Row],[Jan 22 EV]:[Dec 22 EV]])</f>
        <v>402.34369750000008</v>
      </c>
      <c r="MW98" s="98" t="e">
        <f>SUM(Tabelle2[[#This Row],[Jan 23 EV]:[Dec 23 EV]])</f>
        <v>#REF!</v>
      </c>
      <c r="MX98" s="98" t="e">
        <f>SUM(Tabelle2[[#This Row],[Jan 24 EV]:[Dec 24 EV]])</f>
        <v>#REF!</v>
      </c>
      <c r="MY98" s="98">
        <f t="shared" si="51"/>
        <v>0</v>
      </c>
      <c r="MZ98" s="98">
        <f t="shared" si="52"/>
        <v>0</v>
      </c>
      <c r="NA98" s="98">
        <f t="shared" si="53"/>
        <v>0</v>
      </c>
      <c r="NB98" s="98">
        <f t="shared" si="54"/>
        <v>0</v>
      </c>
      <c r="NC98" s="98">
        <v>0</v>
      </c>
      <c r="ND98" s="98">
        <v>0</v>
      </c>
      <c r="NE98" s="98">
        <v>37.947073387500005</v>
      </c>
      <c r="NF98" s="98">
        <v>0</v>
      </c>
      <c r="NG98" s="98">
        <v>40.179254175000004</v>
      </c>
      <c r="NH98" s="98">
        <v>40.179254175000004</v>
      </c>
      <c r="NI98" s="98">
        <v>0</v>
      </c>
      <c r="NJ98" s="98">
        <v>44.643615750000002</v>
      </c>
      <c r="NK98" s="98">
        <v>40.179254175000004</v>
      </c>
      <c r="NL98" s="98">
        <v>0</v>
      </c>
      <c r="NM98" s="98">
        <v>22.321807875000001</v>
      </c>
      <c r="NN98" s="98">
        <v>0</v>
      </c>
      <c r="NO98" s="198">
        <f t="shared" si="58"/>
        <v>37.947073387500005</v>
      </c>
      <c r="NP98" s="198">
        <f t="shared" si="59"/>
        <v>80.358508350000008</v>
      </c>
      <c r="NQ98" s="198">
        <f t="shared" si="60"/>
        <v>84.822869925000006</v>
      </c>
      <c r="NR98" s="198">
        <f t="shared" si="61"/>
        <v>22.321807875000001</v>
      </c>
      <c r="NS98" s="198">
        <f t="shared" si="62"/>
        <v>225.45025953750002</v>
      </c>
      <c r="NT98" s="198">
        <v>0</v>
      </c>
      <c r="NU98" s="198">
        <v>0</v>
      </c>
      <c r="NV98" s="198">
        <v>0</v>
      </c>
      <c r="NW98" s="198">
        <v>0</v>
      </c>
      <c r="NX98" s="198">
        <v>0</v>
      </c>
      <c r="NY98" s="198">
        <v>0</v>
      </c>
      <c r="NZ98" s="198">
        <v>0</v>
      </c>
      <c r="OA98" s="198">
        <v>0</v>
      </c>
      <c r="OB98" s="198">
        <v>0</v>
      </c>
      <c r="OC98" s="198">
        <v>0</v>
      </c>
      <c r="OD98" s="198">
        <v>0</v>
      </c>
      <c r="OE98" s="198">
        <v>0</v>
      </c>
      <c r="OF98" s="198">
        <f>SUM(Tabelle2[[#This Row],[Jan 23 B EV]:[Mar 23 B EV]])</f>
        <v>0</v>
      </c>
      <c r="OG98" s="198">
        <f>SUM(Tabelle2[[#This Row],[Apr 23 B EV]:[Jun 23 B EV]])</f>
        <v>0</v>
      </c>
      <c r="OH98" s="198">
        <f>SUM(Tabelle2[[#This Row],[Jul 23 B EV]:[Sep 23 B EV]])</f>
        <v>0</v>
      </c>
      <c r="OI98" s="198">
        <f>SUM(Tabelle2[[#This Row],[Oct 23 B EV]:[Dec 23 B EV]])</f>
        <v>0</v>
      </c>
      <c r="OJ98" s="198">
        <f>SUM(Tabelle2[[#This Row],[Jan 23 B EV]:[Dec 23 B EV]])</f>
        <v>0</v>
      </c>
      <c r="OK98" s="75"/>
      <c r="OL98" s="75"/>
      <c r="OM98" s="43"/>
      <c r="ON98" s="43"/>
      <c r="OO98" s="43"/>
      <c r="OP98" s="43"/>
      <c r="OQ98" s="75"/>
      <c r="OR98" s="75"/>
      <c r="OS98" s="75"/>
      <c r="OT98" s="75"/>
      <c r="OU98" s="75"/>
      <c r="OV98" s="75"/>
      <c r="OW98" s="75"/>
      <c r="OX98" s="198" t="s">
        <v>1229</v>
      </c>
      <c r="OY98" s="198" t="s">
        <v>1229</v>
      </c>
      <c r="OZ98" s="198" t="s">
        <v>1229</v>
      </c>
      <c r="PA98" s="198" t="s">
        <v>1229</v>
      </c>
      <c r="PB98" s="353" t="s">
        <v>1229</v>
      </c>
      <c r="PC98" s="130" t="s">
        <v>57</v>
      </c>
      <c r="PD98" s="53" t="s">
        <v>100</v>
      </c>
      <c r="PE98" s="53" t="s">
        <v>159</v>
      </c>
      <c r="PF98" s="53" t="s">
        <v>45</v>
      </c>
      <c r="PG98" s="53">
        <v>0</v>
      </c>
      <c r="PH98" s="53">
        <v>0</v>
      </c>
      <c r="PI98" s="53">
        <v>1</v>
      </c>
      <c r="PJ98" s="53" t="s">
        <v>45</v>
      </c>
      <c r="PK98" s="53">
        <v>0</v>
      </c>
      <c r="PL98" s="53">
        <v>0</v>
      </c>
      <c r="PM98" s="317"/>
      <c r="PN98" s="53" t="s">
        <v>972</v>
      </c>
      <c r="PO98" s="53" t="s">
        <v>17</v>
      </c>
      <c r="PP98" s="200">
        <v>2407.8740082170316</v>
      </c>
      <c r="PQ98" s="56">
        <v>2220.7924770497352</v>
      </c>
      <c r="PR98" s="56">
        <v>2393.0833333333335</v>
      </c>
      <c r="PS98" s="56">
        <v>2425</v>
      </c>
      <c r="PT98" s="200">
        <v>2151.6666666666665</v>
      </c>
      <c r="PU98" s="200">
        <v>2059.5416666666665</v>
      </c>
      <c r="PV98" s="200">
        <v>2813.8101851851857</v>
      </c>
      <c r="PW98" s="200">
        <v>3372.4709444775326</v>
      </c>
      <c r="PX98" s="200" t="e">
        <f>IF($PI98=1,SUMIF(#REF!,$PF98,#REF!),SUMIF(#REF!,$PJ98,#REF!))</f>
        <v>#REF!</v>
      </c>
      <c r="PY98" s="200" t="e">
        <f>IF($PI98=1,SUMIF(#REF!,$PF98,#REF!),SUMIF(#REF!,$PJ98,#REF!))</f>
        <v>#REF!</v>
      </c>
      <c r="PZ98" s="200" t="e">
        <f>IF($PI98=1,SUMIF(#REF!,$PF98,#REF!),SUMIF(#REF!,$PJ98,#REF!))</f>
        <v>#REF!</v>
      </c>
      <c r="QA98" s="200" t="e">
        <f>IF($PI98=1,SUMIF(#REF!,$PF98,#REF!),SUMIF(#REF!,$PJ98,#REF!))</f>
        <v>#REF!</v>
      </c>
      <c r="QB98" s="200" t="e">
        <f>IF($PI98=1,SUMIF(#REF!,$PF98,#REF!),SUMIF(#REF!,$PJ98,#REF!))</f>
        <v>#REF!</v>
      </c>
      <c r="QC98" s="200" t="e">
        <f>IF($PI98=1,SUMIF(#REF!,$PF98,#REF!),SUMIF(#REF!,$PJ98,#REF!))</f>
        <v>#REF!</v>
      </c>
      <c r="QD98" s="57">
        <f t="shared" si="55"/>
        <v>0</v>
      </c>
      <c r="QE98" s="57">
        <f t="shared" si="56"/>
        <v>2.153775</v>
      </c>
      <c r="QF98" s="57">
        <f t="shared" si="50"/>
        <v>2.1825000000000001</v>
      </c>
      <c r="QG98" s="57">
        <f t="shared" si="57"/>
        <v>1.9364999999999997</v>
      </c>
      <c r="QH98" s="57">
        <f t="shared" ref="QH98:QH129" si="87">($AW98*(1+$AZ98))*(PU98*(1+$PG98)+$PH98)/1000</f>
        <v>1.8535874999999997</v>
      </c>
      <c r="QI98" s="57">
        <f t="shared" ref="QI98:QI129" si="88">($AW98*(1+$AZ98))*(PV98*(1+$PG98)+$PH98)/1000</f>
        <v>2.5324291666666667</v>
      </c>
      <c r="QJ98" s="57">
        <f>IF(Tabelle2[[#This Row],[Index and Premium Usage]]=1,($AW98*(1+$AZ98))*(PW98*(1+$PG98)+$PH98)/1000,($AW98*(1+$AZ98))*(PW98*(1+$PG98)+$PK98)/1000)</f>
        <v>3.0352238500297788</v>
      </c>
      <c r="QK98" s="57" t="e">
        <f>IF($PI98=1,($AW98*(1+$AY98))*(PX98*(1+$PG98)+$PH98)/1000,($AW98*(1+$AZ98))*(PX98*(1+$PG98)+$PK98+Tabelle2[[#This Row],[Premium VW 2023]])/1000)</f>
        <v>#REF!</v>
      </c>
      <c r="QL98" s="57" t="e">
        <f t="shared" ref="QL98:QL161" si="89">IF($PI98=1,($AW98*(1+$AZ98))*(PY98*(1+$PG98)+$PH98)/1000,($AW98*(1+$AZ98))*(PY98*(1+$PG98)+$PK98)/1000)</f>
        <v>#REF!</v>
      </c>
      <c r="QM98" s="57" t="e">
        <f t="shared" ref="QM98:QM161" si="90">IF($PI98=1,($AW98*(1+$AZ98))*(PZ98*(1+$PG98)+$PH98)/1000,($AW98*(1+$AZ98))*(PZ98*(1+$PG98)+$PK98)/1000)</f>
        <v>#REF!</v>
      </c>
      <c r="QN98" s="57" t="e">
        <f t="shared" ref="QN98:QN161" si="91">IF($PI98=1,($AW98*(1+$AZ98))*(QA98*(1+$PG98)+$PH98)/1000,($AW98*(1+$AZ98))*(QA98*(1+$PG98)+$PK98)/1000)</f>
        <v>#REF!</v>
      </c>
      <c r="QO98" s="57" t="e">
        <f t="shared" ref="QO98:QO161" si="92">IF($PI98=1,($AW98*(1+$AZ98))*(QB98*(1+$PG98)+$PH98)/1000,($AW98*(1+$AZ98))*(QB98*(1+$PG98)+$PK98)/1000)</f>
        <v>#REF!</v>
      </c>
      <c r="QP98" s="57" t="e">
        <f t="shared" ref="QP98:QP161" si="93">IF($PI98=1,($AW98*(1+$AZ98))*(QC98*(1+$PG98)+$PH98)/1000,($AW98*(1+$AZ98))*(QC98*(1+$PG98)+$PK98)/1000)</f>
        <v>#REF!</v>
      </c>
    </row>
    <row r="99" spans="1:458" ht="15" customHeight="1">
      <c r="A99" s="94" t="s">
        <v>815</v>
      </c>
      <c r="B99" s="94" t="s">
        <v>87</v>
      </c>
      <c r="C99" s="94" t="s">
        <v>1553</v>
      </c>
      <c r="D99" s="2" t="s">
        <v>108</v>
      </c>
      <c r="E99" s="173" t="s">
        <v>304</v>
      </c>
      <c r="F99" s="2" t="s">
        <v>304</v>
      </c>
      <c r="G99" s="2" t="s">
        <v>304</v>
      </c>
      <c r="H99" s="2" t="s">
        <v>1557</v>
      </c>
      <c r="I99" s="188" t="s">
        <v>372</v>
      </c>
      <c r="J99" s="2" t="s">
        <v>1238</v>
      </c>
      <c r="K99" s="2" t="s">
        <v>28</v>
      </c>
      <c r="L99" s="2" t="s">
        <v>28</v>
      </c>
      <c r="M99" s="2" t="s">
        <v>377</v>
      </c>
      <c r="N99" s="64"/>
      <c r="O99" s="64"/>
      <c r="P99" s="65"/>
      <c r="Q99" s="2"/>
      <c r="R99" s="63"/>
      <c r="S99" s="63"/>
      <c r="T99" s="94" t="s">
        <v>1282</v>
      </c>
      <c r="U99" s="63" t="s">
        <v>14</v>
      </c>
      <c r="V99" s="63"/>
      <c r="W99" s="63"/>
      <c r="X99" s="94"/>
      <c r="Y99" s="94" t="s">
        <v>235</v>
      </c>
      <c r="Z99" s="2" t="s">
        <v>261</v>
      </c>
      <c r="AA99" s="2" t="s">
        <v>378</v>
      </c>
      <c r="AB99" s="2">
        <v>0</v>
      </c>
      <c r="AC99" s="2" t="s">
        <v>1019</v>
      </c>
      <c r="AD99" s="63"/>
      <c r="AE99" s="63"/>
      <c r="AF99" s="63" t="s">
        <v>119</v>
      </c>
      <c r="AG99" s="2">
        <v>0</v>
      </c>
      <c r="AH99" s="2">
        <v>0</v>
      </c>
      <c r="AI99" s="2">
        <v>0</v>
      </c>
      <c r="AJ99" s="63" t="s">
        <v>120</v>
      </c>
      <c r="AK99" s="66"/>
      <c r="AL99" s="67"/>
      <c r="AM99" s="67"/>
      <c r="AN99" s="67"/>
      <c r="AO99" s="67"/>
      <c r="AP99" s="67">
        <v>1</v>
      </c>
      <c r="AQ99" s="33"/>
      <c r="AR99" s="37">
        <v>0.8</v>
      </c>
      <c r="AS99" s="67">
        <v>0.8</v>
      </c>
      <c r="AT99" s="67">
        <v>0.8</v>
      </c>
      <c r="AU99" s="33">
        <v>0.8</v>
      </c>
      <c r="AV99" s="33">
        <v>0.8</v>
      </c>
      <c r="AW99" s="33">
        <v>0.8</v>
      </c>
      <c r="AX99" s="193"/>
      <c r="AY99" s="61">
        <v>0.2</v>
      </c>
      <c r="AZ99" s="61">
        <v>0.2</v>
      </c>
      <c r="BA99" s="96">
        <v>0</v>
      </c>
      <c r="BB99" s="96">
        <v>0</v>
      </c>
      <c r="BC99" s="96">
        <v>0</v>
      </c>
      <c r="BD99" s="96">
        <v>0</v>
      </c>
      <c r="BE99" s="133">
        <v>0</v>
      </c>
      <c r="BF99" s="133">
        <v>0</v>
      </c>
      <c r="BG99" s="133">
        <v>0</v>
      </c>
      <c r="BH99" s="133">
        <v>0</v>
      </c>
      <c r="BI99" s="133">
        <v>0</v>
      </c>
      <c r="BJ99" s="133">
        <v>0</v>
      </c>
      <c r="BK99" s="133">
        <v>0</v>
      </c>
      <c r="BL99" s="133">
        <v>0</v>
      </c>
      <c r="BM99" s="96">
        <v>0</v>
      </c>
      <c r="BN99" s="96">
        <v>0</v>
      </c>
      <c r="BO99" s="96">
        <v>0</v>
      </c>
      <c r="BP99" s="96">
        <v>0</v>
      </c>
      <c r="BQ99" s="96">
        <v>0</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5">
        <f>SUM(Tabelle2[[#This Row],[Jan 22 CF]:[Mar 22 CF]])</f>
        <v>0</v>
      </c>
      <c r="CL99" s="95">
        <f>SUM(Tabelle2[[#This Row],[Apr 22 CF]:[Jun 22 CF]])</f>
        <v>0</v>
      </c>
      <c r="CM99" s="95">
        <f>SUM(Tabelle2[[#This Row],[Jul 22 CF]:[Sep 22 CF]])</f>
        <v>0</v>
      </c>
      <c r="CN99" s="95">
        <f>SUM(Tabelle2[[#This Row],[Oct 22 CF]:[Dec 22 CF]])</f>
        <v>0</v>
      </c>
      <c r="CO99" s="95">
        <f>SUM(Tabelle2[[#This Row],[Jan 23 CF]:[Mar 23 CF]])</f>
        <v>0</v>
      </c>
      <c r="CP99" s="95">
        <f>SUM(Tabelle2[[#This Row],[Apr 23 CF]:[Jun 23 CF]])</f>
        <v>0</v>
      </c>
      <c r="CQ99" s="95">
        <f>SUM(Tabelle2[[#This Row],[Jul 23 CF]:[Sep 23 CF]])</f>
        <v>0</v>
      </c>
      <c r="CR99" s="95">
        <f>SUM(Tabelle2[[#This Row],[Oct 23 CF]:[Dec 23 CF]])</f>
        <v>0</v>
      </c>
      <c r="CS99" s="95">
        <f>SUM(Tabelle2[[#This Row],[Jan 24 CF]:[Mar 24 CF]])</f>
        <v>0</v>
      </c>
      <c r="CT99" s="95">
        <f>SUM(Tabelle2[[#This Row],[Apr 24 CF]:[Jun 24 CF]])</f>
        <v>0</v>
      </c>
      <c r="CU99" s="95">
        <f>SUM(Tabelle2[[#This Row],[Jul 24 CF]:[Sep 24 CF]])</f>
        <v>0</v>
      </c>
      <c r="CV99" s="95">
        <f>SUM(Tabelle2[[#This Row],[Oct 24 CF]:[Dec 24 CF]])</f>
        <v>0</v>
      </c>
      <c r="CW99" s="98">
        <v>576</v>
      </c>
      <c r="CX99" s="275">
        <v>0</v>
      </c>
      <c r="CY99" s="98">
        <v>0</v>
      </c>
      <c r="CZ99" s="52">
        <v>-2</v>
      </c>
      <c r="DA99" s="52">
        <f>SUM(Tabelle2[[#This Row],[Jan 22 CF]:[Dec 22 CF]])</f>
        <v>0</v>
      </c>
      <c r="DB99" s="98">
        <f>SUM(Tabelle2[[#This Row],[Jan 23 CF]:[Dec 23 CF]])</f>
        <v>0</v>
      </c>
      <c r="DC99" s="98">
        <f>SUM(Tabelle2[[#This Row],[Jan 24 CF]:[Dec 24 CF]])</f>
        <v>0</v>
      </c>
      <c r="DD99" s="98">
        <v>0</v>
      </c>
      <c r="DE99" s="98">
        <v>0</v>
      </c>
      <c r="DF99" s="98">
        <v>0</v>
      </c>
      <c r="DG99" s="98">
        <v>0</v>
      </c>
      <c r="DH99" s="98">
        <v>0</v>
      </c>
      <c r="DI99" s="98">
        <v>0</v>
      </c>
      <c r="DJ99" s="98">
        <v>0</v>
      </c>
      <c r="DK99" s="98">
        <v>0</v>
      </c>
      <c r="DL99" s="98">
        <v>0</v>
      </c>
      <c r="DM99" s="98">
        <v>0</v>
      </c>
      <c r="DN99" s="95"/>
      <c r="DO99" s="95"/>
      <c r="DP99" s="226">
        <v>0.95</v>
      </c>
      <c r="DQ99" s="226">
        <v>0.92500000000000004</v>
      </c>
      <c r="DR99" s="226">
        <v>0.8</v>
      </c>
      <c r="DS99" s="226">
        <v>0.85</v>
      </c>
      <c r="DT99" s="226">
        <v>0.9</v>
      </c>
      <c r="DU99" s="226">
        <v>0.9</v>
      </c>
      <c r="DV99" s="226">
        <v>0.9</v>
      </c>
      <c r="DW99" s="226">
        <v>0.9</v>
      </c>
      <c r="DX99" s="226">
        <v>0.9</v>
      </c>
      <c r="DY99" s="226">
        <v>0.9</v>
      </c>
      <c r="DZ99" s="226">
        <v>0.9</v>
      </c>
      <c r="EA99" s="226">
        <v>0.88</v>
      </c>
      <c r="EB99" s="226">
        <v>0.9</v>
      </c>
      <c r="EC99" s="226">
        <v>0.93</v>
      </c>
      <c r="ED99" s="226">
        <v>0.93</v>
      </c>
      <c r="EE99" s="226">
        <v>0.9</v>
      </c>
      <c r="EF99" s="316">
        <v>0.9</v>
      </c>
      <c r="EG99" s="316">
        <v>0.9</v>
      </c>
      <c r="EH99" s="316">
        <v>0.9</v>
      </c>
      <c r="EI99" s="226">
        <v>0.95</v>
      </c>
      <c r="EJ99" s="226">
        <v>0.95</v>
      </c>
      <c r="EK99" s="226">
        <v>0.95</v>
      </c>
      <c r="EL99" s="226">
        <v>0.97499999999999998</v>
      </c>
      <c r="EM99" s="226">
        <v>0.95</v>
      </c>
      <c r="EN99" s="226">
        <v>0.9</v>
      </c>
      <c r="EO99" s="226">
        <v>0.9</v>
      </c>
      <c r="EP99" s="226">
        <v>0.9</v>
      </c>
      <c r="EQ99" s="226">
        <v>0.9</v>
      </c>
      <c r="ER99" s="226">
        <v>0.9</v>
      </c>
      <c r="ES99" s="226">
        <v>0.9</v>
      </c>
      <c r="ET99" s="226">
        <v>0.9</v>
      </c>
      <c r="EU99" s="226">
        <v>0.9</v>
      </c>
      <c r="EV99" s="226">
        <v>0.9</v>
      </c>
      <c r="EW99" s="226">
        <v>0.9</v>
      </c>
      <c r="EX99" s="226">
        <v>0.9</v>
      </c>
      <c r="EY99" s="226">
        <v>0.9</v>
      </c>
      <c r="EZ99" s="316">
        <v>0.9</v>
      </c>
      <c r="FA99" s="226">
        <v>0.9</v>
      </c>
      <c r="FB99" s="226">
        <v>0.85</v>
      </c>
      <c r="FC99" s="226">
        <v>0.85</v>
      </c>
      <c r="FD99" s="226">
        <v>0.85</v>
      </c>
      <c r="FE99" s="226">
        <v>0.85</v>
      </c>
      <c r="FF99" s="226">
        <v>0.85</v>
      </c>
      <c r="FG99" s="226">
        <v>0.85</v>
      </c>
      <c r="FH99" s="226">
        <v>0.85</v>
      </c>
      <c r="FI99" s="226">
        <v>0.85</v>
      </c>
      <c r="FJ99" s="226">
        <v>0.85</v>
      </c>
      <c r="FK99" s="226">
        <v>0.85</v>
      </c>
      <c r="FL99" s="226">
        <v>0.85</v>
      </c>
      <c r="FM99" s="195">
        <f t="shared" si="70"/>
        <v>0</v>
      </c>
      <c r="FN99" s="195">
        <f t="shared" si="71"/>
        <v>0</v>
      </c>
      <c r="FO99" s="195">
        <f t="shared" si="72"/>
        <v>0</v>
      </c>
      <c r="FP99" s="195">
        <f t="shared" si="73"/>
        <v>0</v>
      </c>
      <c r="FQ99" s="195">
        <f t="shared" si="74"/>
        <v>0</v>
      </c>
      <c r="FR99" s="195">
        <f t="shared" si="75"/>
        <v>0</v>
      </c>
      <c r="FS99" s="195">
        <f t="shared" si="76"/>
        <v>0</v>
      </c>
      <c r="FT99" s="95">
        <f t="shared" si="77"/>
        <v>0</v>
      </c>
      <c r="FU99" s="95">
        <f t="shared" si="78"/>
        <v>0</v>
      </c>
      <c r="FV99" s="95">
        <f t="shared" si="79"/>
        <v>0</v>
      </c>
      <c r="FW99" s="95">
        <f t="shared" si="80"/>
        <v>0</v>
      </c>
      <c r="FX99" s="95">
        <f t="shared" si="81"/>
        <v>0</v>
      </c>
      <c r="FY99" s="95">
        <f t="shared" si="82"/>
        <v>0</v>
      </c>
      <c r="FZ99" s="95">
        <f t="shared" si="83"/>
        <v>0</v>
      </c>
      <c r="GA99" s="95">
        <f t="shared" si="63"/>
        <v>0</v>
      </c>
      <c r="GB99" s="95">
        <f t="shared" si="64"/>
        <v>0</v>
      </c>
      <c r="GC99" s="95">
        <f t="shared" si="65"/>
        <v>0</v>
      </c>
      <c r="GD99" s="95">
        <f t="shared" si="66"/>
        <v>0</v>
      </c>
      <c r="GE99" s="95">
        <f t="shared" si="67"/>
        <v>0</v>
      </c>
      <c r="GF99" s="95">
        <f t="shared" si="68"/>
        <v>0</v>
      </c>
      <c r="GG99" s="95">
        <f t="shared" si="69"/>
        <v>0</v>
      </c>
      <c r="GH99" s="95">
        <f t="shared" si="84"/>
        <v>0</v>
      </c>
      <c r="GI99" s="95">
        <f>BW99*Tabelle2[[#This Row],[Nov 2023 AF]]</f>
        <v>0</v>
      </c>
      <c r="GJ99" s="95">
        <f>BX99*Tabelle2[[#This Row],[Dec 2023 AF]]</f>
        <v>0</v>
      </c>
      <c r="GK99" s="95">
        <f>BY99*Tabelle2[[#This Row],[Jan 2024 AF]]</f>
        <v>0</v>
      </c>
      <c r="GL99" s="95">
        <f>BZ99*Tabelle2[[#This Row],[Feb 2024 AF]]</f>
        <v>0</v>
      </c>
      <c r="GM99" s="95">
        <f>CA99*Tabelle2[[#This Row],[Mar 2024 AF]]</f>
        <v>0</v>
      </c>
      <c r="GN99" s="95">
        <f>CB99*Tabelle2[[#This Row],[Apr 2024 AF]]</f>
        <v>0</v>
      </c>
      <c r="GO99" s="95">
        <f>CC99*Tabelle2[[#This Row],[May 2024 AF]]</f>
        <v>0</v>
      </c>
      <c r="GP99" s="95">
        <f>CD99*Tabelle2[[#This Row],[Jun 2024 AF]]</f>
        <v>0</v>
      </c>
      <c r="GQ99" s="95">
        <f>CE99*Tabelle2[[#This Row],[Jul 2024 AF]]</f>
        <v>0</v>
      </c>
      <c r="GR99" s="95">
        <f>CF99*Tabelle2[[#This Row],[Aug 2024 AF]]</f>
        <v>0</v>
      </c>
      <c r="GS99" s="95">
        <f>CG99*Tabelle2[[#This Row],[Sep 2024 AF]]</f>
        <v>0</v>
      </c>
      <c r="GT99" s="95">
        <f>CH99*Tabelle2[[#This Row],[Oct 2024 AF]]</f>
        <v>0</v>
      </c>
      <c r="GU99" s="95">
        <f>CI99*Tabelle2[[#This Row],[Nov 2024 AF]]</f>
        <v>0</v>
      </c>
      <c r="GV99" s="95">
        <f>CJ99*Tabelle2[[#This Row],[Dec 2024 AF]]</f>
        <v>0</v>
      </c>
      <c r="GW99" s="95">
        <f>SUM(Tabelle2[[#This Row],[Jan 22 NF]:[Mar 22 NF]])</f>
        <v>0</v>
      </c>
      <c r="GX99" s="95">
        <f>SUM(Tabelle2[[#This Row],[Apr 22 NF]:[Jun 22 NF]])</f>
        <v>0</v>
      </c>
      <c r="GY99" s="95">
        <f>SUM(Tabelle2[[#This Row],[Jul 22 NF]:[Sep 22 NF]])</f>
        <v>0</v>
      </c>
      <c r="GZ99" s="95">
        <f>SUM(Tabelle2[[#This Row],[Oct 22 NF]:[Dec 22 NF]])</f>
        <v>0</v>
      </c>
      <c r="HA99" s="98">
        <f>SUM(Tabelle2[[#This Row],[Jan 23 NF]:[Mar 23 NF]])</f>
        <v>0</v>
      </c>
      <c r="HB99" s="98">
        <f>SUM(Tabelle2[[#This Row],[Apr 23 NF]:[Jun 23 NF]])</f>
        <v>0</v>
      </c>
      <c r="HC99" s="98">
        <f>SUM(Tabelle2[[#This Row],[Jul 23 NF]:[Sep 23 NF]])</f>
        <v>0</v>
      </c>
      <c r="HD99" s="98">
        <f>SUM(Tabelle2[[#This Row],[Oct 23 NF]:[Dec 23 NF]])</f>
        <v>0</v>
      </c>
      <c r="HE99" s="95">
        <f>SUM(Tabelle2[[#This Row],[Jan 24 NF]:[Mar 24 NF]])</f>
        <v>0</v>
      </c>
      <c r="HF99" s="98">
        <f>SUM(Tabelle2[[#This Row],[Apr 24 NF]:[Jun 24 NF]])</f>
        <v>0</v>
      </c>
      <c r="HG99" s="98">
        <f>SUM(Tabelle2[[#This Row],[Jul 24 NF]:[Sep 24 NF]])</f>
        <v>0</v>
      </c>
      <c r="HH99" s="98">
        <f>SUM(Tabelle2[[#This Row],[Oct 24 NF]:[Dec 24 NF]])</f>
        <v>0</v>
      </c>
      <c r="HI99" s="95">
        <v>0</v>
      </c>
      <c r="HJ99" s="95">
        <v>0</v>
      </c>
      <c r="HK99" s="95">
        <v>0</v>
      </c>
      <c r="HL99" s="95">
        <v>0</v>
      </c>
      <c r="HM99" s="95">
        <v>0</v>
      </c>
      <c r="HN99" s="95">
        <v>0</v>
      </c>
      <c r="HO99" s="95">
        <v>0</v>
      </c>
      <c r="HP99" s="95">
        <v>0</v>
      </c>
      <c r="HQ99" s="95">
        <v>0</v>
      </c>
      <c r="HR99" s="95">
        <v>0</v>
      </c>
      <c r="HS99" s="95">
        <v>0</v>
      </c>
      <c r="HT99" s="95">
        <v>0</v>
      </c>
      <c r="HU99" s="95">
        <v>507</v>
      </c>
      <c r="HV99" s="98">
        <v>576</v>
      </c>
      <c r="HW99" s="98">
        <v>0</v>
      </c>
      <c r="HX99" s="98">
        <v>0</v>
      </c>
      <c r="HY99" s="98">
        <v>-2</v>
      </c>
      <c r="HZ99" s="98">
        <f>SUM(Tabelle2[[#This Row],[Jan 22 NF]:[Dec 22 NF]])</f>
        <v>0</v>
      </c>
      <c r="IA99" s="98">
        <f>SUM(Tabelle2[[#This Row],[Jan 23 NF]:[Dec 23 NF]])</f>
        <v>0</v>
      </c>
      <c r="IB99" s="98">
        <f>SUM(Tabelle2[[#This Row],[Jan 24 NF]:[Dec 24 NF]])</f>
        <v>0</v>
      </c>
      <c r="IC99" s="98">
        <f>IFERROR(Tabelle2[[#This Row],[2025 CF]]*Tabelle2[[#This Row],[2025 AF]],0)</f>
        <v>0</v>
      </c>
      <c r="ID99" s="98">
        <f>IFERROR(Tabelle2[[#This Row],[2026 CF]]*Tabelle2[[#This Row],[2026 AF]],0)</f>
        <v>0</v>
      </c>
      <c r="IE99" s="98">
        <f>IFERROR(Tabelle2[[#This Row],[2027 CF]]*Tabelle2[[#This Row],[2027 AF]],0)</f>
        <v>0</v>
      </c>
      <c r="IF99" s="98">
        <f>IFERROR(Tabelle2[[#This Row],[2028 CF]]*Tabelle2[[#This Row],[2028 AF]],0)</f>
        <v>0</v>
      </c>
      <c r="IG99" s="98">
        <f>IFERROR(Tabelle2[[#This Row],[2029 CF]]*Tabelle2[[#This Row],[2029 AF]],0)</f>
        <v>0</v>
      </c>
      <c r="IH99" s="98">
        <f>IFERROR(Tabelle2[[#This Row],[2030 CF]]*Tabelle2[[#This Row],[2030 AF]],0)</f>
        <v>0</v>
      </c>
      <c r="II99" s="98">
        <f>IFERROR(Tabelle2[[#This Row],[2031 CF]]*Tabelle2[[#This Row],[2031 AF]],0)</f>
        <v>0</v>
      </c>
      <c r="IJ99" s="98">
        <f>IFERROR(Tabelle2[[#This Row],[2032 CF]]*Tabelle2[[#This Row],[2032 AF]],0)</f>
        <v>0</v>
      </c>
      <c r="IK99" s="98">
        <f>IFERROR(Tabelle2[[#This Row],[2033 CF]]*Tabelle2[[#This Row],[2033 AF]],0)</f>
        <v>0</v>
      </c>
      <c r="IL99" s="98">
        <f>IFERROR(Tabelle2[[#This Row],[2034 CF]]*Tabelle2[[#This Row],[2034 AF]],0)</f>
        <v>0</v>
      </c>
      <c r="IM99" s="98">
        <f>IFERROR(Tabelle2[[#This Row],[2035 CF]]*Tabelle2[[#This Row],[2035 AF]],0)</f>
        <v>0</v>
      </c>
      <c r="IN99" s="51">
        <v>0</v>
      </c>
      <c r="IO99" s="51">
        <v>0</v>
      </c>
      <c r="IP99" s="51">
        <v>0</v>
      </c>
      <c r="IQ99" s="51">
        <v>0</v>
      </c>
      <c r="IR99" s="51">
        <v>0</v>
      </c>
      <c r="IS99" s="51">
        <v>0</v>
      </c>
      <c r="IT99" s="51">
        <v>0</v>
      </c>
      <c r="IU99" s="51">
        <v>0</v>
      </c>
      <c r="IV99" s="51">
        <v>0</v>
      </c>
      <c r="IW99" s="51">
        <v>0</v>
      </c>
      <c r="IX99" s="51">
        <v>0</v>
      </c>
      <c r="IY99" s="51">
        <v>0</v>
      </c>
      <c r="IZ99" s="199">
        <v>0</v>
      </c>
      <c r="JA99" s="199">
        <v>0</v>
      </c>
      <c r="JB99" s="199">
        <v>0</v>
      </c>
      <c r="JC99" s="199">
        <v>0</v>
      </c>
      <c r="JD99" s="199">
        <v>0</v>
      </c>
      <c r="JE99" s="196">
        <v>0</v>
      </c>
      <c r="JF99" s="196">
        <v>0</v>
      </c>
      <c r="JG99" s="196">
        <v>0</v>
      </c>
      <c r="JH99" s="196">
        <v>0</v>
      </c>
      <c r="JI99" s="196">
        <v>0</v>
      </c>
      <c r="JJ99" s="196">
        <v>0</v>
      </c>
      <c r="JK99" s="196">
        <v>0</v>
      </c>
      <c r="JL99" s="196">
        <v>0</v>
      </c>
      <c r="JM99" s="196">
        <v>0</v>
      </c>
      <c r="JN99" s="196">
        <v>0</v>
      </c>
      <c r="JO99" s="196">
        <v>0</v>
      </c>
      <c r="JP99" s="196">
        <v>0</v>
      </c>
      <c r="JQ99" s="196">
        <f>SUM(Tabelle2[[#This Row],[Jan-23B]:[Mar-23B]])</f>
        <v>0</v>
      </c>
      <c r="JR99" s="196">
        <f>SUM(Tabelle2[[#This Row],[Apr-23B]:[Jun-23B]])</f>
        <v>0</v>
      </c>
      <c r="JS99" s="196">
        <f>SUM(Tabelle2[[#This Row],[Jul-23B]:[Sep-23B]])</f>
        <v>0</v>
      </c>
      <c r="JT99" s="196">
        <f>SUM(Tabelle2[[#This Row],[Oct-23B]:[Dec-23B]])</f>
        <v>0</v>
      </c>
      <c r="JU99" s="196">
        <f>SUM(Tabelle2[[#This Row],[1Q23 B1]:[4Q23 B]])</f>
        <v>0</v>
      </c>
      <c r="JV99" s="196">
        <v>0</v>
      </c>
      <c r="JW99" s="196">
        <v>0</v>
      </c>
      <c r="JX99" s="196">
        <v>0</v>
      </c>
      <c r="JY99" s="196">
        <v>0</v>
      </c>
      <c r="JZ99" s="196">
        <v>0</v>
      </c>
      <c r="KA99" s="196">
        <v>0</v>
      </c>
      <c r="KB99" s="196">
        <v>0</v>
      </c>
      <c r="KC99" s="196">
        <v>0</v>
      </c>
      <c r="KD99" s="196">
        <v>0</v>
      </c>
      <c r="KE99" s="196">
        <v>0</v>
      </c>
      <c r="KF99" s="196" t="str">
        <f>IF(SUM(Tabelle2[[#This Row],[2018 NF]:[2028 NF]],Tabelle2[[#This Row],[2023 B]])&gt;0,"yes","no")</f>
        <v>yes</v>
      </c>
      <c r="KG99" s="196">
        <f>IFERROR(INDEX(Tabelle2[[#Headers],[2005 NF]:[2034 NF]],MATCH(TRUE,INDEX(Tabelle2[[#This Row],[2005 NF]:[2034 NF]]&gt;1000,),0)),0)</f>
        <v>0</v>
      </c>
      <c r="KH99" s="196">
        <f>IFERROR(LOOKUP(2,1/(Tabelle2[[#This Row],[2005 NF]:[2035 NF]]&gt;1000),Tabelle2[[#Headers],[2005 NF]:[2035 NF]]),0)</f>
        <v>0</v>
      </c>
      <c r="KI99" s="196">
        <f>SUM(Tabelle2[[#This Row],[Jan 23 NF]:[Mar 23 NF]])</f>
        <v>0</v>
      </c>
      <c r="KJ99" s="196">
        <f>SUM(Tabelle2[[#This Row],[Jan-23B]:[Mar-23B]])</f>
        <v>0</v>
      </c>
      <c r="KK99" s="52">
        <v>0</v>
      </c>
      <c r="KL99" s="52">
        <v>0</v>
      </c>
      <c r="KM99" s="52">
        <v>0</v>
      </c>
      <c r="KN99" s="52">
        <v>0</v>
      </c>
      <c r="KO99" s="52">
        <v>0</v>
      </c>
      <c r="KP99" s="52">
        <v>0</v>
      </c>
      <c r="KQ99" s="52">
        <v>0</v>
      </c>
      <c r="KR99" s="52">
        <v>0</v>
      </c>
      <c r="KS99" s="52">
        <v>0</v>
      </c>
      <c r="KT99" s="52">
        <v>0</v>
      </c>
      <c r="KU99" s="52">
        <v>0</v>
      </c>
      <c r="KV99" s="52">
        <v>0</v>
      </c>
      <c r="KW99" s="52">
        <v>0</v>
      </c>
      <c r="KX99" s="52">
        <v>0</v>
      </c>
      <c r="KY99" s="52">
        <v>0</v>
      </c>
      <c r="KZ99" s="52">
        <v>0</v>
      </c>
      <c r="LA99" s="52" t="e">
        <f>$AV99*2.204623/#REF!*$AP99*Tabelle2[[#This Row],[May 23 NF]]</f>
        <v>#REF!</v>
      </c>
      <c r="LB99" s="52" t="e">
        <f>$AV99*2.204623/#REF!*$AP99*Tabelle2[[#This Row],[Jun 23 NF]]</f>
        <v>#REF!</v>
      </c>
      <c r="LC99" s="52" t="e">
        <f>$AV99*2.204623/#REF!*$AP99*Tabelle2[[#This Row],[Jul 23 NF]]</f>
        <v>#REF!</v>
      </c>
      <c r="LD99" s="52" t="e">
        <f>$AV99*2.204623/#REF!*$AP99*Tabelle2[[#This Row],[Aug 23 NF]]</f>
        <v>#REF!</v>
      </c>
      <c r="LE99" s="52" t="e">
        <f>$AV99*2.204623/#REF!*$AP99*Tabelle2[[#This Row],[Sep 23 NF]]</f>
        <v>#REF!</v>
      </c>
      <c r="LF99" s="52" t="e">
        <f>$AV99*2.204623/#REF!*$AP99*Tabelle2[[#This Row],[Oct 23 NF]]</f>
        <v>#REF!</v>
      </c>
      <c r="LG99" s="52" t="e">
        <f>$AV99*2.204623/#REF!*$AP99*Tabelle2[[#This Row],[Nov 23 NF]]</f>
        <v>#REF!</v>
      </c>
      <c r="LH99" s="52" t="e">
        <f>$AV99*2.204623/#REF!*$AP99*Tabelle2[[#This Row],[Dec 23 NF]]</f>
        <v>#REF!</v>
      </c>
      <c r="LI99" s="52" t="e">
        <f>$AV99*2.204623/#REF!*$AP99*Tabelle2[[#This Row],[Jan 24 NF]]</f>
        <v>#REF!</v>
      </c>
      <c r="LJ99" s="52" t="e">
        <f>$AV99*2.204623/#REF!*$AP99*Tabelle2[[#This Row],[Feb 24 NF]]</f>
        <v>#REF!</v>
      </c>
      <c r="LK99" s="52" t="e">
        <f>$AV99*2.204623/#REF!*$AP99*Tabelle2[[#This Row],[Mar 24 NF]]</f>
        <v>#REF!</v>
      </c>
      <c r="LL99" s="52" t="e">
        <f>$AV99*2.204623/#REF!*$AP99*Tabelle2[[#This Row],[Apr 24 NF]]</f>
        <v>#REF!</v>
      </c>
      <c r="LM99" s="52" t="e">
        <f>$AV99*2.204623/#REF!*$AP99*Tabelle2[[#This Row],[May 24 NF]]</f>
        <v>#REF!</v>
      </c>
      <c r="LN99" s="52" t="e">
        <f>$AV99*2.204623/#REF!*$AP99*Tabelle2[[#This Row],[Jun 24 NF]]</f>
        <v>#REF!</v>
      </c>
      <c r="LO99" s="52" t="e">
        <f>$AV99*2.204623/#REF!*$AP99*Tabelle2[[#This Row],[Jul 24 NF]]</f>
        <v>#REF!</v>
      </c>
      <c r="LP99" s="52" t="e">
        <f>$AV99*2.204623/#REF!*$AP99*Tabelle2[[#This Row],[Aug 24 NF]]</f>
        <v>#REF!</v>
      </c>
      <c r="LQ99" s="52" t="e">
        <f>$AV99*2.204623/#REF!*$AP99*Tabelle2[[#This Row],[Sep 24 NF]]</f>
        <v>#REF!</v>
      </c>
      <c r="LR99" s="52" t="e">
        <f>$AV99*2.204623/#REF!*$AP99*Tabelle2[[#This Row],[Oct 24 NF]]</f>
        <v>#REF!</v>
      </c>
      <c r="LS99" s="52" t="e">
        <f>$AV99*2.204623/#REF!*$AP99*Tabelle2[[#This Row],[Nov 24 NF]]</f>
        <v>#REF!</v>
      </c>
      <c r="LT99" s="52" t="e">
        <f>$AV99*2.204623/#REF!*$AP99*Tabelle2[[#This Row],[Dec 24 NF]]</f>
        <v>#REF!</v>
      </c>
      <c r="LU99" s="198">
        <f>SUM(Tabelle2[[#This Row],[Jan 22 EV]:[Mar 22 EV]])</f>
        <v>0</v>
      </c>
      <c r="LV99" s="198">
        <f>SUM(Tabelle2[[#This Row],[Apr 22 EV]:[Jun 22 EV]])</f>
        <v>0</v>
      </c>
      <c r="LW99" s="198">
        <f>SUM(Tabelle2[[#This Row],[Jul 22 EV]:[Sep 22 EV]])</f>
        <v>0</v>
      </c>
      <c r="LX99" s="198">
        <f>SUM(Tabelle2[[#This Row],[Oct 22 EV]:[Dec 22 EV]])</f>
        <v>0</v>
      </c>
      <c r="LY99" s="198">
        <f>SUM(Tabelle2[[#This Row],[Jan 23 EV]:[Mar 23 EV]])</f>
        <v>0</v>
      </c>
      <c r="LZ99" s="198" t="e">
        <f>SUM(Tabelle2[[#This Row],[Apr 23 EV]:[Jun 23 EV]])</f>
        <v>#REF!</v>
      </c>
      <c r="MA99" s="198" t="e">
        <f>SUM(Tabelle2[[#This Row],[Jul 23 EV]:[Sep 23 EV]])</f>
        <v>#REF!</v>
      </c>
      <c r="MB99" s="198" t="e">
        <f>SUM(Tabelle2[[#This Row],[Oct 23 EV]:[Dec 23 EV]])</f>
        <v>#REF!</v>
      </c>
      <c r="MC99" s="198" t="e">
        <f>SUM(Tabelle2[[#This Row],[Jan 24 EV]:[Mar 24 EV]])</f>
        <v>#REF!</v>
      </c>
      <c r="MD99" s="198" t="e">
        <f>SUM(Tabelle2[[#This Row],[Apr 24 EV]:[Jun 24 EV]])</f>
        <v>#REF!</v>
      </c>
      <c r="ME99" s="198" t="e">
        <f>SUM(Tabelle2[[#This Row],[Jul 24 EV]:[Sep 24 EV]])</f>
        <v>#REF!</v>
      </c>
      <c r="MF99" s="198" t="e">
        <f>SUM(Tabelle2[[#This Row],[Oct 24 EV]:[Dec 24 EV]])</f>
        <v>#REF!</v>
      </c>
      <c r="MG99" s="68">
        <v>0</v>
      </c>
      <c r="MH99" s="68">
        <v>0</v>
      </c>
      <c r="MI99" s="68">
        <v>0</v>
      </c>
      <c r="MJ99" s="68">
        <v>0</v>
      </c>
      <c r="MK99" s="68">
        <v>0</v>
      </c>
      <c r="ML99" s="68">
        <v>0</v>
      </c>
      <c r="MM99" s="68">
        <v>0</v>
      </c>
      <c r="MN99" s="68">
        <v>0</v>
      </c>
      <c r="MO99" s="68">
        <v>0</v>
      </c>
      <c r="MP99" s="98">
        <v>0</v>
      </c>
      <c r="MQ99" s="98" t="e">
        <f>$AS99*2.204623/#REF!*$AP99*HU99</f>
        <v>#REF!</v>
      </c>
      <c r="MR99" s="98" t="e">
        <f>$AT99*2.204623/#REF!*$AP99*HV99</f>
        <v>#REF!</v>
      </c>
      <c r="MS99" s="98">
        <v>0</v>
      </c>
      <c r="MT99" s="98">
        <v>0</v>
      </c>
      <c r="MU99" s="98">
        <v>-0.11757989333333335</v>
      </c>
      <c r="MV99" s="98">
        <f>SUM(Tabelle2[[#This Row],[Jan 22 EV]:[Dec 22 EV]])</f>
        <v>0</v>
      </c>
      <c r="MW99" s="98" t="e">
        <f>SUM(Tabelle2[[#This Row],[Jan 23 EV]:[Dec 23 EV]])</f>
        <v>#REF!</v>
      </c>
      <c r="MX99" s="98" t="e">
        <f>SUM(Tabelle2[[#This Row],[Jan 24 EV]:[Dec 24 EV]])</f>
        <v>#REF!</v>
      </c>
      <c r="MY99" s="98">
        <f t="shared" si="51"/>
        <v>0</v>
      </c>
      <c r="MZ99" s="98">
        <f t="shared" si="52"/>
        <v>0</v>
      </c>
      <c r="NA99" s="98">
        <f t="shared" si="53"/>
        <v>0</v>
      </c>
      <c r="NB99" s="98">
        <f t="shared" si="54"/>
        <v>0</v>
      </c>
      <c r="NC99" s="52">
        <v>0</v>
      </c>
      <c r="ND99" s="52">
        <v>0</v>
      </c>
      <c r="NE99" s="52">
        <v>0</v>
      </c>
      <c r="NF99" s="52">
        <v>0</v>
      </c>
      <c r="NG99" s="52">
        <v>0</v>
      </c>
      <c r="NH99" s="52">
        <v>0</v>
      </c>
      <c r="NI99" s="52">
        <v>0</v>
      </c>
      <c r="NJ99" s="52">
        <v>0</v>
      </c>
      <c r="NK99" s="52">
        <v>0</v>
      </c>
      <c r="NL99" s="52">
        <v>0</v>
      </c>
      <c r="NM99" s="52">
        <v>0</v>
      </c>
      <c r="NN99" s="52">
        <v>0</v>
      </c>
      <c r="NO99" s="198">
        <f t="shared" si="58"/>
        <v>0</v>
      </c>
      <c r="NP99" s="198">
        <f t="shared" si="59"/>
        <v>0</v>
      </c>
      <c r="NQ99" s="198">
        <f t="shared" si="60"/>
        <v>0</v>
      </c>
      <c r="NR99" s="198">
        <f t="shared" si="61"/>
        <v>0</v>
      </c>
      <c r="NS99" s="198">
        <f t="shared" si="62"/>
        <v>0</v>
      </c>
      <c r="NT99" s="198">
        <v>0</v>
      </c>
      <c r="NU99" s="198">
        <v>0</v>
      </c>
      <c r="NV99" s="198">
        <v>0</v>
      </c>
      <c r="NW99" s="198">
        <v>0</v>
      </c>
      <c r="NX99" s="198">
        <v>0</v>
      </c>
      <c r="NY99" s="198">
        <v>0</v>
      </c>
      <c r="NZ99" s="198">
        <v>0</v>
      </c>
      <c r="OA99" s="198">
        <v>0</v>
      </c>
      <c r="OB99" s="198">
        <v>0</v>
      </c>
      <c r="OC99" s="198">
        <v>0</v>
      </c>
      <c r="OD99" s="198">
        <v>0</v>
      </c>
      <c r="OE99" s="198">
        <v>0</v>
      </c>
      <c r="OF99" s="198">
        <f>SUM(Tabelle2[[#This Row],[Jan 23 B EV]:[Mar 23 B EV]])</f>
        <v>0</v>
      </c>
      <c r="OG99" s="198">
        <f>SUM(Tabelle2[[#This Row],[Apr 23 B EV]:[Jun 23 B EV]])</f>
        <v>0</v>
      </c>
      <c r="OH99" s="198">
        <f>SUM(Tabelle2[[#This Row],[Jul 23 B EV]:[Sep 23 B EV]])</f>
        <v>0</v>
      </c>
      <c r="OI99" s="198">
        <f>SUM(Tabelle2[[#This Row],[Oct 23 B EV]:[Dec 23 B EV]])</f>
        <v>0</v>
      </c>
      <c r="OJ99" s="198">
        <f>SUM(Tabelle2[[#This Row],[Jan 23 B EV]:[Dec 23 B EV]])</f>
        <v>0</v>
      </c>
      <c r="OK99" s="68"/>
      <c r="OL99" s="68"/>
      <c r="OM99" s="43" t="s">
        <v>973</v>
      </c>
      <c r="ON99" s="43">
        <v>0</v>
      </c>
      <c r="OO99" s="43">
        <v>0</v>
      </c>
      <c r="OP99" s="43">
        <v>0</v>
      </c>
      <c r="OQ99" s="68"/>
      <c r="OR99" s="68"/>
      <c r="OS99" s="68"/>
      <c r="OT99" s="68"/>
      <c r="OU99" s="68"/>
      <c r="OV99" s="68"/>
      <c r="OW99" s="68"/>
      <c r="OX99" s="198">
        <v>0</v>
      </c>
      <c r="OY99" s="198">
        <v>0</v>
      </c>
      <c r="OZ99" s="198">
        <v>0</v>
      </c>
      <c r="PA99" s="198">
        <v>0</v>
      </c>
      <c r="PB99" s="353">
        <v>0</v>
      </c>
      <c r="PC99" s="49" t="s">
        <v>57</v>
      </c>
      <c r="PD99" s="341" t="s">
        <v>100</v>
      </c>
      <c r="PE99" s="3" t="s">
        <v>159</v>
      </c>
      <c r="PF99" s="343" t="s">
        <v>45</v>
      </c>
      <c r="PG99" s="131">
        <v>0</v>
      </c>
      <c r="PH99" s="132">
        <v>0</v>
      </c>
      <c r="PI99" s="4">
        <v>1</v>
      </c>
      <c r="PJ99" s="132" t="s">
        <v>45</v>
      </c>
      <c r="PK99" s="132">
        <v>0</v>
      </c>
      <c r="PL99" s="4"/>
      <c r="PM99" s="334"/>
      <c r="PN99" s="341" t="s">
        <v>972</v>
      </c>
      <c r="PO99" s="334" t="s">
        <v>17</v>
      </c>
      <c r="PP99" s="200">
        <v>2407.8740082170316</v>
      </c>
      <c r="PQ99" s="56">
        <v>2220.7924770497352</v>
      </c>
      <c r="PR99" s="56">
        <v>2393.0833333333335</v>
      </c>
      <c r="PS99" s="56">
        <v>2425</v>
      </c>
      <c r="PT99" s="200">
        <v>2151.6666666666665</v>
      </c>
      <c r="PU99" s="200">
        <v>2059.5416666666665</v>
      </c>
      <c r="PV99" s="200">
        <v>2813.8101851851857</v>
      </c>
      <c r="PW99" s="200">
        <v>3372.4709444775326</v>
      </c>
      <c r="PX99" s="200" t="e">
        <f>IF($PI99=1,SUMIF(#REF!,$PF99,#REF!),SUMIF(#REF!,$PJ99,#REF!))</f>
        <v>#REF!</v>
      </c>
      <c r="PY99" s="200" t="e">
        <f>IF($PI99=1,SUMIF(#REF!,$PF99,#REF!),SUMIF(#REF!,$PJ99,#REF!))</f>
        <v>#REF!</v>
      </c>
      <c r="PZ99" s="200" t="e">
        <f>IF($PI99=1,SUMIF(#REF!,$PF99,#REF!),SUMIF(#REF!,$PJ99,#REF!))</f>
        <v>#REF!</v>
      </c>
      <c r="QA99" s="200" t="e">
        <f>IF($PI99=1,SUMIF(#REF!,$PF99,#REF!),SUMIF(#REF!,$PJ99,#REF!))</f>
        <v>#REF!</v>
      </c>
      <c r="QB99" s="200" t="e">
        <f>IF($PI99=1,SUMIF(#REF!,$PF99,#REF!),SUMIF(#REF!,$PJ99,#REF!))</f>
        <v>#REF!</v>
      </c>
      <c r="QC99" s="200" t="e">
        <f>IF($PI99=1,SUMIF(#REF!,$PF99,#REF!),SUMIF(#REF!,$PJ99,#REF!))</f>
        <v>#REF!</v>
      </c>
      <c r="QD99" s="57">
        <f t="shared" si="55"/>
        <v>2.1319607779677456</v>
      </c>
      <c r="QE99" s="57">
        <f t="shared" si="56"/>
        <v>2.2973600000000003</v>
      </c>
      <c r="QF99" s="57">
        <f t="shared" si="50"/>
        <v>2.3279999999999998</v>
      </c>
      <c r="QG99" s="57">
        <f t="shared" si="57"/>
        <v>2.0655999999999999</v>
      </c>
      <c r="QH99" s="57">
        <f t="shared" si="87"/>
        <v>1.9771599999999998</v>
      </c>
      <c r="QI99" s="57">
        <f t="shared" si="88"/>
        <v>2.7012577777777782</v>
      </c>
      <c r="QJ99" s="57">
        <f>IF(Tabelle2[[#This Row],[Index and Premium Usage]]=1,($AW99*(1+$AZ99))*(PW99*(1+$PG99)+$PH99)/1000,($AW99*(1+$AZ99))*(PW99*(1+$PG99)+$PK99)/1000)</f>
        <v>3.2375721066984311</v>
      </c>
      <c r="QK99" s="57" t="e">
        <f>IF($PI99=1,($AW99*(1+$AY99))*(PX99*(1+$PG99)+$PH99)/1000,($AW99*(1+$AZ99))*(PX99*(1+$PG99)+$PK99+Tabelle2[[#This Row],[Premium VW 2023]])/1000)</f>
        <v>#REF!</v>
      </c>
      <c r="QL99" s="57" t="e">
        <f t="shared" si="89"/>
        <v>#REF!</v>
      </c>
      <c r="QM99" s="57" t="e">
        <f t="shared" si="90"/>
        <v>#REF!</v>
      </c>
      <c r="QN99" s="57" t="e">
        <f t="shared" si="91"/>
        <v>#REF!</v>
      </c>
      <c r="QO99" s="57" t="e">
        <f t="shared" si="92"/>
        <v>#REF!</v>
      </c>
      <c r="QP99" s="57" t="e">
        <f t="shared" si="93"/>
        <v>#REF!</v>
      </c>
    </row>
    <row r="100" spans="1:458" ht="15" customHeight="1">
      <c r="A100" s="94" t="s">
        <v>744</v>
      </c>
      <c r="B100" s="94" t="s">
        <v>87</v>
      </c>
      <c r="C100" s="94" t="s">
        <v>1553</v>
      </c>
      <c r="D100" s="2" t="s">
        <v>108</v>
      </c>
      <c r="E100" s="173" t="s">
        <v>304</v>
      </c>
      <c r="F100" s="2" t="s">
        <v>304</v>
      </c>
      <c r="G100" s="2" t="s">
        <v>304</v>
      </c>
      <c r="H100" s="2" t="s">
        <v>1557</v>
      </c>
      <c r="I100" s="188" t="s">
        <v>372</v>
      </c>
      <c r="J100" s="2" t="s">
        <v>1238</v>
      </c>
      <c r="K100" s="2" t="s">
        <v>28</v>
      </c>
      <c r="L100" s="2" t="s">
        <v>28</v>
      </c>
      <c r="M100" s="2" t="s">
        <v>375</v>
      </c>
      <c r="N100" s="64"/>
      <c r="O100" s="64"/>
      <c r="P100" s="65"/>
      <c r="Q100" s="2"/>
      <c r="R100" s="63"/>
      <c r="S100" s="63"/>
      <c r="T100" s="94" t="s">
        <v>1282</v>
      </c>
      <c r="U100" s="63" t="s">
        <v>14</v>
      </c>
      <c r="V100" s="63"/>
      <c r="W100" s="63"/>
      <c r="X100" s="94"/>
      <c r="Y100" s="63" t="s">
        <v>235</v>
      </c>
      <c r="Z100" s="94" t="s">
        <v>261</v>
      </c>
      <c r="AA100" s="69" t="s">
        <v>376</v>
      </c>
      <c r="AB100" s="64"/>
      <c r="AC100" s="64" t="s">
        <v>1018</v>
      </c>
      <c r="AD100" s="63"/>
      <c r="AE100" s="63"/>
      <c r="AF100" s="63" t="s">
        <v>119</v>
      </c>
      <c r="AG100" s="2"/>
      <c r="AH100" s="2"/>
      <c r="AI100" s="2"/>
      <c r="AJ100" s="63" t="s">
        <v>120</v>
      </c>
      <c r="AK100" s="66"/>
      <c r="AL100" s="67"/>
      <c r="AM100" s="67"/>
      <c r="AN100" s="67"/>
      <c r="AO100" s="67"/>
      <c r="AP100" s="67">
        <v>1</v>
      </c>
      <c r="AQ100" s="78"/>
      <c r="AR100" s="37">
        <v>0.82</v>
      </c>
      <c r="AS100" s="67">
        <v>0.82</v>
      </c>
      <c r="AT100" s="67">
        <v>0.82</v>
      </c>
      <c r="AU100" s="67">
        <v>0.82</v>
      </c>
      <c r="AV100" s="67">
        <v>0.82</v>
      </c>
      <c r="AW100" s="33">
        <v>0.82</v>
      </c>
      <c r="AX100" s="193"/>
      <c r="AY100" s="36">
        <v>0.2</v>
      </c>
      <c r="AZ100" s="36">
        <v>0.2</v>
      </c>
      <c r="BA100" s="96">
        <v>0</v>
      </c>
      <c r="BB100" s="96">
        <v>0</v>
      </c>
      <c r="BC100" s="96">
        <v>0</v>
      </c>
      <c r="BD100" s="96">
        <v>0</v>
      </c>
      <c r="BE100" s="133">
        <v>0</v>
      </c>
      <c r="BF100" s="133">
        <v>0</v>
      </c>
      <c r="BG100" s="133">
        <v>0</v>
      </c>
      <c r="BH100" s="133">
        <v>0</v>
      </c>
      <c r="BI100" s="133">
        <v>0</v>
      </c>
      <c r="BJ100" s="133">
        <v>0</v>
      </c>
      <c r="BK100" s="133">
        <v>0</v>
      </c>
      <c r="BL100" s="133">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5">
        <f>SUM(Tabelle2[[#This Row],[Jan 22 CF]:[Mar 22 CF]])</f>
        <v>0</v>
      </c>
      <c r="CL100" s="95">
        <f>SUM(Tabelle2[[#This Row],[Apr 22 CF]:[Jun 22 CF]])</f>
        <v>0</v>
      </c>
      <c r="CM100" s="95">
        <f>SUM(Tabelle2[[#This Row],[Jul 22 CF]:[Sep 22 CF]])</f>
        <v>0</v>
      </c>
      <c r="CN100" s="95">
        <f>SUM(Tabelle2[[#This Row],[Oct 22 CF]:[Dec 22 CF]])</f>
        <v>0</v>
      </c>
      <c r="CO100" s="95">
        <f>SUM(Tabelle2[[#This Row],[Jan 23 CF]:[Mar 23 CF]])</f>
        <v>0</v>
      </c>
      <c r="CP100" s="95">
        <f>SUM(Tabelle2[[#This Row],[Apr 23 CF]:[Jun 23 CF]])</f>
        <v>0</v>
      </c>
      <c r="CQ100" s="95">
        <f>SUM(Tabelle2[[#This Row],[Jul 23 CF]:[Sep 23 CF]])</f>
        <v>0</v>
      </c>
      <c r="CR100" s="95">
        <f>SUM(Tabelle2[[#This Row],[Oct 23 CF]:[Dec 23 CF]])</f>
        <v>0</v>
      </c>
      <c r="CS100" s="95">
        <f>SUM(Tabelle2[[#This Row],[Jan 24 CF]:[Mar 24 CF]])</f>
        <v>0</v>
      </c>
      <c r="CT100" s="95">
        <f>SUM(Tabelle2[[#This Row],[Apr 24 CF]:[Jun 24 CF]])</f>
        <v>0</v>
      </c>
      <c r="CU100" s="95">
        <f>SUM(Tabelle2[[#This Row],[Jul 24 CF]:[Sep 24 CF]])</f>
        <v>0</v>
      </c>
      <c r="CV100" s="95">
        <f>SUM(Tabelle2[[#This Row],[Oct 24 CF]:[Dec 24 CF]])</f>
        <v>0</v>
      </c>
      <c r="CW100" s="98">
        <v>0</v>
      </c>
      <c r="CX100" s="275">
        <v>0</v>
      </c>
      <c r="CY100" s="98">
        <v>0</v>
      </c>
      <c r="CZ100" s="52">
        <v>0</v>
      </c>
      <c r="DA100" s="52">
        <f>SUM(Tabelle2[[#This Row],[Jan 22 CF]:[Dec 22 CF]])</f>
        <v>0</v>
      </c>
      <c r="DB100" s="98">
        <f>SUM(Tabelle2[[#This Row],[Jan 23 CF]:[Dec 23 CF]])</f>
        <v>0</v>
      </c>
      <c r="DC100" s="98">
        <f>SUM(Tabelle2[[#This Row],[Jan 24 CF]:[Dec 24 CF]])</f>
        <v>0</v>
      </c>
      <c r="DD100" s="98">
        <v>0</v>
      </c>
      <c r="DE100" s="98">
        <v>0</v>
      </c>
      <c r="DF100" s="98">
        <v>0</v>
      </c>
      <c r="DG100" s="98">
        <v>0</v>
      </c>
      <c r="DH100" s="98">
        <v>0</v>
      </c>
      <c r="DI100" s="98">
        <v>0</v>
      </c>
      <c r="DJ100" s="98">
        <v>0</v>
      </c>
      <c r="DK100" s="98">
        <v>0</v>
      </c>
      <c r="DL100" s="98">
        <v>0</v>
      </c>
      <c r="DM100" s="98">
        <v>0</v>
      </c>
      <c r="DN100" s="95"/>
      <c r="DO100" s="95"/>
      <c r="DP100" s="226">
        <v>0.95</v>
      </c>
      <c r="DQ100" s="226">
        <v>0.92500000000000004</v>
      </c>
      <c r="DR100" s="226">
        <v>0.8</v>
      </c>
      <c r="DS100" s="226">
        <v>0.85</v>
      </c>
      <c r="DT100" s="226">
        <v>0.9</v>
      </c>
      <c r="DU100" s="226">
        <v>0.9</v>
      </c>
      <c r="DV100" s="226">
        <v>0.9</v>
      </c>
      <c r="DW100" s="226">
        <v>0.9</v>
      </c>
      <c r="DX100" s="226">
        <v>0.9</v>
      </c>
      <c r="DY100" s="226">
        <v>0.9</v>
      </c>
      <c r="DZ100" s="226">
        <v>0.9</v>
      </c>
      <c r="EA100" s="226">
        <v>0.88</v>
      </c>
      <c r="EB100" s="226">
        <v>0.9</v>
      </c>
      <c r="EC100" s="226">
        <v>0.93</v>
      </c>
      <c r="ED100" s="226">
        <v>0.93</v>
      </c>
      <c r="EE100" s="226">
        <v>0.9</v>
      </c>
      <c r="EF100" s="316">
        <v>0.9</v>
      </c>
      <c r="EG100" s="316">
        <v>0.9</v>
      </c>
      <c r="EH100" s="316">
        <v>0.9</v>
      </c>
      <c r="EI100" s="226">
        <v>0.95</v>
      </c>
      <c r="EJ100" s="226">
        <v>0.95</v>
      </c>
      <c r="EK100" s="226">
        <v>0.95</v>
      </c>
      <c r="EL100" s="226">
        <v>0.97499999999999998</v>
      </c>
      <c r="EM100" s="226">
        <v>0.95</v>
      </c>
      <c r="EN100" s="226">
        <v>0.9</v>
      </c>
      <c r="EO100" s="226">
        <v>0.9</v>
      </c>
      <c r="EP100" s="226">
        <v>0.9</v>
      </c>
      <c r="EQ100" s="226">
        <v>0.9</v>
      </c>
      <c r="ER100" s="226">
        <v>0.9</v>
      </c>
      <c r="ES100" s="226">
        <v>0.9</v>
      </c>
      <c r="ET100" s="226">
        <v>0.9</v>
      </c>
      <c r="EU100" s="226">
        <v>0.9</v>
      </c>
      <c r="EV100" s="226">
        <v>0.9</v>
      </c>
      <c r="EW100" s="226">
        <v>0.9</v>
      </c>
      <c r="EX100" s="226">
        <v>0.9</v>
      </c>
      <c r="EY100" s="226">
        <v>0.9</v>
      </c>
      <c r="EZ100" s="316">
        <v>0.9</v>
      </c>
      <c r="FA100" s="226">
        <v>0.9</v>
      </c>
      <c r="FB100" s="226">
        <v>0.85</v>
      </c>
      <c r="FC100" s="226">
        <v>0.85</v>
      </c>
      <c r="FD100" s="226">
        <v>0.85</v>
      </c>
      <c r="FE100" s="226">
        <v>0.85</v>
      </c>
      <c r="FF100" s="226">
        <v>0.85</v>
      </c>
      <c r="FG100" s="226">
        <v>0.85</v>
      </c>
      <c r="FH100" s="226">
        <v>0.85</v>
      </c>
      <c r="FI100" s="226">
        <v>0.85</v>
      </c>
      <c r="FJ100" s="226">
        <v>0.85</v>
      </c>
      <c r="FK100" s="226">
        <v>0.85</v>
      </c>
      <c r="FL100" s="226">
        <v>0.85</v>
      </c>
      <c r="FM100" s="195">
        <f t="shared" si="70"/>
        <v>0</v>
      </c>
      <c r="FN100" s="195">
        <f t="shared" si="71"/>
        <v>0</v>
      </c>
      <c r="FO100" s="195">
        <f t="shared" si="72"/>
        <v>0</v>
      </c>
      <c r="FP100" s="195">
        <f t="shared" si="73"/>
        <v>0</v>
      </c>
      <c r="FQ100" s="195">
        <f t="shared" si="74"/>
        <v>0</v>
      </c>
      <c r="FR100" s="195">
        <f t="shared" si="75"/>
        <v>0</v>
      </c>
      <c r="FS100" s="195">
        <f t="shared" si="76"/>
        <v>0</v>
      </c>
      <c r="FT100" s="95">
        <f t="shared" si="77"/>
        <v>0</v>
      </c>
      <c r="FU100" s="95">
        <f t="shared" si="78"/>
        <v>0</v>
      </c>
      <c r="FV100" s="95">
        <f t="shared" si="79"/>
        <v>0</v>
      </c>
      <c r="FW100" s="95">
        <f t="shared" si="80"/>
        <v>0</v>
      </c>
      <c r="FX100" s="95">
        <f t="shared" si="81"/>
        <v>0</v>
      </c>
      <c r="FY100" s="95">
        <f t="shared" si="82"/>
        <v>0</v>
      </c>
      <c r="FZ100" s="95">
        <f t="shared" si="83"/>
        <v>0</v>
      </c>
      <c r="GA100" s="95">
        <f t="shared" si="63"/>
        <v>0</v>
      </c>
      <c r="GB100" s="95">
        <f t="shared" si="64"/>
        <v>0</v>
      </c>
      <c r="GC100" s="95">
        <f t="shared" si="65"/>
        <v>0</v>
      </c>
      <c r="GD100" s="95">
        <f t="shared" si="66"/>
        <v>0</v>
      </c>
      <c r="GE100" s="95">
        <f t="shared" si="67"/>
        <v>0</v>
      </c>
      <c r="GF100" s="95">
        <f t="shared" si="68"/>
        <v>0</v>
      </c>
      <c r="GG100" s="95">
        <f t="shared" si="69"/>
        <v>0</v>
      </c>
      <c r="GH100" s="95">
        <f t="shared" si="84"/>
        <v>0</v>
      </c>
      <c r="GI100" s="95">
        <f>BW100*Tabelle2[[#This Row],[Nov 2023 AF]]</f>
        <v>0</v>
      </c>
      <c r="GJ100" s="95">
        <f>BX100*Tabelle2[[#This Row],[Dec 2023 AF]]</f>
        <v>0</v>
      </c>
      <c r="GK100" s="95">
        <f>BY100*Tabelle2[[#This Row],[Jan 2024 AF]]</f>
        <v>0</v>
      </c>
      <c r="GL100" s="95">
        <f>BZ100*Tabelle2[[#This Row],[Feb 2024 AF]]</f>
        <v>0</v>
      </c>
      <c r="GM100" s="95">
        <f>CA100*Tabelle2[[#This Row],[Mar 2024 AF]]</f>
        <v>0</v>
      </c>
      <c r="GN100" s="95">
        <f>CB100*Tabelle2[[#This Row],[Apr 2024 AF]]</f>
        <v>0</v>
      </c>
      <c r="GO100" s="95">
        <f>CC100*Tabelle2[[#This Row],[May 2024 AF]]</f>
        <v>0</v>
      </c>
      <c r="GP100" s="95">
        <f>CD100*Tabelle2[[#This Row],[Jun 2024 AF]]</f>
        <v>0</v>
      </c>
      <c r="GQ100" s="95">
        <f>CE100*Tabelle2[[#This Row],[Jul 2024 AF]]</f>
        <v>0</v>
      </c>
      <c r="GR100" s="95">
        <f>CF100*Tabelle2[[#This Row],[Aug 2024 AF]]</f>
        <v>0</v>
      </c>
      <c r="GS100" s="95">
        <f>CG100*Tabelle2[[#This Row],[Sep 2024 AF]]</f>
        <v>0</v>
      </c>
      <c r="GT100" s="95">
        <f>CH100*Tabelle2[[#This Row],[Oct 2024 AF]]</f>
        <v>0</v>
      </c>
      <c r="GU100" s="95">
        <f>CI100*Tabelle2[[#This Row],[Nov 2024 AF]]</f>
        <v>0</v>
      </c>
      <c r="GV100" s="95">
        <f>CJ100*Tabelle2[[#This Row],[Dec 2024 AF]]</f>
        <v>0</v>
      </c>
      <c r="GW100" s="95">
        <f>SUM(Tabelle2[[#This Row],[Jan 22 NF]:[Mar 22 NF]])</f>
        <v>0</v>
      </c>
      <c r="GX100" s="95">
        <f>SUM(Tabelle2[[#This Row],[Apr 22 NF]:[Jun 22 NF]])</f>
        <v>0</v>
      </c>
      <c r="GY100" s="95">
        <f>SUM(Tabelle2[[#This Row],[Jul 22 NF]:[Sep 22 NF]])</f>
        <v>0</v>
      </c>
      <c r="GZ100" s="95">
        <f>SUM(Tabelle2[[#This Row],[Oct 22 NF]:[Dec 22 NF]])</f>
        <v>0</v>
      </c>
      <c r="HA100" s="98">
        <f>SUM(Tabelle2[[#This Row],[Jan 23 NF]:[Mar 23 NF]])</f>
        <v>0</v>
      </c>
      <c r="HB100" s="98">
        <f>SUM(Tabelle2[[#This Row],[Apr 23 NF]:[Jun 23 NF]])</f>
        <v>0</v>
      </c>
      <c r="HC100" s="98">
        <f>SUM(Tabelle2[[#This Row],[Jul 23 NF]:[Sep 23 NF]])</f>
        <v>0</v>
      </c>
      <c r="HD100" s="98">
        <f>SUM(Tabelle2[[#This Row],[Oct 23 NF]:[Dec 23 NF]])</f>
        <v>0</v>
      </c>
      <c r="HE100" s="95">
        <f>SUM(Tabelle2[[#This Row],[Jan 24 NF]:[Mar 24 NF]])</f>
        <v>0</v>
      </c>
      <c r="HF100" s="98">
        <f>SUM(Tabelle2[[#This Row],[Apr 24 NF]:[Jun 24 NF]])</f>
        <v>0</v>
      </c>
      <c r="HG100" s="98">
        <f>SUM(Tabelle2[[#This Row],[Jul 24 NF]:[Sep 24 NF]])</f>
        <v>0</v>
      </c>
      <c r="HH100" s="98">
        <f>SUM(Tabelle2[[#This Row],[Oct 24 NF]:[Dec 24 NF]])</f>
        <v>0</v>
      </c>
      <c r="HI100" s="95">
        <v>0</v>
      </c>
      <c r="HJ100" s="95">
        <v>0</v>
      </c>
      <c r="HK100" s="95">
        <v>0</v>
      </c>
      <c r="HL100" s="95">
        <v>0</v>
      </c>
      <c r="HM100" s="95">
        <v>0</v>
      </c>
      <c r="HN100" s="95">
        <v>0</v>
      </c>
      <c r="HO100" s="95">
        <v>0</v>
      </c>
      <c r="HP100" s="95">
        <v>0</v>
      </c>
      <c r="HQ100" s="95">
        <v>0</v>
      </c>
      <c r="HR100" s="95">
        <v>0</v>
      </c>
      <c r="HS100" s="95">
        <v>0</v>
      </c>
      <c r="HT100" s="95">
        <v>0</v>
      </c>
      <c r="HU100" s="95">
        <v>0</v>
      </c>
      <c r="HV100" s="98">
        <v>0</v>
      </c>
      <c r="HW100" s="98">
        <v>0</v>
      </c>
      <c r="HX100" s="98">
        <v>0</v>
      </c>
      <c r="HY100" s="98">
        <v>0</v>
      </c>
      <c r="HZ100" s="98">
        <f>SUM(Tabelle2[[#This Row],[Jan 22 NF]:[Dec 22 NF]])</f>
        <v>0</v>
      </c>
      <c r="IA100" s="98">
        <f>SUM(Tabelle2[[#This Row],[Jan 23 NF]:[Dec 23 NF]])</f>
        <v>0</v>
      </c>
      <c r="IB100" s="98">
        <f>SUM(Tabelle2[[#This Row],[Jan 24 NF]:[Dec 24 NF]])</f>
        <v>0</v>
      </c>
      <c r="IC100" s="98">
        <f>IFERROR(Tabelle2[[#This Row],[2025 CF]]*Tabelle2[[#This Row],[2025 AF]],0)</f>
        <v>0</v>
      </c>
      <c r="ID100" s="98">
        <f>IFERROR(Tabelle2[[#This Row],[2026 CF]]*Tabelle2[[#This Row],[2026 AF]],0)</f>
        <v>0</v>
      </c>
      <c r="IE100" s="98">
        <f>IFERROR(Tabelle2[[#This Row],[2027 CF]]*Tabelle2[[#This Row],[2027 AF]],0)</f>
        <v>0</v>
      </c>
      <c r="IF100" s="98">
        <f>IFERROR(Tabelle2[[#This Row],[2028 CF]]*Tabelle2[[#This Row],[2028 AF]],0)</f>
        <v>0</v>
      </c>
      <c r="IG100" s="98">
        <f>IFERROR(Tabelle2[[#This Row],[2029 CF]]*Tabelle2[[#This Row],[2029 AF]],0)</f>
        <v>0</v>
      </c>
      <c r="IH100" s="98">
        <f>IFERROR(Tabelle2[[#This Row],[2030 CF]]*Tabelle2[[#This Row],[2030 AF]],0)</f>
        <v>0</v>
      </c>
      <c r="II100" s="98">
        <f>IFERROR(Tabelle2[[#This Row],[2031 CF]]*Tabelle2[[#This Row],[2031 AF]],0)</f>
        <v>0</v>
      </c>
      <c r="IJ100" s="98">
        <f>IFERROR(Tabelle2[[#This Row],[2032 CF]]*Tabelle2[[#This Row],[2032 AF]],0)</f>
        <v>0</v>
      </c>
      <c r="IK100" s="98">
        <f>IFERROR(Tabelle2[[#This Row],[2033 CF]]*Tabelle2[[#This Row],[2033 AF]],0)</f>
        <v>0</v>
      </c>
      <c r="IL100" s="98">
        <f>IFERROR(Tabelle2[[#This Row],[2034 CF]]*Tabelle2[[#This Row],[2034 AF]],0)</f>
        <v>0</v>
      </c>
      <c r="IM100" s="98">
        <f>IFERROR(Tabelle2[[#This Row],[2035 CF]]*Tabelle2[[#This Row],[2035 AF]],0)</f>
        <v>0</v>
      </c>
      <c r="IN100" s="51">
        <v>0</v>
      </c>
      <c r="IO100" s="51">
        <v>0</v>
      </c>
      <c r="IP100" s="51">
        <v>0</v>
      </c>
      <c r="IQ100" s="51">
        <v>0</v>
      </c>
      <c r="IR100" s="51">
        <v>0</v>
      </c>
      <c r="IS100" s="51">
        <v>0</v>
      </c>
      <c r="IT100" s="51">
        <v>0</v>
      </c>
      <c r="IU100" s="51">
        <v>0</v>
      </c>
      <c r="IV100" s="51">
        <v>0</v>
      </c>
      <c r="IW100" s="51">
        <v>0</v>
      </c>
      <c r="IX100" s="51">
        <v>0</v>
      </c>
      <c r="IY100" s="51">
        <v>0</v>
      </c>
      <c r="IZ100" s="199">
        <v>0</v>
      </c>
      <c r="JA100" s="199">
        <v>0</v>
      </c>
      <c r="JB100" s="199">
        <v>0</v>
      </c>
      <c r="JC100" s="199">
        <v>0</v>
      </c>
      <c r="JD100" s="199">
        <v>0</v>
      </c>
      <c r="JE100" s="196">
        <v>0</v>
      </c>
      <c r="JF100" s="196">
        <v>0</v>
      </c>
      <c r="JG100" s="196">
        <v>0</v>
      </c>
      <c r="JH100" s="196">
        <v>0</v>
      </c>
      <c r="JI100" s="196">
        <v>0</v>
      </c>
      <c r="JJ100" s="196">
        <v>0</v>
      </c>
      <c r="JK100" s="196">
        <v>0</v>
      </c>
      <c r="JL100" s="196">
        <v>0</v>
      </c>
      <c r="JM100" s="196">
        <v>0</v>
      </c>
      <c r="JN100" s="196">
        <v>0</v>
      </c>
      <c r="JO100" s="196">
        <v>0</v>
      </c>
      <c r="JP100" s="196">
        <v>0</v>
      </c>
      <c r="JQ100" s="196">
        <f>SUM(Tabelle2[[#This Row],[Jan-23B]:[Mar-23B]])</f>
        <v>0</v>
      </c>
      <c r="JR100" s="196">
        <f>SUM(Tabelle2[[#This Row],[Apr-23B]:[Jun-23B]])</f>
        <v>0</v>
      </c>
      <c r="JS100" s="196">
        <f>SUM(Tabelle2[[#This Row],[Jul-23B]:[Sep-23B]])</f>
        <v>0</v>
      </c>
      <c r="JT100" s="196">
        <f>SUM(Tabelle2[[#This Row],[Oct-23B]:[Dec-23B]])</f>
        <v>0</v>
      </c>
      <c r="JU100" s="196">
        <f>SUM(Tabelle2[[#This Row],[1Q23 B1]:[4Q23 B]])</f>
        <v>0</v>
      </c>
      <c r="JV100" s="196">
        <v>0</v>
      </c>
      <c r="JW100" s="196">
        <v>0</v>
      </c>
      <c r="JX100" s="196">
        <v>0</v>
      </c>
      <c r="JY100" s="196">
        <v>0</v>
      </c>
      <c r="JZ100" s="196">
        <v>0</v>
      </c>
      <c r="KA100" s="196">
        <v>0</v>
      </c>
      <c r="KB100" s="196">
        <v>0</v>
      </c>
      <c r="KC100" s="196">
        <v>0</v>
      </c>
      <c r="KD100" s="196">
        <v>0</v>
      </c>
      <c r="KE100" s="196">
        <v>0</v>
      </c>
      <c r="KF100" s="196" t="str">
        <f>IF(SUM(Tabelle2[[#This Row],[2018 NF]:[2028 NF]],Tabelle2[[#This Row],[2023 B]])&gt;0,"yes","no")</f>
        <v>no</v>
      </c>
      <c r="KG100" s="196">
        <f>IFERROR(INDEX(Tabelle2[[#Headers],[2005 NF]:[2034 NF]],MATCH(TRUE,INDEX(Tabelle2[[#This Row],[2005 NF]:[2034 NF]]&gt;1000,),0)),0)</f>
        <v>0</v>
      </c>
      <c r="KH100" s="196">
        <f>IFERROR(LOOKUP(2,1/(Tabelle2[[#This Row],[2005 NF]:[2035 NF]]&gt;1000),Tabelle2[[#Headers],[2005 NF]:[2035 NF]]),0)</f>
        <v>0</v>
      </c>
      <c r="KI100" s="196">
        <f>SUM(Tabelle2[[#This Row],[Jan 23 NF]:[Mar 23 NF]])</f>
        <v>0</v>
      </c>
      <c r="KJ100" s="196">
        <f>SUM(Tabelle2[[#This Row],[Jan-23B]:[Mar-23B]])</f>
        <v>0</v>
      </c>
      <c r="KK100" s="52">
        <v>0</v>
      </c>
      <c r="KL100" s="52">
        <v>0</v>
      </c>
      <c r="KM100" s="52">
        <v>0</v>
      </c>
      <c r="KN100" s="52">
        <v>0</v>
      </c>
      <c r="KO100" s="52">
        <v>0</v>
      </c>
      <c r="KP100" s="52">
        <v>0</v>
      </c>
      <c r="KQ100" s="52">
        <v>0</v>
      </c>
      <c r="KR100" s="52">
        <v>0</v>
      </c>
      <c r="KS100" s="52">
        <v>0</v>
      </c>
      <c r="KT100" s="52">
        <v>0</v>
      </c>
      <c r="KU100" s="52">
        <v>0</v>
      </c>
      <c r="KV100" s="52">
        <v>0</v>
      </c>
      <c r="KW100" s="52">
        <v>0</v>
      </c>
      <c r="KX100" s="52">
        <v>0</v>
      </c>
      <c r="KY100" s="52">
        <v>0</v>
      </c>
      <c r="KZ100" s="52">
        <v>0</v>
      </c>
      <c r="LA100" s="52" t="e">
        <f>$AV100*2.204623/#REF!*$AP100*Tabelle2[[#This Row],[May 23 NF]]</f>
        <v>#REF!</v>
      </c>
      <c r="LB100" s="52" t="e">
        <f>$AV100*2.204623/#REF!*$AP100*Tabelle2[[#This Row],[Jun 23 NF]]</f>
        <v>#REF!</v>
      </c>
      <c r="LC100" s="52" t="e">
        <f>$AV100*2.204623/#REF!*$AP100*Tabelle2[[#This Row],[Jul 23 NF]]</f>
        <v>#REF!</v>
      </c>
      <c r="LD100" s="52" t="e">
        <f>$AV100*2.204623/#REF!*$AP100*Tabelle2[[#This Row],[Aug 23 NF]]</f>
        <v>#REF!</v>
      </c>
      <c r="LE100" s="52" t="e">
        <f>$AV100*2.204623/#REF!*$AP100*Tabelle2[[#This Row],[Sep 23 NF]]</f>
        <v>#REF!</v>
      </c>
      <c r="LF100" s="52" t="e">
        <f>$AV100*2.204623/#REF!*$AP100*Tabelle2[[#This Row],[Oct 23 NF]]</f>
        <v>#REF!</v>
      </c>
      <c r="LG100" s="52" t="e">
        <f>$AV100*2.204623/#REF!*$AP100*Tabelle2[[#This Row],[Nov 23 NF]]</f>
        <v>#REF!</v>
      </c>
      <c r="LH100" s="52" t="e">
        <f>$AV100*2.204623/#REF!*$AP100*Tabelle2[[#This Row],[Dec 23 NF]]</f>
        <v>#REF!</v>
      </c>
      <c r="LI100" s="52" t="e">
        <f>$AV100*2.204623/#REF!*$AP100*Tabelle2[[#This Row],[Jan 24 NF]]</f>
        <v>#REF!</v>
      </c>
      <c r="LJ100" s="52" t="e">
        <f>$AV100*2.204623/#REF!*$AP100*Tabelle2[[#This Row],[Feb 24 NF]]</f>
        <v>#REF!</v>
      </c>
      <c r="LK100" s="52" t="e">
        <f>$AV100*2.204623/#REF!*$AP100*Tabelle2[[#This Row],[Mar 24 NF]]</f>
        <v>#REF!</v>
      </c>
      <c r="LL100" s="52" t="e">
        <f>$AV100*2.204623/#REF!*$AP100*Tabelle2[[#This Row],[Apr 24 NF]]</f>
        <v>#REF!</v>
      </c>
      <c r="LM100" s="52" t="e">
        <f>$AV100*2.204623/#REF!*$AP100*Tabelle2[[#This Row],[May 24 NF]]</f>
        <v>#REF!</v>
      </c>
      <c r="LN100" s="52" t="e">
        <f>$AV100*2.204623/#REF!*$AP100*Tabelle2[[#This Row],[Jun 24 NF]]</f>
        <v>#REF!</v>
      </c>
      <c r="LO100" s="52" t="e">
        <f>$AV100*2.204623/#REF!*$AP100*Tabelle2[[#This Row],[Jul 24 NF]]</f>
        <v>#REF!</v>
      </c>
      <c r="LP100" s="52" t="e">
        <f>$AV100*2.204623/#REF!*$AP100*Tabelle2[[#This Row],[Aug 24 NF]]</f>
        <v>#REF!</v>
      </c>
      <c r="LQ100" s="52" t="e">
        <f>$AV100*2.204623/#REF!*$AP100*Tabelle2[[#This Row],[Sep 24 NF]]</f>
        <v>#REF!</v>
      </c>
      <c r="LR100" s="52" t="e">
        <f>$AV100*2.204623/#REF!*$AP100*Tabelle2[[#This Row],[Oct 24 NF]]</f>
        <v>#REF!</v>
      </c>
      <c r="LS100" s="52" t="e">
        <f>$AV100*2.204623/#REF!*$AP100*Tabelle2[[#This Row],[Nov 24 NF]]</f>
        <v>#REF!</v>
      </c>
      <c r="LT100" s="52" t="e">
        <f>$AV100*2.204623/#REF!*$AP100*Tabelle2[[#This Row],[Dec 24 NF]]</f>
        <v>#REF!</v>
      </c>
      <c r="LU100" s="198">
        <f>SUM(Tabelle2[[#This Row],[Jan 22 EV]:[Mar 22 EV]])</f>
        <v>0</v>
      </c>
      <c r="LV100" s="198">
        <f>SUM(Tabelle2[[#This Row],[Apr 22 EV]:[Jun 22 EV]])</f>
        <v>0</v>
      </c>
      <c r="LW100" s="198">
        <f>SUM(Tabelle2[[#This Row],[Jul 22 EV]:[Sep 22 EV]])</f>
        <v>0</v>
      </c>
      <c r="LX100" s="198">
        <f>SUM(Tabelle2[[#This Row],[Oct 22 EV]:[Dec 22 EV]])</f>
        <v>0</v>
      </c>
      <c r="LY100" s="198">
        <f>SUM(Tabelle2[[#This Row],[Jan 23 EV]:[Mar 23 EV]])</f>
        <v>0</v>
      </c>
      <c r="LZ100" s="198" t="e">
        <f>SUM(Tabelle2[[#This Row],[Apr 23 EV]:[Jun 23 EV]])</f>
        <v>#REF!</v>
      </c>
      <c r="MA100" s="198" t="e">
        <f>SUM(Tabelle2[[#This Row],[Jul 23 EV]:[Sep 23 EV]])</f>
        <v>#REF!</v>
      </c>
      <c r="MB100" s="198" t="e">
        <f>SUM(Tabelle2[[#This Row],[Oct 23 EV]:[Dec 23 EV]])</f>
        <v>#REF!</v>
      </c>
      <c r="MC100" s="198" t="e">
        <f>SUM(Tabelle2[[#This Row],[Jan 24 EV]:[Mar 24 EV]])</f>
        <v>#REF!</v>
      </c>
      <c r="MD100" s="198" t="e">
        <f>SUM(Tabelle2[[#This Row],[Apr 24 EV]:[Jun 24 EV]])</f>
        <v>#REF!</v>
      </c>
      <c r="ME100" s="198" t="e">
        <f>SUM(Tabelle2[[#This Row],[Jul 24 EV]:[Sep 24 EV]])</f>
        <v>#REF!</v>
      </c>
      <c r="MF100" s="198" t="e">
        <f>SUM(Tabelle2[[#This Row],[Oct 24 EV]:[Dec 24 EV]])</f>
        <v>#REF!</v>
      </c>
      <c r="MG100" s="68">
        <v>0</v>
      </c>
      <c r="MH100" s="68">
        <v>0</v>
      </c>
      <c r="MI100" s="68">
        <v>0</v>
      </c>
      <c r="MJ100" s="68">
        <v>0</v>
      </c>
      <c r="MK100" s="68">
        <v>0</v>
      </c>
      <c r="ML100" s="68">
        <v>0</v>
      </c>
      <c r="MM100" s="68">
        <v>0</v>
      </c>
      <c r="MN100" s="68">
        <v>0</v>
      </c>
      <c r="MO100" s="68">
        <v>0</v>
      </c>
      <c r="MP100" s="98">
        <v>0</v>
      </c>
      <c r="MQ100" s="98" t="e">
        <f>$AS100*2.204623/#REF!*$AP100*HU100</f>
        <v>#REF!</v>
      </c>
      <c r="MR100" s="98" t="e">
        <f>$AT100*2.204623/#REF!*$AP100*HV100</f>
        <v>#REF!</v>
      </c>
      <c r="MS100" s="98">
        <v>0</v>
      </c>
      <c r="MT100" s="98">
        <v>0</v>
      </c>
      <c r="MU100" s="98">
        <v>0</v>
      </c>
      <c r="MV100" s="98">
        <f>SUM(Tabelle2[[#This Row],[Jan 22 EV]:[Dec 22 EV]])</f>
        <v>0</v>
      </c>
      <c r="MW100" s="98" t="e">
        <f>SUM(Tabelle2[[#This Row],[Jan 23 EV]:[Dec 23 EV]])</f>
        <v>#REF!</v>
      </c>
      <c r="MX100" s="98" t="e">
        <f>SUM(Tabelle2[[#This Row],[Jan 24 EV]:[Dec 24 EV]])</f>
        <v>#REF!</v>
      </c>
      <c r="MY100" s="98">
        <f t="shared" si="51"/>
        <v>0</v>
      </c>
      <c r="MZ100" s="98">
        <f t="shared" si="52"/>
        <v>0</v>
      </c>
      <c r="NA100" s="98">
        <f t="shared" si="53"/>
        <v>0</v>
      </c>
      <c r="NB100" s="98">
        <f t="shared" si="54"/>
        <v>0</v>
      </c>
      <c r="NC100" s="52">
        <v>0</v>
      </c>
      <c r="ND100" s="52">
        <v>0</v>
      </c>
      <c r="NE100" s="52">
        <v>0</v>
      </c>
      <c r="NF100" s="52">
        <v>0</v>
      </c>
      <c r="NG100" s="52">
        <v>0</v>
      </c>
      <c r="NH100" s="52">
        <v>0</v>
      </c>
      <c r="NI100" s="52">
        <v>0</v>
      </c>
      <c r="NJ100" s="52">
        <v>0</v>
      </c>
      <c r="NK100" s="52">
        <v>0</v>
      </c>
      <c r="NL100" s="52">
        <v>0</v>
      </c>
      <c r="NM100" s="52">
        <v>0</v>
      </c>
      <c r="NN100" s="52">
        <v>0</v>
      </c>
      <c r="NO100" s="198">
        <f t="shared" si="58"/>
        <v>0</v>
      </c>
      <c r="NP100" s="198">
        <f t="shared" si="59"/>
        <v>0</v>
      </c>
      <c r="NQ100" s="198">
        <f t="shared" si="60"/>
        <v>0</v>
      </c>
      <c r="NR100" s="198">
        <f t="shared" si="61"/>
        <v>0</v>
      </c>
      <c r="NS100" s="198">
        <f t="shared" si="62"/>
        <v>0</v>
      </c>
      <c r="NT100" s="198">
        <v>0</v>
      </c>
      <c r="NU100" s="198">
        <v>0</v>
      </c>
      <c r="NV100" s="198">
        <v>0</v>
      </c>
      <c r="NW100" s="198">
        <v>0</v>
      </c>
      <c r="NX100" s="198">
        <v>0</v>
      </c>
      <c r="NY100" s="198">
        <v>0</v>
      </c>
      <c r="NZ100" s="198">
        <v>0</v>
      </c>
      <c r="OA100" s="198">
        <v>0</v>
      </c>
      <c r="OB100" s="198">
        <v>0</v>
      </c>
      <c r="OC100" s="198">
        <v>0</v>
      </c>
      <c r="OD100" s="198">
        <v>0</v>
      </c>
      <c r="OE100" s="198">
        <v>0</v>
      </c>
      <c r="OF100" s="198">
        <f>SUM(Tabelle2[[#This Row],[Jan 23 B EV]:[Mar 23 B EV]])</f>
        <v>0</v>
      </c>
      <c r="OG100" s="198">
        <f>SUM(Tabelle2[[#This Row],[Apr 23 B EV]:[Jun 23 B EV]])</f>
        <v>0</v>
      </c>
      <c r="OH100" s="198">
        <f>SUM(Tabelle2[[#This Row],[Jul 23 B EV]:[Sep 23 B EV]])</f>
        <v>0</v>
      </c>
      <c r="OI100" s="198">
        <f>SUM(Tabelle2[[#This Row],[Oct 23 B EV]:[Dec 23 B EV]])</f>
        <v>0</v>
      </c>
      <c r="OJ100" s="198">
        <f>SUM(Tabelle2[[#This Row],[Jan 23 B EV]:[Dec 23 B EV]])</f>
        <v>0</v>
      </c>
      <c r="OK100" s="68"/>
      <c r="OL100" s="68"/>
      <c r="OM100" s="43" t="s">
        <v>973</v>
      </c>
      <c r="ON100" s="43">
        <v>0</v>
      </c>
      <c r="OO100" s="43">
        <v>0</v>
      </c>
      <c r="OP100" s="43">
        <v>0</v>
      </c>
      <c r="OQ100" s="68"/>
      <c r="OR100" s="68"/>
      <c r="OS100" s="68"/>
      <c r="OT100" s="68"/>
      <c r="OU100" s="68"/>
      <c r="OV100" s="68"/>
      <c r="OW100" s="68"/>
      <c r="OX100" s="198">
        <v>0</v>
      </c>
      <c r="OY100" s="198">
        <v>0</v>
      </c>
      <c r="OZ100" s="198">
        <v>0</v>
      </c>
      <c r="PA100" s="198">
        <v>0</v>
      </c>
      <c r="PB100" s="353">
        <v>0</v>
      </c>
      <c r="PC100" s="49" t="s">
        <v>57</v>
      </c>
      <c r="PD100" s="341" t="s">
        <v>100</v>
      </c>
      <c r="PE100" s="3" t="s">
        <v>159</v>
      </c>
      <c r="PF100" s="341" t="s">
        <v>45</v>
      </c>
      <c r="PG100" s="342">
        <v>0</v>
      </c>
      <c r="PH100" s="341">
        <v>0</v>
      </c>
      <c r="PI100" s="30">
        <v>1</v>
      </c>
      <c r="PJ100" s="344" t="s">
        <v>45</v>
      </c>
      <c r="PK100" s="344">
        <v>0</v>
      </c>
      <c r="PL100" s="30"/>
      <c r="PM100" s="334"/>
      <c r="PN100" s="341" t="s">
        <v>972</v>
      </c>
      <c r="PO100" s="334" t="s">
        <v>17</v>
      </c>
      <c r="PP100" s="200">
        <v>2407.8740082170316</v>
      </c>
      <c r="PQ100" s="56">
        <v>2220.7924770497352</v>
      </c>
      <c r="PR100" s="56">
        <v>2393.0833333333335</v>
      </c>
      <c r="PS100" s="56">
        <v>2425</v>
      </c>
      <c r="PT100" s="200">
        <v>2151.6666666666665</v>
      </c>
      <c r="PU100" s="200">
        <v>2059.5416666666665</v>
      </c>
      <c r="PV100" s="200">
        <v>2813.8101851851857</v>
      </c>
      <c r="PW100" s="200">
        <v>3372.4709444775326</v>
      </c>
      <c r="PX100" s="200" t="e">
        <f>IF($PI100=1,SUMIF(#REF!,$PF100,#REF!),SUMIF(#REF!,$PJ100,#REF!))</f>
        <v>#REF!</v>
      </c>
      <c r="PY100" s="200" t="e">
        <f>IF($PI100=1,SUMIF(#REF!,$PF100,#REF!),SUMIF(#REF!,$PJ100,#REF!))</f>
        <v>#REF!</v>
      </c>
      <c r="PZ100" s="200" t="e">
        <f>IF($PI100=1,SUMIF(#REF!,$PF100,#REF!),SUMIF(#REF!,$PJ100,#REF!))</f>
        <v>#REF!</v>
      </c>
      <c r="QA100" s="200" t="e">
        <f>IF($PI100=1,SUMIF(#REF!,$PF100,#REF!),SUMIF(#REF!,$PJ100,#REF!))</f>
        <v>#REF!</v>
      </c>
      <c r="QB100" s="200" t="e">
        <f>IF($PI100=1,SUMIF(#REF!,$PF100,#REF!),SUMIF(#REF!,$PJ100,#REF!))</f>
        <v>#REF!</v>
      </c>
      <c r="QC100" s="200" t="e">
        <f>IF($PI100=1,SUMIF(#REF!,$PF100,#REF!),SUMIF(#REF!,$PJ100,#REF!))</f>
        <v>#REF!</v>
      </c>
      <c r="QD100" s="57">
        <f t="shared" si="55"/>
        <v>2.1852597974169394</v>
      </c>
      <c r="QE100" s="57">
        <f t="shared" si="56"/>
        <v>2.3547940000000001</v>
      </c>
      <c r="QF100" s="57">
        <f t="shared" si="50"/>
        <v>2.3861999999999997</v>
      </c>
      <c r="QG100" s="57">
        <f t="shared" si="57"/>
        <v>2.1172399999999998</v>
      </c>
      <c r="QH100" s="57">
        <f t="shared" si="87"/>
        <v>2.0265889999999995</v>
      </c>
      <c r="QI100" s="57">
        <f t="shared" si="88"/>
        <v>2.7687892222222223</v>
      </c>
      <c r="QJ100" s="57">
        <f>IF(Tabelle2[[#This Row],[Index and Premium Usage]]=1,($AW100*(1+$AZ100))*(PW100*(1+$PG100)+$PH100)/1000,($AW100*(1+$AZ100))*(PW100*(1+$PG100)+$PK100)/1000)</f>
        <v>3.3185114093658918</v>
      </c>
      <c r="QK100" s="57" t="e">
        <f>IF($PI100=1,($AW100*(1+$AY100))*(PX100*(1+$PG100)+$PH100)/1000,($AW100*(1+$AZ100))*(PX100*(1+$PG100)+$PK100+Tabelle2[[#This Row],[Premium VW 2023]])/1000)</f>
        <v>#REF!</v>
      </c>
      <c r="QL100" s="57" t="e">
        <f t="shared" si="89"/>
        <v>#REF!</v>
      </c>
      <c r="QM100" s="57" t="e">
        <f t="shared" si="90"/>
        <v>#REF!</v>
      </c>
      <c r="QN100" s="57" t="e">
        <f t="shared" si="91"/>
        <v>#REF!</v>
      </c>
      <c r="QO100" s="57" t="e">
        <f t="shared" si="92"/>
        <v>#REF!</v>
      </c>
      <c r="QP100" s="57" t="e">
        <f t="shared" si="93"/>
        <v>#REF!</v>
      </c>
    </row>
    <row r="101" spans="1:458" ht="15" customHeight="1">
      <c r="A101" s="94" t="s">
        <v>816</v>
      </c>
      <c r="B101" s="94" t="s">
        <v>87</v>
      </c>
      <c r="C101" s="94" t="s">
        <v>1553</v>
      </c>
      <c r="D101" s="2" t="s">
        <v>108</v>
      </c>
      <c r="E101" s="173" t="s">
        <v>304</v>
      </c>
      <c r="F101" s="2" t="s">
        <v>304</v>
      </c>
      <c r="G101" s="2" t="s">
        <v>304</v>
      </c>
      <c r="H101" s="2" t="s">
        <v>1557</v>
      </c>
      <c r="I101" s="188" t="s">
        <v>372</v>
      </c>
      <c r="J101" s="2" t="s">
        <v>1238</v>
      </c>
      <c r="K101" s="2" t="s">
        <v>28</v>
      </c>
      <c r="L101" s="2" t="s">
        <v>28</v>
      </c>
      <c r="M101" s="2" t="s">
        <v>381</v>
      </c>
      <c r="N101" s="64"/>
      <c r="O101" s="64"/>
      <c r="P101" s="65"/>
      <c r="Q101" s="2"/>
      <c r="R101" s="63"/>
      <c r="S101" s="63"/>
      <c r="T101" s="94" t="s">
        <v>1282</v>
      </c>
      <c r="U101" s="63" t="s">
        <v>14</v>
      </c>
      <c r="V101" s="63"/>
      <c r="W101" s="63"/>
      <c r="X101" s="94"/>
      <c r="Y101" s="63" t="s">
        <v>235</v>
      </c>
      <c r="Z101" s="94" t="s">
        <v>261</v>
      </c>
      <c r="AA101" s="69" t="s">
        <v>382</v>
      </c>
      <c r="AB101" s="64"/>
      <c r="AC101" s="64" t="s">
        <v>1021</v>
      </c>
      <c r="AD101" s="63"/>
      <c r="AE101" s="63"/>
      <c r="AF101" s="63" t="s">
        <v>119</v>
      </c>
      <c r="AG101" s="2"/>
      <c r="AH101" s="2"/>
      <c r="AI101" s="2"/>
      <c r="AJ101" s="63" t="s">
        <v>120</v>
      </c>
      <c r="AK101" s="66"/>
      <c r="AL101" s="67"/>
      <c r="AM101" s="67"/>
      <c r="AN101" s="67"/>
      <c r="AO101" s="67"/>
      <c r="AP101" s="67">
        <v>1</v>
      </c>
      <c r="AQ101" s="33"/>
      <c r="AR101" s="37">
        <v>0.93</v>
      </c>
      <c r="AS101" s="67">
        <v>0.93</v>
      </c>
      <c r="AT101" s="67">
        <v>0.93</v>
      </c>
      <c r="AU101" s="67">
        <v>0.93</v>
      </c>
      <c r="AV101" s="67">
        <v>0.93</v>
      </c>
      <c r="AW101" s="33">
        <v>0.93</v>
      </c>
      <c r="AX101" s="193"/>
      <c r="AY101" s="36">
        <v>0.2</v>
      </c>
      <c r="AZ101" s="36">
        <v>0.2</v>
      </c>
      <c r="BA101" s="96">
        <v>0</v>
      </c>
      <c r="BB101" s="96">
        <v>0</v>
      </c>
      <c r="BC101" s="96">
        <v>0</v>
      </c>
      <c r="BD101" s="96">
        <v>0</v>
      </c>
      <c r="BE101" s="133">
        <v>0</v>
      </c>
      <c r="BF101" s="133">
        <v>0</v>
      </c>
      <c r="BG101" s="133">
        <v>0</v>
      </c>
      <c r="BH101" s="133">
        <v>0</v>
      </c>
      <c r="BI101" s="133">
        <v>0</v>
      </c>
      <c r="BJ101" s="133">
        <v>0</v>
      </c>
      <c r="BK101" s="133">
        <v>0</v>
      </c>
      <c r="BL101" s="133">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5">
        <f>SUM(Tabelle2[[#This Row],[Jan 22 CF]:[Mar 22 CF]])</f>
        <v>0</v>
      </c>
      <c r="CL101" s="95">
        <f>SUM(Tabelle2[[#This Row],[Apr 22 CF]:[Jun 22 CF]])</f>
        <v>0</v>
      </c>
      <c r="CM101" s="95">
        <f>SUM(Tabelle2[[#This Row],[Jul 22 CF]:[Sep 22 CF]])</f>
        <v>0</v>
      </c>
      <c r="CN101" s="95">
        <f>SUM(Tabelle2[[#This Row],[Oct 22 CF]:[Dec 22 CF]])</f>
        <v>0</v>
      </c>
      <c r="CO101" s="95">
        <f>SUM(Tabelle2[[#This Row],[Jan 23 CF]:[Mar 23 CF]])</f>
        <v>0</v>
      </c>
      <c r="CP101" s="95">
        <f>SUM(Tabelle2[[#This Row],[Apr 23 CF]:[Jun 23 CF]])</f>
        <v>0</v>
      </c>
      <c r="CQ101" s="95">
        <f>SUM(Tabelle2[[#This Row],[Jul 23 CF]:[Sep 23 CF]])</f>
        <v>0</v>
      </c>
      <c r="CR101" s="95">
        <f>SUM(Tabelle2[[#This Row],[Oct 23 CF]:[Dec 23 CF]])</f>
        <v>0</v>
      </c>
      <c r="CS101" s="95">
        <f>SUM(Tabelle2[[#This Row],[Jan 24 CF]:[Mar 24 CF]])</f>
        <v>0</v>
      </c>
      <c r="CT101" s="95">
        <f>SUM(Tabelle2[[#This Row],[Apr 24 CF]:[Jun 24 CF]])</f>
        <v>0</v>
      </c>
      <c r="CU101" s="95">
        <f>SUM(Tabelle2[[#This Row],[Jul 24 CF]:[Sep 24 CF]])</f>
        <v>0</v>
      </c>
      <c r="CV101" s="95">
        <f>SUM(Tabelle2[[#This Row],[Oct 24 CF]:[Dec 24 CF]])</f>
        <v>0</v>
      </c>
      <c r="CW101" s="98">
        <v>0</v>
      </c>
      <c r="CX101" s="275">
        <v>0</v>
      </c>
      <c r="CY101" s="98">
        <v>0</v>
      </c>
      <c r="CZ101" s="52">
        <v>0</v>
      </c>
      <c r="DA101" s="52">
        <f>SUM(Tabelle2[[#This Row],[Jan 22 CF]:[Dec 22 CF]])</f>
        <v>0</v>
      </c>
      <c r="DB101" s="98">
        <f>SUM(Tabelle2[[#This Row],[Jan 23 CF]:[Dec 23 CF]])</f>
        <v>0</v>
      </c>
      <c r="DC101" s="98">
        <f>SUM(Tabelle2[[#This Row],[Jan 24 CF]:[Dec 24 CF]])</f>
        <v>0</v>
      </c>
      <c r="DD101" s="98">
        <v>0</v>
      </c>
      <c r="DE101" s="98">
        <v>0</v>
      </c>
      <c r="DF101" s="98">
        <v>0</v>
      </c>
      <c r="DG101" s="98">
        <v>0</v>
      </c>
      <c r="DH101" s="98">
        <v>0</v>
      </c>
      <c r="DI101" s="98">
        <v>0</v>
      </c>
      <c r="DJ101" s="98">
        <v>0</v>
      </c>
      <c r="DK101" s="98">
        <v>0</v>
      </c>
      <c r="DL101" s="98">
        <v>0</v>
      </c>
      <c r="DM101" s="98">
        <v>0</v>
      </c>
      <c r="DN101" s="95"/>
      <c r="DO101" s="95"/>
      <c r="DP101" s="226">
        <v>0.95</v>
      </c>
      <c r="DQ101" s="226">
        <v>0.92500000000000004</v>
      </c>
      <c r="DR101" s="226">
        <v>0.8</v>
      </c>
      <c r="DS101" s="226">
        <v>0.85</v>
      </c>
      <c r="DT101" s="226">
        <v>0.9</v>
      </c>
      <c r="DU101" s="226">
        <v>0.9</v>
      </c>
      <c r="DV101" s="226">
        <v>0.9</v>
      </c>
      <c r="DW101" s="226">
        <v>0.9</v>
      </c>
      <c r="DX101" s="226">
        <v>0.9</v>
      </c>
      <c r="DY101" s="226">
        <v>0.9</v>
      </c>
      <c r="DZ101" s="226">
        <v>0.9</v>
      </c>
      <c r="EA101" s="226">
        <v>0.88</v>
      </c>
      <c r="EB101" s="226">
        <v>0.9</v>
      </c>
      <c r="EC101" s="226">
        <v>0.93</v>
      </c>
      <c r="ED101" s="226">
        <v>0.93</v>
      </c>
      <c r="EE101" s="226">
        <v>0.9</v>
      </c>
      <c r="EF101" s="316">
        <v>0.9</v>
      </c>
      <c r="EG101" s="316">
        <v>0.9</v>
      </c>
      <c r="EH101" s="316">
        <v>0.9</v>
      </c>
      <c r="EI101" s="226">
        <v>0.95</v>
      </c>
      <c r="EJ101" s="226">
        <v>0.95</v>
      </c>
      <c r="EK101" s="226">
        <v>0.95</v>
      </c>
      <c r="EL101" s="226">
        <v>0.97499999999999998</v>
      </c>
      <c r="EM101" s="226">
        <v>0.95</v>
      </c>
      <c r="EN101" s="226">
        <v>0.9</v>
      </c>
      <c r="EO101" s="226">
        <v>0.9</v>
      </c>
      <c r="EP101" s="226">
        <v>0.9</v>
      </c>
      <c r="EQ101" s="226">
        <v>0.9</v>
      </c>
      <c r="ER101" s="226">
        <v>0.9</v>
      </c>
      <c r="ES101" s="226">
        <v>0.9</v>
      </c>
      <c r="ET101" s="226">
        <v>0.9</v>
      </c>
      <c r="EU101" s="226">
        <v>0.9</v>
      </c>
      <c r="EV101" s="226">
        <v>0.9</v>
      </c>
      <c r="EW101" s="226">
        <v>0.9</v>
      </c>
      <c r="EX101" s="226">
        <v>0.9</v>
      </c>
      <c r="EY101" s="226">
        <v>0.9</v>
      </c>
      <c r="EZ101" s="316">
        <v>0.9</v>
      </c>
      <c r="FA101" s="226">
        <v>0.9</v>
      </c>
      <c r="FB101" s="226">
        <v>0.85</v>
      </c>
      <c r="FC101" s="226">
        <v>0.85</v>
      </c>
      <c r="FD101" s="226">
        <v>0.85</v>
      </c>
      <c r="FE101" s="226">
        <v>0.85</v>
      </c>
      <c r="FF101" s="226">
        <v>0.85</v>
      </c>
      <c r="FG101" s="226">
        <v>0.85</v>
      </c>
      <c r="FH101" s="226">
        <v>0.85</v>
      </c>
      <c r="FI101" s="226">
        <v>0.85</v>
      </c>
      <c r="FJ101" s="226">
        <v>0.85</v>
      </c>
      <c r="FK101" s="226">
        <v>0.85</v>
      </c>
      <c r="FL101" s="226">
        <v>0.85</v>
      </c>
      <c r="FM101" s="195">
        <f t="shared" si="70"/>
        <v>0</v>
      </c>
      <c r="FN101" s="195">
        <f t="shared" si="71"/>
        <v>0</v>
      </c>
      <c r="FO101" s="195">
        <f t="shared" si="72"/>
        <v>0</v>
      </c>
      <c r="FP101" s="195">
        <f t="shared" si="73"/>
        <v>0</v>
      </c>
      <c r="FQ101" s="195">
        <f t="shared" si="74"/>
        <v>0</v>
      </c>
      <c r="FR101" s="195">
        <f t="shared" si="75"/>
        <v>0</v>
      </c>
      <c r="FS101" s="195">
        <f t="shared" si="76"/>
        <v>0</v>
      </c>
      <c r="FT101" s="95">
        <f t="shared" si="77"/>
        <v>0</v>
      </c>
      <c r="FU101" s="95">
        <f t="shared" si="78"/>
        <v>0</v>
      </c>
      <c r="FV101" s="95">
        <f t="shared" si="79"/>
        <v>0</v>
      </c>
      <c r="FW101" s="95">
        <f t="shared" si="80"/>
        <v>0</v>
      </c>
      <c r="FX101" s="95">
        <f t="shared" si="81"/>
        <v>0</v>
      </c>
      <c r="FY101" s="95">
        <f t="shared" si="82"/>
        <v>0</v>
      </c>
      <c r="FZ101" s="95">
        <f t="shared" si="83"/>
        <v>0</v>
      </c>
      <c r="GA101" s="95">
        <f t="shared" si="63"/>
        <v>0</v>
      </c>
      <c r="GB101" s="95">
        <f t="shared" si="64"/>
        <v>0</v>
      </c>
      <c r="GC101" s="95">
        <f t="shared" si="65"/>
        <v>0</v>
      </c>
      <c r="GD101" s="95">
        <f t="shared" si="66"/>
        <v>0</v>
      </c>
      <c r="GE101" s="95">
        <f t="shared" si="67"/>
        <v>0</v>
      </c>
      <c r="GF101" s="95">
        <f t="shared" si="68"/>
        <v>0</v>
      </c>
      <c r="GG101" s="95">
        <f t="shared" si="69"/>
        <v>0</v>
      </c>
      <c r="GH101" s="95">
        <f t="shared" si="84"/>
        <v>0</v>
      </c>
      <c r="GI101" s="95">
        <f>BW101*Tabelle2[[#This Row],[Nov 2023 AF]]</f>
        <v>0</v>
      </c>
      <c r="GJ101" s="95">
        <f>BX101*Tabelle2[[#This Row],[Dec 2023 AF]]</f>
        <v>0</v>
      </c>
      <c r="GK101" s="95">
        <f>BY101*Tabelle2[[#This Row],[Jan 2024 AF]]</f>
        <v>0</v>
      </c>
      <c r="GL101" s="95">
        <f>BZ101*Tabelle2[[#This Row],[Feb 2024 AF]]</f>
        <v>0</v>
      </c>
      <c r="GM101" s="95">
        <f>CA101*Tabelle2[[#This Row],[Mar 2024 AF]]</f>
        <v>0</v>
      </c>
      <c r="GN101" s="95">
        <f>CB101*Tabelle2[[#This Row],[Apr 2024 AF]]</f>
        <v>0</v>
      </c>
      <c r="GO101" s="95">
        <f>CC101*Tabelle2[[#This Row],[May 2024 AF]]</f>
        <v>0</v>
      </c>
      <c r="GP101" s="95">
        <f>CD101*Tabelle2[[#This Row],[Jun 2024 AF]]</f>
        <v>0</v>
      </c>
      <c r="GQ101" s="95">
        <f>CE101*Tabelle2[[#This Row],[Jul 2024 AF]]</f>
        <v>0</v>
      </c>
      <c r="GR101" s="95">
        <f>CF101*Tabelle2[[#This Row],[Aug 2024 AF]]</f>
        <v>0</v>
      </c>
      <c r="GS101" s="95">
        <f>CG101*Tabelle2[[#This Row],[Sep 2024 AF]]</f>
        <v>0</v>
      </c>
      <c r="GT101" s="95">
        <f>CH101*Tabelle2[[#This Row],[Oct 2024 AF]]</f>
        <v>0</v>
      </c>
      <c r="GU101" s="95">
        <f>CI101*Tabelle2[[#This Row],[Nov 2024 AF]]</f>
        <v>0</v>
      </c>
      <c r="GV101" s="95">
        <f>CJ101*Tabelle2[[#This Row],[Dec 2024 AF]]</f>
        <v>0</v>
      </c>
      <c r="GW101" s="95">
        <f>SUM(Tabelle2[[#This Row],[Jan 22 NF]:[Mar 22 NF]])</f>
        <v>0</v>
      </c>
      <c r="GX101" s="95">
        <f>SUM(Tabelle2[[#This Row],[Apr 22 NF]:[Jun 22 NF]])</f>
        <v>0</v>
      </c>
      <c r="GY101" s="95">
        <f>SUM(Tabelle2[[#This Row],[Jul 22 NF]:[Sep 22 NF]])</f>
        <v>0</v>
      </c>
      <c r="GZ101" s="95">
        <f>SUM(Tabelle2[[#This Row],[Oct 22 NF]:[Dec 22 NF]])</f>
        <v>0</v>
      </c>
      <c r="HA101" s="98">
        <f>SUM(Tabelle2[[#This Row],[Jan 23 NF]:[Mar 23 NF]])</f>
        <v>0</v>
      </c>
      <c r="HB101" s="98">
        <f>SUM(Tabelle2[[#This Row],[Apr 23 NF]:[Jun 23 NF]])</f>
        <v>0</v>
      </c>
      <c r="HC101" s="98">
        <f>SUM(Tabelle2[[#This Row],[Jul 23 NF]:[Sep 23 NF]])</f>
        <v>0</v>
      </c>
      <c r="HD101" s="98">
        <f>SUM(Tabelle2[[#This Row],[Oct 23 NF]:[Dec 23 NF]])</f>
        <v>0</v>
      </c>
      <c r="HE101" s="95">
        <f>SUM(Tabelle2[[#This Row],[Jan 24 NF]:[Mar 24 NF]])</f>
        <v>0</v>
      </c>
      <c r="HF101" s="98">
        <f>SUM(Tabelle2[[#This Row],[Apr 24 NF]:[Jun 24 NF]])</f>
        <v>0</v>
      </c>
      <c r="HG101" s="98">
        <f>SUM(Tabelle2[[#This Row],[Jul 24 NF]:[Sep 24 NF]])</f>
        <v>0</v>
      </c>
      <c r="HH101" s="98">
        <f>SUM(Tabelle2[[#This Row],[Oct 24 NF]:[Dec 24 NF]])</f>
        <v>0</v>
      </c>
      <c r="HI101" s="95">
        <v>0</v>
      </c>
      <c r="HJ101" s="95">
        <v>0</v>
      </c>
      <c r="HK101" s="95">
        <v>0</v>
      </c>
      <c r="HL101" s="95">
        <v>0</v>
      </c>
      <c r="HM101" s="95">
        <v>0</v>
      </c>
      <c r="HN101" s="95">
        <v>0</v>
      </c>
      <c r="HO101" s="95">
        <v>0</v>
      </c>
      <c r="HP101" s="95">
        <v>0</v>
      </c>
      <c r="HQ101" s="95">
        <v>0</v>
      </c>
      <c r="HR101" s="95">
        <v>0</v>
      </c>
      <c r="HS101" s="95">
        <v>0</v>
      </c>
      <c r="HT101" s="95">
        <v>59</v>
      </c>
      <c r="HU101" s="95">
        <v>60</v>
      </c>
      <c r="HV101" s="98">
        <v>0</v>
      </c>
      <c r="HW101" s="98">
        <v>0</v>
      </c>
      <c r="HX101" s="98">
        <v>0</v>
      </c>
      <c r="HY101" s="98">
        <v>0</v>
      </c>
      <c r="HZ101" s="98">
        <f>SUM(Tabelle2[[#This Row],[Jan 22 NF]:[Dec 22 NF]])</f>
        <v>0</v>
      </c>
      <c r="IA101" s="98">
        <f>SUM(Tabelle2[[#This Row],[Jan 23 NF]:[Dec 23 NF]])</f>
        <v>0</v>
      </c>
      <c r="IB101" s="98">
        <f>SUM(Tabelle2[[#This Row],[Jan 24 NF]:[Dec 24 NF]])</f>
        <v>0</v>
      </c>
      <c r="IC101" s="98">
        <f>IFERROR(Tabelle2[[#This Row],[2025 CF]]*Tabelle2[[#This Row],[2025 AF]],0)</f>
        <v>0</v>
      </c>
      <c r="ID101" s="98">
        <f>IFERROR(Tabelle2[[#This Row],[2026 CF]]*Tabelle2[[#This Row],[2026 AF]],0)</f>
        <v>0</v>
      </c>
      <c r="IE101" s="98">
        <f>IFERROR(Tabelle2[[#This Row],[2027 CF]]*Tabelle2[[#This Row],[2027 AF]],0)</f>
        <v>0</v>
      </c>
      <c r="IF101" s="98">
        <f>IFERROR(Tabelle2[[#This Row],[2028 CF]]*Tabelle2[[#This Row],[2028 AF]],0)</f>
        <v>0</v>
      </c>
      <c r="IG101" s="98">
        <f>IFERROR(Tabelle2[[#This Row],[2029 CF]]*Tabelle2[[#This Row],[2029 AF]],0)</f>
        <v>0</v>
      </c>
      <c r="IH101" s="98">
        <f>IFERROR(Tabelle2[[#This Row],[2030 CF]]*Tabelle2[[#This Row],[2030 AF]],0)</f>
        <v>0</v>
      </c>
      <c r="II101" s="98">
        <f>IFERROR(Tabelle2[[#This Row],[2031 CF]]*Tabelle2[[#This Row],[2031 AF]],0)</f>
        <v>0</v>
      </c>
      <c r="IJ101" s="98">
        <f>IFERROR(Tabelle2[[#This Row],[2032 CF]]*Tabelle2[[#This Row],[2032 AF]],0)</f>
        <v>0</v>
      </c>
      <c r="IK101" s="98">
        <f>IFERROR(Tabelle2[[#This Row],[2033 CF]]*Tabelle2[[#This Row],[2033 AF]],0)</f>
        <v>0</v>
      </c>
      <c r="IL101" s="98">
        <f>IFERROR(Tabelle2[[#This Row],[2034 CF]]*Tabelle2[[#This Row],[2034 AF]],0)</f>
        <v>0</v>
      </c>
      <c r="IM101" s="98">
        <f>IFERROR(Tabelle2[[#This Row],[2035 CF]]*Tabelle2[[#This Row],[2035 AF]],0)</f>
        <v>0</v>
      </c>
      <c r="IN101" s="51">
        <v>0</v>
      </c>
      <c r="IO101" s="51">
        <v>0</v>
      </c>
      <c r="IP101" s="51">
        <v>0</v>
      </c>
      <c r="IQ101" s="51">
        <v>0</v>
      </c>
      <c r="IR101" s="51">
        <v>0</v>
      </c>
      <c r="IS101" s="51">
        <v>0</v>
      </c>
      <c r="IT101" s="51">
        <v>0</v>
      </c>
      <c r="IU101" s="51">
        <v>0</v>
      </c>
      <c r="IV101" s="51">
        <v>0</v>
      </c>
      <c r="IW101" s="51">
        <v>0</v>
      </c>
      <c r="IX101" s="51">
        <v>0</v>
      </c>
      <c r="IY101" s="51">
        <v>0</v>
      </c>
      <c r="IZ101" s="199">
        <v>0</v>
      </c>
      <c r="JA101" s="199">
        <v>0</v>
      </c>
      <c r="JB101" s="199">
        <v>0</v>
      </c>
      <c r="JC101" s="199">
        <v>0</v>
      </c>
      <c r="JD101" s="199">
        <v>0</v>
      </c>
      <c r="JE101" s="196">
        <v>0</v>
      </c>
      <c r="JF101" s="196">
        <v>0</v>
      </c>
      <c r="JG101" s="196">
        <v>0</v>
      </c>
      <c r="JH101" s="196">
        <v>0</v>
      </c>
      <c r="JI101" s="196">
        <v>0</v>
      </c>
      <c r="JJ101" s="196">
        <v>0</v>
      </c>
      <c r="JK101" s="196">
        <v>0</v>
      </c>
      <c r="JL101" s="196">
        <v>0</v>
      </c>
      <c r="JM101" s="196">
        <v>0</v>
      </c>
      <c r="JN101" s="196">
        <v>0</v>
      </c>
      <c r="JO101" s="196">
        <v>0</v>
      </c>
      <c r="JP101" s="196">
        <v>0</v>
      </c>
      <c r="JQ101" s="196">
        <f>SUM(Tabelle2[[#This Row],[Jan-23B]:[Mar-23B]])</f>
        <v>0</v>
      </c>
      <c r="JR101" s="196">
        <f>SUM(Tabelle2[[#This Row],[Apr-23B]:[Jun-23B]])</f>
        <v>0</v>
      </c>
      <c r="JS101" s="196">
        <f>SUM(Tabelle2[[#This Row],[Jul-23B]:[Sep-23B]])</f>
        <v>0</v>
      </c>
      <c r="JT101" s="196">
        <f>SUM(Tabelle2[[#This Row],[Oct-23B]:[Dec-23B]])</f>
        <v>0</v>
      </c>
      <c r="JU101" s="196">
        <f>SUM(Tabelle2[[#This Row],[1Q23 B1]:[4Q23 B]])</f>
        <v>0</v>
      </c>
      <c r="JV101" s="196">
        <v>0</v>
      </c>
      <c r="JW101" s="196">
        <v>0</v>
      </c>
      <c r="JX101" s="196">
        <v>0</v>
      </c>
      <c r="JY101" s="196">
        <v>0</v>
      </c>
      <c r="JZ101" s="196">
        <v>0</v>
      </c>
      <c r="KA101" s="196">
        <v>0</v>
      </c>
      <c r="KB101" s="196">
        <v>0</v>
      </c>
      <c r="KC101" s="196">
        <v>0</v>
      </c>
      <c r="KD101" s="196">
        <v>0</v>
      </c>
      <c r="KE101" s="196">
        <v>0</v>
      </c>
      <c r="KF101" s="196" t="str">
        <f>IF(SUM(Tabelle2[[#This Row],[2018 NF]:[2028 NF]],Tabelle2[[#This Row],[2023 B]])&gt;0,"yes","no")</f>
        <v>no</v>
      </c>
      <c r="KG101" s="196">
        <f>IFERROR(INDEX(Tabelle2[[#Headers],[2005 NF]:[2034 NF]],MATCH(TRUE,INDEX(Tabelle2[[#This Row],[2005 NF]:[2034 NF]]&gt;1000,),0)),0)</f>
        <v>0</v>
      </c>
      <c r="KH101" s="196">
        <f>IFERROR(LOOKUP(2,1/(Tabelle2[[#This Row],[2005 NF]:[2035 NF]]&gt;1000),Tabelle2[[#Headers],[2005 NF]:[2035 NF]]),0)</f>
        <v>0</v>
      </c>
      <c r="KI101" s="196">
        <f>SUM(Tabelle2[[#This Row],[Jan 23 NF]:[Mar 23 NF]])</f>
        <v>0</v>
      </c>
      <c r="KJ101" s="196">
        <f>SUM(Tabelle2[[#This Row],[Jan-23B]:[Mar-23B]])</f>
        <v>0</v>
      </c>
      <c r="KK101" s="52">
        <v>0</v>
      </c>
      <c r="KL101" s="52">
        <v>0</v>
      </c>
      <c r="KM101" s="52">
        <v>0</v>
      </c>
      <c r="KN101" s="52">
        <v>0</v>
      </c>
      <c r="KO101" s="52">
        <v>0</v>
      </c>
      <c r="KP101" s="52">
        <v>0</v>
      </c>
      <c r="KQ101" s="52">
        <v>0</v>
      </c>
      <c r="KR101" s="52">
        <v>0</v>
      </c>
      <c r="KS101" s="52">
        <v>0</v>
      </c>
      <c r="KT101" s="52">
        <v>0</v>
      </c>
      <c r="KU101" s="52">
        <v>0</v>
      </c>
      <c r="KV101" s="52">
        <v>0</v>
      </c>
      <c r="KW101" s="52">
        <v>0</v>
      </c>
      <c r="KX101" s="52">
        <v>0</v>
      </c>
      <c r="KY101" s="52">
        <v>0</v>
      </c>
      <c r="KZ101" s="52">
        <v>0</v>
      </c>
      <c r="LA101" s="52" t="e">
        <f>$AV101*2.204623/#REF!*$AP101*Tabelle2[[#This Row],[May 23 NF]]</f>
        <v>#REF!</v>
      </c>
      <c r="LB101" s="52" t="e">
        <f>$AV101*2.204623/#REF!*$AP101*Tabelle2[[#This Row],[Jun 23 NF]]</f>
        <v>#REF!</v>
      </c>
      <c r="LC101" s="52" t="e">
        <f>$AV101*2.204623/#REF!*$AP101*Tabelle2[[#This Row],[Jul 23 NF]]</f>
        <v>#REF!</v>
      </c>
      <c r="LD101" s="52" t="e">
        <f>$AV101*2.204623/#REF!*$AP101*Tabelle2[[#This Row],[Aug 23 NF]]</f>
        <v>#REF!</v>
      </c>
      <c r="LE101" s="52" t="e">
        <f>$AV101*2.204623/#REF!*$AP101*Tabelle2[[#This Row],[Sep 23 NF]]</f>
        <v>#REF!</v>
      </c>
      <c r="LF101" s="52" t="e">
        <f>$AV101*2.204623/#REF!*$AP101*Tabelle2[[#This Row],[Oct 23 NF]]</f>
        <v>#REF!</v>
      </c>
      <c r="LG101" s="52" t="e">
        <f>$AV101*2.204623/#REF!*$AP101*Tabelle2[[#This Row],[Nov 23 NF]]</f>
        <v>#REF!</v>
      </c>
      <c r="LH101" s="52" t="e">
        <f>$AV101*2.204623/#REF!*$AP101*Tabelle2[[#This Row],[Dec 23 NF]]</f>
        <v>#REF!</v>
      </c>
      <c r="LI101" s="52" t="e">
        <f>$AV101*2.204623/#REF!*$AP101*Tabelle2[[#This Row],[Jan 24 NF]]</f>
        <v>#REF!</v>
      </c>
      <c r="LJ101" s="52" t="e">
        <f>$AV101*2.204623/#REF!*$AP101*Tabelle2[[#This Row],[Feb 24 NF]]</f>
        <v>#REF!</v>
      </c>
      <c r="LK101" s="52" t="e">
        <f>$AV101*2.204623/#REF!*$AP101*Tabelle2[[#This Row],[Mar 24 NF]]</f>
        <v>#REF!</v>
      </c>
      <c r="LL101" s="52" t="e">
        <f>$AV101*2.204623/#REF!*$AP101*Tabelle2[[#This Row],[Apr 24 NF]]</f>
        <v>#REF!</v>
      </c>
      <c r="LM101" s="52" t="e">
        <f>$AV101*2.204623/#REF!*$AP101*Tabelle2[[#This Row],[May 24 NF]]</f>
        <v>#REF!</v>
      </c>
      <c r="LN101" s="52" t="e">
        <f>$AV101*2.204623/#REF!*$AP101*Tabelle2[[#This Row],[Jun 24 NF]]</f>
        <v>#REF!</v>
      </c>
      <c r="LO101" s="52" t="e">
        <f>$AV101*2.204623/#REF!*$AP101*Tabelle2[[#This Row],[Jul 24 NF]]</f>
        <v>#REF!</v>
      </c>
      <c r="LP101" s="52" t="e">
        <f>$AV101*2.204623/#REF!*$AP101*Tabelle2[[#This Row],[Aug 24 NF]]</f>
        <v>#REF!</v>
      </c>
      <c r="LQ101" s="52" t="e">
        <f>$AV101*2.204623/#REF!*$AP101*Tabelle2[[#This Row],[Sep 24 NF]]</f>
        <v>#REF!</v>
      </c>
      <c r="LR101" s="52" t="e">
        <f>$AV101*2.204623/#REF!*$AP101*Tabelle2[[#This Row],[Oct 24 NF]]</f>
        <v>#REF!</v>
      </c>
      <c r="LS101" s="52" t="e">
        <f>$AV101*2.204623/#REF!*$AP101*Tabelle2[[#This Row],[Nov 24 NF]]</f>
        <v>#REF!</v>
      </c>
      <c r="LT101" s="52" t="e">
        <f>$AV101*2.204623/#REF!*$AP101*Tabelle2[[#This Row],[Dec 24 NF]]</f>
        <v>#REF!</v>
      </c>
      <c r="LU101" s="198">
        <f>SUM(Tabelle2[[#This Row],[Jan 22 EV]:[Mar 22 EV]])</f>
        <v>0</v>
      </c>
      <c r="LV101" s="198">
        <f>SUM(Tabelle2[[#This Row],[Apr 22 EV]:[Jun 22 EV]])</f>
        <v>0</v>
      </c>
      <c r="LW101" s="198">
        <f>SUM(Tabelle2[[#This Row],[Jul 22 EV]:[Sep 22 EV]])</f>
        <v>0</v>
      </c>
      <c r="LX101" s="198">
        <f>SUM(Tabelle2[[#This Row],[Oct 22 EV]:[Dec 22 EV]])</f>
        <v>0</v>
      </c>
      <c r="LY101" s="198">
        <f>SUM(Tabelle2[[#This Row],[Jan 23 EV]:[Mar 23 EV]])</f>
        <v>0</v>
      </c>
      <c r="LZ101" s="198" t="e">
        <f>SUM(Tabelle2[[#This Row],[Apr 23 EV]:[Jun 23 EV]])</f>
        <v>#REF!</v>
      </c>
      <c r="MA101" s="198" t="e">
        <f>SUM(Tabelle2[[#This Row],[Jul 23 EV]:[Sep 23 EV]])</f>
        <v>#REF!</v>
      </c>
      <c r="MB101" s="198" t="e">
        <f>SUM(Tabelle2[[#This Row],[Oct 23 EV]:[Dec 23 EV]])</f>
        <v>#REF!</v>
      </c>
      <c r="MC101" s="198" t="e">
        <f>SUM(Tabelle2[[#This Row],[Jan 24 EV]:[Mar 24 EV]])</f>
        <v>#REF!</v>
      </c>
      <c r="MD101" s="198" t="e">
        <f>SUM(Tabelle2[[#This Row],[Apr 24 EV]:[Jun 24 EV]])</f>
        <v>#REF!</v>
      </c>
      <c r="ME101" s="198" t="e">
        <f>SUM(Tabelle2[[#This Row],[Jul 24 EV]:[Sep 24 EV]])</f>
        <v>#REF!</v>
      </c>
      <c r="MF101" s="198" t="e">
        <f>SUM(Tabelle2[[#This Row],[Oct 24 EV]:[Dec 24 EV]])</f>
        <v>#REF!</v>
      </c>
      <c r="MG101" s="68">
        <v>0</v>
      </c>
      <c r="MH101" s="68">
        <v>0</v>
      </c>
      <c r="MI101" s="68">
        <v>0</v>
      </c>
      <c r="MJ101" s="68">
        <v>0</v>
      </c>
      <c r="MK101" s="68">
        <v>0</v>
      </c>
      <c r="ML101" s="68">
        <v>0</v>
      </c>
      <c r="MM101" s="68">
        <v>0</v>
      </c>
      <c r="MN101" s="68">
        <v>0</v>
      </c>
      <c r="MO101" s="68">
        <v>0</v>
      </c>
      <c r="MP101" s="98">
        <v>4.0322554670000006</v>
      </c>
      <c r="MQ101" s="98" t="e">
        <f>$AS101*2.204623/#REF!*$AP101*HU101</f>
        <v>#REF!</v>
      </c>
      <c r="MR101" s="98" t="e">
        <f>$AT101*2.204623/#REF!*$AP101*HV101</f>
        <v>#REF!</v>
      </c>
      <c r="MS101" s="98">
        <v>0</v>
      </c>
      <c r="MT101" s="98">
        <v>0</v>
      </c>
      <c r="MU101" s="98">
        <v>0</v>
      </c>
      <c r="MV101" s="98">
        <f>SUM(Tabelle2[[#This Row],[Jan 22 EV]:[Dec 22 EV]])</f>
        <v>0</v>
      </c>
      <c r="MW101" s="98" t="e">
        <f>SUM(Tabelle2[[#This Row],[Jan 23 EV]:[Dec 23 EV]])</f>
        <v>#REF!</v>
      </c>
      <c r="MX101" s="98" t="e">
        <f>SUM(Tabelle2[[#This Row],[Jan 24 EV]:[Dec 24 EV]])</f>
        <v>#REF!</v>
      </c>
      <c r="MY101" s="98">
        <f t="shared" si="51"/>
        <v>0</v>
      </c>
      <c r="MZ101" s="98">
        <f t="shared" si="52"/>
        <v>0</v>
      </c>
      <c r="NA101" s="98">
        <f t="shared" si="53"/>
        <v>0</v>
      </c>
      <c r="NB101" s="98">
        <f t="shared" si="54"/>
        <v>0</v>
      </c>
      <c r="NC101" s="52">
        <v>0</v>
      </c>
      <c r="ND101" s="52">
        <v>0</v>
      </c>
      <c r="NE101" s="52">
        <v>0</v>
      </c>
      <c r="NF101" s="52">
        <v>0</v>
      </c>
      <c r="NG101" s="52">
        <v>0</v>
      </c>
      <c r="NH101" s="52">
        <v>0</v>
      </c>
      <c r="NI101" s="52">
        <v>0</v>
      </c>
      <c r="NJ101" s="52">
        <v>0</v>
      </c>
      <c r="NK101" s="52">
        <v>0</v>
      </c>
      <c r="NL101" s="52">
        <v>0</v>
      </c>
      <c r="NM101" s="52">
        <v>0</v>
      </c>
      <c r="NN101" s="52">
        <v>0</v>
      </c>
      <c r="NO101" s="198">
        <f t="shared" si="58"/>
        <v>0</v>
      </c>
      <c r="NP101" s="198">
        <f t="shared" si="59"/>
        <v>0</v>
      </c>
      <c r="NQ101" s="198">
        <f t="shared" si="60"/>
        <v>0</v>
      </c>
      <c r="NR101" s="198">
        <f t="shared" si="61"/>
        <v>0</v>
      </c>
      <c r="NS101" s="198">
        <f t="shared" si="62"/>
        <v>0</v>
      </c>
      <c r="NT101" s="198">
        <v>0</v>
      </c>
      <c r="NU101" s="198">
        <v>0</v>
      </c>
      <c r="NV101" s="198">
        <v>0</v>
      </c>
      <c r="NW101" s="198">
        <v>0</v>
      </c>
      <c r="NX101" s="198">
        <v>0</v>
      </c>
      <c r="NY101" s="198">
        <v>0</v>
      </c>
      <c r="NZ101" s="198">
        <v>0</v>
      </c>
      <c r="OA101" s="198">
        <v>0</v>
      </c>
      <c r="OB101" s="198">
        <v>0</v>
      </c>
      <c r="OC101" s="198">
        <v>0</v>
      </c>
      <c r="OD101" s="198">
        <v>0</v>
      </c>
      <c r="OE101" s="198">
        <v>0</v>
      </c>
      <c r="OF101" s="198">
        <f>SUM(Tabelle2[[#This Row],[Jan 23 B EV]:[Mar 23 B EV]])</f>
        <v>0</v>
      </c>
      <c r="OG101" s="198">
        <f>SUM(Tabelle2[[#This Row],[Apr 23 B EV]:[Jun 23 B EV]])</f>
        <v>0</v>
      </c>
      <c r="OH101" s="198">
        <f>SUM(Tabelle2[[#This Row],[Jul 23 B EV]:[Sep 23 B EV]])</f>
        <v>0</v>
      </c>
      <c r="OI101" s="198">
        <f>SUM(Tabelle2[[#This Row],[Oct 23 B EV]:[Dec 23 B EV]])</f>
        <v>0</v>
      </c>
      <c r="OJ101" s="198">
        <f>SUM(Tabelle2[[#This Row],[Jan 23 B EV]:[Dec 23 B EV]])</f>
        <v>0</v>
      </c>
      <c r="OK101" s="68"/>
      <c r="OL101" s="68"/>
      <c r="OM101" s="43" t="s">
        <v>973</v>
      </c>
      <c r="ON101" s="43">
        <v>0</v>
      </c>
      <c r="OO101" s="43">
        <v>0</v>
      </c>
      <c r="OP101" s="43">
        <v>0</v>
      </c>
      <c r="OQ101" s="68"/>
      <c r="OR101" s="68"/>
      <c r="OS101" s="68"/>
      <c r="OT101" s="68"/>
      <c r="OU101" s="68"/>
      <c r="OV101" s="68"/>
      <c r="OW101" s="68"/>
      <c r="OX101" s="198">
        <v>0</v>
      </c>
      <c r="OY101" s="198">
        <v>0</v>
      </c>
      <c r="OZ101" s="198">
        <v>0</v>
      </c>
      <c r="PA101" s="198">
        <v>0</v>
      </c>
      <c r="PB101" s="353">
        <v>0</v>
      </c>
      <c r="PC101" s="49" t="s">
        <v>57</v>
      </c>
      <c r="PD101" s="341" t="s">
        <v>100</v>
      </c>
      <c r="PE101" s="3" t="s">
        <v>159</v>
      </c>
      <c r="PF101" s="221" t="s">
        <v>45</v>
      </c>
      <c r="PG101" s="342">
        <v>0</v>
      </c>
      <c r="PH101" s="221">
        <v>0</v>
      </c>
      <c r="PI101" s="30">
        <v>1</v>
      </c>
      <c r="PJ101" s="30" t="s">
        <v>45</v>
      </c>
      <c r="PK101" s="30">
        <v>0</v>
      </c>
      <c r="PL101" s="30"/>
      <c r="PM101" s="334"/>
      <c r="PN101" s="341" t="s">
        <v>972</v>
      </c>
      <c r="PO101" s="334" t="s">
        <v>17</v>
      </c>
      <c r="PP101" s="200">
        <v>2407.8740082170316</v>
      </c>
      <c r="PQ101" s="56">
        <v>2220.7924770497352</v>
      </c>
      <c r="PR101" s="56">
        <v>2393.0833333333335</v>
      </c>
      <c r="PS101" s="56">
        <v>2425</v>
      </c>
      <c r="PT101" s="200">
        <v>2151.6666666666665</v>
      </c>
      <c r="PU101" s="200">
        <v>2059.5416666666665</v>
      </c>
      <c r="PV101" s="200">
        <v>2813.8101851851857</v>
      </c>
      <c r="PW101" s="200">
        <v>3372.4709444775326</v>
      </c>
      <c r="PX101" s="200" t="e">
        <f>IF($PI101=1,SUMIF(#REF!,$PF101,#REF!),SUMIF(#REF!,$PJ101,#REF!))</f>
        <v>#REF!</v>
      </c>
      <c r="PY101" s="200" t="e">
        <f>IF($PI101=1,SUMIF(#REF!,$PF101,#REF!),SUMIF(#REF!,$PJ101,#REF!))</f>
        <v>#REF!</v>
      </c>
      <c r="PZ101" s="200" t="e">
        <f>IF($PI101=1,SUMIF(#REF!,$PF101,#REF!),SUMIF(#REF!,$PJ101,#REF!))</f>
        <v>#REF!</v>
      </c>
      <c r="QA101" s="200" t="e">
        <f>IF($PI101=1,SUMIF(#REF!,$PF101,#REF!),SUMIF(#REF!,$PJ101,#REF!))</f>
        <v>#REF!</v>
      </c>
      <c r="QB101" s="200" t="e">
        <f>IF($PI101=1,SUMIF(#REF!,$PF101,#REF!),SUMIF(#REF!,$PJ101,#REF!))</f>
        <v>#REF!</v>
      </c>
      <c r="QC101" s="200" t="e">
        <f>IF($PI101=1,SUMIF(#REF!,$PF101,#REF!),SUMIF(#REF!,$PJ101,#REF!))</f>
        <v>#REF!</v>
      </c>
      <c r="QD101" s="57">
        <f t="shared" si="55"/>
        <v>2.4784044043875046</v>
      </c>
      <c r="QE101" s="57">
        <f t="shared" si="56"/>
        <v>2.6706810000000005</v>
      </c>
      <c r="QF101" s="57">
        <f t="shared" si="50"/>
        <v>2.7063000000000001</v>
      </c>
      <c r="QG101" s="57">
        <f t="shared" si="57"/>
        <v>2.4012600000000002</v>
      </c>
      <c r="QH101" s="57">
        <f t="shared" si="87"/>
        <v>2.2984485000000001</v>
      </c>
      <c r="QI101" s="57">
        <f t="shared" si="88"/>
        <v>3.1402121666666676</v>
      </c>
      <c r="QJ101" s="57">
        <f>IF(Tabelle2[[#This Row],[Index and Premium Usage]]=1,($AW101*(1+$AZ101))*(PW101*(1+$PG101)+$PH101)/1000,($AW101*(1+$AZ101))*(PW101*(1+$PG101)+$PK101)/1000)</f>
        <v>3.7636775740369268</v>
      </c>
      <c r="QK101" s="57" t="e">
        <f>IF($PI101=1,($AW101*(1+$AY101))*(PX101*(1+$PG101)+$PH101)/1000,($AW101*(1+$AZ101))*(PX101*(1+$PG101)+$PK101+Tabelle2[[#This Row],[Premium VW 2023]])/1000)</f>
        <v>#REF!</v>
      </c>
      <c r="QL101" s="57" t="e">
        <f t="shared" si="89"/>
        <v>#REF!</v>
      </c>
      <c r="QM101" s="57" t="e">
        <f t="shared" si="90"/>
        <v>#REF!</v>
      </c>
      <c r="QN101" s="57" t="e">
        <f t="shared" si="91"/>
        <v>#REF!</v>
      </c>
      <c r="QO101" s="57" t="e">
        <f t="shared" si="92"/>
        <v>#REF!</v>
      </c>
      <c r="QP101" s="57" t="e">
        <f t="shared" si="93"/>
        <v>#REF!</v>
      </c>
    </row>
    <row r="102" spans="1:458" ht="15" customHeight="1">
      <c r="A102" s="94" t="s">
        <v>887</v>
      </c>
      <c r="B102" s="94" t="s">
        <v>87</v>
      </c>
      <c r="C102" s="94" t="s">
        <v>1553</v>
      </c>
      <c r="D102" s="2" t="s">
        <v>108</v>
      </c>
      <c r="E102" s="173" t="s">
        <v>304</v>
      </c>
      <c r="F102" s="2" t="s">
        <v>304</v>
      </c>
      <c r="G102" s="2" t="s">
        <v>304</v>
      </c>
      <c r="H102" s="2" t="s">
        <v>1558</v>
      </c>
      <c r="I102" s="188" t="s">
        <v>102</v>
      </c>
      <c r="J102" s="2" t="s">
        <v>322</v>
      </c>
      <c r="K102" s="2" t="s">
        <v>28</v>
      </c>
      <c r="L102" s="2" t="s">
        <v>28</v>
      </c>
      <c r="M102" s="2" t="s">
        <v>323</v>
      </c>
      <c r="N102" s="64">
        <v>0</v>
      </c>
      <c r="O102" s="64"/>
      <c r="P102" s="3"/>
      <c r="Q102" s="2"/>
      <c r="R102" s="63"/>
      <c r="S102" s="63"/>
      <c r="T102" s="94" t="s">
        <v>1282</v>
      </c>
      <c r="U102" s="63" t="s">
        <v>38</v>
      </c>
      <c r="V102" s="63"/>
      <c r="W102" s="63"/>
      <c r="X102" s="94"/>
      <c r="Y102" s="2" t="s">
        <v>235</v>
      </c>
      <c r="Z102" s="2" t="s">
        <v>261</v>
      </c>
      <c r="AA102" s="2" t="s">
        <v>573</v>
      </c>
      <c r="AB102" s="2"/>
      <c r="AC102" s="2"/>
      <c r="AD102" s="63"/>
      <c r="AE102" s="63"/>
      <c r="AF102" s="63" t="s">
        <v>119</v>
      </c>
      <c r="AG102" s="2">
        <v>0</v>
      </c>
      <c r="AH102" s="2">
        <v>0</v>
      </c>
      <c r="AI102" s="2">
        <v>0</v>
      </c>
      <c r="AJ102" s="63" t="s">
        <v>120</v>
      </c>
      <c r="AK102" s="66"/>
      <c r="AL102" s="67"/>
      <c r="AM102" s="67"/>
      <c r="AN102" s="67"/>
      <c r="AO102" s="67"/>
      <c r="AP102" s="67">
        <v>1</v>
      </c>
      <c r="AQ102" s="42"/>
      <c r="AR102" s="37">
        <v>1.2</v>
      </c>
      <c r="AS102" s="67">
        <v>1.2</v>
      </c>
      <c r="AT102" s="67">
        <v>1.2</v>
      </c>
      <c r="AU102" s="67">
        <v>1.2</v>
      </c>
      <c r="AV102" s="67">
        <v>1.2</v>
      </c>
      <c r="AW102" s="33">
        <v>1.2</v>
      </c>
      <c r="AX102" s="193"/>
      <c r="AY102" s="61">
        <v>0</v>
      </c>
      <c r="AZ102" s="61">
        <v>0</v>
      </c>
      <c r="BA102" s="96">
        <v>0</v>
      </c>
      <c r="BB102" s="96">
        <v>0</v>
      </c>
      <c r="BC102" s="96">
        <v>0</v>
      </c>
      <c r="BD102" s="96">
        <v>0</v>
      </c>
      <c r="BE102" s="133">
        <v>0</v>
      </c>
      <c r="BF102" s="133">
        <v>0</v>
      </c>
      <c r="BG102" s="133">
        <v>0</v>
      </c>
      <c r="BH102" s="133">
        <v>0</v>
      </c>
      <c r="BI102" s="133">
        <v>0</v>
      </c>
      <c r="BJ102" s="133">
        <v>0</v>
      </c>
      <c r="BK102" s="133">
        <v>0</v>
      </c>
      <c r="BL102" s="133">
        <v>0</v>
      </c>
      <c r="BM102" s="96">
        <v>0</v>
      </c>
      <c r="BN102" s="96">
        <v>0</v>
      </c>
      <c r="BO102" s="96">
        <v>0</v>
      </c>
      <c r="BP102" s="96">
        <v>0</v>
      </c>
      <c r="BQ102" s="96">
        <v>0</v>
      </c>
      <c r="BR102" s="96">
        <v>0</v>
      </c>
      <c r="BS102" s="96">
        <v>0</v>
      </c>
      <c r="BT102" s="96">
        <v>0</v>
      </c>
      <c r="BU102" s="96">
        <v>0</v>
      </c>
      <c r="BV102" s="96">
        <v>0</v>
      </c>
      <c r="BW102" s="96">
        <v>0</v>
      </c>
      <c r="BX102" s="96">
        <v>0</v>
      </c>
      <c r="BY102" s="96">
        <v>0</v>
      </c>
      <c r="BZ102" s="96">
        <v>0</v>
      </c>
      <c r="CA102" s="96">
        <v>0</v>
      </c>
      <c r="CB102" s="96">
        <v>0</v>
      </c>
      <c r="CC102" s="96">
        <v>0</v>
      </c>
      <c r="CD102" s="96">
        <v>0</v>
      </c>
      <c r="CE102" s="96">
        <v>0</v>
      </c>
      <c r="CF102" s="96">
        <v>0</v>
      </c>
      <c r="CG102" s="96">
        <v>0</v>
      </c>
      <c r="CH102" s="96">
        <v>0</v>
      </c>
      <c r="CI102" s="96">
        <v>0</v>
      </c>
      <c r="CJ102" s="96">
        <v>0</v>
      </c>
      <c r="CK102" s="95">
        <f>SUM(Tabelle2[[#This Row],[Jan 22 CF]:[Mar 22 CF]])</f>
        <v>0</v>
      </c>
      <c r="CL102" s="95">
        <f>SUM(Tabelle2[[#This Row],[Apr 22 CF]:[Jun 22 CF]])</f>
        <v>0</v>
      </c>
      <c r="CM102" s="95">
        <f>SUM(Tabelle2[[#This Row],[Jul 22 CF]:[Sep 22 CF]])</f>
        <v>0</v>
      </c>
      <c r="CN102" s="95">
        <f>SUM(Tabelle2[[#This Row],[Oct 22 CF]:[Dec 22 CF]])</f>
        <v>0</v>
      </c>
      <c r="CO102" s="95">
        <f>SUM(Tabelle2[[#This Row],[Jan 23 CF]:[Mar 23 CF]])</f>
        <v>0</v>
      </c>
      <c r="CP102" s="95">
        <f>SUM(Tabelle2[[#This Row],[Apr 23 CF]:[Jun 23 CF]])</f>
        <v>0</v>
      </c>
      <c r="CQ102" s="95">
        <f>SUM(Tabelle2[[#This Row],[Jul 23 CF]:[Sep 23 CF]])</f>
        <v>0</v>
      </c>
      <c r="CR102" s="95">
        <f>SUM(Tabelle2[[#This Row],[Oct 23 CF]:[Dec 23 CF]])</f>
        <v>0</v>
      </c>
      <c r="CS102" s="95">
        <f>SUM(Tabelle2[[#This Row],[Jan 24 CF]:[Mar 24 CF]])</f>
        <v>0</v>
      </c>
      <c r="CT102" s="95">
        <f>SUM(Tabelle2[[#This Row],[Apr 24 CF]:[Jun 24 CF]])</f>
        <v>0</v>
      </c>
      <c r="CU102" s="95">
        <f>SUM(Tabelle2[[#This Row],[Jul 24 CF]:[Sep 24 CF]])</f>
        <v>0</v>
      </c>
      <c r="CV102" s="95">
        <f>SUM(Tabelle2[[#This Row],[Oct 24 CF]:[Dec 24 CF]])</f>
        <v>0</v>
      </c>
      <c r="CW102" s="98">
        <v>0</v>
      </c>
      <c r="CX102" s="275">
        <v>24</v>
      </c>
      <c r="CY102" s="98">
        <v>0</v>
      </c>
      <c r="CZ102" s="52">
        <v>0</v>
      </c>
      <c r="DA102" s="52">
        <f>SUM(Tabelle2[[#This Row],[Jan 22 CF]:[Dec 22 CF]])</f>
        <v>0</v>
      </c>
      <c r="DB102" s="98">
        <f>SUM(Tabelle2[[#This Row],[Jan 23 CF]:[Dec 23 CF]])</f>
        <v>0</v>
      </c>
      <c r="DC102" s="98">
        <f>SUM(Tabelle2[[#This Row],[Jan 24 CF]:[Dec 24 CF]])</f>
        <v>0</v>
      </c>
      <c r="DD102" s="98">
        <v>0</v>
      </c>
      <c r="DE102" s="98">
        <v>0</v>
      </c>
      <c r="DF102" s="98">
        <v>0</v>
      </c>
      <c r="DG102" s="98">
        <v>0</v>
      </c>
      <c r="DH102" s="98">
        <v>0</v>
      </c>
      <c r="DI102" s="98">
        <v>0</v>
      </c>
      <c r="DJ102" s="98">
        <v>0</v>
      </c>
      <c r="DK102" s="98">
        <v>0</v>
      </c>
      <c r="DL102" s="98">
        <v>0</v>
      </c>
      <c r="DM102" s="98">
        <v>0</v>
      </c>
      <c r="DN102" s="95"/>
      <c r="DO102" s="95"/>
      <c r="DP102" s="226">
        <v>0.95</v>
      </c>
      <c r="DQ102" s="226">
        <v>0.92500000000000004</v>
      </c>
      <c r="DR102" s="226">
        <v>0.8</v>
      </c>
      <c r="DS102" s="226">
        <v>0.85</v>
      </c>
      <c r="DT102" s="226">
        <v>0.9</v>
      </c>
      <c r="DU102" s="226">
        <v>0.9</v>
      </c>
      <c r="DV102" s="226">
        <v>0.9</v>
      </c>
      <c r="DW102" s="226">
        <v>0.9</v>
      </c>
      <c r="DX102" s="226">
        <v>0.9</v>
      </c>
      <c r="DY102" s="226">
        <v>0.9</v>
      </c>
      <c r="DZ102" s="226">
        <v>0.9</v>
      </c>
      <c r="EA102" s="226">
        <v>0.88</v>
      </c>
      <c r="EB102" s="226">
        <v>0.9</v>
      </c>
      <c r="EC102" s="226">
        <v>0.93</v>
      </c>
      <c r="ED102" s="226">
        <v>0.93</v>
      </c>
      <c r="EE102" s="226">
        <v>0.9</v>
      </c>
      <c r="EF102" s="316">
        <v>0.9</v>
      </c>
      <c r="EG102" s="316">
        <v>0.9</v>
      </c>
      <c r="EH102" s="316">
        <v>0.9</v>
      </c>
      <c r="EI102" s="226">
        <v>0.95</v>
      </c>
      <c r="EJ102" s="226">
        <v>0.95</v>
      </c>
      <c r="EK102" s="226">
        <v>0.95</v>
      </c>
      <c r="EL102" s="226">
        <v>0.97499999999999998</v>
      </c>
      <c r="EM102" s="226">
        <v>0.95</v>
      </c>
      <c r="EN102" s="226">
        <v>0.9</v>
      </c>
      <c r="EO102" s="226">
        <v>0.9</v>
      </c>
      <c r="EP102" s="226">
        <v>0.9</v>
      </c>
      <c r="EQ102" s="226">
        <v>0.9</v>
      </c>
      <c r="ER102" s="226">
        <v>0.9</v>
      </c>
      <c r="ES102" s="226">
        <v>0.9</v>
      </c>
      <c r="ET102" s="226">
        <v>0.9</v>
      </c>
      <c r="EU102" s="226">
        <v>0.9</v>
      </c>
      <c r="EV102" s="226">
        <v>0.9</v>
      </c>
      <c r="EW102" s="226">
        <v>0.9</v>
      </c>
      <c r="EX102" s="226">
        <v>0.9</v>
      </c>
      <c r="EY102" s="226">
        <v>0.9</v>
      </c>
      <c r="EZ102" s="316">
        <v>0.9</v>
      </c>
      <c r="FA102" s="226">
        <v>0.9</v>
      </c>
      <c r="FB102" s="226">
        <v>0.85</v>
      </c>
      <c r="FC102" s="226">
        <v>0.85</v>
      </c>
      <c r="FD102" s="226">
        <v>0.85</v>
      </c>
      <c r="FE102" s="226">
        <v>0.85</v>
      </c>
      <c r="FF102" s="226">
        <v>0.85</v>
      </c>
      <c r="FG102" s="226">
        <v>0.85</v>
      </c>
      <c r="FH102" s="226">
        <v>0.85</v>
      </c>
      <c r="FI102" s="226">
        <v>0.85</v>
      </c>
      <c r="FJ102" s="226">
        <v>0.85</v>
      </c>
      <c r="FK102" s="226">
        <v>0.85</v>
      </c>
      <c r="FL102" s="226">
        <v>0.85</v>
      </c>
      <c r="FM102" s="195">
        <f t="shared" si="70"/>
        <v>0</v>
      </c>
      <c r="FN102" s="195">
        <f t="shared" si="71"/>
        <v>0</v>
      </c>
      <c r="FO102" s="195">
        <f t="shared" si="72"/>
        <v>0</v>
      </c>
      <c r="FP102" s="195">
        <f t="shared" si="73"/>
        <v>0</v>
      </c>
      <c r="FQ102" s="195">
        <f t="shared" si="74"/>
        <v>0</v>
      </c>
      <c r="FR102" s="195">
        <f t="shared" si="75"/>
        <v>0</v>
      </c>
      <c r="FS102" s="195">
        <f t="shared" si="76"/>
        <v>0</v>
      </c>
      <c r="FT102" s="95">
        <f t="shared" si="77"/>
        <v>0</v>
      </c>
      <c r="FU102" s="95">
        <f t="shared" si="78"/>
        <v>0</v>
      </c>
      <c r="FV102" s="95">
        <f t="shared" si="79"/>
        <v>0</v>
      </c>
      <c r="FW102" s="95">
        <f t="shared" si="80"/>
        <v>0</v>
      </c>
      <c r="FX102" s="95">
        <f t="shared" si="81"/>
        <v>0</v>
      </c>
      <c r="FY102" s="95">
        <f t="shared" si="82"/>
        <v>0</v>
      </c>
      <c r="FZ102" s="95">
        <f t="shared" si="83"/>
        <v>0</v>
      </c>
      <c r="GA102" s="95">
        <f t="shared" si="63"/>
        <v>0</v>
      </c>
      <c r="GB102" s="95">
        <f t="shared" si="64"/>
        <v>0</v>
      </c>
      <c r="GC102" s="95">
        <f t="shared" si="65"/>
        <v>0</v>
      </c>
      <c r="GD102" s="95">
        <f t="shared" si="66"/>
        <v>0</v>
      </c>
      <c r="GE102" s="95">
        <f t="shared" si="67"/>
        <v>0</v>
      </c>
      <c r="GF102" s="95">
        <f t="shared" si="68"/>
        <v>0</v>
      </c>
      <c r="GG102" s="95">
        <f t="shared" si="69"/>
        <v>0</v>
      </c>
      <c r="GH102" s="95">
        <f t="shared" si="84"/>
        <v>0</v>
      </c>
      <c r="GI102" s="95">
        <f>BW102*Tabelle2[[#This Row],[Nov 2023 AF]]</f>
        <v>0</v>
      </c>
      <c r="GJ102" s="95">
        <f>BX102*Tabelle2[[#This Row],[Dec 2023 AF]]</f>
        <v>0</v>
      </c>
      <c r="GK102" s="95">
        <f>BY102*Tabelle2[[#This Row],[Jan 2024 AF]]</f>
        <v>0</v>
      </c>
      <c r="GL102" s="95">
        <f>BZ102*Tabelle2[[#This Row],[Feb 2024 AF]]</f>
        <v>0</v>
      </c>
      <c r="GM102" s="95">
        <f>CA102*Tabelle2[[#This Row],[Mar 2024 AF]]</f>
        <v>0</v>
      </c>
      <c r="GN102" s="95">
        <f>CB102*Tabelle2[[#This Row],[Apr 2024 AF]]</f>
        <v>0</v>
      </c>
      <c r="GO102" s="95">
        <f>CC102*Tabelle2[[#This Row],[May 2024 AF]]</f>
        <v>0</v>
      </c>
      <c r="GP102" s="95">
        <f>CD102*Tabelle2[[#This Row],[Jun 2024 AF]]</f>
        <v>0</v>
      </c>
      <c r="GQ102" s="95">
        <f>CE102*Tabelle2[[#This Row],[Jul 2024 AF]]</f>
        <v>0</v>
      </c>
      <c r="GR102" s="95">
        <f>CF102*Tabelle2[[#This Row],[Aug 2024 AF]]</f>
        <v>0</v>
      </c>
      <c r="GS102" s="95">
        <f>CG102*Tabelle2[[#This Row],[Sep 2024 AF]]</f>
        <v>0</v>
      </c>
      <c r="GT102" s="95">
        <f>CH102*Tabelle2[[#This Row],[Oct 2024 AF]]</f>
        <v>0</v>
      </c>
      <c r="GU102" s="95">
        <f>CI102*Tabelle2[[#This Row],[Nov 2024 AF]]</f>
        <v>0</v>
      </c>
      <c r="GV102" s="95">
        <f>CJ102*Tabelle2[[#This Row],[Dec 2024 AF]]</f>
        <v>0</v>
      </c>
      <c r="GW102" s="95">
        <f>SUM(Tabelle2[[#This Row],[Jan 22 NF]:[Mar 22 NF]])</f>
        <v>0</v>
      </c>
      <c r="GX102" s="95">
        <f>SUM(Tabelle2[[#This Row],[Apr 22 NF]:[Jun 22 NF]])</f>
        <v>0</v>
      </c>
      <c r="GY102" s="95">
        <f>SUM(Tabelle2[[#This Row],[Jul 22 NF]:[Sep 22 NF]])</f>
        <v>0</v>
      </c>
      <c r="GZ102" s="95">
        <f>SUM(Tabelle2[[#This Row],[Oct 22 NF]:[Dec 22 NF]])</f>
        <v>0</v>
      </c>
      <c r="HA102" s="98">
        <f>SUM(Tabelle2[[#This Row],[Jan 23 NF]:[Mar 23 NF]])</f>
        <v>0</v>
      </c>
      <c r="HB102" s="98">
        <f>SUM(Tabelle2[[#This Row],[Apr 23 NF]:[Jun 23 NF]])</f>
        <v>0</v>
      </c>
      <c r="HC102" s="98">
        <f>SUM(Tabelle2[[#This Row],[Jul 23 NF]:[Sep 23 NF]])</f>
        <v>0</v>
      </c>
      <c r="HD102" s="98">
        <f>SUM(Tabelle2[[#This Row],[Oct 23 NF]:[Dec 23 NF]])</f>
        <v>0</v>
      </c>
      <c r="HE102" s="95">
        <f>SUM(Tabelle2[[#This Row],[Jan 24 NF]:[Mar 24 NF]])</f>
        <v>0</v>
      </c>
      <c r="HF102" s="98">
        <f>SUM(Tabelle2[[#This Row],[Apr 24 NF]:[Jun 24 NF]])</f>
        <v>0</v>
      </c>
      <c r="HG102" s="98">
        <f>SUM(Tabelle2[[#This Row],[Jul 24 NF]:[Sep 24 NF]])</f>
        <v>0</v>
      </c>
      <c r="HH102" s="98">
        <f>SUM(Tabelle2[[#This Row],[Oct 24 NF]:[Dec 24 NF]])</f>
        <v>0</v>
      </c>
      <c r="HI102" s="95">
        <v>0</v>
      </c>
      <c r="HJ102" s="95">
        <v>0</v>
      </c>
      <c r="HK102" s="95">
        <v>0</v>
      </c>
      <c r="HL102" s="95">
        <v>0</v>
      </c>
      <c r="HM102" s="95">
        <v>0</v>
      </c>
      <c r="HN102" s="95">
        <v>0</v>
      </c>
      <c r="HO102" s="95">
        <v>0</v>
      </c>
      <c r="HP102" s="95">
        <v>0</v>
      </c>
      <c r="HQ102" s="95">
        <v>0</v>
      </c>
      <c r="HR102" s="95">
        <v>0</v>
      </c>
      <c r="HS102" s="95">
        <v>0</v>
      </c>
      <c r="HT102" s="95">
        <v>0</v>
      </c>
      <c r="HU102" s="95">
        <v>0</v>
      </c>
      <c r="HV102" s="98">
        <v>0</v>
      </c>
      <c r="HW102" s="98">
        <v>24</v>
      </c>
      <c r="HX102" s="98">
        <v>0</v>
      </c>
      <c r="HY102" s="98">
        <v>0</v>
      </c>
      <c r="HZ102" s="98">
        <f>SUM(Tabelle2[[#This Row],[Jan 22 NF]:[Dec 22 NF]])</f>
        <v>0</v>
      </c>
      <c r="IA102" s="98">
        <f>SUM(Tabelle2[[#This Row],[Jan 23 NF]:[Dec 23 NF]])</f>
        <v>0</v>
      </c>
      <c r="IB102" s="98">
        <f>SUM(Tabelle2[[#This Row],[Jan 24 NF]:[Dec 24 NF]])</f>
        <v>0</v>
      </c>
      <c r="IC102" s="98">
        <f>IFERROR(Tabelle2[[#This Row],[2025 CF]]*Tabelle2[[#This Row],[2025 AF]],0)</f>
        <v>0</v>
      </c>
      <c r="ID102" s="98">
        <f>IFERROR(Tabelle2[[#This Row],[2026 CF]]*Tabelle2[[#This Row],[2026 AF]],0)</f>
        <v>0</v>
      </c>
      <c r="IE102" s="98">
        <f>IFERROR(Tabelle2[[#This Row],[2027 CF]]*Tabelle2[[#This Row],[2027 AF]],0)</f>
        <v>0</v>
      </c>
      <c r="IF102" s="98">
        <f>IFERROR(Tabelle2[[#This Row],[2028 CF]]*Tabelle2[[#This Row],[2028 AF]],0)</f>
        <v>0</v>
      </c>
      <c r="IG102" s="98">
        <f>IFERROR(Tabelle2[[#This Row],[2029 CF]]*Tabelle2[[#This Row],[2029 AF]],0)</f>
        <v>0</v>
      </c>
      <c r="IH102" s="98">
        <f>IFERROR(Tabelle2[[#This Row],[2030 CF]]*Tabelle2[[#This Row],[2030 AF]],0)</f>
        <v>0</v>
      </c>
      <c r="II102" s="98">
        <f>IFERROR(Tabelle2[[#This Row],[2031 CF]]*Tabelle2[[#This Row],[2031 AF]],0)</f>
        <v>0</v>
      </c>
      <c r="IJ102" s="98">
        <f>IFERROR(Tabelle2[[#This Row],[2032 CF]]*Tabelle2[[#This Row],[2032 AF]],0)</f>
        <v>0</v>
      </c>
      <c r="IK102" s="98">
        <f>IFERROR(Tabelle2[[#This Row],[2033 CF]]*Tabelle2[[#This Row],[2033 AF]],0)</f>
        <v>0</v>
      </c>
      <c r="IL102" s="98">
        <f>IFERROR(Tabelle2[[#This Row],[2034 CF]]*Tabelle2[[#This Row],[2034 AF]],0)</f>
        <v>0</v>
      </c>
      <c r="IM102" s="98">
        <f>IFERROR(Tabelle2[[#This Row],[2035 CF]]*Tabelle2[[#This Row],[2035 AF]],0)</f>
        <v>0</v>
      </c>
      <c r="IN102" s="51">
        <v>0</v>
      </c>
      <c r="IO102" s="51">
        <v>0</v>
      </c>
      <c r="IP102" s="51">
        <v>0</v>
      </c>
      <c r="IQ102" s="51">
        <v>0</v>
      </c>
      <c r="IR102" s="51">
        <v>0</v>
      </c>
      <c r="IS102" s="51">
        <v>0</v>
      </c>
      <c r="IT102" s="51">
        <v>0</v>
      </c>
      <c r="IU102" s="51">
        <v>0</v>
      </c>
      <c r="IV102" s="51">
        <v>0</v>
      </c>
      <c r="IW102" s="51">
        <v>0</v>
      </c>
      <c r="IX102" s="51">
        <v>0</v>
      </c>
      <c r="IY102" s="51">
        <v>0</v>
      </c>
      <c r="IZ102" s="199">
        <v>0</v>
      </c>
      <c r="JA102" s="199">
        <v>0</v>
      </c>
      <c r="JB102" s="199">
        <v>0</v>
      </c>
      <c r="JC102" s="199">
        <v>0</v>
      </c>
      <c r="JD102" s="199">
        <v>0</v>
      </c>
      <c r="JE102" s="196">
        <v>0</v>
      </c>
      <c r="JF102" s="196">
        <v>0</v>
      </c>
      <c r="JG102" s="196">
        <v>0</v>
      </c>
      <c r="JH102" s="196">
        <v>0</v>
      </c>
      <c r="JI102" s="196">
        <v>0</v>
      </c>
      <c r="JJ102" s="196">
        <v>0</v>
      </c>
      <c r="JK102" s="196">
        <v>0</v>
      </c>
      <c r="JL102" s="196">
        <v>0</v>
      </c>
      <c r="JM102" s="196">
        <v>0</v>
      </c>
      <c r="JN102" s="196">
        <v>0</v>
      </c>
      <c r="JO102" s="196">
        <v>0</v>
      </c>
      <c r="JP102" s="196">
        <v>0</v>
      </c>
      <c r="JQ102" s="196">
        <f>SUM(Tabelle2[[#This Row],[Jan-23B]:[Mar-23B]])</f>
        <v>0</v>
      </c>
      <c r="JR102" s="196">
        <f>SUM(Tabelle2[[#This Row],[Apr-23B]:[Jun-23B]])</f>
        <v>0</v>
      </c>
      <c r="JS102" s="196">
        <f>SUM(Tabelle2[[#This Row],[Jul-23B]:[Sep-23B]])</f>
        <v>0</v>
      </c>
      <c r="JT102" s="196">
        <f>SUM(Tabelle2[[#This Row],[Oct-23B]:[Dec-23B]])</f>
        <v>0</v>
      </c>
      <c r="JU102" s="196">
        <f>SUM(Tabelle2[[#This Row],[1Q23 B1]:[4Q23 B]])</f>
        <v>0</v>
      </c>
      <c r="JV102" s="196">
        <v>0</v>
      </c>
      <c r="JW102" s="196">
        <v>0</v>
      </c>
      <c r="JX102" s="196">
        <v>0</v>
      </c>
      <c r="JY102" s="196">
        <v>0</v>
      </c>
      <c r="JZ102" s="196">
        <v>0</v>
      </c>
      <c r="KA102" s="196">
        <v>0</v>
      </c>
      <c r="KB102" s="196">
        <v>0</v>
      </c>
      <c r="KC102" s="196">
        <v>0</v>
      </c>
      <c r="KD102" s="196">
        <v>0</v>
      </c>
      <c r="KE102" s="196">
        <v>0</v>
      </c>
      <c r="KF102" s="196" t="str">
        <f>IF(SUM(Tabelle2[[#This Row],[2018 NF]:[2028 NF]],Tabelle2[[#This Row],[2023 B]])&gt;0,"yes","no")</f>
        <v>yes</v>
      </c>
      <c r="KG102" s="196">
        <f>IFERROR(INDEX(Tabelle2[[#Headers],[2005 NF]:[2034 NF]],MATCH(TRUE,INDEX(Tabelle2[[#This Row],[2005 NF]:[2034 NF]]&gt;1000,),0)),0)</f>
        <v>0</v>
      </c>
      <c r="KH102" s="196">
        <f>IFERROR(LOOKUP(2,1/(Tabelle2[[#This Row],[2005 NF]:[2035 NF]]&gt;1000),Tabelle2[[#Headers],[2005 NF]:[2035 NF]]),0)</f>
        <v>0</v>
      </c>
      <c r="KI102" s="196">
        <f>SUM(Tabelle2[[#This Row],[Jan 23 NF]:[Mar 23 NF]])</f>
        <v>0</v>
      </c>
      <c r="KJ102" s="196">
        <f>SUM(Tabelle2[[#This Row],[Jan-23B]:[Mar-23B]])</f>
        <v>0</v>
      </c>
      <c r="KK102" s="52">
        <v>0</v>
      </c>
      <c r="KL102" s="52">
        <v>0</v>
      </c>
      <c r="KM102" s="52">
        <v>0</v>
      </c>
      <c r="KN102" s="52">
        <v>0</v>
      </c>
      <c r="KO102" s="52">
        <v>0</v>
      </c>
      <c r="KP102" s="52">
        <v>0</v>
      </c>
      <c r="KQ102" s="52">
        <v>0</v>
      </c>
      <c r="KR102" s="52">
        <v>0</v>
      </c>
      <c r="KS102" s="52">
        <v>0</v>
      </c>
      <c r="KT102" s="52">
        <v>0</v>
      </c>
      <c r="KU102" s="52">
        <v>0</v>
      </c>
      <c r="KV102" s="52">
        <v>0</v>
      </c>
      <c r="KW102" s="52">
        <v>0</v>
      </c>
      <c r="KX102" s="52">
        <v>0</v>
      </c>
      <c r="KY102" s="52">
        <v>0</v>
      </c>
      <c r="KZ102" s="52">
        <v>0</v>
      </c>
      <c r="LA102" s="52" t="e">
        <f>$AV102*2.204623/#REF!*$AP102*Tabelle2[[#This Row],[May 23 NF]]</f>
        <v>#REF!</v>
      </c>
      <c r="LB102" s="52" t="e">
        <f>$AV102*2.204623/#REF!*$AP102*Tabelle2[[#This Row],[Jun 23 NF]]</f>
        <v>#REF!</v>
      </c>
      <c r="LC102" s="52" t="e">
        <f>$AV102*2.204623/#REF!*$AP102*Tabelle2[[#This Row],[Jul 23 NF]]</f>
        <v>#REF!</v>
      </c>
      <c r="LD102" s="52" t="e">
        <f>$AV102*2.204623/#REF!*$AP102*Tabelle2[[#This Row],[Aug 23 NF]]</f>
        <v>#REF!</v>
      </c>
      <c r="LE102" s="52" t="e">
        <f>$AV102*2.204623/#REF!*$AP102*Tabelle2[[#This Row],[Sep 23 NF]]</f>
        <v>#REF!</v>
      </c>
      <c r="LF102" s="52" t="e">
        <f>$AV102*2.204623/#REF!*$AP102*Tabelle2[[#This Row],[Oct 23 NF]]</f>
        <v>#REF!</v>
      </c>
      <c r="LG102" s="52" t="e">
        <f>$AV102*2.204623/#REF!*$AP102*Tabelle2[[#This Row],[Nov 23 NF]]</f>
        <v>#REF!</v>
      </c>
      <c r="LH102" s="52" t="e">
        <f>$AV102*2.204623/#REF!*$AP102*Tabelle2[[#This Row],[Dec 23 NF]]</f>
        <v>#REF!</v>
      </c>
      <c r="LI102" s="52" t="e">
        <f>$AV102*2.204623/#REF!*$AP102*Tabelle2[[#This Row],[Jan 24 NF]]</f>
        <v>#REF!</v>
      </c>
      <c r="LJ102" s="52" t="e">
        <f>$AV102*2.204623/#REF!*$AP102*Tabelle2[[#This Row],[Feb 24 NF]]</f>
        <v>#REF!</v>
      </c>
      <c r="LK102" s="52" t="e">
        <f>$AV102*2.204623/#REF!*$AP102*Tabelle2[[#This Row],[Mar 24 NF]]</f>
        <v>#REF!</v>
      </c>
      <c r="LL102" s="52" t="e">
        <f>$AV102*2.204623/#REF!*$AP102*Tabelle2[[#This Row],[Apr 24 NF]]</f>
        <v>#REF!</v>
      </c>
      <c r="LM102" s="52" t="e">
        <f>$AV102*2.204623/#REF!*$AP102*Tabelle2[[#This Row],[May 24 NF]]</f>
        <v>#REF!</v>
      </c>
      <c r="LN102" s="52" t="e">
        <f>$AV102*2.204623/#REF!*$AP102*Tabelle2[[#This Row],[Jun 24 NF]]</f>
        <v>#REF!</v>
      </c>
      <c r="LO102" s="52" t="e">
        <f>$AV102*2.204623/#REF!*$AP102*Tabelle2[[#This Row],[Jul 24 NF]]</f>
        <v>#REF!</v>
      </c>
      <c r="LP102" s="52" t="e">
        <f>$AV102*2.204623/#REF!*$AP102*Tabelle2[[#This Row],[Aug 24 NF]]</f>
        <v>#REF!</v>
      </c>
      <c r="LQ102" s="52" t="e">
        <f>$AV102*2.204623/#REF!*$AP102*Tabelle2[[#This Row],[Sep 24 NF]]</f>
        <v>#REF!</v>
      </c>
      <c r="LR102" s="52" t="e">
        <f>$AV102*2.204623/#REF!*$AP102*Tabelle2[[#This Row],[Oct 24 NF]]</f>
        <v>#REF!</v>
      </c>
      <c r="LS102" s="52" t="e">
        <f>$AV102*2.204623/#REF!*$AP102*Tabelle2[[#This Row],[Nov 24 NF]]</f>
        <v>#REF!</v>
      </c>
      <c r="LT102" s="52" t="e">
        <f>$AV102*2.204623/#REF!*$AP102*Tabelle2[[#This Row],[Dec 24 NF]]</f>
        <v>#REF!</v>
      </c>
      <c r="LU102" s="198">
        <f>SUM(Tabelle2[[#This Row],[Jan 22 EV]:[Mar 22 EV]])</f>
        <v>0</v>
      </c>
      <c r="LV102" s="198">
        <f>SUM(Tabelle2[[#This Row],[Apr 22 EV]:[Jun 22 EV]])</f>
        <v>0</v>
      </c>
      <c r="LW102" s="198">
        <f>SUM(Tabelle2[[#This Row],[Jul 22 EV]:[Sep 22 EV]])</f>
        <v>0</v>
      </c>
      <c r="LX102" s="198">
        <f>SUM(Tabelle2[[#This Row],[Oct 22 EV]:[Dec 22 EV]])</f>
        <v>0</v>
      </c>
      <c r="LY102" s="198">
        <f>SUM(Tabelle2[[#This Row],[Jan 23 EV]:[Mar 23 EV]])</f>
        <v>0</v>
      </c>
      <c r="LZ102" s="198" t="e">
        <f>SUM(Tabelle2[[#This Row],[Apr 23 EV]:[Jun 23 EV]])</f>
        <v>#REF!</v>
      </c>
      <c r="MA102" s="198" t="e">
        <f>SUM(Tabelle2[[#This Row],[Jul 23 EV]:[Sep 23 EV]])</f>
        <v>#REF!</v>
      </c>
      <c r="MB102" s="198" t="e">
        <f>SUM(Tabelle2[[#This Row],[Oct 23 EV]:[Dec 23 EV]])</f>
        <v>#REF!</v>
      </c>
      <c r="MC102" s="198" t="e">
        <f>SUM(Tabelle2[[#This Row],[Jan 24 EV]:[Mar 24 EV]])</f>
        <v>#REF!</v>
      </c>
      <c r="MD102" s="198" t="e">
        <f>SUM(Tabelle2[[#This Row],[Apr 24 EV]:[Jun 24 EV]])</f>
        <v>#REF!</v>
      </c>
      <c r="ME102" s="198" t="e">
        <f>SUM(Tabelle2[[#This Row],[Jul 24 EV]:[Sep 24 EV]])</f>
        <v>#REF!</v>
      </c>
      <c r="MF102" s="198" t="e">
        <f>SUM(Tabelle2[[#This Row],[Oct 24 EV]:[Dec 24 EV]])</f>
        <v>#REF!</v>
      </c>
      <c r="MG102" s="68">
        <v>0</v>
      </c>
      <c r="MH102" s="68">
        <v>0</v>
      </c>
      <c r="MI102" s="68">
        <v>0</v>
      </c>
      <c r="MJ102" s="68">
        <v>0</v>
      </c>
      <c r="MK102" s="68">
        <v>0</v>
      </c>
      <c r="ML102" s="68">
        <v>0</v>
      </c>
      <c r="MM102" s="68">
        <v>0</v>
      </c>
      <c r="MN102" s="68">
        <v>0</v>
      </c>
      <c r="MO102" s="68">
        <v>0</v>
      </c>
      <c r="MP102" s="98">
        <v>0</v>
      </c>
      <c r="MQ102" s="98" t="e">
        <f>$AS102*2.204623/#REF!*$AP102*HU102</f>
        <v>#REF!</v>
      </c>
      <c r="MR102" s="98" t="e">
        <f>$AT102*2.204623/#REF!*$AP102*HV102</f>
        <v>#REF!</v>
      </c>
      <c r="MS102" s="98">
        <v>2.11643808</v>
      </c>
      <c r="MT102" s="98">
        <v>0</v>
      </c>
      <c r="MU102" s="98">
        <v>0</v>
      </c>
      <c r="MV102" s="98">
        <f>SUM(Tabelle2[[#This Row],[Jan 22 EV]:[Dec 22 EV]])</f>
        <v>0</v>
      </c>
      <c r="MW102" s="98" t="e">
        <f>SUM(Tabelle2[[#This Row],[Jan 23 EV]:[Dec 23 EV]])</f>
        <v>#REF!</v>
      </c>
      <c r="MX102" s="98" t="e">
        <f>SUM(Tabelle2[[#This Row],[Jan 24 EV]:[Dec 24 EV]])</f>
        <v>#REF!</v>
      </c>
      <c r="MY102" s="98">
        <f t="shared" si="51"/>
        <v>0</v>
      </c>
      <c r="MZ102" s="98">
        <f t="shared" si="52"/>
        <v>0</v>
      </c>
      <c r="NA102" s="98">
        <f t="shared" si="53"/>
        <v>0</v>
      </c>
      <c r="NB102" s="98">
        <f t="shared" si="54"/>
        <v>0</v>
      </c>
      <c r="NC102" s="52">
        <v>0</v>
      </c>
      <c r="ND102" s="52">
        <v>0</v>
      </c>
      <c r="NE102" s="52">
        <v>0</v>
      </c>
      <c r="NF102" s="52">
        <v>0</v>
      </c>
      <c r="NG102" s="52">
        <v>0</v>
      </c>
      <c r="NH102" s="52">
        <v>0</v>
      </c>
      <c r="NI102" s="52">
        <v>0</v>
      </c>
      <c r="NJ102" s="52">
        <v>0</v>
      </c>
      <c r="NK102" s="52">
        <v>0</v>
      </c>
      <c r="NL102" s="52">
        <v>0</v>
      </c>
      <c r="NM102" s="52">
        <v>0</v>
      </c>
      <c r="NN102" s="52">
        <v>0</v>
      </c>
      <c r="NO102" s="198">
        <f t="shared" si="58"/>
        <v>0</v>
      </c>
      <c r="NP102" s="198">
        <f t="shared" si="59"/>
        <v>0</v>
      </c>
      <c r="NQ102" s="198">
        <f t="shared" si="60"/>
        <v>0</v>
      </c>
      <c r="NR102" s="198">
        <f t="shared" si="61"/>
        <v>0</v>
      </c>
      <c r="NS102" s="198">
        <f t="shared" si="62"/>
        <v>0</v>
      </c>
      <c r="NT102" s="198">
        <v>0</v>
      </c>
      <c r="NU102" s="198">
        <v>0</v>
      </c>
      <c r="NV102" s="198">
        <v>0</v>
      </c>
      <c r="NW102" s="198">
        <v>0</v>
      </c>
      <c r="NX102" s="198">
        <v>0</v>
      </c>
      <c r="NY102" s="198">
        <v>0</v>
      </c>
      <c r="NZ102" s="198">
        <v>0</v>
      </c>
      <c r="OA102" s="198">
        <v>0</v>
      </c>
      <c r="OB102" s="198">
        <v>0</v>
      </c>
      <c r="OC102" s="198">
        <v>0</v>
      </c>
      <c r="OD102" s="198">
        <v>0</v>
      </c>
      <c r="OE102" s="198">
        <v>0</v>
      </c>
      <c r="OF102" s="198">
        <f>SUM(Tabelle2[[#This Row],[Jan 23 B EV]:[Mar 23 B EV]])</f>
        <v>0</v>
      </c>
      <c r="OG102" s="198">
        <f>SUM(Tabelle2[[#This Row],[Apr 23 B EV]:[Jun 23 B EV]])</f>
        <v>0</v>
      </c>
      <c r="OH102" s="198">
        <f>SUM(Tabelle2[[#This Row],[Jul 23 B EV]:[Sep 23 B EV]])</f>
        <v>0</v>
      </c>
      <c r="OI102" s="198">
        <f>SUM(Tabelle2[[#This Row],[Oct 23 B EV]:[Dec 23 B EV]])</f>
        <v>0</v>
      </c>
      <c r="OJ102" s="198">
        <f>SUM(Tabelle2[[#This Row],[Jan 23 B EV]:[Dec 23 B EV]])</f>
        <v>0</v>
      </c>
      <c r="OK102" s="68"/>
      <c r="OL102" s="68"/>
      <c r="OM102" s="43" t="s">
        <v>959</v>
      </c>
      <c r="ON102" s="43" t="s">
        <v>975</v>
      </c>
      <c r="OO102" s="43">
        <v>0</v>
      </c>
      <c r="OP102" s="43">
        <v>0</v>
      </c>
      <c r="OQ102" s="68"/>
      <c r="OR102" s="68"/>
      <c r="OS102" s="68"/>
      <c r="OT102" s="68"/>
      <c r="OU102" s="68"/>
      <c r="OV102" s="68"/>
      <c r="OW102" s="68"/>
      <c r="OX102" s="198">
        <v>0</v>
      </c>
      <c r="OY102" s="198">
        <v>0</v>
      </c>
      <c r="OZ102" s="198">
        <v>0</v>
      </c>
      <c r="PA102" s="198">
        <v>0</v>
      </c>
      <c r="PB102" s="353">
        <v>0</v>
      </c>
      <c r="PC102" s="130" t="s">
        <v>57</v>
      </c>
      <c r="PD102" s="332" t="s">
        <v>162</v>
      </c>
      <c r="PE102" s="3" t="s">
        <v>159</v>
      </c>
      <c r="PF102" s="328" t="s">
        <v>190</v>
      </c>
      <c r="PG102" s="131">
        <v>0</v>
      </c>
      <c r="PH102" s="55">
        <v>274.39999999999998</v>
      </c>
      <c r="PI102" s="4">
        <v>1</v>
      </c>
      <c r="PJ102" s="4" t="s">
        <v>190</v>
      </c>
      <c r="PK102" s="4">
        <v>274.39999999999998</v>
      </c>
      <c r="PL102" s="4"/>
      <c r="PM102" s="334"/>
      <c r="PN102" s="332" t="s">
        <v>972</v>
      </c>
      <c r="PO102" s="3" t="s">
        <v>17</v>
      </c>
      <c r="PP102" s="200">
        <v>1514.6759560378769</v>
      </c>
      <c r="PQ102" s="56">
        <v>1458.5264388439821</v>
      </c>
      <c r="PR102" s="56">
        <v>1748.2400132301209</v>
      </c>
      <c r="PS102" s="56">
        <v>1793.170691875157</v>
      </c>
      <c r="PT102" s="200">
        <v>1579.9397350501818</v>
      </c>
      <c r="PU102" s="200">
        <v>1506.0252838259262</v>
      </c>
      <c r="PV102" s="200">
        <v>2178.5553362573096</v>
      </c>
      <c r="PW102" s="200">
        <v>2567.1720198155649</v>
      </c>
      <c r="PX102" s="200" t="e">
        <f>IF($PI102=1,SUMIF(#REF!,$PF102,#REF!),SUMIF(#REF!,$PJ102,#REF!))</f>
        <v>#REF!</v>
      </c>
      <c r="PY102" s="200" t="e">
        <f>IF($PI102=1,SUMIF(#REF!,$PF102,#REF!),SUMIF(#REF!,$PJ102,#REF!))</f>
        <v>#REF!</v>
      </c>
      <c r="PZ102" s="200" t="e">
        <f>IF($PI102=1,SUMIF(#REF!,$PF102,#REF!),SUMIF(#REF!,$PJ102,#REF!))</f>
        <v>#REF!</v>
      </c>
      <c r="QA102" s="200" t="e">
        <f>IF($PI102=1,SUMIF(#REF!,$PF102,#REF!),SUMIF(#REF!,$PJ102,#REF!))</f>
        <v>#REF!</v>
      </c>
      <c r="QB102" s="200" t="e">
        <f>IF($PI102=1,SUMIF(#REF!,$PF102,#REF!),SUMIF(#REF!,$PJ102,#REF!))</f>
        <v>#REF!</v>
      </c>
      <c r="QC102" s="200" t="e">
        <f>IF($PI102=1,SUMIF(#REF!,$PF102,#REF!),SUMIF(#REF!,$PJ102,#REF!))</f>
        <v>#REF!</v>
      </c>
      <c r="QD102" s="57">
        <f t="shared" si="55"/>
        <v>2.0795117266127781</v>
      </c>
      <c r="QE102" s="57">
        <f t="shared" si="56"/>
        <v>2.4271680158761453</v>
      </c>
      <c r="QF102" s="57">
        <f t="shared" si="50"/>
        <v>2.4810848302501887</v>
      </c>
      <c r="QG102" s="57">
        <f t="shared" si="57"/>
        <v>2.2252076820602182</v>
      </c>
      <c r="QH102" s="57">
        <f t="shared" si="87"/>
        <v>2.1365103405911112</v>
      </c>
      <c r="QI102" s="57">
        <f t="shared" si="88"/>
        <v>2.9435464035087717</v>
      </c>
      <c r="QJ102" s="57">
        <f>IF(Tabelle2[[#This Row],[Index and Premium Usage]]=1,($AW102*(1+$AZ102))*(PW102*(1+$PG102)+$PH102)/1000,($AW102*(1+$AZ102))*(PW102*(1+$PG102)+$PK102)/1000)</f>
        <v>3.4098864237786781</v>
      </c>
      <c r="QK102" s="57" t="e">
        <f>IF($PI102=1,($AW102*(1+$AY102))*(PX102*(1+$PG102)+$PH102)/1000,($AW102*(1+$AZ102))*(PX102*(1+$PG102)+$PK102+Tabelle2[[#This Row],[Premium VW 2023]])/1000)</f>
        <v>#REF!</v>
      </c>
      <c r="QL102" s="57" t="e">
        <f t="shared" si="89"/>
        <v>#REF!</v>
      </c>
      <c r="QM102" s="57" t="e">
        <f t="shared" si="90"/>
        <v>#REF!</v>
      </c>
      <c r="QN102" s="57" t="e">
        <f t="shared" si="91"/>
        <v>#REF!</v>
      </c>
      <c r="QO102" s="57" t="e">
        <f t="shared" si="92"/>
        <v>#REF!</v>
      </c>
      <c r="QP102" s="57" t="e">
        <f t="shared" si="93"/>
        <v>#REF!</v>
      </c>
    </row>
    <row r="103" spans="1:458" ht="15" customHeight="1">
      <c r="A103" s="94" t="s">
        <v>888</v>
      </c>
      <c r="B103" s="94" t="s">
        <v>87</v>
      </c>
      <c r="C103" s="94" t="s">
        <v>1553</v>
      </c>
      <c r="D103" s="2" t="s">
        <v>108</v>
      </c>
      <c r="E103" s="173" t="s">
        <v>304</v>
      </c>
      <c r="F103" s="2" t="s">
        <v>304</v>
      </c>
      <c r="G103" s="2" t="s">
        <v>304</v>
      </c>
      <c r="H103" s="2" t="s">
        <v>1558</v>
      </c>
      <c r="I103" s="188" t="s">
        <v>102</v>
      </c>
      <c r="J103" s="2" t="s">
        <v>322</v>
      </c>
      <c r="K103" s="2" t="s">
        <v>28</v>
      </c>
      <c r="L103" s="2" t="s">
        <v>28</v>
      </c>
      <c r="M103" s="2" t="s">
        <v>324</v>
      </c>
      <c r="N103" s="64">
        <v>0</v>
      </c>
      <c r="O103" s="64"/>
      <c r="P103" s="3"/>
      <c r="Q103" s="2"/>
      <c r="R103" s="63"/>
      <c r="S103" s="63"/>
      <c r="T103" s="94" t="s">
        <v>1282</v>
      </c>
      <c r="U103" s="63" t="s">
        <v>38</v>
      </c>
      <c r="V103" s="63"/>
      <c r="W103" s="63"/>
      <c r="X103" s="94"/>
      <c r="Y103" s="2" t="s">
        <v>235</v>
      </c>
      <c r="Z103" s="2" t="s">
        <v>261</v>
      </c>
      <c r="AA103" s="2" t="s">
        <v>574</v>
      </c>
      <c r="AB103" s="2">
        <v>0</v>
      </c>
      <c r="AC103" s="2" t="s">
        <v>1085</v>
      </c>
      <c r="AD103" s="63"/>
      <c r="AE103" s="63"/>
      <c r="AF103" s="63" t="s">
        <v>119</v>
      </c>
      <c r="AG103" s="2">
        <v>0</v>
      </c>
      <c r="AH103" s="2">
        <v>0</v>
      </c>
      <c r="AI103" s="2">
        <v>0</v>
      </c>
      <c r="AJ103" s="63" t="s">
        <v>120</v>
      </c>
      <c r="AK103" s="66"/>
      <c r="AL103" s="67"/>
      <c r="AM103" s="67"/>
      <c r="AN103" s="67"/>
      <c r="AO103" s="67"/>
      <c r="AP103" s="67">
        <v>1</v>
      </c>
      <c r="AQ103" s="78"/>
      <c r="AR103" s="37">
        <v>1.5</v>
      </c>
      <c r="AS103" s="67">
        <v>1.5</v>
      </c>
      <c r="AT103" s="67">
        <v>1.5</v>
      </c>
      <c r="AU103" s="33">
        <v>1.5</v>
      </c>
      <c r="AV103" s="33">
        <v>1.5</v>
      </c>
      <c r="AW103" s="33">
        <v>1.5</v>
      </c>
      <c r="AX103" s="193"/>
      <c r="AY103" s="61">
        <v>0</v>
      </c>
      <c r="AZ103" s="61">
        <v>0</v>
      </c>
      <c r="BA103" s="96">
        <v>0</v>
      </c>
      <c r="BB103" s="96">
        <v>0</v>
      </c>
      <c r="BC103" s="96">
        <v>0</v>
      </c>
      <c r="BD103" s="96">
        <v>0</v>
      </c>
      <c r="BE103" s="133">
        <v>0</v>
      </c>
      <c r="BF103" s="133">
        <v>0</v>
      </c>
      <c r="BG103" s="133">
        <v>0</v>
      </c>
      <c r="BH103" s="133">
        <v>0</v>
      </c>
      <c r="BI103" s="133">
        <v>0</v>
      </c>
      <c r="BJ103" s="133">
        <v>0</v>
      </c>
      <c r="BK103" s="133">
        <v>0</v>
      </c>
      <c r="BL103" s="133">
        <v>0</v>
      </c>
      <c r="BM103" s="96">
        <v>0</v>
      </c>
      <c r="BN103" s="96">
        <v>0</v>
      </c>
      <c r="BO103" s="96">
        <v>0</v>
      </c>
      <c r="BP103" s="96">
        <v>0</v>
      </c>
      <c r="BQ103" s="96">
        <v>0</v>
      </c>
      <c r="BR103" s="96">
        <v>0</v>
      </c>
      <c r="BS103" s="96">
        <v>0</v>
      </c>
      <c r="BT103" s="96">
        <v>0</v>
      </c>
      <c r="BU103" s="96">
        <v>0</v>
      </c>
      <c r="BV103" s="96">
        <v>0</v>
      </c>
      <c r="BW103" s="96">
        <v>0</v>
      </c>
      <c r="BX103" s="96">
        <v>0</v>
      </c>
      <c r="BY103" s="96">
        <v>0</v>
      </c>
      <c r="BZ103" s="96">
        <v>0</v>
      </c>
      <c r="CA103" s="96">
        <v>0</v>
      </c>
      <c r="CB103" s="96">
        <v>0</v>
      </c>
      <c r="CC103" s="96">
        <v>0</v>
      </c>
      <c r="CD103" s="96">
        <v>0</v>
      </c>
      <c r="CE103" s="96">
        <v>0</v>
      </c>
      <c r="CF103" s="96">
        <v>0</v>
      </c>
      <c r="CG103" s="96">
        <v>0</v>
      </c>
      <c r="CH103" s="96">
        <v>0</v>
      </c>
      <c r="CI103" s="96">
        <v>0</v>
      </c>
      <c r="CJ103" s="96">
        <v>0</v>
      </c>
      <c r="CK103" s="95">
        <f>SUM(Tabelle2[[#This Row],[Jan 22 CF]:[Mar 22 CF]])</f>
        <v>0</v>
      </c>
      <c r="CL103" s="95">
        <f>SUM(Tabelle2[[#This Row],[Apr 22 CF]:[Jun 22 CF]])</f>
        <v>0</v>
      </c>
      <c r="CM103" s="95">
        <f>SUM(Tabelle2[[#This Row],[Jul 22 CF]:[Sep 22 CF]])</f>
        <v>0</v>
      </c>
      <c r="CN103" s="95">
        <f>SUM(Tabelle2[[#This Row],[Oct 22 CF]:[Dec 22 CF]])</f>
        <v>0</v>
      </c>
      <c r="CO103" s="95">
        <f>SUM(Tabelle2[[#This Row],[Jan 23 CF]:[Mar 23 CF]])</f>
        <v>0</v>
      </c>
      <c r="CP103" s="95">
        <f>SUM(Tabelle2[[#This Row],[Apr 23 CF]:[Jun 23 CF]])</f>
        <v>0</v>
      </c>
      <c r="CQ103" s="95">
        <f>SUM(Tabelle2[[#This Row],[Jul 23 CF]:[Sep 23 CF]])</f>
        <v>0</v>
      </c>
      <c r="CR103" s="95">
        <f>SUM(Tabelle2[[#This Row],[Oct 23 CF]:[Dec 23 CF]])</f>
        <v>0</v>
      </c>
      <c r="CS103" s="95">
        <f>SUM(Tabelle2[[#This Row],[Jan 24 CF]:[Mar 24 CF]])</f>
        <v>0</v>
      </c>
      <c r="CT103" s="95">
        <f>SUM(Tabelle2[[#This Row],[Apr 24 CF]:[Jun 24 CF]])</f>
        <v>0</v>
      </c>
      <c r="CU103" s="95">
        <f>SUM(Tabelle2[[#This Row],[Jul 24 CF]:[Sep 24 CF]])</f>
        <v>0</v>
      </c>
      <c r="CV103" s="95">
        <f>SUM(Tabelle2[[#This Row],[Oct 24 CF]:[Dec 24 CF]])</f>
        <v>0</v>
      </c>
      <c r="CW103" s="98">
        <v>-897</v>
      </c>
      <c r="CX103" s="275">
        <v>24</v>
      </c>
      <c r="CY103" s="98">
        <v>45</v>
      </c>
      <c r="CZ103" s="52">
        <v>138</v>
      </c>
      <c r="DA103" s="52">
        <f>SUM(Tabelle2[[#This Row],[Jan 22 CF]:[Dec 22 CF]])</f>
        <v>0</v>
      </c>
      <c r="DB103" s="98">
        <f>SUM(Tabelle2[[#This Row],[Jan 23 CF]:[Dec 23 CF]])</f>
        <v>0</v>
      </c>
      <c r="DC103" s="98">
        <f>SUM(Tabelle2[[#This Row],[Jan 24 CF]:[Dec 24 CF]])</f>
        <v>0</v>
      </c>
      <c r="DD103" s="98">
        <v>0</v>
      </c>
      <c r="DE103" s="98">
        <v>0</v>
      </c>
      <c r="DF103" s="98">
        <v>0</v>
      </c>
      <c r="DG103" s="98">
        <v>0</v>
      </c>
      <c r="DH103" s="98">
        <v>0</v>
      </c>
      <c r="DI103" s="98">
        <v>0</v>
      </c>
      <c r="DJ103" s="98">
        <v>0</v>
      </c>
      <c r="DK103" s="98">
        <v>0</v>
      </c>
      <c r="DL103" s="98">
        <v>0</v>
      </c>
      <c r="DM103" s="98">
        <v>0</v>
      </c>
      <c r="DN103" s="95"/>
      <c r="DO103" s="95"/>
      <c r="DP103" s="226">
        <v>0.95</v>
      </c>
      <c r="DQ103" s="226">
        <v>0.92500000000000004</v>
      </c>
      <c r="DR103" s="226">
        <v>0.8</v>
      </c>
      <c r="DS103" s="226">
        <v>0.85</v>
      </c>
      <c r="DT103" s="226">
        <v>0.9</v>
      </c>
      <c r="DU103" s="226">
        <v>0.9</v>
      </c>
      <c r="DV103" s="226">
        <v>0.9</v>
      </c>
      <c r="DW103" s="226">
        <v>0.9</v>
      </c>
      <c r="DX103" s="226">
        <v>0.9</v>
      </c>
      <c r="DY103" s="226">
        <v>0.9</v>
      </c>
      <c r="DZ103" s="226">
        <v>0.9</v>
      </c>
      <c r="EA103" s="226">
        <v>0.88</v>
      </c>
      <c r="EB103" s="226">
        <v>0.9</v>
      </c>
      <c r="EC103" s="226">
        <v>0.93</v>
      </c>
      <c r="ED103" s="226">
        <v>0.93</v>
      </c>
      <c r="EE103" s="226">
        <v>0.9</v>
      </c>
      <c r="EF103" s="316">
        <v>0.9</v>
      </c>
      <c r="EG103" s="316">
        <v>0.9</v>
      </c>
      <c r="EH103" s="316">
        <v>0.9</v>
      </c>
      <c r="EI103" s="226">
        <v>0.95</v>
      </c>
      <c r="EJ103" s="226">
        <v>0.95</v>
      </c>
      <c r="EK103" s="226">
        <v>0.95</v>
      </c>
      <c r="EL103" s="226">
        <v>0.97499999999999998</v>
      </c>
      <c r="EM103" s="226">
        <v>0.95</v>
      </c>
      <c r="EN103" s="226">
        <v>0.9</v>
      </c>
      <c r="EO103" s="226">
        <v>0.9</v>
      </c>
      <c r="EP103" s="226">
        <v>0.9</v>
      </c>
      <c r="EQ103" s="226">
        <v>0.9</v>
      </c>
      <c r="ER103" s="226">
        <v>0.9</v>
      </c>
      <c r="ES103" s="226">
        <v>0.9</v>
      </c>
      <c r="ET103" s="226">
        <v>0.9</v>
      </c>
      <c r="EU103" s="226">
        <v>0.9</v>
      </c>
      <c r="EV103" s="226">
        <v>0.9</v>
      </c>
      <c r="EW103" s="226">
        <v>0.9</v>
      </c>
      <c r="EX103" s="226">
        <v>0.9</v>
      </c>
      <c r="EY103" s="226">
        <v>0.9</v>
      </c>
      <c r="EZ103" s="316">
        <v>0.9</v>
      </c>
      <c r="FA103" s="226">
        <v>0.9</v>
      </c>
      <c r="FB103" s="226">
        <v>0.85</v>
      </c>
      <c r="FC103" s="226">
        <v>0.85</v>
      </c>
      <c r="FD103" s="226">
        <v>0.85</v>
      </c>
      <c r="FE103" s="226">
        <v>0.85</v>
      </c>
      <c r="FF103" s="226">
        <v>0.85</v>
      </c>
      <c r="FG103" s="226">
        <v>0.85</v>
      </c>
      <c r="FH103" s="226">
        <v>0.85</v>
      </c>
      <c r="FI103" s="226">
        <v>0.85</v>
      </c>
      <c r="FJ103" s="226">
        <v>0.85</v>
      </c>
      <c r="FK103" s="226">
        <v>0.85</v>
      </c>
      <c r="FL103" s="226">
        <v>0.85</v>
      </c>
      <c r="FM103" s="195">
        <f t="shared" si="70"/>
        <v>0</v>
      </c>
      <c r="FN103" s="195">
        <f t="shared" si="71"/>
        <v>0</v>
      </c>
      <c r="FO103" s="195">
        <f t="shared" si="72"/>
        <v>0</v>
      </c>
      <c r="FP103" s="195">
        <f t="shared" si="73"/>
        <v>0</v>
      </c>
      <c r="FQ103" s="195">
        <f t="shared" si="74"/>
        <v>0</v>
      </c>
      <c r="FR103" s="195">
        <f t="shared" si="75"/>
        <v>0</v>
      </c>
      <c r="FS103" s="195">
        <f t="shared" si="76"/>
        <v>0</v>
      </c>
      <c r="FT103" s="95">
        <f t="shared" si="77"/>
        <v>0</v>
      </c>
      <c r="FU103" s="95">
        <f t="shared" si="78"/>
        <v>0</v>
      </c>
      <c r="FV103" s="95">
        <f t="shared" si="79"/>
        <v>0</v>
      </c>
      <c r="FW103" s="95">
        <f t="shared" si="80"/>
        <v>0</v>
      </c>
      <c r="FX103" s="95">
        <f t="shared" si="81"/>
        <v>0</v>
      </c>
      <c r="FY103" s="95">
        <f t="shared" si="82"/>
        <v>0</v>
      </c>
      <c r="FZ103" s="95">
        <f t="shared" si="83"/>
        <v>0</v>
      </c>
      <c r="GA103" s="95">
        <f t="shared" si="63"/>
        <v>0</v>
      </c>
      <c r="GB103" s="95">
        <f t="shared" si="64"/>
        <v>0</v>
      </c>
      <c r="GC103" s="95">
        <f t="shared" si="65"/>
        <v>0</v>
      </c>
      <c r="GD103" s="95">
        <f t="shared" si="66"/>
        <v>0</v>
      </c>
      <c r="GE103" s="95">
        <f t="shared" si="67"/>
        <v>0</v>
      </c>
      <c r="GF103" s="95">
        <f t="shared" si="68"/>
        <v>0</v>
      </c>
      <c r="GG103" s="95">
        <f t="shared" si="69"/>
        <v>0</v>
      </c>
      <c r="GH103" s="95">
        <f t="shared" si="84"/>
        <v>0</v>
      </c>
      <c r="GI103" s="95">
        <f>BW103*Tabelle2[[#This Row],[Nov 2023 AF]]</f>
        <v>0</v>
      </c>
      <c r="GJ103" s="95">
        <f>BX103*Tabelle2[[#This Row],[Dec 2023 AF]]</f>
        <v>0</v>
      </c>
      <c r="GK103" s="95">
        <f>BY103*Tabelle2[[#This Row],[Jan 2024 AF]]</f>
        <v>0</v>
      </c>
      <c r="GL103" s="95">
        <f>BZ103*Tabelle2[[#This Row],[Feb 2024 AF]]</f>
        <v>0</v>
      </c>
      <c r="GM103" s="95">
        <f>CA103*Tabelle2[[#This Row],[Mar 2024 AF]]</f>
        <v>0</v>
      </c>
      <c r="GN103" s="95">
        <f>CB103*Tabelle2[[#This Row],[Apr 2024 AF]]</f>
        <v>0</v>
      </c>
      <c r="GO103" s="95">
        <f>CC103*Tabelle2[[#This Row],[May 2024 AF]]</f>
        <v>0</v>
      </c>
      <c r="GP103" s="95">
        <f>CD103*Tabelle2[[#This Row],[Jun 2024 AF]]</f>
        <v>0</v>
      </c>
      <c r="GQ103" s="95">
        <f>CE103*Tabelle2[[#This Row],[Jul 2024 AF]]</f>
        <v>0</v>
      </c>
      <c r="GR103" s="95">
        <f>CF103*Tabelle2[[#This Row],[Aug 2024 AF]]</f>
        <v>0</v>
      </c>
      <c r="GS103" s="95">
        <f>CG103*Tabelle2[[#This Row],[Sep 2024 AF]]</f>
        <v>0</v>
      </c>
      <c r="GT103" s="95">
        <f>CH103*Tabelle2[[#This Row],[Oct 2024 AF]]</f>
        <v>0</v>
      </c>
      <c r="GU103" s="95">
        <f>CI103*Tabelle2[[#This Row],[Nov 2024 AF]]</f>
        <v>0</v>
      </c>
      <c r="GV103" s="95">
        <f>CJ103*Tabelle2[[#This Row],[Dec 2024 AF]]</f>
        <v>0</v>
      </c>
      <c r="GW103" s="95">
        <f>SUM(Tabelle2[[#This Row],[Jan 22 NF]:[Mar 22 NF]])</f>
        <v>0</v>
      </c>
      <c r="GX103" s="95">
        <f>SUM(Tabelle2[[#This Row],[Apr 22 NF]:[Jun 22 NF]])</f>
        <v>0</v>
      </c>
      <c r="GY103" s="95">
        <f>SUM(Tabelle2[[#This Row],[Jul 22 NF]:[Sep 22 NF]])</f>
        <v>0</v>
      </c>
      <c r="GZ103" s="95">
        <f>SUM(Tabelle2[[#This Row],[Oct 22 NF]:[Dec 22 NF]])</f>
        <v>0</v>
      </c>
      <c r="HA103" s="98">
        <f>SUM(Tabelle2[[#This Row],[Jan 23 NF]:[Mar 23 NF]])</f>
        <v>0</v>
      </c>
      <c r="HB103" s="98">
        <f>SUM(Tabelle2[[#This Row],[Apr 23 NF]:[Jun 23 NF]])</f>
        <v>0</v>
      </c>
      <c r="HC103" s="98">
        <f>SUM(Tabelle2[[#This Row],[Jul 23 NF]:[Sep 23 NF]])</f>
        <v>0</v>
      </c>
      <c r="HD103" s="98">
        <f>SUM(Tabelle2[[#This Row],[Oct 23 NF]:[Dec 23 NF]])</f>
        <v>0</v>
      </c>
      <c r="HE103" s="95">
        <f>SUM(Tabelle2[[#This Row],[Jan 24 NF]:[Mar 24 NF]])</f>
        <v>0</v>
      </c>
      <c r="HF103" s="98">
        <f>SUM(Tabelle2[[#This Row],[Apr 24 NF]:[Jun 24 NF]])</f>
        <v>0</v>
      </c>
      <c r="HG103" s="98">
        <f>SUM(Tabelle2[[#This Row],[Jul 24 NF]:[Sep 24 NF]])</f>
        <v>0</v>
      </c>
      <c r="HH103" s="98">
        <f>SUM(Tabelle2[[#This Row],[Oct 24 NF]:[Dec 24 NF]])</f>
        <v>0</v>
      </c>
      <c r="HI103" s="95">
        <v>0</v>
      </c>
      <c r="HJ103" s="95">
        <v>0</v>
      </c>
      <c r="HK103" s="95">
        <v>0</v>
      </c>
      <c r="HL103" s="95">
        <v>0</v>
      </c>
      <c r="HM103" s="95">
        <v>0</v>
      </c>
      <c r="HN103" s="95">
        <v>0</v>
      </c>
      <c r="HO103" s="95">
        <v>0</v>
      </c>
      <c r="HP103" s="95">
        <v>0</v>
      </c>
      <c r="HQ103" s="95">
        <v>0</v>
      </c>
      <c r="HR103" s="95">
        <v>0</v>
      </c>
      <c r="HS103" s="95">
        <v>0</v>
      </c>
      <c r="HT103" s="95">
        <v>21</v>
      </c>
      <c r="HU103" s="95">
        <v>117</v>
      </c>
      <c r="HV103" s="98">
        <v>-897</v>
      </c>
      <c r="HW103" s="98">
        <v>24</v>
      </c>
      <c r="HX103" s="98">
        <v>45</v>
      </c>
      <c r="HY103" s="98">
        <v>138</v>
      </c>
      <c r="HZ103" s="98">
        <f>SUM(Tabelle2[[#This Row],[Jan 22 NF]:[Dec 22 NF]])</f>
        <v>0</v>
      </c>
      <c r="IA103" s="98">
        <f>SUM(Tabelle2[[#This Row],[Jan 23 NF]:[Dec 23 NF]])</f>
        <v>0</v>
      </c>
      <c r="IB103" s="98">
        <f>SUM(Tabelle2[[#This Row],[Jan 24 NF]:[Dec 24 NF]])</f>
        <v>0</v>
      </c>
      <c r="IC103" s="98">
        <f>IFERROR(Tabelle2[[#This Row],[2025 CF]]*Tabelle2[[#This Row],[2025 AF]],0)</f>
        <v>0</v>
      </c>
      <c r="ID103" s="98">
        <f>IFERROR(Tabelle2[[#This Row],[2026 CF]]*Tabelle2[[#This Row],[2026 AF]],0)</f>
        <v>0</v>
      </c>
      <c r="IE103" s="98">
        <f>IFERROR(Tabelle2[[#This Row],[2027 CF]]*Tabelle2[[#This Row],[2027 AF]],0)</f>
        <v>0</v>
      </c>
      <c r="IF103" s="98">
        <f>IFERROR(Tabelle2[[#This Row],[2028 CF]]*Tabelle2[[#This Row],[2028 AF]],0)</f>
        <v>0</v>
      </c>
      <c r="IG103" s="98">
        <f>IFERROR(Tabelle2[[#This Row],[2029 CF]]*Tabelle2[[#This Row],[2029 AF]],0)</f>
        <v>0</v>
      </c>
      <c r="IH103" s="98">
        <f>IFERROR(Tabelle2[[#This Row],[2030 CF]]*Tabelle2[[#This Row],[2030 AF]],0)</f>
        <v>0</v>
      </c>
      <c r="II103" s="98">
        <f>IFERROR(Tabelle2[[#This Row],[2031 CF]]*Tabelle2[[#This Row],[2031 AF]],0)</f>
        <v>0</v>
      </c>
      <c r="IJ103" s="98">
        <f>IFERROR(Tabelle2[[#This Row],[2032 CF]]*Tabelle2[[#This Row],[2032 AF]],0)</f>
        <v>0</v>
      </c>
      <c r="IK103" s="98">
        <f>IFERROR(Tabelle2[[#This Row],[2033 CF]]*Tabelle2[[#This Row],[2033 AF]],0)</f>
        <v>0</v>
      </c>
      <c r="IL103" s="98">
        <f>IFERROR(Tabelle2[[#This Row],[2034 CF]]*Tabelle2[[#This Row],[2034 AF]],0)</f>
        <v>0</v>
      </c>
      <c r="IM103" s="98">
        <f>IFERROR(Tabelle2[[#This Row],[2035 CF]]*Tabelle2[[#This Row],[2035 AF]],0)</f>
        <v>0</v>
      </c>
      <c r="IN103" s="51">
        <v>0</v>
      </c>
      <c r="IO103" s="51">
        <v>0</v>
      </c>
      <c r="IP103" s="51">
        <v>0</v>
      </c>
      <c r="IQ103" s="51">
        <v>0</v>
      </c>
      <c r="IR103" s="51">
        <v>0</v>
      </c>
      <c r="IS103" s="51">
        <v>0</v>
      </c>
      <c r="IT103" s="51">
        <v>0</v>
      </c>
      <c r="IU103" s="51">
        <v>0</v>
      </c>
      <c r="IV103" s="51">
        <v>0</v>
      </c>
      <c r="IW103" s="51">
        <v>0</v>
      </c>
      <c r="IX103" s="51">
        <v>0</v>
      </c>
      <c r="IY103" s="51">
        <v>0</v>
      </c>
      <c r="IZ103" s="199">
        <v>0</v>
      </c>
      <c r="JA103" s="199">
        <v>0</v>
      </c>
      <c r="JB103" s="199">
        <v>0</v>
      </c>
      <c r="JC103" s="199">
        <v>0</v>
      </c>
      <c r="JD103" s="199">
        <v>0</v>
      </c>
      <c r="JE103" s="196">
        <v>0</v>
      </c>
      <c r="JF103" s="196">
        <v>0</v>
      </c>
      <c r="JG103" s="196">
        <v>0</v>
      </c>
      <c r="JH103" s="196">
        <v>0</v>
      </c>
      <c r="JI103" s="196">
        <v>0</v>
      </c>
      <c r="JJ103" s="196">
        <v>0</v>
      </c>
      <c r="JK103" s="196">
        <v>0</v>
      </c>
      <c r="JL103" s="196">
        <v>0</v>
      </c>
      <c r="JM103" s="196">
        <v>0</v>
      </c>
      <c r="JN103" s="196">
        <v>0</v>
      </c>
      <c r="JO103" s="196">
        <v>0</v>
      </c>
      <c r="JP103" s="196">
        <v>0</v>
      </c>
      <c r="JQ103" s="196">
        <f>SUM(Tabelle2[[#This Row],[Jan-23B]:[Mar-23B]])</f>
        <v>0</v>
      </c>
      <c r="JR103" s="196">
        <f>SUM(Tabelle2[[#This Row],[Apr-23B]:[Jun-23B]])</f>
        <v>0</v>
      </c>
      <c r="JS103" s="196">
        <f>SUM(Tabelle2[[#This Row],[Jul-23B]:[Sep-23B]])</f>
        <v>0</v>
      </c>
      <c r="JT103" s="196">
        <f>SUM(Tabelle2[[#This Row],[Oct-23B]:[Dec-23B]])</f>
        <v>0</v>
      </c>
      <c r="JU103" s="196">
        <f>SUM(Tabelle2[[#This Row],[1Q23 B1]:[4Q23 B]])</f>
        <v>0</v>
      </c>
      <c r="JV103" s="196">
        <v>0</v>
      </c>
      <c r="JW103" s="196">
        <v>0</v>
      </c>
      <c r="JX103" s="196">
        <v>0</v>
      </c>
      <c r="JY103" s="196">
        <v>0</v>
      </c>
      <c r="JZ103" s="196">
        <v>0</v>
      </c>
      <c r="KA103" s="196">
        <v>0</v>
      </c>
      <c r="KB103" s="196">
        <v>0</v>
      </c>
      <c r="KC103" s="196">
        <v>0</v>
      </c>
      <c r="KD103" s="196">
        <v>0</v>
      </c>
      <c r="KE103" s="196">
        <v>0</v>
      </c>
      <c r="KF103" s="196" t="str">
        <f>IF(SUM(Tabelle2[[#This Row],[2018 NF]:[2028 NF]],Tabelle2[[#This Row],[2023 B]])&gt;0,"yes","no")</f>
        <v>no</v>
      </c>
      <c r="KG103" s="196">
        <f>IFERROR(INDEX(Tabelle2[[#Headers],[2005 NF]:[2034 NF]],MATCH(TRUE,INDEX(Tabelle2[[#This Row],[2005 NF]:[2034 NF]]&gt;1000,),0)),0)</f>
        <v>0</v>
      </c>
      <c r="KH103" s="196">
        <f>IFERROR(LOOKUP(2,1/(Tabelle2[[#This Row],[2005 NF]:[2035 NF]]&gt;1000),Tabelle2[[#Headers],[2005 NF]:[2035 NF]]),0)</f>
        <v>0</v>
      </c>
      <c r="KI103" s="196">
        <f>SUM(Tabelle2[[#This Row],[Jan 23 NF]:[Mar 23 NF]])</f>
        <v>0</v>
      </c>
      <c r="KJ103" s="196">
        <f>SUM(Tabelle2[[#This Row],[Jan-23B]:[Mar-23B]])</f>
        <v>0</v>
      </c>
      <c r="KK103" s="52">
        <v>0</v>
      </c>
      <c r="KL103" s="52">
        <v>0</v>
      </c>
      <c r="KM103" s="52">
        <v>0</v>
      </c>
      <c r="KN103" s="52">
        <v>0</v>
      </c>
      <c r="KO103" s="52">
        <v>0</v>
      </c>
      <c r="KP103" s="52">
        <v>0</v>
      </c>
      <c r="KQ103" s="52">
        <v>0</v>
      </c>
      <c r="KR103" s="52">
        <v>0</v>
      </c>
      <c r="KS103" s="52">
        <v>0</v>
      </c>
      <c r="KT103" s="52">
        <v>0</v>
      </c>
      <c r="KU103" s="52">
        <v>0</v>
      </c>
      <c r="KV103" s="52">
        <v>0</v>
      </c>
      <c r="KW103" s="52">
        <v>0</v>
      </c>
      <c r="KX103" s="52">
        <v>0</v>
      </c>
      <c r="KY103" s="52">
        <v>0</v>
      </c>
      <c r="KZ103" s="52">
        <v>0</v>
      </c>
      <c r="LA103" s="52" t="e">
        <f>$AV103*2.204623/#REF!*$AP103*Tabelle2[[#This Row],[May 23 NF]]</f>
        <v>#REF!</v>
      </c>
      <c r="LB103" s="52" t="e">
        <f>$AV103*2.204623/#REF!*$AP103*Tabelle2[[#This Row],[Jun 23 NF]]</f>
        <v>#REF!</v>
      </c>
      <c r="LC103" s="52" t="e">
        <f>$AV103*2.204623/#REF!*$AP103*Tabelle2[[#This Row],[Jul 23 NF]]</f>
        <v>#REF!</v>
      </c>
      <c r="LD103" s="52" t="e">
        <f>$AV103*2.204623/#REF!*$AP103*Tabelle2[[#This Row],[Aug 23 NF]]</f>
        <v>#REF!</v>
      </c>
      <c r="LE103" s="52" t="e">
        <f>$AV103*2.204623/#REF!*$AP103*Tabelle2[[#This Row],[Sep 23 NF]]</f>
        <v>#REF!</v>
      </c>
      <c r="LF103" s="52" t="e">
        <f>$AV103*2.204623/#REF!*$AP103*Tabelle2[[#This Row],[Oct 23 NF]]</f>
        <v>#REF!</v>
      </c>
      <c r="LG103" s="52" t="e">
        <f>$AV103*2.204623/#REF!*$AP103*Tabelle2[[#This Row],[Nov 23 NF]]</f>
        <v>#REF!</v>
      </c>
      <c r="LH103" s="52" t="e">
        <f>$AV103*2.204623/#REF!*$AP103*Tabelle2[[#This Row],[Dec 23 NF]]</f>
        <v>#REF!</v>
      </c>
      <c r="LI103" s="52" t="e">
        <f>$AV103*2.204623/#REF!*$AP103*Tabelle2[[#This Row],[Jan 24 NF]]</f>
        <v>#REF!</v>
      </c>
      <c r="LJ103" s="52" t="e">
        <f>$AV103*2.204623/#REF!*$AP103*Tabelle2[[#This Row],[Feb 24 NF]]</f>
        <v>#REF!</v>
      </c>
      <c r="LK103" s="52" t="e">
        <f>$AV103*2.204623/#REF!*$AP103*Tabelle2[[#This Row],[Mar 24 NF]]</f>
        <v>#REF!</v>
      </c>
      <c r="LL103" s="52" t="e">
        <f>$AV103*2.204623/#REF!*$AP103*Tabelle2[[#This Row],[Apr 24 NF]]</f>
        <v>#REF!</v>
      </c>
      <c r="LM103" s="52" t="e">
        <f>$AV103*2.204623/#REF!*$AP103*Tabelle2[[#This Row],[May 24 NF]]</f>
        <v>#REF!</v>
      </c>
      <c r="LN103" s="52" t="e">
        <f>$AV103*2.204623/#REF!*$AP103*Tabelle2[[#This Row],[Jun 24 NF]]</f>
        <v>#REF!</v>
      </c>
      <c r="LO103" s="52" t="e">
        <f>$AV103*2.204623/#REF!*$AP103*Tabelle2[[#This Row],[Jul 24 NF]]</f>
        <v>#REF!</v>
      </c>
      <c r="LP103" s="52" t="e">
        <f>$AV103*2.204623/#REF!*$AP103*Tabelle2[[#This Row],[Aug 24 NF]]</f>
        <v>#REF!</v>
      </c>
      <c r="LQ103" s="52" t="e">
        <f>$AV103*2.204623/#REF!*$AP103*Tabelle2[[#This Row],[Sep 24 NF]]</f>
        <v>#REF!</v>
      </c>
      <c r="LR103" s="52" t="e">
        <f>$AV103*2.204623/#REF!*$AP103*Tabelle2[[#This Row],[Oct 24 NF]]</f>
        <v>#REF!</v>
      </c>
      <c r="LS103" s="52" t="e">
        <f>$AV103*2.204623/#REF!*$AP103*Tabelle2[[#This Row],[Nov 24 NF]]</f>
        <v>#REF!</v>
      </c>
      <c r="LT103" s="52" t="e">
        <f>$AV103*2.204623/#REF!*$AP103*Tabelle2[[#This Row],[Dec 24 NF]]</f>
        <v>#REF!</v>
      </c>
      <c r="LU103" s="198">
        <f>SUM(Tabelle2[[#This Row],[Jan 22 EV]:[Mar 22 EV]])</f>
        <v>0</v>
      </c>
      <c r="LV103" s="198">
        <f>SUM(Tabelle2[[#This Row],[Apr 22 EV]:[Jun 22 EV]])</f>
        <v>0</v>
      </c>
      <c r="LW103" s="198">
        <f>SUM(Tabelle2[[#This Row],[Jul 22 EV]:[Sep 22 EV]])</f>
        <v>0</v>
      </c>
      <c r="LX103" s="198">
        <f>SUM(Tabelle2[[#This Row],[Oct 22 EV]:[Dec 22 EV]])</f>
        <v>0</v>
      </c>
      <c r="LY103" s="198">
        <f>SUM(Tabelle2[[#This Row],[Jan 23 EV]:[Mar 23 EV]])</f>
        <v>0</v>
      </c>
      <c r="LZ103" s="198" t="e">
        <f>SUM(Tabelle2[[#This Row],[Apr 23 EV]:[Jun 23 EV]])</f>
        <v>#REF!</v>
      </c>
      <c r="MA103" s="198" t="e">
        <f>SUM(Tabelle2[[#This Row],[Jul 23 EV]:[Sep 23 EV]])</f>
        <v>#REF!</v>
      </c>
      <c r="MB103" s="198" t="e">
        <f>SUM(Tabelle2[[#This Row],[Oct 23 EV]:[Dec 23 EV]])</f>
        <v>#REF!</v>
      </c>
      <c r="MC103" s="198" t="e">
        <f>SUM(Tabelle2[[#This Row],[Jan 24 EV]:[Mar 24 EV]])</f>
        <v>#REF!</v>
      </c>
      <c r="MD103" s="198" t="e">
        <f>SUM(Tabelle2[[#This Row],[Apr 24 EV]:[Jun 24 EV]])</f>
        <v>#REF!</v>
      </c>
      <c r="ME103" s="198" t="e">
        <f>SUM(Tabelle2[[#This Row],[Jul 24 EV]:[Sep 24 EV]])</f>
        <v>#REF!</v>
      </c>
      <c r="MF103" s="198" t="e">
        <f>SUM(Tabelle2[[#This Row],[Oct 24 EV]:[Dec 24 EV]])</f>
        <v>#REF!</v>
      </c>
      <c r="MG103" s="68">
        <v>0</v>
      </c>
      <c r="MH103" s="68">
        <v>0</v>
      </c>
      <c r="MI103" s="68">
        <v>0</v>
      </c>
      <c r="MJ103" s="68">
        <v>0</v>
      </c>
      <c r="MK103" s="68">
        <v>0</v>
      </c>
      <c r="ML103" s="68">
        <v>0</v>
      </c>
      <c r="MM103" s="68">
        <v>0</v>
      </c>
      <c r="MN103" s="68">
        <v>0</v>
      </c>
      <c r="MO103" s="68">
        <v>0</v>
      </c>
      <c r="MP103" s="98">
        <v>2.3148541500000004</v>
      </c>
      <c r="MQ103" s="98" t="e">
        <f>$AS103*2.204623/#REF!*$AP103*HU103</f>
        <v>#REF!</v>
      </c>
      <c r="MR103" s="98" t="e">
        <f>$AT103*2.204623/#REF!*$AP103*HV103</f>
        <v>#REF!</v>
      </c>
      <c r="MS103" s="98">
        <v>2.6455476000000004</v>
      </c>
      <c r="MT103" s="98">
        <v>4.9604017500000008</v>
      </c>
      <c r="MU103" s="98">
        <v>15.211898700000001</v>
      </c>
      <c r="MV103" s="98">
        <f>SUM(Tabelle2[[#This Row],[Jan 22 EV]:[Dec 22 EV]])</f>
        <v>0</v>
      </c>
      <c r="MW103" s="98" t="e">
        <f>SUM(Tabelle2[[#This Row],[Jan 23 EV]:[Dec 23 EV]])</f>
        <v>#REF!</v>
      </c>
      <c r="MX103" s="98" t="e">
        <f>SUM(Tabelle2[[#This Row],[Jan 24 EV]:[Dec 24 EV]])</f>
        <v>#REF!</v>
      </c>
      <c r="MY103" s="98">
        <f t="shared" si="51"/>
        <v>0</v>
      </c>
      <c r="MZ103" s="98">
        <f t="shared" si="52"/>
        <v>0</v>
      </c>
      <c r="NA103" s="98">
        <f t="shared" si="53"/>
        <v>0</v>
      </c>
      <c r="NB103" s="98">
        <f t="shared" si="54"/>
        <v>0</v>
      </c>
      <c r="NC103" s="52">
        <v>0</v>
      </c>
      <c r="ND103" s="52">
        <v>0</v>
      </c>
      <c r="NE103" s="52">
        <v>0</v>
      </c>
      <c r="NF103" s="52">
        <v>0</v>
      </c>
      <c r="NG103" s="52">
        <v>0</v>
      </c>
      <c r="NH103" s="52">
        <v>0</v>
      </c>
      <c r="NI103" s="52">
        <v>0</v>
      </c>
      <c r="NJ103" s="52">
        <v>0</v>
      </c>
      <c r="NK103" s="52">
        <v>0</v>
      </c>
      <c r="NL103" s="52">
        <v>0</v>
      </c>
      <c r="NM103" s="52">
        <v>0</v>
      </c>
      <c r="NN103" s="52">
        <v>0</v>
      </c>
      <c r="NO103" s="198">
        <f t="shared" si="58"/>
        <v>0</v>
      </c>
      <c r="NP103" s="198">
        <f t="shared" si="59"/>
        <v>0</v>
      </c>
      <c r="NQ103" s="198">
        <f t="shared" si="60"/>
        <v>0</v>
      </c>
      <c r="NR103" s="198">
        <f t="shared" si="61"/>
        <v>0</v>
      </c>
      <c r="NS103" s="198">
        <f t="shared" si="62"/>
        <v>0</v>
      </c>
      <c r="NT103" s="198">
        <v>0</v>
      </c>
      <c r="NU103" s="198">
        <v>0</v>
      </c>
      <c r="NV103" s="198">
        <v>0</v>
      </c>
      <c r="NW103" s="198">
        <v>0</v>
      </c>
      <c r="NX103" s="198">
        <v>0</v>
      </c>
      <c r="NY103" s="198">
        <v>0</v>
      </c>
      <c r="NZ103" s="198">
        <v>0</v>
      </c>
      <c r="OA103" s="198">
        <v>0</v>
      </c>
      <c r="OB103" s="198">
        <v>0</v>
      </c>
      <c r="OC103" s="198">
        <v>0</v>
      </c>
      <c r="OD103" s="198">
        <v>0</v>
      </c>
      <c r="OE103" s="198">
        <v>0</v>
      </c>
      <c r="OF103" s="198">
        <f>SUM(Tabelle2[[#This Row],[Jan 23 B EV]:[Mar 23 B EV]])</f>
        <v>0</v>
      </c>
      <c r="OG103" s="198">
        <f>SUM(Tabelle2[[#This Row],[Apr 23 B EV]:[Jun 23 B EV]])</f>
        <v>0</v>
      </c>
      <c r="OH103" s="198">
        <f>SUM(Tabelle2[[#This Row],[Jul 23 B EV]:[Sep 23 B EV]])</f>
        <v>0</v>
      </c>
      <c r="OI103" s="198">
        <f>SUM(Tabelle2[[#This Row],[Oct 23 B EV]:[Dec 23 B EV]])</f>
        <v>0</v>
      </c>
      <c r="OJ103" s="198">
        <f>SUM(Tabelle2[[#This Row],[Jan 23 B EV]:[Dec 23 B EV]])</f>
        <v>0</v>
      </c>
      <c r="OK103" s="68"/>
      <c r="OL103" s="68"/>
      <c r="OM103" s="43" t="s">
        <v>959</v>
      </c>
      <c r="ON103" s="43" t="s">
        <v>975</v>
      </c>
      <c r="OO103" s="43">
        <v>0</v>
      </c>
      <c r="OP103" s="43">
        <v>0</v>
      </c>
      <c r="OQ103" s="68"/>
      <c r="OR103" s="68"/>
      <c r="OS103" s="68"/>
      <c r="OT103" s="68"/>
      <c r="OU103" s="68"/>
      <c r="OV103" s="68"/>
      <c r="OW103" s="68"/>
      <c r="OX103" s="198">
        <v>0</v>
      </c>
      <c r="OY103" s="198">
        <v>0</v>
      </c>
      <c r="OZ103" s="198">
        <v>0</v>
      </c>
      <c r="PA103" s="198">
        <v>0</v>
      </c>
      <c r="PB103" s="353">
        <v>0</v>
      </c>
      <c r="PC103" s="130" t="s">
        <v>57</v>
      </c>
      <c r="PD103" s="3" t="s">
        <v>162</v>
      </c>
      <c r="PE103" s="3" t="s">
        <v>159</v>
      </c>
      <c r="PF103" s="328" t="s">
        <v>190</v>
      </c>
      <c r="PG103" s="9">
        <v>0</v>
      </c>
      <c r="PH103" s="55">
        <v>274.39999999999998</v>
      </c>
      <c r="PI103" s="4">
        <v>1</v>
      </c>
      <c r="PJ103" s="4" t="s">
        <v>190</v>
      </c>
      <c r="PK103" s="4">
        <v>274.39999999999998</v>
      </c>
      <c r="PL103" s="4"/>
      <c r="PM103" s="334"/>
      <c r="PN103" s="3" t="s">
        <v>972</v>
      </c>
      <c r="PO103" s="3" t="s">
        <v>17</v>
      </c>
      <c r="PP103" s="200">
        <v>1514.6759560378769</v>
      </c>
      <c r="PQ103" s="56">
        <v>1458.5264388439821</v>
      </c>
      <c r="PR103" s="56">
        <v>1748.2400132301209</v>
      </c>
      <c r="PS103" s="56">
        <v>1793.170691875157</v>
      </c>
      <c r="PT103" s="200">
        <v>1579.9397350501818</v>
      </c>
      <c r="PU103" s="200">
        <v>1506.0252838259262</v>
      </c>
      <c r="PV103" s="200">
        <v>2178.5553362573096</v>
      </c>
      <c r="PW103" s="200">
        <v>2567.1720198155649</v>
      </c>
      <c r="PX103" s="200" t="e">
        <f>IF($PI103=1,SUMIF(#REF!,$PF103,#REF!),SUMIF(#REF!,$PJ103,#REF!))</f>
        <v>#REF!</v>
      </c>
      <c r="PY103" s="200" t="e">
        <f>IF($PI103=1,SUMIF(#REF!,$PF103,#REF!),SUMIF(#REF!,$PJ103,#REF!))</f>
        <v>#REF!</v>
      </c>
      <c r="PZ103" s="200" t="e">
        <f>IF($PI103=1,SUMIF(#REF!,$PF103,#REF!),SUMIF(#REF!,$PJ103,#REF!))</f>
        <v>#REF!</v>
      </c>
      <c r="QA103" s="200" t="e">
        <f>IF($PI103=1,SUMIF(#REF!,$PF103,#REF!),SUMIF(#REF!,$PJ103,#REF!))</f>
        <v>#REF!</v>
      </c>
      <c r="QB103" s="200" t="e">
        <f>IF($PI103=1,SUMIF(#REF!,$PF103,#REF!),SUMIF(#REF!,$PJ103,#REF!))</f>
        <v>#REF!</v>
      </c>
      <c r="QC103" s="200" t="e">
        <f>IF($PI103=1,SUMIF(#REF!,$PF103,#REF!),SUMIF(#REF!,$PJ103,#REF!))</f>
        <v>#REF!</v>
      </c>
      <c r="QD103" s="57">
        <f t="shared" si="55"/>
        <v>2.5993896582659728</v>
      </c>
      <c r="QE103" s="57">
        <f t="shared" si="56"/>
        <v>3.0339600198451815</v>
      </c>
      <c r="QF103" s="57">
        <f t="shared" si="50"/>
        <v>3.1013560378127361</v>
      </c>
      <c r="QG103" s="57">
        <f t="shared" si="57"/>
        <v>2.7815096025752726</v>
      </c>
      <c r="QH103" s="57">
        <f t="shared" si="87"/>
        <v>2.6706379257388893</v>
      </c>
      <c r="QI103" s="57">
        <f t="shared" si="88"/>
        <v>3.6794330043859644</v>
      </c>
      <c r="QJ103" s="57">
        <f>IF(Tabelle2[[#This Row],[Index and Premium Usage]]=1,($AW103*(1+$AZ103))*(PW103*(1+$PG103)+$PH103)/1000,($AW103*(1+$AZ103))*(PW103*(1+$PG103)+$PK103)/1000)</f>
        <v>4.2623580297233472</v>
      </c>
      <c r="QK103" s="57" t="e">
        <f>IF($PI103=1,($AW103*(1+$AY103))*(PX103*(1+$PG103)+$PH103)/1000,($AW103*(1+$AZ103))*(PX103*(1+$PG103)+$PK103+Tabelle2[[#This Row],[Premium VW 2023]])/1000)</f>
        <v>#REF!</v>
      </c>
      <c r="QL103" s="57" t="e">
        <f t="shared" si="89"/>
        <v>#REF!</v>
      </c>
      <c r="QM103" s="57" t="e">
        <f t="shared" si="90"/>
        <v>#REF!</v>
      </c>
      <c r="QN103" s="57" t="e">
        <f t="shared" si="91"/>
        <v>#REF!</v>
      </c>
      <c r="QO103" s="57" t="e">
        <f t="shared" si="92"/>
        <v>#REF!</v>
      </c>
      <c r="QP103" s="57" t="e">
        <f t="shared" si="93"/>
        <v>#REF!</v>
      </c>
    </row>
    <row r="104" spans="1:458" ht="15" customHeight="1">
      <c r="A104" s="94" t="s">
        <v>889</v>
      </c>
      <c r="B104" s="94" t="s">
        <v>87</v>
      </c>
      <c r="C104" s="94" t="s">
        <v>1553</v>
      </c>
      <c r="D104" s="2" t="s">
        <v>108</v>
      </c>
      <c r="E104" s="173" t="s">
        <v>304</v>
      </c>
      <c r="F104" s="2" t="s">
        <v>304</v>
      </c>
      <c r="G104" s="2" t="s">
        <v>304</v>
      </c>
      <c r="H104" s="2" t="s">
        <v>1558</v>
      </c>
      <c r="I104" s="188" t="s">
        <v>102</v>
      </c>
      <c r="J104" s="2" t="s">
        <v>322</v>
      </c>
      <c r="K104" s="2" t="s">
        <v>28</v>
      </c>
      <c r="L104" s="2" t="s">
        <v>28</v>
      </c>
      <c r="M104" s="2" t="s">
        <v>325</v>
      </c>
      <c r="N104" s="64">
        <v>0</v>
      </c>
      <c r="O104" s="64"/>
      <c r="P104" s="3"/>
      <c r="Q104" s="2"/>
      <c r="R104" s="63"/>
      <c r="S104" s="63"/>
      <c r="T104" s="94" t="s">
        <v>1282</v>
      </c>
      <c r="U104" s="63" t="s">
        <v>38</v>
      </c>
      <c r="V104" s="63"/>
      <c r="W104" s="63"/>
      <c r="X104" s="94"/>
      <c r="Y104" s="2" t="s">
        <v>235</v>
      </c>
      <c r="Z104" s="2" t="s">
        <v>261</v>
      </c>
      <c r="AA104" s="2" t="s">
        <v>575</v>
      </c>
      <c r="AB104" s="2">
        <v>0</v>
      </c>
      <c r="AC104" s="2" t="s">
        <v>1086</v>
      </c>
      <c r="AD104" s="63"/>
      <c r="AE104" s="63"/>
      <c r="AF104" s="63" t="s">
        <v>119</v>
      </c>
      <c r="AG104" s="2">
        <v>0</v>
      </c>
      <c r="AH104" s="2">
        <v>0</v>
      </c>
      <c r="AI104" s="2">
        <v>0</v>
      </c>
      <c r="AJ104" s="63" t="s">
        <v>120</v>
      </c>
      <c r="AK104" s="66"/>
      <c r="AL104" s="67"/>
      <c r="AM104" s="67"/>
      <c r="AN104" s="67"/>
      <c r="AO104" s="67"/>
      <c r="AP104" s="67">
        <v>1</v>
      </c>
      <c r="AQ104" s="33"/>
      <c r="AR104" s="37">
        <v>0.84</v>
      </c>
      <c r="AS104" s="67">
        <v>0.84</v>
      </c>
      <c r="AT104" s="67">
        <v>0.84</v>
      </c>
      <c r="AU104" s="33">
        <v>0.84</v>
      </c>
      <c r="AV104" s="33">
        <v>0.84</v>
      </c>
      <c r="AW104" s="33">
        <v>0.84</v>
      </c>
      <c r="AX104" s="193"/>
      <c r="AY104" s="61">
        <v>0</v>
      </c>
      <c r="AZ104" s="61">
        <v>0</v>
      </c>
      <c r="BA104" s="96">
        <v>0</v>
      </c>
      <c r="BB104" s="96">
        <v>24</v>
      </c>
      <c r="BC104" s="96">
        <v>0</v>
      </c>
      <c r="BD104" s="96">
        <v>0</v>
      </c>
      <c r="BE104" s="133">
        <v>0</v>
      </c>
      <c r="BF104" s="133">
        <v>24</v>
      </c>
      <c r="BG104" s="133">
        <v>0</v>
      </c>
      <c r="BH104" s="133">
        <v>48</v>
      </c>
      <c r="BI104" s="133">
        <v>0</v>
      </c>
      <c r="BJ104" s="133">
        <v>-24</v>
      </c>
      <c r="BK104" s="133">
        <v>0</v>
      </c>
      <c r="BL104" s="133">
        <v>0</v>
      </c>
      <c r="BM104" s="96">
        <v>0</v>
      </c>
      <c r="BN104" s="96">
        <v>0</v>
      </c>
      <c r="BO104" s="96">
        <v>0</v>
      </c>
      <c r="BP104" s="96">
        <v>0</v>
      </c>
      <c r="BQ104" s="96">
        <v>0</v>
      </c>
      <c r="BR104" s="96">
        <v>0</v>
      </c>
      <c r="BS104" s="96">
        <v>0</v>
      </c>
      <c r="BT104" s="96">
        <v>0</v>
      </c>
      <c r="BU104" s="96">
        <v>0</v>
      </c>
      <c r="BV104" s="96">
        <v>0</v>
      </c>
      <c r="BW104" s="96">
        <v>0</v>
      </c>
      <c r="BX104" s="96">
        <v>0</v>
      </c>
      <c r="BY104" s="96">
        <v>0</v>
      </c>
      <c r="BZ104" s="96">
        <v>0</v>
      </c>
      <c r="CA104" s="96">
        <v>0</v>
      </c>
      <c r="CB104" s="96">
        <v>0</v>
      </c>
      <c r="CC104" s="96">
        <v>0</v>
      </c>
      <c r="CD104" s="96">
        <v>0</v>
      </c>
      <c r="CE104" s="96">
        <v>0</v>
      </c>
      <c r="CF104" s="96">
        <v>0</v>
      </c>
      <c r="CG104" s="96">
        <v>0</v>
      </c>
      <c r="CH104" s="96">
        <v>0</v>
      </c>
      <c r="CI104" s="96">
        <v>0</v>
      </c>
      <c r="CJ104" s="96">
        <v>0</v>
      </c>
      <c r="CK104" s="95">
        <f>SUM(Tabelle2[[#This Row],[Jan 22 CF]:[Mar 22 CF]])</f>
        <v>24</v>
      </c>
      <c r="CL104" s="95">
        <f>SUM(Tabelle2[[#This Row],[Apr 22 CF]:[Jun 22 CF]])</f>
        <v>24</v>
      </c>
      <c r="CM104" s="95">
        <f>SUM(Tabelle2[[#This Row],[Jul 22 CF]:[Sep 22 CF]])</f>
        <v>48</v>
      </c>
      <c r="CN104" s="95">
        <f>SUM(Tabelle2[[#This Row],[Oct 22 CF]:[Dec 22 CF]])</f>
        <v>-24</v>
      </c>
      <c r="CO104" s="95">
        <f>SUM(Tabelle2[[#This Row],[Jan 23 CF]:[Mar 23 CF]])</f>
        <v>0</v>
      </c>
      <c r="CP104" s="95">
        <f>SUM(Tabelle2[[#This Row],[Apr 23 CF]:[Jun 23 CF]])</f>
        <v>0</v>
      </c>
      <c r="CQ104" s="95">
        <f>SUM(Tabelle2[[#This Row],[Jul 23 CF]:[Sep 23 CF]])</f>
        <v>0</v>
      </c>
      <c r="CR104" s="95">
        <f>SUM(Tabelle2[[#This Row],[Oct 23 CF]:[Dec 23 CF]])</f>
        <v>0</v>
      </c>
      <c r="CS104" s="95">
        <f>SUM(Tabelle2[[#This Row],[Jan 24 CF]:[Mar 24 CF]])</f>
        <v>0</v>
      </c>
      <c r="CT104" s="95">
        <f>SUM(Tabelle2[[#This Row],[Apr 24 CF]:[Jun 24 CF]])</f>
        <v>0</v>
      </c>
      <c r="CU104" s="95">
        <f>SUM(Tabelle2[[#This Row],[Jul 24 CF]:[Sep 24 CF]])</f>
        <v>0</v>
      </c>
      <c r="CV104" s="95">
        <f>SUM(Tabelle2[[#This Row],[Oct 24 CF]:[Dec 24 CF]])</f>
        <v>0</v>
      </c>
      <c r="CW104" s="98">
        <v>0</v>
      </c>
      <c r="CX104" s="275">
        <v>44</v>
      </c>
      <c r="CY104" s="98">
        <v>0</v>
      </c>
      <c r="CZ104" s="52">
        <v>100</v>
      </c>
      <c r="DA104" s="52">
        <f>SUM(Tabelle2[[#This Row],[Jan 22 CF]:[Dec 22 CF]])</f>
        <v>72</v>
      </c>
      <c r="DB104" s="98">
        <f>SUM(Tabelle2[[#This Row],[Jan 23 CF]:[Dec 23 CF]])</f>
        <v>0</v>
      </c>
      <c r="DC104" s="98">
        <f>SUM(Tabelle2[[#This Row],[Jan 24 CF]:[Dec 24 CF]])</f>
        <v>0</v>
      </c>
      <c r="DD104" s="98">
        <v>0</v>
      </c>
      <c r="DE104" s="98">
        <v>0</v>
      </c>
      <c r="DF104" s="98">
        <v>0</v>
      </c>
      <c r="DG104" s="98">
        <v>0</v>
      </c>
      <c r="DH104" s="98">
        <v>0</v>
      </c>
      <c r="DI104" s="98">
        <v>0</v>
      </c>
      <c r="DJ104" s="98">
        <v>0</v>
      </c>
      <c r="DK104" s="98">
        <v>0</v>
      </c>
      <c r="DL104" s="98">
        <v>0</v>
      </c>
      <c r="DM104" s="98">
        <v>0</v>
      </c>
      <c r="DN104" s="95"/>
      <c r="DO104" s="95"/>
      <c r="DP104" s="226">
        <v>0.95</v>
      </c>
      <c r="DQ104" s="226">
        <v>0.92500000000000004</v>
      </c>
      <c r="DR104" s="226">
        <v>0.8</v>
      </c>
      <c r="DS104" s="226">
        <v>0.85</v>
      </c>
      <c r="DT104" s="226">
        <v>0.9</v>
      </c>
      <c r="DU104" s="226">
        <v>0.9</v>
      </c>
      <c r="DV104" s="226">
        <v>0.9</v>
      </c>
      <c r="DW104" s="226">
        <v>0.9</v>
      </c>
      <c r="DX104" s="226">
        <v>0.9</v>
      </c>
      <c r="DY104" s="226">
        <v>0.9</v>
      </c>
      <c r="DZ104" s="226">
        <v>0.9</v>
      </c>
      <c r="EA104" s="226">
        <v>0.88</v>
      </c>
      <c r="EB104" s="226">
        <v>0.9</v>
      </c>
      <c r="EC104" s="226">
        <v>0.93</v>
      </c>
      <c r="ED104" s="226">
        <v>0.93</v>
      </c>
      <c r="EE104" s="226">
        <v>0.9</v>
      </c>
      <c r="EF104" s="316">
        <v>0.9</v>
      </c>
      <c r="EG104" s="316">
        <v>0.9</v>
      </c>
      <c r="EH104" s="316">
        <v>0</v>
      </c>
      <c r="EI104" s="226">
        <v>0.95</v>
      </c>
      <c r="EJ104" s="226">
        <v>0.95</v>
      </c>
      <c r="EK104" s="226">
        <v>0.95</v>
      </c>
      <c r="EL104" s="226">
        <v>0.97499999999999998</v>
      </c>
      <c r="EM104" s="226">
        <v>0.95</v>
      </c>
      <c r="EN104" s="226">
        <v>0.9</v>
      </c>
      <c r="EO104" s="226">
        <v>0.9</v>
      </c>
      <c r="EP104" s="226">
        <v>0.9</v>
      </c>
      <c r="EQ104" s="226">
        <v>0.9</v>
      </c>
      <c r="ER104" s="226">
        <v>0.9</v>
      </c>
      <c r="ES104" s="226">
        <v>0.9</v>
      </c>
      <c r="ET104" s="226">
        <v>0.9</v>
      </c>
      <c r="EU104" s="226">
        <v>0.9</v>
      </c>
      <c r="EV104" s="226">
        <v>0.9</v>
      </c>
      <c r="EW104" s="226">
        <v>0.9</v>
      </c>
      <c r="EX104" s="226">
        <v>0.9</v>
      </c>
      <c r="EY104" s="226">
        <v>0.9</v>
      </c>
      <c r="EZ104" s="316">
        <v>0</v>
      </c>
      <c r="FA104" s="226">
        <v>0.9</v>
      </c>
      <c r="FB104" s="226">
        <v>0.85</v>
      </c>
      <c r="FC104" s="226">
        <v>0.85</v>
      </c>
      <c r="FD104" s="226">
        <v>0.85</v>
      </c>
      <c r="FE104" s="226">
        <v>0.85</v>
      </c>
      <c r="FF104" s="226">
        <v>0.85</v>
      </c>
      <c r="FG104" s="226">
        <v>0.85</v>
      </c>
      <c r="FH104" s="226">
        <v>0.85</v>
      </c>
      <c r="FI104" s="226">
        <v>0.85</v>
      </c>
      <c r="FJ104" s="226">
        <v>0.85</v>
      </c>
      <c r="FK104" s="226">
        <v>0.85</v>
      </c>
      <c r="FL104" s="226">
        <v>0.85</v>
      </c>
      <c r="FM104" s="195">
        <f t="shared" si="70"/>
        <v>0</v>
      </c>
      <c r="FN104" s="195">
        <f t="shared" si="71"/>
        <v>24</v>
      </c>
      <c r="FO104" s="195">
        <f t="shared" si="72"/>
        <v>0</v>
      </c>
      <c r="FP104" s="195">
        <f t="shared" si="73"/>
        <v>0</v>
      </c>
      <c r="FQ104" s="195">
        <f t="shared" si="74"/>
        <v>0</v>
      </c>
      <c r="FR104" s="195">
        <f t="shared" si="75"/>
        <v>24</v>
      </c>
      <c r="FS104" s="195">
        <f t="shared" si="76"/>
        <v>0</v>
      </c>
      <c r="FT104" s="95">
        <f t="shared" si="77"/>
        <v>48</v>
      </c>
      <c r="FU104" s="95">
        <f t="shared" si="78"/>
        <v>0</v>
      </c>
      <c r="FV104" s="95">
        <f t="shared" si="79"/>
        <v>-24</v>
      </c>
      <c r="FW104" s="95">
        <f t="shared" si="80"/>
        <v>0</v>
      </c>
      <c r="FX104" s="95">
        <f t="shared" si="81"/>
        <v>0</v>
      </c>
      <c r="FY104" s="95">
        <f t="shared" si="82"/>
        <v>0</v>
      </c>
      <c r="FZ104" s="95">
        <f t="shared" si="83"/>
        <v>0</v>
      </c>
      <c r="GA104" s="95">
        <f t="shared" si="63"/>
        <v>0</v>
      </c>
      <c r="GB104" s="95">
        <f t="shared" si="64"/>
        <v>0</v>
      </c>
      <c r="GC104" s="95">
        <f t="shared" si="65"/>
        <v>0</v>
      </c>
      <c r="GD104" s="95">
        <f t="shared" si="66"/>
        <v>0</v>
      </c>
      <c r="GE104" s="95">
        <f t="shared" si="67"/>
        <v>0</v>
      </c>
      <c r="GF104" s="95">
        <f t="shared" si="68"/>
        <v>0</v>
      </c>
      <c r="GG104" s="95">
        <f t="shared" si="69"/>
        <v>0</v>
      </c>
      <c r="GH104" s="95">
        <f t="shared" si="84"/>
        <v>0</v>
      </c>
      <c r="GI104" s="95">
        <f>BW104*Tabelle2[[#This Row],[Nov 2023 AF]]</f>
        <v>0</v>
      </c>
      <c r="GJ104" s="95">
        <f>BX104*Tabelle2[[#This Row],[Dec 2023 AF]]</f>
        <v>0</v>
      </c>
      <c r="GK104" s="95">
        <f>BY104*Tabelle2[[#This Row],[Jan 2024 AF]]</f>
        <v>0</v>
      </c>
      <c r="GL104" s="95">
        <f>BZ104*Tabelle2[[#This Row],[Feb 2024 AF]]</f>
        <v>0</v>
      </c>
      <c r="GM104" s="95">
        <f>CA104*Tabelle2[[#This Row],[Mar 2024 AF]]</f>
        <v>0</v>
      </c>
      <c r="GN104" s="95">
        <f>CB104*Tabelle2[[#This Row],[Apr 2024 AF]]</f>
        <v>0</v>
      </c>
      <c r="GO104" s="95">
        <f>CC104*Tabelle2[[#This Row],[May 2024 AF]]</f>
        <v>0</v>
      </c>
      <c r="GP104" s="95">
        <f>CD104*Tabelle2[[#This Row],[Jun 2024 AF]]</f>
        <v>0</v>
      </c>
      <c r="GQ104" s="95">
        <f>CE104*Tabelle2[[#This Row],[Jul 2024 AF]]</f>
        <v>0</v>
      </c>
      <c r="GR104" s="95">
        <f>CF104*Tabelle2[[#This Row],[Aug 2024 AF]]</f>
        <v>0</v>
      </c>
      <c r="GS104" s="95">
        <f>CG104*Tabelle2[[#This Row],[Sep 2024 AF]]</f>
        <v>0</v>
      </c>
      <c r="GT104" s="95">
        <f>CH104*Tabelle2[[#This Row],[Oct 2024 AF]]</f>
        <v>0</v>
      </c>
      <c r="GU104" s="95">
        <f>CI104*Tabelle2[[#This Row],[Nov 2024 AF]]</f>
        <v>0</v>
      </c>
      <c r="GV104" s="95">
        <f>CJ104*Tabelle2[[#This Row],[Dec 2024 AF]]</f>
        <v>0</v>
      </c>
      <c r="GW104" s="95">
        <f>SUM(Tabelle2[[#This Row],[Jan 22 NF]:[Mar 22 NF]])</f>
        <v>24</v>
      </c>
      <c r="GX104" s="95">
        <f>SUM(Tabelle2[[#This Row],[Apr 22 NF]:[Jun 22 NF]])</f>
        <v>24</v>
      </c>
      <c r="GY104" s="95">
        <f>SUM(Tabelle2[[#This Row],[Jul 22 NF]:[Sep 22 NF]])</f>
        <v>48</v>
      </c>
      <c r="GZ104" s="95">
        <f>SUM(Tabelle2[[#This Row],[Oct 22 NF]:[Dec 22 NF]])</f>
        <v>-24</v>
      </c>
      <c r="HA104" s="98">
        <f>SUM(Tabelle2[[#This Row],[Jan 23 NF]:[Mar 23 NF]])</f>
        <v>0</v>
      </c>
      <c r="HB104" s="98">
        <f>SUM(Tabelle2[[#This Row],[Apr 23 NF]:[Jun 23 NF]])</f>
        <v>0</v>
      </c>
      <c r="HC104" s="98">
        <f>SUM(Tabelle2[[#This Row],[Jul 23 NF]:[Sep 23 NF]])</f>
        <v>0</v>
      </c>
      <c r="HD104" s="98">
        <f>SUM(Tabelle2[[#This Row],[Oct 23 NF]:[Dec 23 NF]])</f>
        <v>0</v>
      </c>
      <c r="HE104" s="95">
        <f>SUM(Tabelle2[[#This Row],[Jan 24 NF]:[Mar 24 NF]])</f>
        <v>0</v>
      </c>
      <c r="HF104" s="98">
        <f>SUM(Tabelle2[[#This Row],[Apr 24 NF]:[Jun 24 NF]])</f>
        <v>0</v>
      </c>
      <c r="HG104" s="98">
        <f>SUM(Tabelle2[[#This Row],[Jul 24 NF]:[Sep 24 NF]])</f>
        <v>0</v>
      </c>
      <c r="HH104" s="98">
        <f>SUM(Tabelle2[[#This Row],[Oct 24 NF]:[Dec 24 NF]])</f>
        <v>0</v>
      </c>
      <c r="HI104" s="95">
        <v>0</v>
      </c>
      <c r="HJ104" s="95">
        <v>0</v>
      </c>
      <c r="HK104" s="95">
        <v>0</v>
      </c>
      <c r="HL104" s="95">
        <v>0</v>
      </c>
      <c r="HM104" s="95">
        <v>0</v>
      </c>
      <c r="HN104" s="95">
        <v>0</v>
      </c>
      <c r="HO104" s="95">
        <v>0</v>
      </c>
      <c r="HP104" s="95">
        <v>0</v>
      </c>
      <c r="HQ104" s="95">
        <v>0</v>
      </c>
      <c r="HR104" s="95">
        <v>0</v>
      </c>
      <c r="HS104" s="95">
        <v>0</v>
      </c>
      <c r="HT104" s="95">
        <v>0</v>
      </c>
      <c r="HU104" s="95">
        <v>100</v>
      </c>
      <c r="HV104" s="98">
        <v>0</v>
      </c>
      <c r="HW104" s="98">
        <v>44</v>
      </c>
      <c r="HX104" s="98">
        <v>0</v>
      </c>
      <c r="HY104" s="98">
        <v>100</v>
      </c>
      <c r="HZ104" s="98">
        <f>SUM(Tabelle2[[#This Row],[Jan 22 NF]:[Dec 22 NF]])</f>
        <v>72</v>
      </c>
      <c r="IA104" s="98">
        <f>SUM(Tabelle2[[#This Row],[Jan 23 NF]:[Dec 23 NF]])</f>
        <v>0</v>
      </c>
      <c r="IB104" s="98">
        <f>SUM(Tabelle2[[#This Row],[Jan 24 NF]:[Dec 24 NF]])</f>
        <v>0</v>
      </c>
      <c r="IC104" s="98">
        <f>IFERROR(Tabelle2[[#This Row],[2025 CF]]*Tabelle2[[#This Row],[2025 AF]],0)</f>
        <v>0</v>
      </c>
      <c r="ID104" s="98">
        <f>IFERROR(Tabelle2[[#This Row],[2026 CF]]*Tabelle2[[#This Row],[2026 AF]],0)</f>
        <v>0</v>
      </c>
      <c r="IE104" s="98">
        <f>IFERROR(Tabelle2[[#This Row],[2027 CF]]*Tabelle2[[#This Row],[2027 AF]],0)</f>
        <v>0</v>
      </c>
      <c r="IF104" s="98">
        <f>IFERROR(Tabelle2[[#This Row],[2028 CF]]*Tabelle2[[#This Row],[2028 AF]],0)</f>
        <v>0</v>
      </c>
      <c r="IG104" s="98">
        <f>IFERROR(Tabelle2[[#This Row],[2029 CF]]*Tabelle2[[#This Row],[2029 AF]],0)</f>
        <v>0</v>
      </c>
      <c r="IH104" s="98">
        <f>IFERROR(Tabelle2[[#This Row],[2030 CF]]*Tabelle2[[#This Row],[2030 AF]],0)</f>
        <v>0</v>
      </c>
      <c r="II104" s="98">
        <f>IFERROR(Tabelle2[[#This Row],[2031 CF]]*Tabelle2[[#This Row],[2031 AF]],0)</f>
        <v>0</v>
      </c>
      <c r="IJ104" s="98">
        <f>IFERROR(Tabelle2[[#This Row],[2032 CF]]*Tabelle2[[#This Row],[2032 AF]],0)</f>
        <v>0</v>
      </c>
      <c r="IK104" s="98">
        <f>IFERROR(Tabelle2[[#This Row],[2033 CF]]*Tabelle2[[#This Row],[2033 AF]],0)</f>
        <v>0</v>
      </c>
      <c r="IL104" s="98">
        <f>IFERROR(Tabelle2[[#This Row],[2034 CF]]*Tabelle2[[#This Row],[2034 AF]],0)</f>
        <v>0</v>
      </c>
      <c r="IM104" s="98">
        <f>IFERROR(Tabelle2[[#This Row],[2035 CF]]*Tabelle2[[#This Row],[2035 AF]],0)</f>
        <v>0</v>
      </c>
      <c r="IN104" s="51">
        <v>0</v>
      </c>
      <c r="IO104" s="51">
        <v>0</v>
      </c>
      <c r="IP104" s="51">
        <v>0</v>
      </c>
      <c r="IQ104" s="51">
        <v>0</v>
      </c>
      <c r="IR104" s="51">
        <v>0</v>
      </c>
      <c r="IS104" s="51">
        <v>0</v>
      </c>
      <c r="IT104" s="51">
        <v>0</v>
      </c>
      <c r="IU104" s="51">
        <v>0</v>
      </c>
      <c r="IV104" s="51">
        <v>0</v>
      </c>
      <c r="IW104" s="51">
        <v>0</v>
      </c>
      <c r="IX104" s="51">
        <v>0</v>
      </c>
      <c r="IY104" s="51">
        <v>0</v>
      </c>
      <c r="IZ104" s="199">
        <v>0</v>
      </c>
      <c r="JA104" s="199">
        <v>0</v>
      </c>
      <c r="JB104" s="199">
        <v>0</v>
      </c>
      <c r="JC104" s="199">
        <v>0</v>
      </c>
      <c r="JD104" s="199">
        <v>0</v>
      </c>
      <c r="JE104" s="196">
        <v>0</v>
      </c>
      <c r="JF104" s="196">
        <v>0</v>
      </c>
      <c r="JG104" s="196">
        <v>0</v>
      </c>
      <c r="JH104" s="196">
        <v>0</v>
      </c>
      <c r="JI104" s="196">
        <v>0</v>
      </c>
      <c r="JJ104" s="196">
        <v>0</v>
      </c>
      <c r="JK104" s="196">
        <v>0</v>
      </c>
      <c r="JL104" s="196">
        <v>0</v>
      </c>
      <c r="JM104" s="196">
        <v>0</v>
      </c>
      <c r="JN104" s="196">
        <v>0</v>
      </c>
      <c r="JO104" s="196">
        <v>0</v>
      </c>
      <c r="JP104" s="196">
        <v>0</v>
      </c>
      <c r="JQ104" s="196">
        <f>SUM(Tabelle2[[#This Row],[Jan-23B]:[Mar-23B]])</f>
        <v>0</v>
      </c>
      <c r="JR104" s="196">
        <f>SUM(Tabelle2[[#This Row],[Apr-23B]:[Jun-23B]])</f>
        <v>0</v>
      </c>
      <c r="JS104" s="196">
        <f>SUM(Tabelle2[[#This Row],[Jul-23B]:[Sep-23B]])</f>
        <v>0</v>
      </c>
      <c r="JT104" s="196">
        <f>SUM(Tabelle2[[#This Row],[Oct-23B]:[Dec-23B]])</f>
        <v>0</v>
      </c>
      <c r="JU104" s="196">
        <f>SUM(Tabelle2[[#This Row],[1Q23 B1]:[4Q23 B]])</f>
        <v>0</v>
      </c>
      <c r="JV104" s="196">
        <v>0</v>
      </c>
      <c r="JW104" s="196">
        <v>0</v>
      </c>
      <c r="JX104" s="196">
        <v>0</v>
      </c>
      <c r="JY104" s="196">
        <v>0</v>
      </c>
      <c r="JZ104" s="196">
        <v>0</v>
      </c>
      <c r="KA104" s="196">
        <v>0</v>
      </c>
      <c r="KB104" s="196">
        <v>0</v>
      </c>
      <c r="KC104" s="196">
        <v>0</v>
      </c>
      <c r="KD104" s="196">
        <v>0</v>
      </c>
      <c r="KE104" s="196">
        <v>0</v>
      </c>
      <c r="KF104" s="196" t="str">
        <f>IF(SUM(Tabelle2[[#This Row],[2018 NF]:[2028 NF]],Tabelle2[[#This Row],[2023 B]])&gt;0,"yes","no")</f>
        <v>yes</v>
      </c>
      <c r="KG104" s="196">
        <f>IFERROR(INDEX(Tabelle2[[#Headers],[2005 NF]:[2034 NF]],MATCH(TRUE,INDEX(Tabelle2[[#This Row],[2005 NF]:[2034 NF]]&gt;1000,),0)),0)</f>
        <v>0</v>
      </c>
      <c r="KH104" s="196">
        <f>IFERROR(LOOKUP(2,1/(Tabelle2[[#This Row],[2005 NF]:[2035 NF]]&gt;1000),Tabelle2[[#Headers],[2005 NF]:[2035 NF]]),0)</f>
        <v>0</v>
      </c>
      <c r="KI104" s="196">
        <f>SUM(Tabelle2[[#This Row],[Jan 23 NF]:[Mar 23 NF]])</f>
        <v>0</v>
      </c>
      <c r="KJ104" s="196">
        <f>SUM(Tabelle2[[#This Row],[Jan-23B]:[Mar-23B]])</f>
        <v>0</v>
      </c>
      <c r="KK104" s="52">
        <v>0</v>
      </c>
      <c r="KL104" s="52">
        <v>1.4815066560000001</v>
      </c>
      <c r="KM104" s="52">
        <v>0</v>
      </c>
      <c r="KN104" s="52">
        <v>0</v>
      </c>
      <c r="KO104" s="52">
        <v>0</v>
      </c>
      <c r="KP104" s="52">
        <v>1.4815066560000001</v>
      </c>
      <c r="KQ104" s="52">
        <v>0</v>
      </c>
      <c r="KR104" s="52">
        <v>2.9630133120000002</v>
      </c>
      <c r="KS104" s="52">
        <v>0</v>
      </c>
      <c r="KT104" s="52">
        <v>-1.4815066560000001</v>
      </c>
      <c r="KU104" s="52">
        <v>0</v>
      </c>
      <c r="KV104" s="52">
        <v>0</v>
      </c>
      <c r="KW104" s="52">
        <v>0</v>
      </c>
      <c r="KX104" s="52">
        <v>0</v>
      </c>
      <c r="KY104" s="52">
        <v>0</v>
      </c>
      <c r="KZ104" s="52">
        <v>0</v>
      </c>
      <c r="LA104" s="52" t="e">
        <f>$AV104*2.204623/#REF!*$AP104*Tabelle2[[#This Row],[May 23 NF]]</f>
        <v>#REF!</v>
      </c>
      <c r="LB104" s="52" t="e">
        <f>$AV104*2.204623/#REF!*$AP104*Tabelle2[[#This Row],[Jun 23 NF]]</f>
        <v>#REF!</v>
      </c>
      <c r="LC104" s="52" t="e">
        <f>$AV104*2.204623/#REF!*$AP104*Tabelle2[[#This Row],[Jul 23 NF]]</f>
        <v>#REF!</v>
      </c>
      <c r="LD104" s="52" t="e">
        <f>$AV104*2.204623/#REF!*$AP104*Tabelle2[[#This Row],[Aug 23 NF]]</f>
        <v>#REF!</v>
      </c>
      <c r="LE104" s="52" t="e">
        <f>$AV104*2.204623/#REF!*$AP104*Tabelle2[[#This Row],[Sep 23 NF]]</f>
        <v>#REF!</v>
      </c>
      <c r="LF104" s="52" t="e">
        <f>$AV104*2.204623/#REF!*$AP104*Tabelle2[[#This Row],[Oct 23 NF]]</f>
        <v>#REF!</v>
      </c>
      <c r="LG104" s="52" t="e">
        <f>$AV104*2.204623/#REF!*$AP104*Tabelle2[[#This Row],[Nov 23 NF]]</f>
        <v>#REF!</v>
      </c>
      <c r="LH104" s="52" t="e">
        <f>$AV104*2.204623/#REF!*$AP104*Tabelle2[[#This Row],[Dec 23 NF]]</f>
        <v>#REF!</v>
      </c>
      <c r="LI104" s="52" t="e">
        <f>$AV104*2.204623/#REF!*$AP104*Tabelle2[[#This Row],[Jan 24 NF]]</f>
        <v>#REF!</v>
      </c>
      <c r="LJ104" s="52" t="e">
        <f>$AV104*2.204623/#REF!*$AP104*Tabelle2[[#This Row],[Feb 24 NF]]</f>
        <v>#REF!</v>
      </c>
      <c r="LK104" s="52" t="e">
        <f>$AV104*2.204623/#REF!*$AP104*Tabelle2[[#This Row],[Mar 24 NF]]</f>
        <v>#REF!</v>
      </c>
      <c r="LL104" s="52" t="e">
        <f>$AV104*2.204623/#REF!*$AP104*Tabelle2[[#This Row],[Apr 24 NF]]</f>
        <v>#REF!</v>
      </c>
      <c r="LM104" s="52" t="e">
        <f>$AV104*2.204623/#REF!*$AP104*Tabelle2[[#This Row],[May 24 NF]]</f>
        <v>#REF!</v>
      </c>
      <c r="LN104" s="52" t="e">
        <f>$AV104*2.204623/#REF!*$AP104*Tabelle2[[#This Row],[Jun 24 NF]]</f>
        <v>#REF!</v>
      </c>
      <c r="LO104" s="52" t="e">
        <f>$AV104*2.204623/#REF!*$AP104*Tabelle2[[#This Row],[Jul 24 NF]]</f>
        <v>#REF!</v>
      </c>
      <c r="LP104" s="52" t="e">
        <f>$AV104*2.204623/#REF!*$AP104*Tabelle2[[#This Row],[Aug 24 NF]]</f>
        <v>#REF!</v>
      </c>
      <c r="LQ104" s="52" t="e">
        <f>$AV104*2.204623/#REF!*$AP104*Tabelle2[[#This Row],[Sep 24 NF]]</f>
        <v>#REF!</v>
      </c>
      <c r="LR104" s="52" t="e">
        <f>$AV104*2.204623/#REF!*$AP104*Tabelle2[[#This Row],[Oct 24 NF]]</f>
        <v>#REF!</v>
      </c>
      <c r="LS104" s="52" t="e">
        <f>$AV104*2.204623/#REF!*$AP104*Tabelle2[[#This Row],[Nov 24 NF]]</f>
        <v>#REF!</v>
      </c>
      <c r="LT104" s="52" t="e">
        <f>$AV104*2.204623/#REF!*$AP104*Tabelle2[[#This Row],[Dec 24 NF]]</f>
        <v>#REF!</v>
      </c>
      <c r="LU104" s="198">
        <f>SUM(Tabelle2[[#This Row],[Jan 22 EV]:[Mar 22 EV]])</f>
        <v>1.4815066560000001</v>
      </c>
      <c r="LV104" s="198">
        <f>SUM(Tabelle2[[#This Row],[Apr 22 EV]:[Jun 22 EV]])</f>
        <v>1.4815066560000001</v>
      </c>
      <c r="LW104" s="198">
        <f>SUM(Tabelle2[[#This Row],[Jul 22 EV]:[Sep 22 EV]])</f>
        <v>2.9630133120000002</v>
      </c>
      <c r="LX104" s="198">
        <f>SUM(Tabelle2[[#This Row],[Oct 22 EV]:[Dec 22 EV]])</f>
        <v>-1.4815066560000001</v>
      </c>
      <c r="LY104" s="198">
        <f>SUM(Tabelle2[[#This Row],[Jan 23 EV]:[Mar 23 EV]])</f>
        <v>0</v>
      </c>
      <c r="LZ104" s="198" t="e">
        <f>SUM(Tabelle2[[#This Row],[Apr 23 EV]:[Jun 23 EV]])</f>
        <v>#REF!</v>
      </c>
      <c r="MA104" s="198" t="e">
        <f>SUM(Tabelle2[[#This Row],[Jul 23 EV]:[Sep 23 EV]])</f>
        <v>#REF!</v>
      </c>
      <c r="MB104" s="198" t="e">
        <f>SUM(Tabelle2[[#This Row],[Oct 23 EV]:[Dec 23 EV]])</f>
        <v>#REF!</v>
      </c>
      <c r="MC104" s="198" t="e">
        <f>SUM(Tabelle2[[#This Row],[Jan 24 EV]:[Mar 24 EV]])</f>
        <v>#REF!</v>
      </c>
      <c r="MD104" s="198" t="e">
        <f>SUM(Tabelle2[[#This Row],[Apr 24 EV]:[Jun 24 EV]])</f>
        <v>#REF!</v>
      </c>
      <c r="ME104" s="198" t="e">
        <f>SUM(Tabelle2[[#This Row],[Jul 24 EV]:[Sep 24 EV]])</f>
        <v>#REF!</v>
      </c>
      <c r="MF104" s="198" t="e">
        <f>SUM(Tabelle2[[#This Row],[Oct 24 EV]:[Dec 24 EV]])</f>
        <v>#REF!</v>
      </c>
      <c r="MG104" s="68">
        <v>0</v>
      </c>
      <c r="MH104" s="68">
        <v>0</v>
      </c>
      <c r="MI104" s="68">
        <v>0</v>
      </c>
      <c r="MJ104" s="68">
        <v>0</v>
      </c>
      <c r="MK104" s="68">
        <v>0</v>
      </c>
      <c r="ML104" s="68">
        <v>0</v>
      </c>
      <c r="MM104" s="68">
        <v>0</v>
      </c>
      <c r="MN104" s="68">
        <v>0</v>
      </c>
      <c r="MO104" s="68">
        <v>0</v>
      </c>
      <c r="MP104" s="98">
        <v>0</v>
      </c>
      <c r="MQ104" s="98" t="e">
        <f>$AS104*2.204623/#REF!*$AP104*HU104</f>
        <v>#REF!</v>
      </c>
      <c r="MR104" s="98" t="e">
        <f>$AT104*2.204623/#REF!*$AP104*HV104</f>
        <v>#REF!</v>
      </c>
      <c r="MS104" s="98">
        <v>2.7160955360000001</v>
      </c>
      <c r="MT104" s="98">
        <v>0</v>
      </c>
      <c r="MU104" s="98">
        <v>6.1729444000000004</v>
      </c>
      <c r="MV104" s="98">
        <f>SUM(Tabelle2[[#This Row],[Jan 22 EV]:[Dec 22 EV]])</f>
        <v>4.4445199679999998</v>
      </c>
      <c r="MW104" s="98" t="e">
        <f>SUM(Tabelle2[[#This Row],[Jan 23 EV]:[Dec 23 EV]])</f>
        <v>#REF!</v>
      </c>
      <c r="MX104" s="98" t="e">
        <f>SUM(Tabelle2[[#This Row],[Jan 24 EV]:[Dec 24 EV]])</f>
        <v>#REF!</v>
      </c>
      <c r="MY104" s="98">
        <f t="shared" si="51"/>
        <v>0</v>
      </c>
      <c r="MZ104" s="98">
        <f t="shared" si="52"/>
        <v>0</v>
      </c>
      <c r="NA104" s="98">
        <f t="shared" si="53"/>
        <v>0</v>
      </c>
      <c r="NB104" s="98">
        <f t="shared" si="54"/>
        <v>0</v>
      </c>
      <c r="NC104" s="52">
        <v>0</v>
      </c>
      <c r="ND104" s="52">
        <v>0</v>
      </c>
      <c r="NE104" s="52">
        <v>0</v>
      </c>
      <c r="NF104" s="52">
        <v>0</v>
      </c>
      <c r="NG104" s="52">
        <v>0</v>
      </c>
      <c r="NH104" s="52">
        <v>0</v>
      </c>
      <c r="NI104" s="52">
        <v>0</v>
      </c>
      <c r="NJ104" s="52">
        <v>0</v>
      </c>
      <c r="NK104" s="52">
        <v>0</v>
      </c>
      <c r="NL104" s="52">
        <v>0</v>
      </c>
      <c r="NM104" s="52">
        <v>0</v>
      </c>
      <c r="NN104" s="52">
        <v>0</v>
      </c>
      <c r="NO104" s="198">
        <f t="shared" si="58"/>
        <v>0</v>
      </c>
      <c r="NP104" s="198">
        <f t="shared" si="59"/>
        <v>0</v>
      </c>
      <c r="NQ104" s="198">
        <f t="shared" si="60"/>
        <v>0</v>
      </c>
      <c r="NR104" s="198">
        <f t="shared" si="61"/>
        <v>0</v>
      </c>
      <c r="NS104" s="198">
        <f t="shared" si="62"/>
        <v>0</v>
      </c>
      <c r="NT104" s="198">
        <v>0</v>
      </c>
      <c r="NU104" s="198">
        <v>0</v>
      </c>
      <c r="NV104" s="198">
        <v>0</v>
      </c>
      <c r="NW104" s="198">
        <v>0</v>
      </c>
      <c r="NX104" s="198">
        <v>0</v>
      </c>
      <c r="NY104" s="198">
        <v>0</v>
      </c>
      <c r="NZ104" s="198">
        <v>0</v>
      </c>
      <c r="OA104" s="198">
        <v>0</v>
      </c>
      <c r="OB104" s="198">
        <v>0</v>
      </c>
      <c r="OC104" s="198">
        <v>0</v>
      </c>
      <c r="OD104" s="198">
        <v>0</v>
      </c>
      <c r="OE104" s="198">
        <v>0</v>
      </c>
      <c r="OF104" s="198">
        <f>SUM(Tabelle2[[#This Row],[Jan 23 B EV]:[Mar 23 B EV]])</f>
        <v>0</v>
      </c>
      <c r="OG104" s="198">
        <f>SUM(Tabelle2[[#This Row],[Apr 23 B EV]:[Jun 23 B EV]])</f>
        <v>0</v>
      </c>
      <c r="OH104" s="198">
        <f>SUM(Tabelle2[[#This Row],[Jul 23 B EV]:[Sep 23 B EV]])</f>
        <v>0</v>
      </c>
      <c r="OI104" s="198">
        <f>SUM(Tabelle2[[#This Row],[Oct 23 B EV]:[Dec 23 B EV]])</f>
        <v>0</v>
      </c>
      <c r="OJ104" s="198">
        <f>SUM(Tabelle2[[#This Row],[Jan 23 B EV]:[Dec 23 B EV]])</f>
        <v>0</v>
      </c>
      <c r="OK104" s="68"/>
      <c r="OL104" s="68"/>
      <c r="OM104" s="43" t="s">
        <v>959</v>
      </c>
      <c r="ON104" s="43" t="s">
        <v>975</v>
      </c>
      <c r="OO104" s="43">
        <v>0</v>
      </c>
      <c r="OP104" s="43">
        <v>0</v>
      </c>
      <c r="OQ104" s="68"/>
      <c r="OR104" s="68"/>
      <c r="OS104" s="68"/>
      <c r="OT104" s="68"/>
      <c r="OU104" s="68"/>
      <c r="OV104" s="68"/>
      <c r="OW104" s="68"/>
      <c r="OX104" s="198">
        <v>0</v>
      </c>
      <c r="OY104" s="198">
        <v>0</v>
      </c>
      <c r="OZ104" s="198">
        <v>0</v>
      </c>
      <c r="PA104" s="198">
        <v>0</v>
      </c>
      <c r="PB104" s="353">
        <v>0</v>
      </c>
      <c r="PC104" s="130" t="s">
        <v>57</v>
      </c>
      <c r="PD104" s="332" t="s">
        <v>162</v>
      </c>
      <c r="PE104" s="3" t="s">
        <v>159</v>
      </c>
      <c r="PF104" s="328" t="s">
        <v>190</v>
      </c>
      <c r="PG104" s="131">
        <v>0</v>
      </c>
      <c r="PH104" s="55">
        <v>274.39999999999998</v>
      </c>
      <c r="PI104" s="4">
        <v>1</v>
      </c>
      <c r="PJ104" s="4" t="s">
        <v>190</v>
      </c>
      <c r="PK104" s="4">
        <v>274.39999999999998</v>
      </c>
      <c r="PL104" s="4"/>
      <c r="PM104" s="334"/>
      <c r="PN104" s="332" t="s">
        <v>972</v>
      </c>
      <c r="PO104" s="3" t="s">
        <v>17</v>
      </c>
      <c r="PP104" s="200">
        <v>1514.6759560378769</v>
      </c>
      <c r="PQ104" s="56">
        <v>1458.5264388439821</v>
      </c>
      <c r="PR104" s="56">
        <v>1748.2400132301209</v>
      </c>
      <c r="PS104" s="56">
        <v>1793.170691875157</v>
      </c>
      <c r="PT104" s="200">
        <v>1579.9397350501818</v>
      </c>
      <c r="PU104" s="200">
        <v>1506.0252838259262</v>
      </c>
      <c r="PV104" s="200">
        <v>2178.5553362573096</v>
      </c>
      <c r="PW104" s="200">
        <v>2567.1720198155649</v>
      </c>
      <c r="PX104" s="200" t="e">
        <f>IF($PI104=1,SUMIF(#REF!,$PF104,#REF!),SUMIF(#REF!,$PJ104,#REF!))</f>
        <v>#REF!</v>
      </c>
      <c r="PY104" s="200" t="e">
        <f>IF($PI104=1,SUMIF(#REF!,$PF104,#REF!),SUMIF(#REF!,$PJ104,#REF!))</f>
        <v>#REF!</v>
      </c>
      <c r="PZ104" s="200" t="e">
        <f>IF($PI104=1,SUMIF(#REF!,$PF104,#REF!),SUMIF(#REF!,$PJ104,#REF!))</f>
        <v>#REF!</v>
      </c>
      <c r="QA104" s="200" t="e">
        <f>IF($PI104=1,SUMIF(#REF!,$PF104,#REF!),SUMIF(#REF!,$PJ104,#REF!))</f>
        <v>#REF!</v>
      </c>
      <c r="QB104" s="200" t="e">
        <f>IF($PI104=1,SUMIF(#REF!,$PF104,#REF!),SUMIF(#REF!,$PJ104,#REF!))</f>
        <v>#REF!</v>
      </c>
      <c r="QC104" s="200" t="e">
        <f>IF($PI104=1,SUMIF(#REF!,$PF104,#REF!),SUMIF(#REF!,$PJ104,#REF!))</f>
        <v>#REF!</v>
      </c>
      <c r="QD104" s="57">
        <f t="shared" si="55"/>
        <v>1.4556582086289447</v>
      </c>
      <c r="QE104" s="57">
        <f t="shared" si="56"/>
        <v>1.6990176111133017</v>
      </c>
      <c r="QF104" s="57">
        <f t="shared" si="50"/>
        <v>1.7367593811751318</v>
      </c>
      <c r="QG104" s="57">
        <f t="shared" si="57"/>
        <v>1.5576453774421528</v>
      </c>
      <c r="QH104" s="57">
        <f t="shared" si="87"/>
        <v>1.4955572384137781</v>
      </c>
      <c r="QI104" s="57">
        <f t="shared" si="88"/>
        <v>2.0604824824561403</v>
      </c>
      <c r="QJ104" s="57">
        <f>IF(Tabelle2[[#This Row],[Index and Premium Usage]]=1,($AW104*(1+$AZ104))*(PW104*(1+$PG104)+$PH104)/1000,($AW104*(1+$AZ104))*(PW104*(1+$PG104)+$PK104)/1000)</f>
        <v>2.3869204966450743</v>
      </c>
      <c r="QK104" s="57" t="e">
        <f>IF($PI104=1,($AW104*(1+$AY104))*(PX104*(1+$PG104)+$PH104)/1000,($AW104*(1+$AZ104))*(PX104*(1+$PG104)+$PK104+Tabelle2[[#This Row],[Premium VW 2023]])/1000)</f>
        <v>#REF!</v>
      </c>
      <c r="QL104" s="57" t="e">
        <f t="shared" si="89"/>
        <v>#REF!</v>
      </c>
      <c r="QM104" s="57" t="e">
        <f t="shared" si="90"/>
        <v>#REF!</v>
      </c>
      <c r="QN104" s="57" t="e">
        <f t="shared" si="91"/>
        <v>#REF!</v>
      </c>
      <c r="QO104" s="57" t="e">
        <f t="shared" si="92"/>
        <v>#REF!</v>
      </c>
      <c r="QP104" s="57" t="e">
        <f t="shared" si="93"/>
        <v>#REF!</v>
      </c>
    </row>
    <row r="105" spans="1:458" ht="15" customHeight="1">
      <c r="A105" s="94" t="s">
        <v>843</v>
      </c>
      <c r="B105" s="94" t="s">
        <v>87</v>
      </c>
      <c r="C105" s="94" t="s">
        <v>1553</v>
      </c>
      <c r="D105" s="2" t="s">
        <v>108</v>
      </c>
      <c r="E105" s="173" t="s">
        <v>304</v>
      </c>
      <c r="F105" s="2" t="s">
        <v>304</v>
      </c>
      <c r="G105" s="2" t="s">
        <v>304</v>
      </c>
      <c r="H105" s="2" t="s">
        <v>1557</v>
      </c>
      <c r="I105" s="188" t="s">
        <v>422</v>
      </c>
      <c r="J105" s="2" t="s">
        <v>441</v>
      </c>
      <c r="K105" s="2" t="s">
        <v>28</v>
      </c>
      <c r="L105" s="2" t="s">
        <v>28</v>
      </c>
      <c r="M105" s="2" t="s">
        <v>442</v>
      </c>
      <c r="N105" s="64"/>
      <c r="O105" s="64"/>
      <c r="P105" s="65"/>
      <c r="Q105" s="2"/>
      <c r="R105" s="63"/>
      <c r="S105" s="63"/>
      <c r="T105" s="94" t="s">
        <v>1282</v>
      </c>
      <c r="U105" s="63" t="s">
        <v>14</v>
      </c>
      <c r="V105" s="63"/>
      <c r="W105" s="63"/>
      <c r="X105" s="94"/>
      <c r="Y105" s="63" t="s">
        <v>235</v>
      </c>
      <c r="Z105" s="94" t="s">
        <v>261</v>
      </c>
      <c r="AA105" s="69" t="s">
        <v>443</v>
      </c>
      <c r="AB105" s="64"/>
      <c r="AC105" s="64"/>
      <c r="AD105" s="63"/>
      <c r="AE105" s="63"/>
      <c r="AF105" s="63" t="s">
        <v>119</v>
      </c>
      <c r="AG105" s="2"/>
      <c r="AH105" s="2"/>
      <c r="AI105" s="2"/>
      <c r="AJ105" s="63" t="s">
        <v>120</v>
      </c>
      <c r="AK105" s="66"/>
      <c r="AL105" s="67"/>
      <c r="AM105" s="67"/>
      <c r="AN105" s="67"/>
      <c r="AO105" s="67"/>
      <c r="AP105" s="67">
        <v>1</v>
      </c>
      <c r="AQ105" s="129"/>
      <c r="AR105" s="37">
        <v>0.72</v>
      </c>
      <c r="AS105" s="67">
        <v>0.72</v>
      </c>
      <c r="AT105" s="67">
        <v>0.72</v>
      </c>
      <c r="AU105" s="67">
        <v>0.72</v>
      </c>
      <c r="AV105" s="67">
        <v>0.72</v>
      </c>
      <c r="AW105" s="33">
        <v>0.72</v>
      </c>
      <c r="AX105" s="193"/>
      <c r="AY105" s="36">
        <v>0.15</v>
      </c>
      <c r="AZ105" s="36">
        <v>0.15</v>
      </c>
      <c r="BA105" s="96">
        <v>0</v>
      </c>
      <c r="BB105" s="96">
        <v>0</v>
      </c>
      <c r="BC105" s="96">
        <v>0</v>
      </c>
      <c r="BD105" s="96">
        <v>0</v>
      </c>
      <c r="BE105" s="133">
        <v>0</v>
      </c>
      <c r="BF105" s="133">
        <v>0</v>
      </c>
      <c r="BG105" s="133">
        <v>0</v>
      </c>
      <c r="BH105" s="133">
        <v>0</v>
      </c>
      <c r="BI105" s="133">
        <v>0</v>
      </c>
      <c r="BJ105" s="133">
        <v>0</v>
      </c>
      <c r="BK105" s="133">
        <v>0</v>
      </c>
      <c r="BL105" s="133">
        <v>0</v>
      </c>
      <c r="BM105" s="96">
        <v>0</v>
      </c>
      <c r="BN105" s="96">
        <v>0</v>
      </c>
      <c r="BO105" s="96">
        <v>0</v>
      </c>
      <c r="BP105" s="96">
        <v>0</v>
      </c>
      <c r="BQ105" s="96">
        <v>0</v>
      </c>
      <c r="BR105" s="96">
        <v>0</v>
      </c>
      <c r="BS105" s="96">
        <v>0</v>
      </c>
      <c r="BT105" s="96">
        <v>0</v>
      </c>
      <c r="BU105" s="96">
        <v>0</v>
      </c>
      <c r="BV105" s="96">
        <v>0</v>
      </c>
      <c r="BW105" s="96">
        <v>0</v>
      </c>
      <c r="BX105" s="96">
        <v>0</v>
      </c>
      <c r="BY105" s="96">
        <v>0</v>
      </c>
      <c r="BZ105" s="96">
        <v>0</v>
      </c>
      <c r="CA105" s="96">
        <v>0</v>
      </c>
      <c r="CB105" s="96">
        <v>0</v>
      </c>
      <c r="CC105" s="96">
        <v>0</v>
      </c>
      <c r="CD105" s="96">
        <v>0</v>
      </c>
      <c r="CE105" s="96">
        <v>0</v>
      </c>
      <c r="CF105" s="96">
        <v>0</v>
      </c>
      <c r="CG105" s="96">
        <v>0</v>
      </c>
      <c r="CH105" s="96">
        <v>0</v>
      </c>
      <c r="CI105" s="96">
        <v>0</v>
      </c>
      <c r="CJ105" s="96">
        <v>0</v>
      </c>
      <c r="CK105" s="95">
        <f>SUM(Tabelle2[[#This Row],[Jan 22 CF]:[Mar 22 CF]])</f>
        <v>0</v>
      </c>
      <c r="CL105" s="95">
        <f>SUM(Tabelle2[[#This Row],[Apr 22 CF]:[Jun 22 CF]])</f>
        <v>0</v>
      </c>
      <c r="CM105" s="95">
        <f>SUM(Tabelle2[[#This Row],[Jul 22 CF]:[Sep 22 CF]])</f>
        <v>0</v>
      </c>
      <c r="CN105" s="95">
        <f>SUM(Tabelle2[[#This Row],[Oct 22 CF]:[Dec 22 CF]])</f>
        <v>0</v>
      </c>
      <c r="CO105" s="95">
        <f>SUM(Tabelle2[[#This Row],[Jan 23 CF]:[Mar 23 CF]])</f>
        <v>0</v>
      </c>
      <c r="CP105" s="95">
        <f>SUM(Tabelle2[[#This Row],[Apr 23 CF]:[Jun 23 CF]])</f>
        <v>0</v>
      </c>
      <c r="CQ105" s="95">
        <f>SUM(Tabelle2[[#This Row],[Jul 23 CF]:[Sep 23 CF]])</f>
        <v>0</v>
      </c>
      <c r="CR105" s="95">
        <f>SUM(Tabelle2[[#This Row],[Oct 23 CF]:[Dec 23 CF]])</f>
        <v>0</v>
      </c>
      <c r="CS105" s="95">
        <f>SUM(Tabelle2[[#This Row],[Jan 24 CF]:[Mar 24 CF]])</f>
        <v>0</v>
      </c>
      <c r="CT105" s="95">
        <f>SUM(Tabelle2[[#This Row],[Apr 24 CF]:[Jun 24 CF]])</f>
        <v>0</v>
      </c>
      <c r="CU105" s="95">
        <f>SUM(Tabelle2[[#This Row],[Jul 24 CF]:[Sep 24 CF]])</f>
        <v>0</v>
      </c>
      <c r="CV105" s="95">
        <f>SUM(Tabelle2[[#This Row],[Oct 24 CF]:[Dec 24 CF]])</f>
        <v>0</v>
      </c>
      <c r="CW105" s="98">
        <v>0</v>
      </c>
      <c r="CX105" s="275">
        <v>0</v>
      </c>
      <c r="CY105" s="98">
        <v>0</v>
      </c>
      <c r="CZ105" s="52">
        <v>0</v>
      </c>
      <c r="DA105" s="52">
        <f>SUM(Tabelle2[[#This Row],[Jan 22 CF]:[Dec 22 CF]])</f>
        <v>0</v>
      </c>
      <c r="DB105" s="98">
        <f>SUM(Tabelle2[[#This Row],[Jan 23 CF]:[Dec 23 CF]])</f>
        <v>0</v>
      </c>
      <c r="DC105" s="98">
        <f>SUM(Tabelle2[[#This Row],[Jan 24 CF]:[Dec 24 CF]])</f>
        <v>0</v>
      </c>
      <c r="DD105" s="98">
        <v>0</v>
      </c>
      <c r="DE105" s="98">
        <v>0</v>
      </c>
      <c r="DF105" s="98">
        <v>0</v>
      </c>
      <c r="DG105" s="98">
        <v>0</v>
      </c>
      <c r="DH105" s="98">
        <v>0</v>
      </c>
      <c r="DI105" s="98">
        <v>0</v>
      </c>
      <c r="DJ105" s="98">
        <v>0</v>
      </c>
      <c r="DK105" s="98">
        <v>0</v>
      </c>
      <c r="DL105" s="98">
        <v>0</v>
      </c>
      <c r="DM105" s="98">
        <v>0</v>
      </c>
      <c r="DN105" s="95"/>
      <c r="DO105" s="95"/>
      <c r="DP105" s="226">
        <v>0.95</v>
      </c>
      <c r="DQ105" s="226">
        <v>0.92500000000000004</v>
      </c>
      <c r="DR105" s="226">
        <v>0.8</v>
      </c>
      <c r="DS105" s="226">
        <v>0.85</v>
      </c>
      <c r="DT105" s="226">
        <v>0.9</v>
      </c>
      <c r="DU105" s="226">
        <v>0.9</v>
      </c>
      <c r="DV105" s="226">
        <v>0.9</v>
      </c>
      <c r="DW105" s="226">
        <v>0.9</v>
      </c>
      <c r="DX105" s="226">
        <v>0.9</v>
      </c>
      <c r="DY105" s="226">
        <v>0.9</v>
      </c>
      <c r="DZ105" s="226">
        <v>0.9</v>
      </c>
      <c r="EA105" s="226">
        <v>0.88</v>
      </c>
      <c r="EB105" s="226">
        <v>0.9</v>
      </c>
      <c r="EC105" s="226">
        <v>0.93</v>
      </c>
      <c r="ED105" s="226">
        <v>0.93</v>
      </c>
      <c r="EE105" s="226">
        <v>0.9</v>
      </c>
      <c r="EF105" s="316">
        <v>0.9</v>
      </c>
      <c r="EG105" s="316">
        <v>0.9</v>
      </c>
      <c r="EH105" s="316">
        <v>0.9</v>
      </c>
      <c r="EI105" s="226">
        <v>0.95</v>
      </c>
      <c r="EJ105" s="226">
        <v>0.95</v>
      </c>
      <c r="EK105" s="226">
        <v>0.95</v>
      </c>
      <c r="EL105" s="226">
        <v>0.97499999999999998</v>
      </c>
      <c r="EM105" s="226">
        <v>0.95</v>
      </c>
      <c r="EN105" s="226">
        <v>0.9</v>
      </c>
      <c r="EO105" s="226">
        <v>0.9</v>
      </c>
      <c r="EP105" s="226">
        <v>0.9</v>
      </c>
      <c r="EQ105" s="226">
        <v>0.9</v>
      </c>
      <c r="ER105" s="226">
        <v>0.9</v>
      </c>
      <c r="ES105" s="226">
        <v>0.9</v>
      </c>
      <c r="ET105" s="226">
        <v>0.9</v>
      </c>
      <c r="EU105" s="226">
        <v>0.9</v>
      </c>
      <c r="EV105" s="226">
        <v>0.9</v>
      </c>
      <c r="EW105" s="226">
        <v>0.9</v>
      </c>
      <c r="EX105" s="226">
        <v>0.9</v>
      </c>
      <c r="EY105" s="226">
        <v>0.9</v>
      </c>
      <c r="EZ105" s="316">
        <v>0.9</v>
      </c>
      <c r="FA105" s="226">
        <v>0.9</v>
      </c>
      <c r="FB105" s="226">
        <v>0.85</v>
      </c>
      <c r="FC105" s="226">
        <v>0.85</v>
      </c>
      <c r="FD105" s="226">
        <v>0.85</v>
      </c>
      <c r="FE105" s="226">
        <v>0.85</v>
      </c>
      <c r="FF105" s="226">
        <v>0.85</v>
      </c>
      <c r="FG105" s="226">
        <v>0.85</v>
      </c>
      <c r="FH105" s="226">
        <v>0.85</v>
      </c>
      <c r="FI105" s="226">
        <v>0.85</v>
      </c>
      <c r="FJ105" s="226">
        <v>0.85</v>
      </c>
      <c r="FK105" s="226">
        <v>0.85</v>
      </c>
      <c r="FL105" s="226">
        <v>0.85</v>
      </c>
      <c r="FM105" s="195">
        <f t="shared" si="70"/>
        <v>0</v>
      </c>
      <c r="FN105" s="195">
        <f t="shared" si="71"/>
        <v>0</v>
      </c>
      <c r="FO105" s="195">
        <f t="shared" si="72"/>
        <v>0</v>
      </c>
      <c r="FP105" s="195">
        <f t="shared" si="73"/>
        <v>0</v>
      </c>
      <c r="FQ105" s="195">
        <f t="shared" si="74"/>
        <v>0</v>
      </c>
      <c r="FR105" s="195">
        <f t="shared" si="75"/>
        <v>0</v>
      </c>
      <c r="FS105" s="195">
        <f t="shared" si="76"/>
        <v>0</v>
      </c>
      <c r="FT105" s="95">
        <f t="shared" si="77"/>
        <v>0</v>
      </c>
      <c r="FU105" s="95">
        <f t="shared" si="78"/>
        <v>0</v>
      </c>
      <c r="FV105" s="95">
        <f t="shared" si="79"/>
        <v>0</v>
      </c>
      <c r="FW105" s="95">
        <f t="shared" si="80"/>
        <v>0</v>
      </c>
      <c r="FX105" s="95">
        <f t="shared" si="81"/>
        <v>0</v>
      </c>
      <c r="FY105" s="95">
        <f t="shared" si="82"/>
        <v>0</v>
      </c>
      <c r="FZ105" s="95">
        <f t="shared" si="83"/>
        <v>0</v>
      </c>
      <c r="GA105" s="95">
        <f t="shared" si="63"/>
        <v>0</v>
      </c>
      <c r="GB105" s="95">
        <f t="shared" si="64"/>
        <v>0</v>
      </c>
      <c r="GC105" s="95">
        <f t="shared" si="65"/>
        <v>0</v>
      </c>
      <c r="GD105" s="95">
        <f t="shared" si="66"/>
        <v>0</v>
      </c>
      <c r="GE105" s="95">
        <f t="shared" si="67"/>
        <v>0</v>
      </c>
      <c r="GF105" s="95">
        <f t="shared" si="68"/>
        <v>0</v>
      </c>
      <c r="GG105" s="95">
        <f t="shared" si="69"/>
        <v>0</v>
      </c>
      <c r="GH105" s="95">
        <f t="shared" si="84"/>
        <v>0</v>
      </c>
      <c r="GI105" s="95">
        <f>BW105*Tabelle2[[#This Row],[Nov 2023 AF]]</f>
        <v>0</v>
      </c>
      <c r="GJ105" s="95">
        <f>BX105*Tabelle2[[#This Row],[Dec 2023 AF]]</f>
        <v>0</v>
      </c>
      <c r="GK105" s="95">
        <f>BY105*Tabelle2[[#This Row],[Jan 2024 AF]]</f>
        <v>0</v>
      </c>
      <c r="GL105" s="95">
        <f>BZ105*Tabelle2[[#This Row],[Feb 2024 AF]]</f>
        <v>0</v>
      </c>
      <c r="GM105" s="95">
        <f>CA105*Tabelle2[[#This Row],[Mar 2024 AF]]</f>
        <v>0</v>
      </c>
      <c r="GN105" s="95">
        <f>CB105*Tabelle2[[#This Row],[Apr 2024 AF]]</f>
        <v>0</v>
      </c>
      <c r="GO105" s="95">
        <f>CC105*Tabelle2[[#This Row],[May 2024 AF]]</f>
        <v>0</v>
      </c>
      <c r="GP105" s="95">
        <f>CD105*Tabelle2[[#This Row],[Jun 2024 AF]]</f>
        <v>0</v>
      </c>
      <c r="GQ105" s="95">
        <f>CE105*Tabelle2[[#This Row],[Jul 2024 AF]]</f>
        <v>0</v>
      </c>
      <c r="GR105" s="95">
        <f>CF105*Tabelle2[[#This Row],[Aug 2024 AF]]</f>
        <v>0</v>
      </c>
      <c r="GS105" s="95">
        <f>CG105*Tabelle2[[#This Row],[Sep 2024 AF]]</f>
        <v>0</v>
      </c>
      <c r="GT105" s="95">
        <f>CH105*Tabelle2[[#This Row],[Oct 2024 AF]]</f>
        <v>0</v>
      </c>
      <c r="GU105" s="95">
        <f>CI105*Tabelle2[[#This Row],[Nov 2024 AF]]</f>
        <v>0</v>
      </c>
      <c r="GV105" s="95">
        <f>CJ105*Tabelle2[[#This Row],[Dec 2024 AF]]</f>
        <v>0</v>
      </c>
      <c r="GW105" s="95">
        <f>SUM(Tabelle2[[#This Row],[Jan 22 NF]:[Mar 22 NF]])</f>
        <v>0</v>
      </c>
      <c r="GX105" s="95">
        <f>SUM(Tabelle2[[#This Row],[Apr 22 NF]:[Jun 22 NF]])</f>
        <v>0</v>
      </c>
      <c r="GY105" s="95">
        <f>SUM(Tabelle2[[#This Row],[Jul 22 NF]:[Sep 22 NF]])</f>
        <v>0</v>
      </c>
      <c r="GZ105" s="95">
        <f>SUM(Tabelle2[[#This Row],[Oct 22 NF]:[Dec 22 NF]])</f>
        <v>0</v>
      </c>
      <c r="HA105" s="98">
        <f>SUM(Tabelle2[[#This Row],[Jan 23 NF]:[Mar 23 NF]])</f>
        <v>0</v>
      </c>
      <c r="HB105" s="98">
        <f>SUM(Tabelle2[[#This Row],[Apr 23 NF]:[Jun 23 NF]])</f>
        <v>0</v>
      </c>
      <c r="HC105" s="98">
        <f>SUM(Tabelle2[[#This Row],[Jul 23 NF]:[Sep 23 NF]])</f>
        <v>0</v>
      </c>
      <c r="HD105" s="98">
        <f>SUM(Tabelle2[[#This Row],[Oct 23 NF]:[Dec 23 NF]])</f>
        <v>0</v>
      </c>
      <c r="HE105" s="95">
        <f>SUM(Tabelle2[[#This Row],[Jan 24 NF]:[Mar 24 NF]])</f>
        <v>0</v>
      </c>
      <c r="HF105" s="98">
        <f>SUM(Tabelle2[[#This Row],[Apr 24 NF]:[Jun 24 NF]])</f>
        <v>0</v>
      </c>
      <c r="HG105" s="98">
        <f>SUM(Tabelle2[[#This Row],[Jul 24 NF]:[Sep 24 NF]])</f>
        <v>0</v>
      </c>
      <c r="HH105" s="98">
        <f>SUM(Tabelle2[[#This Row],[Oct 24 NF]:[Dec 24 NF]])</f>
        <v>0</v>
      </c>
      <c r="HI105" s="95">
        <v>0</v>
      </c>
      <c r="HJ105" s="95">
        <v>0</v>
      </c>
      <c r="HK105" s="95">
        <v>0</v>
      </c>
      <c r="HL105" s="95">
        <v>0</v>
      </c>
      <c r="HM105" s="95">
        <v>0</v>
      </c>
      <c r="HN105" s="95">
        <v>0</v>
      </c>
      <c r="HO105" s="95">
        <v>0</v>
      </c>
      <c r="HP105" s="95">
        <v>0</v>
      </c>
      <c r="HQ105" s="95">
        <v>0</v>
      </c>
      <c r="HR105" s="95">
        <v>0</v>
      </c>
      <c r="HS105" s="95">
        <v>0</v>
      </c>
      <c r="HT105" s="95">
        <v>0</v>
      </c>
      <c r="HU105" s="95">
        <v>0</v>
      </c>
      <c r="HV105" s="98">
        <v>0</v>
      </c>
      <c r="HW105" s="98">
        <v>0</v>
      </c>
      <c r="HX105" s="98">
        <v>0</v>
      </c>
      <c r="HY105" s="98">
        <v>0</v>
      </c>
      <c r="HZ105" s="98">
        <f>SUM(Tabelle2[[#This Row],[Jan 22 NF]:[Dec 22 NF]])</f>
        <v>0</v>
      </c>
      <c r="IA105" s="98">
        <f>SUM(Tabelle2[[#This Row],[Jan 23 NF]:[Dec 23 NF]])</f>
        <v>0</v>
      </c>
      <c r="IB105" s="98">
        <f>SUM(Tabelle2[[#This Row],[Jan 24 NF]:[Dec 24 NF]])</f>
        <v>0</v>
      </c>
      <c r="IC105" s="98">
        <f>IFERROR(Tabelle2[[#This Row],[2025 CF]]*Tabelle2[[#This Row],[2025 AF]],0)</f>
        <v>0</v>
      </c>
      <c r="ID105" s="98">
        <f>IFERROR(Tabelle2[[#This Row],[2026 CF]]*Tabelle2[[#This Row],[2026 AF]],0)</f>
        <v>0</v>
      </c>
      <c r="IE105" s="98">
        <f>IFERROR(Tabelle2[[#This Row],[2027 CF]]*Tabelle2[[#This Row],[2027 AF]],0)</f>
        <v>0</v>
      </c>
      <c r="IF105" s="98">
        <f>IFERROR(Tabelle2[[#This Row],[2028 CF]]*Tabelle2[[#This Row],[2028 AF]],0)</f>
        <v>0</v>
      </c>
      <c r="IG105" s="98">
        <f>IFERROR(Tabelle2[[#This Row],[2029 CF]]*Tabelle2[[#This Row],[2029 AF]],0)</f>
        <v>0</v>
      </c>
      <c r="IH105" s="98">
        <f>IFERROR(Tabelle2[[#This Row],[2030 CF]]*Tabelle2[[#This Row],[2030 AF]],0)</f>
        <v>0</v>
      </c>
      <c r="II105" s="98">
        <f>IFERROR(Tabelle2[[#This Row],[2031 CF]]*Tabelle2[[#This Row],[2031 AF]],0)</f>
        <v>0</v>
      </c>
      <c r="IJ105" s="98">
        <f>IFERROR(Tabelle2[[#This Row],[2032 CF]]*Tabelle2[[#This Row],[2032 AF]],0)</f>
        <v>0</v>
      </c>
      <c r="IK105" s="98">
        <f>IFERROR(Tabelle2[[#This Row],[2033 CF]]*Tabelle2[[#This Row],[2033 AF]],0)</f>
        <v>0</v>
      </c>
      <c r="IL105" s="98">
        <f>IFERROR(Tabelle2[[#This Row],[2034 CF]]*Tabelle2[[#This Row],[2034 AF]],0)</f>
        <v>0</v>
      </c>
      <c r="IM105" s="98">
        <f>IFERROR(Tabelle2[[#This Row],[2035 CF]]*Tabelle2[[#This Row],[2035 AF]],0)</f>
        <v>0</v>
      </c>
      <c r="IN105" s="51">
        <v>0</v>
      </c>
      <c r="IO105" s="51">
        <v>0</v>
      </c>
      <c r="IP105" s="51">
        <v>0</v>
      </c>
      <c r="IQ105" s="51">
        <v>0</v>
      </c>
      <c r="IR105" s="51">
        <v>0</v>
      </c>
      <c r="IS105" s="51">
        <v>0</v>
      </c>
      <c r="IT105" s="51">
        <v>0</v>
      </c>
      <c r="IU105" s="51">
        <v>0</v>
      </c>
      <c r="IV105" s="51">
        <v>0</v>
      </c>
      <c r="IW105" s="51">
        <v>0</v>
      </c>
      <c r="IX105" s="51">
        <v>0</v>
      </c>
      <c r="IY105" s="51">
        <v>0</v>
      </c>
      <c r="IZ105" s="199">
        <v>0</v>
      </c>
      <c r="JA105" s="199">
        <v>0</v>
      </c>
      <c r="JB105" s="199">
        <v>0</v>
      </c>
      <c r="JC105" s="199">
        <v>0</v>
      </c>
      <c r="JD105" s="199">
        <v>0</v>
      </c>
      <c r="JE105" s="196">
        <v>0</v>
      </c>
      <c r="JF105" s="196">
        <v>0</v>
      </c>
      <c r="JG105" s="196">
        <v>0</v>
      </c>
      <c r="JH105" s="196">
        <v>0</v>
      </c>
      <c r="JI105" s="196">
        <v>0</v>
      </c>
      <c r="JJ105" s="196">
        <v>0</v>
      </c>
      <c r="JK105" s="196">
        <v>0</v>
      </c>
      <c r="JL105" s="196">
        <v>0</v>
      </c>
      <c r="JM105" s="196">
        <v>0</v>
      </c>
      <c r="JN105" s="196">
        <v>0</v>
      </c>
      <c r="JO105" s="196">
        <v>0</v>
      </c>
      <c r="JP105" s="196">
        <v>0</v>
      </c>
      <c r="JQ105" s="196">
        <f>SUM(Tabelle2[[#This Row],[Jan-23B]:[Mar-23B]])</f>
        <v>0</v>
      </c>
      <c r="JR105" s="196">
        <f>SUM(Tabelle2[[#This Row],[Apr-23B]:[Jun-23B]])</f>
        <v>0</v>
      </c>
      <c r="JS105" s="196">
        <f>SUM(Tabelle2[[#This Row],[Jul-23B]:[Sep-23B]])</f>
        <v>0</v>
      </c>
      <c r="JT105" s="196">
        <f>SUM(Tabelle2[[#This Row],[Oct-23B]:[Dec-23B]])</f>
        <v>0</v>
      </c>
      <c r="JU105" s="196">
        <f>SUM(Tabelle2[[#This Row],[1Q23 B1]:[4Q23 B]])</f>
        <v>0</v>
      </c>
      <c r="JV105" s="196">
        <v>0</v>
      </c>
      <c r="JW105" s="196">
        <v>0</v>
      </c>
      <c r="JX105" s="196">
        <v>0</v>
      </c>
      <c r="JY105" s="196">
        <v>0</v>
      </c>
      <c r="JZ105" s="196">
        <v>0</v>
      </c>
      <c r="KA105" s="196">
        <v>0</v>
      </c>
      <c r="KB105" s="196">
        <v>0</v>
      </c>
      <c r="KC105" s="196">
        <v>0</v>
      </c>
      <c r="KD105" s="196">
        <v>0</v>
      </c>
      <c r="KE105" s="196">
        <v>0</v>
      </c>
      <c r="KF105" s="196" t="str">
        <f>IF(SUM(Tabelle2[[#This Row],[2018 NF]:[2028 NF]],Tabelle2[[#This Row],[2023 B]])&gt;0,"yes","no")</f>
        <v>no</v>
      </c>
      <c r="KG105" s="196">
        <f>IFERROR(INDEX(Tabelle2[[#Headers],[2005 NF]:[2034 NF]],MATCH(TRUE,INDEX(Tabelle2[[#This Row],[2005 NF]:[2034 NF]]&gt;1000,),0)),0)</f>
        <v>0</v>
      </c>
      <c r="KH105" s="196">
        <f>IFERROR(LOOKUP(2,1/(Tabelle2[[#This Row],[2005 NF]:[2035 NF]]&gt;1000),Tabelle2[[#Headers],[2005 NF]:[2035 NF]]),0)</f>
        <v>0</v>
      </c>
      <c r="KI105" s="196">
        <f>SUM(Tabelle2[[#This Row],[Jan 23 NF]:[Mar 23 NF]])</f>
        <v>0</v>
      </c>
      <c r="KJ105" s="196">
        <f>SUM(Tabelle2[[#This Row],[Jan-23B]:[Mar-23B]])</f>
        <v>0</v>
      </c>
      <c r="KK105" s="52">
        <v>0</v>
      </c>
      <c r="KL105" s="52">
        <v>0</v>
      </c>
      <c r="KM105" s="52">
        <v>0</v>
      </c>
      <c r="KN105" s="52">
        <v>0</v>
      </c>
      <c r="KO105" s="52">
        <v>0</v>
      </c>
      <c r="KP105" s="52">
        <v>0</v>
      </c>
      <c r="KQ105" s="52">
        <v>0</v>
      </c>
      <c r="KR105" s="52">
        <v>0</v>
      </c>
      <c r="KS105" s="52">
        <v>0</v>
      </c>
      <c r="KT105" s="52">
        <v>0</v>
      </c>
      <c r="KU105" s="52">
        <v>0</v>
      </c>
      <c r="KV105" s="52">
        <v>0</v>
      </c>
      <c r="KW105" s="52">
        <v>0</v>
      </c>
      <c r="KX105" s="52">
        <v>0</v>
      </c>
      <c r="KY105" s="52">
        <v>0</v>
      </c>
      <c r="KZ105" s="52">
        <v>0</v>
      </c>
      <c r="LA105" s="52" t="e">
        <f>$AV105*2.204623/#REF!*$AP105*Tabelle2[[#This Row],[May 23 NF]]</f>
        <v>#REF!</v>
      </c>
      <c r="LB105" s="52" t="e">
        <f>$AV105*2.204623/#REF!*$AP105*Tabelle2[[#This Row],[Jun 23 NF]]</f>
        <v>#REF!</v>
      </c>
      <c r="LC105" s="52" t="e">
        <f>$AV105*2.204623/#REF!*$AP105*Tabelle2[[#This Row],[Jul 23 NF]]</f>
        <v>#REF!</v>
      </c>
      <c r="LD105" s="52" t="e">
        <f>$AV105*2.204623/#REF!*$AP105*Tabelle2[[#This Row],[Aug 23 NF]]</f>
        <v>#REF!</v>
      </c>
      <c r="LE105" s="52" t="e">
        <f>$AV105*2.204623/#REF!*$AP105*Tabelle2[[#This Row],[Sep 23 NF]]</f>
        <v>#REF!</v>
      </c>
      <c r="LF105" s="52" t="e">
        <f>$AV105*2.204623/#REF!*$AP105*Tabelle2[[#This Row],[Oct 23 NF]]</f>
        <v>#REF!</v>
      </c>
      <c r="LG105" s="52" t="e">
        <f>$AV105*2.204623/#REF!*$AP105*Tabelle2[[#This Row],[Nov 23 NF]]</f>
        <v>#REF!</v>
      </c>
      <c r="LH105" s="52" t="e">
        <f>$AV105*2.204623/#REF!*$AP105*Tabelle2[[#This Row],[Dec 23 NF]]</f>
        <v>#REF!</v>
      </c>
      <c r="LI105" s="52" t="e">
        <f>$AV105*2.204623/#REF!*$AP105*Tabelle2[[#This Row],[Jan 24 NF]]</f>
        <v>#REF!</v>
      </c>
      <c r="LJ105" s="52" t="e">
        <f>$AV105*2.204623/#REF!*$AP105*Tabelle2[[#This Row],[Feb 24 NF]]</f>
        <v>#REF!</v>
      </c>
      <c r="LK105" s="52" t="e">
        <f>$AV105*2.204623/#REF!*$AP105*Tabelle2[[#This Row],[Mar 24 NF]]</f>
        <v>#REF!</v>
      </c>
      <c r="LL105" s="52" t="e">
        <f>$AV105*2.204623/#REF!*$AP105*Tabelle2[[#This Row],[Apr 24 NF]]</f>
        <v>#REF!</v>
      </c>
      <c r="LM105" s="52" t="e">
        <f>$AV105*2.204623/#REF!*$AP105*Tabelle2[[#This Row],[May 24 NF]]</f>
        <v>#REF!</v>
      </c>
      <c r="LN105" s="52" t="e">
        <f>$AV105*2.204623/#REF!*$AP105*Tabelle2[[#This Row],[Jun 24 NF]]</f>
        <v>#REF!</v>
      </c>
      <c r="LO105" s="52" t="e">
        <f>$AV105*2.204623/#REF!*$AP105*Tabelle2[[#This Row],[Jul 24 NF]]</f>
        <v>#REF!</v>
      </c>
      <c r="LP105" s="52" t="e">
        <f>$AV105*2.204623/#REF!*$AP105*Tabelle2[[#This Row],[Aug 24 NF]]</f>
        <v>#REF!</v>
      </c>
      <c r="LQ105" s="52" t="e">
        <f>$AV105*2.204623/#REF!*$AP105*Tabelle2[[#This Row],[Sep 24 NF]]</f>
        <v>#REF!</v>
      </c>
      <c r="LR105" s="52" t="e">
        <f>$AV105*2.204623/#REF!*$AP105*Tabelle2[[#This Row],[Oct 24 NF]]</f>
        <v>#REF!</v>
      </c>
      <c r="LS105" s="52" t="e">
        <f>$AV105*2.204623/#REF!*$AP105*Tabelle2[[#This Row],[Nov 24 NF]]</f>
        <v>#REF!</v>
      </c>
      <c r="LT105" s="52" t="e">
        <f>$AV105*2.204623/#REF!*$AP105*Tabelle2[[#This Row],[Dec 24 NF]]</f>
        <v>#REF!</v>
      </c>
      <c r="LU105" s="198">
        <f>SUM(Tabelle2[[#This Row],[Jan 22 EV]:[Mar 22 EV]])</f>
        <v>0</v>
      </c>
      <c r="LV105" s="198">
        <f>SUM(Tabelle2[[#This Row],[Apr 22 EV]:[Jun 22 EV]])</f>
        <v>0</v>
      </c>
      <c r="LW105" s="198">
        <f>SUM(Tabelle2[[#This Row],[Jul 22 EV]:[Sep 22 EV]])</f>
        <v>0</v>
      </c>
      <c r="LX105" s="198">
        <f>SUM(Tabelle2[[#This Row],[Oct 22 EV]:[Dec 22 EV]])</f>
        <v>0</v>
      </c>
      <c r="LY105" s="198">
        <f>SUM(Tabelle2[[#This Row],[Jan 23 EV]:[Mar 23 EV]])</f>
        <v>0</v>
      </c>
      <c r="LZ105" s="198" t="e">
        <f>SUM(Tabelle2[[#This Row],[Apr 23 EV]:[Jun 23 EV]])</f>
        <v>#REF!</v>
      </c>
      <c r="MA105" s="198" t="e">
        <f>SUM(Tabelle2[[#This Row],[Jul 23 EV]:[Sep 23 EV]])</f>
        <v>#REF!</v>
      </c>
      <c r="MB105" s="198" t="e">
        <f>SUM(Tabelle2[[#This Row],[Oct 23 EV]:[Dec 23 EV]])</f>
        <v>#REF!</v>
      </c>
      <c r="MC105" s="198" t="e">
        <f>SUM(Tabelle2[[#This Row],[Jan 24 EV]:[Mar 24 EV]])</f>
        <v>#REF!</v>
      </c>
      <c r="MD105" s="198" t="e">
        <f>SUM(Tabelle2[[#This Row],[Apr 24 EV]:[Jun 24 EV]])</f>
        <v>#REF!</v>
      </c>
      <c r="ME105" s="198" t="e">
        <f>SUM(Tabelle2[[#This Row],[Jul 24 EV]:[Sep 24 EV]])</f>
        <v>#REF!</v>
      </c>
      <c r="MF105" s="198" t="e">
        <f>SUM(Tabelle2[[#This Row],[Oct 24 EV]:[Dec 24 EV]])</f>
        <v>#REF!</v>
      </c>
      <c r="MG105" s="68">
        <v>0</v>
      </c>
      <c r="MH105" s="68">
        <v>0</v>
      </c>
      <c r="MI105" s="68">
        <v>0</v>
      </c>
      <c r="MJ105" s="68">
        <v>0</v>
      </c>
      <c r="MK105" s="68">
        <v>0</v>
      </c>
      <c r="ML105" s="68">
        <v>0</v>
      </c>
      <c r="MM105" s="68">
        <v>0</v>
      </c>
      <c r="MN105" s="68">
        <v>0</v>
      </c>
      <c r="MO105" s="68">
        <v>0</v>
      </c>
      <c r="MP105" s="98">
        <v>0</v>
      </c>
      <c r="MQ105" s="98" t="e">
        <f>$AS105*2.204623/#REF!*$AP105*HU105</f>
        <v>#REF!</v>
      </c>
      <c r="MR105" s="98" t="e">
        <f>$AT105*2.204623/#REF!*$AP105*HV105</f>
        <v>#REF!</v>
      </c>
      <c r="MS105" s="98">
        <v>0</v>
      </c>
      <c r="MT105" s="98">
        <v>0</v>
      </c>
      <c r="MU105" s="98">
        <v>0</v>
      </c>
      <c r="MV105" s="98">
        <f>SUM(Tabelle2[[#This Row],[Jan 22 EV]:[Dec 22 EV]])</f>
        <v>0</v>
      </c>
      <c r="MW105" s="98" t="e">
        <f>SUM(Tabelle2[[#This Row],[Jan 23 EV]:[Dec 23 EV]])</f>
        <v>#REF!</v>
      </c>
      <c r="MX105" s="98" t="e">
        <f>SUM(Tabelle2[[#This Row],[Jan 24 EV]:[Dec 24 EV]])</f>
        <v>#REF!</v>
      </c>
      <c r="MY105" s="98">
        <f t="shared" si="51"/>
        <v>0</v>
      </c>
      <c r="MZ105" s="98">
        <f t="shared" si="52"/>
        <v>0</v>
      </c>
      <c r="NA105" s="98">
        <f t="shared" si="53"/>
        <v>0</v>
      </c>
      <c r="NB105" s="98">
        <f t="shared" si="54"/>
        <v>0</v>
      </c>
      <c r="NC105" s="52">
        <v>0</v>
      </c>
      <c r="ND105" s="52">
        <v>0</v>
      </c>
      <c r="NE105" s="52">
        <v>0</v>
      </c>
      <c r="NF105" s="52">
        <v>0</v>
      </c>
      <c r="NG105" s="52">
        <v>0</v>
      </c>
      <c r="NH105" s="52">
        <v>0</v>
      </c>
      <c r="NI105" s="52">
        <v>0</v>
      </c>
      <c r="NJ105" s="52">
        <v>0</v>
      </c>
      <c r="NK105" s="52">
        <v>0</v>
      </c>
      <c r="NL105" s="52">
        <v>0</v>
      </c>
      <c r="NM105" s="52">
        <v>0</v>
      </c>
      <c r="NN105" s="52">
        <v>0</v>
      </c>
      <c r="NO105" s="198">
        <f t="shared" si="58"/>
        <v>0</v>
      </c>
      <c r="NP105" s="198">
        <f t="shared" si="59"/>
        <v>0</v>
      </c>
      <c r="NQ105" s="198">
        <f t="shared" si="60"/>
        <v>0</v>
      </c>
      <c r="NR105" s="198">
        <f t="shared" si="61"/>
        <v>0</v>
      </c>
      <c r="NS105" s="198">
        <f t="shared" si="62"/>
        <v>0</v>
      </c>
      <c r="NT105" s="198">
        <v>0</v>
      </c>
      <c r="NU105" s="198">
        <v>0</v>
      </c>
      <c r="NV105" s="198">
        <v>0</v>
      </c>
      <c r="NW105" s="198">
        <v>0</v>
      </c>
      <c r="NX105" s="198">
        <v>0</v>
      </c>
      <c r="NY105" s="198">
        <v>0</v>
      </c>
      <c r="NZ105" s="198">
        <v>0</v>
      </c>
      <c r="OA105" s="198">
        <v>0</v>
      </c>
      <c r="OB105" s="198">
        <v>0</v>
      </c>
      <c r="OC105" s="198">
        <v>0</v>
      </c>
      <c r="OD105" s="198">
        <v>0</v>
      </c>
      <c r="OE105" s="198">
        <v>0</v>
      </c>
      <c r="OF105" s="198">
        <f>SUM(Tabelle2[[#This Row],[Jan 23 B EV]:[Mar 23 B EV]])</f>
        <v>0</v>
      </c>
      <c r="OG105" s="198">
        <f>SUM(Tabelle2[[#This Row],[Apr 23 B EV]:[Jun 23 B EV]])</f>
        <v>0</v>
      </c>
      <c r="OH105" s="198">
        <f>SUM(Tabelle2[[#This Row],[Jul 23 B EV]:[Sep 23 B EV]])</f>
        <v>0</v>
      </c>
      <c r="OI105" s="198">
        <f>SUM(Tabelle2[[#This Row],[Oct 23 B EV]:[Dec 23 B EV]])</f>
        <v>0</v>
      </c>
      <c r="OJ105" s="198">
        <f>SUM(Tabelle2[[#This Row],[Jan 23 B EV]:[Dec 23 B EV]])</f>
        <v>0</v>
      </c>
      <c r="OK105" s="68"/>
      <c r="OL105" s="68"/>
      <c r="OM105" s="43" t="s">
        <v>959</v>
      </c>
      <c r="ON105" s="43" t="s">
        <v>975</v>
      </c>
      <c r="OO105" s="43">
        <v>0</v>
      </c>
      <c r="OP105" s="43">
        <v>0</v>
      </c>
      <c r="OQ105" s="68"/>
      <c r="OR105" s="68"/>
      <c r="OS105" s="68"/>
      <c r="OT105" s="68"/>
      <c r="OU105" s="68"/>
      <c r="OV105" s="68"/>
      <c r="OW105" s="68"/>
      <c r="OX105" s="198">
        <v>0</v>
      </c>
      <c r="OY105" s="198">
        <v>0</v>
      </c>
      <c r="OZ105" s="198">
        <v>0</v>
      </c>
      <c r="PA105" s="198">
        <v>0</v>
      </c>
      <c r="PB105" s="353">
        <v>0</v>
      </c>
      <c r="PC105" s="49" t="s">
        <v>57</v>
      </c>
      <c r="PD105" s="341" t="s">
        <v>100</v>
      </c>
      <c r="PE105" s="3" t="s">
        <v>159</v>
      </c>
      <c r="PF105" s="221" t="s">
        <v>45</v>
      </c>
      <c r="PG105" s="342">
        <v>0</v>
      </c>
      <c r="PH105" s="221">
        <v>0</v>
      </c>
      <c r="PI105" s="30">
        <v>1</v>
      </c>
      <c r="PJ105" s="30" t="s">
        <v>45</v>
      </c>
      <c r="PK105" s="30">
        <v>0</v>
      </c>
      <c r="PL105" s="30"/>
      <c r="PM105" s="334"/>
      <c r="PN105" s="341" t="s">
        <v>972</v>
      </c>
      <c r="PO105" s="334" t="s">
        <v>17</v>
      </c>
      <c r="PP105" s="200">
        <v>2407.8740082170316</v>
      </c>
      <c r="PQ105" s="56">
        <v>2220.7924770497352</v>
      </c>
      <c r="PR105" s="56">
        <v>2393.0833333333335</v>
      </c>
      <c r="PS105" s="56">
        <v>2425</v>
      </c>
      <c r="PT105" s="200">
        <v>2151.6666666666665</v>
      </c>
      <c r="PU105" s="200">
        <v>2059.5416666666665</v>
      </c>
      <c r="PV105" s="200">
        <v>2813.8101851851857</v>
      </c>
      <c r="PW105" s="200">
        <v>3372.4709444775326</v>
      </c>
      <c r="PX105" s="200" t="e">
        <f>IF($PI105=1,SUMIF(#REF!,$PF105,#REF!),SUMIF(#REF!,$PJ105,#REF!))</f>
        <v>#REF!</v>
      </c>
      <c r="PY105" s="200" t="e">
        <f>IF($PI105=1,SUMIF(#REF!,$PF105,#REF!),SUMIF(#REF!,$PJ105,#REF!))</f>
        <v>#REF!</v>
      </c>
      <c r="PZ105" s="200" t="e">
        <f>IF($PI105=1,SUMIF(#REF!,$PF105,#REF!),SUMIF(#REF!,$PJ105,#REF!))</f>
        <v>#REF!</v>
      </c>
      <c r="QA105" s="200" t="e">
        <f>IF($PI105=1,SUMIF(#REF!,$PF105,#REF!),SUMIF(#REF!,$PJ105,#REF!))</f>
        <v>#REF!</v>
      </c>
      <c r="QB105" s="200" t="e">
        <f>IF($PI105=1,SUMIF(#REF!,$PF105,#REF!),SUMIF(#REF!,$PJ105,#REF!))</f>
        <v>#REF!</v>
      </c>
      <c r="QC105" s="200" t="e">
        <f>IF($PI105=1,SUMIF(#REF!,$PF105,#REF!),SUMIF(#REF!,$PJ105,#REF!))</f>
        <v>#REF!</v>
      </c>
      <c r="QD105" s="57">
        <f t="shared" si="55"/>
        <v>1.8388161709971806</v>
      </c>
      <c r="QE105" s="57">
        <f t="shared" si="56"/>
        <v>1.981473</v>
      </c>
      <c r="QF105" s="57">
        <f t="shared" si="50"/>
        <v>2.0078999999999998</v>
      </c>
      <c r="QG105" s="57">
        <f t="shared" si="57"/>
        <v>1.7815799999999997</v>
      </c>
      <c r="QH105" s="57">
        <f t="shared" si="87"/>
        <v>1.7053004999999999</v>
      </c>
      <c r="QI105" s="57">
        <f t="shared" si="88"/>
        <v>2.3298348333333339</v>
      </c>
      <c r="QJ105" s="57">
        <f>IF(Tabelle2[[#This Row],[Index and Premium Usage]]=1,($AW105*(1+$AZ105))*(PW105*(1+$PG105)+$PH105)/1000,($AW105*(1+$AZ105))*(PW105*(1+$PG105)+$PK105)/1000)</f>
        <v>2.792405942027397</v>
      </c>
      <c r="QK105" s="57" t="e">
        <f>IF($PI105=1,($AW105*(1+$AY105))*(PX105*(1+$PG105)+$PH105)/1000,($AW105*(1+$AZ105))*(PX105*(1+$PG105)+$PK105+Tabelle2[[#This Row],[Premium VW 2023]])/1000)</f>
        <v>#REF!</v>
      </c>
      <c r="QL105" s="57" t="e">
        <f t="shared" si="89"/>
        <v>#REF!</v>
      </c>
      <c r="QM105" s="57" t="e">
        <f t="shared" si="90"/>
        <v>#REF!</v>
      </c>
      <c r="QN105" s="57" t="e">
        <f t="shared" si="91"/>
        <v>#REF!</v>
      </c>
      <c r="QO105" s="57" t="e">
        <f t="shared" si="92"/>
        <v>#REF!</v>
      </c>
      <c r="QP105" s="57" t="e">
        <f t="shared" si="93"/>
        <v>#REF!</v>
      </c>
    </row>
    <row r="106" spans="1:458" ht="15" customHeight="1">
      <c r="A106" s="94" t="s">
        <v>874</v>
      </c>
      <c r="B106" s="94" t="s">
        <v>87</v>
      </c>
      <c r="C106" s="94" t="s">
        <v>1553</v>
      </c>
      <c r="D106" s="2" t="s">
        <v>108</v>
      </c>
      <c r="E106" s="173" t="s">
        <v>304</v>
      </c>
      <c r="F106" s="2" t="s">
        <v>304</v>
      </c>
      <c r="G106" s="2" t="s">
        <v>304</v>
      </c>
      <c r="H106" s="2" t="s">
        <v>1557</v>
      </c>
      <c r="I106" s="188" t="s">
        <v>422</v>
      </c>
      <c r="J106" s="2" t="s">
        <v>441</v>
      </c>
      <c r="K106" s="2" t="s">
        <v>28</v>
      </c>
      <c r="L106" s="2" t="s">
        <v>28</v>
      </c>
      <c r="M106" s="2" t="s">
        <v>528</v>
      </c>
      <c r="N106" s="64"/>
      <c r="O106" s="64"/>
      <c r="P106" s="65"/>
      <c r="Q106" s="2"/>
      <c r="R106" s="63"/>
      <c r="S106" s="63"/>
      <c r="T106" s="94" t="s">
        <v>1282</v>
      </c>
      <c r="U106" s="63" t="s">
        <v>14</v>
      </c>
      <c r="V106" s="63"/>
      <c r="W106" s="63"/>
      <c r="X106" s="94"/>
      <c r="Y106" s="63" t="s">
        <v>235</v>
      </c>
      <c r="Z106" s="94" t="s">
        <v>261</v>
      </c>
      <c r="AA106" s="69" t="s">
        <v>529</v>
      </c>
      <c r="AB106" s="64"/>
      <c r="AC106" s="64"/>
      <c r="AD106" s="63"/>
      <c r="AE106" s="63"/>
      <c r="AF106" s="63" t="s">
        <v>119</v>
      </c>
      <c r="AG106" s="2"/>
      <c r="AH106" s="2"/>
      <c r="AI106" s="2"/>
      <c r="AJ106" s="63" t="s">
        <v>120</v>
      </c>
      <c r="AK106" s="66"/>
      <c r="AL106" s="67"/>
      <c r="AM106" s="67"/>
      <c r="AN106" s="67"/>
      <c r="AO106" s="67"/>
      <c r="AP106" s="67">
        <v>1</v>
      </c>
      <c r="AQ106" s="78"/>
      <c r="AR106" s="37">
        <v>1</v>
      </c>
      <c r="AS106" s="67">
        <v>1</v>
      </c>
      <c r="AT106" s="67">
        <v>1</v>
      </c>
      <c r="AU106" s="67">
        <v>1</v>
      </c>
      <c r="AV106" s="67">
        <v>1</v>
      </c>
      <c r="AW106" s="33">
        <v>1</v>
      </c>
      <c r="AX106" s="193"/>
      <c r="AY106" s="36">
        <v>0</v>
      </c>
      <c r="AZ106" s="36">
        <v>0</v>
      </c>
      <c r="BA106" s="96">
        <v>0</v>
      </c>
      <c r="BB106" s="96">
        <v>0</v>
      </c>
      <c r="BC106" s="96">
        <v>0</v>
      </c>
      <c r="BD106" s="96">
        <v>0</v>
      </c>
      <c r="BE106" s="133">
        <v>0</v>
      </c>
      <c r="BF106" s="133">
        <v>0</v>
      </c>
      <c r="BG106" s="133">
        <v>0</v>
      </c>
      <c r="BH106" s="133">
        <v>0</v>
      </c>
      <c r="BI106" s="133">
        <v>0</v>
      </c>
      <c r="BJ106" s="133">
        <v>0</v>
      </c>
      <c r="BK106" s="133">
        <v>0</v>
      </c>
      <c r="BL106" s="133">
        <v>0</v>
      </c>
      <c r="BM106" s="96">
        <v>0</v>
      </c>
      <c r="BN106" s="96">
        <v>0</v>
      </c>
      <c r="BO106" s="96">
        <v>0</v>
      </c>
      <c r="BP106" s="96">
        <v>0</v>
      </c>
      <c r="BQ106" s="96">
        <v>0</v>
      </c>
      <c r="BR106" s="96">
        <v>0</v>
      </c>
      <c r="BS106" s="96">
        <v>0</v>
      </c>
      <c r="BT106" s="96">
        <v>0</v>
      </c>
      <c r="BU106" s="96">
        <v>0</v>
      </c>
      <c r="BV106" s="96">
        <v>0</v>
      </c>
      <c r="BW106" s="96">
        <v>0</v>
      </c>
      <c r="BX106" s="96">
        <v>0</v>
      </c>
      <c r="BY106" s="96">
        <v>0</v>
      </c>
      <c r="BZ106" s="96">
        <v>0</v>
      </c>
      <c r="CA106" s="96">
        <v>0</v>
      </c>
      <c r="CB106" s="96">
        <v>0</v>
      </c>
      <c r="CC106" s="96">
        <v>0</v>
      </c>
      <c r="CD106" s="96">
        <v>0</v>
      </c>
      <c r="CE106" s="96">
        <v>0</v>
      </c>
      <c r="CF106" s="96">
        <v>0</v>
      </c>
      <c r="CG106" s="96">
        <v>0</v>
      </c>
      <c r="CH106" s="96">
        <v>0</v>
      </c>
      <c r="CI106" s="96">
        <v>0</v>
      </c>
      <c r="CJ106" s="96">
        <v>0</v>
      </c>
      <c r="CK106" s="95">
        <f>SUM(Tabelle2[[#This Row],[Jan 22 CF]:[Mar 22 CF]])</f>
        <v>0</v>
      </c>
      <c r="CL106" s="95">
        <f>SUM(Tabelle2[[#This Row],[Apr 22 CF]:[Jun 22 CF]])</f>
        <v>0</v>
      </c>
      <c r="CM106" s="95">
        <f>SUM(Tabelle2[[#This Row],[Jul 22 CF]:[Sep 22 CF]])</f>
        <v>0</v>
      </c>
      <c r="CN106" s="95">
        <f>SUM(Tabelle2[[#This Row],[Oct 22 CF]:[Dec 22 CF]])</f>
        <v>0</v>
      </c>
      <c r="CO106" s="95">
        <f>SUM(Tabelle2[[#This Row],[Jan 23 CF]:[Mar 23 CF]])</f>
        <v>0</v>
      </c>
      <c r="CP106" s="95">
        <f>SUM(Tabelle2[[#This Row],[Apr 23 CF]:[Jun 23 CF]])</f>
        <v>0</v>
      </c>
      <c r="CQ106" s="95">
        <f>SUM(Tabelle2[[#This Row],[Jul 23 CF]:[Sep 23 CF]])</f>
        <v>0</v>
      </c>
      <c r="CR106" s="95">
        <f>SUM(Tabelle2[[#This Row],[Oct 23 CF]:[Dec 23 CF]])</f>
        <v>0</v>
      </c>
      <c r="CS106" s="95">
        <f>SUM(Tabelle2[[#This Row],[Jan 24 CF]:[Mar 24 CF]])</f>
        <v>0</v>
      </c>
      <c r="CT106" s="95">
        <f>SUM(Tabelle2[[#This Row],[Apr 24 CF]:[Jun 24 CF]])</f>
        <v>0</v>
      </c>
      <c r="CU106" s="95">
        <f>SUM(Tabelle2[[#This Row],[Jul 24 CF]:[Sep 24 CF]])</f>
        <v>0</v>
      </c>
      <c r="CV106" s="95">
        <f>SUM(Tabelle2[[#This Row],[Oct 24 CF]:[Dec 24 CF]])</f>
        <v>0</v>
      </c>
      <c r="CW106" s="98">
        <v>0</v>
      </c>
      <c r="CX106" s="275">
        <v>0</v>
      </c>
      <c r="CY106" s="98">
        <v>0</v>
      </c>
      <c r="CZ106" s="52">
        <v>0</v>
      </c>
      <c r="DA106" s="52">
        <f>SUM(Tabelle2[[#This Row],[Jan 22 CF]:[Dec 22 CF]])</f>
        <v>0</v>
      </c>
      <c r="DB106" s="98">
        <f>SUM(Tabelle2[[#This Row],[Jan 23 CF]:[Dec 23 CF]])</f>
        <v>0</v>
      </c>
      <c r="DC106" s="98">
        <f>SUM(Tabelle2[[#This Row],[Jan 24 CF]:[Dec 24 CF]])</f>
        <v>0</v>
      </c>
      <c r="DD106" s="98">
        <v>0</v>
      </c>
      <c r="DE106" s="98">
        <v>0</v>
      </c>
      <c r="DF106" s="98">
        <v>0</v>
      </c>
      <c r="DG106" s="98">
        <v>0</v>
      </c>
      <c r="DH106" s="98">
        <v>0</v>
      </c>
      <c r="DI106" s="98">
        <v>0</v>
      </c>
      <c r="DJ106" s="98">
        <v>0</v>
      </c>
      <c r="DK106" s="98">
        <v>0</v>
      </c>
      <c r="DL106" s="98">
        <v>0</v>
      </c>
      <c r="DM106" s="98">
        <v>0</v>
      </c>
      <c r="DN106" s="95"/>
      <c r="DO106" s="95"/>
      <c r="DP106" s="226">
        <v>0.95</v>
      </c>
      <c r="DQ106" s="226">
        <v>0.92500000000000004</v>
      </c>
      <c r="DR106" s="226">
        <v>0.8</v>
      </c>
      <c r="DS106" s="226">
        <v>0.85</v>
      </c>
      <c r="DT106" s="226">
        <v>0.9</v>
      </c>
      <c r="DU106" s="226">
        <v>0.9</v>
      </c>
      <c r="DV106" s="226">
        <v>0.9</v>
      </c>
      <c r="DW106" s="226">
        <v>0.9</v>
      </c>
      <c r="DX106" s="226">
        <v>0.9</v>
      </c>
      <c r="DY106" s="226">
        <v>0.9</v>
      </c>
      <c r="DZ106" s="226">
        <v>0.9</v>
      </c>
      <c r="EA106" s="226">
        <v>0.88</v>
      </c>
      <c r="EB106" s="226">
        <v>0.9</v>
      </c>
      <c r="EC106" s="226">
        <v>0.93</v>
      </c>
      <c r="ED106" s="226">
        <v>0.93</v>
      </c>
      <c r="EE106" s="226">
        <v>0.9</v>
      </c>
      <c r="EF106" s="316">
        <v>0.9</v>
      </c>
      <c r="EG106" s="316">
        <v>0.9</v>
      </c>
      <c r="EH106" s="316">
        <v>0.9</v>
      </c>
      <c r="EI106" s="226">
        <v>0.95</v>
      </c>
      <c r="EJ106" s="226">
        <v>0.95</v>
      </c>
      <c r="EK106" s="226">
        <v>0.95</v>
      </c>
      <c r="EL106" s="226">
        <v>0.97499999999999998</v>
      </c>
      <c r="EM106" s="226">
        <v>0.95</v>
      </c>
      <c r="EN106" s="226">
        <v>0.9</v>
      </c>
      <c r="EO106" s="226">
        <v>0.9</v>
      </c>
      <c r="EP106" s="226">
        <v>0.9</v>
      </c>
      <c r="EQ106" s="226">
        <v>0.9</v>
      </c>
      <c r="ER106" s="226">
        <v>0.9</v>
      </c>
      <c r="ES106" s="226">
        <v>0.9</v>
      </c>
      <c r="ET106" s="226">
        <v>0.9</v>
      </c>
      <c r="EU106" s="226">
        <v>0.9</v>
      </c>
      <c r="EV106" s="226">
        <v>0.9</v>
      </c>
      <c r="EW106" s="226">
        <v>0.9</v>
      </c>
      <c r="EX106" s="226">
        <v>0.9</v>
      </c>
      <c r="EY106" s="226">
        <v>0.9</v>
      </c>
      <c r="EZ106" s="316">
        <v>0.9</v>
      </c>
      <c r="FA106" s="226">
        <v>0.9</v>
      </c>
      <c r="FB106" s="226">
        <v>0.85</v>
      </c>
      <c r="FC106" s="226">
        <v>0.85</v>
      </c>
      <c r="FD106" s="226">
        <v>0.85</v>
      </c>
      <c r="FE106" s="226">
        <v>0.85</v>
      </c>
      <c r="FF106" s="226">
        <v>0.85</v>
      </c>
      <c r="FG106" s="226">
        <v>0.85</v>
      </c>
      <c r="FH106" s="226">
        <v>0.85</v>
      </c>
      <c r="FI106" s="226">
        <v>0.85</v>
      </c>
      <c r="FJ106" s="226">
        <v>0.85</v>
      </c>
      <c r="FK106" s="226">
        <v>0.85</v>
      </c>
      <c r="FL106" s="226">
        <v>0.85</v>
      </c>
      <c r="FM106" s="195">
        <f t="shared" si="70"/>
        <v>0</v>
      </c>
      <c r="FN106" s="195">
        <f t="shared" si="71"/>
        <v>0</v>
      </c>
      <c r="FO106" s="195">
        <f t="shared" si="72"/>
        <v>0</v>
      </c>
      <c r="FP106" s="195">
        <f t="shared" si="73"/>
        <v>0</v>
      </c>
      <c r="FQ106" s="195">
        <f t="shared" si="74"/>
        <v>0</v>
      </c>
      <c r="FR106" s="195">
        <f t="shared" si="75"/>
        <v>0</v>
      </c>
      <c r="FS106" s="195">
        <f t="shared" si="76"/>
        <v>0</v>
      </c>
      <c r="FT106" s="95">
        <f t="shared" si="77"/>
        <v>0</v>
      </c>
      <c r="FU106" s="95">
        <f t="shared" si="78"/>
        <v>0</v>
      </c>
      <c r="FV106" s="95">
        <f t="shared" si="79"/>
        <v>0</v>
      </c>
      <c r="FW106" s="95">
        <f t="shared" si="80"/>
        <v>0</v>
      </c>
      <c r="FX106" s="95">
        <f t="shared" si="81"/>
        <v>0</v>
      </c>
      <c r="FY106" s="95">
        <f t="shared" si="82"/>
        <v>0</v>
      </c>
      <c r="FZ106" s="95">
        <f t="shared" si="83"/>
        <v>0</v>
      </c>
      <c r="GA106" s="95">
        <f t="shared" si="63"/>
        <v>0</v>
      </c>
      <c r="GB106" s="95">
        <f t="shared" si="64"/>
        <v>0</v>
      </c>
      <c r="GC106" s="95">
        <f t="shared" si="65"/>
        <v>0</v>
      </c>
      <c r="GD106" s="95">
        <f t="shared" si="66"/>
        <v>0</v>
      </c>
      <c r="GE106" s="95">
        <f t="shared" si="67"/>
        <v>0</v>
      </c>
      <c r="GF106" s="95">
        <f t="shared" si="68"/>
        <v>0</v>
      </c>
      <c r="GG106" s="95">
        <f t="shared" si="69"/>
        <v>0</v>
      </c>
      <c r="GH106" s="95">
        <f t="shared" si="84"/>
        <v>0</v>
      </c>
      <c r="GI106" s="95">
        <f>BW106*Tabelle2[[#This Row],[Nov 2023 AF]]</f>
        <v>0</v>
      </c>
      <c r="GJ106" s="95">
        <f>BX106*Tabelle2[[#This Row],[Dec 2023 AF]]</f>
        <v>0</v>
      </c>
      <c r="GK106" s="95">
        <f>BY106*Tabelle2[[#This Row],[Jan 2024 AF]]</f>
        <v>0</v>
      </c>
      <c r="GL106" s="95">
        <f>BZ106*Tabelle2[[#This Row],[Feb 2024 AF]]</f>
        <v>0</v>
      </c>
      <c r="GM106" s="95">
        <f>CA106*Tabelle2[[#This Row],[Mar 2024 AF]]</f>
        <v>0</v>
      </c>
      <c r="GN106" s="95">
        <f>CB106*Tabelle2[[#This Row],[Apr 2024 AF]]</f>
        <v>0</v>
      </c>
      <c r="GO106" s="95">
        <f>CC106*Tabelle2[[#This Row],[May 2024 AF]]</f>
        <v>0</v>
      </c>
      <c r="GP106" s="95">
        <f>CD106*Tabelle2[[#This Row],[Jun 2024 AF]]</f>
        <v>0</v>
      </c>
      <c r="GQ106" s="95">
        <f>CE106*Tabelle2[[#This Row],[Jul 2024 AF]]</f>
        <v>0</v>
      </c>
      <c r="GR106" s="95">
        <f>CF106*Tabelle2[[#This Row],[Aug 2024 AF]]</f>
        <v>0</v>
      </c>
      <c r="GS106" s="95">
        <f>CG106*Tabelle2[[#This Row],[Sep 2024 AF]]</f>
        <v>0</v>
      </c>
      <c r="GT106" s="95">
        <f>CH106*Tabelle2[[#This Row],[Oct 2024 AF]]</f>
        <v>0</v>
      </c>
      <c r="GU106" s="95">
        <f>CI106*Tabelle2[[#This Row],[Nov 2024 AF]]</f>
        <v>0</v>
      </c>
      <c r="GV106" s="95">
        <f>CJ106*Tabelle2[[#This Row],[Dec 2024 AF]]</f>
        <v>0</v>
      </c>
      <c r="GW106" s="95">
        <f>SUM(Tabelle2[[#This Row],[Jan 22 NF]:[Mar 22 NF]])</f>
        <v>0</v>
      </c>
      <c r="GX106" s="95">
        <f>SUM(Tabelle2[[#This Row],[Apr 22 NF]:[Jun 22 NF]])</f>
        <v>0</v>
      </c>
      <c r="GY106" s="95">
        <f>SUM(Tabelle2[[#This Row],[Jul 22 NF]:[Sep 22 NF]])</f>
        <v>0</v>
      </c>
      <c r="GZ106" s="95">
        <f>SUM(Tabelle2[[#This Row],[Oct 22 NF]:[Dec 22 NF]])</f>
        <v>0</v>
      </c>
      <c r="HA106" s="98">
        <f>SUM(Tabelle2[[#This Row],[Jan 23 NF]:[Mar 23 NF]])</f>
        <v>0</v>
      </c>
      <c r="HB106" s="98">
        <f>SUM(Tabelle2[[#This Row],[Apr 23 NF]:[Jun 23 NF]])</f>
        <v>0</v>
      </c>
      <c r="HC106" s="98">
        <f>SUM(Tabelle2[[#This Row],[Jul 23 NF]:[Sep 23 NF]])</f>
        <v>0</v>
      </c>
      <c r="HD106" s="98">
        <f>SUM(Tabelle2[[#This Row],[Oct 23 NF]:[Dec 23 NF]])</f>
        <v>0</v>
      </c>
      <c r="HE106" s="95">
        <f>SUM(Tabelle2[[#This Row],[Jan 24 NF]:[Mar 24 NF]])</f>
        <v>0</v>
      </c>
      <c r="HF106" s="98">
        <f>SUM(Tabelle2[[#This Row],[Apr 24 NF]:[Jun 24 NF]])</f>
        <v>0</v>
      </c>
      <c r="HG106" s="98">
        <f>SUM(Tabelle2[[#This Row],[Jul 24 NF]:[Sep 24 NF]])</f>
        <v>0</v>
      </c>
      <c r="HH106" s="98">
        <f>SUM(Tabelle2[[#This Row],[Oct 24 NF]:[Dec 24 NF]])</f>
        <v>0</v>
      </c>
      <c r="HI106" s="95">
        <v>0</v>
      </c>
      <c r="HJ106" s="95">
        <v>0</v>
      </c>
      <c r="HK106" s="95">
        <v>0</v>
      </c>
      <c r="HL106" s="95">
        <v>0</v>
      </c>
      <c r="HM106" s="95">
        <v>0</v>
      </c>
      <c r="HN106" s="95">
        <v>0</v>
      </c>
      <c r="HO106" s="95">
        <v>0</v>
      </c>
      <c r="HP106" s="95">
        <v>0</v>
      </c>
      <c r="HQ106" s="95">
        <v>0</v>
      </c>
      <c r="HR106" s="95">
        <v>0</v>
      </c>
      <c r="HS106" s="95">
        <v>0</v>
      </c>
      <c r="HT106" s="95">
        <v>0</v>
      </c>
      <c r="HU106" s="95">
        <v>0</v>
      </c>
      <c r="HV106" s="98">
        <v>0</v>
      </c>
      <c r="HW106" s="98">
        <v>0</v>
      </c>
      <c r="HX106" s="98">
        <v>0</v>
      </c>
      <c r="HY106" s="98">
        <v>0</v>
      </c>
      <c r="HZ106" s="98">
        <f>SUM(Tabelle2[[#This Row],[Jan 22 NF]:[Dec 22 NF]])</f>
        <v>0</v>
      </c>
      <c r="IA106" s="98">
        <f>SUM(Tabelle2[[#This Row],[Jan 23 NF]:[Dec 23 NF]])</f>
        <v>0</v>
      </c>
      <c r="IB106" s="98">
        <f>SUM(Tabelle2[[#This Row],[Jan 24 NF]:[Dec 24 NF]])</f>
        <v>0</v>
      </c>
      <c r="IC106" s="98">
        <f>IFERROR(Tabelle2[[#This Row],[2025 CF]]*Tabelle2[[#This Row],[2025 AF]],0)</f>
        <v>0</v>
      </c>
      <c r="ID106" s="98">
        <f>IFERROR(Tabelle2[[#This Row],[2026 CF]]*Tabelle2[[#This Row],[2026 AF]],0)</f>
        <v>0</v>
      </c>
      <c r="IE106" s="98">
        <f>IFERROR(Tabelle2[[#This Row],[2027 CF]]*Tabelle2[[#This Row],[2027 AF]],0)</f>
        <v>0</v>
      </c>
      <c r="IF106" s="98">
        <f>IFERROR(Tabelle2[[#This Row],[2028 CF]]*Tabelle2[[#This Row],[2028 AF]],0)</f>
        <v>0</v>
      </c>
      <c r="IG106" s="98">
        <f>IFERROR(Tabelle2[[#This Row],[2029 CF]]*Tabelle2[[#This Row],[2029 AF]],0)</f>
        <v>0</v>
      </c>
      <c r="IH106" s="98">
        <f>IFERROR(Tabelle2[[#This Row],[2030 CF]]*Tabelle2[[#This Row],[2030 AF]],0)</f>
        <v>0</v>
      </c>
      <c r="II106" s="98">
        <f>IFERROR(Tabelle2[[#This Row],[2031 CF]]*Tabelle2[[#This Row],[2031 AF]],0)</f>
        <v>0</v>
      </c>
      <c r="IJ106" s="98">
        <f>IFERROR(Tabelle2[[#This Row],[2032 CF]]*Tabelle2[[#This Row],[2032 AF]],0)</f>
        <v>0</v>
      </c>
      <c r="IK106" s="98">
        <f>IFERROR(Tabelle2[[#This Row],[2033 CF]]*Tabelle2[[#This Row],[2033 AF]],0)</f>
        <v>0</v>
      </c>
      <c r="IL106" s="98">
        <f>IFERROR(Tabelle2[[#This Row],[2034 CF]]*Tabelle2[[#This Row],[2034 AF]],0)</f>
        <v>0</v>
      </c>
      <c r="IM106" s="98">
        <f>IFERROR(Tabelle2[[#This Row],[2035 CF]]*Tabelle2[[#This Row],[2035 AF]],0)</f>
        <v>0</v>
      </c>
      <c r="IN106" s="51">
        <v>0</v>
      </c>
      <c r="IO106" s="51">
        <v>0</v>
      </c>
      <c r="IP106" s="51">
        <v>0</v>
      </c>
      <c r="IQ106" s="51">
        <v>0</v>
      </c>
      <c r="IR106" s="51">
        <v>0</v>
      </c>
      <c r="IS106" s="51">
        <v>0</v>
      </c>
      <c r="IT106" s="51">
        <v>0</v>
      </c>
      <c r="IU106" s="51">
        <v>0</v>
      </c>
      <c r="IV106" s="51">
        <v>0</v>
      </c>
      <c r="IW106" s="51">
        <v>0</v>
      </c>
      <c r="IX106" s="51">
        <v>0</v>
      </c>
      <c r="IY106" s="51">
        <v>0</v>
      </c>
      <c r="IZ106" s="199">
        <v>0</v>
      </c>
      <c r="JA106" s="199">
        <v>0</v>
      </c>
      <c r="JB106" s="199">
        <v>0</v>
      </c>
      <c r="JC106" s="199">
        <v>0</v>
      </c>
      <c r="JD106" s="199">
        <v>0</v>
      </c>
      <c r="JE106" s="196">
        <v>0</v>
      </c>
      <c r="JF106" s="196">
        <v>0</v>
      </c>
      <c r="JG106" s="196">
        <v>0</v>
      </c>
      <c r="JH106" s="196">
        <v>0</v>
      </c>
      <c r="JI106" s="196">
        <v>0</v>
      </c>
      <c r="JJ106" s="196">
        <v>0</v>
      </c>
      <c r="JK106" s="196">
        <v>0</v>
      </c>
      <c r="JL106" s="196">
        <v>0</v>
      </c>
      <c r="JM106" s="196">
        <v>0</v>
      </c>
      <c r="JN106" s="196">
        <v>0</v>
      </c>
      <c r="JO106" s="196">
        <v>0</v>
      </c>
      <c r="JP106" s="196">
        <v>0</v>
      </c>
      <c r="JQ106" s="196">
        <f>SUM(Tabelle2[[#This Row],[Jan-23B]:[Mar-23B]])</f>
        <v>0</v>
      </c>
      <c r="JR106" s="196">
        <f>SUM(Tabelle2[[#This Row],[Apr-23B]:[Jun-23B]])</f>
        <v>0</v>
      </c>
      <c r="JS106" s="196">
        <f>SUM(Tabelle2[[#This Row],[Jul-23B]:[Sep-23B]])</f>
        <v>0</v>
      </c>
      <c r="JT106" s="196">
        <f>SUM(Tabelle2[[#This Row],[Oct-23B]:[Dec-23B]])</f>
        <v>0</v>
      </c>
      <c r="JU106" s="196">
        <f>SUM(Tabelle2[[#This Row],[1Q23 B1]:[4Q23 B]])</f>
        <v>0</v>
      </c>
      <c r="JV106" s="196">
        <v>0</v>
      </c>
      <c r="JW106" s="196">
        <v>0</v>
      </c>
      <c r="JX106" s="196">
        <v>0</v>
      </c>
      <c r="JY106" s="196">
        <v>0</v>
      </c>
      <c r="JZ106" s="196">
        <v>0</v>
      </c>
      <c r="KA106" s="196">
        <v>0</v>
      </c>
      <c r="KB106" s="196">
        <v>0</v>
      </c>
      <c r="KC106" s="196">
        <v>0</v>
      </c>
      <c r="KD106" s="196">
        <v>0</v>
      </c>
      <c r="KE106" s="196">
        <v>0</v>
      </c>
      <c r="KF106" s="196" t="str">
        <f>IF(SUM(Tabelle2[[#This Row],[2018 NF]:[2028 NF]],Tabelle2[[#This Row],[2023 B]])&gt;0,"yes","no")</f>
        <v>no</v>
      </c>
      <c r="KG106" s="196">
        <f>IFERROR(INDEX(Tabelle2[[#Headers],[2005 NF]:[2034 NF]],MATCH(TRUE,INDEX(Tabelle2[[#This Row],[2005 NF]:[2034 NF]]&gt;1000,),0)),0)</f>
        <v>0</v>
      </c>
      <c r="KH106" s="196">
        <f>IFERROR(LOOKUP(2,1/(Tabelle2[[#This Row],[2005 NF]:[2035 NF]]&gt;1000),Tabelle2[[#Headers],[2005 NF]:[2035 NF]]),0)</f>
        <v>0</v>
      </c>
      <c r="KI106" s="196">
        <f>SUM(Tabelle2[[#This Row],[Jan 23 NF]:[Mar 23 NF]])</f>
        <v>0</v>
      </c>
      <c r="KJ106" s="196">
        <f>SUM(Tabelle2[[#This Row],[Jan-23B]:[Mar-23B]])</f>
        <v>0</v>
      </c>
      <c r="KK106" s="52">
        <v>0</v>
      </c>
      <c r="KL106" s="52">
        <v>0</v>
      </c>
      <c r="KM106" s="52">
        <v>0</v>
      </c>
      <c r="KN106" s="52">
        <v>0</v>
      </c>
      <c r="KO106" s="52">
        <v>0</v>
      </c>
      <c r="KP106" s="52">
        <v>0</v>
      </c>
      <c r="KQ106" s="52">
        <v>0</v>
      </c>
      <c r="KR106" s="52">
        <v>0</v>
      </c>
      <c r="KS106" s="52">
        <v>0</v>
      </c>
      <c r="KT106" s="52">
        <v>0</v>
      </c>
      <c r="KU106" s="52">
        <v>0</v>
      </c>
      <c r="KV106" s="52">
        <v>0</v>
      </c>
      <c r="KW106" s="52">
        <v>0</v>
      </c>
      <c r="KX106" s="52">
        <v>0</v>
      </c>
      <c r="KY106" s="52">
        <v>0</v>
      </c>
      <c r="KZ106" s="52">
        <v>0</v>
      </c>
      <c r="LA106" s="52" t="e">
        <f>$AV106*2.204623/#REF!*$AP106*Tabelle2[[#This Row],[May 23 NF]]</f>
        <v>#REF!</v>
      </c>
      <c r="LB106" s="52" t="e">
        <f>$AV106*2.204623/#REF!*$AP106*Tabelle2[[#This Row],[Jun 23 NF]]</f>
        <v>#REF!</v>
      </c>
      <c r="LC106" s="52" t="e">
        <f>$AV106*2.204623/#REF!*$AP106*Tabelle2[[#This Row],[Jul 23 NF]]</f>
        <v>#REF!</v>
      </c>
      <c r="LD106" s="52" t="e">
        <f>$AV106*2.204623/#REF!*$AP106*Tabelle2[[#This Row],[Aug 23 NF]]</f>
        <v>#REF!</v>
      </c>
      <c r="LE106" s="52" t="e">
        <f>$AV106*2.204623/#REF!*$AP106*Tabelle2[[#This Row],[Sep 23 NF]]</f>
        <v>#REF!</v>
      </c>
      <c r="LF106" s="52" t="e">
        <f>$AV106*2.204623/#REF!*$AP106*Tabelle2[[#This Row],[Oct 23 NF]]</f>
        <v>#REF!</v>
      </c>
      <c r="LG106" s="52" t="e">
        <f>$AV106*2.204623/#REF!*$AP106*Tabelle2[[#This Row],[Nov 23 NF]]</f>
        <v>#REF!</v>
      </c>
      <c r="LH106" s="52" t="e">
        <f>$AV106*2.204623/#REF!*$AP106*Tabelle2[[#This Row],[Dec 23 NF]]</f>
        <v>#REF!</v>
      </c>
      <c r="LI106" s="52" t="e">
        <f>$AV106*2.204623/#REF!*$AP106*Tabelle2[[#This Row],[Jan 24 NF]]</f>
        <v>#REF!</v>
      </c>
      <c r="LJ106" s="52" t="e">
        <f>$AV106*2.204623/#REF!*$AP106*Tabelle2[[#This Row],[Feb 24 NF]]</f>
        <v>#REF!</v>
      </c>
      <c r="LK106" s="52" t="e">
        <f>$AV106*2.204623/#REF!*$AP106*Tabelle2[[#This Row],[Mar 24 NF]]</f>
        <v>#REF!</v>
      </c>
      <c r="LL106" s="52" t="e">
        <f>$AV106*2.204623/#REF!*$AP106*Tabelle2[[#This Row],[Apr 24 NF]]</f>
        <v>#REF!</v>
      </c>
      <c r="LM106" s="52" t="e">
        <f>$AV106*2.204623/#REF!*$AP106*Tabelle2[[#This Row],[May 24 NF]]</f>
        <v>#REF!</v>
      </c>
      <c r="LN106" s="52" t="e">
        <f>$AV106*2.204623/#REF!*$AP106*Tabelle2[[#This Row],[Jun 24 NF]]</f>
        <v>#REF!</v>
      </c>
      <c r="LO106" s="52" t="e">
        <f>$AV106*2.204623/#REF!*$AP106*Tabelle2[[#This Row],[Jul 24 NF]]</f>
        <v>#REF!</v>
      </c>
      <c r="LP106" s="52" t="e">
        <f>$AV106*2.204623/#REF!*$AP106*Tabelle2[[#This Row],[Aug 24 NF]]</f>
        <v>#REF!</v>
      </c>
      <c r="LQ106" s="52" t="e">
        <f>$AV106*2.204623/#REF!*$AP106*Tabelle2[[#This Row],[Sep 24 NF]]</f>
        <v>#REF!</v>
      </c>
      <c r="LR106" s="52" t="e">
        <f>$AV106*2.204623/#REF!*$AP106*Tabelle2[[#This Row],[Oct 24 NF]]</f>
        <v>#REF!</v>
      </c>
      <c r="LS106" s="52" t="e">
        <f>$AV106*2.204623/#REF!*$AP106*Tabelle2[[#This Row],[Nov 24 NF]]</f>
        <v>#REF!</v>
      </c>
      <c r="LT106" s="52" t="e">
        <f>$AV106*2.204623/#REF!*$AP106*Tabelle2[[#This Row],[Dec 24 NF]]</f>
        <v>#REF!</v>
      </c>
      <c r="LU106" s="198">
        <f>SUM(Tabelle2[[#This Row],[Jan 22 EV]:[Mar 22 EV]])</f>
        <v>0</v>
      </c>
      <c r="LV106" s="198">
        <f>SUM(Tabelle2[[#This Row],[Apr 22 EV]:[Jun 22 EV]])</f>
        <v>0</v>
      </c>
      <c r="LW106" s="198">
        <f>SUM(Tabelle2[[#This Row],[Jul 22 EV]:[Sep 22 EV]])</f>
        <v>0</v>
      </c>
      <c r="LX106" s="198">
        <f>SUM(Tabelle2[[#This Row],[Oct 22 EV]:[Dec 22 EV]])</f>
        <v>0</v>
      </c>
      <c r="LY106" s="198">
        <f>SUM(Tabelle2[[#This Row],[Jan 23 EV]:[Mar 23 EV]])</f>
        <v>0</v>
      </c>
      <c r="LZ106" s="198" t="e">
        <f>SUM(Tabelle2[[#This Row],[Apr 23 EV]:[Jun 23 EV]])</f>
        <v>#REF!</v>
      </c>
      <c r="MA106" s="198" t="e">
        <f>SUM(Tabelle2[[#This Row],[Jul 23 EV]:[Sep 23 EV]])</f>
        <v>#REF!</v>
      </c>
      <c r="MB106" s="198" t="e">
        <f>SUM(Tabelle2[[#This Row],[Oct 23 EV]:[Dec 23 EV]])</f>
        <v>#REF!</v>
      </c>
      <c r="MC106" s="198" t="e">
        <f>SUM(Tabelle2[[#This Row],[Jan 24 EV]:[Mar 24 EV]])</f>
        <v>#REF!</v>
      </c>
      <c r="MD106" s="198" t="e">
        <f>SUM(Tabelle2[[#This Row],[Apr 24 EV]:[Jun 24 EV]])</f>
        <v>#REF!</v>
      </c>
      <c r="ME106" s="198" t="e">
        <f>SUM(Tabelle2[[#This Row],[Jul 24 EV]:[Sep 24 EV]])</f>
        <v>#REF!</v>
      </c>
      <c r="MF106" s="198" t="e">
        <f>SUM(Tabelle2[[#This Row],[Oct 24 EV]:[Dec 24 EV]])</f>
        <v>#REF!</v>
      </c>
      <c r="MG106" s="68">
        <v>0</v>
      </c>
      <c r="MH106" s="68">
        <v>0</v>
      </c>
      <c r="MI106" s="68">
        <v>0</v>
      </c>
      <c r="MJ106" s="68">
        <v>0</v>
      </c>
      <c r="MK106" s="68">
        <v>0</v>
      </c>
      <c r="ML106" s="68">
        <v>0</v>
      </c>
      <c r="MM106" s="68">
        <v>0</v>
      </c>
      <c r="MN106" s="68">
        <v>0</v>
      </c>
      <c r="MO106" s="68">
        <v>0</v>
      </c>
      <c r="MP106" s="98">
        <v>0</v>
      </c>
      <c r="MQ106" s="98" t="e">
        <f>$AS106*2.204623/#REF!*$AP106*HU106</f>
        <v>#REF!</v>
      </c>
      <c r="MR106" s="98" t="e">
        <f>$AT106*2.204623/#REF!*$AP106*HV106</f>
        <v>#REF!</v>
      </c>
      <c r="MS106" s="98">
        <v>0</v>
      </c>
      <c r="MT106" s="98">
        <v>0</v>
      </c>
      <c r="MU106" s="98">
        <v>0</v>
      </c>
      <c r="MV106" s="98">
        <f>SUM(Tabelle2[[#This Row],[Jan 22 EV]:[Dec 22 EV]])</f>
        <v>0</v>
      </c>
      <c r="MW106" s="98" t="e">
        <f>SUM(Tabelle2[[#This Row],[Jan 23 EV]:[Dec 23 EV]])</f>
        <v>#REF!</v>
      </c>
      <c r="MX106" s="98" t="e">
        <f>SUM(Tabelle2[[#This Row],[Jan 24 EV]:[Dec 24 EV]])</f>
        <v>#REF!</v>
      </c>
      <c r="MY106" s="98">
        <f t="shared" si="51"/>
        <v>0</v>
      </c>
      <c r="MZ106" s="98">
        <f t="shared" si="52"/>
        <v>0</v>
      </c>
      <c r="NA106" s="98">
        <f t="shared" si="53"/>
        <v>0</v>
      </c>
      <c r="NB106" s="98">
        <f t="shared" si="54"/>
        <v>0</v>
      </c>
      <c r="NC106" s="52">
        <v>0</v>
      </c>
      <c r="ND106" s="52">
        <v>0</v>
      </c>
      <c r="NE106" s="52">
        <v>0</v>
      </c>
      <c r="NF106" s="52">
        <v>0</v>
      </c>
      <c r="NG106" s="52">
        <v>0</v>
      </c>
      <c r="NH106" s="52">
        <v>0</v>
      </c>
      <c r="NI106" s="52">
        <v>0</v>
      </c>
      <c r="NJ106" s="52">
        <v>0</v>
      </c>
      <c r="NK106" s="52">
        <v>0</v>
      </c>
      <c r="NL106" s="52">
        <v>0</v>
      </c>
      <c r="NM106" s="52">
        <v>0</v>
      </c>
      <c r="NN106" s="52">
        <v>0</v>
      </c>
      <c r="NO106" s="198">
        <f t="shared" si="58"/>
        <v>0</v>
      </c>
      <c r="NP106" s="198">
        <f t="shared" si="59"/>
        <v>0</v>
      </c>
      <c r="NQ106" s="198">
        <f t="shared" si="60"/>
        <v>0</v>
      </c>
      <c r="NR106" s="198">
        <f t="shared" si="61"/>
        <v>0</v>
      </c>
      <c r="NS106" s="198">
        <f t="shared" si="62"/>
        <v>0</v>
      </c>
      <c r="NT106" s="198">
        <v>0</v>
      </c>
      <c r="NU106" s="198">
        <v>0</v>
      </c>
      <c r="NV106" s="198">
        <v>0</v>
      </c>
      <c r="NW106" s="198">
        <v>0</v>
      </c>
      <c r="NX106" s="198">
        <v>0</v>
      </c>
      <c r="NY106" s="198">
        <v>0</v>
      </c>
      <c r="NZ106" s="198">
        <v>0</v>
      </c>
      <c r="OA106" s="198">
        <v>0</v>
      </c>
      <c r="OB106" s="198">
        <v>0</v>
      </c>
      <c r="OC106" s="198">
        <v>0</v>
      </c>
      <c r="OD106" s="198">
        <v>0</v>
      </c>
      <c r="OE106" s="198">
        <v>0</v>
      </c>
      <c r="OF106" s="198">
        <f>SUM(Tabelle2[[#This Row],[Jan 23 B EV]:[Mar 23 B EV]])</f>
        <v>0</v>
      </c>
      <c r="OG106" s="198">
        <f>SUM(Tabelle2[[#This Row],[Apr 23 B EV]:[Jun 23 B EV]])</f>
        <v>0</v>
      </c>
      <c r="OH106" s="198">
        <f>SUM(Tabelle2[[#This Row],[Jul 23 B EV]:[Sep 23 B EV]])</f>
        <v>0</v>
      </c>
      <c r="OI106" s="198">
        <f>SUM(Tabelle2[[#This Row],[Oct 23 B EV]:[Dec 23 B EV]])</f>
        <v>0</v>
      </c>
      <c r="OJ106" s="198">
        <f>SUM(Tabelle2[[#This Row],[Jan 23 B EV]:[Dec 23 B EV]])</f>
        <v>0</v>
      </c>
      <c r="OK106" s="68"/>
      <c r="OL106" s="68"/>
      <c r="OM106" s="43" t="s">
        <v>959</v>
      </c>
      <c r="ON106" s="43" t="s">
        <v>975</v>
      </c>
      <c r="OO106" s="43">
        <v>0</v>
      </c>
      <c r="OP106" s="43">
        <v>0</v>
      </c>
      <c r="OQ106" s="68"/>
      <c r="OR106" s="68"/>
      <c r="OS106" s="68"/>
      <c r="OT106" s="68"/>
      <c r="OU106" s="68"/>
      <c r="OV106" s="68"/>
      <c r="OW106" s="68"/>
      <c r="OX106" s="198">
        <v>0</v>
      </c>
      <c r="OY106" s="198">
        <v>0</v>
      </c>
      <c r="OZ106" s="198">
        <v>0</v>
      </c>
      <c r="PA106" s="198">
        <v>0</v>
      </c>
      <c r="PB106" s="353">
        <v>0</v>
      </c>
      <c r="PC106" s="49" t="s">
        <v>57</v>
      </c>
      <c r="PD106" s="341" t="s">
        <v>100</v>
      </c>
      <c r="PE106" s="3" t="s">
        <v>159</v>
      </c>
      <c r="PF106" s="221" t="s">
        <v>45</v>
      </c>
      <c r="PG106" s="342">
        <v>0</v>
      </c>
      <c r="PH106" s="221">
        <v>0</v>
      </c>
      <c r="PI106" s="30">
        <v>1</v>
      </c>
      <c r="PJ106" s="30" t="s">
        <v>45</v>
      </c>
      <c r="PK106" s="30">
        <v>0</v>
      </c>
      <c r="PL106" s="30"/>
      <c r="PM106" s="334"/>
      <c r="PN106" s="341" t="s">
        <v>972</v>
      </c>
      <c r="PO106" s="334" t="s">
        <v>17</v>
      </c>
      <c r="PP106" s="200">
        <v>2407.8740082170316</v>
      </c>
      <c r="PQ106" s="56">
        <v>2220.7924770497352</v>
      </c>
      <c r="PR106" s="56">
        <v>2393.0833333333335</v>
      </c>
      <c r="PS106" s="56">
        <v>2425</v>
      </c>
      <c r="PT106" s="200">
        <v>2151.6666666666665</v>
      </c>
      <c r="PU106" s="200">
        <v>2059.5416666666665</v>
      </c>
      <c r="PV106" s="200">
        <v>2813.8101851851857</v>
      </c>
      <c r="PW106" s="200">
        <v>3372.4709444775326</v>
      </c>
      <c r="PX106" s="200" t="e">
        <f>IF($PI106=1,SUMIF(#REF!,$PF106,#REF!),SUMIF(#REF!,$PJ106,#REF!))</f>
        <v>#REF!</v>
      </c>
      <c r="PY106" s="200" t="e">
        <f>IF($PI106=1,SUMIF(#REF!,$PF106,#REF!),SUMIF(#REF!,$PJ106,#REF!))</f>
        <v>#REF!</v>
      </c>
      <c r="PZ106" s="200" t="e">
        <f>IF($PI106=1,SUMIF(#REF!,$PF106,#REF!),SUMIF(#REF!,$PJ106,#REF!))</f>
        <v>#REF!</v>
      </c>
      <c r="QA106" s="200" t="e">
        <f>IF($PI106=1,SUMIF(#REF!,$PF106,#REF!),SUMIF(#REF!,$PJ106,#REF!))</f>
        <v>#REF!</v>
      </c>
      <c r="QB106" s="200" t="e">
        <f>IF($PI106=1,SUMIF(#REF!,$PF106,#REF!),SUMIF(#REF!,$PJ106,#REF!))</f>
        <v>#REF!</v>
      </c>
      <c r="QC106" s="200" t="e">
        <f>IF($PI106=1,SUMIF(#REF!,$PF106,#REF!),SUMIF(#REF!,$PJ106,#REF!))</f>
        <v>#REF!</v>
      </c>
      <c r="QD106" s="57">
        <f t="shared" si="55"/>
        <v>2.2207924770497351</v>
      </c>
      <c r="QE106" s="57">
        <f t="shared" si="56"/>
        <v>2.3930833333333337</v>
      </c>
      <c r="QF106" s="57">
        <f t="shared" si="50"/>
        <v>2.4249999999999998</v>
      </c>
      <c r="QG106" s="57">
        <f t="shared" si="57"/>
        <v>2.1516666666666664</v>
      </c>
      <c r="QH106" s="57">
        <f t="shared" si="87"/>
        <v>2.0595416666666666</v>
      </c>
      <c r="QI106" s="57">
        <f t="shared" si="88"/>
        <v>2.8138101851851856</v>
      </c>
      <c r="QJ106" s="57">
        <f>IF(Tabelle2[[#This Row],[Index and Premium Usage]]=1,($AW106*(1+$AZ106))*(PW106*(1+$PG106)+$PH106)/1000,($AW106*(1+$AZ106))*(PW106*(1+$PG106)+$PK106)/1000)</f>
        <v>3.3724709444775325</v>
      </c>
      <c r="QK106" s="57" t="e">
        <f>IF($PI106=1,($AW106*(1+$AY106))*(PX106*(1+$PG106)+$PH106)/1000,($AW106*(1+$AZ106))*(PX106*(1+$PG106)+$PK106+Tabelle2[[#This Row],[Premium VW 2023]])/1000)</f>
        <v>#REF!</v>
      </c>
      <c r="QL106" s="57" t="e">
        <f t="shared" si="89"/>
        <v>#REF!</v>
      </c>
      <c r="QM106" s="57" t="e">
        <f t="shared" si="90"/>
        <v>#REF!</v>
      </c>
      <c r="QN106" s="57" t="e">
        <f t="shared" si="91"/>
        <v>#REF!</v>
      </c>
      <c r="QO106" s="57" t="e">
        <f t="shared" si="92"/>
        <v>#REF!</v>
      </c>
      <c r="QP106" s="57" t="e">
        <f t="shared" si="93"/>
        <v>#REF!</v>
      </c>
    </row>
    <row r="107" spans="1:458" ht="15" customHeight="1">
      <c r="A107" s="94" t="s">
        <v>875</v>
      </c>
      <c r="B107" s="94" t="s">
        <v>87</v>
      </c>
      <c r="C107" s="94" t="s">
        <v>1553</v>
      </c>
      <c r="D107" s="2" t="s">
        <v>108</v>
      </c>
      <c r="E107" s="173" t="s">
        <v>304</v>
      </c>
      <c r="F107" s="2" t="s">
        <v>304</v>
      </c>
      <c r="G107" s="2" t="s">
        <v>304</v>
      </c>
      <c r="H107" s="2" t="s">
        <v>1557</v>
      </c>
      <c r="I107" s="188" t="s">
        <v>422</v>
      </c>
      <c r="J107" s="2" t="s">
        <v>441</v>
      </c>
      <c r="K107" s="2" t="s">
        <v>28</v>
      </c>
      <c r="L107" s="2" t="s">
        <v>28</v>
      </c>
      <c r="M107" s="2" t="s">
        <v>530</v>
      </c>
      <c r="N107" s="64"/>
      <c r="O107" s="64" t="s">
        <v>531</v>
      </c>
      <c r="P107" s="65"/>
      <c r="Q107" s="2"/>
      <c r="R107" s="63"/>
      <c r="S107" s="63"/>
      <c r="T107" s="94" t="s">
        <v>1282</v>
      </c>
      <c r="U107" s="63" t="s">
        <v>14</v>
      </c>
      <c r="V107" s="63"/>
      <c r="W107" s="63"/>
      <c r="X107" s="94"/>
      <c r="Y107" s="63" t="s">
        <v>235</v>
      </c>
      <c r="Z107" s="94" t="s">
        <v>261</v>
      </c>
      <c r="AA107" s="69" t="s">
        <v>532</v>
      </c>
      <c r="AB107" s="64"/>
      <c r="AC107" s="64"/>
      <c r="AD107" s="63"/>
      <c r="AE107" s="63"/>
      <c r="AF107" s="63" t="s">
        <v>119</v>
      </c>
      <c r="AG107" s="2"/>
      <c r="AH107" s="2"/>
      <c r="AI107" s="2"/>
      <c r="AJ107" s="63" t="s">
        <v>120</v>
      </c>
      <c r="AK107" s="66"/>
      <c r="AL107" s="67"/>
      <c r="AM107" s="67"/>
      <c r="AN107" s="67"/>
      <c r="AO107" s="67"/>
      <c r="AP107" s="67">
        <v>1</v>
      </c>
      <c r="AQ107" s="33"/>
      <c r="AR107" s="37">
        <v>1.1000000000000001</v>
      </c>
      <c r="AS107" s="67">
        <v>1.1000000000000001</v>
      </c>
      <c r="AT107" s="67">
        <v>1.1000000000000001</v>
      </c>
      <c r="AU107" s="67">
        <v>1.1000000000000001</v>
      </c>
      <c r="AV107" s="67">
        <v>1.1000000000000001</v>
      </c>
      <c r="AW107" s="33">
        <v>1.1000000000000001</v>
      </c>
      <c r="AX107" s="193"/>
      <c r="AY107" s="36">
        <v>0.15</v>
      </c>
      <c r="AZ107" s="36">
        <v>0.15</v>
      </c>
      <c r="BA107" s="96">
        <v>0</v>
      </c>
      <c r="BB107" s="96">
        <v>0</v>
      </c>
      <c r="BC107" s="96">
        <v>0</v>
      </c>
      <c r="BD107" s="96">
        <v>0</v>
      </c>
      <c r="BE107" s="133">
        <v>0</v>
      </c>
      <c r="BF107" s="133">
        <v>0</v>
      </c>
      <c r="BG107" s="133">
        <v>0</v>
      </c>
      <c r="BH107" s="133">
        <v>0</v>
      </c>
      <c r="BI107" s="133">
        <v>0</v>
      </c>
      <c r="BJ107" s="133">
        <v>0</v>
      </c>
      <c r="BK107" s="133">
        <v>0</v>
      </c>
      <c r="BL107" s="133">
        <v>0</v>
      </c>
      <c r="BM107" s="96">
        <v>0</v>
      </c>
      <c r="BN107" s="96">
        <v>0</v>
      </c>
      <c r="BO107" s="96">
        <v>0</v>
      </c>
      <c r="BP107" s="96">
        <v>0</v>
      </c>
      <c r="BQ107" s="96">
        <v>0</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5">
        <f>SUM(Tabelle2[[#This Row],[Jan 22 CF]:[Mar 22 CF]])</f>
        <v>0</v>
      </c>
      <c r="CL107" s="95">
        <f>SUM(Tabelle2[[#This Row],[Apr 22 CF]:[Jun 22 CF]])</f>
        <v>0</v>
      </c>
      <c r="CM107" s="95">
        <f>SUM(Tabelle2[[#This Row],[Jul 22 CF]:[Sep 22 CF]])</f>
        <v>0</v>
      </c>
      <c r="CN107" s="95">
        <f>SUM(Tabelle2[[#This Row],[Oct 22 CF]:[Dec 22 CF]])</f>
        <v>0</v>
      </c>
      <c r="CO107" s="95">
        <f>SUM(Tabelle2[[#This Row],[Jan 23 CF]:[Mar 23 CF]])</f>
        <v>0</v>
      </c>
      <c r="CP107" s="95">
        <f>SUM(Tabelle2[[#This Row],[Apr 23 CF]:[Jun 23 CF]])</f>
        <v>0</v>
      </c>
      <c r="CQ107" s="95">
        <f>SUM(Tabelle2[[#This Row],[Jul 23 CF]:[Sep 23 CF]])</f>
        <v>0</v>
      </c>
      <c r="CR107" s="95">
        <f>SUM(Tabelle2[[#This Row],[Oct 23 CF]:[Dec 23 CF]])</f>
        <v>0</v>
      </c>
      <c r="CS107" s="95">
        <f>SUM(Tabelle2[[#This Row],[Jan 24 CF]:[Mar 24 CF]])</f>
        <v>0</v>
      </c>
      <c r="CT107" s="95">
        <f>SUM(Tabelle2[[#This Row],[Apr 24 CF]:[Jun 24 CF]])</f>
        <v>0</v>
      </c>
      <c r="CU107" s="95">
        <f>SUM(Tabelle2[[#This Row],[Jul 24 CF]:[Sep 24 CF]])</f>
        <v>0</v>
      </c>
      <c r="CV107" s="95">
        <f>SUM(Tabelle2[[#This Row],[Oct 24 CF]:[Dec 24 CF]])</f>
        <v>0</v>
      </c>
      <c r="CW107" s="98">
        <v>0</v>
      </c>
      <c r="CX107" s="275">
        <v>0</v>
      </c>
      <c r="CY107" s="98">
        <v>0</v>
      </c>
      <c r="CZ107" s="52">
        <v>0</v>
      </c>
      <c r="DA107" s="52">
        <f>SUM(Tabelle2[[#This Row],[Jan 22 CF]:[Dec 22 CF]])</f>
        <v>0</v>
      </c>
      <c r="DB107" s="98">
        <f>SUM(Tabelle2[[#This Row],[Jan 23 CF]:[Dec 23 CF]])</f>
        <v>0</v>
      </c>
      <c r="DC107" s="98">
        <f>SUM(Tabelle2[[#This Row],[Jan 24 CF]:[Dec 24 CF]])</f>
        <v>0</v>
      </c>
      <c r="DD107" s="98">
        <v>0</v>
      </c>
      <c r="DE107" s="98">
        <v>0</v>
      </c>
      <c r="DF107" s="98">
        <v>0</v>
      </c>
      <c r="DG107" s="98">
        <v>0</v>
      </c>
      <c r="DH107" s="98">
        <v>0</v>
      </c>
      <c r="DI107" s="98">
        <v>0</v>
      </c>
      <c r="DJ107" s="98">
        <v>0</v>
      </c>
      <c r="DK107" s="98">
        <v>0</v>
      </c>
      <c r="DL107" s="98">
        <v>0</v>
      </c>
      <c r="DM107" s="98">
        <v>0</v>
      </c>
      <c r="DN107" s="95"/>
      <c r="DO107" s="95"/>
      <c r="DP107" s="226">
        <v>0.95</v>
      </c>
      <c r="DQ107" s="226">
        <v>0.92500000000000004</v>
      </c>
      <c r="DR107" s="226">
        <v>0.8</v>
      </c>
      <c r="DS107" s="226">
        <v>0.85</v>
      </c>
      <c r="DT107" s="226">
        <v>0.9</v>
      </c>
      <c r="DU107" s="226">
        <v>0.9</v>
      </c>
      <c r="DV107" s="226">
        <v>0.9</v>
      </c>
      <c r="DW107" s="226">
        <v>0.9</v>
      </c>
      <c r="DX107" s="226">
        <v>0.9</v>
      </c>
      <c r="DY107" s="226">
        <v>0.9</v>
      </c>
      <c r="DZ107" s="226">
        <v>0.9</v>
      </c>
      <c r="EA107" s="226">
        <v>0.88</v>
      </c>
      <c r="EB107" s="226">
        <v>0.9</v>
      </c>
      <c r="EC107" s="226">
        <v>0.93</v>
      </c>
      <c r="ED107" s="226">
        <v>0.93</v>
      </c>
      <c r="EE107" s="226">
        <v>0.9</v>
      </c>
      <c r="EF107" s="316">
        <v>0.9</v>
      </c>
      <c r="EG107" s="316">
        <v>0.9</v>
      </c>
      <c r="EH107" s="316">
        <v>0.9</v>
      </c>
      <c r="EI107" s="226">
        <v>0.95</v>
      </c>
      <c r="EJ107" s="226">
        <v>0.95</v>
      </c>
      <c r="EK107" s="226">
        <v>0.95</v>
      </c>
      <c r="EL107" s="226">
        <v>0.97499999999999998</v>
      </c>
      <c r="EM107" s="226">
        <v>0.95</v>
      </c>
      <c r="EN107" s="226">
        <v>0.9</v>
      </c>
      <c r="EO107" s="226">
        <v>0.9</v>
      </c>
      <c r="EP107" s="226">
        <v>0.9</v>
      </c>
      <c r="EQ107" s="226">
        <v>0.9</v>
      </c>
      <c r="ER107" s="226">
        <v>0.9</v>
      </c>
      <c r="ES107" s="226">
        <v>0.9</v>
      </c>
      <c r="ET107" s="226">
        <v>0.9</v>
      </c>
      <c r="EU107" s="226">
        <v>0.9</v>
      </c>
      <c r="EV107" s="226">
        <v>0.9</v>
      </c>
      <c r="EW107" s="226">
        <v>0.9</v>
      </c>
      <c r="EX107" s="226">
        <v>0.9</v>
      </c>
      <c r="EY107" s="226">
        <v>0.9</v>
      </c>
      <c r="EZ107" s="316">
        <v>0.9</v>
      </c>
      <c r="FA107" s="226">
        <v>0.9</v>
      </c>
      <c r="FB107" s="226">
        <v>0.85</v>
      </c>
      <c r="FC107" s="226">
        <v>0.85</v>
      </c>
      <c r="FD107" s="226">
        <v>0.85</v>
      </c>
      <c r="FE107" s="226">
        <v>0.85</v>
      </c>
      <c r="FF107" s="226">
        <v>0.85</v>
      </c>
      <c r="FG107" s="226">
        <v>0.85</v>
      </c>
      <c r="FH107" s="226">
        <v>0.85</v>
      </c>
      <c r="FI107" s="226">
        <v>0.85</v>
      </c>
      <c r="FJ107" s="226">
        <v>0.85</v>
      </c>
      <c r="FK107" s="226">
        <v>0.85</v>
      </c>
      <c r="FL107" s="226">
        <v>0.85</v>
      </c>
      <c r="FM107" s="195">
        <f t="shared" si="70"/>
        <v>0</v>
      </c>
      <c r="FN107" s="195">
        <f t="shared" si="71"/>
        <v>0</v>
      </c>
      <c r="FO107" s="195">
        <f t="shared" si="72"/>
        <v>0</v>
      </c>
      <c r="FP107" s="195">
        <f t="shared" si="73"/>
        <v>0</v>
      </c>
      <c r="FQ107" s="195">
        <f t="shared" si="74"/>
        <v>0</v>
      </c>
      <c r="FR107" s="195">
        <f t="shared" si="75"/>
        <v>0</v>
      </c>
      <c r="FS107" s="195">
        <f t="shared" si="76"/>
        <v>0</v>
      </c>
      <c r="FT107" s="95">
        <f t="shared" si="77"/>
        <v>0</v>
      </c>
      <c r="FU107" s="95">
        <f t="shared" si="78"/>
        <v>0</v>
      </c>
      <c r="FV107" s="95">
        <f t="shared" si="79"/>
        <v>0</v>
      </c>
      <c r="FW107" s="95">
        <f t="shared" si="80"/>
        <v>0</v>
      </c>
      <c r="FX107" s="95">
        <f t="shared" si="81"/>
        <v>0</v>
      </c>
      <c r="FY107" s="95">
        <f t="shared" si="82"/>
        <v>0</v>
      </c>
      <c r="FZ107" s="95">
        <f t="shared" si="83"/>
        <v>0</v>
      </c>
      <c r="GA107" s="95">
        <f t="shared" si="63"/>
        <v>0</v>
      </c>
      <c r="GB107" s="95">
        <f t="shared" si="64"/>
        <v>0</v>
      </c>
      <c r="GC107" s="95">
        <f t="shared" si="65"/>
        <v>0</v>
      </c>
      <c r="GD107" s="95">
        <f t="shared" si="66"/>
        <v>0</v>
      </c>
      <c r="GE107" s="95">
        <f t="shared" si="67"/>
        <v>0</v>
      </c>
      <c r="GF107" s="95">
        <f t="shared" si="68"/>
        <v>0</v>
      </c>
      <c r="GG107" s="95">
        <f t="shared" si="69"/>
        <v>0</v>
      </c>
      <c r="GH107" s="95">
        <f t="shared" si="84"/>
        <v>0</v>
      </c>
      <c r="GI107" s="95">
        <f>BW107*Tabelle2[[#This Row],[Nov 2023 AF]]</f>
        <v>0</v>
      </c>
      <c r="GJ107" s="95">
        <f>BX107*Tabelle2[[#This Row],[Dec 2023 AF]]</f>
        <v>0</v>
      </c>
      <c r="GK107" s="95">
        <f>BY107*Tabelle2[[#This Row],[Jan 2024 AF]]</f>
        <v>0</v>
      </c>
      <c r="GL107" s="95">
        <f>BZ107*Tabelle2[[#This Row],[Feb 2024 AF]]</f>
        <v>0</v>
      </c>
      <c r="GM107" s="95">
        <f>CA107*Tabelle2[[#This Row],[Mar 2024 AF]]</f>
        <v>0</v>
      </c>
      <c r="GN107" s="95">
        <f>CB107*Tabelle2[[#This Row],[Apr 2024 AF]]</f>
        <v>0</v>
      </c>
      <c r="GO107" s="95">
        <f>CC107*Tabelle2[[#This Row],[May 2024 AF]]</f>
        <v>0</v>
      </c>
      <c r="GP107" s="95">
        <f>CD107*Tabelle2[[#This Row],[Jun 2024 AF]]</f>
        <v>0</v>
      </c>
      <c r="GQ107" s="95">
        <f>CE107*Tabelle2[[#This Row],[Jul 2024 AF]]</f>
        <v>0</v>
      </c>
      <c r="GR107" s="95">
        <f>CF107*Tabelle2[[#This Row],[Aug 2024 AF]]</f>
        <v>0</v>
      </c>
      <c r="GS107" s="95">
        <f>CG107*Tabelle2[[#This Row],[Sep 2024 AF]]</f>
        <v>0</v>
      </c>
      <c r="GT107" s="95">
        <f>CH107*Tabelle2[[#This Row],[Oct 2024 AF]]</f>
        <v>0</v>
      </c>
      <c r="GU107" s="95">
        <f>CI107*Tabelle2[[#This Row],[Nov 2024 AF]]</f>
        <v>0</v>
      </c>
      <c r="GV107" s="95">
        <f>CJ107*Tabelle2[[#This Row],[Dec 2024 AF]]</f>
        <v>0</v>
      </c>
      <c r="GW107" s="95">
        <f>SUM(Tabelle2[[#This Row],[Jan 22 NF]:[Mar 22 NF]])</f>
        <v>0</v>
      </c>
      <c r="GX107" s="95">
        <f>SUM(Tabelle2[[#This Row],[Apr 22 NF]:[Jun 22 NF]])</f>
        <v>0</v>
      </c>
      <c r="GY107" s="95">
        <f>SUM(Tabelle2[[#This Row],[Jul 22 NF]:[Sep 22 NF]])</f>
        <v>0</v>
      </c>
      <c r="GZ107" s="95">
        <f>SUM(Tabelle2[[#This Row],[Oct 22 NF]:[Dec 22 NF]])</f>
        <v>0</v>
      </c>
      <c r="HA107" s="98">
        <f>SUM(Tabelle2[[#This Row],[Jan 23 NF]:[Mar 23 NF]])</f>
        <v>0</v>
      </c>
      <c r="HB107" s="98">
        <f>SUM(Tabelle2[[#This Row],[Apr 23 NF]:[Jun 23 NF]])</f>
        <v>0</v>
      </c>
      <c r="HC107" s="98">
        <f>SUM(Tabelle2[[#This Row],[Jul 23 NF]:[Sep 23 NF]])</f>
        <v>0</v>
      </c>
      <c r="HD107" s="98">
        <f>SUM(Tabelle2[[#This Row],[Oct 23 NF]:[Dec 23 NF]])</f>
        <v>0</v>
      </c>
      <c r="HE107" s="95">
        <f>SUM(Tabelle2[[#This Row],[Jan 24 NF]:[Mar 24 NF]])</f>
        <v>0</v>
      </c>
      <c r="HF107" s="98">
        <f>SUM(Tabelle2[[#This Row],[Apr 24 NF]:[Jun 24 NF]])</f>
        <v>0</v>
      </c>
      <c r="HG107" s="98">
        <f>SUM(Tabelle2[[#This Row],[Jul 24 NF]:[Sep 24 NF]])</f>
        <v>0</v>
      </c>
      <c r="HH107" s="98">
        <f>SUM(Tabelle2[[#This Row],[Oct 24 NF]:[Dec 24 NF]])</f>
        <v>0</v>
      </c>
      <c r="HI107" s="95">
        <v>0</v>
      </c>
      <c r="HJ107" s="95">
        <v>0</v>
      </c>
      <c r="HK107" s="95">
        <v>0</v>
      </c>
      <c r="HL107" s="95">
        <v>0</v>
      </c>
      <c r="HM107" s="95">
        <v>0</v>
      </c>
      <c r="HN107" s="95">
        <v>0</v>
      </c>
      <c r="HO107" s="95">
        <v>0</v>
      </c>
      <c r="HP107" s="95">
        <v>0</v>
      </c>
      <c r="HQ107" s="95">
        <v>0</v>
      </c>
      <c r="HR107" s="95">
        <v>0</v>
      </c>
      <c r="HS107" s="95">
        <v>0</v>
      </c>
      <c r="HT107" s="95">
        <v>0</v>
      </c>
      <c r="HU107" s="95">
        <v>0</v>
      </c>
      <c r="HV107" s="98">
        <v>0</v>
      </c>
      <c r="HW107" s="98">
        <v>0</v>
      </c>
      <c r="HX107" s="98">
        <v>0</v>
      </c>
      <c r="HY107" s="98">
        <v>0</v>
      </c>
      <c r="HZ107" s="98">
        <f>SUM(Tabelle2[[#This Row],[Jan 22 NF]:[Dec 22 NF]])</f>
        <v>0</v>
      </c>
      <c r="IA107" s="98">
        <f>SUM(Tabelle2[[#This Row],[Jan 23 NF]:[Dec 23 NF]])</f>
        <v>0</v>
      </c>
      <c r="IB107" s="98">
        <f>SUM(Tabelle2[[#This Row],[Jan 24 NF]:[Dec 24 NF]])</f>
        <v>0</v>
      </c>
      <c r="IC107" s="98">
        <f>IFERROR(Tabelle2[[#This Row],[2025 CF]]*Tabelle2[[#This Row],[2025 AF]],0)</f>
        <v>0</v>
      </c>
      <c r="ID107" s="98">
        <f>IFERROR(Tabelle2[[#This Row],[2026 CF]]*Tabelle2[[#This Row],[2026 AF]],0)</f>
        <v>0</v>
      </c>
      <c r="IE107" s="98">
        <f>IFERROR(Tabelle2[[#This Row],[2027 CF]]*Tabelle2[[#This Row],[2027 AF]],0)</f>
        <v>0</v>
      </c>
      <c r="IF107" s="98">
        <f>IFERROR(Tabelle2[[#This Row],[2028 CF]]*Tabelle2[[#This Row],[2028 AF]],0)</f>
        <v>0</v>
      </c>
      <c r="IG107" s="98">
        <f>IFERROR(Tabelle2[[#This Row],[2029 CF]]*Tabelle2[[#This Row],[2029 AF]],0)</f>
        <v>0</v>
      </c>
      <c r="IH107" s="98">
        <f>IFERROR(Tabelle2[[#This Row],[2030 CF]]*Tabelle2[[#This Row],[2030 AF]],0)</f>
        <v>0</v>
      </c>
      <c r="II107" s="98">
        <f>IFERROR(Tabelle2[[#This Row],[2031 CF]]*Tabelle2[[#This Row],[2031 AF]],0)</f>
        <v>0</v>
      </c>
      <c r="IJ107" s="98">
        <f>IFERROR(Tabelle2[[#This Row],[2032 CF]]*Tabelle2[[#This Row],[2032 AF]],0)</f>
        <v>0</v>
      </c>
      <c r="IK107" s="98">
        <f>IFERROR(Tabelle2[[#This Row],[2033 CF]]*Tabelle2[[#This Row],[2033 AF]],0)</f>
        <v>0</v>
      </c>
      <c r="IL107" s="98">
        <f>IFERROR(Tabelle2[[#This Row],[2034 CF]]*Tabelle2[[#This Row],[2034 AF]],0)</f>
        <v>0</v>
      </c>
      <c r="IM107" s="98">
        <f>IFERROR(Tabelle2[[#This Row],[2035 CF]]*Tabelle2[[#This Row],[2035 AF]],0)</f>
        <v>0</v>
      </c>
      <c r="IN107" s="51">
        <v>0</v>
      </c>
      <c r="IO107" s="51">
        <v>0</v>
      </c>
      <c r="IP107" s="51">
        <v>0</v>
      </c>
      <c r="IQ107" s="51">
        <v>0</v>
      </c>
      <c r="IR107" s="51">
        <v>0</v>
      </c>
      <c r="IS107" s="51">
        <v>0</v>
      </c>
      <c r="IT107" s="51">
        <v>0</v>
      </c>
      <c r="IU107" s="51">
        <v>0</v>
      </c>
      <c r="IV107" s="51">
        <v>0</v>
      </c>
      <c r="IW107" s="51">
        <v>0</v>
      </c>
      <c r="IX107" s="51">
        <v>0</v>
      </c>
      <c r="IY107" s="51">
        <v>0</v>
      </c>
      <c r="IZ107" s="199">
        <v>0</v>
      </c>
      <c r="JA107" s="199">
        <v>0</v>
      </c>
      <c r="JB107" s="199">
        <v>0</v>
      </c>
      <c r="JC107" s="199">
        <v>0</v>
      </c>
      <c r="JD107" s="199">
        <v>0</v>
      </c>
      <c r="JE107" s="196">
        <v>0</v>
      </c>
      <c r="JF107" s="196">
        <v>0</v>
      </c>
      <c r="JG107" s="196">
        <v>0</v>
      </c>
      <c r="JH107" s="196">
        <v>0</v>
      </c>
      <c r="JI107" s="196">
        <v>0</v>
      </c>
      <c r="JJ107" s="196">
        <v>0</v>
      </c>
      <c r="JK107" s="196">
        <v>0</v>
      </c>
      <c r="JL107" s="196">
        <v>0</v>
      </c>
      <c r="JM107" s="196">
        <v>0</v>
      </c>
      <c r="JN107" s="196">
        <v>0</v>
      </c>
      <c r="JO107" s="196">
        <v>0</v>
      </c>
      <c r="JP107" s="196">
        <v>0</v>
      </c>
      <c r="JQ107" s="196">
        <f>SUM(Tabelle2[[#This Row],[Jan-23B]:[Mar-23B]])</f>
        <v>0</v>
      </c>
      <c r="JR107" s="196">
        <f>SUM(Tabelle2[[#This Row],[Apr-23B]:[Jun-23B]])</f>
        <v>0</v>
      </c>
      <c r="JS107" s="196">
        <f>SUM(Tabelle2[[#This Row],[Jul-23B]:[Sep-23B]])</f>
        <v>0</v>
      </c>
      <c r="JT107" s="196">
        <f>SUM(Tabelle2[[#This Row],[Oct-23B]:[Dec-23B]])</f>
        <v>0</v>
      </c>
      <c r="JU107" s="196">
        <f>SUM(Tabelle2[[#This Row],[1Q23 B1]:[4Q23 B]])</f>
        <v>0</v>
      </c>
      <c r="JV107" s="196">
        <v>0</v>
      </c>
      <c r="JW107" s="196">
        <v>0</v>
      </c>
      <c r="JX107" s="196">
        <v>0</v>
      </c>
      <c r="JY107" s="196">
        <v>0</v>
      </c>
      <c r="JZ107" s="196">
        <v>0</v>
      </c>
      <c r="KA107" s="196">
        <v>0</v>
      </c>
      <c r="KB107" s="196">
        <v>0</v>
      </c>
      <c r="KC107" s="196">
        <v>0</v>
      </c>
      <c r="KD107" s="196">
        <v>0</v>
      </c>
      <c r="KE107" s="196">
        <v>0</v>
      </c>
      <c r="KF107" s="196" t="str">
        <f>IF(SUM(Tabelle2[[#This Row],[2018 NF]:[2028 NF]],Tabelle2[[#This Row],[2023 B]])&gt;0,"yes","no")</f>
        <v>no</v>
      </c>
      <c r="KG107" s="196">
        <f>IFERROR(INDEX(Tabelle2[[#Headers],[2005 NF]:[2034 NF]],MATCH(TRUE,INDEX(Tabelle2[[#This Row],[2005 NF]:[2034 NF]]&gt;1000,),0)),0)</f>
        <v>0</v>
      </c>
      <c r="KH107" s="196">
        <f>IFERROR(LOOKUP(2,1/(Tabelle2[[#This Row],[2005 NF]:[2035 NF]]&gt;1000),Tabelle2[[#Headers],[2005 NF]:[2035 NF]]),0)</f>
        <v>0</v>
      </c>
      <c r="KI107" s="196">
        <f>SUM(Tabelle2[[#This Row],[Jan 23 NF]:[Mar 23 NF]])</f>
        <v>0</v>
      </c>
      <c r="KJ107" s="196">
        <f>SUM(Tabelle2[[#This Row],[Jan-23B]:[Mar-23B]])</f>
        <v>0</v>
      </c>
      <c r="KK107" s="52">
        <v>0</v>
      </c>
      <c r="KL107" s="52">
        <v>0</v>
      </c>
      <c r="KM107" s="52">
        <v>0</v>
      </c>
      <c r="KN107" s="52">
        <v>0</v>
      </c>
      <c r="KO107" s="52">
        <v>0</v>
      </c>
      <c r="KP107" s="52">
        <v>0</v>
      </c>
      <c r="KQ107" s="52">
        <v>0</v>
      </c>
      <c r="KR107" s="52">
        <v>0</v>
      </c>
      <c r="KS107" s="52">
        <v>0</v>
      </c>
      <c r="KT107" s="52">
        <v>0</v>
      </c>
      <c r="KU107" s="52">
        <v>0</v>
      </c>
      <c r="KV107" s="52">
        <v>0</v>
      </c>
      <c r="KW107" s="52">
        <v>0</v>
      </c>
      <c r="KX107" s="52">
        <v>0</v>
      </c>
      <c r="KY107" s="52">
        <v>0</v>
      </c>
      <c r="KZ107" s="52">
        <v>0</v>
      </c>
      <c r="LA107" s="52" t="e">
        <f>$AV107*2.204623/#REF!*$AP107*Tabelle2[[#This Row],[May 23 NF]]</f>
        <v>#REF!</v>
      </c>
      <c r="LB107" s="52" t="e">
        <f>$AV107*2.204623/#REF!*$AP107*Tabelle2[[#This Row],[Jun 23 NF]]</f>
        <v>#REF!</v>
      </c>
      <c r="LC107" s="52" t="e">
        <f>$AV107*2.204623/#REF!*$AP107*Tabelle2[[#This Row],[Jul 23 NF]]</f>
        <v>#REF!</v>
      </c>
      <c r="LD107" s="52" t="e">
        <f>$AV107*2.204623/#REF!*$AP107*Tabelle2[[#This Row],[Aug 23 NF]]</f>
        <v>#REF!</v>
      </c>
      <c r="LE107" s="52" t="e">
        <f>$AV107*2.204623/#REF!*$AP107*Tabelle2[[#This Row],[Sep 23 NF]]</f>
        <v>#REF!</v>
      </c>
      <c r="LF107" s="52" t="e">
        <f>$AV107*2.204623/#REF!*$AP107*Tabelle2[[#This Row],[Oct 23 NF]]</f>
        <v>#REF!</v>
      </c>
      <c r="LG107" s="52" t="e">
        <f>$AV107*2.204623/#REF!*$AP107*Tabelle2[[#This Row],[Nov 23 NF]]</f>
        <v>#REF!</v>
      </c>
      <c r="LH107" s="52" t="e">
        <f>$AV107*2.204623/#REF!*$AP107*Tabelle2[[#This Row],[Dec 23 NF]]</f>
        <v>#REF!</v>
      </c>
      <c r="LI107" s="52" t="e">
        <f>$AV107*2.204623/#REF!*$AP107*Tabelle2[[#This Row],[Jan 24 NF]]</f>
        <v>#REF!</v>
      </c>
      <c r="LJ107" s="52" t="e">
        <f>$AV107*2.204623/#REF!*$AP107*Tabelle2[[#This Row],[Feb 24 NF]]</f>
        <v>#REF!</v>
      </c>
      <c r="LK107" s="52" t="e">
        <f>$AV107*2.204623/#REF!*$AP107*Tabelle2[[#This Row],[Mar 24 NF]]</f>
        <v>#REF!</v>
      </c>
      <c r="LL107" s="52" t="e">
        <f>$AV107*2.204623/#REF!*$AP107*Tabelle2[[#This Row],[Apr 24 NF]]</f>
        <v>#REF!</v>
      </c>
      <c r="LM107" s="52" t="e">
        <f>$AV107*2.204623/#REF!*$AP107*Tabelle2[[#This Row],[May 24 NF]]</f>
        <v>#REF!</v>
      </c>
      <c r="LN107" s="52" t="e">
        <f>$AV107*2.204623/#REF!*$AP107*Tabelle2[[#This Row],[Jun 24 NF]]</f>
        <v>#REF!</v>
      </c>
      <c r="LO107" s="52" t="e">
        <f>$AV107*2.204623/#REF!*$AP107*Tabelle2[[#This Row],[Jul 24 NF]]</f>
        <v>#REF!</v>
      </c>
      <c r="LP107" s="52" t="e">
        <f>$AV107*2.204623/#REF!*$AP107*Tabelle2[[#This Row],[Aug 24 NF]]</f>
        <v>#REF!</v>
      </c>
      <c r="LQ107" s="52" t="e">
        <f>$AV107*2.204623/#REF!*$AP107*Tabelle2[[#This Row],[Sep 24 NF]]</f>
        <v>#REF!</v>
      </c>
      <c r="LR107" s="52" t="e">
        <f>$AV107*2.204623/#REF!*$AP107*Tabelle2[[#This Row],[Oct 24 NF]]</f>
        <v>#REF!</v>
      </c>
      <c r="LS107" s="52" t="e">
        <f>$AV107*2.204623/#REF!*$AP107*Tabelle2[[#This Row],[Nov 24 NF]]</f>
        <v>#REF!</v>
      </c>
      <c r="LT107" s="52" t="e">
        <f>$AV107*2.204623/#REF!*$AP107*Tabelle2[[#This Row],[Dec 24 NF]]</f>
        <v>#REF!</v>
      </c>
      <c r="LU107" s="198">
        <f>SUM(Tabelle2[[#This Row],[Jan 22 EV]:[Mar 22 EV]])</f>
        <v>0</v>
      </c>
      <c r="LV107" s="198">
        <f>SUM(Tabelle2[[#This Row],[Apr 22 EV]:[Jun 22 EV]])</f>
        <v>0</v>
      </c>
      <c r="LW107" s="198">
        <f>SUM(Tabelle2[[#This Row],[Jul 22 EV]:[Sep 22 EV]])</f>
        <v>0</v>
      </c>
      <c r="LX107" s="198">
        <f>SUM(Tabelle2[[#This Row],[Oct 22 EV]:[Dec 22 EV]])</f>
        <v>0</v>
      </c>
      <c r="LY107" s="198">
        <f>SUM(Tabelle2[[#This Row],[Jan 23 EV]:[Mar 23 EV]])</f>
        <v>0</v>
      </c>
      <c r="LZ107" s="198" t="e">
        <f>SUM(Tabelle2[[#This Row],[Apr 23 EV]:[Jun 23 EV]])</f>
        <v>#REF!</v>
      </c>
      <c r="MA107" s="198" t="e">
        <f>SUM(Tabelle2[[#This Row],[Jul 23 EV]:[Sep 23 EV]])</f>
        <v>#REF!</v>
      </c>
      <c r="MB107" s="198" t="e">
        <f>SUM(Tabelle2[[#This Row],[Oct 23 EV]:[Dec 23 EV]])</f>
        <v>#REF!</v>
      </c>
      <c r="MC107" s="198" t="e">
        <f>SUM(Tabelle2[[#This Row],[Jan 24 EV]:[Mar 24 EV]])</f>
        <v>#REF!</v>
      </c>
      <c r="MD107" s="198" t="e">
        <f>SUM(Tabelle2[[#This Row],[Apr 24 EV]:[Jun 24 EV]])</f>
        <v>#REF!</v>
      </c>
      <c r="ME107" s="198" t="e">
        <f>SUM(Tabelle2[[#This Row],[Jul 24 EV]:[Sep 24 EV]])</f>
        <v>#REF!</v>
      </c>
      <c r="MF107" s="198" t="e">
        <f>SUM(Tabelle2[[#This Row],[Oct 24 EV]:[Dec 24 EV]])</f>
        <v>#REF!</v>
      </c>
      <c r="MG107" s="68">
        <v>0</v>
      </c>
      <c r="MH107" s="68">
        <v>0</v>
      </c>
      <c r="MI107" s="68">
        <v>0</v>
      </c>
      <c r="MJ107" s="68">
        <v>0</v>
      </c>
      <c r="MK107" s="68">
        <v>0</v>
      </c>
      <c r="ML107" s="68">
        <v>0</v>
      </c>
      <c r="MM107" s="68">
        <v>0</v>
      </c>
      <c r="MN107" s="68">
        <v>0</v>
      </c>
      <c r="MO107" s="68">
        <v>0</v>
      </c>
      <c r="MP107" s="98">
        <v>0</v>
      </c>
      <c r="MQ107" s="98" t="e">
        <f>$AS107*2.204623/#REF!*$AP107*HU107</f>
        <v>#REF!</v>
      </c>
      <c r="MR107" s="98" t="e">
        <f>$AT107*2.204623/#REF!*$AP107*HV107</f>
        <v>#REF!</v>
      </c>
      <c r="MS107" s="98">
        <v>0</v>
      </c>
      <c r="MT107" s="98">
        <v>0</v>
      </c>
      <c r="MU107" s="98">
        <v>0</v>
      </c>
      <c r="MV107" s="98">
        <f>SUM(Tabelle2[[#This Row],[Jan 22 EV]:[Dec 22 EV]])</f>
        <v>0</v>
      </c>
      <c r="MW107" s="98" t="e">
        <f>SUM(Tabelle2[[#This Row],[Jan 23 EV]:[Dec 23 EV]])</f>
        <v>#REF!</v>
      </c>
      <c r="MX107" s="98" t="e">
        <f>SUM(Tabelle2[[#This Row],[Jan 24 EV]:[Dec 24 EV]])</f>
        <v>#REF!</v>
      </c>
      <c r="MY107" s="98">
        <f t="shared" si="51"/>
        <v>0</v>
      </c>
      <c r="MZ107" s="98">
        <f t="shared" si="52"/>
        <v>0</v>
      </c>
      <c r="NA107" s="98">
        <f t="shared" si="53"/>
        <v>0</v>
      </c>
      <c r="NB107" s="98">
        <f t="shared" si="54"/>
        <v>0</v>
      </c>
      <c r="NC107" s="52">
        <v>0</v>
      </c>
      <c r="ND107" s="52">
        <v>0</v>
      </c>
      <c r="NE107" s="52">
        <v>0</v>
      </c>
      <c r="NF107" s="52">
        <v>0</v>
      </c>
      <c r="NG107" s="52">
        <v>0</v>
      </c>
      <c r="NH107" s="52">
        <v>0</v>
      </c>
      <c r="NI107" s="52">
        <v>0</v>
      </c>
      <c r="NJ107" s="52">
        <v>0</v>
      </c>
      <c r="NK107" s="52">
        <v>0</v>
      </c>
      <c r="NL107" s="52">
        <v>0</v>
      </c>
      <c r="NM107" s="52">
        <v>0</v>
      </c>
      <c r="NN107" s="52">
        <v>0</v>
      </c>
      <c r="NO107" s="198">
        <f t="shared" si="58"/>
        <v>0</v>
      </c>
      <c r="NP107" s="198">
        <f t="shared" si="59"/>
        <v>0</v>
      </c>
      <c r="NQ107" s="198">
        <f t="shared" si="60"/>
        <v>0</v>
      </c>
      <c r="NR107" s="198">
        <f t="shared" si="61"/>
        <v>0</v>
      </c>
      <c r="NS107" s="198">
        <f t="shared" si="62"/>
        <v>0</v>
      </c>
      <c r="NT107" s="198">
        <v>0</v>
      </c>
      <c r="NU107" s="198">
        <v>0</v>
      </c>
      <c r="NV107" s="198">
        <v>0</v>
      </c>
      <c r="NW107" s="198">
        <v>0</v>
      </c>
      <c r="NX107" s="198">
        <v>0</v>
      </c>
      <c r="NY107" s="198">
        <v>0</v>
      </c>
      <c r="NZ107" s="198">
        <v>0</v>
      </c>
      <c r="OA107" s="198">
        <v>0</v>
      </c>
      <c r="OB107" s="198">
        <v>0</v>
      </c>
      <c r="OC107" s="198">
        <v>0</v>
      </c>
      <c r="OD107" s="198">
        <v>0</v>
      </c>
      <c r="OE107" s="198">
        <v>0</v>
      </c>
      <c r="OF107" s="198">
        <f>SUM(Tabelle2[[#This Row],[Jan 23 B EV]:[Mar 23 B EV]])</f>
        <v>0</v>
      </c>
      <c r="OG107" s="198">
        <f>SUM(Tabelle2[[#This Row],[Apr 23 B EV]:[Jun 23 B EV]])</f>
        <v>0</v>
      </c>
      <c r="OH107" s="198">
        <f>SUM(Tabelle2[[#This Row],[Jul 23 B EV]:[Sep 23 B EV]])</f>
        <v>0</v>
      </c>
      <c r="OI107" s="198">
        <f>SUM(Tabelle2[[#This Row],[Oct 23 B EV]:[Dec 23 B EV]])</f>
        <v>0</v>
      </c>
      <c r="OJ107" s="198">
        <f>SUM(Tabelle2[[#This Row],[Jan 23 B EV]:[Dec 23 B EV]])</f>
        <v>0</v>
      </c>
      <c r="OK107" s="68"/>
      <c r="OL107" s="68"/>
      <c r="OM107" s="43" t="s">
        <v>959</v>
      </c>
      <c r="ON107" s="43" t="s">
        <v>975</v>
      </c>
      <c r="OO107" s="43">
        <v>0</v>
      </c>
      <c r="OP107" s="43">
        <v>0</v>
      </c>
      <c r="OQ107" s="68"/>
      <c r="OR107" s="68"/>
      <c r="OS107" s="68"/>
      <c r="OT107" s="68"/>
      <c r="OU107" s="68"/>
      <c r="OV107" s="68"/>
      <c r="OW107" s="68"/>
      <c r="OX107" s="198">
        <v>0</v>
      </c>
      <c r="OY107" s="198">
        <v>0</v>
      </c>
      <c r="OZ107" s="198">
        <v>0</v>
      </c>
      <c r="PA107" s="198">
        <v>0</v>
      </c>
      <c r="PB107" s="353">
        <v>0</v>
      </c>
      <c r="PC107" s="49" t="s">
        <v>57</v>
      </c>
      <c r="PD107" s="341" t="s">
        <v>100</v>
      </c>
      <c r="PE107" s="3" t="s">
        <v>159</v>
      </c>
      <c r="PF107" s="341" t="s">
        <v>45</v>
      </c>
      <c r="PG107" s="342">
        <v>0</v>
      </c>
      <c r="PH107" s="341">
        <v>0</v>
      </c>
      <c r="PI107" s="30">
        <v>1</v>
      </c>
      <c r="PJ107" s="30" t="s">
        <v>45</v>
      </c>
      <c r="PK107" s="30">
        <v>0</v>
      </c>
      <c r="PL107" s="30"/>
      <c r="PM107" s="334"/>
      <c r="PN107" s="341" t="s">
        <v>972</v>
      </c>
      <c r="PO107" s="334" t="s">
        <v>17</v>
      </c>
      <c r="PP107" s="200">
        <v>2407.8740082170316</v>
      </c>
      <c r="PQ107" s="56">
        <v>2220.7924770497352</v>
      </c>
      <c r="PR107" s="56">
        <v>2393.0833333333335</v>
      </c>
      <c r="PS107" s="56">
        <v>2425</v>
      </c>
      <c r="PT107" s="200">
        <v>2151.6666666666665</v>
      </c>
      <c r="PU107" s="200">
        <v>2059.5416666666665</v>
      </c>
      <c r="PV107" s="200">
        <v>2813.8101851851857</v>
      </c>
      <c r="PW107" s="200">
        <v>3372.4709444775326</v>
      </c>
      <c r="PX107" s="200" t="e">
        <f>IF($PI107=1,SUMIF(#REF!,$PF107,#REF!),SUMIF(#REF!,$PJ107,#REF!))</f>
        <v>#REF!</v>
      </c>
      <c r="PY107" s="200" t="e">
        <f>IF($PI107=1,SUMIF(#REF!,$PF107,#REF!),SUMIF(#REF!,$PJ107,#REF!))</f>
        <v>#REF!</v>
      </c>
      <c r="PZ107" s="200" t="e">
        <f>IF($PI107=1,SUMIF(#REF!,$PF107,#REF!),SUMIF(#REF!,$PJ107,#REF!))</f>
        <v>#REF!</v>
      </c>
      <c r="QA107" s="200" t="e">
        <f>IF($PI107=1,SUMIF(#REF!,$PF107,#REF!),SUMIF(#REF!,$PJ107,#REF!))</f>
        <v>#REF!</v>
      </c>
      <c r="QB107" s="200" t="e">
        <f>IF($PI107=1,SUMIF(#REF!,$PF107,#REF!),SUMIF(#REF!,$PJ107,#REF!))</f>
        <v>#REF!</v>
      </c>
      <c r="QC107" s="200" t="e">
        <f>IF($PI107=1,SUMIF(#REF!,$PF107,#REF!),SUMIF(#REF!,$PJ107,#REF!))</f>
        <v>#REF!</v>
      </c>
      <c r="QD107" s="57">
        <f t="shared" si="55"/>
        <v>2.8093024834679148</v>
      </c>
      <c r="QE107" s="57">
        <f t="shared" si="56"/>
        <v>3.0272504166666669</v>
      </c>
      <c r="QF107" s="57">
        <f t="shared" ref="QF107:QF170" si="94">($AT107*(1+$AZ107))*(PS107*(1+$PG107)+$PH107)/1000</f>
        <v>3.0676249999999996</v>
      </c>
      <c r="QG107" s="57">
        <f t="shared" si="57"/>
        <v>2.721858333333333</v>
      </c>
      <c r="QH107" s="57">
        <f t="shared" si="87"/>
        <v>2.6053202083333331</v>
      </c>
      <c r="QI107" s="57">
        <f t="shared" si="88"/>
        <v>3.5594698842592596</v>
      </c>
      <c r="QJ107" s="57">
        <f>IF(Tabelle2[[#This Row],[Index and Premium Usage]]=1,($AW107*(1+$AZ107))*(PW107*(1+$PG107)+$PH107)/1000,($AW107*(1+$AZ107))*(PW107*(1+$PG107)+$PK107)/1000)</f>
        <v>4.2661757447640785</v>
      </c>
      <c r="QK107" s="57" t="e">
        <f>IF($PI107=1,($AW107*(1+$AY107))*(PX107*(1+$PG107)+$PH107)/1000,($AW107*(1+$AZ107))*(PX107*(1+$PG107)+$PK107+Tabelle2[[#This Row],[Premium VW 2023]])/1000)</f>
        <v>#REF!</v>
      </c>
      <c r="QL107" s="57" t="e">
        <f t="shared" si="89"/>
        <v>#REF!</v>
      </c>
      <c r="QM107" s="57" t="e">
        <f t="shared" si="90"/>
        <v>#REF!</v>
      </c>
      <c r="QN107" s="57" t="e">
        <f t="shared" si="91"/>
        <v>#REF!</v>
      </c>
      <c r="QO107" s="57" t="e">
        <f t="shared" si="92"/>
        <v>#REF!</v>
      </c>
      <c r="QP107" s="57" t="e">
        <f t="shared" si="93"/>
        <v>#REF!</v>
      </c>
    </row>
    <row r="108" spans="1:458" ht="15" customHeight="1">
      <c r="A108" s="94" t="s">
        <v>893</v>
      </c>
      <c r="B108" s="94" t="s">
        <v>87</v>
      </c>
      <c r="C108" s="94" t="s">
        <v>1553</v>
      </c>
      <c r="D108" s="94" t="s">
        <v>108</v>
      </c>
      <c r="E108" s="173" t="s">
        <v>304</v>
      </c>
      <c r="F108" s="94" t="s">
        <v>304</v>
      </c>
      <c r="G108" s="94" t="s">
        <v>304</v>
      </c>
      <c r="H108" s="2" t="s">
        <v>1557</v>
      </c>
      <c r="I108" s="188" t="s">
        <v>1690</v>
      </c>
      <c r="J108" s="94" t="s">
        <v>444</v>
      </c>
      <c r="K108" s="94" t="s">
        <v>28</v>
      </c>
      <c r="L108" s="94" t="s">
        <v>28</v>
      </c>
      <c r="M108" s="2" t="s">
        <v>365</v>
      </c>
      <c r="N108" s="2" t="s">
        <v>80</v>
      </c>
      <c r="O108" s="1"/>
      <c r="P108" s="3">
        <v>0</v>
      </c>
      <c r="Q108" s="2">
        <v>0</v>
      </c>
      <c r="R108" s="94"/>
      <c r="S108" s="94"/>
      <c r="T108" s="94" t="s">
        <v>1282</v>
      </c>
      <c r="U108" s="94" t="s">
        <v>38</v>
      </c>
      <c r="V108" s="94"/>
      <c r="W108" s="94"/>
      <c r="X108" s="94"/>
      <c r="Y108" s="2" t="s">
        <v>66</v>
      </c>
      <c r="Z108" s="2" t="s">
        <v>261</v>
      </c>
      <c r="AA108" s="2" t="s">
        <v>705</v>
      </c>
      <c r="AB108" s="2">
        <v>0</v>
      </c>
      <c r="AC108" s="2" t="s">
        <v>1113</v>
      </c>
      <c r="AD108" s="94"/>
      <c r="AE108" s="94"/>
      <c r="AF108" s="94" t="s">
        <v>119</v>
      </c>
      <c r="AG108" s="2" t="s">
        <v>1322</v>
      </c>
      <c r="AH108" s="2" t="s">
        <v>1323</v>
      </c>
      <c r="AI108" s="2" t="s">
        <v>109</v>
      </c>
      <c r="AJ108" s="2" t="s">
        <v>120</v>
      </c>
      <c r="AK108" s="20"/>
      <c r="AL108" s="24"/>
      <c r="AM108" s="24"/>
      <c r="AN108" s="24"/>
      <c r="AO108" s="24"/>
      <c r="AP108" s="13">
        <v>1</v>
      </c>
      <c r="AQ108" s="33"/>
      <c r="AR108" s="37">
        <v>0.86</v>
      </c>
      <c r="AS108" s="73">
        <v>0.86</v>
      </c>
      <c r="AT108" s="73">
        <v>0.86</v>
      </c>
      <c r="AU108" s="33">
        <v>0.86</v>
      </c>
      <c r="AV108" s="33">
        <v>0.86</v>
      </c>
      <c r="AW108" s="33">
        <v>0.86</v>
      </c>
      <c r="AX108" s="193"/>
      <c r="AY108" s="61">
        <v>0</v>
      </c>
      <c r="AZ108" s="61">
        <v>0</v>
      </c>
      <c r="BA108" s="96">
        <v>5920</v>
      </c>
      <c r="BB108" s="96">
        <v>-74</v>
      </c>
      <c r="BC108" s="96">
        <v>0</v>
      </c>
      <c r="BD108" s="96">
        <v>0</v>
      </c>
      <c r="BE108" s="133">
        <v>0</v>
      </c>
      <c r="BF108" s="133">
        <v>0</v>
      </c>
      <c r="BG108" s="133">
        <v>0</v>
      </c>
      <c r="BH108" s="133">
        <v>0</v>
      </c>
      <c r="BI108" s="133">
        <v>0</v>
      </c>
      <c r="BJ108" s="133">
        <v>0</v>
      </c>
      <c r="BK108" s="133">
        <v>0</v>
      </c>
      <c r="BL108" s="133">
        <v>0</v>
      </c>
      <c r="BM108" s="96">
        <v>0</v>
      </c>
      <c r="BN108" s="96">
        <v>0</v>
      </c>
      <c r="BO108" s="96">
        <v>0</v>
      </c>
      <c r="BP108" s="96">
        <v>0</v>
      </c>
      <c r="BQ108" s="96">
        <v>0</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5">
        <f>SUM(Tabelle2[[#This Row],[Jan 22 CF]:[Mar 22 CF]])</f>
        <v>5846</v>
      </c>
      <c r="CL108" s="95">
        <f>SUM(Tabelle2[[#This Row],[Apr 22 CF]:[Jun 22 CF]])</f>
        <v>0</v>
      </c>
      <c r="CM108" s="95">
        <f>SUM(Tabelle2[[#This Row],[Jul 22 CF]:[Sep 22 CF]])</f>
        <v>0</v>
      </c>
      <c r="CN108" s="95">
        <f>SUM(Tabelle2[[#This Row],[Oct 22 CF]:[Dec 22 CF]])</f>
        <v>0</v>
      </c>
      <c r="CO108" s="95">
        <f>SUM(Tabelle2[[#This Row],[Jan 23 CF]:[Mar 23 CF]])</f>
        <v>0</v>
      </c>
      <c r="CP108" s="95">
        <f>SUM(Tabelle2[[#This Row],[Apr 23 CF]:[Jun 23 CF]])</f>
        <v>0</v>
      </c>
      <c r="CQ108" s="95">
        <f>SUM(Tabelle2[[#This Row],[Jul 23 CF]:[Sep 23 CF]])</f>
        <v>0</v>
      </c>
      <c r="CR108" s="95">
        <f>SUM(Tabelle2[[#This Row],[Oct 23 CF]:[Dec 23 CF]])</f>
        <v>0</v>
      </c>
      <c r="CS108" s="95">
        <f>SUM(Tabelle2[[#This Row],[Jan 24 CF]:[Mar 24 CF]])</f>
        <v>0</v>
      </c>
      <c r="CT108" s="95">
        <f>SUM(Tabelle2[[#This Row],[Apr 24 CF]:[Jun 24 CF]])</f>
        <v>0</v>
      </c>
      <c r="CU108" s="95">
        <f>SUM(Tabelle2[[#This Row],[Jul 24 CF]:[Sep 24 CF]])</f>
        <v>0</v>
      </c>
      <c r="CV108" s="95">
        <f>SUM(Tabelle2[[#This Row],[Oct 24 CF]:[Dec 24 CF]])</f>
        <v>0</v>
      </c>
      <c r="CW108" s="98">
        <v>256843</v>
      </c>
      <c r="CX108" s="275">
        <v>92568</v>
      </c>
      <c r="CY108" s="98">
        <v>24751</v>
      </c>
      <c r="CZ108" s="52">
        <v>23062</v>
      </c>
      <c r="DA108" s="52">
        <f>SUM(Tabelle2[[#This Row],[Jan 22 CF]:[Dec 22 CF]])</f>
        <v>5846</v>
      </c>
      <c r="DB108" s="98">
        <f>SUM(Tabelle2[[#This Row],[Jan 23 CF]:[Dec 23 CF]])</f>
        <v>0</v>
      </c>
      <c r="DC108" s="98">
        <f>SUM(Tabelle2[[#This Row],[Jan 24 CF]:[Dec 24 CF]])</f>
        <v>0</v>
      </c>
      <c r="DD108" s="98">
        <v>0</v>
      </c>
      <c r="DE108" s="98">
        <v>0</v>
      </c>
      <c r="DF108" s="98">
        <v>0</v>
      </c>
      <c r="DG108" s="98">
        <v>0</v>
      </c>
      <c r="DH108" s="98">
        <v>0</v>
      </c>
      <c r="DI108" s="98">
        <v>0</v>
      </c>
      <c r="DJ108" s="98">
        <v>0</v>
      </c>
      <c r="DK108" s="98">
        <v>0</v>
      </c>
      <c r="DL108" s="98">
        <v>0</v>
      </c>
      <c r="DM108" s="98">
        <v>0</v>
      </c>
      <c r="DN108" s="95"/>
      <c r="DO108" s="95"/>
      <c r="DP108" s="226">
        <v>0.95</v>
      </c>
      <c r="DQ108" s="226">
        <v>0.92500000000000004</v>
      </c>
      <c r="DR108" s="226">
        <v>0.8</v>
      </c>
      <c r="DS108" s="226">
        <v>0.85</v>
      </c>
      <c r="DT108" s="226">
        <v>0.9</v>
      </c>
      <c r="DU108" s="226">
        <v>0.9</v>
      </c>
      <c r="DV108" s="226">
        <v>0.9</v>
      </c>
      <c r="DW108" s="226">
        <v>0.9</v>
      </c>
      <c r="DX108" s="226">
        <v>0.9</v>
      </c>
      <c r="DY108" s="226">
        <v>0.9</v>
      </c>
      <c r="DZ108" s="226">
        <v>0.9</v>
      </c>
      <c r="EA108" s="226">
        <v>0.88</v>
      </c>
      <c r="EB108" s="226">
        <v>0.9</v>
      </c>
      <c r="EC108" s="226">
        <v>0.93</v>
      </c>
      <c r="ED108" s="226">
        <v>0.93</v>
      </c>
      <c r="EE108" s="226">
        <v>0.9</v>
      </c>
      <c r="EF108" s="316">
        <v>0.9</v>
      </c>
      <c r="EG108" s="316">
        <v>0.9</v>
      </c>
      <c r="EH108" s="316">
        <v>0</v>
      </c>
      <c r="EI108" s="226">
        <v>0.95</v>
      </c>
      <c r="EJ108" s="226">
        <v>0.95</v>
      </c>
      <c r="EK108" s="226">
        <v>0.95</v>
      </c>
      <c r="EL108" s="226">
        <v>0.97499999999999998</v>
      </c>
      <c r="EM108" s="226">
        <v>0.95</v>
      </c>
      <c r="EN108" s="226">
        <v>0.9</v>
      </c>
      <c r="EO108" s="226">
        <v>0.9</v>
      </c>
      <c r="EP108" s="226">
        <v>0.9</v>
      </c>
      <c r="EQ108" s="226">
        <v>0.9</v>
      </c>
      <c r="ER108" s="226">
        <v>0.9</v>
      </c>
      <c r="ES108" s="226">
        <v>0.9</v>
      </c>
      <c r="ET108" s="226">
        <v>0.9</v>
      </c>
      <c r="EU108" s="226">
        <v>0.9</v>
      </c>
      <c r="EV108" s="226">
        <v>0.9</v>
      </c>
      <c r="EW108" s="226">
        <v>0.9</v>
      </c>
      <c r="EX108" s="226">
        <v>0.9</v>
      </c>
      <c r="EY108" s="226">
        <v>0.9</v>
      </c>
      <c r="EZ108" s="316">
        <v>0</v>
      </c>
      <c r="FA108" s="226">
        <v>0.9</v>
      </c>
      <c r="FB108" s="226">
        <v>0.85</v>
      </c>
      <c r="FC108" s="226">
        <v>0.85</v>
      </c>
      <c r="FD108" s="226">
        <v>0.85</v>
      </c>
      <c r="FE108" s="226">
        <v>0.85</v>
      </c>
      <c r="FF108" s="226">
        <v>0.85</v>
      </c>
      <c r="FG108" s="226">
        <v>0.85</v>
      </c>
      <c r="FH108" s="226">
        <v>0.85</v>
      </c>
      <c r="FI108" s="226">
        <v>0.85</v>
      </c>
      <c r="FJ108" s="226">
        <v>0.85</v>
      </c>
      <c r="FK108" s="226">
        <v>0.85</v>
      </c>
      <c r="FL108" s="226">
        <v>0.85</v>
      </c>
      <c r="FM108" s="195">
        <f t="shared" si="70"/>
        <v>5920</v>
      </c>
      <c r="FN108" s="195">
        <f t="shared" si="71"/>
        <v>-74</v>
      </c>
      <c r="FO108" s="195">
        <f t="shared" si="72"/>
        <v>0</v>
      </c>
      <c r="FP108" s="195">
        <f t="shared" si="73"/>
        <v>0</v>
      </c>
      <c r="FQ108" s="195">
        <f t="shared" si="74"/>
        <v>0</v>
      </c>
      <c r="FR108" s="195">
        <f t="shared" si="75"/>
        <v>0</v>
      </c>
      <c r="FS108" s="195">
        <f t="shared" si="76"/>
        <v>0</v>
      </c>
      <c r="FT108" s="95">
        <f t="shared" si="77"/>
        <v>0</v>
      </c>
      <c r="FU108" s="95">
        <f t="shared" si="78"/>
        <v>0</v>
      </c>
      <c r="FV108" s="95">
        <f t="shared" si="79"/>
        <v>0</v>
      </c>
      <c r="FW108" s="95">
        <f t="shared" si="80"/>
        <v>0</v>
      </c>
      <c r="FX108" s="95">
        <f t="shared" si="81"/>
        <v>0</v>
      </c>
      <c r="FY108" s="95">
        <f t="shared" si="82"/>
        <v>0</v>
      </c>
      <c r="FZ108" s="95">
        <f t="shared" si="83"/>
        <v>0</v>
      </c>
      <c r="GA108" s="95">
        <f t="shared" si="63"/>
        <v>0</v>
      </c>
      <c r="GB108" s="95">
        <f t="shared" si="64"/>
        <v>0</v>
      </c>
      <c r="GC108" s="95">
        <f t="shared" si="65"/>
        <v>0</v>
      </c>
      <c r="GD108" s="95">
        <f t="shared" si="66"/>
        <v>0</v>
      </c>
      <c r="GE108" s="95">
        <f t="shared" si="67"/>
        <v>0</v>
      </c>
      <c r="GF108" s="95">
        <f t="shared" si="68"/>
        <v>0</v>
      </c>
      <c r="GG108" s="95">
        <f t="shared" si="69"/>
        <v>0</v>
      </c>
      <c r="GH108" s="95">
        <f t="shared" si="84"/>
        <v>0</v>
      </c>
      <c r="GI108" s="95">
        <f>BW108*Tabelle2[[#This Row],[Nov 2023 AF]]</f>
        <v>0</v>
      </c>
      <c r="GJ108" s="95">
        <f>BX108*Tabelle2[[#This Row],[Dec 2023 AF]]</f>
        <v>0</v>
      </c>
      <c r="GK108" s="95">
        <f>BY108*Tabelle2[[#This Row],[Jan 2024 AF]]</f>
        <v>0</v>
      </c>
      <c r="GL108" s="95">
        <f>BZ108*Tabelle2[[#This Row],[Feb 2024 AF]]</f>
        <v>0</v>
      </c>
      <c r="GM108" s="95">
        <f>CA108*Tabelle2[[#This Row],[Mar 2024 AF]]</f>
        <v>0</v>
      </c>
      <c r="GN108" s="95">
        <f>CB108*Tabelle2[[#This Row],[Apr 2024 AF]]</f>
        <v>0</v>
      </c>
      <c r="GO108" s="95">
        <f>CC108*Tabelle2[[#This Row],[May 2024 AF]]</f>
        <v>0</v>
      </c>
      <c r="GP108" s="95">
        <f>CD108*Tabelle2[[#This Row],[Jun 2024 AF]]</f>
        <v>0</v>
      </c>
      <c r="GQ108" s="95">
        <f>CE108*Tabelle2[[#This Row],[Jul 2024 AF]]</f>
        <v>0</v>
      </c>
      <c r="GR108" s="95">
        <f>CF108*Tabelle2[[#This Row],[Aug 2024 AF]]</f>
        <v>0</v>
      </c>
      <c r="GS108" s="95">
        <f>CG108*Tabelle2[[#This Row],[Sep 2024 AF]]</f>
        <v>0</v>
      </c>
      <c r="GT108" s="95">
        <f>CH108*Tabelle2[[#This Row],[Oct 2024 AF]]</f>
        <v>0</v>
      </c>
      <c r="GU108" s="95">
        <f>CI108*Tabelle2[[#This Row],[Nov 2024 AF]]</f>
        <v>0</v>
      </c>
      <c r="GV108" s="95">
        <f>CJ108*Tabelle2[[#This Row],[Dec 2024 AF]]</f>
        <v>0</v>
      </c>
      <c r="GW108" s="95">
        <f>SUM(Tabelle2[[#This Row],[Jan 22 NF]:[Mar 22 NF]])</f>
        <v>5846</v>
      </c>
      <c r="GX108" s="95">
        <f>SUM(Tabelle2[[#This Row],[Apr 22 NF]:[Jun 22 NF]])</f>
        <v>0</v>
      </c>
      <c r="GY108" s="95">
        <f>SUM(Tabelle2[[#This Row],[Jul 22 NF]:[Sep 22 NF]])</f>
        <v>0</v>
      </c>
      <c r="GZ108" s="95">
        <f>SUM(Tabelle2[[#This Row],[Oct 22 NF]:[Dec 22 NF]])</f>
        <v>0</v>
      </c>
      <c r="HA108" s="98">
        <f>SUM(Tabelle2[[#This Row],[Jan 23 NF]:[Mar 23 NF]])</f>
        <v>0</v>
      </c>
      <c r="HB108" s="98">
        <f>SUM(Tabelle2[[#This Row],[Apr 23 NF]:[Jun 23 NF]])</f>
        <v>0</v>
      </c>
      <c r="HC108" s="98">
        <f>SUM(Tabelle2[[#This Row],[Jul 23 NF]:[Sep 23 NF]])</f>
        <v>0</v>
      </c>
      <c r="HD108" s="98">
        <f>SUM(Tabelle2[[#This Row],[Oct 23 NF]:[Dec 23 NF]])</f>
        <v>0</v>
      </c>
      <c r="HE108" s="95">
        <f>SUM(Tabelle2[[#This Row],[Jan 24 NF]:[Mar 24 NF]])</f>
        <v>0</v>
      </c>
      <c r="HF108" s="98">
        <f>SUM(Tabelle2[[#This Row],[Apr 24 NF]:[Jun 24 NF]])</f>
        <v>0</v>
      </c>
      <c r="HG108" s="98">
        <f>SUM(Tabelle2[[#This Row],[Jul 24 NF]:[Sep 24 NF]])</f>
        <v>0</v>
      </c>
      <c r="HH108" s="98">
        <f>SUM(Tabelle2[[#This Row],[Oct 24 NF]:[Dec 24 NF]])</f>
        <v>0</v>
      </c>
      <c r="HI108" s="75">
        <v>0</v>
      </c>
      <c r="HJ108" s="75">
        <v>0</v>
      </c>
      <c r="HK108" s="75">
        <v>0</v>
      </c>
      <c r="HL108" s="75">
        <v>0</v>
      </c>
      <c r="HM108" s="75">
        <v>0</v>
      </c>
      <c r="HN108" s="75">
        <v>0</v>
      </c>
      <c r="HO108" s="75">
        <v>0</v>
      </c>
      <c r="HP108" s="75">
        <v>0</v>
      </c>
      <c r="HQ108" s="75">
        <v>0</v>
      </c>
      <c r="HR108" s="75">
        <v>0</v>
      </c>
      <c r="HS108" s="75">
        <v>0</v>
      </c>
      <c r="HT108" s="75">
        <v>73939</v>
      </c>
      <c r="HU108" s="75">
        <v>388807</v>
      </c>
      <c r="HV108" s="98">
        <v>256843</v>
      </c>
      <c r="HW108" s="98">
        <v>92568</v>
      </c>
      <c r="HX108" s="98">
        <v>24751</v>
      </c>
      <c r="HY108" s="98">
        <v>23062</v>
      </c>
      <c r="HZ108" s="98">
        <f>SUM(Tabelle2[[#This Row],[Jan 22 NF]:[Dec 22 NF]])</f>
        <v>5846</v>
      </c>
      <c r="IA108" s="98">
        <f>SUM(Tabelle2[[#This Row],[Jan 23 NF]:[Dec 23 NF]])</f>
        <v>0</v>
      </c>
      <c r="IB108" s="98">
        <f>SUM(Tabelle2[[#This Row],[Jan 24 NF]:[Dec 24 NF]])</f>
        <v>0</v>
      </c>
      <c r="IC108" s="98">
        <f>IFERROR(Tabelle2[[#This Row],[2025 CF]]*Tabelle2[[#This Row],[2025 AF]],0)</f>
        <v>0</v>
      </c>
      <c r="ID108" s="98">
        <f>IFERROR(Tabelle2[[#This Row],[2026 CF]]*Tabelle2[[#This Row],[2026 AF]],0)</f>
        <v>0</v>
      </c>
      <c r="IE108" s="98">
        <f>IFERROR(Tabelle2[[#This Row],[2027 CF]]*Tabelle2[[#This Row],[2027 AF]],0)</f>
        <v>0</v>
      </c>
      <c r="IF108" s="98">
        <f>IFERROR(Tabelle2[[#This Row],[2028 CF]]*Tabelle2[[#This Row],[2028 AF]],0)</f>
        <v>0</v>
      </c>
      <c r="IG108" s="98">
        <f>IFERROR(Tabelle2[[#This Row],[2029 CF]]*Tabelle2[[#This Row],[2029 AF]],0)</f>
        <v>0</v>
      </c>
      <c r="IH108" s="98">
        <f>IFERROR(Tabelle2[[#This Row],[2030 CF]]*Tabelle2[[#This Row],[2030 AF]],0)</f>
        <v>0</v>
      </c>
      <c r="II108" s="98">
        <f>IFERROR(Tabelle2[[#This Row],[2031 CF]]*Tabelle2[[#This Row],[2031 AF]],0)</f>
        <v>0</v>
      </c>
      <c r="IJ108" s="98">
        <f>IFERROR(Tabelle2[[#This Row],[2032 CF]]*Tabelle2[[#This Row],[2032 AF]],0)</f>
        <v>0</v>
      </c>
      <c r="IK108" s="98">
        <f>IFERROR(Tabelle2[[#This Row],[2033 CF]]*Tabelle2[[#This Row],[2033 AF]],0)</f>
        <v>0</v>
      </c>
      <c r="IL108" s="98">
        <f>IFERROR(Tabelle2[[#This Row],[2034 CF]]*Tabelle2[[#This Row],[2034 AF]],0)</f>
        <v>0</v>
      </c>
      <c r="IM108" s="98">
        <f>IFERROR(Tabelle2[[#This Row],[2035 CF]]*Tabelle2[[#This Row],[2035 AF]],0)</f>
        <v>0</v>
      </c>
      <c r="IN108" s="51">
        <v>0</v>
      </c>
      <c r="IO108" s="51">
        <v>0</v>
      </c>
      <c r="IP108" s="51">
        <v>0</v>
      </c>
      <c r="IQ108" s="51">
        <v>0</v>
      </c>
      <c r="IR108" s="51">
        <v>0</v>
      </c>
      <c r="IS108" s="51">
        <v>0</v>
      </c>
      <c r="IT108" s="51">
        <v>0</v>
      </c>
      <c r="IU108" s="51">
        <v>0</v>
      </c>
      <c r="IV108" s="51">
        <v>0</v>
      </c>
      <c r="IW108" s="51">
        <v>0</v>
      </c>
      <c r="IX108" s="51">
        <v>0</v>
      </c>
      <c r="IY108" s="51">
        <v>0</v>
      </c>
      <c r="IZ108" s="199">
        <v>0</v>
      </c>
      <c r="JA108" s="199">
        <v>0</v>
      </c>
      <c r="JB108" s="199">
        <v>0</v>
      </c>
      <c r="JC108" s="199">
        <v>0</v>
      </c>
      <c r="JD108" s="199">
        <v>0</v>
      </c>
      <c r="JE108" s="196">
        <v>0</v>
      </c>
      <c r="JF108" s="196">
        <v>0</v>
      </c>
      <c r="JG108" s="196">
        <v>0</v>
      </c>
      <c r="JH108" s="196">
        <v>0</v>
      </c>
      <c r="JI108" s="196">
        <v>0</v>
      </c>
      <c r="JJ108" s="196">
        <v>0</v>
      </c>
      <c r="JK108" s="196">
        <v>0</v>
      </c>
      <c r="JL108" s="196">
        <v>0</v>
      </c>
      <c r="JM108" s="196">
        <v>0</v>
      </c>
      <c r="JN108" s="196">
        <v>0</v>
      </c>
      <c r="JO108" s="196">
        <v>0</v>
      </c>
      <c r="JP108" s="196">
        <v>0</v>
      </c>
      <c r="JQ108" s="196">
        <f>SUM(Tabelle2[[#This Row],[Jan-23B]:[Mar-23B]])</f>
        <v>0</v>
      </c>
      <c r="JR108" s="196">
        <f>SUM(Tabelle2[[#This Row],[Apr-23B]:[Jun-23B]])</f>
        <v>0</v>
      </c>
      <c r="JS108" s="196">
        <f>SUM(Tabelle2[[#This Row],[Jul-23B]:[Sep-23B]])</f>
        <v>0</v>
      </c>
      <c r="JT108" s="196">
        <f>SUM(Tabelle2[[#This Row],[Oct-23B]:[Dec-23B]])</f>
        <v>0</v>
      </c>
      <c r="JU108" s="196">
        <f>SUM(Tabelle2[[#This Row],[1Q23 B1]:[4Q23 B]])</f>
        <v>0</v>
      </c>
      <c r="JV108" s="196">
        <v>0</v>
      </c>
      <c r="JW108" s="196">
        <v>0</v>
      </c>
      <c r="JX108" s="196">
        <v>0</v>
      </c>
      <c r="JY108" s="196">
        <v>0</v>
      </c>
      <c r="JZ108" s="196">
        <v>0</v>
      </c>
      <c r="KA108" s="196">
        <v>0</v>
      </c>
      <c r="KB108" s="196">
        <v>0</v>
      </c>
      <c r="KC108" s="196">
        <v>0</v>
      </c>
      <c r="KD108" s="196">
        <v>0</v>
      </c>
      <c r="KE108" s="196">
        <v>0</v>
      </c>
      <c r="KF108" s="196" t="str">
        <f>IF(SUM(Tabelle2[[#This Row],[2018 NF]:[2028 NF]],Tabelle2[[#This Row],[2023 B]])&gt;0,"yes","no")</f>
        <v>yes</v>
      </c>
      <c r="KG108" s="196" t="str">
        <f>IFERROR(INDEX(Tabelle2[[#Headers],[2005 NF]:[2034 NF]],MATCH(TRUE,INDEX(Tabelle2[[#This Row],[2005 NF]:[2034 NF]]&gt;1000,),0)),0)</f>
        <v>2016 NF</v>
      </c>
      <c r="KH108" s="196" t="str">
        <f>IFERROR(LOOKUP(2,1/(Tabelle2[[#This Row],[2005 NF]:[2035 NF]]&gt;1000),Tabelle2[[#Headers],[2005 NF]:[2035 NF]]),0)</f>
        <v>2022 NF</v>
      </c>
      <c r="KI108" s="196">
        <f>SUM(Tabelle2[[#This Row],[Jan 23 NF]:[Mar 23 NF]])</f>
        <v>0</v>
      </c>
      <c r="KJ108" s="196">
        <f>SUM(Tabelle2[[#This Row],[Jan-23B]:[Mar-23B]])</f>
        <v>0</v>
      </c>
      <c r="KK108" s="52">
        <v>374.13922058666668</v>
      </c>
      <c r="KL108" s="52">
        <v>-4.676740257333333</v>
      </c>
      <c r="KM108" s="52">
        <v>0</v>
      </c>
      <c r="KN108" s="52">
        <v>0</v>
      </c>
      <c r="KO108" s="52">
        <v>0</v>
      </c>
      <c r="KP108" s="52">
        <v>0</v>
      </c>
      <c r="KQ108" s="52">
        <v>0</v>
      </c>
      <c r="KR108" s="52">
        <v>0</v>
      </c>
      <c r="KS108" s="52">
        <v>0</v>
      </c>
      <c r="KT108" s="52">
        <v>0</v>
      </c>
      <c r="KU108" s="52">
        <v>0</v>
      </c>
      <c r="KV108" s="52">
        <v>0</v>
      </c>
      <c r="KW108" s="52">
        <v>0</v>
      </c>
      <c r="KX108" s="52">
        <v>0</v>
      </c>
      <c r="KY108" s="52">
        <v>0</v>
      </c>
      <c r="KZ108" s="52">
        <v>0</v>
      </c>
      <c r="LA108" s="52" t="e">
        <f>$AV108*2.204623/#REF!*$AP108*Tabelle2[[#This Row],[May 23 NF]]</f>
        <v>#REF!</v>
      </c>
      <c r="LB108" s="52" t="e">
        <f>$AV108*2.204623/#REF!*$AP108*Tabelle2[[#This Row],[Jun 23 NF]]</f>
        <v>#REF!</v>
      </c>
      <c r="LC108" s="52" t="e">
        <f>$AV108*2.204623/#REF!*$AP108*Tabelle2[[#This Row],[Jul 23 NF]]</f>
        <v>#REF!</v>
      </c>
      <c r="LD108" s="52" t="e">
        <f>$AV108*2.204623/#REF!*$AP108*Tabelle2[[#This Row],[Aug 23 NF]]</f>
        <v>#REF!</v>
      </c>
      <c r="LE108" s="52" t="e">
        <f>$AV108*2.204623/#REF!*$AP108*Tabelle2[[#This Row],[Sep 23 NF]]</f>
        <v>#REF!</v>
      </c>
      <c r="LF108" s="52" t="e">
        <f>$AV108*2.204623/#REF!*$AP108*Tabelle2[[#This Row],[Oct 23 NF]]</f>
        <v>#REF!</v>
      </c>
      <c r="LG108" s="52" t="e">
        <f>$AV108*2.204623/#REF!*$AP108*Tabelle2[[#This Row],[Nov 23 NF]]</f>
        <v>#REF!</v>
      </c>
      <c r="LH108" s="52" t="e">
        <f>$AV108*2.204623/#REF!*$AP108*Tabelle2[[#This Row],[Dec 23 NF]]</f>
        <v>#REF!</v>
      </c>
      <c r="LI108" s="52" t="e">
        <f>$AV108*2.204623/#REF!*$AP108*Tabelle2[[#This Row],[Jan 24 NF]]</f>
        <v>#REF!</v>
      </c>
      <c r="LJ108" s="52" t="e">
        <f>$AV108*2.204623/#REF!*$AP108*Tabelle2[[#This Row],[Feb 24 NF]]</f>
        <v>#REF!</v>
      </c>
      <c r="LK108" s="52" t="e">
        <f>$AV108*2.204623/#REF!*$AP108*Tabelle2[[#This Row],[Mar 24 NF]]</f>
        <v>#REF!</v>
      </c>
      <c r="LL108" s="52" t="e">
        <f>$AV108*2.204623/#REF!*$AP108*Tabelle2[[#This Row],[Apr 24 NF]]</f>
        <v>#REF!</v>
      </c>
      <c r="LM108" s="52" t="e">
        <f>$AV108*2.204623/#REF!*$AP108*Tabelle2[[#This Row],[May 24 NF]]</f>
        <v>#REF!</v>
      </c>
      <c r="LN108" s="52" t="e">
        <f>$AV108*2.204623/#REF!*$AP108*Tabelle2[[#This Row],[Jun 24 NF]]</f>
        <v>#REF!</v>
      </c>
      <c r="LO108" s="52" t="e">
        <f>$AV108*2.204623/#REF!*$AP108*Tabelle2[[#This Row],[Jul 24 NF]]</f>
        <v>#REF!</v>
      </c>
      <c r="LP108" s="52" t="e">
        <f>$AV108*2.204623/#REF!*$AP108*Tabelle2[[#This Row],[Aug 24 NF]]</f>
        <v>#REF!</v>
      </c>
      <c r="LQ108" s="52" t="e">
        <f>$AV108*2.204623/#REF!*$AP108*Tabelle2[[#This Row],[Sep 24 NF]]</f>
        <v>#REF!</v>
      </c>
      <c r="LR108" s="52" t="e">
        <f>$AV108*2.204623/#REF!*$AP108*Tabelle2[[#This Row],[Oct 24 NF]]</f>
        <v>#REF!</v>
      </c>
      <c r="LS108" s="52" t="e">
        <f>$AV108*2.204623/#REF!*$AP108*Tabelle2[[#This Row],[Nov 24 NF]]</f>
        <v>#REF!</v>
      </c>
      <c r="LT108" s="52" t="e">
        <f>$AV108*2.204623/#REF!*$AP108*Tabelle2[[#This Row],[Dec 24 NF]]</f>
        <v>#REF!</v>
      </c>
      <c r="LU108" s="198">
        <f>SUM(Tabelle2[[#This Row],[Jan 22 EV]:[Mar 22 EV]])</f>
        <v>369.46248032933335</v>
      </c>
      <c r="LV108" s="198">
        <f>SUM(Tabelle2[[#This Row],[Apr 22 EV]:[Jun 22 EV]])</f>
        <v>0</v>
      </c>
      <c r="LW108" s="198">
        <f>SUM(Tabelle2[[#This Row],[Jul 22 EV]:[Sep 22 EV]])</f>
        <v>0</v>
      </c>
      <c r="LX108" s="198">
        <f>SUM(Tabelle2[[#This Row],[Oct 22 EV]:[Dec 22 EV]])</f>
        <v>0</v>
      </c>
      <c r="LY108" s="198">
        <f>SUM(Tabelle2[[#This Row],[Jan 23 EV]:[Mar 23 EV]])</f>
        <v>0</v>
      </c>
      <c r="LZ108" s="198" t="e">
        <f>SUM(Tabelle2[[#This Row],[Apr 23 EV]:[Jun 23 EV]])</f>
        <v>#REF!</v>
      </c>
      <c r="MA108" s="198" t="e">
        <f>SUM(Tabelle2[[#This Row],[Jul 23 EV]:[Sep 23 EV]])</f>
        <v>#REF!</v>
      </c>
      <c r="MB108" s="198" t="e">
        <f>SUM(Tabelle2[[#This Row],[Oct 23 EV]:[Dec 23 EV]])</f>
        <v>#REF!</v>
      </c>
      <c r="MC108" s="198" t="e">
        <f>SUM(Tabelle2[[#This Row],[Jan 24 EV]:[Mar 24 EV]])</f>
        <v>#REF!</v>
      </c>
      <c r="MD108" s="198" t="e">
        <f>SUM(Tabelle2[[#This Row],[Apr 24 EV]:[Jun 24 EV]])</f>
        <v>#REF!</v>
      </c>
      <c r="ME108" s="198" t="e">
        <f>SUM(Tabelle2[[#This Row],[Jul 24 EV]:[Sep 24 EV]])</f>
        <v>#REF!</v>
      </c>
      <c r="MF108" s="198" t="e">
        <f>SUM(Tabelle2[[#This Row],[Oct 24 EV]:[Dec 24 EV]])</f>
        <v>#REF!</v>
      </c>
      <c r="MG108" s="74">
        <v>0</v>
      </c>
      <c r="MH108" s="74">
        <v>0</v>
      </c>
      <c r="MI108" s="74">
        <v>0</v>
      </c>
      <c r="MJ108" s="74">
        <v>0</v>
      </c>
      <c r="MK108" s="74">
        <v>0</v>
      </c>
      <c r="ML108" s="74">
        <v>0</v>
      </c>
      <c r="MM108" s="74">
        <v>0</v>
      </c>
      <c r="MN108" s="74">
        <v>0</v>
      </c>
      <c r="MO108" s="75">
        <v>0</v>
      </c>
      <c r="MP108" s="98">
        <v>4672.8851065806666</v>
      </c>
      <c r="MQ108" s="98" t="e">
        <f>$AS108*2.204623/#REF!*$AP108*HU108</f>
        <v>#REF!</v>
      </c>
      <c r="MR108" s="98" t="e">
        <f>$AT108*2.204623/#REF!*$AP108*HV108</f>
        <v>#REF!</v>
      </c>
      <c r="MS108" s="98">
        <v>5850.2228667679992</v>
      </c>
      <c r="MT108" s="98">
        <v>1564.2432176926663</v>
      </c>
      <c r="MU108" s="98">
        <v>1457.4997812786667</v>
      </c>
      <c r="MV108" s="98">
        <f>SUM(Tabelle2[[#This Row],[Jan 22 EV]:[Dec 22 EV]])</f>
        <v>369.46248032933335</v>
      </c>
      <c r="MW108" s="98" t="e">
        <f>SUM(Tabelle2[[#This Row],[Jan 23 EV]:[Dec 23 EV]])</f>
        <v>#REF!</v>
      </c>
      <c r="MX108" s="98" t="e">
        <f>SUM(Tabelle2[[#This Row],[Jan 24 EV]:[Dec 24 EV]])</f>
        <v>#REF!</v>
      </c>
      <c r="MY108" s="98">
        <f t="shared" ref="MY108:MY171" si="95">$AV108*2.204623/30*$AP108*IC108</f>
        <v>0</v>
      </c>
      <c r="MZ108" s="98">
        <f t="shared" ref="MZ108:MZ171" si="96">$AV108*2.204623/30*$AP108*ID108</f>
        <v>0</v>
      </c>
      <c r="NA108" s="98">
        <f t="shared" ref="NA108:NA171" si="97">$AV108*2.204623/30*$AP108*IE108</f>
        <v>0</v>
      </c>
      <c r="NB108" s="98">
        <f t="shared" ref="NB108:NB171" si="98">$AV108*2.204623/30*$AP108*IF108</f>
        <v>0</v>
      </c>
      <c r="NC108" s="52">
        <v>0</v>
      </c>
      <c r="ND108" s="52">
        <v>0</v>
      </c>
      <c r="NE108" s="52">
        <v>0</v>
      </c>
      <c r="NF108" s="52">
        <v>0</v>
      </c>
      <c r="NG108" s="52">
        <v>0</v>
      </c>
      <c r="NH108" s="52">
        <v>0</v>
      </c>
      <c r="NI108" s="52">
        <v>0</v>
      </c>
      <c r="NJ108" s="52">
        <v>0</v>
      </c>
      <c r="NK108" s="52">
        <v>0</v>
      </c>
      <c r="NL108" s="52">
        <v>0</v>
      </c>
      <c r="NM108" s="52">
        <v>0</v>
      </c>
      <c r="NN108" s="52">
        <v>0</v>
      </c>
      <c r="NO108" s="198">
        <f t="shared" si="58"/>
        <v>0</v>
      </c>
      <c r="NP108" s="198">
        <f t="shared" si="59"/>
        <v>0</v>
      </c>
      <c r="NQ108" s="198">
        <f t="shared" si="60"/>
        <v>0</v>
      </c>
      <c r="NR108" s="198">
        <f t="shared" si="61"/>
        <v>0</v>
      </c>
      <c r="NS108" s="198">
        <f t="shared" si="62"/>
        <v>0</v>
      </c>
      <c r="NT108" s="198">
        <v>0</v>
      </c>
      <c r="NU108" s="198">
        <v>0</v>
      </c>
      <c r="NV108" s="198">
        <v>0</v>
      </c>
      <c r="NW108" s="198">
        <v>0</v>
      </c>
      <c r="NX108" s="198">
        <v>0</v>
      </c>
      <c r="NY108" s="198">
        <v>0</v>
      </c>
      <c r="NZ108" s="198">
        <v>0</v>
      </c>
      <c r="OA108" s="198">
        <v>0</v>
      </c>
      <c r="OB108" s="198">
        <v>0</v>
      </c>
      <c r="OC108" s="198">
        <v>0</v>
      </c>
      <c r="OD108" s="198">
        <v>0</v>
      </c>
      <c r="OE108" s="198">
        <v>0</v>
      </c>
      <c r="OF108" s="198">
        <f>SUM(Tabelle2[[#This Row],[Jan 23 B EV]:[Mar 23 B EV]])</f>
        <v>0</v>
      </c>
      <c r="OG108" s="198">
        <f>SUM(Tabelle2[[#This Row],[Apr 23 B EV]:[Jun 23 B EV]])</f>
        <v>0</v>
      </c>
      <c r="OH108" s="198">
        <f>SUM(Tabelle2[[#This Row],[Jul 23 B EV]:[Sep 23 B EV]])</f>
        <v>0</v>
      </c>
      <c r="OI108" s="198">
        <f>SUM(Tabelle2[[#This Row],[Oct 23 B EV]:[Dec 23 B EV]])</f>
        <v>0</v>
      </c>
      <c r="OJ108" s="198">
        <f>SUM(Tabelle2[[#This Row],[Jan 23 B EV]:[Dec 23 B EV]])</f>
        <v>0</v>
      </c>
      <c r="OK108" s="75"/>
      <c r="OL108" s="75"/>
      <c r="OM108" s="43" t="s">
        <v>973</v>
      </c>
      <c r="ON108" s="43">
        <v>0</v>
      </c>
      <c r="OO108" s="43">
        <v>0</v>
      </c>
      <c r="OP108" s="43">
        <v>0</v>
      </c>
      <c r="OQ108" s="75"/>
      <c r="OR108" s="75"/>
      <c r="OS108" s="75"/>
      <c r="OT108" s="75"/>
      <c r="OU108" s="75"/>
      <c r="OV108" s="75"/>
      <c r="OW108" s="75"/>
      <c r="OX108" s="198">
        <v>0</v>
      </c>
      <c r="OY108" s="198">
        <v>0</v>
      </c>
      <c r="OZ108" s="198">
        <v>0</v>
      </c>
      <c r="PA108" s="198">
        <v>0</v>
      </c>
      <c r="PB108" s="353">
        <v>0</v>
      </c>
      <c r="PC108" s="130" t="s">
        <v>57</v>
      </c>
      <c r="PD108" s="332" t="s">
        <v>162</v>
      </c>
      <c r="PE108" s="317" t="s">
        <v>159</v>
      </c>
      <c r="PF108" s="328" t="s">
        <v>1397</v>
      </c>
      <c r="PG108" s="131">
        <v>0</v>
      </c>
      <c r="PH108" s="55">
        <v>0</v>
      </c>
      <c r="PI108" s="4">
        <v>1</v>
      </c>
      <c r="PJ108" s="4" t="s">
        <v>1397</v>
      </c>
      <c r="PK108" s="4">
        <v>0</v>
      </c>
      <c r="PL108" s="4"/>
      <c r="PM108" s="317"/>
      <c r="PN108" s="332">
        <v>0</v>
      </c>
      <c r="PO108" s="3" t="s">
        <v>1010</v>
      </c>
      <c r="PP108" s="200">
        <v>1853.1784943461187</v>
      </c>
      <c r="PQ108" s="56">
        <v>1679.5846313274626</v>
      </c>
      <c r="PR108" s="56">
        <v>1794.9232968607714</v>
      </c>
      <c r="PS108" s="56">
        <v>1785.9007771451679</v>
      </c>
      <c r="PT108" s="200">
        <v>1412.4560199401053</v>
      </c>
      <c r="PU108" s="200">
        <v>1420.766332400392</v>
      </c>
      <c r="PV108" s="200">
        <v>2337.8135032602336</v>
      </c>
      <c r="PW108" s="200">
        <v>3394.6440306410714</v>
      </c>
      <c r="PX108" s="200" t="e">
        <f>IF($PI108=1,SUMIF(#REF!,$PF108,#REF!),SUMIF(#REF!,$PJ108,#REF!))</f>
        <v>#REF!</v>
      </c>
      <c r="PY108" s="200" t="e">
        <f>IF($PI108=1,SUMIF(#REF!,$PF108,#REF!),SUMIF(#REF!,$PJ108,#REF!))</f>
        <v>#REF!</v>
      </c>
      <c r="PZ108" s="200" t="e">
        <f>IF($PI108=1,SUMIF(#REF!,$PF108,#REF!),SUMIF(#REF!,$PJ108,#REF!))</f>
        <v>#REF!</v>
      </c>
      <c r="QA108" s="200" t="e">
        <f>IF($PI108=1,SUMIF(#REF!,$PF108,#REF!),SUMIF(#REF!,$PJ108,#REF!))</f>
        <v>#REF!</v>
      </c>
      <c r="QB108" s="200" t="e">
        <f>IF($PI108=1,SUMIF(#REF!,$PF108,#REF!),SUMIF(#REF!,$PJ108,#REF!))</f>
        <v>#REF!</v>
      </c>
      <c r="QC108" s="200" t="e">
        <f>IF($PI108=1,SUMIF(#REF!,$PF108,#REF!),SUMIF(#REF!,$PJ108,#REF!))</f>
        <v>#REF!</v>
      </c>
      <c r="QD108" s="57">
        <f t="shared" si="55"/>
        <v>1.444442782941618</v>
      </c>
      <c r="QE108" s="57">
        <f t="shared" si="56"/>
        <v>1.5436340353002633</v>
      </c>
      <c r="QF108" s="57">
        <f t="shared" si="94"/>
        <v>1.5358746683448443</v>
      </c>
      <c r="QG108" s="57">
        <f t="shared" si="57"/>
        <v>1.2147121771484906</v>
      </c>
      <c r="QH108" s="57">
        <f t="shared" si="87"/>
        <v>1.221859045864337</v>
      </c>
      <c r="QI108" s="57">
        <f t="shared" si="88"/>
        <v>2.010519612803801</v>
      </c>
      <c r="QJ108" s="57">
        <f>IF(Tabelle2[[#This Row],[Index and Premium Usage]]=1,($AW108*(1+$AZ108))*(PW108*(1+$PG108)+$PH108)/1000,($AW108*(1+$AZ108))*(PW108*(1+$PG108)+$PK108)/1000)</f>
        <v>2.9193938663513213</v>
      </c>
      <c r="QK108" s="57" t="e">
        <f>IF($PI108=1,($AW108*(1+$AY108))*(PX108*(1+$PG108)+$PH108)/1000,($AW108*(1+$AZ108))*(PX108*(1+$PG108)+$PK108+Tabelle2[[#This Row],[Premium VW 2023]])/1000)</f>
        <v>#REF!</v>
      </c>
      <c r="QL108" s="57" t="e">
        <f t="shared" si="89"/>
        <v>#REF!</v>
      </c>
      <c r="QM108" s="57" t="e">
        <f t="shared" si="90"/>
        <v>#REF!</v>
      </c>
      <c r="QN108" s="57" t="e">
        <f t="shared" si="91"/>
        <v>#REF!</v>
      </c>
      <c r="QO108" s="57" t="e">
        <f t="shared" si="92"/>
        <v>#REF!</v>
      </c>
      <c r="QP108" s="57" t="e">
        <f t="shared" si="93"/>
        <v>#REF!</v>
      </c>
    </row>
    <row r="109" spans="1:458" ht="15" customHeight="1">
      <c r="A109" s="94" t="s">
        <v>891</v>
      </c>
      <c r="B109" s="94" t="s">
        <v>87</v>
      </c>
      <c r="C109" s="94" t="s">
        <v>1553</v>
      </c>
      <c r="D109" s="94" t="s">
        <v>108</v>
      </c>
      <c r="E109" s="172" t="s">
        <v>304</v>
      </c>
      <c r="F109" s="94" t="s">
        <v>304</v>
      </c>
      <c r="G109" s="94" t="s">
        <v>304</v>
      </c>
      <c r="H109" s="2" t="s">
        <v>1557</v>
      </c>
      <c r="I109" s="188" t="s">
        <v>1690</v>
      </c>
      <c r="J109" s="94" t="s">
        <v>444</v>
      </c>
      <c r="K109" s="94" t="s">
        <v>28</v>
      </c>
      <c r="L109" s="94" t="s">
        <v>28</v>
      </c>
      <c r="M109" s="2" t="s">
        <v>673</v>
      </c>
      <c r="N109" s="1"/>
      <c r="O109" s="1"/>
      <c r="P109" s="17"/>
      <c r="R109" s="94"/>
      <c r="S109" s="94"/>
      <c r="T109" s="94" t="s">
        <v>1282</v>
      </c>
      <c r="U109" s="94" t="s">
        <v>38</v>
      </c>
      <c r="V109" s="94"/>
      <c r="W109" s="94"/>
      <c r="X109" s="94"/>
      <c r="Y109" s="94" t="s">
        <v>66</v>
      </c>
      <c r="Z109" s="94" t="s">
        <v>261</v>
      </c>
      <c r="AA109" s="1" t="s">
        <v>674</v>
      </c>
      <c r="AB109" s="1"/>
      <c r="AC109" s="1" t="s">
        <v>1106</v>
      </c>
      <c r="AD109" s="94"/>
      <c r="AE109" s="94"/>
      <c r="AF109" s="94" t="s">
        <v>119</v>
      </c>
      <c r="AG109" s="2"/>
      <c r="AH109" s="2"/>
      <c r="AI109" s="2"/>
      <c r="AJ109" s="2" t="s">
        <v>120</v>
      </c>
      <c r="AK109" s="20"/>
      <c r="AL109" s="24"/>
      <c r="AM109" s="24"/>
      <c r="AN109" s="24"/>
      <c r="AO109" s="24"/>
      <c r="AP109" s="13">
        <v>1</v>
      </c>
      <c r="AQ109" s="78"/>
      <c r="AR109" s="37">
        <v>0.56999999999999995</v>
      </c>
      <c r="AS109" s="73">
        <v>0.56999999999999995</v>
      </c>
      <c r="AT109" s="73">
        <v>0.56999999999999995</v>
      </c>
      <c r="AU109" s="33">
        <v>0.56999999999999995</v>
      </c>
      <c r="AV109" s="33">
        <v>0.56999999999999995</v>
      </c>
      <c r="AW109" s="33">
        <v>0.56999999999999995</v>
      </c>
      <c r="AX109" s="193"/>
      <c r="AY109" s="61">
        <v>0</v>
      </c>
      <c r="AZ109" s="61">
        <v>0</v>
      </c>
      <c r="BA109" s="96">
        <v>0</v>
      </c>
      <c r="BB109" s="96">
        <v>0</v>
      </c>
      <c r="BC109" s="96">
        <v>0</v>
      </c>
      <c r="BD109" s="96">
        <v>0</v>
      </c>
      <c r="BE109" s="133">
        <v>0</v>
      </c>
      <c r="BF109" s="133">
        <v>0</v>
      </c>
      <c r="BG109" s="133">
        <v>0</v>
      </c>
      <c r="BH109" s="133">
        <v>0</v>
      </c>
      <c r="BI109" s="133">
        <v>0</v>
      </c>
      <c r="BJ109" s="133">
        <v>0</v>
      </c>
      <c r="BK109" s="133">
        <v>0</v>
      </c>
      <c r="BL109" s="133">
        <v>0</v>
      </c>
      <c r="BM109" s="96">
        <v>0</v>
      </c>
      <c r="BN109" s="96">
        <v>0</v>
      </c>
      <c r="BO109" s="96">
        <v>0</v>
      </c>
      <c r="BP109" s="96">
        <v>0</v>
      </c>
      <c r="BQ109" s="96">
        <v>0</v>
      </c>
      <c r="BR109" s="96">
        <v>0</v>
      </c>
      <c r="BS109" s="96">
        <v>0</v>
      </c>
      <c r="BT109" s="96">
        <v>0</v>
      </c>
      <c r="BU109" s="96">
        <v>0</v>
      </c>
      <c r="BV109" s="96">
        <v>0</v>
      </c>
      <c r="BW109" s="96">
        <v>0</v>
      </c>
      <c r="BX109" s="96">
        <v>0</v>
      </c>
      <c r="BY109" s="96">
        <v>0</v>
      </c>
      <c r="BZ109" s="96">
        <v>0</v>
      </c>
      <c r="CA109" s="96">
        <v>0</v>
      </c>
      <c r="CB109" s="96">
        <v>0</v>
      </c>
      <c r="CC109" s="96">
        <v>0</v>
      </c>
      <c r="CD109" s="96">
        <v>0</v>
      </c>
      <c r="CE109" s="96">
        <v>0</v>
      </c>
      <c r="CF109" s="96">
        <v>0</v>
      </c>
      <c r="CG109" s="96">
        <v>0</v>
      </c>
      <c r="CH109" s="96">
        <v>0</v>
      </c>
      <c r="CI109" s="96">
        <v>0</v>
      </c>
      <c r="CJ109" s="96">
        <v>0</v>
      </c>
      <c r="CK109" s="95">
        <f>SUM(Tabelle2[[#This Row],[Jan 22 CF]:[Mar 22 CF]])</f>
        <v>0</v>
      </c>
      <c r="CL109" s="95">
        <f>SUM(Tabelle2[[#This Row],[Apr 22 CF]:[Jun 22 CF]])</f>
        <v>0</v>
      </c>
      <c r="CM109" s="95">
        <f>SUM(Tabelle2[[#This Row],[Jul 22 CF]:[Sep 22 CF]])</f>
        <v>0</v>
      </c>
      <c r="CN109" s="95">
        <f>SUM(Tabelle2[[#This Row],[Oct 22 CF]:[Dec 22 CF]])</f>
        <v>0</v>
      </c>
      <c r="CO109" s="95">
        <f>SUM(Tabelle2[[#This Row],[Jan 23 CF]:[Mar 23 CF]])</f>
        <v>0</v>
      </c>
      <c r="CP109" s="95">
        <f>SUM(Tabelle2[[#This Row],[Apr 23 CF]:[Jun 23 CF]])</f>
        <v>0</v>
      </c>
      <c r="CQ109" s="95">
        <f>SUM(Tabelle2[[#This Row],[Jul 23 CF]:[Sep 23 CF]])</f>
        <v>0</v>
      </c>
      <c r="CR109" s="95">
        <f>SUM(Tabelle2[[#This Row],[Oct 23 CF]:[Dec 23 CF]])</f>
        <v>0</v>
      </c>
      <c r="CS109" s="95">
        <f>SUM(Tabelle2[[#This Row],[Jan 24 CF]:[Mar 24 CF]])</f>
        <v>0</v>
      </c>
      <c r="CT109" s="95">
        <f>SUM(Tabelle2[[#This Row],[Apr 24 CF]:[Jun 24 CF]])</f>
        <v>0</v>
      </c>
      <c r="CU109" s="95">
        <f>SUM(Tabelle2[[#This Row],[Jul 24 CF]:[Sep 24 CF]])</f>
        <v>0</v>
      </c>
      <c r="CV109" s="95">
        <f>SUM(Tabelle2[[#This Row],[Oct 24 CF]:[Dec 24 CF]])</f>
        <v>0</v>
      </c>
      <c r="CW109" s="98">
        <v>2958</v>
      </c>
      <c r="CX109" s="275">
        <v>0</v>
      </c>
      <c r="CY109" s="98">
        <v>0</v>
      </c>
      <c r="CZ109" s="52">
        <v>0</v>
      </c>
      <c r="DA109" s="52">
        <f>SUM(Tabelle2[[#This Row],[Jan 22 CF]:[Dec 22 CF]])</f>
        <v>0</v>
      </c>
      <c r="DB109" s="98">
        <f>SUM(Tabelle2[[#This Row],[Jan 23 CF]:[Dec 23 CF]])</f>
        <v>0</v>
      </c>
      <c r="DC109" s="98">
        <f>SUM(Tabelle2[[#This Row],[Jan 24 CF]:[Dec 24 CF]])</f>
        <v>0</v>
      </c>
      <c r="DD109" s="98">
        <v>0</v>
      </c>
      <c r="DE109" s="98">
        <v>0</v>
      </c>
      <c r="DF109" s="98">
        <v>0</v>
      </c>
      <c r="DG109" s="98">
        <v>0</v>
      </c>
      <c r="DH109" s="98">
        <v>0</v>
      </c>
      <c r="DI109" s="98">
        <v>0</v>
      </c>
      <c r="DJ109" s="98">
        <v>0</v>
      </c>
      <c r="DK109" s="98">
        <v>0</v>
      </c>
      <c r="DL109" s="98">
        <v>0</v>
      </c>
      <c r="DM109" s="98">
        <v>0</v>
      </c>
      <c r="DN109" s="95"/>
      <c r="DO109" s="95"/>
      <c r="DP109" s="226">
        <v>0.95</v>
      </c>
      <c r="DQ109" s="226">
        <v>0.92500000000000004</v>
      </c>
      <c r="DR109" s="226">
        <v>0.8</v>
      </c>
      <c r="DS109" s="226">
        <v>0.85</v>
      </c>
      <c r="DT109" s="226">
        <v>0.9</v>
      </c>
      <c r="DU109" s="226">
        <v>0.9</v>
      </c>
      <c r="DV109" s="226">
        <v>0.9</v>
      </c>
      <c r="DW109" s="226">
        <v>0.9</v>
      </c>
      <c r="DX109" s="226">
        <v>0.9</v>
      </c>
      <c r="DY109" s="226">
        <v>0.9</v>
      </c>
      <c r="DZ109" s="226">
        <v>0.9</v>
      </c>
      <c r="EA109" s="226">
        <v>0.88</v>
      </c>
      <c r="EB109" s="226">
        <v>0.9</v>
      </c>
      <c r="EC109" s="226">
        <v>0.93</v>
      </c>
      <c r="ED109" s="226">
        <v>0.93</v>
      </c>
      <c r="EE109" s="226">
        <v>0.9</v>
      </c>
      <c r="EF109" s="316">
        <v>0.9</v>
      </c>
      <c r="EG109" s="316">
        <v>0.9</v>
      </c>
      <c r="EH109" s="316">
        <v>0.9</v>
      </c>
      <c r="EI109" s="226">
        <v>0.95</v>
      </c>
      <c r="EJ109" s="226">
        <v>0.95</v>
      </c>
      <c r="EK109" s="226">
        <v>0.95</v>
      </c>
      <c r="EL109" s="226">
        <v>0.97499999999999998</v>
      </c>
      <c r="EM109" s="226">
        <v>0.95</v>
      </c>
      <c r="EN109" s="226">
        <v>0.9</v>
      </c>
      <c r="EO109" s="226">
        <v>0.9</v>
      </c>
      <c r="EP109" s="226">
        <v>0.9</v>
      </c>
      <c r="EQ109" s="226">
        <v>0.9</v>
      </c>
      <c r="ER109" s="226">
        <v>0.9</v>
      </c>
      <c r="ES109" s="226">
        <v>0.9</v>
      </c>
      <c r="ET109" s="226">
        <v>0.9</v>
      </c>
      <c r="EU109" s="226">
        <v>0.9</v>
      </c>
      <c r="EV109" s="226">
        <v>0.9</v>
      </c>
      <c r="EW109" s="226">
        <v>0.9</v>
      </c>
      <c r="EX109" s="226">
        <v>0.9</v>
      </c>
      <c r="EY109" s="226">
        <v>0.9</v>
      </c>
      <c r="EZ109" s="316">
        <v>0.9</v>
      </c>
      <c r="FA109" s="226">
        <v>0.9</v>
      </c>
      <c r="FB109" s="226">
        <v>0.85</v>
      </c>
      <c r="FC109" s="226">
        <v>0.85</v>
      </c>
      <c r="FD109" s="226">
        <v>0.85</v>
      </c>
      <c r="FE109" s="226">
        <v>0.85</v>
      </c>
      <c r="FF109" s="226">
        <v>0.85</v>
      </c>
      <c r="FG109" s="226">
        <v>0.85</v>
      </c>
      <c r="FH109" s="226">
        <v>0.85</v>
      </c>
      <c r="FI109" s="226">
        <v>0.85</v>
      </c>
      <c r="FJ109" s="226">
        <v>0.85</v>
      </c>
      <c r="FK109" s="226">
        <v>0.85</v>
      </c>
      <c r="FL109" s="226">
        <v>0.85</v>
      </c>
      <c r="FM109" s="195">
        <f t="shared" si="70"/>
        <v>0</v>
      </c>
      <c r="FN109" s="195">
        <f t="shared" si="71"/>
        <v>0</v>
      </c>
      <c r="FO109" s="195">
        <f t="shared" si="72"/>
        <v>0</v>
      </c>
      <c r="FP109" s="195">
        <f t="shared" si="73"/>
        <v>0</v>
      </c>
      <c r="FQ109" s="195">
        <f t="shared" si="74"/>
        <v>0</v>
      </c>
      <c r="FR109" s="195">
        <f t="shared" si="75"/>
        <v>0</v>
      </c>
      <c r="FS109" s="195">
        <f t="shared" si="76"/>
        <v>0</v>
      </c>
      <c r="FT109" s="95">
        <f t="shared" si="77"/>
        <v>0</v>
      </c>
      <c r="FU109" s="95">
        <f t="shared" si="78"/>
        <v>0</v>
      </c>
      <c r="FV109" s="95">
        <f t="shared" si="79"/>
        <v>0</v>
      </c>
      <c r="FW109" s="95">
        <f t="shared" si="80"/>
        <v>0</v>
      </c>
      <c r="FX109" s="95">
        <f t="shared" si="81"/>
        <v>0</v>
      </c>
      <c r="FY109" s="95">
        <f t="shared" si="82"/>
        <v>0</v>
      </c>
      <c r="FZ109" s="95">
        <f t="shared" si="83"/>
        <v>0</v>
      </c>
      <c r="GA109" s="95">
        <f t="shared" si="63"/>
        <v>0</v>
      </c>
      <c r="GB109" s="95">
        <f t="shared" si="64"/>
        <v>0</v>
      </c>
      <c r="GC109" s="95">
        <f t="shared" si="65"/>
        <v>0</v>
      </c>
      <c r="GD109" s="95">
        <f t="shared" si="66"/>
        <v>0</v>
      </c>
      <c r="GE109" s="95">
        <f t="shared" si="67"/>
        <v>0</v>
      </c>
      <c r="GF109" s="95">
        <f t="shared" si="68"/>
        <v>0</v>
      </c>
      <c r="GG109" s="95">
        <f t="shared" si="69"/>
        <v>0</v>
      </c>
      <c r="GH109" s="95">
        <f t="shared" si="84"/>
        <v>0</v>
      </c>
      <c r="GI109" s="95">
        <f>BW109*Tabelle2[[#This Row],[Nov 2023 AF]]</f>
        <v>0</v>
      </c>
      <c r="GJ109" s="95">
        <f>BX109*Tabelle2[[#This Row],[Dec 2023 AF]]</f>
        <v>0</v>
      </c>
      <c r="GK109" s="95">
        <f>BY109*Tabelle2[[#This Row],[Jan 2024 AF]]</f>
        <v>0</v>
      </c>
      <c r="GL109" s="95">
        <f>BZ109*Tabelle2[[#This Row],[Feb 2024 AF]]</f>
        <v>0</v>
      </c>
      <c r="GM109" s="95">
        <f>CA109*Tabelle2[[#This Row],[Mar 2024 AF]]</f>
        <v>0</v>
      </c>
      <c r="GN109" s="95">
        <f>CB109*Tabelle2[[#This Row],[Apr 2024 AF]]</f>
        <v>0</v>
      </c>
      <c r="GO109" s="95">
        <f>CC109*Tabelle2[[#This Row],[May 2024 AF]]</f>
        <v>0</v>
      </c>
      <c r="GP109" s="95">
        <f>CD109*Tabelle2[[#This Row],[Jun 2024 AF]]</f>
        <v>0</v>
      </c>
      <c r="GQ109" s="95">
        <f>CE109*Tabelle2[[#This Row],[Jul 2024 AF]]</f>
        <v>0</v>
      </c>
      <c r="GR109" s="95">
        <f>CF109*Tabelle2[[#This Row],[Aug 2024 AF]]</f>
        <v>0</v>
      </c>
      <c r="GS109" s="95">
        <f>CG109*Tabelle2[[#This Row],[Sep 2024 AF]]</f>
        <v>0</v>
      </c>
      <c r="GT109" s="95">
        <f>CH109*Tabelle2[[#This Row],[Oct 2024 AF]]</f>
        <v>0</v>
      </c>
      <c r="GU109" s="95">
        <f>CI109*Tabelle2[[#This Row],[Nov 2024 AF]]</f>
        <v>0</v>
      </c>
      <c r="GV109" s="95">
        <f>CJ109*Tabelle2[[#This Row],[Dec 2024 AF]]</f>
        <v>0</v>
      </c>
      <c r="GW109" s="95">
        <f>SUM(Tabelle2[[#This Row],[Jan 22 NF]:[Mar 22 NF]])</f>
        <v>0</v>
      </c>
      <c r="GX109" s="95">
        <f>SUM(Tabelle2[[#This Row],[Apr 22 NF]:[Jun 22 NF]])</f>
        <v>0</v>
      </c>
      <c r="GY109" s="95">
        <f>SUM(Tabelle2[[#This Row],[Jul 22 NF]:[Sep 22 NF]])</f>
        <v>0</v>
      </c>
      <c r="GZ109" s="95">
        <f>SUM(Tabelle2[[#This Row],[Oct 22 NF]:[Dec 22 NF]])</f>
        <v>0</v>
      </c>
      <c r="HA109" s="98">
        <f>SUM(Tabelle2[[#This Row],[Jan 23 NF]:[Mar 23 NF]])</f>
        <v>0</v>
      </c>
      <c r="HB109" s="98">
        <f>SUM(Tabelle2[[#This Row],[Apr 23 NF]:[Jun 23 NF]])</f>
        <v>0</v>
      </c>
      <c r="HC109" s="98">
        <f>SUM(Tabelle2[[#This Row],[Jul 23 NF]:[Sep 23 NF]])</f>
        <v>0</v>
      </c>
      <c r="HD109" s="98">
        <f>SUM(Tabelle2[[#This Row],[Oct 23 NF]:[Dec 23 NF]])</f>
        <v>0</v>
      </c>
      <c r="HE109" s="95">
        <f>SUM(Tabelle2[[#This Row],[Jan 24 NF]:[Mar 24 NF]])</f>
        <v>0</v>
      </c>
      <c r="HF109" s="98">
        <f>SUM(Tabelle2[[#This Row],[Apr 24 NF]:[Jun 24 NF]])</f>
        <v>0</v>
      </c>
      <c r="HG109" s="98">
        <f>SUM(Tabelle2[[#This Row],[Jul 24 NF]:[Sep 24 NF]])</f>
        <v>0</v>
      </c>
      <c r="HH109" s="98">
        <f>SUM(Tabelle2[[#This Row],[Oct 24 NF]:[Dec 24 NF]])</f>
        <v>0</v>
      </c>
      <c r="HI109" s="75">
        <v>0</v>
      </c>
      <c r="HJ109" s="75">
        <v>0</v>
      </c>
      <c r="HK109" s="75">
        <v>0</v>
      </c>
      <c r="HL109" s="75">
        <v>0</v>
      </c>
      <c r="HM109" s="75">
        <v>0</v>
      </c>
      <c r="HN109" s="75">
        <v>0</v>
      </c>
      <c r="HO109" s="75">
        <v>0</v>
      </c>
      <c r="HP109" s="75">
        <v>0</v>
      </c>
      <c r="HQ109" s="75">
        <v>0</v>
      </c>
      <c r="HR109" s="75">
        <v>0</v>
      </c>
      <c r="HS109" s="75">
        <v>0</v>
      </c>
      <c r="HT109" s="75">
        <v>0</v>
      </c>
      <c r="HU109" s="75">
        <v>18279.67140144583</v>
      </c>
      <c r="HV109" s="98">
        <v>2958</v>
      </c>
      <c r="HW109" s="98">
        <v>0</v>
      </c>
      <c r="HX109" s="98">
        <v>0</v>
      </c>
      <c r="HY109" s="98">
        <v>0</v>
      </c>
      <c r="HZ109" s="98">
        <f>SUM(Tabelle2[[#This Row],[Jan 22 NF]:[Dec 22 NF]])</f>
        <v>0</v>
      </c>
      <c r="IA109" s="98">
        <f>SUM(Tabelle2[[#This Row],[Jan 23 NF]:[Dec 23 NF]])</f>
        <v>0</v>
      </c>
      <c r="IB109" s="98">
        <f>SUM(Tabelle2[[#This Row],[Jan 24 NF]:[Dec 24 NF]])</f>
        <v>0</v>
      </c>
      <c r="IC109" s="98">
        <f>IFERROR(Tabelle2[[#This Row],[2025 CF]]*Tabelle2[[#This Row],[2025 AF]],0)</f>
        <v>0</v>
      </c>
      <c r="ID109" s="98">
        <f>IFERROR(Tabelle2[[#This Row],[2026 CF]]*Tabelle2[[#This Row],[2026 AF]],0)</f>
        <v>0</v>
      </c>
      <c r="IE109" s="98">
        <f>IFERROR(Tabelle2[[#This Row],[2027 CF]]*Tabelle2[[#This Row],[2027 AF]],0)</f>
        <v>0</v>
      </c>
      <c r="IF109" s="98">
        <f>IFERROR(Tabelle2[[#This Row],[2028 CF]]*Tabelle2[[#This Row],[2028 AF]],0)</f>
        <v>0</v>
      </c>
      <c r="IG109" s="98">
        <f>IFERROR(Tabelle2[[#This Row],[2029 CF]]*Tabelle2[[#This Row],[2029 AF]],0)</f>
        <v>0</v>
      </c>
      <c r="IH109" s="98">
        <f>IFERROR(Tabelle2[[#This Row],[2030 CF]]*Tabelle2[[#This Row],[2030 AF]],0)</f>
        <v>0</v>
      </c>
      <c r="II109" s="98">
        <f>IFERROR(Tabelle2[[#This Row],[2031 CF]]*Tabelle2[[#This Row],[2031 AF]],0)</f>
        <v>0</v>
      </c>
      <c r="IJ109" s="98">
        <f>IFERROR(Tabelle2[[#This Row],[2032 CF]]*Tabelle2[[#This Row],[2032 AF]],0)</f>
        <v>0</v>
      </c>
      <c r="IK109" s="98">
        <f>IFERROR(Tabelle2[[#This Row],[2033 CF]]*Tabelle2[[#This Row],[2033 AF]],0)</f>
        <v>0</v>
      </c>
      <c r="IL109" s="98">
        <f>IFERROR(Tabelle2[[#This Row],[2034 CF]]*Tabelle2[[#This Row],[2034 AF]],0)</f>
        <v>0</v>
      </c>
      <c r="IM109" s="98">
        <f>IFERROR(Tabelle2[[#This Row],[2035 CF]]*Tabelle2[[#This Row],[2035 AF]],0)</f>
        <v>0</v>
      </c>
      <c r="IN109" s="51">
        <v>0</v>
      </c>
      <c r="IO109" s="51">
        <v>0</v>
      </c>
      <c r="IP109" s="51">
        <v>0</v>
      </c>
      <c r="IQ109" s="51">
        <v>0</v>
      </c>
      <c r="IR109" s="51">
        <v>0</v>
      </c>
      <c r="IS109" s="51">
        <v>0</v>
      </c>
      <c r="IT109" s="51">
        <v>0</v>
      </c>
      <c r="IU109" s="51">
        <v>0</v>
      </c>
      <c r="IV109" s="51">
        <v>0</v>
      </c>
      <c r="IW109" s="51">
        <v>0</v>
      </c>
      <c r="IX109" s="51">
        <v>0</v>
      </c>
      <c r="IY109" s="51">
        <v>0</v>
      </c>
      <c r="IZ109" s="199">
        <v>0</v>
      </c>
      <c r="JA109" s="199">
        <v>0</v>
      </c>
      <c r="JB109" s="199">
        <v>0</v>
      </c>
      <c r="JC109" s="199">
        <v>0</v>
      </c>
      <c r="JD109" s="199">
        <v>0</v>
      </c>
      <c r="JE109" s="196">
        <v>0</v>
      </c>
      <c r="JF109" s="196">
        <v>0</v>
      </c>
      <c r="JG109" s="196">
        <v>0</v>
      </c>
      <c r="JH109" s="196">
        <v>0</v>
      </c>
      <c r="JI109" s="196">
        <v>0</v>
      </c>
      <c r="JJ109" s="196">
        <v>0</v>
      </c>
      <c r="JK109" s="196">
        <v>0</v>
      </c>
      <c r="JL109" s="196">
        <v>0</v>
      </c>
      <c r="JM109" s="196">
        <v>0</v>
      </c>
      <c r="JN109" s="196">
        <v>0</v>
      </c>
      <c r="JO109" s="196">
        <v>0</v>
      </c>
      <c r="JP109" s="196">
        <v>0</v>
      </c>
      <c r="JQ109" s="196">
        <f>SUM(Tabelle2[[#This Row],[Jan-23B]:[Mar-23B]])</f>
        <v>0</v>
      </c>
      <c r="JR109" s="196">
        <f>SUM(Tabelle2[[#This Row],[Apr-23B]:[Jun-23B]])</f>
        <v>0</v>
      </c>
      <c r="JS109" s="196">
        <f>SUM(Tabelle2[[#This Row],[Jul-23B]:[Sep-23B]])</f>
        <v>0</v>
      </c>
      <c r="JT109" s="196">
        <f>SUM(Tabelle2[[#This Row],[Oct-23B]:[Dec-23B]])</f>
        <v>0</v>
      </c>
      <c r="JU109" s="196">
        <f>SUM(Tabelle2[[#This Row],[1Q23 B1]:[4Q23 B]])</f>
        <v>0</v>
      </c>
      <c r="JV109" s="196">
        <v>0</v>
      </c>
      <c r="JW109" s="196">
        <v>0</v>
      </c>
      <c r="JX109" s="196">
        <v>0</v>
      </c>
      <c r="JY109" s="196">
        <v>0</v>
      </c>
      <c r="JZ109" s="196">
        <v>0</v>
      </c>
      <c r="KA109" s="196">
        <v>0</v>
      </c>
      <c r="KB109" s="196">
        <v>0</v>
      </c>
      <c r="KC109" s="196">
        <v>0</v>
      </c>
      <c r="KD109" s="196">
        <v>0</v>
      </c>
      <c r="KE109" s="196">
        <v>0</v>
      </c>
      <c r="KF109" s="196" t="str">
        <f>IF(SUM(Tabelle2[[#This Row],[2018 NF]:[2028 NF]],Tabelle2[[#This Row],[2023 B]])&gt;0,"yes","no")</f>
        <v>yes</v>
      </c>
      <c r="KG109" s="196" t="str">
        <f>IFERROR(INDEX(Tabelle2[[#Headers],[2005 NF]:[2034 NF]],MATCH(TRUE,INDEX(Tabelle2[[#This Row],[2005 NF]:[2034 NF]]&gt;1000,),0)),0)</f>
        <v>2017 NF</v>
      </c>
      <c r="KH109" s="196" t="str">
        <f>IFERROR(LOOKUP(2,1/(Tabelle2[[#This Row],[2005 NF]:[2035 NF]]&gt;1000),Tabelle2[[#Headers],[2005 NF]:[2035 NF]]),0)</f>
        <v>2018 NF</v>
      </c>
      <c r="KI109" s="196">
        <f>SUM(Tabelle2[[#This Row],[Jan 23 NF]:[Mar 23 NF]])</f>
        <v>0</v>
      </c>
      <c r="KJ109" s="196">
        <f>SUM(Tabelle2[[#This Row],[Jan-23B]:[Mar-23B]])</f>
        <v>0</v>
      </c>
      <c r="KK109" s="52">
        <v>0</v>
      </c>
      <c r="KL109" s="52">
        <v>0</v>
      </c>
      <c r="KM109" s="52">
        <v>0</v>
      </c>
      <c r="KN109" s="52">
        <v>0</v>
      </c>
      <c r="KO109" s="52">
        <v>0</v>
      </c>
      <c r="KP109" s="52">
        <v>0</v>
      </c>
      <c r="KQ109" s="52">
        <v>0</v>
      </c>
      <c r="KR109" s="52">
        <v>0</v>
      </c>
      <c r="KS109" s="52">
        <v>0</v>
      </c>
      <c r="KT109" s="52">
        <v>0</v>
      </c>
      <c r="KU109" s="52">
        <v>0</v>
      </c>
      <c r="KV109" s="52">
        <v>0</v>
      </c>
      <c r="KW109" s="52">
        <v>0</v>
      </c>
      <c r="KX109" s="52">
        <v>0</v>
      </c>
      <c r="KY109" s="52">
        <v>0</v>
      </c>
      <c r="KZ109" s="52">
        <v>0</v>
      </c>
      <c r="LA109" s="52" t="e">
        <f>$AV109*2.204623/#REF!*$AP109*Tabelle2[[#This Row],[May 23 NF]]</f>
        <v>#REF!</v>
      </c>
      <c r="LB109" s="52" t="e">
        <f>$AV109*2.204623/#REF!*$AP109*Tabelle2[[#This Row],[Jun 23 NF]]</f>
        <v>#REF!</v>
      </c>
      <c r="LC109" s="52" t="e">
        <f>$AV109*2.204623/#REF!*$AP109*Tabelle2[[#This Row],[Jul 23 NF]]</f>
        <v>#REF!</v>
      </c>
      <c r="LD109" s="52" t="e">
        <f>$AV109*2.204623/#REF!*$AP109*Tabelle2[[#This Row],[Aug 23 NF]]</f>
        <v>#REF!</v>
      </c>
      <c r="LE109" s="52" t="e">
        <f>$AV109*2.204623/#REF!*$AP109*Tabelle2[[#This Row],[Sep 23 NF]]</f>
        <v>#REF!</v>
      </c>
      <c r="LF109" s="52" t="e">
        <f>$AV109*2.204623/#REF!*$AP109*Tabelle2[[#This Row],[Oct 23 NF]]</f>
        <v>#REF!</v>
      </c>
      <c r="LG109" s="52" t="e">
        <f>$AV109*2.204623/#REF!*$AP109*Tabelle2[[#This Row],[Nov 23 NF]]</f>
        <v>#REF!</v>
      </c>
      <c r="LH109" s="52" t="e">
        <f>$AV109*2.204623/#REF!*$AP109*Tabelle2[[#This Row],[Dec 23 NF]]</f>
        <v>#REF!</v>
      </c>
      <c r="LI109" s="52" t="e">
        <f>$AV109*2.204623/#REF!*$AP109*Tabelle2[[#This Row],[Jan 24 NF]]</f>
        <v>#REF!</v>
      </c>
      <c r="LJ109" s="52" t="e">
        <f>$AV109*2.204623/#REF!*$AP109*Tabelle2[[#This Row],[Feb 24 NF]]</f>
        <v>#REF!</v>
      </c>
      <c r="LK109" s="52" t="e">
        <f>$AV109*2.204623/#REF!*$AP109*Tabelle2[[#This Row],[Mar 24 NF]]</f>
        <v>#REF!</v>
      </c>
      <c r="LL109" s="52" t="e">
        <f>$AV109*2.204623/#REF!*$AP109*Tabelle2[[#This Row],[Apr 24 NF]]</f>
        <v>#REF!</v>
      </c>
      <c r="LM109" s="52" t="e">
        <f>$AV109*2.204623/#REF!*$AP109*Tabelle2[[#This Row],[May 24 NF]]</f>
        <v>#REF!</v>
      </c>
      <c r="LN109" s="52" t="e">
        <f>$AV109*2.204623/#REF!*$AP109*Tabelle2[[#This Row],[Jun 24 NF]]</f>
        <v>#REF!</v>
      </c>
      <c r="LO109" s="52" t="e">
        <f>$AV109*2.204623/#REF!*$AP109*Tabelle2[[#This Row],[Jul 24 NF]]</f>
        <v>#REF!</v>
      </c>
      <c r="LP109" s="52" t="e">
        <f>$AV109*2.204623/#REF!*$AP109*Tabelle2[[#This Row],[Aug 24 NF]]</f>
        <v>#REF!</v>
      </c>
      <c r="LQ109" s="52" t="e">
        <f>$AV109*2.204623/#REF!*$AP109*Tabelle2[[#This Row],[Sep 24 NF]]</f>
        <v>#REF!</v>
      </c>
      <c r="LR109" s="52" t="e">
        <f>$AV109*2.204623/#REF!*$AP109*Tabelle2[[#This Row],[Oct 24 NF]]</f>
        <v>#REF!</v>
      </c>
      <c r="LS109" s="52" t="e">
        <f>$AV109*2.204623/#REF!*$AP109*Tabelle2[[#This Row],[Nov 24 NF]]</f>
        <v>#REF!</v>
      </c>
      <c r="LT109" s="52" t="e">
        <f>$AV109*2.204623/#REF!*$AP109*Tabelle2[[#This Row],[Dec 24 NF]]</f>
        <v>#REF!</v>
      </c>
      <c r="LU109" s="198">
        <f>SUM(Tabelle2[[#This Row],[Jan 22 EV]:[Mar 22 EV]])</f>
        <v>0</v>
      </c>
      <c r="LV109" s="198">
        <f>SUM(Tabelle2[[#This Row],[Apr 22 EV]:[Jun 22 EV]])</f>
        <v>0</v>
      </c>
      <c r="LW109" s="198">
        <f>SUM(Tabelle2[[#This Row],[Jul 22 EV]:[Sep 22 EV]])</f>
        <v>0</v>
      </c>
      <c r="LX109" s="198">
        <f>SUM(Tabelle2[[#This Row],[Oct 22 EV]:[Dec 22 EV]])</f>
        <v>0</v>
      </c>
      <c r="LY109" s="198">
        <f>SUM(Tabelle2[[#This Row],[Jan 23 EV]:[Mar 23 EV]])</f>
        <v>0</v>
      </c>
      <c r="LZ109" s="198" t="e">
        <f>SUM(Tabelle2[[#This Row],[Apr 23 EV]:[Jun 23 EV]])</f>
        <v>#REF!</v>
      </c>
      <c r="MA109" s="198" t="e">
        <f>SUM(Tabelle2[[#This Row],[Jul 23 EV]:[Sep 23 EV]])</f>
        <v>#REF!</v>
      </c>
      <c r="MB109" s="198" t="e">
        <f>SUM(Tabelle2[[#This Row],[Oct 23 EV]:[Dec 23 EV]])</f>
        <v>#REF!</v>
      </c>
      <c r="MC109" s="198" t="e">
        <f>SUM(Tabelle2[[#This Row],[Jan 24 EV]:[Mar 24 EV]])</f>
        <v>#REF!</v>
      </c>
      <c r="MD109" s="198" t="e">
        <f>SUM(Tabelle2[[#This Row],[Apr 24 EV]:[Jun 24 EV]])</f>
        <v>#REF!</v>
      </c>
      <c r="ME109" s="198" t="e">
        <f>SUM(Tabelle2[[#This Row],[Jul 24 EV]:[Sep 24 EV]])</f>
        <v>#REF!</v>
      </c>
      <c r="MF109" s="198" t="e">
        <f>SUM(Tabelle2[[#This Row],[Oct 24 EV]:[Dec 24 EV]])</f>
        <v>#REF!</v>
      </c>
      <c r="MG109" s="74">
        <v>0</v>
      </c>
      <c r="MH109" s="74">
        <v>0</v>
      </c>
      <c r="MI109" s="74">
        <v>0</v>
      </c>
      <c r="MJ109" s="74">
        <v>0</v>
      </c>
      <c r="MK109" s="74">
        <v>0</v>
      </c>
      <c r="ML109" s="74">
        <v>0</v>
      </c>
      <c r="MM109" s="74">
        <v>0</v>
      </c>
      <c r="MN109" s="74">
        <v>0</v>
      </c>
      <c r="MO109" s="75">
        <v>0</v>
      </c>
      <c r="MP109" s="98">
        <v>0</v>
      </c>
      <c r="MQ109" s="98" t="e">
        <f>$AS109*2.204623/#REF!*$AP109*HU109</f>
        <v>#REF!</v>
      </c>
      <c r="MR109" s="98" t="e">
        <f>$AT109*2.204623/#REF!*$AP109*HV109</f>
        <v>#REF!</v>
      </c>
      <c r="MS109" s="98">
        <v>0</v>
      </c>
      <c r="MT109" s="98">
        <v>0</v>
      </c>
      <c r="MU109" s="98">
        <v>0</v>
      </c>
      <c r="MV109" s="98">
        <f>SUM(Tabelle2[[#This Row],[Jan 22 EV]:[Dec 22 EV]])</f>
        <v>0</v>
      </c>
      <c r="MW109" s="98" t="e">
        <f>SUM(Tabelle2[[#This Row],[Jan 23 EV]:[Dec 23 EV]])</f>
        <v>#REF!</v>
      </c>
      <c r="MX109" s="98" t="e">
        <f>SUM(Tabelle2[[#This Row],[Jan 24 EV]:[Dec 24 EV]])</f>
        <v>#REF!</v>
      </c>
      <c r="MY109" s="98">
        <f t="shared" si="95"/>
        <v>0</v>
      </c>
      <c r="MZ109" s="98">
        <f t="shared" si="96"/>
        <v>0</v>
      </c>
      <c r="NA109" s="98">
        <f t="shared" si="97"/>
        <v>0</v>
      </c>
      <c r="NB109" s="98">
        <f t="shared" si="98"/>
        <v>0</v>
      </c>
      <c r="NC109" s="52">
        <v>0</v>
      </c>
      <c r="ND109" s="52">
        <v>0</v>
      </c>
      <c r="NE109" s="52">
        <v>0</v>
      </c>
      <c r="NF109" s="52">
        <v>0</v>
      </c>
      <c r="NG109" s="52">
        <v>0</v>
      </c>
      <c r="NH109" s="52">
        <v>0</v>
      </c>
      <c r="NI109" s="52">
        <v>0</v>
      </c>
      <c r="NJ109" s="52">
        <v>0</v>
      </c>
      <c r="NK109" s="52">
        <v>0</v>
      </c>
      <c r="NL109" s="52">
        <v>0</v>
      </c>
      <c r="NM109" s="52">
        <v>0</v>
      </c>
      <c r="NN109" s="52">
        <v>0</v>
      </c>
      <c r="NO109" s="198">
        <f t="shared" si="58"/>
        <v>0</v>
      </c>
      <c r="NP109" s="198">
        <f t="shared" si="59"/>
        <v>0</v>
      </c>
      <c r="NQ109" s="198">
        <f t="shared" si="60"/>
        <v>0</v>
      </c>
      <c r="NR109" s="198">
        <f t="shared" si="61"/>
        <v>0</v>
      </c>
      <c r="NS109" s="198">
        <f t="shared" si="62"/>
        <v>0</v>
      </c>
      <c r="NT109" s="198">
        <v>0</v>
      </c>
      <c r="NU109" s="198">
        <v>0</v>
      </c>
      <c r="NV109" s="198">
        <v>0</v>
      </c>
      <c r="NW109" s="198">
        <v>0</v>
      </c>
      <c r="NX109" s="198">
        <v>0</v>
      </c>
      <c r="NY109" s="198">
        <v>0</v>
      </c>
      <c r="NZ109" s="198">
        <v>0</v>
      </c>
      <c r="OA109" s="198">
        <v>0</v>
      </c>
      <c r="OB109" s="198">
        <v>0</v>
      </c>
      <c r="OC109" s="198">
        <v>0</v>
      </c>
      <c r="OD109" s="198">
        <v>0</v>
      </c>
      <c r="OE109" s="198">
        <v>0</v>
      </c>
      <c r="OF109" s="198">
        <f>SUM(Tabelle2[[#This Row],[Jan 23 B EV]:[Mar 23 B EV]])</f>
        <v>0</v>
      </c>
      <c r="OG109" s="198">
        <f>SUM(Tabelle2[[#This Row],[Apr 23 B EV]:[Jun 23 B EV]])</f>
        <v>0</v>
      </c>
      <c r="OH109" s="198">
        <f>SUM(Tabelle2[[#This Row],[Jul 23 B EV]:[Sep 23 B EV]])</f>
        <v>0</v>
      </c>
      <c r="OI109" s="198">
        <f>SUM(Tabelle2[[#This Row],[Oct 23 B EV]:[Dec 23 B EV]])</f>
        <v>0</v>
      </c>
      <c r="OJ109" s="198">
        <f>SUM(Tabelle2[[#This Row],[Jan 23 B EV]:[Dec 23 B EV]])</f>
        <v>0</v>
      </c>
      <c r="OK109" s="75"/>
      <c r="OL109" s="75"/>
      <c r="OM109" s="43" t="s">
        <v>973</v>
      </c>
      <c r="ON109" s="43">
        <v>0</v>
      </c>
      <c r="OO109" s="43">
        <v>0</v>
      </c>
      <c r="OP109" s="43">
        <v>0</v>
      </c>
      <c r="OQ109" s="75"/>
      <c r="OR109" s="75"/>
      <c r="OS109" s="75"/>
      <c r="OT109" s="75"/>
      <c r="OU109" s="75"/>
      <c r="OV109" s="75"/>
      <c r="OW109" s="75"/>
      <c r="OX109" s="198">
        <v>0</v>
      </c>
      <c r="OY109" s="198">
        <v>0</v>
      </c>
      <c r="OZ109" s="198">
        <v>0</v>
      </c>
      <c r="PA109" s="198">
        <v>0</v>
      </c>
      <c r="PB109" s="353">
        <v>0</v>
      </c>
      <c r="PC109" s="49" t="s">
        <v>57</v>
      </c>
      <c r="PD109" s="341" t="s">
        <v>162</v>
      </c>
      <c r="PE109" s="317" t="s">
        <v>159</v>
      </c>
      <c r="PF109" s="343" t="s">
        <v>184</v>
      </c>
      <c r="PG109" s="131">
        <v>0</v>
      </c>
      <c r="PH109" s="132">
        <v>0</v>
      </c>
      <c r="PI109" s="4">
        <v>1</v>
      </c>
      <c r="PJ109" s="4" t="s">
        <v>184</v>
      </c>
      <c r="PK109" s="4">
        <v>0</v>
      </c>
      <c r="PL109" s="4"/>
      <c r="PM109" s="317"/>
      <c r="PN109" s="341">
        <v>0</v>
      </c>
      <c r="PO109" s="317" t="s">
        <v>1010</v>
      </c>
      <c r="PP109" s="200">
        <v>1853.1784943461187</v>
      </c>
      <c r="PQ109" s="56">
        <v>1679.5846313274626</v>
      </c>
      <c r="PR109" s="56">
        <v>1794.9232968607714</v>
      </c>
      <c r="PS109" s="56">
        <v>1785.9007771451679</v>
      </c>
      <c r="PT109" s="200">
        <v>1412.4560199401053</v>
      </c>
      <c r="PU109" s="200">
        <v>1420.766332400392</v>
      </c>
      <c r="PV109" s="200">
        <v>0</v>
      </c>
      <c r="PW109" s="200">
        <v>0</v>
      </c>
      <c r="PX109" s="200" t="e">
        <f>IF($PI109=1,SUMIF(#REF!,$PF109,#REF!),SUMIF(#REF!,$PJ109,#REF!))</f>
        <v>#REF!</v>
      </c>
      <c r="PY109" s="200" t="e">
        <f>IF($PI109=1,SUMIF(#REF!,$PF109,#REF!),SUMIF(#REF!,$PJ109,#REF!))</f>
        <v>#REF!</v>
      </c>
      <c r="PZ109" s="200" t="e">
        <f>IF($PI109=1,SUMIF(#REF!,$PF109,#REF!),SUMIF(#REF!,$PJ109,#REF!))</f>
        <v>#REF!</v>
      </c>
      <c r="QA109" s="200" t="e">
        <f>IF($PI109=1,SUMIF(#REF!,$PF109,#REF!),SUMIF(#REF!,$PJ109,#REF!))</f>
        <v>#REF!</v>
      </c>
      <c r="QB109" s="200" t="e">
        <f>IF($PI109=1,SUMIF(#REF!,$PF109,#REF!),SUMIF(#REF!,$PJ109,#REF!))</f>
        <v>#REF!</v>
      </c>
      <c r="QC109" s="200" t="e">
        <f>IF($PI109=1,SUMIF(#REF!,$PF109,#REF!),SUMIF(#REF!,$PJ109,#REF!))</f>
        <v>#REF!</v>
      </c>
      <c r="QD109" s="57">
        <f t="shared" si="55"/>
        <v>0.95736323985665361</v>
      </c>
      <c r="QE109" s="57">
        <f t="shared" si="56"/>
        <v>1.0231062792106396</v>
      </c>
      <c r="QF109" s="57">
        <f t="shared" si="94"/>
        <v>1.0179634429727455</v>
      </c>
      <c r="QG109" s="57">
        <f t="shared" si="57"/>
        <v>0.80509993136585989</v>
      </c>
      <c r="QH109" s="57">
        <f t="shared" si="87"/>
        <v>0.80983680946822334</v>
      </c>
      <c r="QI109" s="57">
        <f t="shared" si="88"/>
        <v>0</v>
      </c>
      <c r="QJ109" s="57">
        <f>IF(Tabelle2[[#This Row],[Index and Premium Usage]]=1,($AW109*(1+$AZ109))*(PW109*(1+$PG109)+$PH109)/1000,($AW109*(1+$AZ109))*(PW109*(1+$PG109)+$PK109)/1000)</f>
        <v>0</v>
      </c>
      <c r="QK109" s="57" t="e">
        <f>IF($PI109=1,($AW109*(1+$AY109))*(PX109*(1+$PG109)+$PH109)/1000,($AW109*(1+$AZ109))*(PX109*(1+$PG109)+$PK109+Tabelle2[[#This Row],[Premium VW 2023]])/1000)</f>
        <v>#REF!</v>
      </c>
      <c r="QL109" s="57" t="e">
        <f t="shared" si="89"/>
        <v>#REF!</v>
      </c>
      <c r="QM109" s="57" t="e">
        <f t="shared" si="90"/>
        <v>#REF!</v>
      </c>
      <c r="QN109" s="57" t="e">
        <f t="shared" si="91"/>
        <v>#REF!</v>
      </c>
      <c r="QO109" s="57" t="e">
        <f t="shared" si="92"/>
        <v>#REF!</v>
      </c>
      <c r="QP109" s="57" t="e">
        <f t="shared" si="93"/>
        <v>#REF!</v>
      </c>
    </row>
    <row r="110" spans="1:458" ht="15" customHeight="1">
      <c r="A110" s="94" t="s">
        <v>844</v>
      </c>
      <c r="B110" s="94" t="s">
        <v>87</v>
      </c>
      <c r="C110" s="94" t="s">
        <v>1553</v>
      </c>
      <c r="D110" s="2" t="s">
        <v>108</v>
      </c>
      <c r="E110" s="173" t="s">
        <v>304</v>
      </c>
      <c r="F110" s="2" t="s">
        <v>304</v>
      </c>
      <c r="G110" s="2" t="s">
        <v>304</v>
      </c>
      <c r="H110" s="2" t="s">
        <v>1557</v>
      </c>
      <c r="I110" s="188" t="s">
        <v>1690</v>
      </c>
      <c r="J110" s="2" t="s">
        <v>444</v>
      </c>
      <c r="K110" s="2" t="s">
        <v>28</v>
      </c>
      <c r="L110" s="2" t="s">
        <v>28</v>
      </c>
      <c r="M110" s="2" t="s">
        <v>445</v>
      </c>
      <c r="N110" s="64"/>
      <c r="O110" s="64"/>
      <c r="P110" s="65"/>
      <c r="Q110" s="2"/>
      <c r="R110" s="63"/>
      <c r="S110" s="63"/>
      <c r="T110" s="94" t="s">
        <v>1282</v>
      </c>
      <c r="U110" s="63" t="s">
        <v>14</v>
      </c>
      <c r="V110" s="63"/>
      <c r="W110" s="63"/>
      <c r="X110" s="94"/>
      <c r="Y110" s="63" t="s">
        <v>235</v>
      </c>
      <c r="Z110" s="94" t="s">
        <v>261</v>
      </c>
      <c r="AA110" s="69" t="s">
        <v>446</v>
      </c>
      <c r="AB110" s="64"/>
      <c r="AC110" s="64"/>
      <c r="AD110" s="63"/>
      <c r="AE110" s="63"/>
      <c r="AF110" s="63" t="s">
        <v>119</v>
      </c>
      <c r="AG110" s="2"/>
      <c r="AH110" s="2"/>
      <c r="AI110" s="2"/>
      <c r="AJ110" s="63" t="s">
        <v>120</v>
      </c>
      <c r="AK110" s="66"/>
      <c r="AL110" s="67"/>
      <c r="AM110" s="67"/>
      <c r="AN110" s="67"/>
      <c r="AO110" s="67"/>
      <c r="AP110" s="67">
        <v>1</v>
      </c>
      <c r="AQ110" s="42"/>
      <c r="AR110" s="37">
        <v>0.88</v>
      </c>
      <c r="AS110" s="67">
        <v>0.88</v>
      </c>
      <c r="AT110" s="67">
        <v>0.88</v>
      </c>
      <c r="AU110" s="67">
        <v>0.88</v>
      </c>
      <c r="AV110" s="67">
        <v>0.88</v>
      </c>
      <c r="AW110" s="33">
        <v>0.88</v>
      </c>
      <c r="AX110" s="193"/>
      <c r="AY110" s="36">
        <v>0</v>
      </c>
      <c r="AZ110" s="36">
        <v>0</v>
      </c>
      <c r="BA110" s="96">
        <v>0</v>
      </c>
      <c r="BB110" s="96">
        <v>0</v>
      </c>
      <c r="BC110" s="96">
        <v>0</v>
      </c>
      <c r="BD110" s="96">
        <v>0</v>
      </c>
      <c r="BE110" s="133">
        <v>0</v>
      </c>
      <c r="BF110" s="133">
        <v>0</v>
      </c>
      <c r="BG110" s="133">
        <v>0</v>
      </c>
      <c r="BH110" s="133">
        <v>0</v>
      </c>
      <c r="BI110" s="133">
        <v>0</v>
      </c>
      <c r="BJ110" s="133">
        <v>0</v>
      </c>
      <c r="BK110" s="133">
        <v>0</v>
      </c>
      <c r="BL110" s="133">
        <v>0</v>
      </c>
      <c r="BM110" s="96">
        <v>0</v>
      </c>
      <c r="BN110" s="96">
        <v>0</v>
      </c>
      <c r="BO110" s="96">
        <v>0</v>
      </c>
      <c r="BP110" s="96">
        <v>0</v>
      </c>
      <c r="BQ110" s="96">
        <v>0</v>
      </c>
      <c r="BR110" s="96">
        <v>0</v>
      </c>
      <c r="BS110" s="96">
        <v>0</v>
      </c>
      <c r="BT110" s="96">
        <v>0</v>
      </c>
      <c r="BU110" s="96">
        <v>0</v>
      </c>
      <c r="BV110" s="96">
        <v>0</v>
      </c>
      <c r="BW110" s="96">
        <v>0</v>
      </c>
      <c r="BX110" s="96">
        <v>0</v>
      </c>
      <c r="BY110" s="96">
        <v>0</v>
      </c>
      <c r="BZ110" s="96">
        <v>0</v>
      </c>
      <c r="CA110" s="96">
        <v>0</v>
      </c>
      <c r="CB110" s="96">
        <v>0</v>
      </c>
      <c r="CC110" s="96">
        <v>0</v>
      </c>
      <c r="CD110" s="96">
        <v>0</v>
      </c>
      <c r="CE110" s="96">
        <v>0</v>
      </c>
      <c r="CF110" s="96">
        <v>0</v>
      </c>
      <c r="CG110" s="96">
        <v>0</v>
      </c>
      <c r="CH110" s="96">
        <v>0</v>
      </c>
      <c r="CI110" s="96">
        <v>0</v>
      </c>
      <c r="CJ110" s="96">
        <v>0</v>
      </c>
      <c r="CK110" s="95">
        <f>SUM(Tabelle2[[#This Row],[Jan 22 CF]:[Mar 22 CF]])</f>
        <v>0</v>
      </c>
      <c r="CL110" s="95">
        <f>SUM(Tabelle2[[#This Row],[Apr 22 CF]:[Jun 22 CF]])</f>
        <v>0</v>
      </c>
      <c r="CM110" s="95">
        <f>SUM(Tabelle2[[#This Row],[Jul 22 CF]:[Sep 22 CF]])</f>
        <v>0</v>
      </c>
      <c r="CN110" s="95">
        <f>SUM(Tabelle2[[#This Row],[Oct 22 CF]:[Dec 22 CF]])</f>
        <v>0</v>
      </c>
      <c r="CO110" s="95">
        <f>SUM(Tabelle2[[#This Row],[Jan 23 CF]:[Mar 23 CF]])</f>
        <v>0</v>
      </c>
      <c r="CP110" s="95">
        <f>SUM(Tabelle2[[#This Row],[Apr 23 CF]:[Jun 23 CF]])</f>
        <v>0</v>
      </c>
      <c r="CQ110" s="95">
        <f>SUM(Tabelle2[[#This Row],[Jul 23 CF]:[Sep 23 CF]])</f>
        <v>0</v>
      </c>
      <c r="CR110" s="95">
        <f>SUM(Tabelle2[[#This Row],[Oct 23 CF]:[Dec 23 CF]])</f>
        <v>0</v>
      </c>
      <c r="CS110" s="95">
        <f>SUM(Tabelle2[[#This Row],[Jan 24 CF]:[Mar 24 CF]])</f>
        <v>0</v>
      </c>
      <c r="CT110" s="95">
        <f>SUM(Tabelle2[[#This Row],[Apr 24 CF]:[Jun 24 CF]])</f>
        <v>0</v>
      </c>
      <c r="CU110" s="95">
        <f>SUM(Tabelle2[[#This Row],[Jul 24 CF]:[Sep 24 CF]])</f>
        <v>0</v>
      </c>
      <c r="CV110" s="95">
        <f>SUM(Tabelle2[[#This Row],[Oct 24 CF]:[Dec 24 CF]])</f>
        <v>0</v>
      </c>
      <c r="CW110" s="98">
        <v>0</v>
      </c>
      <c r="CX110" s="275">
        <v>0</v>
      </c>
      <c r="CY110" s="98">
        <v>0</v>
      </c>
      <c r="CZ110" s="52">
        <v>0</v>
      </c>
      <c r="DA110" s="52">
        <f>SUM(Tabelle2[[#This Row],[Jan 22 CF]:[Dec 22 CF]])</f>
        <v>0</v>
      </c>
      <c r="DB110" s="98">
        <f>SUM(Tabelle2[[#This Row],[Jan 23 CF]:[Dec 23 CF]])</f>
        <v>0</v>
      </c>
      <c r="DC110" s="98">
        <f>SUM(Tabelle2[[#This Row],[Jan 24 CF]:[Dec 24 CF]])</f>
        <v>0</v>
      </c>
      <c r="DD110" s="98">
        <v>0</v>
      </c>
      <c r="DE110" s="98">
        <v>0</v>
      </c>
      <c r="DF110" s="98">
        <v>0</v>
      </c>
      <c r="DG110" s="98">
        <v>0</v>
      </c>
      <c r="DH110" s="98">
        <v>0</v>
      </c>
      <c r="DI110" s="98">
        <v>0</v>
      </c>
      <c r="DJ110" s="98">
        <v>0</v>
      </c>
      <c r="DK110" s="98">
        <v>0</v>
      </c>
      <c r="DL110" s="98">
        <v>0</v>
      </c>
      <c r="DM110" s="98">
        <v>0</v>
      </c>
      <c r="DN110" s="95"/>
      <c r="DO110" s="95"/>
      <c r="DP110" s="226">
        <v>0.95</v>
      </c>
      <c r="DQ110" s="226">
        <v>0.92500000000000004</v>
      </c>
      <c r="DR110" s="226">
        <v>0.8</v>
      </c>
      <c r="DS110" s="226">
        <v>0.85</v>
      </c>
      <c r="DT110" s="226">
        <v>0.9</v>
      </c>
      <c r="DU110" s="226">
        <v>0.9</v>
      </c>
      <c r="DV110" s="226">
        <v>0.9</v>
      </c>
      <c r="DW110" s="226">
        <v>0.9</v>
      </c>
      <c r="DX110" s="226">
        <v>0.9</v>
      </c>
      <c r="DY110" s="226">
        <v>0.9</v>
      </c>
      <c r="DZ110" s="226">
        <v>0.9</v>
      </c>
      <c r="EA110" s="226">
        <v>0.88</v>
      </c>
      <c r="EB110" s="226">
        <v>0.9</v>
      </c>
      <c r="EC110" s="226">
        <v>0.93</v>
      </c>
      <c r="ED110" s="226">
        <v>0.93</v>
      </c>
      <c r="EE110" s="226">
        <v>0.9</v>
      </c>
      <c r="EF110" s="316">
        <v>0.9</v>
      </c>
      <c r="EG110" s="316">
        <v>0.9</v>
      </c>
      <c r="EH110" s="316">
        <v>0.9</v>
      </c>
      <c r="EI110" s="226">
        <v>0.95</v>
      </c>
      <c r="EJ110" s="226">
        <v>0.95</v>
      </c>
      <c r="EK110" s="226">
        <v>0.95</v>
      </c>
      <c r="EL110" s="226">
        <v>0.97499999999999998</v>
      </c>
      <c r="EM110" s="226">
        <v>0.95</v>
      </c>
      <c r="EN110" s="226">
        <v>0.9</v>
      </c>
      <c r="EO110" s="226">
        <v>0.9</v>
      </c>
      <c r="EP110" s="226">
        <v>0.9</v>
      </c>
      <c r="EQ110" s="226">
        <v>0.9</v>
      </c>
      <c r="ER110" s="226">
        <v>0.9</v>
      </c>
      <c r="ES110" s="226">
        <v>0.9</v>
      </c>
      <c r="ET110" s="226">
        <v>0.9</v>
      </c>
      <c r="EU110" s="226">
        <v>0.9</v>
      </c>
      <c r="EV110" s="226">
        <v>0.9</v>
      </c>
      <c r="EW110" s="226">
        <v>0.9</v>
      </c>
      <c r="EX110" s="226">
        <v>0.9</v>
      </c>
      <c r="EY110" s="226">
        <v>0.9</v>
      </c>
      <c r="EZ110" s="316">
        <v>0.9</v>
      </c>
      <c r="FA110" s="226">
        <v>0.9</v>
      </c>
      <c r="FB110" s="226">
        <v>0.85</v>
      </c>
      <c r="FC110" s="226">
        <v>0.85</v>
      </c>
      <c r="FD110" s="226">
        <v>0.85</v>
      </c>
      <c r="FE110" s="226">
        <v>0.85</v>
      </c>
      <c r="FF110" s="226">
        <v>0.85</v>
      </c>
      <c r="FG110" s="226">
        <v>0.85</v>
      </c>
      <c r="FH110" s="226">
        <v>0.85</v>
      </c>
      <c r="FI110" s="226">
        <v>0.85</v>
      </c>
      <c r="FJ110" s="226">
        <v>0.85</v>
      </c>
      <c r="FK110" s="226">
        <v>0.85</v>
      </c>
      <c r="FL110" s="226">
        <v>0.85</v>
      </c>
      <c r="FM110" s="195">
        <f t="shared" si="70"/>
        <v>0</v>
      </c>
      <c r="FN110" s="195">
        <f t="shared" si="71"/>
        <v>0</v>
      </c>
      <c r="FO110" s="195">
        <f t="shared" si="72"/>
        <v>0</v>
      </c>
      <c r="FP110" s="195">
        <f t="shared" si="73"/>
        <v>0</v>
      </c>
      <c r="FQ110" s="195">
        <f t="shared" si="74"/>
        <v>0</v>
      </c>
      <c r="FR110" s="195">
        <f t="shared" si="75"/>
        <v>0</v>
      </c>
      <c r="FS110" s="195">
        <f t="shared" si="76"/>
        <v>0</v>
      </c>
      <c r="FT110" s="95">
        <f t="shared" si="77"/>
        <v>0</v>
      </c>
      <c r="FU110" s="95">
        <f t="shared" si="78"/>
        <v>0</v>
      </c>
      <c r="FV110" s="95">
        <f t="shared" si="79"/>
        <v>0</v>
      </c>
      <c r="FW110" s="95">
        <f t="shared" si="80"/>
        <v>0</v>
      </c>
      <c r="FX110" s="95">
        <f t="shared" si="81"/>
        <v>0</v>
      </c>
      <c r="FY110" s="95">
        <f t="shared" si="82"/>
        <v>0</v>
      </c>
      <c r="FZ110" s="95">
        <f t="shared" si="83"/>
        <v>0</v>
      </c>
      <c r="GA110" s="95">
        <f t="shared" si="63"/>
        <v>0</v>
      </c>
      <c r="GB110" s="95">
        <f t="shared" si="64"/>
        <v>0</v>
      </c>
      <c r="GC110" s="95">
        <f t="shared" si="65"/>
        <v>0</v>
      </c>
      <c r="GD110" s="95">
        <f t="shared" si="66"/>
        <v>0</v>
      </c>
      <c r="GE110" s="95">
        <f t="shared" si="67"/>
        <v>0</v>
      </c>
      <c r="GF110" s="95">
        <f t="shared" si="68"/>
        <v>0</v>
      </c>
      <c r="GG110" s="95">
        <f t="shared" si="69"/>
        <v>0</v>
      </c>
      <c r="GH110" s="95">
        <f t="shared" si="84"/>
        <v>0</v>
      </c>
      <c r="GI110" s="95">
        <f>BW110*Tabelle2[[#This Row],[Nov 2023 AF]]</f>
        <v>0</v>
      </c>
      <c r="GJ110" s="95">
        <f>BX110*Tabelle2[[#This Row],[Dec 2023 AF]]</f>
        <v>0</v>
      </c>
      <c r="GK110" s="95">
        <f>BY110*Tabelle2[[#This Row],[Jan 2024 AF]]</f>
        <v>0</v>
      </c>
      <c r="GL110" s="95">
        <f>BZ110*Tabelle2[[#This Row],[Feb 2024 AF]]</f>
        <v>0</v>
      </c>
      <c r="GM110" s="95">
        <f>CA110*Tabelle2[[#This Row],[Mar 2024 AF]]</f>
        <v>0</v>
      </c>
      <c r="GN110" s="95">
        <f>CB110*Tabelle2[[#This Row],[Apr 2024 AF]]</f>
        <v>0</v>
      </c>
      <c r="GO110" s="95">
        <f>CC110*Tabelle2[[#This Row],[May 2024 AF]]</f>
        <v>0</v>
      </c>
      <c r="GP110" s="95">
        <f>CD110*Tabelle2[[#This Row],[Jun 2024 AF]]</f>
        <v>0</v>
      </c>
      <c r="GQ110" s="95">
        <f>CE110*Tabelle2[[#This Row],[Jul 2024 AF]]</f>
        <v>0</v>
      </c>
      <c r="GR110" s="95">
        <f>CF110*Tabelle2[[#This Row],[Aug 2024 AF]]</f>
        <v>0</v>
      </c>
      <c r="GS110" s="95">
        <f>CG110*Tabelle2[[#This Row],[Sep 2024 AF]]</f>
        <v>0</v>
      </c>
      <c r="GT110" s="95">
        <f>CH110*Tabelle2[[#This Row],[Oct 2024 AF]]</f>
        <v>0</v>
      </c>
      <c r="GU110" s="95">
        <f>CI110*Tabelle2[[#This Row],[Nov 2024 AF]]</f>
        <v>0</v>
      </c>
      <c r="GV110" s="95">
        <f>CJ110*Tabelle2[[#This Row],[Dec 2024 AF]]</f>
        <v>0</v>
      </c>
      <c r="GW110" s="95">
        <f>SUM(Tabelle2[[#This Row],[Jan 22 NF]:[Mar 22 NF]])</f>
        <v>0</v>
      </c>
      <c r="GX110" s="95">
        <f>SUM(Tabelle2[[#This Row],[Apr 22 NF]:[Jun 22 NF]])</f>
        <v>0</v>
      </c>
      <c r="GY110" s="95">
        <f>SUM(Tabelle2[[#This Row],[Jul 22 NF]:[Sep 22 NF]])</f>
        <v>0</v>
      </c>
      <c r="GZ110" s="95">
        <f>SUM(Tabelle2[[#This Row],[Oct 22 NF]:[Dec 22 NF]])</f>
        <v>0</v>
      </c>
      <c r="HA110" s="98">
        <f>SUM(Tabelle2[[#This Row],[Jan 23 NF]:[Mar 23 NF]])</f>
        <v>0</v>
      </c>
      <c r="HB110" s="98">
        <f>SUM(Tabelle2[[#This Row],[Apr 23 NF]:[Jun 23 NF]])</f>
        <v>0</v>
      </c>
      <c r="HC110" s="98">
        <f>SUM(Tabelle2[[#This Row],[Jul 23 NF]:[Sep 23 NF]])</f>
        <v>0</v>
      </c>
      <c r="HD110" s="98">
        <f>SUM(Tabelle2[[#This Row],[Oct 23 NF]:[Dec 23 NF]])</f>
        <v>0</v>
      </c>
      <c r="HE110" s="95">
        <f>SUM(Tabelle2[[#This Row],[Jan 24 NF]:[Mar 24 NF]])</f>
        <v>0</v>
      </c>
      <c r="HF110" s="98">
        <f>SUM(Tabelle2[[#This Row],[Apr 24 NF]:[Jun 24 NF]])</f>
        <v>0</v>
      </c>
      <c r="HG110" s="98">
        <f>SUM(Tabelle2[[#This Row],[Jul 24 NF]:[Sep 24 NF]])</f>
        <v>0</v>
      </c>
      <c r="HH110" s="98">
        <f>SUM(Tabelle2[[#This Row],[Oct 24 NF]:[Dec 24 NF]])</f>
        <v>0</v>
      </c>
      <c r="HI110" s="95">
        <v>0</v>
      </c>
      <c r="HJ110" s="95">
        <v>0</v>
      </c>
      <c r="HK110" s="95">
        <v>0</v>
      </c>
      <c r="HL110" s="95">
        <v>0</v>
      </c>
      <c r="HM110" s="95">
        <v>0</v>
      </c>
      <c r="HN110" s="95">
        <v>0</v>
      </c>
      <c r="HO110" s="95">
        <v>0</v>
      </c>
      <c r="HP110" s="95">
        <v>0</v>
      </c>
      <c r="HQ110" s="95">
        <v>0</v>
      </c>
      <c r="HR110" s="95">
        <v>0</v>
      </c>
      <c r="HS110" s="95">
        <v>0</v>
      </c>
      <c r="HT110" s="95">
        <v>0</v>
      </c>
      <c r="HU110" s="95">
        <v>0</v>
      </c>
      <c r="HV110" s="98">
        <v>0</v>
      </c>
      <c r="HW110" s="98">
        <v>0</v>
      </c>
      <c r="HX110" s="98">
        <v>0</v>
      </c>
      <c r="HY110" s="98">
        <v>0</v>
      </c>
      <c r="HZ110" s="98">
        <f>SUM(Tabelle2[[#This Row],[Jan 22 NF]:[Dec 22 NF]])</f>
        <v>0</v>
      </c>
      <c r="IA110" s="98">
        <f>SUM(Tabelle2[[#This Row],[Jan 23 NF]:[Dec 23 NF]])</f>
        <v>0</v>
      </c>
      <c r="IB110" s="98">
        <f>SUM(Tabelle2[[#This Row],[Jan 24 NF]:[Dec 24 NF]])</f>
        <v>0</v>
      </c>
      <c r="IC110" s="98">
        <f>IFERROR(Tabelle2[[#This Row],[2025 CF]]*Tabelle2[[#This Row],[2025 AF]],0)</f>
        <v>0</v>
      </c>
      <c r="ID110" s="98">
        <f>IFERROR(Tabelle2[[#This Row],[2026 CF]]*Tabelle2[[#This Row],[2026 AF]],0)</f>
        <v>0</v>
      </c>
      <c r="IE110" s="98">
        <f>IFERROR(Tabelle2[[#This Row],[2027 CF]]*Tabelle2[[#This Row],[2027 AF]],0)</f>
        <v>0</v>
      </c>
      <c r="IF110" s="98">
        <f>IFERROR(Tabelle2[[#This Row],[2028 CF]]*Tabelle2[[#This Row],[2028 AF]],0)</f>
        <v>0</v>
      </c>
      <c r="IG110" s="98">
        <f>IFERROR(Tabelle2[[#This Row],[2029 CF]]*Tabelle2[[#This Row],[2029 AF]],0)</f>
        <v>0</v>
      </c>
      <c r="IH110" s="98">
        <f>IFERROR(Tabelle2[[#This Row],[2030 CF]]*Tabelle2[[#This Row],[2030 AF]],0)</f>
        <v>0</v>
      </c>
      <c r="II110" s="98">
        <f>IFERROR(Tabelle2[[#This Row],[2031 CF]]*Tabelle2[[#This Row],[2031 AF]],0)</f>
        <v>0</v>
      </c>
      <c r="IJ110" s="98">
        <f>IFERROR(Tabelle2[[#This Row],[2032 CF]]*Tabelle2[[#This Row],[2032 AF]],0)</f>
        <v>0</v>
      </c>
      <c r="IK110" s="98">
        <f>IFERROR(Tabelle2[[#This Row],[2033 CF]]*Tabelle2[[#This Row],[2033 AF]],0)</f>
        <v>0</v>
      </c>
      <c r="IL110" s="98">
        <f>IFERROR(Tabelle2[[#This Row],[2034 CF]]*Tabelle2[[#This Row],[2034 AF]],0)</f>
        <v>0</v>
      </c>
      <c r="IM110" s="98">
        <f>IFERROR(Tabelle2[[#This Row],[2035 CF]]*Tabelle2[[#This Row],[2035 AF]],0)</f>
        <v>0</v>
      </c>
      <c r="IN110" s="51">
        <v>0</v>
      </c>
      <c r="IO110" s="51">
        <v>0</v>
      </c>
      <c r="IP110" s="51">
        <v>0</v>
      </c>
      <c r="IQ110" s="51">
        <v>0</v>
      </c>
      <c r="IR110" s="51">
        <v>0</v>
      </c>
      <c r="IS110" s="51">
        <v>0</v>
      </c>
      <c r="IT110" s="51">
        <v>0</v>
      </c>
      <c r="IU110" s="51">
        <v>0</v>
      </c>
      <c r="IV110" s="51">
        <v>0</v>
      </c>
      <c r="IW110" s="51">
        <v>0</v>
      </c>
      <c r="IX110" s="51">
        <v>0</v>
      </c>
      <c r="IY110" s="51">
        <v>0</v>
      </c>
      <c r="IZ110" s="199">
        <v>0</v>
      </c>
      <c r="JA110" s="199">
        <v>0</v>
      </c>
      <c r="JB110" s="199">
        <v>0</v>
      </c>
      <c r="JC110" s="199">
        <v>0</v>
      </c>
      <c r="JD110" s="199">
        <v>0</v>
      </c>
      <c r="JE110" s="196">
        <v>0</v>
      </c>
      <c r="JF110" s="196">
        <v>0</v>
      </c>
      <c r="JG110" s="196">
        <v>0</v>
      </c>
      <c r="JH110" s="196">
        <v>0</v>
      </c>
      <c r="JI110" s="196">
        <v>0</v>
      </c>
      <c r="JJ110" s="196">
        <v>0</v>
      </c>
      <c r="JK110" s="196">
        <v>0</v>
      </c>
      <c r="JL110" s="196">
        <v>0</v>
      </c>
      <c r="JM110" s="196">
        <v>0</v>
      </c>
      <c r="JN110" s="196">
        <v>0</v>
      </c>
      <c r="JO110" s="196">
        <v>0</v>
      </c>
      <c r="JP110" s="196">
        <v>0</v>
      </c>
      <c r="JQ110" s="196">
        <f>SUM(Tabelle2[[#This Row],[Jan-23B]:[Mar-23B]])</f>
        <v>0</v>
      </c>
      <c r="JR110" s="196">
        <f>SUM(Tabelle2[[#This Row],[Apr-23B]:[Jun-23B]])</f>
        <v>0</v>
      </c>
      <c r="JS110" s="196">
        <f>SUM(Tabelle2[[#This Row],[Jul-23B]:[Sep-23B]])</f>
        <v>0</v>
      </c>
      <c r="JT110" s="196">
        <f>SUM(Tabelle2[[#This Row],[Oct-23B]:[Dec-23B]])</f>
        <v>0</v>
      </c>
      <c r="JU110" s="196">
        <f>SUM(Tabelle2[[#This Row],[1Q23 B1]:[4Q23 B]])</f>
        <v>0</v>
      </c>
      <c r="JV110" s="196">
        <v>0</v>
      </c>
      <c r="JW110" s="196">
        <v>0</v>
      </c>
      <c r="JX110" s="196">
        <v>0</v>
      </c>
      <c r="JY110" s="196">
        <v>0</v>
      </c>
      <c r="JZ110" s="196">
        <v>0</v>
      </c>
      <c r="KA110" s="196">
        <v>0</v>
      </c>
      <c r="KB110" s="196">
        <v>0</v>
      </c>
      <c r="KC110" s="196">
        <v>0</v>
      </c>
      <c r="KD110" s="196">
        <v>0</v>
      </c>
      <c r="KE110" s="196">
        <v>0</v>
      </c>
      <c r="KF110" s="196" t="str">
        <f>IF(SUM(Tabelle2[[#This Row],[2018 NF]:[2028 NF]],Tabelle2[[#This Row],[2023 B]])&gt;0,"yes","no")</f>
        <v>no</v>
      </c>
      <c r="KG110" s="196">
        <f>IFERROR(INDEX(Tabelle2[[#Headers],[2005 NF]:[2034 NF]],MATCH(TRUE,INDEX(Tabelle2[[#This Row],[2005 NF]:[2034 NF]]&gt;1000,),0)),0)</f>
        <v>0</v>
      </c>
      <c r="KH110" s="196">
        <f>IFERROR(LOOKUP(2,1/(Tabelle2[[#This Row],[2005 NF]:[2035 NF]]&gt;1000),Tabelle2[[#Headers],[2005 NF]:[2035 NF]]),0)</f>
        <v>0</v>
      </c>
      <c r="KI110" s="196">
        <f>SUM(Tabelle2[[#This Row],[Jan 23 NF]:[Mar 23 NF]])</f>
        <v>0</v>
      </c>
      <c r="KJ110" s="196">
        <f>SUM(Tabelle2[[#This Row],[Jan-23B]:[Mar-23B]])</f>
        <v>0</v>
      </c>
      <c r="KK110" s="52">
        <v>0</v>
      </c>
      <c r="KL110" s="52">
        <v>0</v>
      </c>
      <c r="KM110" s="52">
        <v>0</v>
      </c>
      <c r="KN110" s="52">
        <v>0</v>
      </c>
      <c r="KO110" s="52">
        <v>0</v>
      </c>
      <c r="KP110" s="52">
        <v>0</v>
      </c>
      <c r="KQ110" s="52">
        <v>0</v>
      </c>
      <c r="KR110" s="52">
        <v>0</v>
      </c>
      <c r="KS110" s="52">
        <v>0</v>
      </c>
      <c r="KT110" s="52">
        <v>0</v>
      </c>
      <c r="KU110" s="52">
        <v>0</v>
      </c>
      <c r="KV110" s="52">
        <v>0</v>
      </c>
      <c r="KW110" s="52">
        <v>0</v>
      </c>
      <c r="KX110" s="52">
        <v>0</v>
      </c>
      <c r="KY110" s="52">
        <v>0</v>
      </c>
      <c r="KZ110" s="52">
        <v>0</v>
      </c>
      <c r="LA110" s="52" t="e">
        <f>$AV110*2.204623/#REF!*$AP110*Tabelle2[[#This Row],[May 23 NF]]</f>
        <v>#REF!</v>
      </c>
      <c r="LB110" s="52" t="e">
        <f>$AV110*2.204623/#REF!*$AP110*Tabelle2[[#This Row],[Jun 23 NF]]</f>
        <v>#REF!</v>
      </c>
      <c r="LC110" s="52" t="e">
        <f>$AV110*2.204623/#REF!*$AP110*Tabelle2[[#This Row],[Jul 23 NF]]</f>
        <v>#REF!</v>
      </c>
      <c r="LD110" s="52" t="e">
        <f>$AV110*2.204623/#REF!*$AP110*Tabelle2[[#This Row],[Aug 23 NF]]</f>
        <v>#REF!</v>
      </c>
      <c r="LE110" s="52" t="e">
        <f>$AV110*2.204623/#REF!*$AP110*Tabelle2[[#This Row],[Sep 23 NF]]</f>
        <v>#REF!</v>
      </c>
      <c r="LF110" s="52" t="e">
        <f>$AV110*2.204623/#REF!*$AP110*Tabelle2[[#This Row],[Oct 23 NF]]</f>
        <v>#REF!</v>
      </c>
      <c r="LG110" s="52" t="e">
        <f>$AV110*2.204623/#REF!*$AP110*Tabelle2[[#This Row],[Nov 23 NF]]</f>
        <v>#REF!</v>
      </c>
      <c r="LH110" s="52" t="e">
        <f>$AV110*2.204623/#REF!*$AP110*Tabelle2[[#This Row],[Dec 23 NF]]</f>
        <v>#REF!</v>
      </c>
      <c r="LI110" s="52" t="e">
        <f>$AV110*2.204623/#REF!*$AP110*Tabelle2[[#This Row],[Jan 24 NF]]</f>
        <v>#REF!</v>
      </c>
      <c r="LJ110" s="52" t="e">
        <f>$AV110*2.204623/#REF!*$AP110*Tabelle2[[#This Row],[Feb 24 NF]]</f>
        <v>#REF!</v>
      </c>
      <c r="LK110" s="52" t="e">
        <f>$AV110*2.204623/#REF!*$AP110*Tabelle2[[#This Row],[Mar 24 NF]]</f>
        <v>#REF!</v>
      </c>
      <c r="LL110" s="52" t="e">
        <f>$AV110*2.204623/#REF!*$AP110*Tabelle2[[#This Row],[Apr 24 NF]]</f>
        <v>#REF!</v>
      </c>
      <c r="LM110" s="52" t="e">
        <f>$AV110*2.204623/#REF!*$AP110*Tabelle2[[#This Row],[May 24 NF]]</f>
        <v>#REF!</v>
      </c>
      <c r="LN110" s="52" t="e">
        <f>$AV110*2.204623/#REF!*$AP110*Tabelle2[[#This Row],[Jun 24 NF]]</f>
        <v>#REF!</v>
      </c>
      <c r="LO110" s="52" t="e">
        <f>$AV110*2.204623/#REF!*$AP110*Tabelle2[[#This Row],[Jul 24 NF]]</f>
        <v>#REF!</v>
      </c>
      <c r="LP110" s="52" t="e">
        <f>$AV110*2.204623/#REF!*$AP110*Tabelle2[[#This Row],[Aug 24 NF]]</f>
        <v>#REF!</v>
      </c>
      <c r="LQ110" s="52" t="e">
        <f>$AV110*2.204623/#REF!*$AP110*Tabelle2[[#This Row],[Sep 24 NF]]</f>
        <v>#REF!</v>
      </c>
      <c r="LR110" s="52" t="e">
        <f>$AV110*2.204623/#REF!*$AP110*Tabelle2[[#This Row],[Oct 24 NF]]</f>
        <v>#REF!</v>
      </c>
      <c r="LS110" s="52" t="e">
        <f>$AV110*2.204623/#REF!*$AP110*Tabelle2[[#This Row],[Nov 24 NF]]</f>
        <v>#REF!</v>
      </c>
      <c r="LT110" s="52" t="e">
        <f>$AV110*2.204623/#REF!*$AP110*Tabelle2[[#This Row],[Dec 24 NF]]</f>
        <v>#REF!</v>
      </c>
      <c r="LU110" s="198">
        <f>SUM(Tabelle2[[#This Row],[Jan 22 EV]:[Mar 22 EV]])</f>
        <v>0</v>
      </c>
      <c r="LV110" s="198">
        <f>SUM(Tabelle2[[#This Row],[Apr 22 EV]:[Jun 22 EV]])</f>
        <v>0</v>
      </c>
      <c r="LW110" s="198">
        <f>SUM(Tabelle2[[#This Row],[Jul 22 EV]:[Sep 22 EV]])</f>
        <v>0</v>
      </c>
      <c r="LX110" s="198">
        <f>SUM(Tabelle2[[#This Row],[Oct 22 EV]:[Dec 22 EV]])</f>
        <v>0</v>
      </c>
      <c r="LY110" s="198">
        <f>SUM(Tabelle2[[#This Row],[Jan 23 EV]:[Mar 23 EV]])</f>
        <v>0</v>
      </c>
      <c r="LZ110" s="198" t="e">
        <f>SUM(Tabelle2[[#This Row],[Apr 23 EV]:[Jun 23 EV]])</f>
        <v>#REF!</v>
      </c>
      <c r="MA110" s="198" t="e">
        <f>SUM(Tabelle2[[#This Row],[Jul 23 EV]:[Sep 23 EV]])</f>
        <v>#REF!</v>
      </c>
      <c r="MB110" s="198" t="e">
        <f>SUM(Tabelle2[[#This Row],[Oct 23 EV]:[Dec 23 EV]])</f>
        <v>#REF!</v>
      </c>
      <c r="MC110" s="198" t="e">
        <f>SUM(Tabelle2[[#This Row],[Jan 24 EV]:[Mar 24 EV]])</f>
        <v>#REF!</v>
      </c>
      <c r="MD110" s="198" t="e">
        <f>SUM(Tabelle2[[#This Row],[Apr 24 EV]:[Jun 24 EV]])</f>
        <v>#REF!</v>
      </c>
      <c r="ME110" s="198" t="e">
        <f>SUM(Tabelle2[[#This Row],[Jul 24 EV]:[Sep 24 EV]])</f>
        <v>#REF!</v>
      </c>
      <c r="MF110" s="198" t="e">
        <f>SUM(Tabelle2[[#This Row],[Oct 24 EV]:[Dec 24 EV]])</f>
        <v>#REF!</v>
      </c>
      <c r="MG110" s="68">
        <v>0</v>
      </c>
      <c r="MH110" s="68">
        <v>0</v>
      </c>
      <c r="MI110" s="68">
        <v>0</v>
      </c>
      <c r="MJ110" s="68">
        <v>0</v>
      </c>
      <c r="MK110" s="68">
        <v>0</v>
      </c>
      <c r="ML110" s="68">
        <v>0</v>
      </c>
      <c r="MM110" s="68">
        <v>0</v>
      </c>
      <c r="MN110" s="68">
        <v>0</v>
      </c>
      <c r="MO110" s="68">
        <v>0</v>
      </c>
      <c r="MP110" s="98">
        <v>0</v>
      </c>
      <c r="MQ110" s="98" t="e">
        <f>$AS110*2.204623/#REF!*$AP110*HU110</f>
        <v>#REF!</v>
      </c>
      <c r="MR110" s="98" t="e">
        <f>$AT110*2.204623/#REF!*$AP110*HV110</f>
        <v>#REF!</v>
      </c>
      <c r="MS110" s="98">
        <v>0</v>
      </c>
      <c r="MT110" s="98">
        <v>0</v>
      </c>
      <c r="MU110" s="98">
        <v>0</v>
      </c>
      <c r="MV110" s="98">
        <f>SUM(Tabelle2[[#This Row],[Jan 22 EV]:[Dec 22 EV]])</f>
        <v>0</v>
      </c>
      <c r="MW110" s="98" t="e">
        <f>SUM(Tabelle2[[#This Row],[Jan 23 EV]:[Dec 23 EV]])</f>
        <v>#REF!</v>
      </c>
      <c r="MX110" s="98" t="e">
        <f>SUM(Tabelle2[[#This Row],[Jan 24 EV]:[Dec 24 EV]])</f>
        <v>#REF!</v>
      </c>
      <c r="MY110" s="98">
        <f t="shared" si="95"/>
        <v>0</v>
      </c>
      <c r="MZ110" s="98">
        <f t="shared" si="96"/>
        <v>0</v>
      </c>
      <c r="NA110" s="98">
        <f t="shared" si="97"/>
        <v>0</v>
      </c>
      <c r="NB110" s="98">
        <f t="shared" si="98"/>
        <v>0</v>
      </c>
      <c r="NC110" s="52">
        <v>0</v>
      </c>
      <c r="ND110" s="52">
        <v>0</v>
      </c>
      <c r="NE110" s="52">
        <v>0</v>
      </c>
      <c r="NF110" s="52">
        <v>0</v>
      </c>
      <c r="NG110" s="52">
        <v>0</v>
      </c>
      <c r="NH110" s="52">
        <v>0</v>
      </c>
      <c r="NI110" s="52">
        <v>0</v>
      </c>
      <c r="NJ110" s="52">
        <v>0</v>
      </c>
      <c r="NK110" s="52">
        <v>0</v>
      </c>
      <c r="NL110" s="52">
        <v>0</v>
      </c>
      <c r="NM110" s="52">
        <v>0</v>
      </c>
      <c r="NN110" s="52">
        <v>0</v>
      </c>
      <c r="NO110" s="198">
        <f t="shared" si="58"/>
        <v>0</v>
      </c>
      <c r="NP110" s="198">
        <f t="shared" si="59"/>
        <v>0</v>
      </c>
      <c r="NQ110" s="198">
        <f t="shared" si="60"/>
        <v>0</v>
      </c>
      <c r="NR110" s="198">
        <f t="shared" si="61"/>
        <v>0</v>
      </c>
      <c r="NS110" s="198">
        <f t="shared" si="62"/>
        <v>0</v>
      </c>
      <c r="NT110" s="198">
        <v>0</v>
      </c>
      <c r="NU110" s="198">
        <v>0</v>
      </c>
      <c r="NV110" s="198">
        <v>0</v>
      </c>
      <c r="NW110" s="198">
        <v>0</v>
      </c>
      <c r="NX110" s="198">
        <v>0</v>
      </c>
      <c r="NY110" s="198">
        <v>0</v>
      </c>
      <c r="NZ110" s="198">
        <v>0</v>
      </c>
      <c r="OA110" s="198">
        <v>0</v>
      </c>
      <c r="OB110" s="198">
        <v>0</v>
      </c>
      <c r="OC110" s="198">
        <v>0</v>
      </c>
      <c r="OD110" s="198">
        <v>0</v>
      </c>
      <c r="OE110" s="198">
        <v>0</v>
      </c>
      <c r="OF110" s="198">
        <f>SUM(Tabelle2[[#This Row],[Jan 23 B EV]:[Mar 23 B EV]])</f>
        <v>0</v>
      </c>
      <c r="OG110" s="198">
        <f>SUM(Tabelle2[[#This Row],[Apr 23 B EV]:[Jun 23 B EV]])</f>
        <v>0</v>
      </c>
      <c r="OH110" s="198">
        <f>SUM(Tabelle2[[#This Row],[Jul 23 B EV]:[Sep 23 B EV]])</f>
        <v>0</v>
      </c>
      <c r="OI110" s="198">
        <f>SUM(Tabelle2[[#This Row],[Oct 23 B EV]:[Dec 23 B EV]])</f>
        <v>0</v>
      </c>
      <c r="OJ110" s="198">
        <f>SUM(Tabelle2[[#This Row],[Jan 23 B EV]:[Dec 23 B EV]])</f>
        <v>0</v>
      </c>
      <c r="OK110" s="68"/>
      <c r="OL110" s="68"/>
      <c r="OM110" s="43" t="s">
        <v>973</v>
      </c>
      <c r="ON110" s="43">
        <v>0</v>
      </c>
      <c r="OO110" s="43">
        <v>0</v>
      </c>
      <c r="OP110" s="43">
        <v>0</v>
      </c>
      <c r="OQ110" s="68"/>
      <c r="OR110" s="68"/>
      <c r="OS110" s="68"/>
      <c r="OT110" s="68"/>
      <c r="OU110" s="68"/>
      <c r="OV110" s="68"/>
      <c r="OW110" s="68"/>
      <c r="OX110" s="198">
        <v>0</v>
      </c>
      <c r="OY110" s="198">
        <v>0</v>
      </c>
      <c r="OZ110" s="198">
        <v>0</v>
      </c>
      <c r="PA110" s="198">
        <v>0</v>
      </c>
      <c r="PB110" s="353">
        <v>0</v>
      </c>
      <c r="PC110" s="49" t="s">
        <v>57</v>
      </c>
      <c r="PD110" s="341" t="s">
        <v>100</v>
      </c>
      <c r="PE110" s="3" t="s">
        <v>159</v>
      </c>
      <c r="PF110" s="221" t="s">
        <v>184</v>
      </c>
      <c r="PG110" s="342">
        <v>0</v>
      </c>
      <c r="PH110" s="221">
        <v>0</v>
      </c>
      <c r="PI110" s="30">
        <v>1</v>
      </c>
      <c r="PJ110" s="30" t="s">
        <v>184</v>
      </c>
      <c r="PK110" s="30">
        <v>0</v>
      </c>
      <c r="PL110" s="30"/>
      <c r="PM110" s="334"/>
      <c r="PN110" s="341">
        <v>0</v>
      </c>
      <c r="PO110" s="334" t="s">
        <v>1010</v>
      </c>
      <c r="PP110" s="200">
        <v>1853.1784943461187</v>
      </c>
      <c r="PQ110" s="56">
        <v>1679.5846313274626</v>
      </c>
      <c r="PR110" s="56">
        <v>1794.9232968607714</v>
      </c>
      <c r="PS110" s="56">
        <v>1785.9007771451679</v>
      </c>
      <c r="PT110" s="200">
        <v>1412.4560199401053</v>
      </c>
      <c r="PU110" s="200">
        <v>1420.766332400392</v>
      </c>
      <c r="PV110" s="200">
        <v>0</v>
      </c>
      <c r="PW110" s="200">
        <v>0</v>
      </c>
      <c r="PX110" s="200" t="e">
        <f>IF($PI110=1,SUMIF(#REF!,$PF110,#REF!),SUMIF(#REF!,$PJ110,#REF!))</f>
        <v>#REF!</v>
      </c>
      <c r="PY110" s="200" t="e">
        <f>IF($PI110=1,SUMIF(#REF!,$PF110,#REF!),SUMIF(#REF!,$PJ110,#REF!))</f>
        <v>#REF!</v>
      </c>
      <c r="PZ110" s="200" t="e">
        <f>IF($PI110=1,SUMIF(#REF!,$PF110,#REF!),SUMIF(#REF!,$PJ110,#REF!))</f>
        <v>#REF!</v>
      </c>
      <c r="QA110" s="200" t="e">
        <f>IF($PI110=1,SUMIF(#REF!,$PF110,#REF!),SUMIF(#REF!,$PJ110,#REF!))</f>
        <v>#REF!</v>
      </c>
      <c r="QB110" s="200" t="e">
        <f>IF($PI110=1,SUMIF(#REF!,$PF110,#REF!),SUMIF(#REF!,$PJ110,#REF!))</f>
        <v>#REF!</v>
      </c>
      <c r="QC110" s="200" t="e">
        <f>IF($PI110=1,SUMIF(#REF!,$PF110,#REF!),SUMIF(#REF!,$PJ110,#REF!))</f>
        <v>#REF!</v>
      </c>
      <c r="QD110" s="57">
        <f t="shared" si="55"/>
        <v>1.4780344755681671</v>
      </c>
      <c r="QE110" s="57">
        <f t="shared" si="56"/>
        <v>1.5795325012374788</v>
      </c>
      <c r="QF110" s="57">
        <f t="shared" si="94"/>
        <v>1.5715926838877479</v>
      </c>
      <c r="QG110" s="57">
        <f t="shared" si="57"/>
        <v>1.2429612975472926</v>
      </c>
      <c r="QH110" s="57">
        <f t="shared" si="87"/>
        <v>1.2502743725123451</v>
      </c>
      <c r="QI110" s="57">
        <f t="shared" si="88"/>
        <v>0</v>
      </c>
      <c r="QJ110" s="57">
        <f>IF(Tabelle2[[#This Row],[Index and Premium Usage]]=1,($AW110*(1+$AZ110))*(PW110*(1+$PG110)+$PH110)/1000,($AW110*(1+$AZ110))*(PW110*(1+$PG110)+$PK110)/1000)</f>
        <v>0</v>
      </c>
      <c r="QK110" s="57" t="e">
        <f>IF($PI110=1,($AW110*(1+$AY110))*(PX110*(1+$PG110)+$PH110)/1000,($AW110*(1+$AZ110))*(PX110*(1+$PG110)+$PK110+Tabelle2[[#This Row],[Premium VW 2023]])/1000)</f>
        <v>#REF!</v>
      </c>
      <c r="QL110" s="57" t="e">
        <f t="shared" si="89"/>
        <v>#REF!</v>
      </c>
      <c r="QM110" s="57" t="e">
        <f t="shared" si="90"/>
        <v>#REF!</v>
      </c>
      <c r="QN110" s="57" t="e">
        <f t="shared" si="91"/>
        <v>#REF!</v>
      </c>
      <c r="QO110" s="57" t="e">
        <f t="shared" si="92"/>
        <v>#REF!</v>
      </c>
      <c r="QP110" s="57" t="e">
        <f t="shared" si="93"/>
        <v>#REF!</v>
      </c>
    </row>
    <row r="111" spans="1:458" ht="15" customHeight="1">
      <c r="A111" s="94" t="s">
        <v>890</v>
      </c>
      <c r="B111" s="94" t="s">
        <v>87</v>
      </c>
      <c r="C111" s="94" t="s">
        <v>1553</v>
      </c>
      <c r="D111" s="94" t="s">
        <v>108</v>
      </c>
      <c r="E111" s="172" t="s">
        <v>304</v>
      </c>
      <c r="F111" s="94" t="s">
        <v>304</v>
      </c>
      <c r="G111" s="94" t="s">
        <v>304</v>
      </c>
      <c r="H111" s="2" t="s">
        <v>1557</v>
      </c>
      <c r="I111" s="188" t="s">
        <v>1690</v>
      </c>
      <c r="J111" s="94" t="s">
        <v>444</v>
      </c>
      <c r="K111" s="94" t="s">
        <v>28</v>
      </c>
      <c r="L111" s="94" t="s">
        <v>28</v>
      </c>
      <c r="M111" s="94" t="s">
        <v>671</v>
      </c>
      <c r="N111" s="1"/>
      <c r="O111" s="1"/>
      <c r="P111" s="17"/>
      <c r="R111" s="94"/>
      <c r="S111" s="94"/>
      <c r="T111" s="94" t="s">
        <v>1282</v>
      </c>
      <c r="U111" s="94" t="s">
        <v>38</v>
      </c>
      <c r="V111" s="94"/>
      <c r="W111" s="94"/>
      <c r="X111" s="94"/>
      <c r="Y111" s="94" t="s">
        <v>235</v>
      </c>
      <c r="Z111" s="94" t="s">
        <v>261</v>
      </c>
      <c r="AA111" s="1" t="s">
        <v>672</v>
      </c>
      <c r="AB111" s="1"/>
      <c r="AC111" s="1"/>
      <c r="AD111" s="94"/>
      <c r="AE111" s="94"/>
      <c r="AF111" s="94" t="s">
        <v>119</v>
      </c>
      <c r="AG111" s="2"/>
      <c r="AH111" s="2"/>
      <c r="AI111" s="2"/>
      <c r="AJ111" s="2" t="s">
        <v>120</v>
      </c>
      <c r="AK111" s="20"/>
      <c r="AL111" s="24"/>
      <c r="AM111" s="24"/>
      <c r="AN111" s="24"/>
      <c r="AO111" s="24"/>
      <c r="AP111" s="13">
        <v>1</v>
      </c>
      <c r="AQ111" s="33"/>
      <c r="AR111" s="37">
        <v>0.74</v>
      </c>
      <c r="AS111" s="73">
        <v>0.74</v>
      </c>
      <c r="AT111" s="73">
        <v>0.74</v>
      </c>
      <c r="AU111" s="73">
        <v>0.74</v>
      </c>
      <c r="AV111" s="73">
        <v>0.74</v>
      </c>
      <c r="AW111" s="33">
        <v>0.74</v>
      </c>
      <c r="AX111" s="193"/>
      <c r="AY111" s="36">
        <v>0</v>
      </c>
      <c r="AZ111" s="36">
        <v>0</v>
      </c>
      <c r="BA111" s="96">
        <v>0</v>
      </c>
      <c r="BB111" s="96">
        <v>0</v>
      </c>
      <c r="BC111" s="96">
        <v>0</v>
      </c>
      <c r="BD111" s="96">
        <v>0</v>
      </c>
      <c r="BE111" s="133">
        <v>0</v>
      </c>
      <c r="BF111" s="133">
        <v>0</v>
      </c>
      <c r="BG111" s="133">
        <v>0</v>
      </c>
      <c r="BH111" s="133">
        <v>0</v>
      </c>
      <c r="BI111" s="133">
        <v>0</v>
      </c>
      <c r="BJ111" s="133">
        <v>0</v>
      </c>
      <c r="BK111" s="133">
        <v>0</v>
      </c>
      <c r="BL111" s="133">
        <v>0</v>
      </c>
      <c r="BM111" s="96">
        <v>0</v>
      </c>
      <c r="BN111" s="96">
        <v>0</v>
      </c>
      <c r="BO111" s="96">
        <v>0</v>
      </c>
      <c r="BP111" s="96">
        <v>0</v>
      </c>
      <c r="BQ111" s="96">
        <v>0</v>
      </c>
      <c r="BR111" s="96">
        <v>0</v>
      </c>
      <c r="BS111" s="96">
        <v>0</v>
      </c>
      <c r="BT111" s="96">
        <v>0</v>
      </c>
      <c r="BU111" s="96">
        <v>0</v>
      </c>
      <c r="BV111" s="96">
        <v>0</v>
      </c>
      <c r="BW111" s="96">
        <v>0</v>
      </c>
      <c r="BX111" s="96">
        <v>0</v>
      </c>
      <c r="BY111" s="96">
        <v>0</v>
      </c>
      <c r="BZ111" s="96">
        <v>0</v>
      </c>
      <c r="CA111" s="96">
        <v>0</v>
      </c>
      <c r="CB111" s="96">
        <v>0</v>
      </c>
      <c r="CC111" s="96">
        <v>0</v>
      </c>
      <c r="CD111" s="96">
        <v>0</v>
      </c>
      <c r="CE111" s="96">
        <v>0</v>
      </c>
      <c r="CF111" s="96">
        <v>0</v>
      </c>
      <c r="CG111" s="96">
        <v>0</v>
      </c>
      <c r="CH111" s="96">
        <v>0</v>
      </c>
      <c r="CI111" s="96">
        <v>0</v>
      </c>
      <c r="CJ111" s="96">
        <v>0</v>
      </c>
      <c r="CK111" s="95">
        <f>SUM(Tabelle2[[#This Row],[Jan 22 CF]:[Mar 22 CF]])</f>
        <v>0</v>
      </c>
      <c r="CL111" s="95">
        <f>SUM(Tabelle2[[#This Row],[Apr 22 CF]:[Jun 22 CF]])</f>
        <v>0</v>
      </c>
      <c r="CM111" s="95">
        <f>SUM(Tabelle2[[#This Row],[Jul 22 CF]:[Sep 22 CF]])</f>
        <v>0</v>
      </c>
      <c r="CN111" s="95">
        <f>SUM(Tabelle2[[#This Row],[Oct 22 CF]:[Dec 22 CF]])</f>
        <v>0</v>
      </c>
      <c r="CO111" s="95">
        <f>SUM(Tabelle2[[#This Row],[Jan 23 CF]:[Mar 23 CF]])</f>
        <v>0</v>
      </c>
      <c r="CP111" s="95">
        <f>SUM(Tabelle2[[#This Row],[Apr 23 CF]:[Jun 23 CF]])</f>
        <v>0</v>
      </c>
      <c r="CQ111" s="95">
        <f>SUM(Tabelle2[[#This Row],[Jul 23 CF]:[Sep 23 CF]])</f>
        <v>0</v>
      </c>
      <c r="CR111" s="95">
        <f>SUM(Tabelle2[[#This Row],[Oct 23 CF]:[Dec 23 CF]])</f>
        <v>0</v>
      </c>
      <c r="CS111" s="95">
        <f>SUM(Tabelle2[[#This Row],[Jan 24 CF]:[Mar 24 CF]])</f>
        <v>0</v>
      </c>
      <c r="CT111" s="95">
        <f>SUM(Tabelle2[[#This Row],[Apr 24 CF]:[Jun 24 CF]])</f>
        <v>0</v>
      </c>
      <c r="CU111" s="95">
        <f>SUM(Tabelle2[[#This Row],[Jul 24 CF]:[Sep 24 CF]])</f>
        <v>0</v>
      </c>
      <c r="CV111" s="95">
        <f>SUM(Tabelle2[[#This Row],[Oct 24 CF]:[Dec 24 CF]])</f>
        <v>0</v>
      </c>
      <c r="CW111" s="98">
        <v>0</v>
      </c>
      <c r="CX111" s="275">
        <v>0</v>
      </c>
      <c r="CY111" s="98">
        <v>0</v>
      </c>
      <c r="CZ111" s="52">
        <v>0</v>
      </c>
      <c r="DA111" s="52">
        <f>SUM(Tabelle2[[#This Row],[Jan 22 CF]:[Dec 22 CF]])</f>
        <v>0</v>
      </c>
      <c r="DB111" s="98">
        <f>SUM(Tabelle2[[#This Row],[Jan 23 CF]:[Dec 23 CF]])</f>
        <v>0</v>
      </c>
      <c r="DC111" s="98">
        <f>SUM(Tabelle2[[#This Row],[Jan 24 CF]:[Dec 24 CF]])</f>
        <v>0</v>
      </c>
      <c r="DD111" s="98">
        <v>0</v>
      </c>
      <c r="DE111" s="98">
        <v>0</v>
      </c>
      <c r="DF111" s="98">
        <v>0</v>
      </c>
      <c r="DG111" s="98">
        <v>0</v>
      </c>
      <c r="DH111" s="98">
        <v>0</v>
      </c>
      <c r="DI111" s="98">
        <v>0</v>
      </c>
      <c r="DJ111" s="98">
        <v>0</v>
      </c>
      <c r="DK111" s="98">
        <v>0</v>
      </c>
      <c r="DL111" s="98">
        <v>0</v>
      </c>
      <c r="DM111" s="98">
        <v>0</v>
      </c>
      <c r="DN111" s="95"/>
      <c r="DO111" s="95"/>
      <c r="DP111" s="226">
        <v>0.95</v>
      </c>
      <c r="DQ111" s="226">
        <v>0.92500000000000004</v>
      </c>
      <c r="DR111" s="226">
        <v>0.8</v>
      </c>
      <c r="DS111" s="226">
        <v>0.85</v>
      </c>
      <c r="DT111" s="226">
        <v>0.9</v>
      </c>
      <c r="DU111" s="226">
        <v>0.9</v>
      </c>
      <c r="DV111" s="226">
        <v>0.9</v>
      </c>
      <c r="DW111" s="226">
        <v>0.9</v>
      </c>
      <c r="DX111" s="226">
        <v>0.9</v>
      </c>
      <c r="DY111" s="226">
        <v>0.9</v>
      </c>
      <c r="DZ111" s="226">
        <v>0.9</v>
      </c>
      <c r="EA111" s="226">
        <v>0.88</v>
      </c>
      <c r="EB111" s="226">
        <v>0.9</v>
      </c>
      <c r="EC111" s="226">
        <v>0.93</v>
      </c>
      <c r="ED111" s="226">
        <v>0.93</v>
      </c>
      <c r="EE111" s="226">
        <v>0.9</v>
      </c>
      <c r="EF111" s="316">
        <v>0.9</v>
      </c>
      <c r="EG111" s="316">
        <v>0.9</v>
      </c>
      <c r="EH111" s="316">
        <v>0.9</v>
      </c>
      <c r="EI111" s="226">
        <v>0.95</v>
      </c>
      <c r="EJ111" s="226">
        <v>0.95</v>
      </c>
      <c r="EK111" s="226">
        <v>0.95</v>
      </c>
      <c r="EL111" s="226">
        <v>0.97499999999999998</v>
      </c>
      <c r="EM111" s="226">
        <v>0.95</v>
      </c>
      <c r="EN111" s="226">
        <v>0.9</v>
      </c>
      <c r="EO111" s="226">
        <v>0.9</v>
      </c>
      <c r="EP111" s="226">
        <v>0.9</v>
      </c>
      <c r="EQ111" s="226">
        <v>0.9</v>
      </c>
      <c r="ER111" s="226">
        <v>0.9</v>
      </c>
      <c r="ES111" s="226">
        <v>0.9</v>
      </c>
      <c r="ET111" s="226">
        <v>0.9</v>
      </c>
      <c r="EU111" s="226">
        <v>0.9</v>
      </c>
      <c r="EV111" s="226">
        <v>0.9</v>
      </c>
      <c r="EW111" s="226">
        <v>0.9</v>
      </c>
      <c r="EX111" s="226">
        <v>0.9</v>
      </c>
      <c r="EY111" s="226">
        <v>0.9</v>
      </c>
      <c r="EZ111" s="316">
        <v>0.9</v>
      </c>
      <c r="FA111" s="226">
        <v>0.9</v>
      </c>
      <c r="FB111" s="226">
        <v>0.85</v>
      </c>
      <c r="FC111" s="226">
        <v>0.85</v>
      </c>
      <c r="FD111" s="226">
        <v>0.85</v>
      </c>
      <c r="FE111" s="226">
        <v>0.85</v>
      </c>
      <c r="FF111" s="226">
        <v>0.85</v>
      </c>
      <c r="FG111" s="226">
        <v>0.85</v>
      </c>
      <c r="FH111" s="226">
        <v>0.85</v>
      </c>
      <c r="FI111" s="226">
        <v>0.85</v>
      </c>
      <c r="FJ111" s="226">
        <v>0.85</v>
      </c>
      <c r="FK111" s="226">
        <v>0.85</v>
      </c>
      <c r="FL111" s="226">
        <v>0.85</v>
      </c>
      <c r="FM111" s="195">
        <f t="shared" si="70"/>
        <v>0</v>
      </c>
      <c r="FN111" s="195">
        <f t="shared" si="71"/>
        <v>0</v>
      </c>
      <c r="FO111" s="195">
        <f t="shared" si="72"/>
        <v>0</v>
      </c>
      <c r="FP111" s="195">
        <f t="shared" si="73"/>
        <v>0</v>
      </c>
      <c r="FQ111" s="195">
        <f t="shared" si="74"/>
        <v>0</v>
      </c>
      <c r="FR111" s="195">
        <f t="shared" si="75"/>
        <v>0</v>
      </c>
      <c r="FS111" s="195">
        <f t="shared" si="76"/>
        <v>0</v>
      </c>
      <c r="FT111" s="95">
        <f t="shared" si="77"/>
        <v>0</v>
      </c>
      <c r="FU111" s="95">
        <f t="shared" si="78"/>
        <v>0</v>
      </c>
      <c r="FV111" s="95">
        <f t="shared" si="79"/>
        <v>0</v>
      </c>
      <c r="FW111" s="95">
        <f t="shared" si="80"/>
        <v>0</v>
      </c>
      <c r="FX111" s="95">
        <f t="shared" si="81"/>
        <v>0</v>
      </c>
      <c r="FY111" s="95">
        <f t="shared" si="82"/>
        <v>0</v>
      </c>
      <c r="FZ111" s="95">
        <f t="shared" si="83"/>
        <v>0</v>
      </c>
      <c r="GA111" s="95">
        <f t="shared" si="63"/>
        <v>0</v>
      </c>
      <c r="GB111" s="95">
        <f t="shared" si="64"/>
        <v>0</v>
      </c>
      <c r="GC111" s="95">
        <f t="shared" si="65"/>
        <v>0</v>
      </c>
      <c r="GD111" s="95">
        <f t="shared" si="66"/>
        <v>0</v>
      </c>
      <c r="GE111" s="95">
        <f t="shared" si="67"/>
        <v>0</v>
      </c>
      <c r="GF111" s="95">
        <f t="shared" si="68"/>
        <v>0</v>
      </c>
      <c r="GG111" s="95">
        <f t="shared" si="69"/>
        <v>0</v>
      </c>
      <c r="GH111" s="95">
        <f t="shared" si="84"/>
        <v>0</v>
      </c>
      <c r="GI111" s="95">
        <f>BW111*Tabelle2[[#This Row],[Nov 2023 AF]]</f>
        <v>0</v>
      </c>
      <c r="GJ111" s="95">
        <f>BX111*Tabelle2[[#This Row],[Dec 2023 AF]]</f>
        <v>0</v>
      </c>
      <c r="GK111" s="95">
        <f>BY111*Tabelle2[[#This Row],[Jan 2024 AF]]</f>
        <v>0</v>
      </c>
      <c r="GL111" s="95">
        <f>BZ111*Tabelle2[[#This Row],[Feb 2024 AF]]</f>
        <v>0</v>
      </c>
      <c r="GM111" s="95">
        <f>CA111*Tabelle2[[#This Row],[Mar 2024 AF]]</f>
        <v>0</v>
      </c>
      <c r="GN111" s="95">
        <f>CB111*Tabelle2[[#This Row],[Apr 2024 AF]]</f>
        <v>0</v>
      </c>
      <c r="GO111" s="95">
        <f>CC111*Tabelle2[[#This Row],[May 2024 AF]]</f>
        <v>0</v>
      </c>
      <c r="GP111" s="95">
        <f>CD111*Tabelle2[[#This Row],[Jun 2024 AF]]</f>
        <v>0</v>
      </c>
      <c r="GQ111" s="95">
        <f>CE111*Tabelle2[[#This Row],[Jul 2024 AF]]</f>
        <v>0</v>
      </c>
      <c r="GR111" s="95">
        <f>CF111*Tabelle2[[#This Row],[Aug 2024 AF]]</f>
        <v>0</v>
      </c>
      <c r="GS111" s="95">
        <f>CG111*Tabelle2[[#This Row],[Sep 2024 AF]]</f>
        <v>0</v>
      </c>
      <c r="GT111" s="95">
        <f>CH111*Tabelle2[[#This Row],[Oct 2024 AF]]</f>
        <v>0</v>
      </c>
      <c r="GU111" s="95">
        <f>CI111*Tabelle2[[#This Row],[Nov 2024 AF]]</f>
        <v>0</v>
      </c>
      <c r="GV111" s="95">
        <f>CJ111*Tabelle2[[#This Row],[Dec 2024 AF]]</f>
        <v>0</v>
      </c>
      <c r="GW111" s="95">
        <f>SUM(Tabelle2[[#This Row],[Jan 22 NF]:[Mar 22 NF]])</f>
        <v>0</v>
      </c>
      <c r="GX111" s="95">
        <f>SUM(Tabelle2[[#This Row],[Apr 22 NF]:[Jun 22 NF]])</f>
        <v>0</v>
      </c>
      <c r="GY111" s="95">
        <f>SUM(Tabelle2[[#This Row],[Jul 22 NF]:[Sep 22 NF]])</f>
        <v>0</v>
      </c>
      <c r="GZ111" s="95">
        <f>SUM(Tabelle2[[#This Row],[Oct 22 NF]:[Dec 22 NF]])</f>
        <v>0</v>
      </c>
      <c r="HA111" s="98">
        <f>SUM(Tabelle2[[#This Row],[Jan 23 NF]:[Mar 23 NF]])</f>
        <v>0</v>
      </c>
      <c r="HB111" s="98">
        <f>SUM(Tabelle2[[#This Row],[Apr 23 NF]:[Jun 23 NF]])</f>
        <v>0</v>
      </c>
      <c r="HC111" s="98">
        <f>SUM(Tabelle2[[#This Row],[Jul 23 NF]:[Sep 23 NF]])</f>
        <v>0</v>
      </c>
      <c r="HD111" s="98">
        <f>SUM(Tabelle2[[#This Row],[Oct 23 NF]:[Dec 23 NF]])</f>
        <v>0</v>
      </c>
      <c r="HE111" s="95">
        <f>SUM(Tabelle2[[#This Row],[Jan 24 NF]:[Mar 24 NF]])</f>
        <v>0</v>
      </c>
      <c r="HF111" s="98">
        <f>SUM(Tabelle2[[#This Row],[Apr 24 NF]:[Jun 24 NF]])</f>
        <v>0</v>
      </c>
      <c r="HG111" s="98">
        <f>SUM(Tabelle2[[#This Row],[Jul 24 NF]:[Sep 24 NF]])</f>
        <v>0</v>
      </c>
      <c r="HH111" s="98">
        <f>SUM(Tabelle2[[#This Row],[Oct 24 NF]:[Dec 24 NF]])</f>
        <v>0</v>
      </c>
      <c r="HI111" s="75">
        <v>0</v>
      </c>
      <c r="HJ111" s="75">
        <v>0</v>
      </c>
      <c r="HK111" s="75">
        <v>0</v>
      </c>
      <c r="HL111" s="75">
        <v>0</v>
      </c>
      <c r="HM111" s="75">
        <v>0</v>
      </c>
      <c r="HN111" s="75">
        <v>0</v>
      </c>
      <c r="HO111" s="75">
        <v>0</v>
      </c>
      <c r="HP111" s="75">
        <v>0</v>
      </c>
      <c r="HQ111" s="75">
        <v>0</v>
      </c>
      <c r="HR111" s="75">
        <v>0</v>
      </c>
      <c r="HS111" s="75">
        <v>0</v>
      </c>
      <c r="HT111" s="75">
        <v>0</v>
      </c>
      <c r="HU111" s="75">
        <v>0</v>
      </c>
      <c r="HV111" s="98">
        <v>0</v>
      </c>
      <c r="HW111" s="98">
        <v>0</v>
      </c>
      <c r="HX111" s="98">
        <v>0</v>
      </c>
      <c r="HY111" s="98">
        <v>0</v>
      </c>
      <c r="HZ111" s="98">
        <f>SUM(Tabelle2[[#This Row],[Jan 22 NF]:[Dec 22 NF]])</f>
        <v>0</v>
      </c>
      <c r="IA111" s="98">
        <f>SUM(Tabelle2[[#This Row],[Jan 23 NF]:[Dec 23 NF]])</f>
        <v>0</v>
      </c>
      <c r="IB111" s="98">
        <f>SUM(Tabelle2[[#This Row],[Jan 24 NF]:[Dec 24 NF]])</f>
        <v>0</v>
      </c>
      <c r="IC111" s="98">
        <f>IFERROR(Tabelle2[[#This Row],[2025 CF]]*Tabelle2[[#This Row],[2025 AF]],0)</f>
        <v>0</v>
      </c>
      <c r="ID111" s="98">
        <f>IFERROR(Tabelle2[[#This Row],[2026 CF]]*Tabelle2[[#This Row],[2026 AF]],0)</f>
        <v>0</v>
      </c>
      <c r="IE111" s="98">
        <f>IFERROR(Tabelle2[[#This Row],[2027 CF]]*Tabelle2[[#This Row],[2027 AF]],0)</f>
        <v>0</v>
      </c>
      <c r="IF111" s="98">
        <f>IFERROR(Tabelle2[[#This Row],[2028 CF]]*Tabelle2[[#This Row],[2028 AF]],0)</f>
        <v>0</v>
      </c>
      <c r="IG111" s="98">
        <f>IFERROR(Tabelle2[[#This Row],[2029 CF]]*Tabelle2[[#This Row],[2029 AF]],0)</f>
        <v>0</v>
      </c>
      <c r="IH111" s="98">
        <f>IFERROR(Tabelle2[[#This Row],[2030 CF]]*Tabelle2[[#This Row],[2030 AF]],0)</f>
        <v>0</v>
      </c>
      <c r="II111" s="98">
        <f>IFERROR(Tabelle2[[#This Row],[2031 CF]]*Tabelle2[[#This Row],[2031 AF]],0)</f>
        <v>0</v>
      </c>
      <c r="IJ111" s="98">
        <f>IFERROR(Tabelle2[[#This Row],[2032 CF]]*Tabelle2[[#This Row],[2032 AF]],0)</f>
        <v>0</v>
      </c>
      <c r="IK111" s="98">
        <f>IFERROR(Tabelle2[[#This Row],[2033 CF]]*Tabelle2[[#This Row],[2033 AF]],0)</f>
        <v>0</v>
      </c>
      <c r="IL111" s="98">
        <f>IFERROR(Tabelle2[[#This Row],[2034 CF]]*Tabelle2[[#This Row],[2034 AF]],0)</f>
        <v>0</v>
      </c>
      <c r="IM111" s="98">
        <f>IFERROR(Tabelle2[[#This Row],[2035 CF]]*Tabelle2[[#This Row],[2035 AF]],0)</f>
        <v>0</v>
      </c>
      <c r="IN111" s="51">
        <v>0</v>
      </c>
      <c r="IO111" s="51">
        <v>0</v>
      </c>
      <c r="IP111" s="51">
        <v>0</v>
      </c>
      <c r="IQ111" s="51">
        <v>0</v>
      </c>
      <c r="IR111" s="51">
        <v>0</v>
      </c>
      <c r="IS111" s="51">
        <v>0</v>
      </c>
      <c r="IT111" s="51">
        <v>0</v>
      </c>
      <c r="IU111" s="51">
        <v>0</v>
      </c>
      <c r="IV111" s="51">
        <v>0</v>
      </c>
      <c r="IW111" s="51">
        <v>0</v>
      </c>
      <c r="IX111" s="51">
        <v>0</v>
      </c>
      <c r="IY111" s="51">
        <v>0</v>
      </c>
      <c r="IZ111" s="199">
        <v>0</v>
      </c>
      <c r="JA111" s="199">
        <v>0</v>
      </c>
      <c r="JB111" s="199">
        <v>0</v>
      </c>
      <c r="JC111" s="199">
        <v>0</v>
      </c>
      <c r="JD111" s="199">
        <v>0</v>
      </c>
      <c r="JE111" s="196">
        <v>0</v>
      </c>
      <c r="JF111" s="196">
        <v>0</v>
      </c>
      <c r="JG111" s="196">
        <v>0</v>
      </c>
      <c r="JH111" s="196">
        <v>0</v>
      </c>
      <c r="JI111" s="196">
        <v>0</v>
      </c>
      <c r="JJ111" s="196">
        <v>0</v>
      </c>
      <c r="JK111" s="196">
        <v>0</v>
      </c>
      <c r="JL111" s="196">
        <v>0</v>
      </c>
      <c r="JM111" s="196">
        <v>0</v>
      </c>
      <c r="JN111" s="196">
        <v>0</v>
      </c>
      <c r="JO111" s="196">
        <v>0</v>
      </c>
      <c r="JP111" s="196">
        <v>0</v>
      </c>
      <c r="JQ111" s="196">
        <f>SUM(Tabelle2[[#This Row],[Jan-23B]:[Mar-23B]])</f>
        <v>0</v>
      </c>
      <c r="JR111" s="196">
        <f>SUM(Tabelle2[[#This Row],[Apr-23B]:[Jun-23B]])</f>
        <v>0</v>
      </c>
      <c r="JS111" s="196">
        <f>SUM(Tabelle2[[#This Row],[Jul-23B]:[Sep-23B]])</f>
        <v>0</v>
      </c>
      <c r="JT111" s="196">
        <f>SUM(Tabelle2[[#This Row],[Oct-23B]:[Dec-23B]])</f>
        <v>0</v>
      </c>
      <c r="JU111" s="196">
        <f>SUM(Tabelle2[[#This Row],[1Q23 B1]:[4Q23 B]])</f>
        <v>0</v>
      </c>
      <c r="JV111" s="196">
        <v>0</v>
      </c>
      <c r="JW111" s="196">
        <v>0</v>
      </c>
      <c r="JX111" s="196">
        <v>0</v>
      </c>
      <c r="JY111" s="196">
        <v>0</v>
      </c>
      <c r="JZ111" s="196">
        <v>0</v>
      </c>
      <c r="KA111" s="196">
        <v>0</v>
      </c>
      <c r="KB111" s="196">
        <v>0</v>
      </c>
      <c r="KC111" s="196">
        <v>0</v>
      </c>
      <c r="KD111" s="196">
        <v>0</v>
      </c>
      <c r="KE111" s="196">
        <v>0</v>
      </c>
      <c r="KF111" s="196" t="str">
        <f>IF(SUM(Tabelle2[[#This Row],[2018 NF]:[2028 NF]],Tabelle2[[#This Row],[2023 B]])&gt;0,"yes","no")</f>
        <v>no</v>
      </c>
      <c r="KG111" s="196">
        <f>IFERROR(INDEX(Tabelle2[[#Headers],[2005 NF]:[2034 NF]],MATCH(TRUE,INDEX(Tabelle2[[#This Row],[2005 NF]:[2034 NF]]&gt;1000,),0)),0)</f>
        <v>0</v>
      </c>
      <c r="KH111" s="196">
        <f>IFERROR(LOOKUP(2,1/(Tabelle2[[#This Row],[2005 NF]:[2035 NF]]&gt;1000),Tabelle2[[#Headers],[2005 NF]:[2035 NF]]),0)</f>
        <v>0</v>
      </c>
      <c r="KI111" s="196">
        <f>SUM(Tabelle2[[#This Row],[Jan 23 NF]:[Mar 23 NF]])</f>
        <v>0</v>
      </c>
      <c r="KJ111" s="196">
        <f>SUM(Tabelle2[[#This Row],[Jan-23B]:[Mar-23B]])</f>
        <v>0</v>
      </c>
      <c r="KK111" s="52">
        <v>0</v>
      </c>
      <c r="KL111" s="52">
        <v>0</v>
      </c>
      <c r="KM111" s="52">
        <v>0</v>
      </c>
      <c r="KN111" s="52">
        <v>0</v>
      </c>
      <c r="KO111" s="52">
        <v>0</v>
      </c>
      <c r="KP111" s="52">
        <v>0</v>
      </c>
      <c r="KQ111" s="52">
        <v>0</v>
      </c>
      <c r="KR111" s="52">
        <v>0</v>
      </c>
      <c r="KS111" s="52">
        <v>0</v>
      </c>
      <c r="KT111" s="52">
        <v>0</v>
      </c>
      <c r="KU111" s="52">
        <v>0</v>
      </c>
      <c r="KV111" s="52">
        <v>0</v>
      </c>
      <c r="KW111" s="52">
        <v>0</v>
      </c>
      <c r="KX111" s="52">
        <v>0</v>
      </c>
      <c r="KY111" s="52">
        <v>0</v>
      </c>
      <c r="KZ111" s="52">
        <v>0</v>
      </c>
      <c r="LA111" s="52" t="e">
        <f>$AV111*2.204623/#REF!*$AP111*Tabelle2[[#This Row],[May 23 NF]]</f>
        <v>#REF!</v>
      </c>
      <c r="LB111" s="52" t="e">
        <f>$AV111*2.204623/#REF!*$AP111*Tabelle2[[#This Row],[Jun 23 NF]]</f>
        <v>#REF!</v>
      </c>
      <c r="LC111" s="52" t="e">
        <f>$AV111*2.204623/#REF!*$AP111*Tabelle2[[#This Row],[Jul 23 NF]]</f>
        <v>#REF!</v>
      </c>
      <c r="LD111" s="52" t="e">
        <f>$AV111*2.204623/#REF!*$AP111*Tabelle2[[#This Row],[Aug 23 NF]]</f>
        <v>#REF!</v>
      </c>
      <c r="LE111" s="52" t="e">
        <f>$AV111*2.204623/#REF!*$AP111*Tabelle2[[#This Row],[Sep 23 NF]]</f>
        <v>#REF!</v>
      </c>
      <c r="LF111" s="52" t="e">
        <f>$AV111*2.204623/#REF!*$AP111*Tabelle2[[#This Row],[Oct 23 NF]]</f>
        <v>#REF!</v>
      </c>
      <c r="LG111" s="52" t="e">
        <f>$AV111*2.204623/#REF!*$AP111*Tabelle2[[#This Row],[Nov 23 NF]]</f>
        <v>#REF!</v>
      </c>
      <c r="LH111" s="52" t="e">
        <f>$AV111*2.204623/#REF!*$AP111*Tabelle2[[#This Row],[Dec 23 NF]]</f>
        <v>#REF!</v>
      </c>
      <c r="LI111" s="52" t="e">
        <f>$AV111*2.204623/#REF!*$AP111*Tabelle2[[#This Row],[Jan 24 NF]]</f>
        <v>#REF!</v>
      </c>
      <c r="LJ111" s="52" t="e">
        <f>$AV111*2.204623/#REF!*$AP111*Tabelle2[[#This Row],[Feb 24 NF]]</f>
        <v>#REF!</v>
      </c>
      <c r="LK111" s="52" t="e">
        <f>$AV111*2.204623/#REF!*$AP111*Tabelle2[[#This Row],[Mar 24 NF]]</f>
        <v>#REF!</v>
      </c>
      <c r="LL111" s="52" t="e">
        <f>$AV111*2.204623/#REF!*$AP111*Tabelle2[[#This Row],[Apr 24 NF]]</f>
        <v>#REF!</v>
      </c>
      <c r="LM111" s="52" t="e">
        <f>$AV111*2.204623/#REF!*$AP111*Tabelle2[[#This Row],[May 24 NF]]</f>
        <v>#REF!</v>
      </c>
      <c r="LN111" s="52" t="e">
        <f>$AV111*2.204623/#REF!*$AP111*Tabelle2[[#This Row],[Jun 24 NF]]</f>
        <v>#REF!</v>
      </c>
      <c r="LO111" s="52" t="e">
        <f>$AV111*2.204623/#REF!*$AP111*Tabelle2[[#This Row],[Jul 24 NF]]</f>
        <v>#REF!</v>
      </c>
      <c r="LP111" s="52" t="e">
        <f>$AV111*2.204623/#REF!*$AP111*Tabelle2[[#This Row],[Aug 24 NF]]</f>
        <v>#REF!</v>
      </c>
      <c r="LQ111" s="52" t="e">
        <f>$AV111*2.204623/#REF!*$AP111*Tabelle2[[#This Row],[Sep 24 NF]]</f>
        <v>#REF!</v>
      </c>
      <c r="LR111" s="52" t="e">
        <f>$AV111*2.204623/#REF!*$AP111*Tabelle2[[#This Row],[Oct 24 NF]]</f>
        <v>#REF!</v>
      </c>
      <c r="LS111" s="52" t="e">
        <f>$AV111*2.204623/#REF!*$AP111*Tabelle2[[#This Row],[Nov 24 NF]]</f>
        <v>#REF!</v>
      </c>
      <c r="LT111" s="52" t="e">
        <f>$AV111*2.204623/#REF!*$AP111*Tabelle2[[#This Row],[Dec 24 NF]]</f>
        <v>#REF!</v>
      </c>
      <c r="LU111" s="198">
        <f>SUM(Tabelle2[[#This Row],[Jan 22 EV]:[Mar 22 EV]])</f>
        <v>0</v>
      </c>
      <c r="LV111" s="198">
        <f>SUM(Tabelle2[[#This Row],[Apr 22 EV]:[Jun 22 EV]])</f>
        <v>0</v>
      </c>
      <c r="LW111" s="198">
        <f>SUM(Tabelle2[[#This Row],[Jul 22 EV]:[Sep 22 EV]])</f>
        <v>0</v>
      </c>
      <c r="LX111" s="198">
        <f>SUM(Tabelle2[[#This Row],[Oct 22 EV]:[Dec 22 EV]])</f>
        <v>0</v>
      </c>
      <c r="LY111" s="198">
        <f>SUM(Tabelle2[[#This Row],[Jan 23 EV]:[Mar 23 EV]])</f>
        <v>0</v>
      </c>
      <c r="LZ111" s="198" t="e">
        <f>SUM(Tabelle2[[#This Row],[Apr 23 EV]:[Jun 23 EV]])</f>
        <v>#REF!</v>
      </c>
      <c r="MA111" s="198" t="e">
        <f>SUM(Tabelle2[[#This Row],[Jul 23 EV]:[Sep 23 EV]])</f>
        <v>#REF!</v>
      </c>
      <c r="MB111" s="198" t="e">
        <f>SUM(Tabelle2[[#This Row],[Oct 23 EV]:[Dec 23 EV]])</f>
        <v>#REF!</v>
      </c>
      <c r="MC111" s="198" t="e">
        <f>SUM(Tabelle2[[#This Row],[Jan 24 EV]:[Mar 24 EV]])</f>
        <v>#REF!</v>
      </c>
      <c r="MD111" s="198" t="e">
        <f>SUM(Tabelle2[[#This Row],[Apr 24 EV]:[Jun 24 EV]])</f>
        <v>#REF!</v>
      </c>
      <c r="ME111" s="198" t="e">
        <f>SUM(Tabelle2[[#This Row],[Jul 24 EV]:[Sep 24 EV]])</f>
        <v>#REF!</v>
      </c>
      <c r="MF111" s="198" t="e">
        <f>SUM(Tabelle2[[#This Row],[Oct 24 EV]:[Dec 24 EV]])</f>
        <v>#REF!</v>
      </c>
      <c r="MG111" s="74">
        <v>0</v>
      </c>
      <c r="MH111" s="74">
        <v>0</v>
      </c>
      <c r="MI111" s="74">
        <v>0</v>
      </c>
      <c r="MJ111" s="74">
        <v>0</v>
      </c>
      <c r="MK111" s="74">
        <v>0</v>
      </c>
      <c r="ML111" s="74">
        <v>0</v>
      </c>
      <c r="MM111" s="74">
        <v>0</v>
      </c>
      <c r="MN111" s="74">
        <v>0</v>
      </c>
      <c r="MO111" s="75">
        <v>0</v>
      </c>
      <c r="MP111" s="98">
        <v>0</v>
      </c>
      <c r="MQ111" s="98" t="e">
        <f>$AS111*2.204623/#REF!*$AP111*HU111</f>
        <v>#REF!</v>
      </c>
      <c r="MR111" s="98" t="e">
        <f>$AT111*2.204623/#REF!*$AP111*HV111</f>
        <v>#REF!</v>
      </c>
      <c r="MS111" s="98">
        <v>0</v>
      </c>
      <c r="MT111" s="98">
        <v>0</v>
      </c>
      <c r="MU111" s="98">
        <v>0</v>
      </c>
      <c r="MV111" s="98">
        <f>SUM(Tabelle2[[#This Row],[Jan 22 EV]:[Dec 22 EV]])</f>
        <v>0</v>
      </c>
      <c r="MW111" s="98" t="e">
        <f>SUM(Tabelle2[[#This Row],[Jan 23 EV]:[Dec 23 EV]])</f>
        <v>#REF!</v>
      </c>
      <c r="MX111" s="98" t="e">
        <f>SUM(Tabelle2[[#This Row],[Jan 24 EV]:[Dec 24 EV]])</f>
        <v>#REF!</v>
      </c>
      <c r="MY111" s="98">
        <f t="shared" si="95"/>
        <v>0</v>
      </c>
      <c r="MZ111" s="98">
        <f t="shared" si="96"/>
        <v>0</v>
      </c>
      <c r="NA111" s="98">
        <f t="shared" si="97"/>
        <v>0</v>
      </c>
      <c r="NB111" s="98">
        <f t="shared" si="98"/>
        <v>0</v>
      </c>
      <c r="NC111" s="52">
        <v>0</v>
      </c>
      <c r="ND111" s="52">
        <v>0</v>
      </c>
      <c r="NE111" s="52">
        <v>0</v>
      </c>
      <c r="NF111" s="52">
        <v>0</v>
      </c>
      <c r="NG111" s="52">
        <v>0</v>
      </c>
      <c r="NH111" s="52">
        <v>0</v>
      </c>
      <c r="NI111" s="52">
        <v>0</v>
      </c>
      <c r="NJ111" s="52">
        <v>0</v>
      </c>
      <c r="NK111" s="52">
        <v>0</v>
      </c>
      <c r="NL111" s="52">
        <v>0</v>
      </c>
      <c r="NM111" s="52">
        <v>0</v>
      </c>
      <c r="NN111" s="52">
        <v>0</v>
      </c>
      <c r="NO111" s="198">
        <f t="shared" si="58"/>
        <v>0</v>
      </c>
      <c r="NP111" s="198">
        <f t="shared" si="59"/>
        <v>0</v>
      </c>
      <c r="NQ111" s="198">
        <f t="shared" si="60"/>
        <v>0</v>
      </c>
      <c r="NR111" s="198">
        <f t="shared" si="61"/>
        <v>0</v>
      </c>
      <c r="NS111" s="198">
        <f t="shared" si="62"/>
        <v>0</v>
      </c>
      <c r="NT111" s="198">
        <v>0</v>
      </c>
      <c r="NU111" s="198">
        <v>0</v>
      </c>
      <c r="NV111" s="198">
        <v>0</v>
      </c>
      <c r="NW111" s="198">
        <v>0</v>
      </c>
      <c r="NX111" s="198">
        <v>0</v>
      </c>
      <c r="NY111" s="198">
        <v>0</v>
      </c>
      <c r="NZ111" s="198">
        <v>0</v>
      </c>
      <c r="OA111" s="198">
        <v>0</v>
      </c>
      <c r="OB111" s="198">
        <v>0</v>
      </c>
      <c r="OC111" s="198">
        <v>0</v>
      </c>
      <c r="OD111" s="198">
        <v>0</v>
      </c>
      <c r="OE111" s="198">
        <v>0</v>
      </c>
      <c r="OF111" s="198">
        <f>SUM(Tabelle2[[#This Row],[Jan 23 B EV]:[Mar 23 B EV]])</f>
        <v>0</v>
      </c>
      <c r="OG111" s="198">
        <f>SUM(Tabelle2[[#This Row],[Apr 23 B EV]:[Jun 23 B EV]])</f>
        <v>0</v>
      </c>
      <c r="OH111" s="198">
        <f>SUM(Tabelle2[[#This Row],[Jul 23 B EV]:[Sep 23 B EV]])</f>
        <v>0</v>
      </c>
      <c r="OI111" s="198">
        <f>SUM(Tabelle2[[#This Row],[Oct 23 B EV]:[Dec 23 B EV]])</f>
        <v>0</v>
      </c>
      <c r="OJ111" s="198">
        <f>SUM(Tabelle2[[#This Row],[Jan 23 B EV]:[Dec 23 B EV]])</f>
        <v>0</v>
      </c>
      <c r="OK111" s="75"/>
      <c r="OL111" s="75"/>
      <c r="OM111" s="43" t="s">
        <v>973</v>
      </c>
      <c r="ON111" s="43">
        <v>0</v>
      </c>
      <c r="OO111" s="43">
        <v>0</v>
      </c>
      <c r="OP111" s="43">
        <v>0</v>
      </c>
      <c r="OQ111" s="75"/>
      <c r="OR111" s="75"/>
      <c r="OS111" s="75"/>
      <c r="OT111" s="75"/>
      <c r="OU111" s="75"/>
      <c r="OV111" s="75"/>
      <c r="OW111" s="75"/>
      <c r="OX111" s="198">
        <v>0</v>
      </c>
      <c r="OY111" s="198">
        <v>0</v>
      </c>
      <c r="OZ111" s="198">
        <v>0</v>
      </c>
      <c r="PA111" s="198">
        <v>0</v>
      </c>
      <c r="PB111" s="353">
        <v>0</v>
      </c>
      <c r="PC111" s="49" t="s">
        <v>57</v>
      </c>
      <c r="PD111" s="341" t="s">
        <v>162</v>
      </c>
      <c r="PE111" s="317" t="s">
        <v>159</v>
      </c>
      <c r="PF111" s="221" t="s">
        <v>184</v>
      </c>
      <c r="PG111" s="342">
        <v>0</v>
      </c>
      <c r="PH111" s="221">
        <v>0</v>
      </c>
      <c r="PI111" s="30">
        <v>1</v>
      </c>
      <c r="PJ111" s="30" t="s">
        <v>184</v>
      </c>
      <c r="PK111" s="30">
        <v>0</v>
      </c>
      <c r="PL111" s="30"/>
      <c r="PM111" s="317"/>
      <c r="PN111" s="341">
        <v>0</v>
      </c>
      <c r="PO111" s="12" t="s">
        <v>1010</v>
      </c>
      <c r="PP111" s="200">
        <v>1853.1784943461187</v>
      </c>
      <c r="PQ111" s="56">
        <v>1679.5846313274626</v>
      </c>
      <c r="PR111" s="56">
        <v>1794.9232968607714</v>
      </c>
      <c r="PS111" s="56">
        <v>1785.9007771451679</v>
      </c>
      <c r="PT111" s="200">
        <v>1412.4560199401053</v>
      </c>
      <c r="PU111" s="200">
        <v>1420.766332400392</v>
      </c>
      <c r="PV111" s="200">
        <v>0</v>
      </c>
      <c r="PW111" s="200">
        <v>0</v>
      </c>
      <c r="PX111" s="200" t="e">
        <f>IF($PI111=1,SUMIF(#REF!,$PF111,#REF!),SUMIF(#REF!,$PJ111,#REF!))</f>
        <v>#REF!</v>
      </c>
      <c r="PY111" s="200" t="e">
        <f>IF($PI111=1,SUMIF(#REF!,$PF111,#REF!),SUMIF(#REF!,$PJ111,#REF!))</f>
        <v>#REF!</v>
      </c>
      <c r="PZ111" s="200" t="e">
        <f>IF($PI111=1,SUMIF(#REF!,$PF111,#REF!),SUMIF(#REF!,$PJ111,#REF!))</f>
        <v>#REF!</v>
      </c>
      <c r="QA111" s="200" t="e">
        <f>IF($PI111=1,SUMIF(#REF!,$PF111,#REF!),SUMIF(#REF!,$PJ111,#REF!))</f>
        <v>#REF!</v>
      </c>
      <c r="QB111" s="200" t="e">
        <f>IF($PI111=1,SUMIF(#REF!,$PF111,#REF!),SUMIF(#REF!,$PJ111,#REF!))</f>
        <v>#REF!</v>
      </c>
      <c r="QC111" s="200" t="e">
        <f>IF($PI111=1,SUMIF(#REF!,$PF111,#REF!),SUMIF(#REF!,$PJ111,#REF!))</f>
        <v>#REF!</v>
      </c>
      <c r="QD111" s="57">
        <f t="shared" si="55"/>
        <v>1.2428926271823222</v>
      </c>
      <c r="QE111" s="57">
        <f t="shared" si="56"/>
        <v>1.328243239676971</v>
      </c>
      <c r="QF111" s="57">
        <f t="shared" si="94"/>
        <v>1.3215665750874244</v>
      </c>
      <c r="QG111" s="57">
        <f t="shared" si="57"/>
        <v>1.0452174547556778</v>
      </c>
      <c r="QH111" s="57">
        <f t="shared" si="87"/>
        <v>1.05136708597629</v>
      </c>
      <c r="QI111" s="57">
        <f t="shared" si="88"/>
        <v>0</v>
      </c>
      <c r="QJ111" s="57">
        <f>IF(Tabelle2[[#This Row],[Index and Premium Usage]]=1,($AW111*(1+$AZ111))*(PW111*(1+$PG111)+$PH111)/1000,($AW111*(1+$AZ111))*(PW111*(1+$PG111)+$PK111)/1000)</f>
        <v>0</v>
      </c>
      <c r="QK111" s="57" t="e">
        <f>IF($PI111=1,($AW111*(1+$AY111))*(PX111*(1+$PG111)+$PH111)/1000,($AW111*(1+$AZ111))*(PX111*(1+$PG111)+$PK111+Tabelle2[[#This Row],[Premium VW 2023]])/1000)</f>
        <v>#REF!</v>
      </c>
      <c r="QL111" s="57" t="e">
        <f t="shared" si="89"/>
        <v>#REF!</v>
      </c>
      <c r="QM111" s="57" t="e">
        <f t="shared" si="90"/>
        <v>#REF!</v>
      </c>
      <c r="QN111" s="57" t="e">
        <f t="shared" si="91"/>
        <v>#REF!</v>
      </c>
      <c r="QO111" s="57" t="e">
        <f t="shared" si="92"/>
        <v>#REF!</v>
      </c>
      <c r="QP111" s="57" t="e">
        <f t="shared" si="93"/>
        <v>#REF!</v>
      </c>
    </row>
    <row r="112" spans="1:458" ht="15" customHeight="1">
      <c r="A112" s="94" t="s">
        <v>892</v>
      </c>
      <c r="B112" s="94" t="s">
        <v>87</v>
      </c>
      <c r="C112" s="94" t="s">
        <v>1553</v>
      </c>
      <c r="D112" s="94" t="s">
        <v>108</v>
      </c>
      <c r="E112" s="172" t="s">
        <v>304</v>
      </c>
      <c r="F112" s="94" t="s">
        <v>304</v>
      </c>
      <c r="G112" s="94" t="s">
        <v>304</v>
      </c>
      <c r="H112" s="2" t="s">
        <v>1557</v>
      </c>
      <c r="I112" s="188" t="s">
        <v>1690</v>
      </c>
      <c r="J112" s="94" t="s">
        <v>444</v>
      </c>
      <c r="K112" s="94" t="s">
        <v>28</v>
      </c>
      <c r="L112" s="94" t="s">
        <v>28</v>
      </c>
      <c r="M112" s="94" t="s">
        <v>675</v>
      </c>
      <c r="N112" s="1"/>
      <c r="O112" s="1"/>
      <c r="P112" s="17"/>
      <c r="R112" s="94"/>
      <c r="S112" s="94"/>
      <c r="T112" s="94" t="s">
        <v>1282</v>
      </c>
      <c r="U112" s="94" t="s">
        <v>38</v>
      </c>
      <c r="V112" s="94"/>
      <c r="W112" s="94"/>
      <c r="X112" s="94"/>
      <c r="Y112" s="94" t="s">
        <v>235</v>
      </c>
      <c r="Z112" s="94" t="s">
        <v>261</v>
      </c>
      <c r="AA112" s="1" t="s">
        <v>676</v>
      </c>
      <c r="AB112" s="1"/>
      <c r="AC112" s="1"/>
      <c r="AD112" s="94"/>
      <c r="AE112" s="94"/>
      <c r="AF112" s="94" t="s">
        <v>119</v>
      </c>
      <c r="AG112" s="2"/>
      <c r="AH112" s="2"/>
      <c r="AI112" s="2"/>
      <c r="AJ112" s="2" t="s">
        <v>120</v>
      </c>
      <c r="AK112" s="20"/>
      <c r="AL112" s="24"/>
      <c r="AM112" s="24"/>
      <c r="AN112" s="24"/>
      <c r="AO112" s="24"/>
      <c r="AP112" s="13">
        <v>1</v>
      </c>
      <c r="AQ112" s="33"/>
      <c r="AR112" s="37">
        <v>0.67200000000000004</v>
      </c>
      <c r="AS112" s="73">
        <v>0.67200000000000004</v>
      </c>
      <c r="AT112" s="73">
        <v>0.67200000000000004</v>
      </c>
      <c r="AU112" s="73">
        <v>0.67200000000000004</v>
      </c>
      <c r="AV112" s="73">
        <v>0.67200000000000004</v>
      </c>
      <c r="AW112" s="33">
        <v>0.67200000000000004</v>
      </c>
      <c r="AX112" s="193"/>
      <c r="AY112" s="36">
        <v>0</v>
      </c>
      <c r="AZ112" s="36">
        <v>0</v>
      </c>
      <c r="BA112" s="96">
        <v>0</v>
      </c>
      <c r="BB112" s="96">
        <v>0</v>
      </c>
      <c r="BC112" s="96">
        <v>0</v>
      </c>
      <c r="BD112" s="96">
        <v>0</v>
      </c>
      <c r="BE112" s="133">
        <v>0</v>
      </c>
      <c r="BF112" s="133">
        <v>0</v>
      </c>
      <c r="BG112" s="133">
        <v>0</v>
      </c>
      <c r="BH112" s="133">
        <v>0</v>
      </c>
      <c r="BI112" s="133">
        <v>0</v>
      </c>
      <c r="BJ112" s="133">
        <v>0</v>
      </c>
      <c r="BK112" s="133">
        <v>0</v>
      </c>
      <c r="BL112" s="133">
        <v>0</v>
      </c>
      <c r="BM112" s="96">
        <v>0</v>
      </c>
      <c r="BN112" s="96">
        <v>0</v>
      </c>
      <c r="BO112" s="96">
        <v>0</v>
      </c>
      <c r="BP112" s="96">
        <v>0</v>
      </c>
      <c r="BQ112" s="96">
        <v>0</v>
      </c>
      <c r="BR112" s="96">
        <v>0</v>
      </c>
      <c r="BS112" s="96">
        <v>0</v>
      </c>
      <c r="BT112" s="96">
        <v>0</v>
      </c>
      <c r="BU112" s="96">
        <v>0</v>
      </c>
      <c r="BV112" s="96">
        <v>0</v>
      </c>
      <c r="BW112" s="96">
        <v>0</v>
      </c>
      <c r="BX112" s="96">
        <v>0</v>
      </c>
      <c r="BY112" s="96">
        <v>0</v>
      </c>
      <c r="BZ112" s="96">
        <v>0</v>
      </c>
      <c r="CA112" s="96">
        <v>0</v>
      </c>
      <c r="CB112" s="96">
        <v>0</v>
      </c>
      <c r="CC112" s="96">
        <v>0</v>
      </c>
      <c r="CD112" s="96">
        <v>0</v>
      </c>
      <c r="CE112" s="96">
        <v>0</v>
      </c>
      <c r="CF112" s="96">
        <v>0</v>
      </c>
      <c r="CG112" s="96">
        <v>0</v>
      </c>
      <c r="CH112" s="96">
        <v>0</v>
      </c>
      <c r="CI112" s="96">
        <v>0</v>
      </c>
      <c r="CJ112" s="96">
        <v>0</v>
      </c>
      <c r="CK112" s="95">
        <f>SUM(Tabelle2[[#This Row],[Jan 22 CF]:[Mar 22 CF]])</f>
        <v>0</v>
      </c>
      <c r="CL112" s="95">
        <f>SUM(Tabelle2[[#This Row],[Apr 22 CF]:[Jun 22 CF]])</f>
        <v>0</v>
      </c>
      <c r="CM112" s="95">
        <f>SUM(Tabelle2[[#This Row],[Jul 22 CF]:[Sep 22 CF]])</f>
        <v>0</v>
      </c>
      <c r="CN112" s="95">
        <f>SUM(Tabelle2[[#This Row],[Oct 22 CF]:[Dec 22 CF]])</f>
        <v>0</v>
      </c>
      <c r="CO112" s="95">
        <f>SUM(Tabelle2[[#This Row],[Jan 23 CF]:[Mar 23 CF]])</f>
        <v>0</v>
      </c>
      <c r="CP112" s="95">
        <f>SUM(Tabelle2[[#This Row],[Apr 23 CF]:[Jun 23 CF]])</f>
        <v>0</v>
      </c>
      <c r="CQ112" s="95">
        <f>SUM(Tabelle2[[#This Row],[Jul 23 CF]:[Sep 23 CF]])</f>
        <v>0</v>
      </c>
      <c r="CR112" s="95">
        <f>SUM(Tabelle2[[#This Row],[Oct 23 CF]:[Dec 23 CF]])</f>
        <v>0</v>
      </c>
      <c r="CS112" s="95">
        <f>SUM(Tabelle2[[#This Row],[Jan 24 CF]:[Mar 24 CF]])</f>
        <v>0</v>
      </c>
      <c r="CT112" s="95">
        <f>SUM(Tabelle2[[#This Row],[Apr 24 CF]:[Jun 24 CF]])</f>
        <v>0</v>
      </c>
      <c r="CU112" s="95">
        <f>SUM(Tabelle2[[#This Row],[Jul 24 CF]:[Sep 24 CF]])</f>
        <v>0</v>
      </c>
      <c r="CV112" s="95">
        <f>SUM(Tabelle2[[#This Row],[Oct 24 CF]:[Dec 24 CF]])</f>
        <v>0</v>
      </c>
      <c r="CW112" s="98">
        <v>0</v>
      </c>
      <c r="CX112" s="275">
        <v>0</v>
      </c>
      <c r="CY112" s="98">
        <v>0</v>
      </c>
      <c r="CZ112" s="52">
        <v>0</v>
      </c>
      <c r="DA112" s="52">
        <f>SUM(Tabelle2[[#This Row],[Jan 22 CF]:[Dec 22 CF]])</f>
        <v>0</v>
      </c>
      <c r="DB112" s="98">
        <f>SUM(Tabelle2[[#This Row],[Jan 23 CF]:[Dec 23 CF]])</f>
        <v>0</v>
      </c>
      <c r="DC112" s="98">
        <f>SUM(Tabelle2[[#This Row],[Jan 24 CF]:[Dec 24 CF]])</f>
        <v>0</v>
      </c>
      <c r="DD112" s="98">
        <v>0</v>
      </c>
      <c r="DE112" s="98">
        <v>0</v>
      </c>
      <c r="DF112" s="98">
        <v>0</v>
      </c>
      <c r="DG112" s="98">
        <v>0</v>
      </c>
      <c r="DH112" s="98">
        <v>0</v>
      </c>
      <c r="DI112" s="98">
        <v>0</v>
      </c>
      <c r="DJ112" s="98">
        <v>0</v>
      </c>
      <c r="DK112" s="98">
        <v>0</v>
      </c>
      <c r="DL112" s="98">
        <v>0</v>
      </c>
      <c r="DM112" s="98">
        <v>0</v>
      </c>
      <c r="DN112" s="95"/>
      <c r="DO112" s="95"/>
      <c r="DP112" s="226">
        <v>0.95</v>
      </c>
      <c r="DQ112" s="226">
        <v>0.92500000000000004</v>
      </c>
      <c r="DR112" s="226">
        <v>0.8</v>
      </c>
      <c r="DS112" s="226">
        <v>0.85</v>
      </c>
      <c r="DT112" s="226">
        <v>0.9</v>
      </c>
      <c r="DU112" s="226">
        <v>0.9</v>
      </c>
      <c r="DV112" s="226">
        <v>0.9</v>
      </c>
      <c r="DW112" s="226">
        <v>0.9</v>
      </c>
      <c r="DX112" s="226">
        <v>0.9</v>
      </c>
      <c r="DY112" s="226">
        <v>0.9</v>
      </c>
      <c r="DZ112" s="226">
        <v>0.9</v>
      </c>
      <c r="EA112" s="226">
        <v>0.88</v>
      </c>
      <c r="EB112" s="226">
        <v>0.9</v>
      </c>
      <c r="EC112" s="226">
        <v>0.93</v>
      </c>
      <c r="ED112" s="226">
        <v>0.93</v>
      </c>
      <c r="EE112" s="226">
        <v>0.9</v>
      </c>
      <c r="EF112" s="316">
        <v>0.9</v>
      </c>
      <c r="EG112" s="316">
        <v>0.9</v>
      </c>
      <c r="EH112" s="316">
        <v>0.9</v>
      </c>
      <c r="EI112" s="226">
        <v>0.95</v>
      </c>
      <c r="EJ112" s="226">
        <v>0.95</v>
      </c>
      <c r="EK112" s="226">
        <v>0.95</v>
      </c>
      <c r="EL112" s="226">
        <v>0.97499999999999998</v>
      </c>
      <c r="EM112" s="226">
        <v>0.95</v>
      </c>
      <c r="EN112" s="226">
        <v>0.9</v>
      </c>
      <c r="EO112" s="226">
        <v>0.9</v>
      </c>
      <c r="EP112" s="226">
        <v>0.9</v>
      </c>
      <c r="EQ112" s="226">
        <v>0.9</v>
      </c>
      <c r="ER112" s="226">
        <v>0.9</v>
      </c>
      <c r="ES112" s="226">
        <v>0.9</v>
      </c>
      <c r="ET112" s="226">
        <v>0.9</v>
      </c>
      <c r="EU112" s="226">
        <v>0.9</v>
      </c>
      <c r="EV112" s="226">
        <v>0.9</v>
      </c>
      <c r="EW112" s="226">
        <v>0.9</v>
      </c>
      <c r="EX112" s="226">
        <v>0.9</v>
      </c>
      <c r="EY112" s="226">
        <v>0.9</v>
      </c>
      <c r="EZ112" s="316">
        <v>0.9</v>
      </c>
      <c r="FA112" s="226">
        <v>0.9</v>
      </c>
      <c r="FB112" s="226">
        <v>0.85</v>
      </c>
      <c r="FC112" s="226">
        <v>0.85</v>
      </c>
      <c r="FD112" s="226">
        <v>0.85</v>
      </c>
      <c r="FE112" s="226">
        <v>0.85</v>
      </c>
      <c r="FF112" s="226">
        <v>0.85</v>
      </c>
      <c r="FG112" s="226">
        <v>0.85</v>
      </c>
      <c r="FH112" s="226">
        <v>0.85</v>
      </c>
      <c r="FI112" s="226">
        <v>0.85</v>
      </c>
      <c r="FJ112" s="226">
        <v>0.85</v>
      </c>
      <c r="FK112" s="226">
        <v>0.85</v>
      </c>
      <c r="FL112" s="226">
        <v>0.85</v>
      </c>
      <c r="FM112" s="195">
        <f t="shared" si="70"/>
        <v>0</v>
      </c>
      <c r="FN112" s="195">
        <f t="shared" si="71"/>
        <v>0</v>
      </c>
      <c r="FO112" s="195">
        <f t="shared" si="72"/>
        <v>0</v>
      </c>
      <c r="FP112" s="195">
        <f t="shared" si="73"/>
        <v>0</v>
      </c>
      <c r="FQ112" s="195">
        <f t="shared" si="74"/>
        <v>0</v>
      </c>
      <c r="FR112" s="195">
        <f t="shared" si="75"/>
        <v>0</v>
      </c>
      <c r="FS112" s="195">
        <f t="shared" si="76"/>
        <v>0</v>
      </c>
      <c r="FT112" s="95">
        <f t="shared" si="77"/>
        <v>0</v>
      </c>
      <c r="FU112" s="95">
        <f t="shared" si="78"/>
        <v>0</v>
      </c>
      <c r="FV112" s="95">
        <f t="shared" si="79"/>
        <v>0</v>
      </c>
      <c r="FW112" s="95">
        <f t="shared" si="80"/>
        <v>0</v>
      </c>
      <c r="FX112" s="95">
        <f t="shared" si="81"/>
        <v>0</v>
      </c>
      <c r="FY112" s="95">
        <f t="shared" si="82"/>
        <v>0</v>
      </c>
      <c r="FZ112" s="95">
        <f t="shared" si="83"/>
        <v>0</v>
      </c>
      <c r="GA112" s="95">
        <f t="shared" si="63"/>
        <v>0</v>
      </c>
      <c r="GB112" s="95">
        <f t="shared" si="64"/>
        <v>0</v>
      </c>
      <c r="GC112" s="95">
        <f t="shared" si="65"/>
        <v>0</v>
      </c>
      <c r="GD112" s="95">
        <f t="shared" si="66"/>
        <v>0</v>
      </c>
      <c r="GE112" s="95">
        <f t="shared" si="67"/>
        <v>0</v>
      </c>
      <c r="GF112" s="95">
        <f t="shared" si="68"/>
        <v>0</v>
      </c>
      <c r="GG112" s="95">
        <f t="shared" si="69"/>
        <v>0</v>
      </c>
      <c r="GH112" s="95">
        <f t="shared" si="84"/>
        <v>0</v>
      </c>
      <c r="GI112" s="95">
        <f>BW112*Tabelle2[[#This Row],[Nov 2023 AF]]</f>
        <v>0</v>
      </c>
      <c r="GJ112" s="95">
        <f>BX112*Tabelle2[[#This Row],[Dec 2023 AF]]</f>
        <v>0</v>
      </c>
      <c r="GK112" s="95">
        <f>BY112*Tabelle2[[#This Row],[Jan 2024 AF]]</f>
        <v>0</v>
      </c>
      <c r="GL112" s="95">
        <f>BZ112*Tabelle2[[#This Row],[Feb 2024 AF]]</f>
        <v>0</v>
      </c>
      <c r="GM112" s="95">
        <f>CA112*Tabelle2[[#This Row],[Mar 2024 AF]]</f>
        <v>0</v>
      </c>
      <c r="GN112" s="95">
        <f>CB112*Tabelle2[[#This Row],[Apr 2024 AF]]</f>
        <v>0</v>
      </c>
      <c r="GO112" s="95">
        <f>CC112*Tabelle2[[#This Row],[May 2024 AF]]</f>
        <v>0</v>
      </c>
      <c r="GP112" s="95">
        <f>CD112*Tabelle2[[#This Row],[Jun 2024 AF]]</f>
        <v>0</v>
      </c>
      <c r="GQ112" s="95">
        <f>CE112*Tabelle2[[#This Row],[Jul 2024 AF]]</f>
        <v>0</v>
      </c>
      <c r="GR112" s="95">
        <f>CF112*Tabelle2[[#This Row],[Aug 2024 AF]]</f>
        <v>0</v>
      </c>
      <c r="GS112" s="95">
        <f>CG112*Tabelle2[[#This Row],[Sep 2024 AF]]</f>
        <v>0</v>
      </c>
      <c r="GT112" s="95">
        <f>CH112*Tabelle2[[#This Row],[Oct 2024 AF]]</f>
        <v>0</v>
      </c>
      <c r="GU112" s="95">
        <f>CI112*Tabelle2[[#This Row],[Nov 2024 AF]]</f>
        <v>0</v>
      </c>
      <c r="GV112" s="95">
        <f>CJ112*Tabelle2[[#This Row],[Dec 2024 AF]]</f>
        <v>0</v>
      </c>
      <c r="GW112" s="95">
        <f>SUM(Tabelle2[[#This Row],[Jan 22 NF]:[Mar 22 NF]])</f>
        <v>0</v>
      </c>
      <c r="GX112" s="95">
        <f>SUM(Tabelle2[[#This Row],[Apr 22 NF]:[Jun 22 NF]])</f>
        <v>0</v>
      </c>
      <c r="GY112" s="95">
        <f>SUM(Tabelle2[[#This Row],[Jul 22 NF]:[Sep 22 NF]])</f>
        <v>0</v>
      </c>
      <c r="GZ112" s="95">
        <f>SUM(Tabelle2[[#This Row],[Oct 22 NF]:[Dec 22 NF]])</f>
        <v>0</v>
      </c>
      <c r="HA112" s="98">
        <f>SUM(Tabelle2[[#This Row],[Jan 23 NF]:[Mar 23 NF]])</f>
        <v>0</v>
      </c>
      <c r="HB112" s="98">
        <f>SUM(Tabelle2[[#This Row],[Apr 23 NF]:[Jun 23 NF]])</f>
        <v>0</v>
      </c>
      <c r="HC112" s="98">
        <f>SUM(Tabelle2[[#This Row],[Jul 23 NF]:[Sep 23 NF]])</f>
        <v>0</v>
      </c>
      <c r="HD112" s="98">
        <f>SUM(Tabelle2[[#This Row],[Oct 23 NF]:[Dec 23 NF]])</f>
        <v>0</v>
      </c>
      <c r="HE112" s="95">
        <f>SUM(Tabelle2[[#This Row],[Jan 24 NF]:[Mar 24 NF]])</f>
        <v>0</v>
      </c>
      <c r="HF112" s="98">
        <f>SUM(Tabelle2[[#This Row],[Apr 24 NF]:[Jun 24 NF]])</f>
        <v>0</v>
      </c>
      <c r="HG112" s="98">
        <f>SUM(Tabelle2[[#This Row],[Jul 24 NF]:[Sep 24 NF]])</f>
        <v>0</v>
      </c>
      <c r="HH112" s="98">
        <f>SUM(Tabelle2[[#This Row],[Oct 24 NF]:[Dec 24 NF]])</f>
        <v>0</v>
      </c>
      <c r="HI112" s="75">
        <v>0</v>
      </c>
      <c r="HJ112" s="75">
        <v>0</v>
      </c>
      <c r="HK112" s="75">
        <v>0</v>
      </c>
      <c r="HL112" s="75">
        <v>0</v>
      </c>
      <c r="HM112" s="75">
        <v>0</v>
      </c>
      <c r="HN112" s="75">
        <v>0</v>
      </c>
      <c r="HO112" s="75">
        <v>0</v>
      </c>
      <c r="HP112" s="75">
        <v>0</v>
      </c>
      <c r="HQ112" s="75">
        <v>0</v>
      </c>
      <c r="HR112" s="75">
        <v>0</v>
      </c>
      <c r="HS112" s="75">
        <v>0</v>
      </c>
      <c r="HT112" s="75">
        <v>0</v>
      </c>
      <c r="HU112" s="75">
        <v>0</v>
      </c>
      <c r="HV112" s="98">
        <v>0</v>
      </c>
      <c r="HW112" s="98">
        <v>0</v>
      </c>
      <c r="HX112" s="98">
        <v>0</v>
      </c>
      <c r="HY112" s="98">
        <v>0</v>
      </c>
      <c r="HZ112" s="98">
        <f>SUM(Tabelle2[[#This Row],[Jan 22 NF]:[Dec 22 NF]])</f>
        <v>0</v>
      </c>
      <c r="IA112" s="98">
        <f>SUM(Tabelle2[[#This Row],[Jan 23 NF]:[Dec 23 NF]])</f>
        <v>0</v>
      </c>
      <c r="IB112" s="98">
        <f>SUM(Tabelle2[[#This Row],[Jan 24 NF]:[Dec 24 NF]])</f>
        <v>0</v>
      </c>
      <c r="IC112" s="98">
        <f>IFERROR(Tabelle2[[#This Row],[2025 CF]]*Tabelle2[[#This Row],[2025 AF]],0)</f>
        <v>0</v>
      </c>
      <c r="ID112" s="98">
        <f>IFERROR(Tabelle2[[#This Row],[2026 CF]]*Tabelle2[[#This Row],[2026 AF]],0)</f>
        <v>0</v>
      </c>
      <c r="IE112" s="98">
        <f>IFERROR(Tabelle2[[#This Row],[2027 CF]]*Tabelle2[[#This Row],[2027 AF]],0)</f>
        <v>0</v>
      </c>
      <c r="IF112" s="98">
        <f>IFERROR(Tabelle2[[#This Row],[2028 CF]]*Tabelle2[[#This Row],[2028 AF]],0)</f>
        <v>0</v>
      </c>
      <c r="IG112" s="98">
        <f>IFERROR(Tabelle2[[#This Row],[2029 CF]]*Tabelle2[[#This Row],[2029 AF]],0)</f>
        <v>0</v>
      </c>
      <c r="IH112" s="98">
        <f>IFERROR(Tabelle2[[#This Row],[2030 CF]]*Tabelle2[[#This Row],[2030 AF]],0)</f>
        <v>0</v>
      </c>
      <c r="II112" s="98">
        <f>IFERROR(Tabelle2[[#This Row],[2031 CF]]*Tabelle2[[#This Row],[2031 AF]],0)</f>
        <v>0</v>
      </c>
      <c r="IJ112" s="98">
        <f>IFERROR(Tabelle2[[#This Row],[2032 CF]]*Tabelle2[[#This Row],[2032 AF]],0)</f>
        <v>0</v>
      </c>
      <c r="IK112" s="98">
        <f>IFERROR(Tabelle2[[#This Row],[2033 CF]]*Tabelle2[[#This Row],[2033 AF]],0)</f>
        <v>0</v>
      </c>
      <c r="IL112" s="98">
        <f>IFERROR(Tabelle2[[#This Row],[2034 CF]]*Tabelle2[[#This Row],[2034 AF]],0)</f>
        <v>0</v>
      </c>
      <c r="IM112" s="98">
        <f>IFERROR(Tabelle2[[#This Row],[2035 CF]]*Tabelle2[[#This Row],[2035 AF]],0)</f>
        <v>0</v>
      </c>
      <c r="IN112" s="51">
        <v>0</v>
      </c>
      <c r="IO112" s="51">
        <v>0</v>
      </c>
      <c r="IP112" s="51">
        <v>0</v>
      </c>
      <c r="IQ112" s="51">
        <v>0</v>
      </c>
      <c r="IR112" s="51">
        <v>0</v>
      </c>
      <c r="IS112" s="51">
        <v>0</v>
      </c>
      <c r="IT112" s="51">
        <v>0</v>
      </c>
      <c r="IU112" s="51">
        <v>0</v>
      </c>
      <c r="IV112" s="51">
        <v>0</v>
      </c>
      <c r="IW112" s="51">
        <v>0</v>
      </c>
      <c r="IX112" s="51">
        <v>0</v>
      </c>
      <c r="IY112" s="51">
        <v>0</v>
      </c>
      <c r="IZ112" s="199">
        <v>0</v>
      </c>
      <c r="JA112" s="199">
        <v>0</v>
      </c>
      <c r="JB112" s="199">
        <v>0</v>
      </c>
      <c r="JC112" s="199">
        <v>0</v>
      </c>
      <c r="JD112" s="199">
        <v>0</v>
      </c>
      <c r="JE112" s="196">
        <v>0</v>
      </c>
      <c r="JF112" s="196">
        <v>0</v>
      </c>
      <c r="JG112" s="196">
        <v>0</v>
      </c>
      <c r="JH112" s="196">
        <v>0</v>
      </c>
      <c r="JI112" s="196">
        <v>0</v>
      </c>
      <c r="JJ112" s="196">
        <v>0</v>
      </c>
      <c r="JK112" s="196">
        <v>0</v>
      </c>
      <c r="JL112" s="196">
        <v>0</v>
      </c>
      <c r="JM112" s="196">
        <v>0</v>
      </c>
      <c r="JN112" s="196">
        <v>0</v>
      </c>
      <c r="JO112" s="196">
        <v>0</v>
      </c>
      <c r="JP112" s="196">
        <v>0</v>
      </c>
      <c r="JQ112" s="196">
        <f>SUM(Tabelle2[[#This Row],[Jan-23B]:[Mar-23B]])</f>
        <v>0</v>
      </c>
      <c r="JR112" s="196">
        <f>SUM(Tabelle2[[#This Row],[Apr-23B]:[Jun-23B]])</f>
        <v>0</v>
      </c>
      <c r="JS112" s="196">
        <f>SUM(Tabelle2[[#This Row],[Jul-23B]:[Sep-23B]])</f>
        <v>0</v>
      </c>
      <c r="JT112" s="196">
        <f>SUM(Tabelle2[[#This Row],[Oct-23B]:[Dec-23B]])</f>
        <v>0</v>
      </c>
      <c r="JU112" s="196">
        <f>SUM(Tabelle2[[#This Row],[1Q23 B1]:[4Q23 B]])</f>
        <v>0</v>
      </c>
      <c r="JV112" s="196">
        <v>0</v>
      </c>
      <c r="JW112" s="196">
        <v>0</v>
      </c>
      <c r="JX112" s="196">
        <v>0</v>
      </c>
      <c r="JY112" s="196">
        <v>0</v>
      </c>
      <c r="JZ112" s="196">
        <v>0</v>
      </c>
      <c r="KA112" s="196">
        <v>0</v>
      </c>
      <c r="KB112" s="196">
        <v>0</v>
      </c>
      <c r="KC112" s="196">
        <v>0</v>
      </c>
      <c r="KD112" s="196">
        <v>0</v>
      </c>
      <c r="KE112" s="196">
        <v>0</v>
      </c>
      <c r="KF112" s="196" t="str">
        <f>IF(SUM(Tabelle2[[#This Row],[2018 NF]:[2028 NF]],Tabelle2[[#This Row],[2023 B]])&gt;0,"yes","no")</f>
        <v>no</v>
      </c>
      <c r="KG112" s="196">
        <f>IFERROR(INDEX(Tabelle2[[#Headers],[2005 NF]:[2034 NF]],MATCH(TRUE,INDEX(Tabelle2[[#This Row],[2005 NF]:[2034 NF]]&gt;1000,),0)),0)</f>
        <v>0</v>
      </c>
      <c r="KH112" s="196">
        <f>IFERROR(LOOKUP(2,1/(Tabelle2[[#This Row],[2005 NF]:[2035 NF]]&gt;1000),Tabelle2[[#Headers],[2005 NF]:[2035 NF]]),0)</f>
        <v>0</v>
      </c>
      <c r="KI112" s="196">
        <f>SUM(Tabelle2[[#This Row],[Jan 23 NF]:[Mar 23 NF]])</f>
        <v>0</v>
      </c>
      <c r="KJ112" s="196">
        <f>SUM(Tabelle2[[#This Row],[Jan-23B]:[Mar-23B]])</f>
        <v>0</v>
      </c>
      <c r="KK112" s="52">
        <v>0</v>
      </c>
      <c r="KL112" s="52">
        <v>0</v>
      </c>
      <c r="KM112" s="52">
        <v>0</v>
      </c>
      <c r="KN112" s="52">
        <v>0</v>
      </c>
      <c r="KO112" s="52">
        <v>0</v>
      </c>
      <c r="KP112" s="52">
        <v>0</v>
      </c>
      <c r="KQ112" s="52">
        <v>0</v>
      </c>
      <c r="KR112" s="52">
        <v>0</v>
      </c>
      <c r="KS112" s="52">
        <v>0</v>
      </c>
      <c r="KT112" s="52">
        <v>0</v>
      </c>
      <c r="KU112" s="52">
        <v>0</v>
      </c>
      <c r="KV112" s="52">
        <v>0</v>
      </c>
      <c r="KW112" s="52">
        <v>0</v>
      </c>
      <c r="KX112" s="52">
        <v>0</v>
      </c>
      <c r="KY112" s="52">
        <v>0</v>
      </c>
      <c r="KZ112" s="52">
        <v>0</v>
      </c>
      <c r="LA112" s="52" t="e">
        <f>$AV112*2.204623/#REF!*$AP112*Tabelle2[[#This Row],[May 23 NF]]</f>
        <v>#REF!</v>
      </c>
      <c r="LB112" s="52" t="e">
        <f>$AV112*2.204623/#REF!*$AP112*Tabelle2[[#This Row],[Jun 23 NF]]</f>
        <v>#REF!</v>
      </c>
      <c r="LC112" s="52" t="e">
        <f>$AV112*2.204623/#REF!*$AP112*Tabelle2[[#This Row],[Jul 23 NF]]</f>
        <v>#REF!</v>
      </c>
      <c r="LD112" s="52" t="e">
        <f>$AV112*2.204623/#REF!*$AP112*Tabelle2[[#This Row],[Aug 23 NF]]</f>
        <v>#REF!</v>
      </c>
      <c r="LE112" s="52" t="e">
        <f>$AV112*2.204623/#REF!*$AP112*Tabelle2[[#This Row],[Sep 23 NF]]</f>
        <v>#REF!</v>
      </c>
      <c r="LF112" s="52" t="e">
        <f>$AV112*2.204623/#REF!*$AP112*Tabelle2[[#This Row],[Oct 23 NF]]</f>
        <v>#REF!</v>
      </c>
      <c r="LG112" s="52" t="e">
        <f>$AV112*2.204623/#REF!*$AP112*Tabelle2[[#This Row],[Nov 23 NF]]</f>
        <v>#REF!</v>
      </c>
      <c r="LH112" s="52" t="e">
        <f>$AV112*2.204623/#REF!*$AP112*Tabelle2[[#This Row],[Dec 23 NF]]</f>
        <v>#REF!</v>
      </c>
      <c r="LI112" s="52" t="e">
        <f>$AV112*2.204623/#REF!*$AP112*Tabelle2[[#This Row],[Jan 24 NF]]</f>
        <v>#REF!</v>
      </c>
      <c r="LJ112" s="52" t="e">
        <f>$AV112*2.204623/#REF!*$AP112*Tabelle2[[#This Row],[Feb 24 NF]]</f>
        <v>#REF!</v>
      </c>
      <c r="LK112" s="52" t="e">
        <f>$AV112*2.204623/#REF!*$AP112*Tabelle2[[#This Row],[Mar 24 NF]]</f>
        <v>#REF!</v>
      </c>
      <c r="LL112" s="52" t="e">
        <f>$AV112*2.204623/#REF!*$AP112*Tabelle2[[#This Row],[Apr 24 NF]]</f>
        <v>#REF!</v>
      </c>
      <c r="LM112" s="52" t="e">
        <f>$AV112*2.204623/#REF!*$AP112*Tabelle2[[#This Row],[May 24 NF]]</f>
        <v>#REF!</v>
      </c>
      <c r="LN112" s="52" t="e">
        <f>$AV112*2.204623/#REF!*$AP112*Tabelle2[[#This Row],[Jun 24 NF]]</f>
        <v>#REF!</v>
      </c>
      <c r="LO112" s="52" t="e">
        <f>$AV112*2.204623/#REF!*$AP112*Tabelle2[[#This Row],[Jul 24 NF]]</f>
        <v>#REF!</v>
      </c>
      <c r="LP112" s="52" t="e">
        <f>$AV112*2.204623/#REF!*$AP112*Tabelle2[[#This Row],[Aug 24 NF]]</f>
        <v>#REF!</v>
      </c>
      <c r="LQ112" s="52" t="e">
        <f>$AV112*2.204623/#REF!*$AP112*Tabelle2[[#This Row],[Sep 24 NF]]</f>
        <v>#REF!</v>
      </c>
      <c r="LR112" s="52" t="e">
        <f>$AV112*2.204623/#REF!*$AP112*Tabelle2[[#This Row],[Oct 24 NF]]</f>
        <v>#REF!</v>
      </c>
      <c r="LS112" s="52" t="e">
        <f>$AV112*2.204623/#REF!*$AP112*Tabelle2[[#This Row],[Nov 24 NF]]</f>
        <v>#REF!</v>
      </c>
      <c r="LT112" s="52" t="e">
        <f>$AV112*2.204623/#REF!*$AP112*Tabelle2[[#This Row],[Dec 24 NF]]</f>
        <v>#REF!</v>
      </c>
      <c r="LU112" s="198">
        <f>SUM(Tabelle2[[#This Row],[Jan 22 EV]:[Mar 22 EV]])</f>
        <v>0</v>
      </c>
      <c r="LV112" s="198">
        <f>SUM(Tabelle2[[#This Row],[Apr 22 EV]:[Jun 22 EV]])</f>
        <v>0</v>
      </c>
      <c r="LW112" s="198">
        <f>SUM(Tabelle2[[#This Row],[Jul 22 EV]:[Sep 22 EV]])</f>
        <v>0</v>
      </c>
      <c r="LX112" s="198">
        <f>SUM(Tabelle2[[#This Row],[Oct 22 EV]:[Dec 22 EV]])</f>
        <v>0</v>
      </c>
      <c r="LY112" s="198">
        <f>SUM(Tabelle2[[#This Row],[Jan 23 EV]:[Mar 23 EV]])</f>
        <v>0</v>
      </c>
      <c r="LZ112" s="198" t="e">
        <f>SUM(Tabelle2[[#This Row],[Apr 23 EV]:[Jun 23 EV]])</f>
        <v>#REF!</v>
      </c>
      <c r="MA112" s="198" t="e">
        <f>SUM(Tabelle2[[#This Row],[Jul 23 EV]:[Sep 23 EV]])</f>
        <v>#REF!</v>
      </c>
      <c r="MB112" s="198" t="e">
        <f>SUM(Tabelle2[[#This Row],[Oct 23 EV]:[Dec 23 EV]])</f>
        <v>#REF!</v>
      </c>
      <c r="MC112" s="198" t="e">
        <f>SUM(Tabelle2[[#This Row],[Jan 24 EV]:[Mar 24 EV]])</f>
        <v>#REF!</v>
      </c>
      <c r="MD112" s="198" t="e">
        <f>SUM(Tabelle2[[#This Row],[Apr 24 EV]:[Jun 24 EV]])</f>
        <v>#REF!</v>
      </c>
      <c r="ME112" s="198" t="e">
        <f>SUM(Tabelle2[[#This Row],[Jul 24 EV]:[Sep 24 EV]])</f>
        <v>#REF!</v>
      </c>
      <c r="MF112" s="198" t="e">
        <f>SUM(Tabelle2[[#This Row],[Oct 24 EV]:[Dec 24 EV]])</f>
        <v>#REF!</v>
      </c>
      <c r="MG112" s="74">
        <v>0</v>
      </c>
      <c r="MH112" s="74">
        <v>0</v>
      </c>
      <c r="MI112" s="74">
        <v>0</v>
      </c>
      <c r="MJ112" s="74">
        <v>0</v>
      </c>
      <c r="MK112" s="74">
        <v>0</v>
      </c>
      <c r="ML112" s="74">
        <v>0</v>
      </c>
      <c r="MM112" s="74">
        <v>0</v>
      </c>
      <c r="MN112" s="74">
        <v>0</v>
      </c>
      <c r="MO112" s="75">
        <v>0</v>
      </c>
      <c r="MP112" s="98">
        <v>0</v>
      </c>
      <c r="MQ112" s="98" t="e">
        <f>$AS112*2.204623/#REF!*$AP112*HU112</f>
        <v>#REF!</v>
      </c>
      <c r="MR112" s="98" t="e">
        <f>$AT112*2.204623/#REF!*$AP112*HV112</f>
        <v>#REF!</v>
      </c>
      <c r="MS112" s="98">
        <v>0</v>
      </c>
      <c r="MT112" s="98">
        <v>0</v>
      </c>
      <c r="MU112" s="98">
        <v>0</v>
      </c>
      <c r="MV112" s="98">
        <f>SUM(Tabelle2[[#This Row],[Jan 22 EV]:[Dec 22 EV]])</f>
        <v>0</v>
      </c>
      <c r="MW112" s="98" t="e">
        <f>SUM(Tabelle2[[#This Row],[Jan 23 EV]:[Dec 23 EV]])</f>
        <v>#REF!</v>
      </c>
      <c r="MX112" s="98" t="e">
        <f>SUM(Tabelle2[[#This Row],[Jan 24 EV]:[Dec 24 EV]])</f>
        <v>#REF!</v>
      </c>
      <c r="MY112" s="98">
        <f t="shared" si="95"/>
        <v>0</v>
      </c>
      <c r="MZ112" s="98">
        <f t="shared" si="96"/>
        <v>0</v>
      </c>
      <c r="NA112" s="98">
        <f t="shared" si="97"/>
        <v>0</v>
      </c>
      <c r="NB112" s="98">
        <f t="shared" si="98"/>
        <v>0</v>
      </c>
      <c r="NC112" s="52">
        <v>0</v>
      </c>
      <c r="ND112" s="52">
        <v>0</v>
      </c>
      <c r="NE112" s="52">
        <v>0</v>
      </c>
      <c r="NF112" s="52">
        <v>0</v>
      </c>
      <c r="NG112" s="52">
        <v>0</v>
      </c>
      <c r="NH112" s="52">
        <v>0</v>
      </c>
      <c r="NI112" s="52">
        <v>0</v>
      </c>
      <c r="NJ112" s="52">
        <v>0</v>
      </c>
      <c r="NK112" s="52">
        <v>0</v>
      </c>
      <c r="NL112" s="52">
        <v>0</v>
      </c>
      <c r="NM112" s="52">
        <v>0</v>
      </c>
      <c r="NN112" s="52">
        <v>0</v>
      </c>
      <c r="NO112" s="198">
        <f t="shared" si="58"/>
        <v>0</v>
      </c>
      <c r="NP112" s="198">
        <f t="shared" si="59"/>
        <v>0</v>
      </c>
      <c r="NQ112" s="198">
        <f t="shared" si="60"/>
        <v>0</v>
      </c>
      <c r="NR112" s="198">
        <f t="shared" si="61"/>
        <v>0</v>
      </c>
      <c r="NS112" s="198">
        <f t="shared" si="62"/>
        <v>0</v>
      </c>
      <c r="NT112" s="198">
        <v>0</v>
      </c>
      <c r="NU112" s="198">
        <v>0</v>
      </c>
      <c r="NV112" s="198">
        <v>0</v>
      </c>
      <c r="NW112" s="198">
        <v>0</v>
      </c>
      <c r="NX112" s="198">
        <v>0</v>
      </c>
      <c r="NY112" s="198">
        <v>0</v>
      </c>
      <c r="NZ112" s="198">
        <v>0</v>
      </c>
      <c r="OA112" s="198">
        <v>0</v>
      </c>
      <c r="OB112" s="198">
        <v>0</v>
      </c>
      <c r="OC112" s="198">
        <v>0</v>
      </c>
      <c r="OD112" s="198">
        <v>0</v>
      </c>
      <c r="OE112" s="198">
        <v>0</v>
      </c>
      <c r="OF112" s="198">
        <f>SUM(Tabelle2[[#This Row],[Jan 23 B EV]:[Mar 23 B EV]])</f>
        <v>0</v>
      </c>
      <c r="OG112" s="198">
        <f>SUM(Tabelle2[[#This Row],[Apr 23 B EV]:[Jun 23 B EV]])</f>
        <v>0</v>
      </c>
      <c r="OH112" s="198">
        <f>SUM(Tabelle2[[#This Row],[Jul 23 B EV]:[Sep 23 B EV]])</f>
        <v>0</v>
      </c>
      <c r="OI112" s="198">
        <f>SUM(Tabelle2[[#This Row],[Oct 23 B EV]:[Dec 23 B EV]])</f>
        <v>0</v>
      </c>
      <c r="OJ112" s="198">
        <f>SUM(Tabelle2[[#This Row],[Jan 23 B EV]:[Dec 23 B EV]])</f>
        <v>0</v>
      </c>
      <c r="OK112" s="75"/>
      <c r="OL112" s="75"/>
      <c r="OM112" s="43" t="s">
        <v>973</v>
      </c>
      <c r="ON112" s="43">
        <v>0</v>
      </c>
      <c r="OO112" s="43">
        <v>0</v>
      </c>
      <c r="OP112" s="43">
        <v>0</v>
      </c>
      <c r="OQ112" s="75"/>
      <c r="OR112" s="75"/>
      <c r="OS112" s="75"/>
      <c r="OT112" s="75"/>
      <c r="OU112" s="75"/>
      <c r="OV112" s="75"/>
      <c r="OW112" s="75"/>
      <c r="OX112" s="198">
        <v>0</v>
      </c>
      <c r="OY112" s="198">
        <v>0</v>
      </c>
      <c r="OZ112" s="198">
        <v>0</v>
      </c>
      <c r="PA112" s="198">
        <v>0</v>
      </c>
      <c r="PB112" s="353">
        <v>0</v>
      </c>
      <c r="PC112" s="49" t="s">
        <v>57</v>
      </c>
      <c r="PD112" s="341" t="s">
        <v>162</v>
      </c>
      <c r="PE112" s="317" t="s">
        <v>159</v>
      </c>
      <c r="PF112" s="221" t="s">
        <v>184</v>
      </c>
      <c r="PG112" s="342">
        <v>0</v>
      </c>
      <c r="PH112" s="221">
        <v>0</v>
      </c>
      <c r="PI112" s="30">
        <v>1</v>
      </c>
      <c r="PJ112" s="30" t="s">
        <v>184</v>
      </c>
      <c r="PK112" s="30">
        <v>0</v>
      </c>
      <c r="PL112" s="30"/>
      <c r="PM112" s="317"/>
      <c r="PN112" s="341">
        <v>0</v>
      </c>
      <c r="PO112" s="12" t="s">
        <v>1010</v>
      </c>
      <c r="PP112" s="200">
        <v>1853.1784943461187</v>
      </c>
      <c r="PQ112" s="56">
        <v>1679.5846313274626</v>
      </c>
      <c r="PR112" s="56">
        <v>1794.9232968607714</v>
      </c>
      <c r="PS112" s="56">
        <v>1785.9007771451679</v>
      </c>
      <c r="PT112" s="200">
        <v>1412.4560199401053</v>
      </c>
      <c r="PU112" s="200">
        <v>1420.766332400392</v>
      </c>
      <c r="PV112" s="200">
        <v>0</v>
      </c>
      <c r="PW112" s="200">
        <v>0</v>
      </c>
      <c r="PX112" s="200" t="e">
        <f>IF($PI112=1,SUMIF(#REF!,$PF112,#REF!),SUMIF(#REF!,$PJ112,#REF!))</f>
        <v>#REF!</v>
      </c>
      <c r="PY112" s="200" t="e">
        <f>IF($PI112=1,SUMIF(#REF!,$PF112,#REF!),SUMIF(#REF!,$PJ112,#REF!))</f>
        <v>#REF!</v>
      </c>
      <c r="PZ112" s="200" t="e">
        <f>IF($PI112=1,SUMIF(#REF!,$PF112,#REF!),SUMIF(#REF!,$PJ112,#REF!))</f>
        <v>#REF!</v>
      </c>
      <c r="QA112" s="200" t="e">
        <f>IF($PI112=1,SUMIF(#REF!,$PF112,#REF!),SUMIF(#REF!,$PJ112,#REF!))</f>
        <v>#REF!</v>
      </c>
      <c r="QB112" s="200" t="e">
        <f>IF($PI112=1,SUMIF(#REF!,$PF112,#REF!),SUMIF(#REF!,$PJ112,#REF!))</f>
        <v>#REF!</v>
      </c>
      <c r="QC112" s="200" t="e">
        <f>IF($PI112=1,SUMIF(#REF!,$PF112,#REF!),SUMIF(#REF!,$PJ112,#REF!))</f>
        <v>#REF!</v>
      </c>
      <c r="QD112" s="57">
        <f t="shared" ref="QD112:QD175" si="99">($AR112*(1+$AZ112))*(PQ112*(1+$PG112)+$PH112)/1000</f>
        <v>1.1286808722520549</v>
      </c>
      <c r="QE112" s="57">
        <f t="shared" ref="QE112:QE175" si="100">($AS112*(1+$AZ112))*(PR112*(1+$PG112)+$PH112)/1000</f>
        <v>1.2061884554904383</v>
      </c>
      <c r="QF112" s="57">
        <f t="shared" si="94"/>
        <v>1.2001253222415531</v>
      </c>
      <c r="QG112" s="57">
        <f t="shared" ref="QG112:QG175" si="101">($AU112*(1+$AZ112))*(PT112*(1+$PG112)+$PH112)/1000</f>
        <v>0.94917044539975082</v>
      </c>
      <c r="QH112" s="57">
        <f t="shared" si="87"/>
        <v>0.95475497537306353</v>
      </c>
      <c r="QI112" s="57">
        <f t="shared" si="88"/>
        <v>0</v>
      </c>
      <c r="QJ112" s="57">
        <f>IF(Tabelle2[[#This Row],[Index and Premium Usage]]=1,($AW112*(1+$AZ112))*(PW112*(1+$PG112)+$PH112)/1000,($AW112*(1+$AZ112))*(PW112*(1+$PG112)+$PK112)/1000)</f>
        <v>0</v>
      </c>
      <c r="QK112" s="57" t="e">
        <f>IF($PI112=1,($AW112*(1+$AY112))*(PX112*(1+$PG112)+$PH112)/1000,($AW112*(1+$AZ112))*(PX112*(1+$PG112)+$PK112+Tabelle2[[#This Row],[Premium VW 2023]])/1000)</f>
        <v>#REF!</v>
      </c>
      <c r="QL112" s="57" t="e">
        <f t="shared" si="89"/>
        <v>#REF!</v>
      </c>
      <c r="QM112" s="57" t="e">
        <f t="shared" si="90"/>
        <v>#REF!</v>
      </c>
      <c r="QN112" s="57" t="e">
        <f t="shared" si="91"/>
        <v>#REF!</v>
      </c>
      <c r="QO112" s="57" t="e">
        <f t="shared" si="92"/>
        <v>#REF!</v>
      </c>
      <c r="QP112" s="57" t="e">
        <f t="shared" si="93"/>
        <v>#REF!</v>
      </c>
    </row>
    <row r="113" spans="1:458" ht="15" customHeight="1">
      <c r="A113" s="94" t="s">
        <v>942</v>
      </c>
      <c r="B113" s="94" t="s">
        <v>87</v>
      </c>
      <c r="C113" s="94" t="s">
        <v>1553</v>
      </c>
      <c r="D113" s="2" t="s">
        <v>108</v>
      </c>
      <c r="E113" s="173" t="s">
        <v>304</v>
      </c>
      <c r="F113" s="2" t="s">
        <v>304</v>
      </c>
      <c r="G113" s="2" t="s">
        <v>304</v>
      </c>
      <c r="H113" s="2" t="s">
        <v>216</v>
      </c>
      <c r="I113" s="188" t="s">
        <v>216</v>
      </c>
      <c r="J113" s="2" t="s">
        <v>309</v>
      </c>
      <c r="K113" s="2" t="s">
        <v>28</v>
      </c>
      <c r="L113" s="2" t="s">
        <v>28</v>
      </c>
      <c r="M113" s="2" t="s">
        <v>522</v>
      </c>
      <c r="N113" s="2" t="s">
        <v>28</v>
      </c>
      <c r="O113" s="64"/>
      <c r="P113" s="3">
        <v>0</v>
      </c>
      <c r="Q113" s="2" t="s">
        <v>91</v>
      </c>
      <c r="R113" s="63"/>
      <c r="S113" s="63"/>
      <c r="T113" s="94" t="s">
        <v>1282</v>
      </c>
      <c r="U113" s="63" t="s">
        <v>14</v>
      </c>
      <c r="V113" s="63"/>
      <c r="W113" s="63"/>
      <c r="X113" s="94"/>
      <c r="Y113" s="2" t="s">
        <v>257</v>
      </c>
      <c r="Z113" s="2" t="s">
        <v>261</v>
      </c>
      <c r="AA113" s="2" t="s">
        <v>1613</v>
      </c>
      <c r="AB113" s="2" t="s">
        <v>1229</v>
      </c>
      <c r="AC113" s="2" t="s">
        <v>1070</v>
      </c>
      <c r="AD113" s="63"/>
      <c r="AE113" s="63"/>
      <c r="AF113" s="63" t="s">
        <v>119</v>
      </c>
      <c r="AG113" s="2">
        <v>0</v>
      </c>
      <c r="AH113" s="2">
        <v>0</v>
      </c>
      <c r="AI113" s="2" t="s">
        <v>109</v>
      </c>
      <c r="AJ113" s="63" t="s">
        <v>120</v>
      </c>
      <c r="AK113" s="66"/>
      <c r="AL113" s="67"/>
      <c r="AM113" s="67"/>
      <c r="AN113" s="67"/>
      <c r="AO113" s="67"/>
      <c r="AP113" s="67">
        <v>1</v>
      </c>
      <c r="AQ113" s="33"/>
      <c r="AR113" s="37">
        <v>5.8</v>
      </c>
      <c r="AS113" s="67">
        <v>5.8</v>
      </c>
      <c r="AT113" s="67">
        <v>5.8</v>
      </c>
      <c r="AU113" s="33">
        <v>5.8</v>
      </c>
      <c r="AV113" s="33">
        <v>5.8</v>
      </c>
      <c r="AW113" s="33">
        <v>5.8</v>
      </c>
      <c r="AX113" s="193"/>
      <c r="AY113" s="61">
        <v>0.11</v>
      </c>
      <c r="AZ113" s="61">
        <v>0.11</v>
      </c>
      <c r="BA113" s="96">
        <v>1500</v>
      </c>
      <c r="BB113" s="96">
        <v>500</v>
      </c>
      <c r="BC113" s="96">
        <v>1500</v>
      </c>
      <c r="BD113" s="96">
        <v>0</v>
      </c>
      <c r="BE113" s="133">
        <v>500</v>
      </c>
      <c r="BF113" s="133">
        <v>0</v>
      </c>
      <c r="BG113" s="133">
        <v>500</v>
      </c>
      <c r="BH113" s="133">
        <v>500</v>
      </c>
      <c r="BI113" s="133">
        <v>1000</v>
      </c>
      <c r="BJ113" s="133">
        <v>0</v>
      </c>
      <c r="BK113" s="133">
        <v>0</v>
      </c>
      <c r="BL113" s="133">
        <v>500</v>
      </c>
      <c r="BM113" s="96">
        <v>500</v>
      </c>
      <c r="BN113" s="96">
        <v>1500</v>
      </c>
      <c r="BO113" s="96">
        <v>1000</v>
      </c>
      <c r="BP113" s="96">
        <v>1000</v>
      </c>
      <c r="BQ113" s="96">
        <v>1800</v>
      </c>
      <c r="BR113" s="96">
        <v>1500</v>
      </c>
      <c r="BS113" s="96">
        <v>400</v>
      </c>
      <c r="BT113" s="96">
        <v>1450</v>
      </c>
      <c r="BU113" s="96">
        <v>1100</v>
      </c>
      <c r="BV113" s="96">
        <v>750</v>
      </c>
      <c r="BW113" s="96">
        <v>500</v>
      </c>
      <c r="BX113" s="96">
        <v>500</v>
      </c>
      <c r="BY113" s="96">
        <v>500</v>
      </c>
      <c r="BZ113" s="96">
        <v>1000</v>
      </c>
      <c r="CA113" s="96">
        <v>1500</v>
      </c>
      <c r="CB113" s="96">
        <v>500</v>
      </c>
      <c r="CC113" s="96">
        <v>500</v>
      </c>
      <c r="CD113" s="96">
        <v>1500</v>
      </c>
      <c r="CE113" s="96">
        <v>500</v>
      </c>
      <c r="CF113" s="96">
        <v>1500</v>
      </c>
      <c r="CG113" s="96">
        <v>1000</v>
      </c>
      <c r="CH113" s="96">
        <v>1500</v>
      </c>
      <c r="CI113" s="96">
        <v>500</v>
      </c>
      <c r="CJ113" s="96">
        <v>500</v>
      </c>
      <c r="CK113" s="95">
        <f>SUM(Tabelle2[[#This Row],[Jan 22 CF]:[Mar 22 CF]])</f>
        <v>3500</v>
      </c>
      <c r="CL113" s="95">
        <f>SUM(Tabelle2[[#This Row],[Apr 22 CF]:[Jun 22 CF]])</f>
        <v>500</v>
      </c>
      <c r="CM113" s="95">
        <f>SUM(Tabelle2[[#This Row],[Jul 22 CF]:[Sep 22 CF]])</f>
        <v>2000</v>
      </c>
      <c r="CN113" s="95">
        <f>SUM(Tabelle2[[#This Row],[Oct 22 CF]:[Dec 22 CF]])</f>
        <v>500</v>
      </c>
      <c r="CO113" s="95">
        <f>SUM(Tabelle2[[#This Row],[Jan 23 CF]:[Mar 23 CF]])</f>
        <v>3000</v>
      </c>
      <c r="CP113" s="95">
        <f>SUM(Tabelle2[[#This Row],[Apr 23 CF]:[Jun 23 CF]])</f>
        <v>4300</v>
      </c>
      <c r="CQ113" s="95">
        <f>SUM(Tabelle2[[#This Row],[Jul 23 CF]:[Sep 23 CF]])</f>
        <v>2950</v>
      </c>
      <c r="CR113" s="95">
        <f>SUM(Tabelle2[[#This Row],[Oct 23 CF]:[Dec 23 CF]])</f>
        <v>1750</v>
      </c>
      <c r="CS113" s="95">
        <f>SUM(Tabelle2[[#This Row],[Jan 24 CF]:[Mar 24 CF]])</f>
        <v>3000</v>
      </c>
      <c r="CT113" s="95">
        <f>SUM(Tabelle2[[#This Row],[Apr 24 CF]:[Jun 24 CF]])</f>
        <v>2500</v>
      </c>
      <c r="CU113" s="95">
        <f>SUM(Tabelle2[[#This Row],[Jul 24 CF]:[Sep 24 CF]])</f>
        <v>3000</v>
      </c>
      <c r="CV113" s="95">
        <f>SUM(Tabelle2[[#This Row],[Oct 24 CF]:[Dec 24 CF]])</f>
        <v>2500</v>
      </c>
      <c r="CW113" s="98">
        <v>8837</v>
      </c>
      <c r="CX113" s="275">
        <v>8124</v>
      </c>
      <c r="CY113" s="98">
        <v>7745</v>
      </c>
      <c r="CZ113" s="52">
        <v>12928</v>
      </c>
      <c r="DA113" s="52">
        <f>SUM(Tabelle2[[#This Row],[Jan 22 CF]:[Dec 22 CF]])</f>
        <v>6500</v>
      </c>
      <c r="DB113" s="98">
        <f>SUM(Tabelle2[[#This Row],[Jan 23 CF]:[Dec 23 CF]])</f>
        <v>12000</v>
      </c>
      <c r="DC113" s="98">
        <f>SUM(Tabelle2[[#This Row],[Jan 24 CF]:[Dec 24 CF]])</f>
        <v>11000</v>
      </c>
      <c r="DD113" s="98">
        <v>1250</v>
      </c>
      <c r="DE113" s="98">
        <v>1250</v>
      </c>
      <c r="DF113" s="98">
        <v>1250</v>
      </c>
      <c r="DG113" s="98">
        <v>1250</v>
      </c>
      <c r="DH113" s="98">
        <v>400</v>
      </c>
      <c r="DI113" s="98">
        <v>0</v>
      </c>
      <c r="DJ113" s="98">
        <v>0</v>
      </c>
      <c r="DK113" s="98">
        <v>0</v>
      </c>
      <c r="DL113" s="98">
        <v>0</v>
      </c>
      <c r="DM113" s="98">
        <v>0</v>
      </c>
      <c r="DN113" s="95"/>
      <c r="DO113" s="95"/>
      <c r="DP113" s="226">
        <v>0.95</v>
      </c>
      <c r="DQ113" s="226">
        <v>0.92500000000000004</v>
      </c>
      <c r="DR113" s="226">
        <v>0.8</v>
      </c>
      <c r="DS113" s="226">
        <v>0.85</v>
      </c>
      <c r="DT113" s="226">
        <v>0.9</v>
      </c>
      <c r="DU113" s="226">
        <v>0.9</v>
      </c>
      <c r="DV113" s="226">
        <v>0.9</v>
      </c>
      <c r="DW113" s="226">
        <v>0.9</v>
      </c>
      <c r="DX113" s="226">
        <v>0.9</v>
      </c>
      <c r="DY113" s="226">
        <v>0.9</v>
      </c>
      <c r="DZ113" s="226">
        <v>0.9</v>
      </c>
      <c r="EA113" s="226">
        <v>0.88</v>
      </c>
      <c r="EB113" s="226">
        <v>0.9</v>
      </c>
      <c r="EC113" s="226">
        <v>0.93</v>
      </c>
      <c r="ED113" s="226">
        <v>0.93</v>
      </c>
      <c r="EE113" s="226">
        <v>0.9</v>
      </c>
      <c r="EF113" s="316">
        <v>0.9</v>
      </c>
      <c r="EG113" s="316">
        <v>0.9</v>
      </c>
      <c r="EH113" s="316">
        <v>0.77799999999999991</v>
      </c>
      <c r="EI113" s="226">
        <v>0.95</v>
      </c>
      <c r="EJ113" s="226">
        <v>0.95</v>
      </c>
      <c r="EK113" s="226">
        <v>0.95</v>
      </c>
      <c r="EL113" s="226">
        <v>0.97499999999999998</v>
      </c>
      <c r="EM113" s="226">
        <v>0.95</v>
      </c>
      <c r="EN113" s="226">
        <v>0.9</v>
      </c>
      <c r="EO113" s="226">
        <v>0.85</v>
      </c>
      <c r="EP113" s="226">
        <v>0.85</v>
      </c>
      <c r="EQ113" s="226">
        <v>0.85</v>
      </c>
      <c r="ER113" s="226">
        <v>0.85</v>
      </c>
      <c r="ES113" s="226">
        <v>0.85</v>
      </c>
      <c r="ET113" s="226">
        <v>0.85</v>
      </c>
      <c r="EU113" s="226">
        <v>0.85</v>
      </c>
      <c r="EV113" s="226">
        <v>0.85</v>
      </c>
      <c r="EW113" s="226">
        <v>0.85</v>
      </c>
      <c r="EX113" s="226">
        <v>0.85</v>
      </c>
      <c r="EY113" s="226">
        <v>0.85</v>
      </c>
      <c r="EZ113" s="316">
        <v>0.77799999999999991</v>
      </c>
      <c r="FA113" s="226">
        <v>0.85</v>
      </c>
      <c r="FB113" s="226">
        <v>0.85</v>
      </c>
      <c r="FC113" s="226">
        <v>0.85</v>
      </c>
      <c r="FD113" s="226">
        <v>0.85</v>
      </c>
      <c r="FE113" s="226">
        <v>0.85</v>
      </c>
      <c r="FF113" s="226">
        <v>0</v>
      </c>
      <c r="FG113" s="226">
        <v>0</v>
      </c>
      <c r="FH113" s="226">
        <v>0</v>
      </c>
      <c r="FI113" s="226">
        <v>0</v>
      </c>
      <c r="FJ113" s="226">
        <v>0</v>
      </c>
      <c r="FK113" s="226">
        <v>0</v>
      </c>
      <c r="FL113" s="226">
        <v>0</v>
      </c>
      <c r="FM113" s="195">
        <f t="shared" si="70"/>
        <v>1500</v>
      </c>
      <c r="FN113" s="195">
        <f t="shared" si="71"/>
        <v>500</v>
      </c>
      <c r="FO113" s="195">
        <f t="shared" si="72"/>
        <v>1500</v>
      </c>
      <c r="FP113" s="195">
        <f t="shared" si="73"/>
        <v>0</v>
      </c>
      <c r="FQ113" s="195">
        <f t="shared" si="74"/>
        <v>500</v>
      </c>
      <c r="FR113" s="195">
        <f t="shared" si="75"/>
        <v>0</v>
      </c>
      <c r="FS113" s="195">
        <f t="shared" si="76"/>
        <v>500</v>
      </c>
      <c r="FT113" s="95">
        <f t="shared" si="77"/>
        <v>500</v>
      </c>
      <c r="FU113" s="95">
        <f t="shared" si="78"/>
        <v>1000</v>
      </c>
      <c r="FV113" s="95">
        <f t="shared" si="79"/>
        <v>0</v>
      </c>
      <c r="FW113" s="95">
        <f t="shared" si="80"/>
        <v>0</v>
      </c>
      <c r="FX113" s="95">
        <f t="shared" si="81"/>
        <v>500</v>
      </c>
      <c r="FY113" s="95">
        <f t="shared" si="82"/>
        <v>500</v>
      </c>
      <c r="FZ113" s="95">
        <f t="shared" si="83"/>
        <v>1500</v>
      </c>
      <c r="GA113" s="95">
        <f t="shared" si="63"/>
        <v>1000</v>
      </c>
      <c r="GB113" s="95">
        <f t="shared" si="64"/>
        <v>1000</v>
      </c>
      <c r="GC113" s="95">
        <f t="shared" si="65"/>
        <v>1800</v>
      </c>
      <c r="GD113" s="95">
        <f t="shared" si="66"/>
        <v>1500</v>
      </c>
      <c r="GE113" s="95">
        <f t="shared" si="67"/>
        <v>400</v>
      </c>
      <c r="GF113" s="95">
        <f t="shared" si="68"/>
        <v>1450</v>
      </c>
      <c r="GG113" s="95">
        <f t="shared" si="69"/>
        <v>1100</v>
      </c>
      <c r="GH113" s="95">
        <f t="shared" si="84"/>
        <v>750</v>
      </c>
      <c r="GI113" s="95">
        <f>BW113*Tabelle2[[#This Row],[Nov 2023 AF]]</f>
        <v>487.5</v>
      </c>
      <c r="GJ113" s="95">
        <f>BX113*Tabelle2[[#This Row],[Dec 2023 AF]]</f>
        <v>475</v>
      </c>
      <c r="GK113" s="95">
        <f>BY113*Tabelle2[[#This Row],[Jan 2024 AF]]</f>
        <v>450</v>
      </c>
      <c r="GL113" s="95">
        <f>BZ113*Tabelle2[[#This Row],[Feb 2024 AF]]</f>
        <v>850</v>
      </c>
      <c r="GM113" s="95">
        <f>CA113*Tabelle2[[#This Row],[Mar 2024 AF]]</f>
        <v>1275</v>
      </c>
      <c r="GN113" s="95">
        <f>CB113*Tabelle2[[#This Row],[Apr 2024 AF]]</f>
        <v>425</v>
      </c>
      <c r="GO113" s="95">
        <f>CC113*Tabelle2[[#This Row],[May 2024 AF]]</f>
        <v>425</v>
      </c>
      <c r="GP113" s="95">
        <f>CD113*Tabelle2[[#This Row],[Jun 2024 AF]]</f>
        <v>1275</v>
      </c>
      <c r="GQ113" s="95">
        <f>CE113*Tabelle2[[#This Row],[Jul 2024 AF]]</f>
        <v>425</v>
      </c>
      <c r="GR113" s="95">
        <f>CF113*Tabelle2[[#This Row],[Aug 2024 AF]]</f>
        <v>1275</v>
      </c>
      <c r="GS113" s="95">
        <f>CG113*Tabelle2[[#This Row],[Sep 2024 AF]]</f>
        <v>850</v>
      </c>
      <c r="GT113" s="95">
        <f>CH113*Tabelle2[[#This Row],[Oct 2024 AF]]</f>
        <v>1275</v>
      </c>
      <c r="GU113" s="95">
        <f>CI113*Tabelle2[[#This Row],[Nov 2024 AF]]</f>
        <v>425</v>
      </c>
      <c r="GV113" s="95">
        <f>CJ113*Tabelle2[[#This Row],[Dec 2024 AF]]</f>
        <v>425</v>
      </c>
      <c r="GW113" s="95">
        <f>SUM(Tabelle2[[#This Row],[Jan 22 NF]:[Mar 22 NF]])</f>
        <v>3500</v>
      </c>
      <c r="GX113" s="95">
        <f>SUM(Tabelle2[[#This Row],[Apr 22 NF]:[Jun 22 NF]])</f>
        <v>500</v>
      </c>
      <c r="GY113" s="95">
        <f>SUM(Tabelle2[[#This Row],[Jul 22 NF]:[Sep 22 NF]])</f>
        <v>2000</v>
      </c>
      <c r="GZ113" s="95">
        <f>SUM(Tabelle2[[#This Row],[Oct 22 NF]:[Dec 22 NF]])</f>
        <v>500</v>
      </c>
      <c r="HA113" s="98">
        <f>SUM(Tabelle2[[#This Row],[Jan 23 NF]:[Mar 23 NF]])</f>
        <v>3000</v>
      </c>
      <c r="HB113" s="98">
        <f>SUM(Tabelle2[[#This Row],[Apr 23 NF]:[Jun 23 NF]])</f>
        <v>4300</v>
      </c>
      <c r="HC113" s="98">
        <f>SUM(Tabelle2[[#This Row],[Jul 23 NF]:[Sep 23 NF]])</f>
        <v>2950</v>
      </c>
      <c r="HD113" s="98">
        <f>SUM(Tabelle2[[#This Row],[Oct 23 NF]:[Dec 23 NF]])</f>
        <v>1712.5</v>
      </c>
      <c r="HE113" s="95">
        <f>SUM(Tabelle2[[#This Row],[Jan 24 NF]:[Mar 24 NF]])</f>
        <v>2575</v>
      </c>
      <c r="HF113" s="98">
        <f>SUM(Tabelle2[[#This Row],[Apr 24 NF]:[Jun 24 NF]])</f>
        <v>2125</v>
      </c>
      <c r="HG113" s="98">
        <f>SUM(Tabelle2[[#This Row],[Jul 24 NF]:[Sep 24 NF]])</f>
        <v>2550</v>
      </c>
      <c r="HH113" s="98">
        <f>SUM(Tabelle2[[#This Row],[Oct 24 NF]:[Dec 24 NF]])</f>
        <v>2125</v>
      </c>
      <c r="HI113" s="95">
        <v>0</v>
      </c>
      <c r="HJ113" s="95">
        <v>0</v>
      </c>
      <c r="HK113" s="95">
        <v>0</v>
      </c>
      <c r="HL113" s="95">
        <v>0</v>
      </c>
      <c r="HM113" s="95">
        <v>0</v>
      </c>
      <c r="HN113" s="95">
        <v>0</v>
      </c>
      <c r="HO113" s="95">
        <v>0</v>
      </c>
      <c r="HP113" s="95">
        <v>0</v>
      </c>
      <c r="HQ113" s="95">
        <v>0</v>
      </c>
      <c r="HR113" s="95">
        <v>0</v>
      </c>
      <c r="HS113" s="95">
        <v>0</v>
      </c>
      <c r="HT113" s="95">
        <v>0</v>
      </c>
      <c r="HU113" s="95">
        <v>6680</v>
      </c>
      <c r="HV113" s="98">
        <v>8837</v>
      </c>
      <c r="HW113" s="98">
        <v>8124</v>
      </c>
      <c r="HX113" s="98">
        <v>7745</v>
      </c>
      <c r="HY113" s="98">
        <v>12928</v>
      </c>
      <c r="HZ113" s="98">
        <f>SUM(Tabelle2[[#This Row],[Jan 22 NF]:[Dec 22 NF]])</f>
        <v>6500</v>
      </c>
      <c r="IA113" s="98">
        <f>SUM(Tabelle2[[#This Row],[Jan 23 NF]:[Dec 23 NF]])</f>
        <v>11962.5</v>
      </c>
      <c r="IB113" s="98">
        <f>SUM(Tabelle2[[#This Row],[Jan 24 NF]:[Dec 24 NF]])</f>
        <v>9375</v>
      </c>
      <c r="IC113" s="98">
        <f>IFERROR(Tabelle2[[#This Row],[2025 CF]]*Tabelle2[[#This Row],[2025 AF]],0)</f>
        <v>1062.5</v>
      </c>
      <c r="ID113" s="98">
        <f>IFERROR(Tabelle2[[#This Row],[2026 CF]]*Tabelle2[[#This Row],[2026 AF]],0)</f>
        <v>1062.5</v>
      </c>
      <c r="IE113" s="98">
        <f>IFERROR(Tabelle2[[#This Row],[2027 CF]]*Tabelle2[[#This Row],[2027 AF]],0)</f>
        <v>1062.5</v>
      </c>
      <c r="IF113" s="98">
        <f>IFERROR(Tabelle2[[#This Row],[2028 CF]]*Tabelle2[[#This Row],[2028 AF]],0)</f>
        <v>1062.5</v>
      </c>
      <c r="IG113" s="98">
        <f>IFERROR(Tabelle2[[#This Row],[2029 CF]]*Tabelle2[[#This Row],[2029 AF]],0)</f>
        <v>0</v>
      </c>
      <c r="IH113" s="98">
        <f>IFERROR(Tabelle2[[#This Row],[2030 CF]]*Tabelle2[[#This Row],[2030 AF]],0)</f>
        <v>0</v>
      </c>
      <c r="II113" s="98">
        <f>IFERROR(Tabelle2[[#This Row],[2031 CF]]*Tabelle2[[#This Row],[2031 AF]],0)</f>
        <v>0</v>
      </c>
      <c r="IJ113" s="98">
        <f>IFERROR(Tabelle2[[#This Row],[2032 CF]]*Tabelle2[[#This Row],[2032 AF]],0)</f>
        <v>0</v>
      </c>
      <c r="IK113" s="98">
        <f>IFERROR(Tabelle2[[#This Row],[2033 CF]]*Tabelle2[[#This Row],[2033 AF]],0)</f>
        <v>0</v>
      </c>
      <c r="IL113" s="98">
        <f>IFERROR(Tabelle2[[#This Row],[2034 CF]]*Tabelle2[[#This Row],[2034 AF]],0)</f>
        <v>0</v>
      </c>
      <c r="IM113" s="98">
        <f>IFERROR(Tabelle2[[#This Row],[2035 CF]]*Tabelle2[[#This Row],[2035 AF]],0)</f>
        <v>0</v>
      </c>
      <c r="IN113" s="51">
        <v>640.00000000000011</v>
      </c>
      <c r="IO113" s="51">
        <v>656.00000000000011</v>
      </c>
      <c r="IP113" s="51">
        <v>340</v>
      </c>
      <c r="IQ113" s="51">
        <v>1014.1430853911955</v>
      </c>
      <c r="IR113" s="51">
        <v>360.00000000000006</v>
      </c>
      <c r="IS113" s="51">
        <v>360.00000000000006</v>
      </c>
      <c r="IT113" s="51">
        <v>0</v>
      </c>
      <c r="IU113" s="51">
        <v>0</v>
      </c>
      <c r="IV113" s="51">
        <v>360.00000000000006</v>
      </c>
      <c r="IW113" s="51">
        <v>360.00000000000006</v>
      </c>
      <c r="IX113" s="51">
        <v>0</v>
      </c>
      <c r="IY113" s="51">
        <v>0</v>
      </c>
      <c r="IZ113" s="199">
        <v>1636.0000000000002</v>
      </c>
      <c r="JA113" s="199">
        <v>1734.1430853911957</v>
      </c>
      <c r="JB113" s="199">
        <v>360.00000000000006</v>
      </c>
      <c r="JC113" s="199">
        <v>360.00000000000006</v>
      </c>
      <c r="JD113" s="199">
        <v>4090.1430853911961</v>
      </c>
      <c r="JE113" s="196">
        <v>1166.9999999999998</v>
      </c>
      <c r="JF113" s="196">
        <v>777.99999999999989</v>
      </c>
      <c r="JG113" s="196">
        <v>777.99999999999989</v>
      </c>
      <c r="JH113" s="196">
        <v>777.99999999999989</v>
      </c>
      <c r="JI113" s="196">
        <v>1166.9999999999998</v>
      </c>
      <c r="JJ113" s="196">
        <v>777.99999999999989</v>
      </c>
      <c r="JK113" s="196">
        <v>77.105923725796671</v>
      </c>
      <c r="JL113" s="196">
        <v>388.99999999999994</v>
      </c>
      <c r="JM113" s="196">
        <v>77.8</v>
      </c>
      <c r="JN113" s="196">
        <v>388.99999999999994</v>
      </c>
      <c r="JO113" s="196">
        <v>388.99999999999994</v>
      </c>
      <c r="JP113" s="196">
        <v>388.99999999999994</v>
      </c>
      <c r="JQ113" s="196">
        <f>SUM(Tabelle2[[#This Row],[Jan-23B]:[Mar-23B]])</f>
        <v>2722.9999999999995</v>
      </c>
      <c r="JR113" s="196">
        <f>SUM(Tabelle2[[#This Row],[Apr-23B]:[Jun-23B]])</f>
        <v>2722.9999999999995</v>
      </c>
      <c r="JS113" s="196">
        <f>SUM(Tabelle2[[#This Row],[Jul-23B]:[Sep-23B]])</f>
        <v>543.90592372579658</v>
      </c>
      <c r="JT113" s="196">
        <f>SUM(Tabelle2[[#This Row],[Oct-23B]:[Dec-23B]])</f>
        <v>1166.9999999999998</v>
      </c>
      <c r="JU113" s="196">
        <f>SUM(Tabelle2[[#This Row],[1Q23 B1]:[4Q23 B]])</f>
        <v>7156.9059237257952</v>
      </c>
      <c r="JV113" s="196">
        <v>1012.4999999999999</v>
      </c>
      <c r="JW113" s="196">
        <v>1062.5</v>
      </c>
      <c r="JX113" s="196">
        <v>1062.5</v>
      </c>
      <c r="JY113" s="196">
        <v>1062.5</v>
      </c>
      <c r="JZ113" s="196">
        <v>1062.5</v>
      </c>
      <c r="KA113" s="196">
        <v>431.55495225000004</v>
      </c>
      <c r="KB113" s="196">
        <v>452.86630791666676</v>
      </c>
      <c r="KC113" s="196">
        <v>452.86630791666676</v>
      </c>
      <c r="KD113" s="196">
        <v>452.86630791666676</v>
      </c>
      <c r="KE113" s="196">
        <v>452.86630791666676</v>
      </c>
      <c r="KF113" s="196" t="str">
        <f>IF(SUM(Tabelle2[[#This Row],[2018 NF]:[2028 NF]],Tabelle2[[#This Row],[2023 B]])&gt;0,"yes","no")</f>
        <v>yes</v>
      </c>
      <c r="KG113" s="196" t="str">
        <f>IFERROR(INDEX(Tabelle2[[#Headers],[2005 NF]:[2034 NF]],MATCH(TRUE,INDEX(Tabelle2[[#This Row],[2005 NF]:[2034 NF]]&gt;1000,),0)),0)</f>
        <v>2017 NF</v>
      </c>
      <c r="KH113" s="196" t="str">
        <f>IFERROR(LOOKUP(2,1/(Tabelle2[[#This Row],[2005 NF]:[2035 NF]]&gt;1000),Tabelle2[[#Headers],[2005 NF]:[2035 NF]]),0)</f>
        <v>2028 NF</v>
      </c>
      <c r="KI113" s="196">
        <f>SUM(Tabelle2[[#This Row],[Jan 23 NF]:[Mar 23 NF]])</f>
        <v>3000</v>
      </c>
      <c r="KJ113" s="196">
        <f>SUM(Tabelle2[[#This Row],[Jan-23B]:[Mar-23B]])</f>
        <v>2722.9999999999995</v>
      </c>
      <c r="KK113" s="52">
        <v>639.34067000000016</v>
      </c>
      <c r="KL113" s="52">
        <v>213.11355666666671</v>
      </c>
      <c r="KM113" s="52">
        <v>639.34067000000016</v>
      </c>
      <c r="KN113" s="52">
        <v>0</v>
      </c>
      <c r="KO113" s="52">
        <v>213.11355666666671</v>
      </c>
      <c r="KP113" s="52">
        <v>0</v>
      </c>
      <c r="KQ113" s="52">
        <v>213.11355666666671</v>
      </c>
      <c r="KR113" s="52">
        <v>213.11355666666671</v>
      </c>
      <c r="KS113" s="52">
        <v>426.22711333333342</v>
      </c>
      <c r="KT113" s="52">
        <v>0</v>
      </c>
      <c r="KU113" s="52">
        <v>0</v>
      </c>
      <c r="KV113" s="52">
        <v>213.11355666666671</v>
      </c>
      <c r="KW113" s="52">
        <v>213.11355666666671</v>
      </c>
      <c r="KX113" s="52">
        <v>639.34067000000016</v>
      </c>
      <c r="KY113" s="52">
        <v>426.22711333333342</v>
      </c>
      <c r="KZ113" s="52">
        <v>426.22711333333342</v>
      </c>
      <c r="LA113" s="52" t="e">
        <f>$AV113*2.204623/#REF!*$AP113*Tabelle2[[#This Row],[May 23 NF]]</f>
        <v>#REF!</v>
      </c>
      <c r="LB113" s="52" t="e">
        <f>$AV113*2.204623/#REF!*$AP113*Tabelle2[[#This Row],[Jun 23 NF]]</f>
        <v>#REF!</v>
      </c>
      <c r="LC113" s="52" t="e">
        <f>$AV113*2.204623/#REF!*$AP113*Tabelle2[[#This Row],[Jul 23 NF]]</f>
        <v>#REF!</v>
      </c>
      <c r="LD113" s="52" t="e">
        <f>$AV113*2.204623/#REF!*$AP113*Tabelle2[[#This Row],[Aug 23 NF]]</f>
        <v>#REF!</v>
      </c>
      <c r="LE113" s="52" t="e">
        <f>$AV113*2.204623/#REF!*$AP113*Tabelle2[[#This Row],[Sep 23 NF]]</f>
        <v>#REF!</v>
      </c>
      <c r="LF113" s="52" t="e">
        <f>$AV113*2.204623/#REF!*$AP113*Tabelle2[[#This Row],[Oct 23 NF]]</f>
        <v>#REF!</v>
      </c>
      <c r="LG113" s="52" t="e">
        <f>$AV113*2.204623/#REF!*$AP113*Tabelle2[[#This Row],[Nov 23 NF]]</f>
        <v>#REF!</v>
      </c>
      <c r="LH113" s="52" t="e">
        <f>$AV113*2.204623/#REF!*$AP113*Tabelle2[[#This Row],[Dec 23 NF]]</f>
        <v>#REF!</v>
      </c>
      <c r="LI113" s="52" t="e">
        <f>$AV113*2.204623/#REF!*$AP113*Tabelle2[[#This Row],[Jan 24 NF]]</f>
        <v>#REF!</v>
      </c>
      <c r="LJ113" s="52" t="e">
        <f>$AV113*2.204623/#REF!*$AP113*Tabelle2[[#This Row],[Feb 24 NF]]</f>
        <v>#REF!</v>
      </c>
      <c r="LK113" s="52" t="e">
        <f>$AV113*2.204623/#REF!*$AP113*Tabelle2[[#This Row],[Mar 24 NF]]</f>
        <v>#REF!</v>
      </c>
      <c r="LL113" s="52" t="e">
        <f>$AV113*2.204623/#REF!*$AP113*Tabelle2[[#This Row],[Apr 24 NF]]</f>
        <v>#REF!</v>
      </c>
      <c r="LM113" s="52" t="e">
        <f>$AV113*2.204623/#REF!*$AP113*Tabelle2[[#This Row],[May 24 NF]]</f>
        <v>#REF!</v>
      </c>
      <c r="LN113" s="52" t="e">
        <f>$AV113*2.204623/#REF!*$AP113*Tabelle2[[#This Row],[Jun 24 NF]]</f>
        <v>#REF!</v>
      </c>
      <c r="LO113" s="52" t="e">
        <f>$AV113*2.204623/#REF!*$AP113*Tabelle2[[#This Row],[Jul 24 NF]]</f>
        <v>#REF!</v>
      </c>
      <c r="LP113" s="52" t="e">
        <f>$AV113*2.204623/#REF!*$AP113*Tabelle2[[#This Row],[Aug 24 NF]]</f>
        <v>#REF!</v>
      </c>
      <c r="LQ113" s="52" t="e">
        <f>$AV113*2.204623/#REF!*$AP113*Tabelle2[[#This Row],[Sep 24 NF]]</f>
        <v>#REF!</v>
      </c>
      <c r="LR113" s="52" t="e">
        <f>$AV113*2.204623/#REF!*$AP113*Tabelle2[[#This Row],[Oct 24 NF]]</f>
        <v>#REF!</v>
      </c>
      <c r="LS113" s="52" t="e">
        <f>$AV113*2.204623/#REF!*$AP113*Tabelle2[[#This Row],[Nov 24 NF]]</f>
        <v>#REF!</v>
      </c>
      <c r="LT113" s="52" t="e">
        <f>$AV113*2.204623/#REF!*$AP113*Tabelle2[[#This Row],[Dec 24 NF]]</f>
        <v>#REF!</v>
      </c>
      <c r="LU113" s="198">
        <f>SUM(Tabelle2[[#This Row],[Jan 22 EV]:[Mar 22 EV]])</f>
        <v>1491.794896666667</v>
      </c>
      <c r="LV113" s="198">
        <f>SUM(Tabelle2[[#This Row],[Apr 22 EV]:[Jun 22 EV]])</f>
        <v>213.11355666666671</v>
      </c>
      <c r="LW113" s="198">
        <f>SUM(Tabelle2[[#This Row],[Jul 22 EV]:[Sep 22 EV]])</f>
        <v>852.45422666666684</v>
      </c>
      <c r="LX113" s="198">
        <f>SUM(Tabelle2[[#This Row],[Oct 22 EV]:[Dec 22 EV]])</f>
        <v>213.11355666666671</v>
      </c>
      <c r="LY113" s="198">
        <f>SUM(Tabelle2[[#This Row],[Jan 23 EV]:[Mar 23 EV]])</f>
        <v>1278.6813400000003</v>
      </c>
      <c r="LZ113" s="198" t="e">
        <f>SUM(Tabelle2[[#This Row],[Apr 23 EV]:[Jun 23 EV]])</f>
        <v>#REF!</v>
      </c>
      <c r="MA113" s="198" t="e">
        <f>SUM(Tabelle2[[#This Row],[Jul 23 EV]:[Sep 23 EV]])</f>
        <v>#REF!</v>
      </c>
      <c r="MB113" s="198" t="e">
        <f>SUM(Tabelle2[[#This Row],[Oct 23 EV]:[Dec 23 EV]])</f>
        <v>#REF!</v>
      </c>
      <c r="MC113" s="198" t="e">
        <f>SUM(Tabelle2[[#This Row],[Jan 24 EV]:[Mar 24 EV]])</f>
        <v>#REF!</v>
      </c>
      <c r="MD113" s="198" t="e">
        <f>SUM(Tabelle2[[#This Row],[Apr 24 EV]:[Jun 24 EV]])</f>
        <v>#REF!</v>
      </c>
      <c r="ME113" s="198" t="e">
        <f>SUM(Tabelle2[[#This Row],[Jul 24 EV]:[Sep 24 EV]])</f>
        <v>#REF!</v>
      </c>
      <c r="MF113" s="198" t="e">
        <f>SUM(Tabelle2[[#This Row],[Oct 24 EV]:[Dec 24 EV]])</f>
        <v>#REF!</v>
      </c>
      <c r="MG113" s="68">
        <v>0</v>
      </c>
      <c r="MH113" s="68">
        <v>0</v>
      </c>
      <c r="MI113" s="68">
        <v>0</v>
      </c>
      <c r="MJ113" s="68">
        <v>0</v>
      </c>
      <c r="MK113" s="68">
        <v>0</v>
      </c>
      <c r="ML113" s="68">
        <v>0</v>
      </c>
      <c r="MM113" s="68">
        <v>0</v>
      </c>
      <c r="MN113" s="68">
        <v>0</v>
      </c>
      <c r="MO113" s="68">
        <v>0</v>
      </c>
      <c r="MP113" s="98">
        <v>0</v>
      </c>
      <c r="MQ113" s="98" t="e">
        <f>$AS113*2.204623/#REF!*$AP113*HU113</f>
        <v>#REF!</v>
      </c>
      <c r="MR113" s="98" t="e">
        <f>$AT113*2.204623/#REF!*$AP113*HV113</f>
        <v>#REF!</v>
      </c>
      <c r="MS113" s="98">
        <v>3462.6690687200007</v>
      </c>
      <c r="MT113" s="98">
        <v>3301.1289927666671</v>
      </c>
      <c r="MU113" s="98">
        <v>5510.2641211733353</v>
      </c>
      <c r="MV113" s="98">
        <f>SUM(Tabelle2[[#This Row],[Jan 22 EV]:[Dec 22 EV]])</f>
        <v>2770.4762366666673</v>
      </c>
      <c r="MW113" s="98" t="e">
        <f>SUM(Tabelle2[[#This Row],[Jan 23 EV]:[Dec 23 EV]])</f>
        <v>#REF!</v>
      </c>
      <c r="MX113" s="98" t="e">
        <f>SUM(Tabelle2[[#This Row],[Jan 24 EV]:[Dec 24 EV]])</f>
        <v>#REF!</v>
      </c>
      <c r="MY113" s="98">
        <f t="shared" si="95"/>
        <v>452.86630791666676</v>
      </c>
      <c r="MZ113" s="98">
        <f t="shared" si="96"/>
        <v>452.86630791666676</v>
      </c>
      <c r="NA113" s="98">
        <f t="shared" si="97"/>
        <v>452.86630791666676</v>
      </c>
      <c r="NB113" s="98">
        <f t="shared" si="98"/>
        <v>452.86630791666676</v>
      </c>
      <c r="NC113" s="52">
        <v>272.78535253333342</v>
      </c>
      <c r="ND113" s="52">
        <v>279.60498634666675</v>
      </c>
      <c r="NE113" s="52">
        <v>144.91721853333337</v>
      </c>
      <c r="NF113" s="52">
        <v>432.25527979324954</v>
      </c>
      <c r="NG113" s="52">
        <v>153.44176080000005</v>
      </c>
      <c r="NH113" s="52">
        <v>153.44176080000005</v>
      </c>
      <c r="NI113" s="52">
        <v>0</v>
      </c>
      <c r="NJ113" s="52">
        <v>0</v>
      </c>
      <c r="NK113" s="52">
        <v>153.44176080000005</v>
      </c>
      <c r="NL113" s="52">
        <v>153.44176080000005</v>
      </c>
      <c r="NM113" s="52">
        <v>0</v>
      </c>
      <c r="NN113" s="52">
        <v>0</v>
      </c>
      <c r="NO113" s="198">
        <f t="shared" si="58"/>
        <v>697.3075574133336</v>
      </c>
      <c r="NP113" s="198">
        <f t="shared" si="59"/>
        <v>739.13880139324965</v>
      </c>
      <c r="NQ113" s="198">
        <f t="shared" si="60"/>
        <v>153.44176080000005</v>
      </c>
      <c r="NR113" s="198">
        <f t="shared" si="61"/>
        <v>153.44176080000005</v>
      </c>
      <c r="NS113" s="198">
        <f t="shared" si="62"/>
        <v>1743.3298804065835</v>
      </c>
      <c r="NT113" s="198">
        <v>497.40704125999997</v>
      </c>
      <c r="NU113" s="198">
        <v>331.60469417333331</v>
      </c>
      <c r="NV113" s="198">
        <v>331.60469417333331</v>
      </c>
      <c r="NW113" s="198">
        <v>331.60469417333331</v>
      </c>
      <c r="NX113" s="198">
        <v>497.40704125999997</v>
      </c>
      <c r="NY113" s="198">
        <v>331.60469417333331</v>
      </c>
      <c r="NZ113" s="198">
        <v>32.864635290546495</v>
      </c>
      <c r="OA113" s="198">
        <v>165.80234708666666</v>
      </c>
      <c r="OB113" s="198">
        <v>33.160469417333331</v>
      </c>
      <c r="OC113" s="198">
        <v>165.80234708666666</v>
      </c>
      <c r="OD113" s="198">
        <v>165.80234708666666</v>
      </c>
      <c r="OE113" s="198">
        <v>165.80234708666666</v>
      </c>
      <c r="OF113" s="198">
        <f>SUM(Tabelle2[[#This Row],[Jan 23 B EV]:[Mar 23 B EV]])</f>
        <v>1160.6164296066668</v>
      </c>
      <c r="OG113" s="198">
        <f>SUM(Tabelle2[[#This Row],[Apr 23 B EV]:[Jun 23 B EV]])</f>
        <v>1160.6164296066668</v>
      </c>
      <c r="OH113" s="198">
        <f>SUM(Tabelle2[[#This Row],[Jul 23 B EV]:[Sep 23 B EV]])</f>
        <v>231.82745179454648</v>
      </c>
      <c r="OI113" s="198">
        <f>SUM(Tabelle2[[#This Row],[Oct 23 B EV]:[Dec 23 B EV]])</f>
        <v>497.40704125999997</v>
      </c>
      <c r="OJ113" s="198">
        <f>SUM(Tabelle2[[#This Row],[Jan 23 B EV]:[Dec 23 B EV]])</f>
        <v>3050.4673522678795</v>
      </c>
      <c r="OK113" s="68"/>
      <c r="OL113" s="68"/>
      <c r="OM113" s="43" t="s">
        <v>974</v>
      </c>
      <c r="ON113" s="43" t="s">
        <v>975</v>
      </c>
      <c r="OO113" s="43">
        <v>0</v>
      </c>
      <c r="OP113" s="43">
        <v>0</v>
      </c>
      <c r="OQ113" s="68"/>
      <c r="OR113" s="68"/>
      <c r="OS113" s="68"/>
      <c r="OT113" s="68"/>
      <c r="OU113" s="68"/>
      <c r="OV113" s="68"/>
      <c r="OW113" s="68"/>
      <c r="OX113" s="198" t="s">
        <v>1229</v>
      </c>
      <c r="OY113" s="198" t="s">
        <v>1229</v>
      </c>
      <c r="OZ113" s="198" t="s">
        <v>1229</v>
      </c>
      <c r="PA113" s="198" t="s">
        <v>1229</v>
      </c>
      <c r="PB113" s="353" t="s">
        <v>1229</v>
      </c>
      <c r="PC113" s="130" t="s">
        <v>57</v>
      </c>
      <c r="PD113" s="53" t="s">
        <v>36</v>
      </c>
      <c r="PE113" s="53" t="s">
        <v>171</v>
      </c>
      <c r="PF113" s="53" t="s">
        <v>45</v>
      </c>
      <c r="PG113" s="53">
        <v>0</v>
      </c>
      <c r="PH113" s="53">
        <v>0</v>
      </c>
      <c r="PI113" s="53">
        <v>1</v>
      </c>
      <c r="PJ113" s="53" t="s">
        <v>45</v>
      </c>
      <c r="PK113" s="53">
        <v>0</v>
      </c>
      <c r="PL113" s="53">
        <v>0</v>
      </c>
      <c r="PM113" s="334"/>
      <c r="PN113" s="53">
        <v>0</v>
      </c>
      <c r="PO113" s="53" t="s">
        <v>29</v>
      </c>
      <c r="PP113" s="200">
        <v>2407.8740082170316</v>
      </c>
      <c r="PQ113" s="56">
        <v>2220.7924770497352</v>
      </c>
      <c r="PR113" s="56">
        <v>2393.0833333333335</v>
      </c>
      <c r="PS113" s="56">
        <v>2425</v>
      </c>
      <c r="PT113" s="200">
        <v>2151.6666666666665</v>
      </c>
      <c r="PU113" s="200">
        <v>2059.5416666666665</v>
      </c>
      <c r="PV113" s="200">
        <v>2813.8101851851857</v>
      </c>
      <c r="PW113" s="200">
        <v>3372.4709444775326</v>
      </c>
      <c r="PX113" s="200" t="e">
        <f>IF($PI113=1,SUMIF(#REF!,$PF113,#REF!),SUMIF(#REF!,$PJ113,#REF!))</f>
        <v>#REF!</v>
      </c>
      <c r="PY113" s="200" t="e">
        <f>IF($PI113=1,SUMIF(#REF!,$PF113,#REF!),SUMIF(#REF!,$PJ113,#REF!))</f>
        <v>#REF!</v>
      </c>
      <c r="PZ113" s="200" t="e">
        <f>IF($PI113=1,SUMIF(#REF!,$PF113,#REF!),SUMIF(#REF!,$PJ113,#REF!))</f>
        <v>#REF!</v>
      </c>
      <c r="QA113" s="200" t="e">
        <f>IF($PI113=1,SUMIF(#REF!,$PF113,#REF!),SUMIF(#REF!,$PJ113,#REF!))</f>
        <v>#REF!</v>
      </c>
      <c r="QB113" s="200" t="e">
        <f>IF($PI113=1,SUMIF(#REF!,$PF113,#REF!),SUMIF(#REF!,$PJ113,#REF!))</f>
        <v>#REF!</v>
      </c>
      <c r="QC113" s="200" t="e">
        <f>IF($PI113=1,SUMIF(#REF!,$PF113,#REF!),SUMIF(#REF!,$PJ113,#REF!))</f>
        <v>#REF!</v>
      </c>
      <c r="QD113" s="57">
        <f t="shared" si="99"/>
        <v>14.297461967246196</v>
      </c>
      <c r="QE113" s="57">
        <f t="shared" si="100"/>
        <v>15.406670500000002</v>
      </c>
      <c r="QF113" s="57">
        <f t="shared" si="94"/>
        <v>15.612150000000002</v>
      </c>
      <c r="QG113" s="57">
        <f t="shared" si="101"/>
        <v>13.85243</v>
      </c>
      <c r="QH113" s="57">
        <f t="shared" si="87"/>
        <v>13.25932925</v>
      </c>
      <c r="QI113" s="57">
        <f t="shared" si="88"/>
        <v>18.115309972222228</v>
      </c>
      <c r="QJ113" s="57">
        <f>IF(Tabelle2[[#This Row],[Index and Premium Usage]]=1,($AW113*(1+$AZ113))*(PW113*(1+$PG113)+$PH113)/1000,($AW113*(1+$AZ113))*(PW113*(1+$PG113)+$PK113)/1000)</f>
        <v>21.711967940546359</v>
      </c>
      <c r="QK113" s="57" t="e">
        <f>IF($PI113=1,($AW113*(1+$AY113))*(PX113*(1+$PG113)+$PH113)/1000,($AW113*(1+$AZ113))*(PX113*(1+$PG113)+$PK113+Tabelle2[[#This Row],[Premium VW 2023]])/1000)</f>
        <v>#REF!</v>
      </c>
      <c r="QL113" s="57" t="e">
        <f t="shared" si="89"/>
        <v>#REF!</v>
      </c>
      <c r="QM113" s="57" t="e">
        <f t="shared" si="90"/>
        <v>#REF!</v>
      </c>
      <c r="QN113" s="57" t="e">
        <f t="shared" si="91"/>
        <v>#REF!</v>
      </c>
      <c r="QO113" s="57" t="e">
        <f t="shared" si="92"/>
        <v>#REF!</v>
      </c>
      <c r="QP113" s="57" t="e">
        <f t="shared" si="93"/>
        <v>#REF!</v>
      </c>
    </row>
    <row r="114" spans="1:458" ht="15" customHeight="1">
      <c r="A114" s="94" t="s">
        <v>943</v>
      </c>
      <c r="B114" s="94" t="s">
        <v>87</v>
      </c>
      <c r="C114" s="94" t="s">
        <v>1553</v>
      </c>
      <c r="D114" s="2" t="s">
        <v>108</v>
      </c>
      <c r="E114" s="173" t="s">
        <v>304</v>
      </c>
      <c r="F114" s="2" t="s">
        <v>304</v>
      </c>
      <c r="G114" s="2" t="s">
        <v>304</v>
      </c>
      <c r="H114" s="2" t="s">
        <v>216</v>
      </c>
      <c r="I114" s="188" t="s">
        <v>216</v>
      </c>
      <c r="J114" s="2" t="s">
        <v>309</v>
      </c>
      <c r="K114" s="2" t="s">
        <v>28</v>
      </c>
      <c r="L114" s="2" t="s">
        <v>28</v>
      </c>
      <c r="M114" s="2" t="s">
        <v>310</v>
      </c>
      <c r="N114" s="2" t="s">
        <v>28</v>
      </c>
      <c r="O114" s="64"/>
      <c r="P114" s="3">
        <v>0</v>
      </c>
      <c r="Q114" s="2" t="s">
        <v>91</v>
      </c>
      <c r="R114" s="63"/>
      <c r="S114" s="63"/>
      <c r="T114" s="94" t="s">
        <v>1282</v>
      </c>
      <c r="U114" s="63" t="s">
        <v>14</v>
      </c>
      <c r="V114" s="63"/>
      <c r="W114" s="63"/>
      <c r="X114" s="94"/>
      <c r="Y114" s="2" t="s">
        <v>257</v>
      </c>
      <c r="Z114" s="2" t="s">
        <v>261</v>
      </c>
      <c r="AA114" s="2" t="s">
        <v>1614</v>
      </c>
      <c r="AB114" s="2" t="s">
        <v>1229</v>
      </c>
      <c r="AC114" s="2" t="s">
        <v>1071</v>
      </c>
      <c r="AD114" s="63"/>
      <c r="AE114" s="63"/>
      <c r="AF114" s="63" t="s">
        <v>119</v>
      </c>
      <c r="AG114" s="2">
        <v>0</v>
      </c>
      <c r="AH114" s="2">
        <v>0</v>
      </c>
      <c r="AI114" s="2" t="s">
        <v>109</v>
      </c>
      <c r="AJ114" s="63" t="s">
        <v>120</v>
      </c>
      <c r="AK114" s="66"/>
      <c r="AL114" s="67"/>
      <c r="AM114" s="67"/>
      <c r="AN114" s="67"/>
      <c r="AO114" s="67"/>
      <c r="AP114" s="67">
        <v>1</v>
      </c>
      <c r="AQ114" s="78"/>
      <c r="AR114" s="37">
        <v>5.1020000000000003</v>
      </c>
      <c r="AS114" s="67">
        <v>5.1020000000000003</v>
      </c>
      <c r="AT114" s="67">
        <v>5.1020000000000003</v>
      </c>
      <c r="AU114" s="33">
        <v>5.1020000000000003</v>
      </c>
      <c r="AV114" s="33">
        <v>5.1020000000000003</v>
      </c>
      <c r="AW114" s="33">
        <v>5.1020000000000003</v>
      </c>
      <c r="AX114" s="193"/>
      <c r="AY114" s="61">
        <v>0.11</v>
      </c>
      <c r="AZ114" s="61">
        <v>0.11</v>
      </c>
      <c r="BA114" s="96">
        <v>640</v>
      </c>
      <c r="BB114" s="96">
        <v>560</v>
      </c>
      <c r="BC114" s="96">
        <v>1200</v>
      </c>
      <c r="BD114" s="96">
        <v>1200</v>
      </c>
      <c r="BE114" s="133">
        <v>1200</v>
      </c>
      <c r="BF114" s="133">
        <v>560</v>
      </c>
      <c r="BG114" s="133">
        <v>600</v>
      </c>
      <c r="BH114" s="133">
        <v>600</v>
      </c>
      <c r="BI114" s="133">
        <v>1200</v>
      </c>
      <c r="BJ114" s="133">
        <v>640</v>
      </c>
      <c r="BK114" s="133">
        <v>960</v>
      </c>
      <c r="BL114" s="133">
        <v>1600</v>
      </c>
      <c r="BM114" s="96">
        <v>640</v>
      </c>
      <c r="BN114" s="96">
        <v>1280</v>
      </c>
      <c r="BO114" s="96">
        <v>1445</v>
      </c>
      <c r="BP114" s="96">
        <v>1200</v>
      </c>
      <c r="BQ114" s="96">
        <v>1280</v>
      </c>
      <c r="BR114" s="96">
        <v>628</v>
      </c>
      <c r="BS114" s="96">
        <v>1120</v>
      </c>
      <c r="BT114" s="96">
        <v>880</v>
      </c>
      <c r="BU114" s="96">
        <v>652</v>
      </c>
      <c r="BV114" s="96">
        <v>240</v>
      </c>
      <c r="BW114" s="96">
        <v>640</v>
      </c>
      <c r="BX114" s="96">
        <v>640</v>
      </c>
      <c r="BY114" s="96">
        <v>640</v>
      </c>
      <c r="BZ114" s="96">
        <v>640</v>
      </c>
      <c r="CA114" s="96">
        <v>1280</v>
      </c>
      <c r="CB114" s="96">
        <v>640</v>
      </c>
      <c r="CC114" s="96">
        <v>640</v>
      </c>
      <c r="CD114" s="96">
        <v>1280</v>
      </c>
      <c r="CE114" s="96">
        <v>640</v>
      </c>
      <c r="CF114" s="96">
        <v>640</v>
      </c>
      <c r="CG114" s="96">
        <v>1280</v>
      </c>
      <c r="CH114" s="96">
        <v>1280</v>
      </c>
      <c r="CI114" s="96">
        <v>640</v>
      </c>
      <c r="CJ114" s="96">
        <v>640</v>
      </c>
      <c r="CK114" s="95">
        <f>SUM(Tabelle2[[#This Row],[Jan 22 CF]:[Mar 22 CF]])</f>
        <v>2400</v>
      </c>
      <c r="CL114" s="95">
        <f>SUM(Tabelle2[[#This Row],[Apr 22 CF]:[Jun 22 CF]])</f>
        <v>2960</v>
      </c>
      <c r="CM114" s="95">
        <f>SUM(Tabelle2[[#This Row],[Jul 22 CF]:[Sep 22 CF]])</f>
        <v>2400</v>
      </c>
      <c r="CN114" s="95">
        <f>SUM(Tabelle2[[#This Row],[Oct 22 CF]:[Dec 22 CF]])</f>
        <v>3200</v>
      </c>
      <c r="CO114" s="95">
        <f>SUM(Tabelle2[[#This Row],[Jan 23 CF]:[Mar 23 CF]])</f>
        <v>3365</v>
      </c>
      <c r="CP114" s="95">
        <f>SUM(Tabelle2[[#This Row],[Apr 23 CF]:[Jun 23 CF]])</f>
        <v>3108</v>
      </c>
      <c r="CQ114" s="95">
        <f>SUM(Tabelle2[[#This Row],[Jul 23 CF]:[Sep 23 CF]])</f>
        <v>2652</v>
      </c>
      <c r="CR114" s="95">
        <f>SUM(Tabelle2[[#This Row],[Oct 23 CF]:[Dec 23 CF]])</f>
        <v>1520</v>
      </c>
      <c r="CS114" s="95">
        <f>SUM(Tabelle2[[#This Row],[Jan 24 CF]:[Mar 24 CF]])</f>
        <v>2560</v>
      </c>
      <c r="CT114" s="95">
        <f>SUM(Tabelle2[[#This Row],[Apr 24 CF]:[Jun 24 CF]])</f>
        <v>2560</v>
      </c>
      <c r="CU114" s="95">
        <f>SUM(Tabelle2[[#This Row],[Jul 24 CF]:[Sep 24 CF]])</f>
        <v>2560</v>
      </c>
      <c r="CV114" s="95">
        <f>SUM(Tabelle2[[#This Row],[Oct 24 CF]:[Dec 24 CF]])</f>
        <v>2560</v>
      </c>
      <c r="CW114" s="98">
        <v>7885</v>
      </c>
      <c r="CX114" s="275">
        <v>10175</v>
      </c>
      <c r="CY114" s="98">
        <v>8767</v>
      </c>
      <c r="CZ114" s="52">
        <v>10808</v>
      </c>
      <c r="DA114" s="52">
        <f>SUM(Tabelle2[[#This Row],[Jan 22 CF]:[Dec 22 CF]])</f>
        <v>10960</v>
      </c>
      <c r="DB114" s="98">
        <f>SUM(Tabelle2[[#This Row],[Jan 23 CF]:[Dec 23 CF]])</f>
        <v>10645</v>
      </c>
      <c r="DC114" s="98">
        <f>SUM(Tabelle2[[#This Row],[Jan 24 CF]:[Dec 24 CF]])</f>
        <v>10240</v>
      </c>
      <c r="DD114" s="98">
        <v>7000</v>
      </c>
      <c r="DE114" s="98">
        <v>7000</v>
      </c>
      <c r="DF114" s="98">
        <v>7000</v>
      </c>
      <c r="DG114" s="98">
        <v>7000</v>
      </c>
      <c r="DH114" s="98">
        <v>1500</v>
      </c>
      <c r="DI114" s="98">
        <v>0</v>
      </c>
      <c r="DJ114" s="98">
        <v>0</v>
      </c>
      <c r="DK114" s="98">
        <v>0</v>
      </c>
      <c r="DL114" s="98">
        <v>0</v>
      </c>
      <c r="DM114" s="98">
        <v>0</v>
      </c>
      <c r="DN114" s="95"/>
      <c r="DO114" s="95"/>
      <c r="DP114" s="226">
        <v>0.95</v>
      </c>
      <c r="DQ114" s="226">
        <v>0.92500000000000004</v>
      </c>
      <c r="DR114" s="226">
        <v>0.8</v>
      </c>
      <c r="DS114" s="226">
        <v>0.85</v>
      </c>
      <c r="DT114" s="226">
        <v>0.9</v>
      </c>
      <c r="DU114" s="226">
        <v>0.9</v>
      </c>
      <c r="DV114" s="226">
        <v>0.9</v>
      </c>
      <c r="DW114" s="226">
        <v>0.9</v>
      </c>
      <c r="DX114" s="226">
        <v>0.9</v>
      </c>
      <c r="DY114" s="226">
        <v>0.9</v>
      </c>
      <c r="DZ114" s="226">
        <v>0.9</v>
      </c>
      <c r="EA114" s="226">
        <v>0.88</v>
      </c>
      <c r="EB114" s="226">
        <v>0.9</v>
      </c>
      <c r="EC114" s="226">
        <v>0.93</v>
      </c>
      <c r="ED114" s="226">
        <v>0.93</v>
      </c>
      <c r="EE114" s="226">
        <v>0.9</v>
      </c>
      <c r="EF114" s="316">
        <v>0.9</v>
      </c>
      <c r="EG114" s="316">
        <v>0.9</v>
      </c>
      <c r="EH114" s="316">
        <v>0.77800000000000002</v>
      </c>
      <c r="EI114" s="226">
        <v>0.95</v>
      </c>
      <c r="EJ114" s="226">
        <v>0.95</v>
      </c>
      <c r="EK114" s="226">
        <v>0.95</v>
      </c>
      <c r="EL114" s="226">
        <v>0.97499999999999998</v>
      </c>
      <c r="EM114" s="226">
        <v>0.95</v>
      </c>
      <c r="EN114" s="226">
        <v>0.9</v>
      </c>
      <c r="EO114" s="226">
        <v>0.85</v>
      </c>
      <c r="EP114" s="226">
        <v>0.85</v>
      </c>
      <c r="EQ114" s="226">
        <v>0.85</v>
      </c>
      <c r="ER114" s="226">
        <v>0.85</v>
      </c>
      <c r="ES114" s="226">
        <v>0.85</v>
      </c>
      <c r="ET114" s="226">
        <v>0.85</v>
      </c>
      <c r="EU114" s="226">
        <v>0.85</v>
      </c>
      <c r="EV114" s="226">
        <v>0.85</v>
      </c>
      <c r="EW114" s="226">
        <v>0.85</v>
      </c>
      <c r="EX114" s="226">
        <v>0.85</v>
      </c>
      <c r="EY114" s="226">
        <v>0.85</v>
      </c>
      <c r="EZ114" s="316">
        <v>0.77800000000000002</v>
      </c>
      <c r="FA114" s="226">
        <v>0.85</v>
      </c>
      <c r="FB114" s="226">
        <v>0.85</v>
      </c>
      <c r="FC114" s="226">
        <v>0.85</v>
      </c>
      <c r="FD114" s="226">
        <v>0.85</v>
      </c>
      <c r="FE114" s="226">
        <v>0.85</v>
      </c>
      <c r="FF114" s="226">
        <v>0</v>
      </c>
      <c r="FG114" s="226">
        <v>0</v>
      </c>
      <c r="FH114" s="226">
        <v>0</v>
      </c>
      <c r="FI114" s="226">
        <v>0</v>
      </c>
      <c r="FJ114" s="226">
        <v>0</v>
      </c>
      <c r="FK114" s="226">
        <v>0</v>
      </c>
      <c r="FL114" s="226">
        <v>0</v>
      </c>
      <c r="FM114" s="195">
        <f t="shared" si="70"/>
        <v>640</v>
      </c>
      <c r="FN114" s="195">
        <f t="shared" si="71"/>
        <v>560</v>
      </c>
      <c r="FO114" s="195">
        <f t="shared" si="72"/>
        <v>1200</v>
      </c>
      <c r="FP114" s="195">
        <f t="shared" si="73"/>
        <v>1200</v>
      </c>
      <c r="FQ114" s="195">
        <f t="shared" si="74"/>
        <v>1200</v>
      </c>
      <c r="FR114" s="195">
        <f t="shared" si="75"/>
        <v>560</v>
      </c>
      <c r="FS114" s="195">
        <f t="shared" si="76"/>
        <v>600</v>
      </c>
      <c r="FT114" s="95">
        <f t="shared" si="77"/>
        <v>600</v>
      </c>
      <c r="FU114" s="95">
        <f t="shared" si="78"/>
        <v>1200</v>
      </c>
      <c r="FV114" s="95">
        <f t="shared" si="79"/>
        <v>640</v>
      </c>
      <c r="FW114" s="95">
        <f t="shared" si="80"/>
        <v>960</v>
      </c>
      <c r="FX114" s="95">
        <f t="shared" si="81"/>
        <v>1600</v>
      </c>
      <c r="FY114" s="95">
        <f t="shared" si="82"/>
        <v>640</v>
      </c>
      <c r="FZ114" s="95">
        <f t="shared" si="83"/>
        <v>1280</v>
      </c>
      <c r="GA114" s="95">
        <f t="shared" si="63"/>
        <v>1445</v>
      </c>
      <c r="GB114" s="95">
        <f t="shared" si="64"/>
        <v>1200</v>
      </c>
      <c r="GC114" s="95">
        <f t="shared" si="65"/>
        <v>1280</v>
      </c>
      <c r="GD114" s="95">
        <f t="shared" si="66"/>
        <v>628</v>
      </c>
      <c r="GE114" s="95">
        <f t="shared" si="67"/>
        <v>1120</v>
      </c>
      <c r="GF114" s="95">
        <f t="shared" si="68"/>
        <v>880</v>
      </c>
      <c r="GG114" s="95">
        <f t="shared" si="69"/>
        <v>652</v>
      </c>
      <c r="GH114" s="95">
        <f t="shared" si="84"/>
        <v>240</v>
      </c>
      <c r="GI114" s="95">
        <f>BW114*Tabelle2[[#This Row],[Nov 2023 AF]]</f>
        <v>624</v>
      </c>
      <c r="GJ114" s="95">
        <f>BX114*Tabelle2[[#This Row],[Dec 2023 AF]]</f>
        <v>608</v>
      </c>
      <c r="GK114" s="95">
        <f>BY114*Tabelle2[[#This Row],[Jan 2024 AF]]</f>
        <v>576</v>
      </c>
      <c r="GL114" s="95">
        <f>BZ114*Tabelle2[[#This Row],[Feb 2024 AF]]</f>
        <v>544</v>
      </c>
      <c r="GM114" s="95">
        <f>CA114*Tabelle2[[#This Row],[Mar 2024 AF]]</f>
        <v>1088</v>
      </c>
      <c r="GN114" s="95">
        <f>CB114*Tabelle2[[#This Row],[Apr 2024 AF]]</f>
        <v>544</v>
      </c>
      <c r="GO114" s="95">
        <f>CC114*Tabelle2[[#This Row],[May 2024 AF]]</f>
        <v>544</v>
      </c>
      <c r="GP114" s="95">
        <f>CD114*Tabelle2[[#This Row],[Jun 2024 AF]]</f>
        <v>1088</v>
      </c>
      <c r="GQ114" s="95">
        <f>CE114*Tabelle2[[#This Row],[Jul 2024 AF]]</f>
        <v>544</v>
      </c>
      <c r="GR114" s="95">
        <f>CF114*Tabelle2[[#This Row],[Aug 2024 AF]]</f>
        <v>544</v>
      </c>
      <c r="GS114" s="95">
        <f>CG114*Tabelle2[[#This Row],[Sep 2024 AF]]</f>
        <v>1088</v>
      </c>
      <c r="GT114" s="95">
        <f>CH114*Tabelle2[[#This Row],[Oct 2024 AF]]</f>
        <v>1088</v>
      </c>
      <c r="GU114" s="95">
        <f>CI114*Tabelle2[[#This Row],[Nov 2024 AF]]</f>
        <v>544</v>
      </c>
      <c r="GV114" s="95">
        <f>CJ114*Tabelle2[[#This Row],[Dec 2024 AF]]</f>
        <v>544</v>
      </c>
      <c r="GW114" s="95">
        <f>SUM(Tabelle2[[#This Row],[Jan 22 NF]:[Mar 22 NF]])</f>
        <v>2400</v>
      </c>
      <c r="GX114" s="95">
        <f>SUM(Tabelle2[[#This Row],[Apr 22 NF]:[Jun 22 NF]])</f>
        <v>2960</v>
      </c>
      <c r="GY114" s="95">
        <f>SUM(Tabelle2[[#This Row],[Jul 22 NF]:[Sep 22 NF]])</f>
        <v>2400</v>
      </c>
      <c r="GZ114" s="95">
        <f>SUM(Tabelle2[[#This Row],[Oct 22 NF]:[Dec 22 NF]])</f>
        <v>3200</v>
      </c>
      <c r="HA114" s="98">
        <f>SUM(Tabelle2[[#This Row],[Jan 23 NF]:[Mar 23 NF]])</f>
        <v>3365</v>
      </c>
      <c r="HB114" s="98">
        <f>SUM(Tabelle2[[#This Row],[Apr 23 NF]:[Jun 23 NF]])</f>
        <v>3108</v>
      </c>
      <c r="HC114" s="98">
        <f>SUM(Tabelle2[[#This Row],[Jul 23 NF]:[Sep 23 NF]])</f>
        <v>2652</v>
      </c>
      <c r="HD114" s="98">
        <f>SUM(Tabelle2[[#This Row],[Oct 23 NF]:[Dec 23 NF]])</f>
        <v>1472</v>
      </c>
      <c r="HE114" s="95">
        <f>SUM(Tabelle2[[#This Row],[Jan 24 NF]:[Mar 24 NF]])</f>
        <v>2208</v>
      </c>
      <c r="HF114" s="98">
        <f>SUM(Tabelle2[[#This Row],[Apr 24 NF]:[Jun 24 NF]])</f>
        <v>2176</v>
      </c>
      <c r="HG114" s="98">
        <f>SUM(Tabelle2[[#This Row],[Jul 24 NF]:[Sep 24 NF]])</f>
        <v>2176</v>
      </c>
      <c r="HH114" s="98">
        <f>SUM(Tabelle2[[#This Row],[Oct 24 NF]:[Dec 24 NF]])</f>
        <v>2176</v>
      </c>
      <c r="HI114" s="95">
        <v>0</v>
      </c>
      <c r="HJ114" s="95">
        <v>0</v>
      </c>
      <c r="HK114" s="95">
        <v>0</v>
      </c>
      <c r="HL114" s="95">
        <v>0</v>
      </c>
      <c r="HM114" s="95">
        <v>0</v>
      </c>
      <c r="HN114" s="95">
        <v>0</v>
      </c>
      <c r="HO114" s="95">
        <v>0</v>
      </c>
      <c r="HP114" s="95">
        <v>0</v>
      </c>
      <c r="HQ114" s="95">
        <v>0</v>
      </c>
      <c r="HR114" s="95">
        <v>0</v>
      </c>
      <c r="HS114" s="95">
        <v>0</v>
      </c>
      <c r="HT114" s="95">
        <v>600</v>
      </c>
      <c r="HU114" s="95">
        <v>7018</v>
      </c>
      <c r="HV114" s="98">
        <v>7885</v>
      </c>
      <c r="HW114" s="98">
        <v>10175</v>
      </c>
      <c r="HX114" s="98">
        <v>8767</v>
      </c>
      <c r="HY114" s="98">
        <v>10808</v>
      </c>
      <c r="HZ114" s="98">
        <f>SUM(Tabelle2[[#This Row],[Jan 22 NF]:[Dec 22 NF]])</f>
        <v>10960</v>
      </c>
      <c r="IA114" s="98">
        <f>SUM(Tabelle2[[#This Row],[Jan 23 NF]:[Dec 23 NF]])</f>
        <v>10597</v>
      </c>
      <c r="IB114" s="98">
        <f>SUM(Tabelle2[[#This Row],[Jan 24 NF]:[Dec 24 NF]])</f>
        <v>8736</v>
      </c>
      <c r="IC114" s="98">
        <f>IFERROR(Tabelle2[[#This Row],[2025 CF]]*Tabelle2[[#This Row],[2025 AF]],0)</f>
        <v>5950</v>
      </c>
      <c r="ID114" s="98">
        <f>IFERROR(Tabelle2[[#This Row],[2026 CF]]*Tabelle2[[#This Row],[2026 AF]],0)</f>
        <v>5950</v>
      </c>
      <c r="IE114" s="98">
        <f>IFERROR(Tabelle2[[#This Row],[2027 CF]]*Tabelle2[[#This Row],[2027 AF]],0)</f>
        <v>5950</v>
      </c>
      <c r="IF114" s="98">
        <f>IFERROR(Tabelle2[[#This Row],[2028 CF]]*Tabelle2[[#This Row],[2028 AF]],0)</f>
        <v>5950</v>
      </c>
      <c r="IG114" s="98">
        <f>IFERROR(Tabelle2[[#This Row],[2029 CF]]*Tabelle2[[#This Row],[2029 AF]],0)</f>
        <v>0</v>
      </c>
      <c r="IH114" s="98">
        <f>IFERROR(Tabelle2[[#This Row],[2030 CF]]*Tabelle2[[#This Row],[2030 AF]],0)</f>
        <v>0</v>
      </c>
      <c r="II114" s="98">
        <f>IFERROR(Tabelle2[[#This Row],[2031 CF]]*Tabelle2[[#This Row],[2031 AF]],0)</f>
        <v>0</v>
      </c>
      <c r="IJ114" s="98">
        <f>IFERROR(Tabelle2[[#This Row],[2032 CF]]*Tabelle2[[#This Row],[2032 AF]],0)</f>
        <v>0</v>
      </c>
      <c r="IK114" s="98">
        <f>IFERROR(Tabelle2[[#This Row],[2033 CF]]*Tabelle2[[#This Row],[2033 AF]],0)</f>
        <v>0</v>
      </c>
      <c r="IL114" s="98">
        <f>IFERROR(Tabelle2[[#This Row],[2034 CF]]*Tabelle2[[#This Row],[2034 AF]],0)</f>
        <v>0</v>
      </c>
      <c r="IM114" s="98">
        <f>IFERROR(Tabelle2[[#This Row],[2035 CF]]*Tabelle2[[#This Row],[2035 AF]],0)</f>
        <v>0</v>
      </c>
      <c r="IN114" s="51">
        <v>384.00000000000006</v>
      </c>
      <c r="IO114" s="51">
        <v>406.72000000000008</v>
      </c>
      <c r="IP114" s="51">
        <v>462.40000000000003</v>
      </c>
      <c r="IQ114" s="51">
        <v>567.92012781906953</v>
      </c>
      <c r="IR114" s="51">
        <v>403.20000000000005</v>
      </c>
      <c r="IS114" s="51">
        <v>460.80000000000007</v>
      </c>
      <c r="IT114" s="51">
        <v>425.6</v>
      </c>
      <c r="IU114" s="51">
        <v>80</v>
      </c>
      <c r="IV114" s="51">
        <v>432.00000000000006</v>
      </c>
      <c r="IW114" s="51">
        <v>432.00000000000006</v>
      </c>
      <c r="IX114" s="51">
        <v>432.00000000000006</v>
      </c>
      <c r="IY114" s="51">
        <v>480</v>
      </c>
      <c r="IZ114" s="199">
        <v>1253.1200000000001</v>
      </c>
      <c r="JA114" s="199">
        <v>1431.9201278190696</v>
      </c>
      <c r="JB114" s="199">
        <v>937.60000000000014</v>
      </c>
      <c r="JC114" s="199">
        <v>1344</v>
      </c>
      <c r="JD114" s="199">
        <v>4966.6401278190697</v>
      </c>
      <c r="JE114" s="196">
        <v>497.92</v>
      </c>
      <c r="JF114" s="196">
        <v>995.84</v>
      </c>
      <c r="JG114" s="196">
        <v>995.84</v>
      </c>
      <c r="JH114" s="196">
        <v>995.84</v>
      </c>
      <c r="JI114" s="196">
        <v>497.92</v>
      </c>
      <c r="JJ114" s="196">
        <v>497.92</v>
      </c>
      <c r="JK114" s="196">
        <v>431.79317286446144</v>
      </c>
      <c r="JL114" s="196">
        <v>346.32218220761837</v>
      </c>
      <c r="JM114" s="196">
        <v>485.55102564802775</v>
      </c>
      <c r="JN114" s="196">
        <v>497.43740902519988</v>
      </c>
      <c r="JO114" s="196">
        <v>449.82608015506224</v>
      </c>
      <c r="JP114" s="196">
        <v>279.99406224760918</v>
      </c>
      <c r="JQ114" s="196">
        <f>SUM(Tabelle2[[#This Row],[Jan-23B]:[Mar-23B]])</f>
        <v>2489.6</v>
      </c>
      <c r="JR114" s="196">
        <f>SUM(Tabelle2[[#This Row],[Apr-23B]:[Jun-23B]])</f>
        <v>1991.68</v>
      </c>
      <c r="JS114" s="196">
        <f>SUM(Tabelle2[[#This Row],[Jul-23B]:[Sep-23B]])</f>
        <v>1263.6663807201076</v>
      </c>
      <c r="JT114" s="196">
        <f>SUM(Tabelle2[[#This Row],[Oct-23B]:[Dec-23B]])</f>
        <v>1227.2575514278712</v>
      </c>
      <c r="JU114" s="196">
        <f>SUM(Tabelle2[[#This Row],[1Q23 B1]:[4Q23 B]])</f>
        <v>6972.2039321479788</v>
      </c>
      <c r="JV114" s="196">
        <v>5670</v>
      </c>
      <c r="JW114" s="196">
        <v>5950</v>
      </c>
      <c r="JX114" s="196">
        <v>5950</v>
      </c>
      <c r="JY114" s="196">
        <v>5950</v>
      </c>
      <c r="JZ114" s="196">
        <v>5950</v>
      </c>
      <c r="KA114" s="196">
        <v>2125.869457194</v>
      </c>
      <c r="KB114" s="196">
        <v>2230.8506649566671</v>
      </c>
      <c r="KC114" s="196">
        <v>2230.8506649566671</v>
      </c>
      <c r="KD114" s="196">
        <v>2230.8506649566671</v>
      </c>
      <c r="KE114" s="196">
        <v>2230.8506649566671</v>
      </c>
      <c r="KF114" s="196" t="str">
        <f>IF(SUM(Tabelle2[[#This Row],[2018 NF]:[2028 NF]],Tabelle2[[#This Row],[2023 B]])&gt;0,"yes","no")</f>
        <v>yes</v>
      </c>
      <c r="KG114" s="196" t="str">
        <f>IFERROR(INDEX(Tabelle2[[#Headers],[2005 NF]:[2034 NF]],MATCH(TRUE,INDEX(Tabelle2[[#This Row],[2005 NF]:[2034 NF]]&gt;1000,),0)),0)</f>
        <v>2017 NF</v>
      </c>
      <c r="KH114" s="196" t="str">
        <f>IFERROR(LOOKUP(2,1/(Tabelle2[[#This Row],[2005 NF]:[2035 NF]]&gt;1000),Tabelle2[[#Headers],[2005 NF]:[2035 NF]]),0)</f>
        <v>2028 NF</v>
      </c>
      <c r="KI114" s="196">
        <f>SUM(Tabelle2[[#This Row],[Jan 23 NF]:[Mar 23 NF]])</f>
        <v>3365</v>
      </c>
      <c r="KJ114" s="196">
        <f>SUM(Tabelle2[[#This Row],[Jan-23B]:[Mar-23B]])</f>
        <v>2489.6</v>
      </c>
      <c r="KK114" s="52">
        <v>239.95704631466668</v>
      </c>
      <c r="KL114" s="52">
        <v>209.96241552533334</v>
      </c>
      <c r="KM114" s="52">
        <v>449.91946184000005</v>
      </c>
      <c r="KN114" s="52">
        <v>449.91946184000005</v>
      </c>
      <c r="KO114" s="52">
        <v>449.91946184000005</v>
      </c>
      <c r="KP114" s="52">
        <v>209.96241552533334</v>
      </c>
      <c r="KQ114" s="52">
        <v>224.95973092000003</v>
      </c>
      <c r="KR114" s="52">
        <v>224.95973092000003</v>
      </c>
      <c r="KS114" s="52">
        <v>449.91946184000005</v>
      </c>
      <c r="KT114" s="52">
        <v>239.95704631466668</v>
      </c>
      <c r="KU114" s="52">
        <v>359.93556947200005</v>
      </c>
      <c r="KV114" s="52">
        <v>599.89261578666674</v>
      </c>
      <c r="KW114" s="52">
        <v>239.95704631466668</v>
      </c>
      <c r="KX114" s="52">
        <v>479.91409262933337</v>
      </c>
      <c r="KY114" s="52">
        <v>541.77801863233344</v>
      </c>
      <c r="KZ114" s="52">
        <v>449.91946184000005</v>
      </c>
      <c r="LA114" s="52" t="e">
        <f>$AV114*2.204623/#REF!*$AP114*Tabelle2[[#This Row],[May 23 NF]]</f>
        <v>#REF!</v>
      </c>
      <c r="LB114" s="52" t="e">
        <f>$AV114*2.204623/#REF!*$AP114*Tabelle2[[#This Row],[Jun 23 NF]]</f>
        <v>#REF!</v>
      </c>
      <c r="LC114" s="52" t="e">
        <f>$AV114*2.204623/#REF!*$AP114*Tabelle2[[#This Row],[Jul 23 NF]]</f>
        <v>#REF!</v>
      </c>
      <c r="LD114" s="52" t="e">
        <f>$AV114*2.204623/#REF!*$AP114*Tabelle2[[#This Row],[Aug 23 NF]]</f>
        <v>#REF!</v>
      </c>
      <c r="LE114" s="52" t="e">
        <f>$AV114*2.204623/#REF!*$AP114*Tabelle2[[#This Row],[Sep 23 NF]]</f>
        <v>#REF!</v>
      </c>
      <c r="LF114" s="52" t="e">
        <f>$AV114*2.204623/#REF!*$AP114*Tabelle2[[#This Row],[Oct 23 NF]]</f>
        <v>#REF!</v>
      </c>
      <c r="LG114" s="52" t="e">
        <f>$AV114*2.204623/#REF!*$AP114*Tabelle2[[#This Row],[Nov 23 NF]]</f>
        <v>#REF!</v>
      </c>
      <c r="LH114" s="52" t="e">
        <f>$AV114*2.204623/#REF!*$AP114*Tabelle2[[#This Row],[Dec 23 NF]]</f>
        <v>#REF!</v>
      </c>
      <c r="LI114" s="52" t="e">
        <f>$AV114*2.204623/#REF!*$AP114*Tabelle2[[#This Row],[Jan 24 NF]]</f>
        <v>#REF!</v>
      </c>
      <c r="LJ114" s="52" t="e">
        <f>$AV114*2.204623/#REF!*$AP114*Tabelle2[[#This Row],[Feb 24 NF]]</f>
        <v>#REF!</v>
      </c>
      <c r="LK114" s="52" t="e">
        <f>$AV114*2.204623/#REF!*$AP114*Tabelle2[[#This Row],[Mar 24 NF]]</f>
        <v>#REF!</v>
      </c>
      <c r="LL114" s="52" t="e">
        <f>$AV114*2.204623/#REF!*$AP114*Tabelle2[[#This Row],[Apr 24 NF]]</f>
        <v>#REF!</v>
      </c>
      <c r="LM114" s="52" t="e">
        <f>$AV114*2.204623/#REF!*$AP114*Tabelle2[[#This Row],[May 24 NF]]</f>
        <v>#REF!</v>
      </c>
      <c r="LN114" s="52" t="e">
        <f>$AV114*2.204623/#REF!*$AP114*Tabelle2[[#This Row],[Jun 24 NF]]</f>
        <v>#REF!</v>
      </c>
      <c r="LO114" s="52" t="e">
        <f>$AV114*2.204623/#REF!*$AP114*Tabelle2[[#This Row],[Jul 24 NF]]</f>
        <v>#REF!</v>
      </c>
      <c r="LP114" s="52" t="e">
        <f>$AV114*2.204623/#REF!*$AP114*Tabelle2[[#This Row],[Aug 24 NF]]</f>
        <v>#REF!</v>
      </c>
      <c r="LQ114" s="52" t="e">
        <f>$AV114*2.204623/#REF!*$AP114*Tabelle2[[#This Row],[Sep 24 NF]]</f>
        <v>#REF!</v>
      </c>
      <c r="LR114" s="52" t="e">
        <f>$AV114*2.204623/#REF!*$AP114*Tabelle2[[#This Row],[Oct 24 NF]]</f>
        <v>#REF!</v>
      </c>
      <c r="LS114" s="52" t="e">
        <f>$AV114*2.204623/#REF!*$AP114*Tabelle2[[#This Row],[Nov 24 NF]]</f>
        <v>#REF!</v>
      </c>
      <c r="LT114" s="52" t="e">
        <f>$AV114*2.204623/#REF!*$AP114*Tabelle2[[#This Row],[Dec 24 NF]]</f>
        <v>#REF!</v>
      </c>
      <c r="LU114" s="198">
        <f>SUM(Tabelle2[[#This Row],[Jan 22 EV]:[Mar 22 EV]])</f>
        <v>899.83892368000011</v>
      </c>
      <c r="LV114" s="198">
        <f>SUM(Tabelle2[[#This Row],[Apr 22 EV]:[Jun 22 EV]])</f>
        <v>1109.8013392053335</v>
      </c>
      <c r="LW114" s="198">
        <f>SUM(Tabelle2[[#This Row],[Jul 22 EV]:[Sep 22 EV]])</f>
        <v>899.83892368000011</v>
      </c>
      <c r="LX114" s="198">
        <f>SUM(Tabelle2[[#This Row],[Oct 22 EV]:[Dec 22 EV]])</f>
        <v>1199.7852315733335</v>
      </c>
      <c r="LY114" s="198">
        <f>SUM(Tabelle2[[#This Row],[Jan 23 EV]:[Mar 23 EV]])</f>
        <v>1261.6491575763334</v>
      </c>
      <c r="LZ114" s="198" t="e">
        <f>SUM(Tabelle2[[#This Row],[Apr 23 EV]:[Jun 23 EV]])</f>
        <v>#REF!</v>
      </c>
      <c r="MA114" s="198" t="e">
        <f>SUM(Tabelle2[[#This Row],[Jul 23 EV]:[Sep 23 EV]])</f>
        <v>#REF!</v>
      </c>
      <c r="MB114" s="198" t="e">
        <f>SUM(Tabelle2[[#This Row],[Oct 23 EV]:[Dec 23 EV]])</f>
        <v>#REF!</v>
      </c>
      <c r="MC114" s="198" t="e">
        <f>SUM(Tabelle2[[#This Row],[Jan 24 EV]:[Mar 24 EV]])</f>
        <v>#REF!</v>
      </c>
      <c r="MD114" s="198" t="e">
        <f>SUM(Tabelle2[[#This Row],[Apr 24 EV]:[Jun 24 EV]])</f>
        <v>#REF!</v>
      </c>
      <c r="ME114" s="198" t="e">
        <f>SUM(Tabelle2[[#This Row],[Jul 24 EV]:[Sep 24 EV]])</f>
        <v>#REF!</v>
      </c>
      <c r="MF114" s="198" t="e">
        <f>SUM(Tabelle2[[#This Row],[Oct 24 EV]:[Dec 24 EV]])</f>
        <v>#REF!</v>
      </c>
      <c r="MG114" s="68">
        <v>0</v>
      </c>
      <c r="MH114" s="68">
        <v>0</v>
      </c>
      <c r="MI114" s="68">
        <v>0</v>
      </c>
      <c r="MJ114" s="68">
        <v>0</v>
      </c>
      <c r="MK114" s="68">
        <v>0</v>
      </c>
      <c r="ML114" s="68">
        <v>0</v>
      </c>
      <c r="MM114" s="68">
        <v>0</v>
      </c>
      <c r="MN114" s="68">
        <v>0</v>
      </c>
      <c r="MO114" s="68">
        <v>0</v>
      </c>
      <c r="MP114" s="98">
        <v>224.95973092000003</v>
      </c>
      <c r="MQ114" s="98" t="e">
        <f>$AS114*2.204623/#REF!*$AP114*HU114</f>
        <v>#REF!</v>
      </c>
      <c r="MR114" s="98" t="e">
        <f>$AT114*2.204623/#REF!*$AP114*HV114</f>
        <v>#REF!</v>
      </c>
      <c r="MS114" s="98">
        <v>3814.9421035183332</v>
      </c>
      <c r="MT114" s="98">
        <v>3287.0366016260668</v>
      </c>
      <c r="MU114" s="98">
        <v>4052.2746196389335</v>
      </c>
      <c r="MV114" s="98">
        <f>SUM(Tabelle2[[#This Row],[Jan 22 EV]:[Dec 22 EV]])</f>
        <v>4109.2644181386677</v>
      </c>
      <c r="MW114" s="98" t="e">
        <f>SUM(Tabelle2[[#This Row],[Jan 23 EV]:[Dec 23 EV]])</f>
        <v>#REF!</v>
      </c>
      <c r="MX114" s="98" t="e">
        <f>SUM(Tabelle2[[#This Row],[Jan 24 EV]:[Dec 24 EV]])</f>
        <v>#REF!</v>
      </c>
      <c r="MY114" s="98">
        <f t="shared" si="95"/>
        <v>2230.8506649566671</v>
      </c>
      <c r="MZ114" s="98">
        <f t="shared" si="96"/>
        <v>2230.8506649566671</v>
      </c>
      <c r="NA114" s="98">
        <f t="shared" si="97"/>
        <v>2230.8506649566671</v>
      </c>
      <c r="NB114" s="98">
        <f t="shared" si="98"/>
        <v>2230.8506649566671</v>
      </c>
      <c r="NC114" s="52">
        <v>143.97422778880002</v>
      </c>
      <c r="ND114" s="52">
        <v>152.4927029329707</v>
      </c>
      <c r="NE114" s="52">
        <v>173.36896596234669</v>
      </c>
      <c r="NF114" s="52">
        <v>212.93193189704985</v>
      </c>
      <c r="NG114" s="52">
        <v>151.17293917824003</v>
      </c>
      <c r="NH114" s="52">
        <v>172.76907334656005</v>
      </c>
      <c r="NI114" s="52">
        <v>159.57143579925335</v>
      </c>
      <c r="NJ114" s="52">
        <v>29.994630789333335</v>
      </c>
      <c r="NK114" s="52">
        <v>161.97100626240004</v>
      </c>
      <c r="NL114" s="52">
        <v>161.97100626240004</v>
      </c>
      <c r="NM114" s="52">
        <v>161.97100626240004</v>
      </c>
      <c r="NN114" s="52">
        <v>179.96778473600003</v>
      </c>
      <c r="NO114" s="198">
        <f t="shared" si="58"/>
        <v>469.83589668411742</v>
      </c>
      <c r="NP114" s="198">
        <f t="shared" si="59"/>
        <v>536.87394442184996</v>
      </c>
      <c r="NQ114" s="198">
        <f t="shared" si="60"/>
        <v>351.53707285098676</v>
      </c>
      <c r="NR114" s="198">
        <f t="shared" si="61"/>
        <v>503.90979726080013</v>
      </c>
      <c r="NS114" s="198">
        <f t="shared" si="62"/>
        <v>1862.1567112177545</v>
      </c>
      <c r="NT114" s="198">
        <v>186.68658203281072</v>
      </c>
      <c r="NU114" s="198">
        <v>373.37316406562144</v>
      </c>
      <c r="NV114" s="198">
        <v>373.37316406562144</v>
      </c>
      <c r="NW114" s="198">
        <v>373.37316406562144</v>
      </c>
      <c r="NX114" s="198">
        <v>186.68658203281072</v>
      </c>
      <c r="NY114" s="198">
        <v>186.68658203281072</v>
      </c>
      <c r="NZ114" s="198">
        <v>161.89345996780381</v>
      </c>
      <c r="OA114" s="198">
        <v>129.84757486842173</v>
      </c>
      <c r="OB114" s="198">
        <v>182.04904679618394</v>
      </c>
      <c r="OC114" s="198">
        <v>186.50564280641825</v>
      </c>
      <c r="OD114" s="198">
        <v>168.65458992080193</v>
      </c>
      <c r="OE114" s="198">
        <v>104.97898150403316</v>
      </c>
      <c r="OF114" s="198">
        <f>SUM(Tabelle2[[#This Row],[Jan 23 B EV]:[Mar 23 B EV]])</f>
        <v>933.43291016405351</v>
      </c>
      <c r="OG114" s="198">
        <f>SUM(Tabelle2[[#This Row],[Apr 23 B EV]:[Jun 23 B EV]])</f>
        <v>746.74632813124288</v>
      </c>
      <c r="OH114" s="198">
        <f>SUM(Tabelle2[[#This Row],[Jul 23 B EV]:[Sep 23 B EV]])</f>
        <v>473.79008163240951</v>
      </c>
      <c r="OI114" s="198">
        <f>SUM(Tabelle2[[#This Row],[Oct 23 B EV]:[Dec 23 B EV]])</f>
        <v>460.13921423125339</v>
      </c>
      <c r="OJ114" s="198">
        <f>SUM(Tabelle2[[#This Row],[Jan 23 B EV]:[Dec 23 B EV]])</f>
        <v>2614.1085341589592</v>
      </c>
      <c r="OK114" s="68"/>
      <c r="OL114" s="68"/>
      <c r="OM114" s="43" t="s">
        <v>974</v>
      </c>
      <c r="ON114" s="43" t="s">
        <v>975</v>
      </c>
      <c r="OO114" s="43">
        <v>0</v>
      </c>
      <c r="OP114" s="43">
        <v>0</v>
      </c>
      <c r="OQ114" s="68"/>
      <c r="OR114" s="68"/>
      <c r="OS114" s="68"/>
      <c r="OT114" s="68"/>
      <c r="OU114" s="68"/>
      <c r="OV114" s="68"/>
      <c r="OW114" s="68"/>
      <c r="OX114" s="198" t="s">
        <v>1229</v>
      </c>
      <c r="OY114" s="198" t="s">
        <v>1229</v>
      </c>
      <c r="OZ114" s="198" t="s">
        <v>1229</v>
      </c>
      <c r="PA114" s="198" t="s">
        <v>1229</v>
      </c>
      <c r="PB114" s="353" t="s">
        <v>1229</v>
      </c>
      <c r="PC114" s="130" t="s">
        <v>57</v>
      </c>
      <c r="PD114" s="53" t="s">
        <v>36</v>
      </c>
      <c r="PE114" s="53" t="s">
        <v>171</v>
      </c>
      <c r="PF114" s="53" t="s">
        <v>45</v>
      </c>
      <c r="PG114" s="53">
        <v>0</v>
      </c>
      <c r="PH114" s="53">
        <v>0</v>
      </c>
      <c r="PI114" s="53">
        <v>1</v>
      </c>
      <c r="PJ114" s="53" t="s">
        <v>45</v>
      </c>
      <c r="PK114" s="53">
        <v>0</v>
      </c>
      <c r="PL114" s="53">
        <v>0</v>
      </c>
      <c r="PM114" s="334"/>
      <c r="PN114" s="53">
        <v>0</v>
      </c>
      <c r="PO114" s="53" t="s">
        <v>29</v>
      </c>
      <c r="PP114" s="200">
        <v>2407.8740082170316</v>
      </c>
      <c r="PQ114" s="56">
        <v>2220.7924770497352</v>
      </c>
      <c r="PR114" s="56">
        <v>2393.0833333333335</v>
      </c>
      <c r="PS114" s="56">
        <v>2425</v>
      </c>
      <c r="PT114" s="200">
        <v>2151.6666666666665</v>
      </c>
      <c r="PU114" s="200">
        <v>2059.5416666666665</v>
      </c>
      <c r="PV114" s="200">
        <v>2813.8101851851857</v>
      </c>
      <c r="PW114" s="200">
        <v>3372.4709444775326</v>
      </c>
      <c r="PX114" s="200" t="e">
        <f>IF($PI114=1,SUMIF(#REF!,$PF114,#REF!),SUMIF(#REF!,$PJ114,#REF!))</f>
        <v>#REF!</v>
      </c>
      <c r="PY114" s="200" t="e">
        <f>IF($PI114=1,SUMIF(#REF!,$PF114,#REF!),SUMIF(#REF!,$PJ114,#REF!))</f>
        <v>#REF!</v>
      </c>
      <c r="PZ114" s="200" t="e">
        <f>IF($PI114=1,SUMIF(#REF!,$PF114,#REF!),SUMIF(#REF!,$PJ114,#REF!))</f>
        <v>#REF!</v>
      </c>
      <c r="QA114" s="200" t="e">
        <f>IF($PI114=1,SUMIF(#REF!,$PF114,#REF!),SUMIF(#REF!,$PJ114,#REF!))</f>
        <v>#REF!</v>
      </c>
      <c r="QB114" s="200" t="e">
        <f>IF($PI114=1,SUMIF(#REF!,$PF114,#REF!),SUMIF(#REF!,$PJ114,#REF!))</f>
        <v>#REF!</v>
      </c>
      <c r="QC114" s="200" t="e">
        <f>IF($PI114=1,SUMIF(#REF!,$PF114,#REF!),SUMIF(#REF!,$PJ114,#REF!))</f>
        <v>#REF!</v>
      </c>
      <c r="QD114" s="57">
        <f t="shared" si="99"/>
        <v>12.576836371877604</v>
      </c>
      <c r="QE114" s="57">
        <f t="shared" si="100"/>
        <v>13.552557395000003</v>
      </c>
      <c r="QF114" s="57">
        <f t="shared" si="94"/>
        <v>13.733308500000003</v>
      </c>
      <c r="QG114" s="57">
        <f t="shared" si="101"/>
        <v>12.185361700000001</v>
      </c>
      <c r="QH114" s="57">
        <f t="shared" si="87"/>
        <v>11.6636375575</v>
      </c>
      <c r="QI114" s="57">
        <f t="shared" si="88"/>
        <v>15.935226116944451</v>
      </c>
      <c r="QJ114" s="57">
        <f>IF(Tabelle2[[#This Row],[Index and Premium Usage]]=1,($AW114*(1+$AZ114))*(PW114*(1+$PG114)+$PH114)/1000,($AW114*(1+$AZ114))*(PW114*(1+$PG114)+$PK114)/1000)</f>
        <v>19.099044902184055</v>
      </c>
      <c r="QK114" s="57" t="e">
        <f>IF($PI114=1,($AW114*(1+$AY114))*(PX114*(1+$PG114)+$PH114)/1000,($AW114*(1+$AZ114))*(PX114*(1+$PG114)+$PK114+Tabelle2[[#This Row],[Premium VW 2023]])/1000)</f>
        <v>#REF!</v>
      </c>
      <c r="QL114" s="57" t="e">
        <f t="shared" si="89"/>
        <v>#REF!</v>
      </c>
      <c r="QM114" s="57" t="e">
        <f t="shared" si="90"/>
        <v>#REF!</v>
      </c>
      <c r="QN114" s="57" t="e">
        <f t="shared" si="91"/>
        <v>#REF!</v>
      </c>
      <c r="QO114" s="57" t="e">
        <f t="shared" si="92"/>
        <v>#REF!</v>
      </c>
      <c r="QP114" s="57" t="e">
        <f t="shared" si="93"/>
        <v>#REF!</v>
      </c>
    </row>
    <row r="115" spans="1:458" ht="15" customHeight="1">
      <c r="A115" s="94" t="s">
        <v>944</v>
      </c>
      <c r="B115" s="94" t="s">
        <v>87</v>
      </c>
      <c r="C115" s="94" t="s">
        <v>1553</v>
      </c>
      <c r="D115" s="2" t="s">
        <v>108</v>
      </c>
      <c r="E115" s="173" t="s">
        <v>304</v>
      </c>
      <c r="F115" s="2" t="s">
        <v>304</v>
      </c>
      <c r="G115" s="2" t="s">
        <v>304</v>
      </c>
      <c r="H115" s="2" t="s">
        <v>216</v>
      </c>
      <c r="I115" s="188" t="s">
        <v>216</v>
      </c>
      <c r="J115" s="2" t="s">
        <v>309</v>
      </c>
      <c r="K115" s="2" t="s">
        <v>28</v>
      </c>
      <c r="L115" s="2" t="s">
        <v>28</v>
      </c>
      <c r="M115" s="2" t="s">
        <v>523</v>
      </c>
      <c r="N115" s="2" t="s">
        <v>28</v>
      </c>
      <c r="O115" s="64"/>
      <c r="P115" s="3">
        <v>0</v>
      </c>
      <c r="Q115" s="2" t="s">
        <v>91</v>
      </c>
      <c r="R115" s="63"/>
      <c r="S115" s="63"/>
      <c r="T115" s="94" t="s">
        <v>1282</v>
      </c>
      <c r="U115" s="63" t="s">
        <v>14</v>
      </c>
      <c r="V115" s="63"/>
      <c r="W115" s="63"/>
      <c r="X115" s="94"/>
      <c r="Y115" s="2" t="s">
        <v>257</v>
      </c>
      <c r="Z115" s="2" t="s">
        <v>261</v>
      </c>
      <c r="AA115" s="2" t="s">
        <v>524</v>
      </c>
      <c r="AB115" s="2" t="s">
        <v>1229</v>
      </c>
      <c r="AC115" s="2" t="s">
        <v>1072</v>
      </c>
      <c r="AD115" s="63"/>
      <c r="AE115" s="63"/>
      <c r="AF115" s="63" t="s">
        <v>119</v>
      </c>
      <c r="AG115" s="2">
        <v>0</v>
      </c>
      <c r="AH115" s="2">
        <v>0</v>
      </c>
      <c r="AI115" s="2" t="s">
        <v>109</v>
      </c>
      <c r="AJ115" s="63" t="s">
        <v>120</v>
      </c>
      <c r="AK115" s="66"/>
      <c r="AL115" s="67"/>
      <c r="AM115" s="67"/>
      <c r="AN115" s="67"/>
      <c r="AO115" s="67"/>
      <c r="AP115" s="67">
        <v>1</v>
      </c>
      <c r="AQ115" s="33"/>
      <c r="AR115" s="37">
        <v>8.1</v>
      </c>
      <c r="AS115" s="67">
        <v>8.1</v>
      </c>
      <c r="AT115" s="67">
        <v>8.1</v>
      </c>
      <c r="AU115" s="33">
        <v>8.1</v>
      </c>
      <c r="AV115" s="33">
        <v>8.1</v>
      </c>
      <c r="AW115" s="33">
        <v>8.1</v>
      </c>
      <c r="AX115" s="193"/>
      <c r="AY115" s="61">
        <v>0.11</v>
      </c>
      <c r="AZ115" s="61">
        <v>0.11</v>
      </c>
      <c r="BA115" s="96">
        <v>84</v>
      </c>
      <c r="BB115" s="96">
        <v>126</v>
      </c>
      <c r="BC115" s="96">
        <v>84</v>
      </c>
      <c r="BD115" s="96">
        <v>66</v>
      </c>
      <c r="BE115" s="133">
        <v>36</v>
      </c>
      <c r="BF115" s="133">
        <v>84</v>
      </c>
      <c r="BG115" s="133">
        <v>0</v>
      </c>
      <c r="BH115" s="133">
        <v>168</v>
      </c>
      <c r="BI115" s="133">
        <v>210</v>
      </c>
      <c r="BJ115" s="133">
        <v>0</v>
      </c>
      <c r="BK115" s="133">
        <v>84</v>
      </c>
      <c r="BL115" s="133">
        <v>-153</v>
      </c>
      <c r="BM115" s="96">
        <v>298</v>
      </c>
      <c r="BN115" s="96">
        <v>978</v>
      </c>
      <c r="BO115" s="96">
        <v>40</v>
      </c>
      <c r="BP115" s="96">
        <v>0</v>
      </c>
      <c r="BQ115" s="96">
        <v>42</v>
      </c>
      <c r="BR115" s="96">
        <v>0</v>
      </c>
      <c r="BS115" s="96">
        <v>121</v>
      </c>
      <c r="BT115" s="96">
        <v>0</v>
      </c>
      <c r="BU115" s="96">
        <v>84</v>
      </c>
      <c r="BV115" s="96">
        <v>84</v>
      </c>
      <c r="BW115" s="96">
        <v>0</v>
      </c>
      <c r="BX115" s="96">
        <v>198</v>
      </c>
      <c r="BY115" s="96">
        <v>120</v>
      </c>
      <c r="BZ115" s="96">
        <v>84</v>
      </c>
      <c r="CA115" s="96">
        <v>84</v>
      </c>
      <c r="CB115" s="96">
        <v>84</v>
      </c>
      <c r="CC115" s="96">
        <v>84</v>
      </c>
      <c r="CD115" s="96">
        <v>84</v>
      </c>
      <c r="CE115" s="96">
        <v>84</v>
      </c>
      <c r="CF115" s="96">
        <v>84</v>
      </c>
      <c r="CG115" s="96">
        <v>84</v>
      </c>
      <c r="CH115" s="96">
        <v>84</v>
      </c>
      <c r="CI115" s="96">
        <v>84</v>
      </c>
      <c r="CJ115" s="96">
        <v>84</v>
      </c>
      <c r="CK115" s="95">
        <f>SUM(Tabelle2[[#This Row],[Jan 22 CF]:[Mar 22 CF]])</f>
        <v>294</v>
      </c>
      <c r="CL115" s="95">
        <f>SUM(Tabelle2[[#This Row],[Apr 22 CF]:[Jun 22 CF]])</f>
        <v>186</v>
      </c>
      <c r="CM115" s="95">
        <f>SUM(Tabelle2[[#This Row],[Jul 22 CF]:[Sep 22 CF]])</f>
        <v>378</v>
      </c>
      <c r="CN115" s="95">
        <f>SUM(Tabelle2[[#This Row],[Oct 22 CF]:[Dec 22 CF]])</f>
        <v>-69</v>
      </c>
      <c r="CO115" s="95">
        <f>SUM(Tabelle2[[#This Row],[Jan 23 CF]:[Mar 23 CF]])</f>
        <v>1316</v>
      </c>
      <c r="CP115" s="95">
        <f>SUM(Tabelle2[[#This Row],[Apr 23 CF]:[Jun 23 CF]])</f>
        <v>42</v>
      </c>
      <c r="CQ115" s="95">
        <f>SUM(Tabelle2[[#This Row],[Jul 23 CF]:[Sep 23 CF]])</f>
        <v>205</v>
      </c>
      <c r="CR115" s="95">
        <f>SUM(Tabelle2[[#This Row],[Oct 23 CF]:[Dec 23 CF]])</f>
        <v>282</v>
      </c>
      <c r="CS115" s="95">
        <f>SUM(Tabelle2[[#This Row],[Jan 24 CF]:[Mar 24 CF]])</f>
        <v>288</v>
      </c>
      <c r="CT115" s="95">
        <f>SUM(Tabelle2[[#This Row],[Apr 24 CF]:[Jun 24 CF]])</f>
        <v>252</v>
      </c>
      <c r="CU115" s="95">
        <f>SUM(Tabelle2[[#This Row],[Jul 24 CF]:[Sep 24 CF]])</f>
        <v>252</v>
      </c>
      <c r="CV115" s="95">
        <f>SUM(Tabelle2[[#This Row],[Oct 24 CF]:[Dec 24 CF]])</f>
        <v>252</v>
      </c>
      <c r="CW115" s="98">
        <v>4777</v>
      </c>
      <c r="CX115" s="275">
        <v>691</v>
      </c>
      <c r="CY115" s="98">
        <v>450</v>
      </c>
      <c r="CZ115" s="52">
        <v>1505</v>
      </c>
      <c r="DA115" s="52">
        <f>SUM(Tabelle2[[#This Row],[Jan 22 CF]:[Dec 22 CF]])</f>
        <v>789</v>
      </c>
      <c r="DB115" s="98">
        <f>SUM(Tabelle2[[#This Row],[Jan 23 CF]:[Dec 23 CF]])</f>
        <v>1845</v>
      </c>
      <c r="DC115" s="98">
        <f>SUM(Tabelle2[[#This Row],[Jan 24 CF]:[Dec 24 CF]])</f>
        <v>1044</v>
      </c>
      <c r="DD115" s="98">
        <v>1000</v>
      </c>
      <c r="DE115" s="98">
        <v>1000</v>
      </c>
      <c r="DF115" s="98">
        <v>1000</v>
      </c>
      <c r="DG115" s="98">
        <v>1000</v>
      </c>
      <c r="DH115" s="98">
        <v>300</v>
      </c>
      <c r="DI115" s="98">
        <v>0</v>
      </c>
      <c r="DJ115" s="98">
        <v>0</v>
      </c>
      <c r="DK115" s="98">
        <v>0</v>
      </c>
      <c r="DL115" s="98">
        <v>0</v>
      </c>
      <c r="DM115" s="98">
        <v>0</v>
      </c>
      <c r="DN115" s="95"/>
      <c r="DO115" s="95"/>
      <c r="DP115" s="226">
        <v>0.95</v>
      </c>
      <c r="DQ115" s="226">
        <v>0.92500000000000004</v>
      </c>
      <c r="DR115" s="226">
        <v>0.8</v>
      </c>
      <c r="DS115" s="226">
        <v>0.85</v>
      </c>
      <c r="DT115" s="226">
        <v>0.9</v>
      </c>
      <c r="DU115" s="226">
        <v>0.9</v>
      </c>
      <c r="DV115" s="226">
        <v>0.9</v>
      </c>
      <c r="DW115" s="226">
        <v>0.9</v>
      </c>
      <c r="DX115" s="226">
        <v>0.9</v>
      </c>
      <c r="DY115" s="226">
        <v>0.9</v>
      </c>
      <c r="DZ115" s="226">
        <v>0.9</v>
      </c>
      <c r="EA115" s="226">
        <v>0.88</v>
      </c>
      <c r="EB115" s="226">
        <v>0.9</v>
      </c>
      <c r="EC115" s="226">
        <v>0.93</v>
      </c>
      <c r="ED115" s="226">
        <v>0.93</v>
      </c>
      <c r="EE115" s="226">
        <v>0.9</v>
      </c>
      <c r="EF115" s="316">
        <v>0.9</v>
      </c>
      <c r="EG115" s="316">
        <v>0.9</v>
      </c>
      <c r="EH115" s="316">
        <v>0.7779999999999998</v>
      </c>
      <c r="EI115" s="226">
        <v>0.95</v>
      </c>
      <c r="EJ115" s="226">
        <v>0.95</v>
      </c>
      <c r="EK115" s="226">
        <v>0.95</v>
      </c>
      <c r="EL115" s="226">
        <v>0.97499999999999998</v>
      </c>
      <c r="EM115" s="226">
        <v>0.95</v>
      </c>
      <c r="EN115" s="226">
        <v>0.9</v>
      </c>
      <c r="EO115" s="226">
        <v>0.85</v>
      </c>
      <c r="EP115" s="226">
        <v>0.85</v>
      </c>
      <c r="EQ115" s="226">
        <v>0.85</v>
      </c>
      <c r="ER115" s="226">
        <v>0.85</v>
      </c>
      <c r="ES115" s="226">
        <v>0.85</v>
      </c>
      <c r="ET115" s="226">
        <v>0.85</v>
      </c>
      <c r="EU115" s="226">
        <v>0.85</v>
      </c>
      <c r="EV115" s="226">
        <v>0.85</v>
      </c>
      <c r="EW115" s="226">
        <v>0.85</v>
      </c>
      <c r="EX115" s="226">
        <v>0.85</v>
      </c>
      <c r="EY115" s="226">
        <v>0.85</v>
      </c>
      <c r="EZ115" s="316">
        <v>0.7779999999999998</v>
      </c>
      <c r="FA115" s="226">
        <v>0.85</v>
      </c>
      <c r="FB115" s="226">
        <v>0.85</v>
      </c>
      <c r="FC115" s="226">
        <v>0.85</v>
      </c>
      <c r="FD115" s="226">
        <v>0.85</v>
      </c>
      <c r="FE115" s="226">
        <v>0.85</v>
      </c>
      <c r="FF115" s="226">
        <v>0</v>
      </c>
      <c r="FG115" s="226">
        <v>0</v>
      </c>
      <c r="FH115" s="226">
        <v>0</v>
      </c>
      <c r="FI115" s="226">
        <v>0</v>
      </c>
      <c r="FJ115" s="226">
        <v>0</v>
      </c>
      <c r="FK115" s="226">
        <v>0</v>
      </c>
      <c r="FL115" s="226">
        <v>0</v>
      </c>
      <c r="FM115" s="195">
        <f t="shared" si="70"/>
        <v>84</v>
      </c>
      <c r="FN115" s="195">
        <f t="shared" si="71"/>
        <v>126</v>
      </c>
      <c r="FO115" s="195">
        <f t="shared" si="72"/>
        <v>84</v>
      </c>
      <c r="FP115" s="195">
        <f t="shared" si="73"/>
        <v>66</v>
      </c>
      <c r="FQ115" s="195">
        <f t="shared" si="74"/>
        <v>36</v>
      </c>
      <c r="FR115" s="195">
        <f t="shared" si="75"/>
        <v>84</v>
      </c>
      <c r="FS115" s="195">
        <f t="shared" si="76"/>
        <v>0</v>
      </c>
      <c r="FT115" s="95">
        <f t="shared" si="77"/>
        <v>168</v>
      </c>
      <c r="FU115" s="95">
        <f t="shared" si="78"/>
        <v>210</v>
      </c>
      <c r="FV115" s="95">
        <f t="shared" si="79"/>
        <v>0</v>
      </c>
      <c r="FW115" s="95">
        <f t="shared" si="80"/>
        <v>84</v>
      </c>
      <c r="FX115" s="95">
        <f t="shared" si="81"/>
        <v>-153</v>
      </c>
      <c r="FY115" s="95">
        <f t="shared" si="82"/>
        <v>298</v>
      </c>
      <c r="FZ115" s="95">
        <f t="shared" si="83"/>
        <v>978</v>
      </c>
      <c r="GA115" s="95">
        <f t="shared" si="63"/>
        <v>40</v>
      </c>
      <c r="GB115" s="95">
        <f t="shared" si="64"/>
        <v>0</v>
      </c>
      <c r="GC115" s="95">
        <f t="shared" si="65"/>
        <v>42</v>
      </c>
      <c r="GD115" s="95">
        <f t="shared" si="66"/>
        <v>0</v>
      </c>
      <c r="GE115" s="95">
        <f t="shared" si="67"/>
        <v>121</v>
      </c>
      <c r="GF115" s="95">
        <f t="shared" si="68"/>
        <v>0</v>
      </c>
      <c r="GG115" s="95">
        <f t="shared" si="69"/>
        <v>84</v>
      </c>
      <c r="GH115" s="95">
        <f t="shared" si="84"/>
        <v>84</v>
      </c>
      <c r="GI115" s="95">
        <f>BW115*Tabelle2[[#This Row],[Nov 2023 AF]]</f>
        <v>0</v>
      </c>
      <c r="GJ115" s="95">
        <f>BX115*Tabelle2[[#This Row],[Dec 2023 AF]]</f>
        <v>188.1</v>
      </c>
      <c r="GK115" s="95">
        <f>BY115*Tabelle2[[#This Row],[Jan 2024 AF]]</f>
        <v>108</v>
      </c>
      <c r="GL115" s="95">
        <f>BZ115*Tabelle2[[#This Row],[Feb 2024 AF]]</f>
        <v>71.399999999999991</v>
      </c>
      <c r="GM115" s="95">
        <f>CA115*Tabelle2[[#This Row],[Mar 2024 AF]]</f>
        <v>71.399999999999991</v>
      </c>
      <c r="GN115" s="95">
        <f>CB115*Tabelle2[[#This Row],[Apr 2024 AF]]</f>
        <v>71.399999999999991</v>
      </c>
      <c r="GO115" s="95">
        <f>CC115*Tabelle2[[#This Row],[May 2024 AF]]</f>
        <v>71.399999999999991</v>
      </c>
      <c r="GP115" s="95">
        <f>CD115*Tabelle2[[#This Row],[Jun 2024 AF]]</f>
        <v>71.399999999999991</v>
      </c>
      <c r="GQ115" s="95">
        <f>CE115*Tabelle2[[#This Row],[Jul 2024 AF]]</f>
        <v>71.399999999999991</v>
      </c>
      <c r="GR115" s="95">
        <f>CF115*Tabelle2[[#This Row],[Aug 2024 AF]]</f>
        <v>71.399999999999991</v>
      </c>
      <c r="GS115" s="95">
        <f>CG115*Tabelle2[[#This Row],[Sep 2024 AF]]</f>
        <v>71.399999999999991</v>
      </c>
      <c r="GT115" s="95">
        <f>CH115*Tabelle2[[#This Row],[Oct 2024 AF]]</f>
        <v>71.399999999999991</v>
      </c>
      <c r="GU115" s="95">
        <f>CI115*Tabelle2[[#This Row],[Nov 2024 AF]]</f>
        <v>71.399999999999991</v>
      </c>
      <c r="GV115" s="95">
        <f>CJ115*Tabelle2[[#This Row],[Dec 2024 AF]]</f>
        <v>71.399999999999991</v>
      </c>
      <c r="GW115" s="95">
        <f>SUM(Tabelle2[[#This Row],[Jan 22 NF]:[Mar 22 NF]])</f>
        <v>294</v>
      </c>
      <c r="GX115" s="95">
        <f>SUM(Tabelle2[[#This Row],[Apr 22 NF]:[Jun 22 NF]])</f>
        <v>186</v>
      </c>
      <c r="GY115" s="95">
        <f>SUM(Tabelle2[[#This Row],[Jul 22 NF]:[Sep 22 NF]])</f>
        <v>378</v>
      </c>
      <c r="GZ115" s="95">
        <f>SUM(Tabelle2[[#This Row],[Oct 22 NF]:[Dec 22 NF]])</f>
        <v>-69</v>
      </c>
      <c r="HA115" s="98">
        <f>SUM(Tabelle2[[#This Row],[Jan 23 NF]:[Mar 23 NF]])</f>
        <v>1316</v>
      </c>
      <c r="HB115" s="98">
        <f>SUM(Tabelle2[[#This Row],[Apr 23 NF]:[Jun 23 NF]])</f>
        <v>42</v>
      </c>
      <c r="HC115" s="98">
        <f>SUM(Tabelle2[[#This Row],[Jul 23 NF]:[Sep 23 NF]])</f>
        <v>205</v>
      </c>
      <c r="HD115" s="98">
        <f>SUM(Tabelle2[[#This Row],[Oct 23 NF]:[Dec 23 NF]])</f>
        <v>272.10000000000002</v>
      </c>
      <c r="HE115" s="95">
        <f>SUM(Tabelle2[[#This Row],[Jan 24 NF]:[Mar 24 NF]])</f>
        <v>250.79999999999995</v>
      </c>
      <c r="HF115" s="98">
        <f>SUM(Tabelle2[[#This Row],[Apr 24 NF]:[Jun 24 NF]])</f>
        <v>214.2</v>
      </c>
      <c r="HG115" s="98">
        <f>SUM(Tabelle2[[#This Row],[Jul 24 NF]:[Sep 24 NF]])</f>
        <v>214.2</v>
      </c>
      <c r="HH115" s="98">
        <f>SUM(Tabelle2[[#This Row],[Oct 24 NF]:[Dec 24 NF]])</f>
        <v>214.2</v>
      </c>
      <c r="HI115" s="95">
        <v>0</v>
      </c>
      <c r="HJ115" s="95">
        <v>0</v>
      </c>
      <c r="HK115" s="95">
        <v>0</v>
      </c>
      <c r="HL115" s="95">
        <v>0</v>
      </c>
      <c r="HM115" s="95">
        <v>0</v>
      </c>
      <c r="HN115" s="95">
        <v>0</v>
      </c>
      <c r="HO115" s="95">
        <v>0</v>
      </c>
      <c r="HP115" s="95">
        <v>0</v>
      </c>
      <c r="HQ115" s="95">
        <v>0</v>
      </c>
      <c r="HR115" s="95">
        <v>0</v>
      </c>
      <c r="HS115" s="95">
        <v>0</v>
      </c>
      <c r="HT115" s="95">
        <v>294</v>
      </c>
      <c r="HU115" s="95">
        <v>4858</v>
      </c>
      <c r="HV115" s="98">
        <v>4777</v>
      </c>
      <c r="HW115" s="98">
        <v>691</v>
      </c>
      <c r="HX115" s="98">
        <v>450</v>
      </c>
      <c r="HY115" s="98">
        <v>1505</v>
      </c>
      <c r="HZ115" s="98">
        <f>SUM(Tabelle2[[#This Row],[Jan 22 NF]:[Dec 22 NF]])</f>
        <v>789</v>
      </c>
      <c r="IA115" s="98">
        <f>SUM(Tabelle2[[#This Row],[Jan 23 NF]:[Dec 23 NF]])</f>
        <v>1835.1</v>
      </c>
      <c r="IB115" s="98">
        <f>SUM(Tabelle2[[#This Row],[Jan 24 NF]:[Dec 24 NF]])</f>
        <v>893.39999999999975</v>
      </c>
      <c r="IC115" s="98">
        <f>IFERROR(Tabelle2[[#This Row],[2025 CF]]*Tabelle2[[#This Row],[2025 AF]],0)</f>
        <v>850</v>
      </c>
      <c r="ID115" s="98">
        <f>IFERROR(Tabelle2[[#This Row],[2026 CF]]*Tabelle2[[#This Row],[2026 AF]],0)</f>
        <v>850</v>
      </c>
      <c r="IE115" s="98">
        <f>IFERROR(Tabelle2[[#This Row],[2027 CF]]*Tabelle2[[#This Row],[2027 AF]],0)</f>
        <v>850</v>
      </c>
      <c r="IF115" s="98">
        <f>IFERROR(Tabelle2[[#This Row],[2028 CF]]*Tabelle2[[#This Row],[2028 AF]],0)</f>
        <v>850</v>
      </c>
      <c r="IG115" s="98">
        <f>IFERROR(Tabelle2[[#This Row],[2029 CF]]*Tabelle2[[#This Row],[2029 AF]],0)</f>
        <v>0</v>
      </c>
      <c r="IH115" s="98">
        <f>IFERROR(Tabelle2[[#This Row],[2030 CF]]*Tabelle2[[#This Row],[2030 AF]],0)</f>
        <v>0</v>
      </c>
      <c r="II115" s="98">
        <f>IFERROR(Tabelle2[[#This Row],[2031 CF]]*Tabelle2[[#This Row],[2031 AF]],0)</f>
        <v>0</v>
      </c>
      <c r="IJ115" s="98">
        <f>IFERROR(Tabelle2[[#This Row],[2032 CF]]*Tabelle2[[#This Row],[2032 AF]],0)</f>
        <v>0</v>
      </c>
      <c r="IK115" s="98">
        <f>IFERROR(Tabelle2[[#This Row],[2033 CF]]*Tabelle2[[#This Row],[2033 AF]],0)</f>
        <v>0</v>
      </c>
      <c r="IL115" s="98">
        <f>IFERROR(Tabelle2[[#This Row],[2034 CF]]*Tabelle2[[#This Row],[2034 AF]],0)</f>
        <v>0</v>
      </c>
      <c r="IM115" s="98">
        <f>IFERROR(Tabelle2[[#This Row],[2035 CF]]*Tabelle2[[#This Row],[2035 AF]],0)</f>
        <v>0</v>
      </c>
      <c r="IN115" s="51">
        <v>26.880000000000006</v>
      </c>
      <c r="IO115" s="51">
        <v>55.104000000000013</v>
      </c>
      <c r="IP115" s="51">
        <v>28.560000000000002</v>
      </c>
      <c r="IQ115" s="51">
        <v>28.396006390953474</v>
      </c>
      <c r="IR115" s="51">
        <v>30.240000000000002</v>
      </c>
      <c r="IS115" s="51">
        <v>0</v>
      </c>
      <c r="IT115" s="51">
        <v>0</v>
      </c>
      <c r="IU115" s="51">
        <v>0</v>
      </c>
      <c r="IV115" s="51">
        <v>30.240000000000002</v>
      </c>
      <c r="IW115" s="51">
        <v>60.480000000000004</v>
      </c>
      <c r="IX115" s="51">
        <v>30.240000000000002</v>
      </c>
      <c r="IY115" s="51">
        <v>33.6</v>
      </c>
      <c r="IZ115" s="199">
        <v>110.54400000000003</v>
      </c>
      <c r="JA115" s="199">
        <v>58.636006390953476</v>
      </c>
      <c r="JB115" s="199">
        <v>30.240000000000002</v>
      </c>
      <c r="JC115" s="199">
        <v>124.32</v>
      </c>
      <c r="JD115" s="199">
        <v>323.74000639095351</v>
      </c>
      <c r="JE115" s="196">
        <v>65.35199999999999</v>
      </c>
      <c r="JF115" s="196">
        <v>163.37999999999997</v>
      </c>
      <c r="JG115" s="196">
        <v>65.35199999999999</v>
      </c>
      <c r="JH115" s="196">
        <v>65.35199999999999</v>
      </c>
      <c r="JI115" s="196">
        <v>65.35199999999999</v>
      </c>
      <c r="JJ115" s="196">
        <v>65.35199999999999</v>
      </c>
      <c r="JK115" s="196">
        <v>65.35199999999999</v>
      </c>
      <c r="JL115" s="196">
        <v>65.35199999999999</v>
      </c>
      <c r="JM115" s="196">
        <v>69.364432235432517</v>
      </c>
      <c r="JN115" s="196">
        <v>71.062487003599969</v>
      </c>
      <c r="JO115" s="196">
        <v>64.260868593580312</v>
      </c>
      <c r="JP115" s="196">
        <v>39.999151749658445</v>
      </c>
      <c r="JQ115" s="196">
        <f>SUM(Tabelle2[[#This Row],[Jan-23B]:[Mar-23B]])</f>
        <v>294.08399999999995</v>
      </c>
      <c r="JR115" s="196">
        <f>SUM(Tabelle2[[#This Row],[Apr-23B]:[Jun-23B]])</f>
        <v>196.05599999999998</v>
      </c>
      <c r="JS115" s="196">
        <f>SUM(Tabelle2[[#This Row],[Jul-23B]:[Sep-23B]])</f>
        <v>200.06843223543251</v>
      </c>
      <c r="JT115" s="196">
        <f>SUM(Tabelle2[[#This Row],[Oct-23B]:[Dec-23B]])</f>
        <v>175.32250734683873</v>
      </c>
      <c r="JU115" s="196">
        <f>SUM(Tabelle2[[#This Row],[1Q23 B1]:[4Q23 B]])</f>
        <v>865.53093958227112</v>
      </c>
      <c r="JV115" s="196">
        <v>809.99999999999989</v>
      </c>
      <c r="JW115" s="196">
        <v>850</v>
      </c>
      <c r="JX115" s="196">
        <v>850</v>
      </c>
      <c r="JY115" s="196">
        <v>850</v>
      </c>
      <c r="JZ115" s="196">
        <v>850</v>
      </c>
      <c r="KA115" s="196">
        <v>482.15105009999991</v>
      </c>
      <c r="KB115" s="196">
        <v>505.96097849999995</v>
      </c>
      <c r="KC115" s="196">
        <v>505.96097849999995</v>
      </c>
      <c r="KD115" s="196">
        <v>505.96097849999995</v>
      </c>
      <c r="KE115" s="196">
        <v>505.96097849999995</v>
      </c>
      <c r="KF115" s="196" t="str">
        <f>IF(SUM(Tabelle2[[#This Row],[2018 NF]:[2028 NF]],Tabelle2[[#This Row],[2023 B]])&gt;0,"yes","no")</f>
        <v>yes</v>
      </c>
      <c r="KG115" s="196" t="str">
        <f>IFERROR(INDEX(Tabelle2[[#Headers],[2005 NF]:[2034 NF]],MATCH(TRUE,INDEX(Tabelle2[[#This Row],[2005 NF]:[2034 NF]]&gt;1000,),0)),0)</f>
        <v>2017 NF</v>
      </c>
      <c r="KH115" s="196" t="str">
        <f>IFERROR(LOOKUP(2,1/(Tabelle2[[#This Row],[2005 NF]:[2035 NF]]&gt;1000),Tabelle2[[#Headers],[2005 NF]:[2035 NF]]),0)</f>
        <v>2023 NF</v>
      </c>
      <c r="KI115" s="196">
        <f>SUM(Tabelle2[[#This Row],[Jan 23 NF]:[Mar 23 NF]])</f>
        <v>1316</v>
      </c>
      <c r="KJ115" s="196">
        <f>SUM(Tabelle2[[#This Row],[Jan-23B]:[Mar-23B]])</f>
        <v>294.08399999999995</v>
      </c>
      <c r="KK115" s="52">
        <v>50.000849639999998</v>
      </c>
      <c r="KL115" s="52">
        <v>75.001274459999991</v>
      </c>
      <c r="KM115" s="52">
        <v>50.000849639999998</v>
      </c>
      <c r="KN115" s="52">
        <v>39.286381859999999</v>
      </c>
      <c r="KO115" s="52">
        <v>21.428935559999999</v>
      </c>
      <c r="KP115" s="52">
        <v>50.000849639999998</v>
      </c>
      <c r="KQ115" s="52">
        <v>0</v>
      </c>
      <c r="KR115" s="52">
        <v>100.00169928</v>
      </c>
      <c r="KS115" s="52">
        <v>125.00212409999999</v>
      </c>
      <c r="KT115" s="52">
        <v>0</v>
      </c>
      <c r="KU115" s="52">
        <v>50.000849639999998</v>
      </c>
      <c r="KV115" s="52">
        <v>-91.072976129999986</v>
      </c>
      <c r="KW115" s="52">
        <v>177.38396657999999</v>
      </c>
      <c r="KX115" s="52">
        <v>582.15274937999993</v>
      </c>
      <c r="KY115" s="52">
        <v>23.809928399999997</v>
      </c>
      <c r="KZ115" s="52">
        <v>0</v>
      </c>
      <c r="LA115" s="52" t="e">
        <f>$AV115*2.204623/#REF!*$AP115*Tabelle2[[#This Row],[May 23 NF]]</f>
        <v>#REF!</v>
      </c>
      <c r="LB115" s="52" t="e">
        <f>$AV115*2.204623/#REF!*$AP115*Tabelle2[[#This Row],[Jun 23 NF]]</f>
        <v>#REF!</v>
      </c>
      <c r="LC115" s="52" t="e">
        <f>$AV115*2.204623/#REF!*$AP115*Tabelle2[[#This Row],[Jul 23 NF]]</f>
        <v>#REF!</v>
      </c>
      <c r="LD115" s="52" t="e">
        <f>$AV115*2.204623/#REF!*$AP115*Tabelle2[[#This Row],[Aug 23 NF]]</f>
        <v>#REF!</v>
      </c>
      <c r="LE115" s="52" t="e">
        <f>$AV115*2.204623/#REF!*$AP115*Tabelle2[[#This Row],[Sep 23 NF]]</f>
        <v>#REF!</v>
      </c>
      <c r="LF115" s="52" t="e">
        <f>$AV115*2.204623/#REF!*$AP115*Tabelle2[[#This Row],[Oct 23 NF]]</f>
        <v>#REF!</v>
      </c>
      <c r="LG115" s="52" t="e">
        <f>$AV115*2.204623/#REF!*$AP115*Tabelle2[[#This Row],[Nov 23 NF]]</f>
        <v>#REF!</v>
      </c>
      <c r="LH115" s="52" t="e">
        <f>$AV115*2.204623/#REF!*$AP115*Tabelle2[[#This Row],[Dec 23 NF]]</f>
        <v>#REF!</v>
      </c>
      <c r="LI115" s="52" t="e">
        <f>$AV115*2.204623/#REF!*$AP115*Tabelle2[[#This Row],[Jan 24 NF]]</f>
        <v>#REF!</v>
      </c>
      <c r="LJ115" s="52" t="e">
        <f>$AV115*2.204623/#REF!*$AP115*Tabelle2[[#This Row],[Feb 24 NF]]</f>
        <v>#REF!</v>
      </c>
      <c r="LK115" s="52" t="e">
        <f>$AV115*2.204623/#REF!*$AP115*Tabelle2[[#This Row],[Mar 24 NF]]</f>
        <v>#REF!</v>
      </c>
      <c r="LL115" s="52" t="e">
        <f>$AV115*2.204623/#REF!*$AP115*Tabelle2[[#This Row],[Apr 24 NF]]</f>
        <v>#REF!</v>
      </c>
      <c r="LM115" s="52" t="e">
        <f>$AV115*2.204623/#REF!*$AP115*Tabelle2[[#This Row],[May 24 NF]]</f>
        <v>#REF!</v>
      </c>
      <c r="LN115" s="52" t="e">
        <f>$AV115*2.204623/#REF!*$AP115*Tabelle2[[#This Row],[Jun 24 NF]]</f>
        <v>#REF!</v>
      </c>
      <c r="LO115" s="52" t="e">
        <f>$AV115*2.204623/#REF!*$AP115*Tabelle2[[#This Row],[Jul 24 NF]]</f>
        <v>#REF!</v>
      </c>
      <c r="LP115" s="52" t="e">
        <f>$AV115*2.204623/#REF!*$AP115*Tabelle2[[#This Row],[Aug 24 NF]]</f>
        <v>#REF!</v>
      </c>
      <c r="LQ115" s="52" t="e">
        <f>$AV115*2.204623/#REF!*$AP115*Tabelle2[[#This Row],[Sep 24 NF]]</f>
        <v>#REF!</v>
      </c>
      <c r="LR115" s="52" t="e">
        <f>$AV115*2.204623/#REF!*$AP115*Tabelle2[[#This Row],[Oct 24 NF]]</f>
        <v>#REF!</v>
      </c>
      <c r="LS115" s="52" t="e">
        <f>$AV115*2.204623/#REF!*$AP115*Tabelle2[[#This Row],[Nov 24 NF]]</f>
        <v>#REF!</v>
      </c>
      <c r="LT115" s="52" t="e">
        <f>$AV115*2.204623/#REF!*$AP115*Tabelle2[[#This Row],[Dec 24 NF]]</f>
        <v>#REF!</v>
      </c>
      <c r="LU115" s="198">
        <f>SUM(Tabelle2[[#This Row],[Jan 22 EV]:[Mar 22 EV]])</f>
        <v>175.00297373999999</v>
      </c>
      <c r="LV115" s="198">
        <f>SUM(Tabelle2[[#This Row],[Apr 22 EV]:[Jun 22 EV]])</f>
        <v>110.71616706</v>
      </c>
      <c r="LW115" s="198">
        <f>SUM(Tabelle2[[#This Row],[Jul 22 EV]:[Sep 22 EV]])</f>
        <v>225.00382337999997</v>
      </c>
      <c r="LX115" s="198">
        <f>SUM(Tabelle2[[#This Row],[Oct 22 EV]:[Dec 22 EV]])</f>
        <v>-41.072126489999988</v>
      </c>
      <c r="LY115" s="198">
        <f>SUM(Tabelle2[[#This Row],[Jan 23 EV]:[Mar 23 EV]])</f>
        <v>783.34664435999991</v>
      </c>
      <c r="LZ115" s="198" t="e">
        <f>SUM(Tabelle2[[#This Row],[Apr 23 EV]:[Jun 23 EV]])</f>
        <v>#REF!</v>
      </c>
      <c r="MA115" s="198" t="e">
        <f>SUM(Tabelle2[[#This Row],[Jul 23 EV]:[Sep 23 EV]])</f>
        <v>#REF!</v>
      </c>
      <c r="MB115" s="198" t="e">
        <f>SUM(Tabelle2[[#This Row],[Oct 23 EV]:[Dec 23 EV]])</f>
        <v>#REF!</v>
      </c>
      <c r="MC115" s="198" t="e">
        <f>SUM(Tabelle2[[#This Row],[Jan 24 EV]:[Mar 24 EV]])</f>
        <v>#REF!</v>
      </c>
      <c r="MD115" s="198" t="e">
        <f>SUM(Tabelle2[[#This Row],[Apr 24 EV]:[Jun 24 EV]])</f>
        <v>#REF!</v>
      </c>
      <c r="ME115" s="198" t="e">
        <f>SUM(Tabelle2[[#This Row],[Jul 24 EV]:[Sep 24 EV]])</f>
        <v>#REF!</v>
      </c>
      <c r="MF115" s="198" t="e">
        <f>SUM(Tabelle2[[#This Row],[Oct 24 EV]:[Dec 24 EV]])</f>
        <v>#REF!</v>
      </c>
      <c r="MG115" s="68">
        <v>0</v>
      </c>
      <c r="MH115" s="68">
        <v>0</v>
      </c>
      <c r="MI115" s="68">
        <v>0</v>
      </c>
      <c r="MJ115" s="68">
        <v>0</v>
      </c>
      <c r="MK115" s="68">
        <v>0</v>
      </c>
      <c r="ML115" s="68">
        <v>0</v>
      </c>
      <c r="MM115" s="68">
        <v>0</v>
      </c>
      <c r="MN115" s="68">
        <v>0</v>
      </c>
      <c r="MO115" s="68">
        <v>0</v>
      </c>
      <c r="MP115" s="98">
        <v>175.00297373999999</v>
      </c>
      <c r="MQ115" s="98" t="e">
        <f>$AS115*2.204623/#REF!*$AP115*HU115</f>
        <v>#REF!</v>
      </c>
      <c r="MR115" s="98" t="e">
        <f>$AT115*2.204623/#REF!*$AP115*HV115</f>
        <v>#REF!</v>
      </c>
      <c r="MS115" s="98">
        <v>411.31651310999996</v>
      </c>
      <c r="MT115" s="98">
        <v>267.8616945</v>
      </c>
      <c r="MU115" s="98">
        <v>895.84855604999996</v>
      </c>
      <c r="MV115" s="98">
        <f>SUM(Tabelle2[[#This Row],[Jan 22 EV]:[Dec 22 EV]])</f>
        <v>469.65083769000006</v>
      </c>
      <c r="MW115" s="98" t="e">
        <f>SUM(Tabelle2[[#This Row],[Jan 23 EV]:[Dec 23 EV]])</f>
        <v>#REF!</v>
      </c>
      <c r="MX115" s="98" t="e">
        <f>SUM(Tabelle2[[#This Row],[Jan 24 EV]:[Dec 24 EV]])</f>
        <v>#REF!</v>
      </c>
      <c r="MY115" s="98">
        <f t="shared" si="95"/>
        <v>505.96097849999995</v>
      </c>
      <c r="MZ115" s="98">
        <f t="shared" si="96"/>
        <v>505.96097849999995</v>
      </c>
      <c r="NA115" s="98">
        <f t="shared" si="97"/>
        <v>505.96097849999995</v>
      </c>
      <c r="NB115" s="98">
        <f t="shared" si="98"/>
        <v>505.96097849999995</v>
      </c>
      <c r="NC115" s="52">
        <v>16.000271884800004</v>
      </c>
      <c r="ND115" s="52">
        <v>32.800557363840007</v>
      </c>
      <c r="NE115" s="52">
        <v>17.000288877599999</v>
      </c>
      <c r="NF115" s="52">
        <v>16.902671975363614</v>
      </c>
      <c r="NG115" s="52">
        <v>18.000305870399998</v>
      </c>
      <c r="NH115" s="52">
        <v>0</v>
      </c>
      <c r="NI115" s="52">
        <v>0</v>
      </c>
      <c r="NJ115" s="52">
        <v>0</v>
      </c>
      <c r="NK115" s="52">
        <v>18.000305870399998</v>
      </c>
      <c r="NL115" s="52">
        <v>36.000611740799997</v>
      </c>
      <c r="NM115" s="52">
        <v>18.000305870399998</v>
      </c>
      <c r="NN115" s="52">
        <v>20.000339856</v>
      </c>
      <c r="NO115" s="198">
        <f t="shared" si="58"/>
        <v>65.801118126240013</v>
      </c>
      <c r="NP115" s="198">
        <f t="shared" si="59"/>
        <v>34.902977845763616</v>
      </c>
      <c r="NQ115" s="198">
        <f t="shared" si="60"/>
        <v>18.000305870399998</v>
      </c>
      <c r="NR115" s="198">
        <f t="shared" si="61"/>
        <v>74.001257467199991</v>
      </c>
      <c r="NS115" s="198">
        <f t="shared" si="62"/>
        <v>192.70565930960365</v>
      </c>
      <c r="NT115" s="198">
        <v>38.900661019920001</v>
      </c>
      <c r="NU115" s="198">
        <v>97.251652549799985</v>
      </c>
      <c r="NV115" s="198">
        <v>38.900661019920001</v>
      </c>
      <c r="NW115" s="198">
        <v>38.900661019920001</v>
      </c>
      <c r="NX115" s="198">
        <v>38.900661019920001</v>
      </c>
      <c r="NY115" s="198">
        <v>38.900661019920001</v>
      </c>
      <c r="NZ115" s="198">
        <v>38.900661019920001</v>
      </c>
      <c r="OA115" s="198">
        <v>38.900661019920001</v>
      </c>
      <c r="OB115" s="198">
        <v>41.28905412580751</v>
      </c>
      <c r="OC115" s="198">
        <v>42.299818187041147</v>
      </c>
      <c r="OD115" s="198">
        <v>38.251167003373894</v>
      </c>
      <c r="OE115" s="198">
        <v>23.809423480502563</v>
      </c>
      <c r="OF115" s="198">
        <f>SUM(Tabelle2[[#This Row],[Jan 23 B EV]:[Mar 23 B EV]])</f>
        <v>175.05297458963997</v>
      </c>
      <c r="OG115" s="198">
        <f>SUM(Tabelle2[[#This Row],[Apr 23 B EV]:[Jun 23 B EV]])</f>
        <v>116.70198305976001</v>
      </c>
      <c r="OH115" s="198">
        <f>SUM(Tabelle2[[#This Row],[Jul 23 B EV]:[Sep 23 B EV]])</f>
        <v>119.09037616564751</v>
      </c>
      <c r="OI115" s="198">
        <f>SUM(Tabelle2[[#This Row],[Oct 23 B EV]:[Dec 23 B EV]])</f>
        <v>104.36040867091761</v>
      </c>
      <c r="OJ115" s="198">
        <f>SUM(Tabelle2[[#This Row],[Jan 23 B EV]:[Dec 23 B EV]])</f>
        <v>515.20574248596506</v>
      </c>
      <c r="OK115" s="68"/>
      <c r="OL115" s="68"/>
      <c r="OM115" s="43" t="s">
        <v>974</v>
      </c>
      <c r="ON115" s="43" t="s">
        <v>975</v>
      </c>
      <c r="OO115" s="43">
        <v>0</v>
      </c>
      <c r="OP115" s="43">
        <v>0</v>
      </c>
      <c r="OQ115" s="68"/>
      <c r="OR115" s="68"/>
      <c r="OS115" s="68"/>
      <c r="OT115" s="68"/>
      <c r="OU115" s="68"/>
      <c r="OV115" s="68"/>
      <c r="OW115" s="68"/>
      <c r="OX115" s="198" t="s">
        <v>1229</v>
      </c>
      <c r="OY115" s="198" t="s">
        <v>1229</v>
      </c>
      <c r="OZ115" s="198" t="s">
        <v>1229</v>
      </c>
      <c r="PA115" s="198" t="s">
        <v>1229</v>
      </c>
      <c r="PB115" s="353" t="s">
        <v>1229</v>
      </c>
      <c r="PC115" s="130" t="s">
        <v>57</v>
      </c>
      <c r="PD115" s="53" t="s">
        <v>36</v>
      </c>
      <c r="PE115" s="53" t="s">
        <v>171</v>
      </c>
      <c r="PF115" s="53" t="s">
        <v>45</v>
      </c>
      <c r="PG115" s="53">
        <v>0</v>
      </c>
      <c r="PH115" s="53">
        <v>0</v>
      </c>
      <c r="PI115" s="53">
        <v>1</v>
      </c>
      <c r="PJ115" s="53" t="s">
        <v>45</v>
      </c>
      <c r="PK115" s="53">
        <v>0</v>
      </c>
      <c r="PL115" s="53">
        <v>0</v>
      </c>
      <c r="PM115" s="334"/>
      <c r="PN115" s="53">
        <v>0</v>
      </c>
      <c r="PO115" s="53" t="s">
        <v>29</v>
      </c>
      <c r="PP115" s="200">
        <v>2407.8740082170316</v>
      </c>
      <c r="PQ115" s="56">
        <v>2220.7924770497352</v>
      </c>
      <c r="PR115" s="56">
        <v>2393.0833333333335</v>
      </c>
      <c r="PS115" s="56">
        <v>2425</v>
      </c>
      <c r="PT115" s="200">
        <v>2151.6666666666665</v>
      </c>
      <c r="PU115" s="200">
        <v>2059.5416666666665</v>
      </c>
      <c r="PV115" s="200">
        <v>2813.8101851851857</v>
      </c>
      <c r="PW115" s="200">
        <v>3372.4709444775326</v>
      </c>
      <c r="PX115" s="200" t="e">
        <f>IF($PI115=1,SUMIF(#REF!,$PF115,#REF!),SUMIF(#REF!,$PJ115,#REF!))</f>
        <v>#REF!</v>
      </c>
      <c r="PY115" s="200" t="e">
        <f>IF($PI115=1,SUMIF(#REF!,$PF115,#REF!),SUMIF(#REF!,$PJ115,#REF!))</f>
        <v>#REF!</v>
      </c>
      <c r="PZ115" s="200" t="e">
        <f>IF($PI115=1,SUMIF(#REF!,$PF115,#REF!),SUMIF(#REF!,$PJ115,#REF!))</f>
        <v>#REF!</v>
      </c>
      <c r="QA115" s="200" t="e">
        <f>IF($PI115=1,SUMIF(#REF!,$PF115,#REF!),SUMIF(#REF!,$PJ115,#REF!))</f>
        <v>#REF!</v>
      </c>
      <c r="QB115" s="200" t="e">
        <f>IF($PI115=1,SUMIF(#REF!,$PF115,#REF!),SUMIF(#REF!,$PJ115,#REF!))</f>
        <v>#REF!</v>
      </c>
      <c r="QC115" s="200" t="e">
        <f>IF($PI115=1,SUMIF(#REF!,$PF115,#REF!),SUMIF(#REF!,$PJ115,#REF!))</f>
        <v>#REF!</v>
      </c>
      <c r="QD115" s="57">
        <f t="shared" si="99"/>
        <v>19.967145161154168</v>
      </c>
      <c r="QE115" s="57">
        <f t="shared" si="100"/>
        <v>21.516212249999999</v>
      </c>
      <c r="QF115" s="57">
        <f t="shared" si="94"/>
        <v>21.803175</v>
      </c>
      <c r="QG115" s="57">
        <f t="shared" si="101"/>
        <v>19.345634999999998</v>
      </c>
      <c r="QH115" s="57">
        <f t="shared" si="87"/>
        <v>18.517339124999999</v>
      </c>
      <c r="QI115" s="57">
        <f t="shared" si="88"/>
        <v>25.298967375000004</v>
      </c>
      <c r="QJ115" s="57">
        <f>IF(Tabelle2[[#This Row],[Index and Premium Usage]]=1,($AW115*(1+$AZ115))*(PW115*(1+$PG115)+$PH115)/1000,($AW115*(1+$AZ115))*(PW115*(1+$PG115)+$PK115)/1000)</f>
        <v>30.321886261797495</v>
      </c>
      <c r="QK115" s="57" t="e">
        <f>IF($PI115=1,($AW115*(1+$AY115))*(PX115*(1+$PG115)+$PH115)/1000,($AW115*(1+$AZ115))*(PX115*(1+$PG115)+$PK115+Tabelle2[[#This Row],[Premium VW 2023]])/1000)</f>
        <v>#REF!</v>
      </c>
      <c r="QL115" s="57" t="e">
        <f t="shared" si="89"/>
        <v>#REF!</v>
      </c>
      <c r="QM115" s="57" t="e">
        <f t="shared" si="90"/>
        <v>#REF!</v>
      </c>
      <c r="QN115" s="57" t="e">
        <f t="shared" si="91"/>
        <v>#REF!</v>
      </c>
      <c r="QO115" s="57" t="e">
        <f t="shared" si="92"/>
        <v>#REF!</v>
      </c>
      <c r="QP115" s="57" t="e">
        <f t="shared" si="93"/>
        <v>#REF!</v>
      </c>
    </row>
    <row r="116" spans="1:458" ht="15" customHeight="1">
      <c r="A116" s="94" t="s">
        <v>947</v>
      </c>
      <c r="B116" s="94" t="s">
        <v>87</v>
      </c>
      <c r="C116" s="94" t="s">
        <v>1553</v>
      </c>
      <c r="D116" s="2" t="s">
        <v>108</v>
      </c>
      <c r="E116" s="173" t="s">
        <v>304</v>
      </c>
      <c r="F116" s="2" t="s">
        <v>304</v>
      </c>
      <c r="G116" s="2" t="s">
        <v>304</v>
      </c>
      <c r="H116" s="2" t="s">
        <v>216</v>
      </c>
      <c r="I116" s="188" t="s">
        <v>216</v>
      </c>
      <c r="J116" s="2" t="s">
        <v>309</v>
      </c>
      <c r="K116" s="2" t="s">
        <v>28</v>
      </c>
      <c r="L116" s="2" t="s">
        <v>28</v>
      </c>
      <c r="M116" s="2" t="s">
        <v>567</v>
      </c>
      <c r="N116" s="2" t="s">
        <v>28</v>
      </c>
      <c r="O116" s="64"/>
      <c r="P116" s="3">
        <v>0</v>
      </c>
      <c r="Q116" s="2" t="s">
        <v>91</v>
      </c>
      <c r="R116" s="63"/>
      <c r="S116" s="63"/>
      <c r="T116" s="94" t="s">
        <v>1282</v>
      </c>
      <c r="U116" s="63" t="s">
        <v>14</v>
      </c>
      <c r="V116" s="63"/>
      <c r="W116" s="63"/>
      <c r="X116" s="94"/>
      <c r="Y116" s="2" t="s">
        <v>257</v>
      </c>
      <c r="Z116" s="2" t="s">
        <v>261</v>
      </c>
      <c r="AA116" s="2">
        <v>9201138</v>
      </c>
      <c r="AB116" s="2" t="s">
        <v>1229</v>
      </c>
      <c r="AC116" s="2" t="s">
        <v>1082</v>
      </c>
      <c r="AD116" s="63"/>
      <c r="AE116" s="63"/>
      <c r="AF116" s="63" t="s">
        <v>119</v>
      </c>
      <c r="AG116" s="2">
        <v>0</v>
      </c>
      <c r="AH116" s="2">
        <v>0</v>
      </c>
      <c r="AI116" s="2" t="s">
        <v>109</v>
      </c>
      <c r="AJ116" s="63" t="s">
        <v>120</v>
      </c>
      <c r="AK116" s="66"/>
      <c r="AL116" s="67"/>
      <c r="AM116" s="67"/>
      <c r="AN116" s="67"/>
      <c r="AO116" s="67"/>
      <c r="AP116" s="67">
        <v>1</v>
      </c>
      <c r="AQ116" s="129"/>
      <c r="AR116" s="37">
        <v>8.1</v>
      </c>
      <c r="AS116" s="67">
        <v>8.1</v>
      </c>
      <c r="AT116" s="67">
        <v>8.1</v>
      </c>
      <c r="AU116" s="33">
        <v>8.1</v>
      </c>
      <c r="AV116" s="33">
        <v>8.1</v>
      </c>
      <c r="AW116" s="33">
        <v>8.1</v>
      </c>
      <c r="AX116" s="193"/>
      <c r="AY116" s="61">
        <v>0.11</v>
      </c>
      <c r="AZ116" s="61">
        <v>0.11</v>
      </c>
      <c r="BA116" s="96">
        <v>42</v>
      </c>
      <c r="BB116" s="96">
        <v>42</v>
      </c>
      <c r="BC116" s="96">
        <v>84</v>
      </c>
      <c r="BD116" s="96">
        <v>42</v>
      </c>
      <c r="BE116" s="133">
        <v>168</v>
      </c>
      <c r="BF116" s="133">
        <v>42</v>
      </c>
      <c r="BG116" s="133">
        <v>84</v>
      </c>
      <c r="BH116" s="133">
        <v>0</v>
      </c>
      <c r="BI116" s="133">
        <v>0</v>
      </c>
      <c r="BJ116" s="133">
        <v>126</v>
      </c>
      <c r="BK116" s="133">
        <v>0</v>
      </c>
      <c r="BL116" s="133">
        <v>0</v>
      </c>
      <c r="BM116" s="96">
        <v>42</v>
      </c>
      <c r="BN116" s="96">
        <v>84</v>
      </c>
      <c r="BO116" s="96">
        <v>0</v>
      </c>
      <c r="BP116" s="96">
        <v>0</v>
      </c>
      <c r="BQ116" s="96">
        <v>70</v>
      </c>
      <c r="BR116" s="96">
        <v>0</v>
      </c>
      <c r="BS116" s="96">
        <v>126</v>
      </c>
      <c r="BT116" s="96">
        <v>0</v>
      </c>
      <c r="BU116" s="96">
        <v>14</v>
      </c>
      <c r="BV116" s="96">
        <v>28</v>
      </c>
      <c r="BW116" s="96">
        <v>126</v>
      </c>
      <c r="BX116" s="96">
        <v>168</v>
      </c>
      <c r="BY116" s="96">
        <v>294</v>
      </c>
      <c r="BZ116" s="96">
        <v>42</v>
      </c>
      <c r="CA116" s="96">
        <v>84</v>
      </c>
      <c r="CB116" s="96">
        <v>42</v>
      </c>
      <c r="CC116" s="96">
        <v>42</v>
      </c>
      <c r="CD116" s="96">
        <v>42</v>
      </c>
      <c r="CE116" s="96">
        <v>0</v>
      </c>
      <c r="CF116" s="96">
        <v>0</v>
      </c>
      <c r="CG116" s="96">
        <v>42</v>
      </c>
      <c r="CH116" s="96">
        <v>0</v>
      </c>
      <c r="CI116" s="96">
        <v>0</v>
      </c>
      <c r="CJ116" s="96">
        <v>0</v>
      </c>
      <c r="CK116" s="95">
        <f>SUM(Tabelle2[[#This Row],[Jan 22 CF]:[Mar 22 CF]])</f>
        <v>168</v>
      </c>
      <c r="CL116" s="95">
        <f>SUM(Tabelle2[[#This Row],[Apr 22 CF]:[Jun 22 CF]])</f>
        <v>252</v>
      </c>
      <c r="CM116" s="95">
        <f>SUM(Tabelle2[[#This Row],[Jul 22 CF]:[Sep 22 CF]])</f>
        <v>84</v>
      </c>
      <c r="CN116" s="95">
        <f>SUM(Tabelle2[[#This Row],[Oct 22 CF]:[Dec 22 CF]])</f>
        <v>126</v>
      </c>
      <c r="CO116" s="95">
        <f>SUM(Tabelle2[[#This Row],[Jan 23 CF]:[Mar 23 CF]])</f>
        <v>126</v>
      </c>
      <c r="CP116" s="95">
        <f>SUM(Tabelle2[[#This Row],[Apr 23 CF]:[Jun 23 CF]])</f>
        <v>70</v>
      </c>
      <c r="CQ116" s="95">
        <f>SUM(Tabelle2[[#This Row],[Jul 23 CF]:[Sep 23 CF]])</f>
        <v>140</v>
      </c>
      <c r="CR116" s="95">
        <f>SUM(Tabelle2[[#This Row],[Oct 23 CF]:[Dec 23 CF]])</f>
        <v>322</v>
      </c>
      <c r="CS116" s="95">
        <f>SUM(Tabelle2[[#This Row],[Jan 24 CF]:[Mar 24 CF]])</f>
        <v>420</v>
      </c>
      <c r="CT116" s="95">
        <f>SUM(Tabelle2[[#This Row],[Apr 24 CF]:[Jun 24 CF]])</f>
        <v>126</v>
      </c>
      <c r="CU116" s="95">
        <f>SUM(Tabelle2[[#This Row],[Jul 24 CF]:[Sep 24 CF]])</f>
        <v>42</v>
      </c>
      <c r="CV116" s="95">
        <f>SUM(Tabelle2[[#This Row],[Oct 24 CF]:[Dec 24 CF]])</f>
        <v>0</v>
      </c>
      <c r="CW116" s="98">
        <v>619</v>
      </c>
      <c r="CX116" s="275">
        <v>583</v>
      </c>
      <c r="CY116" s="98">
        <v>36</v>
      </c>
      <c r="CZ116" s="52">
        <v>500</v>
      </c>
      <c r="DA116" s="52">
        <f>SUM(Tabelle2[[#This Row],[Jan 22 CF]:[Dec 22 CF]])</f>
        <v>630</v>
      </c>
      <c r="DB116" s="98">
        <f>SUM(Tabelle2[[#This Row],[Jan 23 CF]:[Dec 23 CF]])</f>
        <v>658</v>
      </c>
      <c r="DC116" s="98">
        <f>SUM(Tabelle2[[#This Row],[Jan 24 CF]:[Dec 24 CF]])</f>
        <v>588</v>
      </c>
      <c r="DD116" s="98">
        <v>100</v>
      </c>
      <c r="DE116" s="98">
        <v>100</v>
      </c>
      <c r="DF116" s="98">
        <v>100</v>
      </c>
      <c r="DG116" s="98">
        <v>100</v>
      </c>
      <c r="DH116" s="98">
        <v>0</v>
      </c>
      <c r="DI116" s="98">
        <v>0</v>
      </c>
      <c r="DJ116" s="98">
        <v>0</v>
      </c>
      <c r="DK116" s="98">
        <v>0</v>
      </c>
      <c r="DL116" s="98">
        <v>0</v>
      </c>
      <c r="DM116" s="98">
        <v>0</v>
      </c>
      <c r="DN116" s="95"/>
      <c r="DO116" s="95"/>
      <c r="DP116" s="226">
        <v>0.95</v>
      </c>
      <c r="DQ116" s="226">
        <v>0.92500000000000004</v>
      </c>
      <c r="DR116" s="226">
        <v>0.8</v>
      </c>
      <c r="DS116" s="226">
        <v>0.85</v>
      </c>
      <c r="DT116" s="226">
        <v>0.9</v>
      </c>
      <c r="DU116" s="226">
        <v>0.9</v>
      </c>
      <c r="DV116" s="226">
        <v>0.9</v>
      </c>
      <c r="DW116" s="226">
        <v>0.9</v>
      </c>
      <c r="DX116" s="226">
        <v>0.9</v>
      </c>
      <c r="DY116" s="226">
        <v>0.9</v>
      </c>
      <c r="DZ116" s="226">
        <v>0.9</v>
      </c>
      <c r="EA116" s="226">
        <v>0.88</v>
      </c>
      <c r="EB116" s="226">
        <v>0.9</v>
      </c>
      <c r="EC116" s="226">
        <v>0.93</v>
      </c>
      <c r="ED116" s="226">
        <v>0.93</v>
      </c>
      <c r="EE116" s="226">
        <v>0.9</v>
      </c>
      <c r="EF116" s="316">
        <v>0.9</v>
      </c>
      <c r="EG116" s="316">
        <v>0.9</v>
      </c>
      <c r="EH116" s="316">
        <v>0.77800000000000002</v>
      </c>
      <c r="EI116" s="226">
        <v>0.95</v>
      </c>
      <c r="EJ116" s="226">
        <v>0.95</v>
      </c>
      <c r="EK116" s="226">
        <v>0.95</v>
      </c>
      <c r="EL116" s="226">
        <v>0.97499999999999998</v>
      </c>
      <c r="EM116" s="226">
        <v>0.95</v>
      </c>
      <c r="EN116" s="226">
        <v>0.9</v>
      </c>
      <c r="EO116" s="226">
        <v>0.85</v>
      </c>
      <c r="EP116" s="226">
        <v>0.85</v>
      </c>
      <c r="EQ116" s="226">
        <v>0.85</v>
      </c>
      <c r="ER116" s="226">
        <v>0.85</v>
      </c>
      <c r="ES116" s="226">
        <v>0.85</v>
      </c>
      <c r="ET116" s="226">
        <v>0.85</v>
      </c>
      <c r="EU116" s="226">
        <v>0.85</v>
      </c>
      <c r="EV116" s="226">
        <v>0.85</v>
      </c>
      <c r="EW116" s="226">
        <v>0.85</v>
      </c>
      <c r="EX116" s="226">
        <v>0.85</v>
      </c>
      <c r="EY116" s="226">
        <v>0.85</v>
      </c>
      <c r="EZ116" s="316">
        <v>0.77800000000000002</v>
      </c>
      <c r="FA116" s="226">
        <v>0.85</v>
      </c>
      <c r="FB116" s="226">
        <v>0.85</v>
      </c>
      <c r="FC116" s="226">
        <v>0.85</v>
      </c>
      <c r="FD116" s="226">
        <v>0.85</v>
      </c>
      <c r="FE116" s="226">
        <v>0.85</v>
      </c>
      <c r="FF116" s="226">
        <v>0</v>
      </c>
      <c r="FG116" s="226">
        <v>0</v>
      </c>
      <c r="FH116" s="226">
        <v>0</v>
      </c>
      <c r="FI116" s="226">
        <v>0</v>
      </c>
      <c r="FJ116" s="226">
        <v>0</v>
      </c>
      <c r="FK116" s="226">
        <v>0</v>
      </c>
      <c r="FL116" s="226">
        <v>0</v>
      </c>
      <c r="FM116" s="195">
        <f t="shared" si="70"/>
        <v>42</v>
      </c>
      <c r="FN116" s="195">
        <f t="shared" si="71"/>
        <v>42</v>
      </c>
      <c r="FO116" s="195">
        <f t="shared" si="72"/>
        <v>84</v>
      </c>
      <c r="FP116" s="195">
        <f t="shared" si="73"/>
        <v>42</v>
      </c>
      <c r="FQ116" s="195">
        <f t="shared" si="74"/>
        <v>168</v>
      </c>
      <c r="FR116" s="195">
        <f t="shared" si="75"/>
        <v>42</v>
      </c>
      <c r="FS116" s="195">
        <f t="shared" si="76"/>
        <v>84</v>
      </c>
      <c r="FT116" s="95">
        <f t="shared" si="77"/>
        <v>0</v>
      </c>
      <c r="FU116" s="95">
        <f t="shared" si="78"/>
        <v>0</v>
      </c>
      <c r="FV116" s="95">
        <f t="shared" si="79"/>
        <v>126</v>
      </c>
      <c r="FW116" s="95">
        <f t="shared" si="80"/>
        <v>0</v>
      </c>
      <c r="FX116" s="95">
        <f t="shared" si="81"/>
        <v>0</v>
      </c>
      <c r="FY116" s="95">
        <f t="shared" si="82"/>
        <v>42</v>
      </c>
      <c r="FZ116" s="95">
        <f t="shared" si="83"/>
        <v>84</v>
      </c>
      <c r="GA116" s="95">
        <f t="shared" si="63"/>
        <v>0</v>
      </c>
      <c r="GB116" s="95">
        <f t="shared" si="64"/>
        <v>0</v>
      </c>
      <c r="GC116" s="95">
        <f t="shared" si="65"/>
        <v>70</v>
      </c>
      <c r="GD116" s="95">
        <f t="shared" si="66"/>
        <v>0</v>
      </c>
      <c r="GE116" s="95">
        <f t="shared" si="67"/>
        <v>126</v>
      </c>
      <c r="GF116" s="95">
        <f t="shared" si="68"/>
        <v>0</v>
      </c>
      <c r="GG116" s="95">
        <f t="shared" si="69"/>
        <v>14</v>
      </c>
      <c r="GH116" s="95">
        <f t="shared" si="84"/>
        <v>28</v>
      </c>
      <c r="GI116" s="95">
        <f>BW116*Tabelle2[[#This Row],[Nov 2023 AF]]</f>
        <v>122.85</v>
      </c>
      <c r="GJ116" s="95">
        <f>BX116*Tabelle2[[#This Row],[Dec 2023 AF]]</f>
        <v>159.6</v>
      </c>
      <c r="GK116" s="95">
        <f>BY116*Tabelle2[[#This Row],[Jan 2024 AF]]</f>
        <v>264.60000000000002</v>
      </c>
      <c r="GL116" s="95">
        <f>BZ116*Tabelle2[[#This Row],[Feb 2024 AF]]</f>
        <v>35.699999999999996</v>
      </c>
      <c r="GM116" s="95">
        <f>CA116*Tabelle2[[#This Row],[Mar 2024 AF]]</f>
        <v>71.399999999999991</v>
      </c>
      <c r="GN116" s="95">
        <f>CB116*Tabelle2[[#This Row],[Apr 2024 AF]]</f>
        <v>35.699999999999996</v>
      </c>
      <c r="GO116" s="95">
        <f>CC116*Tabelle2[[#This Row],[May 2024 AF]]</f>
        <v>35.699999999999996</v>
      </c>
      <c r="GP116" s="95">
        <f>CD116*Tabelle2[[#This Row],[Jun 2024 AF]]</f>
        <v>35.699999999999996</v>
      </c>
      <c r="GQ116" s="95">
        <f>CE116*Tabelle2[[#This Row],[Jul 2024 AF]]</f>
        <v>0</v>
      </c>
      <c r="GR116" s="95">
        <f>CF116*Tabelle2[[#This Row],[Aug 2024 AF]]</f>
        <v>0</v>
      </c>
      <c r="GS116" s="95">
        <f>CG116*Tabelle2[[#This Row],[Sep 2024 AF]]</f>
        <v>35.699999999999996</v>
      </c>
      <c r="GT116" s="95">
        <f>CH116*Tabelle2[[#This Row],[Oct 2024 AF]]</f>
        <v>0</v>
      </c>
      <c r="GU116" s="95">
        <f>CI116*Tabelle2[[#This Row],[Nov 2024 AF]]</f>
        <v>0</v>
      </c>
      <c r="GV116" s="95">
        <f>CJ116*Tabelle2[[#This Row],[Dec 2024 AF]]</f>
        <v>0</v>
      </c>
      <c r="GW116" s="95">
        <f>SUM(Tabelle2[[#This Row],[Jan 22 NF]:[Mar 22 NF]])</f>
        <v>168</v>
      </c>
      <c r="GX116" s="95">
        <f>SUM(Tabelle2[[#This Row],[Apr 22 NF]:[Jun 22 NF]])</f>
        <v>252</v>
      </c>
      <c r="GY116" s="95">
        <f>SUM(Tabelle2[[#This Row],[Jul 22 NF]:[Sep 22 NF]])</f>
        <v>84</v>
      </c>
      <c r="GZ116" s="95">
        <f>SUM(Tabelle2[[#This Row],[Oct 22 NF]:[Dec 22 NF]])</f>
        <v>126</v>
      </c>
      <c r="HA116" s="98">
        <f>SUM(Tabelle2[[#This Row],[Jan 23 NF]:[Mar 23 NF]])</f>
        <v>126</v>
      </c>
      <c r="HB116" s="98">
        <f>SUM(Tabelle2[[#This Row],[Apr 23 NF]:[Jun 23 NF]])</f>
        <v>70</v>
      </c>
      <c r="HC116" s="98">
        <f>SUM(Tabelle2[[#This Row],[Jul 23 NF]:[Sep 23 NF]])</f>
        <v>140</v>
      </c>
      <c r="HD116" s="98">
        <f>SUM(Tabelle2[[#This Row],[Oct 23 NF]:[Dec 23 NF]])</f>
        <v>310.45</v>
      </c>
      <c r="HE116" s="95">
        <f>SUM(Tabelle2[[#This Row],[Jan 24 NF]:[Mar 24 NF]])</f>
        <v>371.7</v>
      </c>
      <c r="HF116" s="98">
        <f>SUM(Tabelle2[[#This Row],[Apr 24 NF]:[Jun 24 NF]])</f>
        <v>107.1</v>
      </c>
      <c r="HG116" s="98">
        <f>SUM(Tabelle2[[#This Row],[Jul 24 NF]:[Sep 24 NF]])</f>
        <v>35.699999999999996</v>
      </c>
      <c r="HH116" s="98">
        <f>SUM(Tabelle2[[#This Row],[Oct 24 NF]:[Dec 24 NF]])</f>
        <v>0</v>
      </c>
      <c r="HI116" s="95">
        <v>0</v>
      </c>
      <c r="HJ116" s="95">
        <v>0</v>
      </c>
      <c r="HK116" s="95">
        <v>0</v>
      </c>
      <c r="HL116" s="95">
        <v>0</v>
      </c>
      <c r="HM116" s="95">
        <v>0</v>
      </c>
      <c r="HN116" s="95">
        <v>0</v>
      </c>
      <c r="HO116" s="95">
        <v>0</v>
      </c>
      <c r="HP116" s="95">
        <v>0</v>
      </c>
      <c r="HQ116" s="95">
        <v>0</v>
      </c>
      <c r="HR116" s="95">
        <v>0</v>
      </c>
      <c r="HS116" s="95">
        <v>0</v>
      </c>
      <c r="HT116" s="95">
        <v>0</v>
      </c>
      <c r="HU116" s="95">
        <v>284</v>
      </c>
      <c r="HV116" s="98">
        <v>619</v>
      </c>
      <c r="HW116" s="98">
        <v>583</v>
      </c>
      <c r="HX116" s="98">
        <v>36</v>
      </c>
      <c r="HY116" s="98">
        <v>500</v>
      </c>
      <c r="HZ116" s="98">
        <f>SUM(Tabelle2[[#This Row],[Jan 22 NF]:[Dec 22 NF]])</f>
        <v>630</v>
      </c>
      <c r="IA116" s="98">
        <f>SUM(Tabelle2[[#This Row],[Jan 23 NF]:[Dec 23 NF]])</f>
        <v>646.45000000000005</v>
      </c>
      <c r="IB116" s="98">
        <f>SUM(Tabelle2[[#This Row],[Jan 24 NF]:[Dec 24 NF]])</f>
        <v>514.5</v>
      </c>
      <c r="IC116" s="98">
        <f>IFERROR(Tabelle2[[#This Row],[2025 CF]]*Tabelle2[[#This Row],[2025 AF]],0)</f>
        <v>85</v>
      </c>
      <c r="ID116" s="98">
        <f>IFERROR(Tabelle2[[#This Row],[2026 CF]]*Tabelle2[[#This Row],[2026 AF]],0)</f>
        <v>85</v>
      </c>
      <c r="IE116" s="98">
        <f>IFERROR(Tabelle2[[#This Row],[2027 CF]]*Tabelle2[[#This Row],[2027 AF]],0)</f>
        <v>85</v>
      </c>
      <c r="IF116" s="98">
        <f>IFERROR(Tabelle2[[#This Row],[2028 CF]]*Tabelle2[[#This Row],[2028 AF]],0)</f>
        <v>85</v>
      </c>
      <c r="IG116" s="98">
        <f>IFERROR(Tabelle2[[#This Row],[2029 CF]]*Tabelle2[[#This Row],[2029 AF]],0)</f>
        <v>0</v>
      </c>
      <c r="IH116" s="98">
        <f>IFERROR(Tabelle2[[#This Row],[2030 CF]]*Tabelle2[[#This Row],[2030 AF]],0)</f>
        <v>0</v>
      </c>
      <c r="II116" s="98">
        <f>IFERROR(Tabelle2[[#This Row],[2031 CF]]*Tabelle2[[#This Row],[2031 AF]],0)</f>
        <v>0</v>
      </c>
      <c r="IJ116" s="98">
        <f>IFERROR(Tabelle2[[#This Row],[2032 CF]]*Tabelle2[[#This Row],[2032 AF]],0)</f>
        <v>0</v>
      </c>
      <c r="IK116" s="98">
        <f>IFERROR(Tabelle2[[#This Row],[2033 CF]]*Tabelle2[[#This Row],[2033 AF]],0)</f>
        <v>0</v>
      </c>
      <c r="IL116" s="98">
        <f>IFERROR(Tabelle2[[#This Row],[2034 CF]]*Tabelle2[[#This Row],[2034 AF]],0)</f>
        <v>0</v>
      </c>
      <c r="IM116" s="98">
        <f>IFERROR(Tabelle2[[#This Row],[2035 CF]]*Tabelle2[[#This Row],[2035 AF]],0)</f>
        <v>0</v>
      </c>
      <c r="IN116" s="51">
        <v>0</v>
      </c>
      <c r="IO116" s="51">
        <v>0</v>
      </c>
      <c r="IP116" s="51">
        <v>0</v>
      </c>
      <c r="IQ116" s="51">
        <v>0</v>
      </c>
      <c r="IR116" s="51">
        <v>0</v>
      </c>
      <c r="IS116" s="51">
        <v>0</v>
      </c>
      <c r="IT116" s="51">
        <v>76</v>
      </c>
      <c r="IU116" s="51">
        <v>0</v>
      </c>
      <c r="IV116" s="51">
        <v>0</v>
      </c>
      <c r="IW116" s="51">
        <v>0</v>
      </c>
      <c r="IX116" s="51">
        <v>0</v>
      </c>
      <c r="IY116" s="51">
        <v>0</v>
      </c>
      <c r="IZ116" s="199">
        <v>0</v>
      </c>
      <c r="JA116" s="199">
        <v>0</v>
      </c>
      <c r="JB116" s="199">
        <v>76</v>
      </c>
      <c r="JC116" s="199">
        <v>0</v>
      </c>
      <c r="JD116" s="199">
        <v>76</v>
      </c>
      <c r="JE116" s="196">
        <v>0</v>
      </c>
      <c r="JF116" s="196">
        <v>0</v>
      </c>
      <c r="JG116" s="196">
        <v>0</v>
      </c>
      <c r="JH116" s="196">
        <v>38.9</v>
      </c>
      <c r="JI116" s="196">
        <v>0</v>
      </c>
      <c r="JJ116" s="196">
        <v>0</v>
      </c>
      <c r="JK116" s="196">
        <v>0</v>
      </c>
      <c r="JL116" s="196">
        <v>38.9</v>
      </c>
      <c r="JM116" s="196">
        <v>0</v>
      </c>
      <c r="JN116" s="196">
        <v>0</v>
      </c>
      <c r="JO116" s="196">
        <v>0</v>
      </c>
      <c r="JP116" s="196">
        <v>0</v>
      </c>
      <c r="JQ116" s="196">
        <f>SUM(Tabelle2[[#This Row],[Jan-23B]:[Mar-23B]])</f>
        <v>0</v>
      </c>
      <c r="JR116" s="196">
        <f>SUM(Tabelle2[[#This Row],[Apr-23B]:[Jun-23B]])</f>
        <v>38.9</v>
      </c>
      <c r="JS116" s="196">
        <f>SUM(Tabelle2[[#This Row],[Jul-23B]:[Sep-23B]])</f>
        <v>38.9</v>
      </c>
      <c r="JT116" s="196">
        <f>SUM(Tabelle2[[#This Row],[Oct-23B]:[Dec-23B]])</f>
        <v>0</v>
      </c>
      <c r="JU116" s="196">
        <f>SUM(Tabelle2[[#This Row],[1Q23 B1]:[4Q23 B]])</f>
        <v>77.8</v>
      </c>
      <c r="JV116" s="196">
        <v>81</v>
      </c>
      <c r="JW116" s="196">
        <v>85</v>
      </c>
      <c r="JX116" s="196">
        <v>85</v>
      </c>
      <c r="JY116" s="196">
        <v>85</v>
      </c>
      <c r="JZ116" s="196">
        <v>85</v>
      </c>
      <c r="KA116" s="196">
        <v>48.215105009999995</v>
      </c>
      <c r="KB116" s="196">
        <v>50.596097849999992</v>
      </c>
      <c r="KC116" s="196">
        <v>50.596097849999992</v>
      </c>
      <c r="KD116" s="196">
        <v>50.596097849999992</v>
      </c>
      <c r="KE116" s="196">
        <v>50.596097849999992</v>
      </c>
      <c r="KF116" s="196" t="str">
        <f>IF(SUM(Tabelle2[[#This Row],[2018 NF]:[2028 NF]],Tabelle2[[#This Row],[2023 B]])&gt;0,"yes","no")</f>
        <v>yes</v>
      </c>
      <c r="KG116" s="196">
        <f>IFERROR(INDEX(Tabelle2[[#Headers],[2005 NF]:[2034 NF]],MATCH(TRUE,INDEX(Tabelle2[[#This Row],[2005 NF]:[2034 NF]]&gt;1000,),0)),0)</f>
        <v>0</v>
      </c>
      <c r="KH116" s="196">
        <f>IFERROR(LOOKUP(2,1/(Tabelle2[[#This Row],[2005 NF]:[2035 NF]]&gt;1000),Tabelle2[[#Headers],[2005 NF]:[2035 NF]]),0)</f>
        <v>0</v>
      </c>
      <c r="KI116" s="196">
        <f>SUM(Tabelle2[[#This Row],[Jan 23 NF]:[Mar 23 NF]])</f>
        <v>126</v>
      </c>
      <c r="KJ116" s="196">
        <f>SUM(Tabelle2[[#This Row],[Jan-23B]:[Mar-23B]])</f>
        <v>0</v>
      </c>
      <c r="KK116" s="52">
        <v>25.000424819999999</v>
      </c>
      <c r="KL116" s="52">
        <v>25.000424819999999</v>
      </c>
      <c r="KM116" s="52">
        <v>50.000849639999998</v>
      </c>
      <c r="KN116" s="52">
        <v>25.000424819999999</v>
      </c>
      <c r="KO116" s="52">
        <v>100.00169928</v>
      </c>
      <c r="KP116" s="52">
        <v>25.000424819999999</v>
      </c>
      <c r="KQ116" s="52">
        <v>50.000849639999998</v>
      </c>
      <c r="KR116" s="52">
        <v>0</v>
      </c>
      <c r="KS116" s="52">
        <v>0</v>
      </c>
      <c r="KT116" s="52">
        <v>75.001274459999991</v>
      </c>
      <c r="KU116" s="52">
        <v>0</v>
      </c>
      <c r="KV116" s="52">
        <v>0</v>
      </c>
      <c r="KW116" s="52">
        <v>25.000424819999999</v>
      </c>
      <c r="KX116" s="52">
        <v>50.000849639999998</v>
      </c>
      <c r="KY116" s="52">
        <v>0</v>
      </c>
      <c r="KZ116" s="52">
        <v>0</v>
      </c>
      <c r="LA116" s="52" t="e">
        <f>$AV116*2.204623/#REF!*$AP116*Tabelle2[[#This Row],[May 23 NF]]</f>
        <v>#REF!</v>
      </c>
      <c r="LB116" s="52" t="e">
        <f>$AV116*2.204623/#REF!*$AP116*Tabelle2[[#This Row],[Jun 23 NF]]</f>
        <v>#REF!</v>
      </c>
      <c r="LC116" s="52" t="e">
        <f>$AV116*2.204623/#REF!*$AP116*Tabelle2[[#This Row],[Jul 23 NF]]</f>
        <v>#REF!</v>
      </c>
      <c r="LD116" s="52" t="e">
        <f>$AV116*2.204623/#REF!*$AP116*Tabelle2[[#This Row],[Aug 23 NF]]</f>
        <v>#REF!</v>
      </c>
      <c r="LE116" s="52" t="e">
        <f>$AV116*2.204623/#REF!*$AP116*Tabelle2[[#This Row],[Sep 23 NF]]</f>
        <v>#REF!</v>
      </c>
      <c r="LF116" s="52" t="e">
        <f>$AV116*2.204623/#REF!*$AP116*Tabelle2[[#This Row],[Oct 23 NF]]</f>
        <v>#REF!</v>
      </c>
      <c r="LG116" s="52" t="e">
        <f>$AV116*2.204623/#REF!*$AP116*Tabelle2[[#This Row],[Nov 23 NF]]</f>
        <v>#REF!</v>
      </c>
      <c r="LH116" s="52" t="e">
        <f>$AV116*2.204623/#REF!*$AP116*Tabelle2[[#This Row],[Dec 23 NF]]</f>
        <v>#REF!</v>
      </c>
      <c r="LI116" s="52" t="e">
        <f>$AV116*2.204623/#REF!*$AP116*Tabelle2[[#This Row],[Jan 24 NF]]</f>
        <v>#REF!</v>
      </c>
      <c r="LJ116" s="52" t="e">
        <f>$AV116*2.204623/#REF!*$AP116*Tabelle2[[#This Row],[Feb 24 NF]]</f>
        <v>#REF!</v>
      </c>
      <c r="LK116" s="52" t="e">
        <f>$AV116*2.204623/#REF!*$AP116*Tabelle2[[#This Row],[Mar 24 NF]]</f>
        <v>#REF!</v>
      </c>
      <c r="LL116" s="52" t="e">
        <f>$AV116*2.204623/#REF!*$AP116*Tabelle2[[#This Row],[Apr 24 NF]]</f>
        <v>#REF!</v>
      </c>
      <c r="LM116" s="52" t="e">
        <f>$AV116*2.204623/#REF!*$AP116*Tabelle2[[#This Row],[May 24 NF]]</f>
        <v>#REF!</v>
      </c>
      <c r="LN116" s="52" t="e">
        <f>$AV116*2.204623/#REF!*$AP116*Tabelle2[[#This Row],[Jun 24 NF]]</f>
        <v>#REF!</v>
      </c>
      <c r="LO116" s="52" t="e">
        <f>$AV116*2.204623/#REF!*$AP116*Tabelle2[[#This Row],[Jul 24 NF]]</f>
        <v>#REF!</v>
      </c>
      <c r="LP116" s="52" t="e">
        <f>$AV116*2.204623/#REF!*$AP116*Tabelle2[[#This Row],[Aug 24 NF]]</f>
        <v>#REF!</v>
      </c>
      <c r="LQ116" s="52" t="e">
        <f>$AV116*2.204623/#REF!*$AP116*Tabelle2[[#This Row],[Sep 24 NF]]</f>
        <v>#REF!</v>
      </c>
      <c r="LR116" s="52" t="e">
        <f>$AV116*2.204623/#REF!*$AP116*Tabelle2[[#This Row],[Oct 24 NF]]</f>
        <v>#REF!</v>
      </c>
      <c r="LS116" s="52" t="e">
        <f>$AV116*2.204623/#REF!*$AP116*Tabelle2[[#This Row],[Nov 24 NF]]</f>
        <v>#REF!</v>
      </c>
      <c r="LT116" s="52" t="e">
        <f>$AV116*2.204623/#REF!*$AP116*Tabelle2[[#This Row],[Dec 24 NF]]</f>
        <v>#REF!</v>
      </c>
      <c r="LU116" s="198">
        <f>SUM(Tabelle2[[#This Row],[Jan 22 EV]:[Mar 22 EV]])</f>
        <v>100.00169928</v>
      </c>
      <c r="LV116" s="198">
        <f>SUM(Tabelle2[[#This Row],[Apr 22 EV]:[Jun 22 EV]])</f>
        <v>150.00254892000001</v>
      </c>
      <c r="LW116" s="198">
        <f>SUM(Tabelle2[[#This Row],[Jul 22 EV]:[Sep 22 EV]])</f>
        <v>50.000849639999998</v>
      </c>
      <c r="LX116" s="198">
        <f>SUM(Tabelle2[[#This Row],[Oct 22 EV]:[Dec 22 EV]])</f>
        <v>75.001274459999991</v>
      </c>
      <c r="LY116" s="198">
        <f>SUM(Tabelle2[[#This Row],[Jan 23 EV]:[Mar 23 EV]])</f>
        <v>75.001274459999991</v>
      </c>
      <c r="LZ116" s="198" t="e">
        <f>SUM(Tabelle2[[#This Row],[Apr 23 EV]:[Jun 23 EV]])</f>
        <v>#REF!</v>
      </c>
      <c r="MA116" s="198" t="e">
        <f>SUM(Tabelle2[[#This Row],[Jul 23 EV]:[Sep 23 EV]])</f>
        <v>#REF!</v>
      </c>
      <c r="MB116" s="198" t="e">
        <f>SUM(Tabelle2[[#This Row],[Oct 23 EV]:[Dec 23 EV]])</f>
        <v>#REF!</v>
      </c>
      <c r="MC116" s="198" t="e">
        <f>SUM(Tabelle2[[#This Row],[Jan 24 EV]:[Mar 24 EV]])</f>
        <v>#REF!</v>
      </c>
      <c r="MD116" s="198" t="e">
        <f>SUM(Tabelle2[[#This Row],[Apr 24 EV]:[Jun 24 EV]])</f>
        <v>#REF!</v>
      </c>
      <c r="ME116" s="198" t="e">
        <f>SUM(Tabelle2[[#This Row],[Jul 24 EV]:[Sep 24 EV]])</f>
        <v>#REF!</v>
      </c>
      <c r="MF116" s="198" t="e">
        <f>SUM(Tabelle2[[#This Row],[Oct 24 EV]:[Dec 24 EV]])</f>
        <v>#REF!</v>
      </c>
      <c r="MG116" s="68">
        <v>0</v>
      </c>
      <c r="MH116" s="68">
        <v>0</v>
      </c>
      <c r="MI116" s="68">
        <v>0</v>
      </c>
      <c r="MJ116" s="68">
        <v>0</v>
      </c>
      <c r="MK116" s="68">
        <v>0</v>
      </c>
      <c r="ML116" s="68">
        <v>0</v>
      </c>
      <c r="MM116" s="68">
        <v>0</v>
      </c>
      <c r="MN116" s="68">
        <v>0</v>
      </c>
      <c r="MO116" s="68">
        <v>0</v>
      </c>
      <c r="MP116" s="98">
        <v>0</v>
      </c>
      <c r="MQ116" s="98" t="e">
        <f>$AS116*2.204623/#REF!*$AP116*HU116</f>
        <v>#REF!</v>
      </c>
      <c r="MR116" s="98" t="e">
        <f>$AT116*2.204623/#REF!*$AP116*HV116</f>
        <v>#REF!</v>
      </c>
      <c r="MS116" s="98">
        <v>347.02970642999998</v>
      </c>
      <c r="MT116" s="98">
        <v>21.428935559999999</v>
      </c>
      <c r="MU116" s="98">
        <v>297.62410499999999</v>
      </c>
      <c r="MV116" s="98">
        <f>SUM(Tabelle2[[#This Row],[Jan 22 EV]:[Dec 22 EV]])</f>
        <v>375.00637230000001</v>
      </c>
      <c r="MW116" s="98" t="e">
        <f>SUM(Tabelle2[[#This Row],[Jan 23 EV]:[Dec 23 EV]])</f>
        <v>#REF!</v>
      </c>
      <c r="MX116" s="98" t="e">
        <f>SUM(Tabelle2[[#This Row],[Jan 24 EV]:[Dec 24 EV]])</f>
        <v>#REF!</v>
      </c>
      <c r="MY116" s="98">
        <f t="shared" si="95"/>
        <v>50.596097849999992</v>
      </c>
      <c r="MZ116" s="98">
        <f t="shared" si="96"/>
        <v>50.596097849999992</v>
      </c>
      <c r="NA116" s="98">
        <f t="shared" si="97"/>
        <v>50.596097849999992</v>
      </c>
      <c r="NB116" s="98">
        <f t="shared" si="98"/>
        <v>50.596097849999992</v>
      </c>
      <c r="NC116" s="52">
        <v>0</v>
      </c>
      <c r="ND116" s="52">
        <v>0</v>
      </c>
      <c r="NE116" s="52">
        <v>0</v>
      </c>
      <c r="NF116" s="52">
        <v>0</v>
      </c>
      <c r="NG116" s="52">
        <v>0</v>
      </c>
      <c r="NH116" s="52">
        <v>0</v>
      </c>
      <c r="NI116" s="52">
        <v>45.238863959999996</v>
      </c>
      <c r="NJ116" s="52">
        <v>0</v>
      </c>
      <c r="NK116" s="52">
        <v>0</v>
      </c>
      <c r="NL116" s="52">
        <v>0</v>
      </c>
      <c r="NM116" s="52">
        <v>0</v>
      </c>
      <c r="NN116" s="52">
        <v>0</v>
      </c>
      <c r="NO116" s="198">
        <f t="shared" ref="NO116:NO179" si="102">SUM(NC116:NE116)</f>
        <v>0</v>
      </c>
      <c r="NP116" s="198">
        <f t="shared" ref="NP116:NP179" si="103">SUM(NF116:NH116)</f>
        <v>0</v>
      </c>
      <c r="NQ116" s="198">
        <f t="shared" ref="NQ116:NQ179" si="104">SUM(NI116:NK116)</f>
        <v>45.238863959999996</v>
      </c>
      <c r="NR116" s="198">
        <f t="shared" ref="NR116:NR179" si="105">SUM(NL116:NN116)</f>
        <v>0</v>
      </c>
      <c r="NS116" s="198">
        <f t="shared" ref="NS116:NS179" si="106">SUM(NC116:NN116)</f>
        <v>45.238863959999996</v>
      </c>
      <c r="NT116" s="198">
        <v>0</v>
      </c>
      <c r="NU116" s="198">
        <v>0</v>
      </c>
      <c r="NV116" s="198">
        <v>0</v>
      </c>
      <c r="NW116" s="198">
        <v>23.155155368999999</v>
      </c>
      <c r="NX116" s="198">
        <v>0</v>
      </c>
      <c r="NY116" s="198">
        <v>0</v>
      </c>
      <c r="NZ116" s="198">
        <v>0</v>
      </c>
      <c r="OA116" s="198">
        <v>23.155155368999999</v>
      </c>
      <c r="OB116" s="198">
        <v>0</v>
      </c>
      <c r="OC116" s="198">
        <v>0</v>
      </c>
      <c r="OD116" s="198">
        <v>0</v>
      </c>
      <c r="OE116" s="198">
        <v>0</v>
      </c>
      <c r="OF116" s="198">
        <f>SUM(Tabelle2[[#This Row],[Jan 23 B EV]:[Mar 23 B EV]])</f>
        <v>0</v>
      </c>
      <c r="OG116" s="198">
        <f>SUM(Tabelle2[[#This Row],[Apr 23 B EV]:[Jun 23 B EV]])</f>
        <v>23.155155368999999</v>
      </c>
      <c r="OH116" s="198">
        <f>SUM(Tabelle2[[#This Row],[Jul 23 B EV]:[Sep 23 B EV]])</f>
        <v>23.155155368999999</v>
      </c>
      <c r="OI116" s="198">
        <f>SUM(Tabelle2[[#This Row],[Oct 23 B EV]:[Dec 23 B EV]])</f>
        <v>0</v>
      </c>
      <c r="OJ116" s="198">
        <f>SUM(Tabelle2[[#This Row],[Jan 23 B EV]:[Dec 23 B EV]])</f>
        <v>46.310310737999998</v>
      </c>
      <c r="OK116" s="68"/>
      <c r="OL116" s="68"/>
      <c r="OM116" s="43" t="s">
        <v>974</v>
      </c>
      <c r="ON116" s="43" t="s">
        <v>975</v>
      </c>
      <c r="OO116" s="43">
        <v>0</v>
      </c>
      <c r="OP116" s="43">
        <v>0</v>
      </c>
      <c r="OQ116" s="68"/>
      <c r="OR116" s="68"/>
      <c r="OS116" s="68"/>
      <c r="OT116" s="68"/>
      <c r="OU116" s="68"/>
      <c r="OV116" s="68"/>
      <c r="OW116" s="68"/>
      <c r="OX116" s="198" t="s">
        <v>1229</v>
      </c>
      <c r="OY116" s="198" t="s">
        <v>1229</v>
      </c>
      <c r="OZ116" s="198" t="s">
        <v>1229</v>
      </c>
      <c r="PA116" s="198" t="s">
        <v>1229</v>
      </c>
      <c r="PB116" s="353" t="s">
        <v>1229</v>
      </c>
      <c r="PC116" s="130" t="s">
        <v>57</v>
      </c>
      <c r="PD116" s="53" t="s">
        <v>36</v>
      </c>
      <c r="PE116" s="53" t="s">
        <v>171</v>
      </c>
      <c r="PF116" s="53" t="s">
        <v>45</v>
      </c>
      <c r="PG116" s="53">
        <v>0</v>
      </c>
      <c r="PH116" s="53">
        <v>0</v>
      </c>
      <c r="PI116" s="53">
        <v>1</v>
      </c>
      <c r="PJ116" s="53" t="s">
        <v>45</v>
      </c>
      <c r="PK116" s="53">
        <v>0</v>
      </c>
      <c r="PL116" s="53">
        <v>0</v>
      </c>
      <c r="PM116" s="334"/>
      <c r="PN116" s="53">
        <v>0</v>
      </c>
      <c r="PO116" s="53" t="s">
        <v>29</v>
      </c>
      <c r="PP116" s="200">
        <v>2407.8740082170316</v>
      </c>
      <c r="PQ116" s="56">
        <v>2220.7924770497352</v>
      </c>
      <c r="PR116" s="56">
        <v>2393.0833333333335</v>
      </c>
      <c r="PS116" s="56">
        <v>2425</v>
      </c>
      <c r="PT116" s="200">
        <v>2151.6666666666665</v>
      </c>
      <c r="PU116" s="200">
        <v>2059.5416666666665</v>
      </c>
      <c r="PV116" s="200">
        <v>2813.8101851851857</v>
      </c>
      <c r="PW116" s="200">
        <v>3372.4709444775326</v>
      </c>
      <c r="PX116" s="200" t="e">
        <f>IF($PI116=1,SUMIF(#REF!,$PF116,#REF!),SUMIF(#REF!,$PJ116,#REF!))</f>
        <v>#REF!</v>
      </c>
      <c r="PY116" s="200" t="e">
        <f>IF($PI116=1,SUMIF(#REF!,$PF116,#REF!),SUMIF(#REF!,$PJ116,#REF!))</f>
        <v>#REF!</v>
      </c>
      <c r="PZ116" s="200" t="e">
        <f>IF($PI116=1,SUMIF(#REF!,$PF116,#REF!),SUMIF(#REF!,$PJ116,#REF!))</f>
        <v>#REF!</v>
      </c>
      <c r="QA116" s="200" t="e">
        <f>IF($PI116=1,SUMIF(#REF!,$PF116,#REF!),SUMIF(#REF!,$PJ116,#REF!))</f>
        <v>#REF!</v>
      </c>
      <c r="QB116" s="200" t="e">
        <f>IF($PI116=1,SUMIF(#REF!,$PF116,#REF!),SUMIF(#REF!,$PJ116,#REF!))</f>
        <v>#REF!</v>
      </c>
      <c r="QC116" s="200" t="e">
        <f>IF($PI116=1,SUMIF(#REF!,$PF116,#REF!),SUMIF(#REF!,$PJ116,#REF!))</f>
        <v>#REF!</v>
      </c>
      <c r="QD116" s="57">
        <f t="shared" si="99"/>
        <v>19.967145161154168</v>
      </c>
      <c r="QE116" s="57">
        <f t="shared" si="100"/>
        <v>21.516212249999999</v>
      </c>
      <c r="QF116" s="57">
        <f t="shared" si="94"/>
        <v>21.803175</v>
      </c>
      <c r="QG116" s="57">
        <f t="shared" si="101"/>
        <v>19.345634999999998</v>
      </c>
      <c r="QH116" s="57">
        <f t="shared" si="87"/>
        <v>18.517339124999999</v>
      </c>
      <c r="QI116" s="57">
        <f t="shared" si="88"/>
        <v>25.298967375000004</v>
      </c>
      <c r="QJ116" s="57">
        <f>IF(Tabelle2[[#This Row],[Index and Premium Usage]]=1,($AW116*(1+$AZ116))*(PW116*(1+$PG116)+$PH116)/1000,($AW116*(1+$AZ116))*(PW116*(1+$PG116)+$PK116)/1000)</f>
        <v>30.321886261797495</v>
      </c>
      <c r="QK116" s="57" t="e">
        <f>IF($PI116=1,($AW116*(1+$AY116))*(PX116*(1+$PG116)+$PH116)/1000,($AW116*(1+$AZ116))*(PX116*(1+$PG116)+$PK116+Tabelle2[[#This Row],[Premium VW 2023]])/1000)</f>
        <v>#REF!</v>
      </c>
      <c r="QL116" s="57" t="e">
        <f t="shared" si="89"/>
        <v>#REF!</v>
      </c>
      <c r="QM116" s="57" t="e">
        <f t="shared" si="90"/>
        <v>#REF!</v>
      </c>
      <c r="QN116" s="57" t="e">
        <f t="shared" si="91"/>
        <v>#REF!</v>
      </c>
      <c r="QO116" s="57" t="e">
        <f t="shared" si="92"/>
        <v>#REF!</v>
      </c>
      <c r="QP116" s="57" t="e">
        <f t="shared" si="93"/>
        <v>#REF!</v>
      </c>
    </row>
    <row r="117" spans="1:458" ht="15" customHeight="1">
      <c r="A117" s="94" t="s">
        <v>1454</v>
      </c>
      <c r="B117" s="94" t="s">
        <v>87</v>
      </c>
      <c r="C117" s="94" t="s">
        <v>1472</v>
      </c>
      <c r="D117" s="279" t="s">
        <v>108</v>
      </c>
      <c r="E117" s="280" t="s">
        <v>304</v>
      </c>
      <c r="F117" s="279" t="s">
        <v>304</v>
      </c>
      <c r="G117" s="279" t="s">
        <v>304</v>
      </c>
      <c r="H117" s="2" t="s">
        <v>1555</v>
      </c>
      <c r="I117" s="188" t="s">
        <v>1688</v>
      </c>
      <c r="J117" s="279" t="s">
        <v>1455</v>
      </c>
      <c r="K117" s="279" t="s">
        <v>1455</v>
      </c>
      <c r="L117" s="279" t="s">
        <v>28</v>
      </c>
      <c r="M117" s="2" t="s">
        <v>1615</v>
      </c>
      <c r="N117" s="2" t="s">
        <v>1616</v>
      </c>
      <c r="O117" s="281" t="s">
        <v>1456</v>
      </c>
      <c r="P117" s="282">
        <v>0</v>
      </c>
      <c r="R117" s="279"/>
      <c r="S117" s="279"/>
      <c r="T117" s="94" t="s">
        <v>1285</v>
      </c>
      <c r="U117" s="279" t="s">
        <v>38</v>
      </c>
      <c r="V117" s="279"/>
      <c r="W117" s="279"/>
      <c r="X117" s="279"/>
      <c r="Y117" s="256" t="s">
        <v>13</v>
      </c>
      <c r="Z117" s="279"/>
      <c r="AA117" s="2" t="s">
        <v>1617</v>
      </c>
      <c r="AB117" s="2" t="s">
        <v>1229</v>
      </c>
      <c r="AC117" s="2" t="s">
        <v>1229</v>
      </c>
      <c r="AD117" s="279"/>
      <c r="AE117" s="279"/>
      <c r="AF117" s="279"/>
      <c r="AG117" s="2" t="s">
        <v>1458</v>
      </c>
      <c r="AH117" s="2" t="s">
        <v>61</v>
      </c>
      <c r="AI117" s="94" t="s">
        <v>109</v>
      </c>
      <c r="AJ117" s="279" t="s">
        <v>120</v>
      </c>
      <c r="AK117" s="284"/>
      <c r="AL117" s="285"/>
      <c r="AM117" s="285"/>
      <c r="AN117" s="285"/>
      <c r="AO117" s="285"/>
      <c r="AP117" s="295">
        <v>1</v>
      </c>
      <c r="AQ117" s="285"/>
      <c r="AR117" s="285"/>
      <c r="AS117" s="285"/>
      <c r="AT117" s="285"/>
      <c r="AU117" s="285"/>
      <c r="AV117" s="33">
        <v>7.1829999999999998</v>
      </c>
      <c r="AW117" s="33">
        <v>7.1829999999999998</v>
      </c>
      <c r="AX117" s="294"/>
      <c r="AY117" s="293">
        <v>0.05</v>
      </c>
      <c r="AZ117" s="61">
        <v>0.05</v>
      </c>
      <c r="BA117" s="286"/>
      <c r="BB117" s="286"/>
      <c r="BC117" s="286"/>
      <c r="BD117" s="286"/>
      <c r="BE117" s="286"/>
      <c r="BF117" s="286"/>
      <c r="BG117" s="286"/>
      <c r="BH117" s="285"/>
      <c r="BI117" s="285"/>
      <c r="BJ117" s="296"/>
      <c r="BK117" s="296"/>
      <c r="BL117" s="296">
        <v>0</v>
      </c>
      <c r="BM117" s="96">
        <v>0</v>
      </c>
      <c r="BN117" s="96">
        <v>0</v>
      </c>
      <c r="BO117" s="96">
        <v>0</v>
      </c>
      <c r="BP117" s="96">
        <v>0</v>
      </c>
      <c r="BQ117" s="96">
        <v>201</v>
      </c>
      <c r="BR117" s="96">
        <v>240</v>
      </c>
      <c r="BS117" s="96">
        <v>0</v>
      </c>
      <c r="BT117" s="96">
        <v>0</v>
      </c>
      <c r="BU117" s="96">
        <v>133</v>
      </c>
      <c r="BV117" s="96">
        <v>0</v>
      </c>
      <c r="BW117" s="96">
        <v>7496</v>
      </c>
      <c r="BX117" s="96">
        <v>7496</v>
      </c>
      <c r="BY117" s="96">
        <v>7496</v>
      </c>
      <c r="BZ117" s="96">
        <v>14400</v>
      </c>
      <c r="CA117" s="96">
        <v>14400</v>
      </c>
      <c r="CB117" s="96">
        <v>14400</v>
      </c>
      <c r="CC117" s="96">
        <v>14800</v>
      </c>
      <c r="CD117" s="96">
        <v>14400</v>
      </c>
      <c r="CE117" s="96">
        <v>14400</v>
      </c>
      <c r="CF117" s="96">
        <v>14400</v>
      </c>
      <c r="CG117" s="96">
        <v>14400</v>
      </c>
      <c r="CH117" s="96">
        <v>14400</v>
      </c>
      <c r="CI117" s="96">
        <v>16200</v>
      </c>
      <c r="CJ117" s="96">
        <v>14400</v>
      </c>
      <c r="CK117" s="95">
        <f>SUM(Tabelle2[[#This Row],[Jan 22 CF]:[Mar 22 CF]])</f>
        <v>0</v>
      </c>
      <c r="CL117" s="95">
        <f>SUM(Tabelle2[[#This Row],[Apr 22 CF]:[Jun 22 CF]])</f>
        <v>0</v>
      </c>
      <c r="CM117" s="95">
        <f>SUM(Tabelle2[[#This Row],[Jul 22 CF]:[Sep 22 CF]])</f>
        <v>0</v>
      </c>
      <c r="CN117" s="95">
        <f>SUM(Tabelle2[[#This Row],[Oct 22 CF]:[Dec 22 CF]])</f>
        <v>0</v>
      </c>
      <c r="CO117" s="95">
        <f>SUM(Tabelle2[[#This Row],[Jan 23 CF]:[Mar 23 CF]])</f>
        <v>0</v>
      </c>
      <c r="CP117" s="95">
        <f>SUM(Tabelle2[[#This Row],[Apr 23 CF]:[Jun 23 CF]])</f>
        <v>441</v>
      </c>
      <c r="CQ117" s="95">
        <f>SUM(Tabelle2[[#This Row],[Jul 23 CF]:[Sep 23 CF]])</f>
        <v>133</v>
      </c>
      <c r="CR117" s="95">
        <f>SUM(Tabelle2[[#This Row],[Oct 23 CF]:[Dec 23 CF]])</f>
        <v>14992</v>
      </c>
      <c r="CS117" s="95">
        <f>SUM(Tabelle2[[#This Row],[Jan 24 CF]:[Mar 24 CF]])</f>
        <v>36296</v>
      </c>
      <c r="CT117" s="95">
        <f>SUM(Tabelle2[[#This Row],[Apr 24 CF]:[Jun 24 CF]])</f>
        <v>43600</v>
      </c>
      <c r="CU117" s="95">
        <f>SUM(Tabelle2[[#This Row],[Jul 24 CF]:[Sep 24 CF]])</f>
        <v>43200</v>
      </c>
      <c r="CV117" s="95">
        <f>SUM(Tabelle2[[#This Row],[Oct 24 CF]:[Dec 24 CF]])</f>
        <v>45000</v>
      </c>
      <c r="CW117" s="98"/>
      <c r="CX117" s="275"/>
      <c r="CY117" s="206">
        <v>0</v>
      </c>
      <c r="CZ117" s="52">
        <v>0</v>
      </c>
      <c r="DA117" s="52">
        <f>SUM(Tabelle2[[#This Row],[Jan 22 CF]:[Dec 22 CF]])</f>
        <v>0</v>
      </c>
      <c r="DB117" s="98">
        <f>SUM(Tabelle2[[#This Row],[Jan 23 CF]:[Dec 23 CF]])</f>
        <v>15566</v>
      </c>
      <c r="DC117" s="98">
        <f>SUM(Tabelle2[[#This Row],[Jan 24 CF]:[Dec 24 CF]])</f>
        <v>168096</v>
      </c>
      <c r="DD117" s="98">
        <v>336000</v>
      </c>
      <c r="DE117" s="98">
        <v>336000</v>
      </c>
      <c r="DF117" s="98">
        <v>336000</v>
      </c>
      <c r="DG117" s="98">
        <v>336000</v>
      </c>
      <c r="DH117" s="98">
        <v>336000</v>
      </c>
      <c r="DI117" s="98">
        <v>0</v>
      </c>
      <c r="DJ117" s="98">
        <v>0</v>
      </c>
      <c r="DK117" s="98">
        <v>0</v>
      </c>
      <c r="DL117" s="98">
        <v>0</v>
      </c>
      <c r="DM117" s="98">
        <v>0</v>
      </c>
      <c r="DN117" s="95"/>
      <c r="DO117" s="95"/>
      <c r="DP117" s="312"/>
      <c r="DQ117" s="312"/>
      <c r="DR117" s="312"/>
      <c r="DS117" s="312"/>
      <c r="DT117" s="312"/>
      <c r="DU117" s="312">
        <v>0.9</v>
      </c>
      <c r="DV117" s="312">
        <v>0.9</v>
      </c>
      <c r="DW117" s="312">
        <v>0.9</v>
      </c>
      <c r="DX117" s="226">
        <v>0.9</v>
      </c>
      <c r="DY117" s="226">
        <v>0.9</v>
      </c>
      <c r="DZ117" s="226">
        <v>0.9</v>
      </c>
      <c r="EA117" s="226">
        <v>0.88</v>
      </c>
      <c r="EB117" s="226">
        <v>0.9</v>
      </c>
      <c r="EC117" s="226">
        <v>0.93</v>
      </c>
      <c r="ED117" s="226">
        <v>0.93</v>
      </c>
      <c r="EE117" s="226">
        <v>0.9</v>
      </c>
      <c r="EF117" s="316">
        <v>0.9</v>
      </c>
      <c r="EG117" s="316">
        <v>0.9</v>
      </c>
      <c r="EH117" s="316">
        <v>0.81799999999999995</v>
      </c>
      <c r="EI117" s="226">
        <v>0.95</v>
      </c>
      <c r="EJ117" s="226">
        <v>0.95</v>
      </c>
      <c r="EK117" s="226">
        <v>0.95</v>
      </c>
      <c r="EL117" s="226">
        <v>0.97499999999999998</v>
      </c>
      <c r="EM117" s="226">
        <v>0.95</v>
      </c>
      <c r="EN117" s="226">
        <v>0.9</v>
      </c>
      <c r="EO117" s="226">
        <v>0.8</v>
      </c>
      <c r="EP117" s="226">
        <v>0.8</v>
      </c>
      <c r="EQ117" s="226">
        <v>0.8</v>
      </c>
      <c r="ER117" s="226">
        <v>0.8</v>
      </c>
      <c r="ES117" s="226">
        <v>0.8</v>
      </c>
      <c r="ET117" s="226">
        <v>0.8</v>
      </c>
      <c r="EU117" s="226">
        <v>0.8</v>
      </c>
      <c r="EV117" s="226">
        <v>0.8</v>
      </c>
      <c r="EW117" s="226">
        <v>0.8</v>
      </c>
      <c r="EX117" s="226">
        <v>0.8</v>
      </c>
      <c r="EY117" s="226">
        <v>0.8</v>
      </c>
      <c r="EZ117" s="316">
        <v>0.81799999999999995</v>
      </c>
      <c r="FA117" s="226">
        <v>0.8</v>
      </c>
      <c r="FB117" s="226">
        <v>0.75</v>
      </c>
      <c r="FC117" s="226">
        <v>0.9</v>
      </c>
      <c r="FD117" s="226">
        <v>0.9</v>
      </c>
      <c r="FE117" s="226">
        <v>0.9</v>
      </c>
      <c r="FF117" s="226">
        <v>0.5</v>
      </c>
      <c r="FG117" s="226">
        <v>0</v>
      </c>
      <c r="FH117" s="226">
        <v>0</v>
      </c>
      <c r="FI117" s="226">
        <v>0</v>
      </c>
      <c r="FJ117" s="226">
        <v>0</v>
      </c>
      <c r="FK117" s="226">
        <v>0</v>
      </c>
      <c r="FL117" s="226">
        <v>0</v>
      </c>
      <c r="FM117" s="195">
        <f t="shared" si="70"/>
        <v>0</v>
      </c>
      <c r="FN117" s="195">
        <f t="shared" si="71"/>
        <v>0</v>
      </c>
      <c r="FO117" s="195">
        <f t="shared" si="72"/>
        <v>0</v>
      </c>
      <c r="FP117" s="195">
        <f t="shared" si="73"/>
        <v>0</v>
      </c>
      <c r="FQ117" s="195">
        <f t="shared" si="74"/>
        <v>0</v>
      </c>
      <c r="FR117" s="195">
        <f t="shared" si="75"/>
        <v>0</v>
      </c>
      <c r="FS117" s="195">
        <f t="shared" si="76"/>
        <v>0</v>
      </c>
      <c r="FT117" s="95">
        <f t="shared" si="77"/>
        <v>0</v>
      </c>
      <c r="FU117" s="95">
        <f t="shared" si="78"/>
        <v>0</v>
      </c>
      <c r="FV117" s="95">
        <f t="shared" si="79"/>
        <v>0</v>
      </c>
      <c r="FW117" s="95">
        <f t="shared" si="80"/>
        <v>0</v>
      </c>
      <c r="FX117" s="95">
        <f t="shared" si="81"/>
        <v>0</v>
      </c>
      <c r="FY117" s="285">
        <f t="shared" si="82"/>
        <v>0</v>
      </c>
      <c r="FZ117" s="285">
        <f t="shared" si="83"/>
        <v>0</v>
      </c>
      <c r="GA117" s="285">
        <f t="shared" ref="GA117:GA180" si="107">BO117</f>
        <v>0</v>
      </c>
      <c r="GB117" s="285">
        <f t="shared" ref="GB117:GB180" si="108">BP117</f>
        <v>0</v>
      </c>
      <c r="GC117" s="95">
        <f t="shared" ref="GC117:GC180" si="109">BQ117</f>
        <v>201</v>
      </c>
      <c r="GD117" s="95">
        <f t="shared" ref="GD117:GD180" si="110">BR117</f>
        <v>240</v>
      </c>
      <c r="GE117" s="95">
        <f t="shared" ref="GE117:GE180" si="111">BS117</f>
        <v>0</v>
      </c>
      <c r="GF117" s="95">
        <f t="shared" ref="GF117:GF180" si="112">BT117</f>
        <v>0</v>
      </c>
      <c r="GG117" s="95">
        <f t="shared" ref="GG117:GG180" si="113">BU117</f>
        <v>133</v>
      </c>
      <c r="GH117" s="95">
        <f t="shared" si="84"/>
        <v>0</v>
      </c>
      <c r="GI117" s="95">
        <f>BW117*Tabelle2[[#This Row],[Nov 2023 AF]]</f>
        <v>7308.5999999999995</v>
      </c>
      <c r="GJ117" s="95">
        <f>BX117*Tabelle2[[#This Row],[Dec 2023 AF]]</f>
        <v>7121.2</v>
      </c>
      <c r="GK117" s="95">
        <f>BY117*Tabelle2[[#This Row],[Jan 2024 AF]]</f>
        <v>6746.4000000000005</v>
      </c>
      <c r="GL117" s="95">
        <f>BZ117*Tabelle2[[#This Row],[Feb 2024 AF]]</f>
        <v>11520</v>
      </c>
      <c r="GM117" s="95">
        <f>CA117*Tabelle2[[#This Row],[Mar 2024 AF]]</f>
        <v>11520</v>
      </c>
      <c r="GN117" s="95">
        <f>CB117*Tabelle2[[#This Row],[Apr 2024 AF]]</f>
        <v>11520</v>
      </c>
      <c r="GO117" s="95">
        <f>CC117*Tabelle2[[#This Row],[May 2024 AF]]</f>
        <v>11840</v>
      </c>
      <c r="GP117" s="95">
        <f>CD117*Tabelle2[[#This Row],[Jun 2024 AF]]</f>
        <v>11520</v>
      </c>
      <c r="GQ117" s="95">
        <f>CE117*Tabelle2[[#This Row],[Jul 2024 AF]]</f>
        <v>11520</v>
      </c>
      <c r="GR117" s="95">
        <f>CF117*Tabelle2[[#This Row],[Aug 2024 AF]]</f>
        <v>11520</v>
      </c>
      <c r="GS117" s="95">
        <f>CG117*Tabelle2[[#This Row],[Sep 2024 AF]]</f>
        <v>11520</v>
      </c>
      <c r="GT117" s="95">
        <f>CH117*Tabelle2[[#This Row],[Oct 2024 AF]]</f>
        <v>11520</v>
      </c>
      <c r="GU117" s="95">
        <f>CI117*Tabelle2[[#This Row],[Nov 2024 AF]]</f>
        <v>12960</v>
      </c>
      <c r="GV117" s="95">
        <f>CJ117*Tabelle2[[#This Row],[Dec 2024 AF]]</f>
        <v>11520</v>
      </c>
      <c r="GW117" s="95">
        <f>SUM(Tabelle2[[#This Row],[Jan 22 NF]:[Mar 22 NF]])</f>
        <v>0</v>
      </c>
      <c r="GX117" s="95">
        <f>SUM(Tabelle2[[#This Row],[Apr 22 NF]:[Jun 22 NF]])</f>
        <v>0</v>
      </c>
      <c r="GY117" s="95">
        <f>SUM(Tabelle2[[#This Row],[Jul 22 NF]:[Sep 22 NF]])</f>
        <v>0</v>
      </c>
      <c r="GZ117" s="95">
        <f>SUM(Tabelle2[[#This Row],[Oct 22 NF]:[Dec 22 NF]])</f>
        <v>0</v>
      </c>
      <c r="HA117" s="98">
        <f>SUM(Tabelle2[[#This Row],[Jan 23 NF]:[Mar 23 NF]])</f>
        <v>0</v>
      </c>
      <c r="HB117" s="98">
        <f>SUM(Tabelle2[[#This Row],[Apr 23 NF]:[Jun 23 NF]])</f>
        <v>441</v>
      </c>
      <c r="HC117" s="98">
        <f>SUM(Tabelle2[[#This Row],[Jul 23 NF]:[Sep 23 NF]])</f>
        <v>133</v>
      </c>
      <c r="HD117" s="98">
        <f>SUM(Tabelle2[[#This Row],[Oct 23 NF]:[Dec 23 NF]])</f>
        <v>14429.8</v>
      </c>
      <c r="HE117" s="95">
        <f>SUM(Tabelle2[[#This Row],[Jan 24 NF]:[Mar 24 NF]])</f>
        <v>29786.400000000001</v>
      </c>
      <c r="HF117" s="98">
        <f>SUM(Tabelle2[[#This Row],[Apr 24 NF]:[Jun 24 NF]])</f>
        <v>34880</v>
      </c>
      <c r="HG117" s="98">
        <f>SUM(Tabelle2[[#This Row],[Jul 24 NF]:[Sep 24 NF]])</f>
        <v>34560</v>
      </c>
      <c r="HH117" s="98">
        <f>SUM(Tabelle2[[#This Row],[Oct 24 NF]:[Dec 24 NF]])</f>
        <v>36000</v>
      </c>
      <c r="HI117" s="285"/>
      <c r="HJ117" s="285"/>
      <c r="HK117" s="285"/>
      <c r="HL117" s="285"/>
      <c r="HM117" s="286"/>
      <c r="HN117" s="286"/>
      <c r="HO117" s="286"/>
      <c r="HP117" s="286"/>
      <c r="HQ117" s="75"/>
      <c r="HR117" s="75"/>
      <c r="HS117" s="75"/>
      <c r="HT117" s="75"/>
      <c r="HU117" s="285"/>
      <c r="HV117" s="288"/>
      <c r="HW117" s="288"/>
      <c r="HX117" s="288">
        <v>0</v>
      </c>
      <c r="HY117" s="288">
        <v>0</v>
      </c>
      <c r="HZ117" s="98">
        <f>SUM(Tabelle2[[#This Row],[Jan 22 NF]:[Dec 22 NF]])</f>
        <v>0</v>
      </c>
      <c r="IA117" s="98">
        <f>SUM(Tabelle2[[#This Row],[Jan 23 NF]:[Dec 23 NF]])</f>
        <v>15003.8</v>
      </c>
      <c r="IB117" s="98">
        <f>SUM(Tabelle2[[#This Row],[Jan 24 NF]:[Dec 24 NF]])</f>
        <v>135226.4</v>
      </c>
      <c r="IC117" s="98">
        <f>IFERROR(Tabelle2[[#This Row],[2025 CF]]*Tabelle2[[#This Row],[2025 AF]],0)</f>
        <v>252000</v>
      </c>
      <c r="ID117" s="98">
        <f>IFERROR(Tabelle2[[#This Row],[2026 CF]]*Tabelle2[[#This Row],[2026 AF]],0)</f>
        <v>302400</v>
      </c>
      <c r="IE117" s="98">
        <f>IFERROR(Tabelle2[[#This Row],[2027 CF]]*Tabelle2[[#This Row],[2027 AF]],0)</f>
        <v>302400</v>
      </c>
      <c r="IF117" s="98">
        <f>IFERROR(Tabelle2[[#This Row],[2028 CF]]*Tabelle2[[#This Row],[2028 AF]],0)</f>
        <v>302400</v>
      </c>
      <c r="IG117" s="98">
        <f>IFERROR(Tabelle2[[#This Row],[2029 CF]]*Tabelle2[[#This Row],[2029 AF]],0)</f>
        <v>168000</v>
      </c>
      <c r="IH117" s="98">
        <f>IFERROR(Tabelle2[[#This Row],[2030 CF]]*Tabelle2[[#This Row],[2030 AF]],0)</f>
        <v>0</v>
      </c>
      <c r="II117" s="98">
        <f>IFERROR(Tabelle2[[#This Row],[2031 CF]]*Tabelle2[[#This Row],[2031 AF]],0)</f>
        <v>0</v>
      </c>
      <c r="IJ117" s="98">
        <f>IFERROR(Tabelle2[[#This Row],[2032 CF]]*Tabelle2[[#This Row],[2032 AF]],0)</f>
        <v>0</v>
      </c>
      <c r="IK117" s="98">
        <f>IFERROR(Tabelle2[[#This Row],[2033 CF]]*Tabelle2[[#This Row],[2033 AF]],0)</f>
        <v>0</v>
      </c>
      <c r="IL117" s="98">
        <f>IFERROR(Tabelle2[[#This Row],[2034 CF]]*Tabelle2[[#This Row],[2034 AF]],0)</f>
        <v>0</v>
      </c>
      <c r="IM117" s="98">
        <f>IFERROR(Tabelle2[[#This Row],[2035 CF]]*Tabelle2[[#This Row],[2035 AF]],0)</f>
        <v>0</v>
      </c>
      <c r="IN117" s="288"/>
      <c r="IO117" s="288"/>
      <c r="IP117" s="288"/>
      <c r="IQ117" s="288"/>
      <c r="IR117" s="288"/>
      <c r="IS117" s="288"/>
      <c r="IT117" s="288"/>
      <c r="IU117" s="288"/>
      <c r="IV117" s="98"/>
      <c r="IW117" s="98"/>
      <c r="IX117" s="98"/>
      <c r="IY117" s="98"/>
      <c r="IZ117" s="288">
        <v>0</v>
      </c>
      <c r="JA117" s="288">
        <v>0</v>
      </c>
      <c r="JB117" s="288">
        <v>0</v>
      </c>
      <c r="JC117" s="288">
        <v>0</v>
      </c>
      <c r="JD117" s="288">
        <v>0</v>
      </c>
      <c r="JE117" s="196">
        <v>0</v>
      </c>
      <c r="JF117" s="196">
        <v>0</v>
      </c>
      <c r="JG117" s="196">
        <v>0</v>
      </c>
      <c r="JH117" s="196">
        <v>0</v>
      </c>
      <c r="JI117" s="196">
        <v>0</v>
      </c>
      <c r="JJ117" s="196">
        <v>0</v>
      </c>
      <c r="JK117" s="196">
        <v>0</v>
      </c>
      <c r="JL117" s="196">
        <v>0</v>
      </c>
      <c r="JM117" s="196">
        <v>12270</v>
      </c>
      <c r="JN117" s="196">
        <v>16359.999999999998</v>
      </c>
      <c r="JO117" s="196">
        <v>21472.5</v>
      </c>
      <c r="JP117" s="196">
        <v>16359.999999999998</v>
      </c>
      <c r="JQ117" s="196">
        <f>SUM(Tabelle2[[#This Row],[Jan-23B]:[Mar-23B]])</f>
        <v>0</v>
      </c>
      <c r="JR117" s="196">
        <f>SUM(Tabelle2[[#This Row],[Apr-23B]:[Jun-23B]])</f>
        <v>0</v>
      </c>
      <c r="JS117" s="196">
        <f>SUM(Tabelle2[[#This Row],[Jul-23B]:[Sep-23B]])</f>
        <v>12270</v>
      </c>
      <c r="JT117" s="196">
        <f>SUM(Tabelle2[[#This Row],[Oct-23B]:[Dec-23B]])</f>
        <v>54192.5</v>
      </c>
      <c r="JU117" s="196">
        <f>SUM(Tabelle2[[#This Row],[1Q23 B1]:[4Q23 B]])</f>
        <v>66462.5</v>
      </c>
      <c r="JV117" s="196">
        <v>70560</v>
      </c>
      <c r="JW117" s="196">
        <v>168000</v>
      </c>
      <c r="JX117" s="196">
        <v>252000</v>
      </c>
      <c r="JY117" s="196">
        <v>302400</v>
      </c>
      <c r="JZ117" s="196">
        <v>302400</v>
      </c>
      <c r="KA117" s="196">
        <v>37245.818085168001</v>
      </c>
      <c r="KB117" s="196">
        <v>88680.519250400001</v>
      </c>
      <c r="KC117" s="196">
        <v>133020.77887559999</v>
      </c>
      <c r="KD117" s="196">
        <v>159624.93465072001</v>
      </c>
      <c r="KE117" s="196">
        <v>159624.93465072001</v>
      </c>
      <c r="KF117" s="196" t="str">
        <f>IF(SUM(Tabelle2[[#This Row],[2018 NF]:[2028 NF]],Tabelle2[[#This Row],[2023 B]])&gt;0,"yes","no")</f>
        <v>yes</v>
      </c>
      <c r="KG117" s="196" t="str">
        <f>IFERROR(INDEX(Tabelle2[[#Headers],[2005 NF]:[2034 NF]],MATCH(TRUE,INDEX(Tabelle2[[#This Row],[2005 NF]:[2034 NF]]&gt;1000,),0)),0)</f>
        <v>2023 NF</v>
      </c>
      <c r="KH117" s="196" t="str">
        <f>IFERROR(LOOKUP(2,1/(Tabelle2[[#This Row],[2005 NF]:[2035 NF]]&gt;1000),Tabelle2[[#Headers],[2005 NF]:[2035 NF]]),0)</f>
        <v>2029 NF</v>
      </c>
      <c r="KI117" s="196">
        <f>SUM(Tabelle2[[#This Row],[Jan 23 NF]:[Mar 23 NF]])</f>
        <v>0</v>
      </c>
      <c r="KJ117" s="196">
        <f>SUM(Tabelle2[[#This Row],[Jan-23B]:[Mar-23B]])</f>
        <v>0</v>
      </c>
      <c r="KK117" s="288">
        <v>0</v>
      </c>
      <c r="KL117" s="288">
        <v>0</v>
      </c>
      <c r="KM117" s="288">
        <v>0</v>
      </c>
      <c r="KN117" s="288">
        <v>0</v>
      </c>
      <c r="KO117" s="288">
        <v>0</v>
      </c>
      <c r="KP117" s="288">
        <v>0</v>
      </c>
      <c r="KQ117" s="288">
        <v>0</v>
      </c>
      <c r="KR117" s="288">
        <v>0</v>
      </c>
      <c r="KS117" s="288">
        <v>0</v>
      </c>
      <c r="KT117" s="288">
        <v>0</v>
      </c>
      <c r="KU117" s="288">
        <v>0</v>
      </c>
      <c r="KV117" s="288">
        <v>0</v>
      </c>
      <c r="KW117" s="52">
        <v>0</v>
      </c>
      <c r="KX117" s="52">
        <v>0</v>
      </c>
      <c r="KY117" s="52">
        <v>0</v>
      </c>
      <c r="KZ117" s="52">
        <v>0</v>
      </c>
      <c r="LA117" s="52" t="e">
        <f>$AV117*2.204623/#REF!*$AP117*Tabelle2[[#This Row],[May 23 NF]]</f>
        <v>#REF!</v>
      </c>
      <c r="LB117" s="52" t="e">
        <f>$AV117*2.204623/#REF!*$AP117*Tabelle2[[#This Row],[Jun 23 NF]]</f>
        <v>#REF!</v>
      </c>
      <c r="LC117" s="52" t="e">
        <f>$AV117*2.204623/#REF!*$AP117*Tabelle2[[#This Row],[Jul 23 NF]]</f>
        <v>#REF!</v>
      </c>
      <c r="LD117" s="52" t="e">
        <f>$AV117*2.204623/#REF!*$AP117*Tabelle2[[#This Row],[Aug 23 NF]]</f>
        <v>#REF!</v>
      </c>
      <c r="LE117" s="52" t="e">
        <f>$AV117*2.204623/#REF!*$AP117*Tabelle2[[#This Row],[Sep 23 NF]]</f>
        <v>#REF!</v>
      </c>
      <c r="LF117" s="52" t="e">
        <f>$AV117*2.204623/#REF!*$AP117*Tabelle2[[#This Row],[Oct 23 NF]]</f>
        <v>#REF!</v>
      </c>
      <c r="LG117" s="52" t="e">
        <f>$AV117*2.204623/#REF!*$AP117*Tabelle2[[#This Row],[Nov 23 NF]]</f>
        <v>#REF!</v>
      </c>
      <c r="LH117" s="52" t="e">
        <f>$AV117*2.204623/#REF!*$AP117*Tabelle2[[#This Row],[Dec 23 NF]]</f>
        <v>#REF!</v>
      </c>
      <c r="LI117" s="52" t="e">
        <f>$AV117*2.204623/#REF!*$AP117*Tabelle2[[#This Row],[Jan 24 NF]]</f>
        <v>#REF!</v>
      </c>
      <c r="LJ117" s="52" t="e">
        <f>$AV117*2.204623/#REF!*$AP117*Tabelle2[[#This Row],[Feb 24 NF]]</f>
        <v>#REF!</v>
      </c>
      <c r="LK117" s="52" t="e">
        <f>$AV117*2.204623/#REF!*$AP117*Tabelle2[[#This Row],[Mar 24 NF]]</f>
        <v>#REF!</v>
      </c>
      <c r="LL117" s="52" t="e">
        <f>$AV117*2.204623/#REF!*$AP117*Tabelle2[[#This Row],[Apr 24 NF]]</f>
        <v>#REF!</v>
      </c>
      <c r="LM117" s="52" t="e">
        <f>$AV117*2.204623/#REF!*$AP117*Tabelle2[[#This Row],[May 24 NF]]</f>
        <v>#REF!</v>
      </c>
      <c r="LN117" s="52" t="e">
        <f>$AV117*2.204623/#REF!*$AP117*Tabelle2[[#This Row],[Jun 24 NF]]</f>
        <v>#REF!</v>
      </c>
      <c r="LO117" s="52" t="e">
        <f>$AV117*2.204623/#REF!*$AP117*Tabelle2[[#This Row],[Jul 24 NF]]</f>
        <v>#REF!</v>
      </c>
      <c r="LP117" s="52" t="e">
        <f>$AV117*2.204623/#REF!*$AP117*Tabelle2[[#This Row],[Aug 24 NF]]</f>
        <v>#REF!</v>
      </c>
      <c r="LQ117" s="52" t="e">
        <f>$AV117*2.204623/#REF!*$AP117*Tabelle2[[#This Row],[Sep 24 NF]]</f>
        <v>#REF!</v>
      </c>
      <c r="LR117" s="52" t="e">
        <f>$AV117*2.204623/#REF!*$AP117*Tabelle2[[#This Row],[Oct 24 NF]]</f>
        <v>#REF!</v>
      </c>
      <c r="LS117" s="52" t="e">
        <f>$AV117*2.204623/#REF!*$AP117*Tabelle2[[#This Row],[Nov 24 NF]]</f>
        <v>#REF!</v>
      </c>
      <c r="LT117" s="52" t="e">
        <f>$AV117*2.204623/#REF!*$AP117*Tabelle2[[#This Row],[Dec 24 NF]]</f>
        <v>#REF!</v>
      </c>
      <c r="LU117" s="198">
        <f>SUM(Tabelle2[[#This Row],[Jan 22 EV]:[Mar 22 EV]])</f>
        <v>0</v>
      </c>
      <c r="LV117" s="198">
        <f>SUM(Tabelle2[[#This Row],[Apr 22 EV]:[Jun 22 EV]])</f>
        <v>0</v>
      </c>
      <c r="LW117" s="198">
        <f>SUM(Tabelle2[[#This Row],[Jul 22 EV]:[Sep 22 EV]])</f>
        <v>0</v>
      </c>
      <c r="LX117" s="198">
        <f>SUM(Tabelle2[[#This Row],[Oct 22 EV]:[Dec 22 EV]])</f>
        <v>0</v>
      </c>
      <c r="LY117" s="198">
        <f>SUM(Tabelle2[[#This Row],[Jan 23 EV]:[Mar 23 EV]])</f>
        <v>0</v>
      </c>
      <c r="LZ117" s="198" t="e">
        <f>SUM(Tabelle2[[#This Row],[Apr 23 EV]:[Jun 23 EV]])</f>
        <v>#REF!</v>
      </c>
      <c r="MA117" s="198" t="e">
        <f>SUM(Tabelle2[[#This Row],[Jul 23 EV]:[Sep 23 EV]])</f>
        <v>#REF!</v>
      </c>
      <c r="MB117" s="198" t="e">
        <f>SUM(Tabelle2[[#This Row],[Oct 23 EV]:[Dec 23 EV]])</f>
        <v>#REF!</v>
      </c>
      <c r="MC117" s="198" t="e">
        <f>SUM(Tabelle2[[#This Row],[Jan 24 EV]:[Mar 24 EV]])</f>
        <v>#REF!</v>
      </c>
      <c r="MD117" s="198" t="e">
        <f>SUM(Tabelle2[[#This Row],[Apr 24 EV]:[Jun 24 EV]])</f>
        <v>#REF!</v>
      </c>
      <c r="ME117" s="198" t="e">
        <f>SUM(Tabelle2[[#This Row],[Jul 24 EV]:[Sep 24 EV]])</f>
        <v>#REF!</v>
      </c>
      <c r="MF117" s="198" t="e">
        <f>SUM(Tabelle2[[#This Row],[Oct 24 EV]:[Dec 24 EV]])</f>
        <v>#REF!</v>
      </c>
      <c r="MG117" s="285"/>
      <c r="MH117" s="285"/>
      <c r="MI117" s="285"/>
      <c r="MJ117" s="285"/>
      <c r="MK117" s="285"/>
      <c r="ML117" s="285"/>
      <c r="MM117" s="285"/>
      <c r="MN117" s="285"/>
      <c r="MO117" s="285"/>
      <c r="MP117" s="288"/>
      <c r="MQ117" s="288" t="e">
        <f>$AS117*2.204623/#REF!*$AP117*HU117</f>
        <v>#REF!</v>
      </c>
      <c r="MR117" s="288" t="e">
        <f>$AT117*2.204623/#REF!*$AP117*HV117</f>
        <v>#REF!</v>
      </c>
      <c r="MS117" s="288"/>
      <c r="MT117" s="288">
        <v>0</v>
      </c>
      <c r="MU117" s="98">
        <v>0</v>
      </c>
      <c r="MV117" s="98">
        <f>SUM(Tabelle2[[#This Row],[Jan 22 EV]:[Dec 22 EV]])</f>
        <v>0</v>
      </c>
      <c r="MW117" s="98" t="e">
        <f>SUM(Tabelle2[[#This Row],[Jan 23 EV]:[Dec 23 EV]])</f>
        <v>#REF!</v>
      </c>
      <c r="MX117" s="288" t="e">
        <f>SUM(Tabelle2[[#This Row],[Jan 24 EV]:[Dec 24 EV]])</f>
        <v>#REF!</v>
      </c>
      <c r="MY117" s="288">
        <f t="shared" si="95"/>
        <v>133020.77887559999</v>
      </c>
      <c r="MZ117" s="288">
        <f t="shared" si="96"/>
        <v>159624.93465072001</v>
      </c>
      <c r="NA117" s="288">
        <f t="shared" si="97"/>
        <v>159624.93465072001</v>
      </c>
      <c r="NB117" s="288">
        <f t="shared" si="98"/>
        <v>159624.93465072001</v>
      </c>
      <c r="NC117" s="288"/>
      <c r="ND117" s="288"/>
      <c r="NE117" s="288"/>
      <c r="NF117" s="288"/>
      <c r="NG117" s="288"/>
      <c r="NH117" s="288"/>
      <c r="NI117" s="288"/>
      <c r="NJ117" s="288"/>
      <c r="NK117" s="288"/>
      <c r="NL117" s="288"/>
      <c r="NM117" s="288"/>
      <c r="NN117" s="288"/>
      <c r="NO117" s="198">
        <f t="shared" si="102"/>
        <v>0</v>
      </c>
      <c r="NP117" s="198">
        <f t="shared" si="103"/>
        <v>0</v>
      </c>
      <c r="NQ117" s="198">
        <f t="shared" si="104"/>
        <v>0</v>
      </c>
      <c r="NR117" s="198">
        <f t="shared" si="105"/>
        <v>0</v>
      </c>
      <c r="NS117" s="198">
        <f t="shared" si="106"/>
        <v>0</v>
      </c>
      <c r="NT117" s="198">
        <v>0</v>
      </c>
      <c r="NU117" s="198">
        <v>0</v>
      </c>
      <c r="NV117" s="198">
        <v>0</v>
      </c>
      <c r="NW117" s="198">
        <v>0</v>
      </c>
      <c r="NX117" s="198">
        <v>0</v>
      </c>
      <c r="NY117" s="198">
        <v>0</v>
      </c>
      <c r="NZ117" s="198">
        <v>0</v>
      </c>
      <c r="OA117" s="198">
        <v>0</v>
      </c>
      <c r="OB117" s="198">
        <v>6476.8450666810004</v>
      </c>
      <c r="OC117" s="198">
        <v>8635.7934222413332</v>
      </c>
      <c r="OD117" s="198">
        <v>11334.478866691752</v>
      </c>
      <c r="OE117" s="198">
        <v>8635.7934222413332</v>
      </c>
      <c r="OF117" s="288">
        <f>SUM(Tabelle2[[#This Row],[Jan 23 B EV]:[Mar 23 B EV]])</f>
        <v>0</v>
      </c>
      <c r="OG117" s="288">
        <f>SUM(Tabelle2[[#This Row],[Apr 23 B EV]:[Jun 23 B EV]])</f>
        <v>0</v>
      </c>
      <c r="OH117" s="288">
        <f>SUM(Tabelle2[[#This Row],[Jul 23 B EV]:[Sep 23 B EV]])</f>
        <v>6476.8450666810004</v>
      </c>
      <c r="OI117" s="288">
        <f>SUM(Tabelle2[[#This Row],[Oct 23 B EV]:[Dec 23 B EV]])</f>
        <v>28606.065711174415</v>
      </c>
      <c r="OJ117" s="288">
        <f>SUM(Tabelle2[[#This Row],[Jan 23 B EV]:[Dec 23 B EV]])</f>
        <v>35082.910777855417</v>
      </c>
      <c r="OK117" s="285"/>
      <c r="OL117" s="285"/>
      <c r="OM117" s="301"/>
      <c r="ON117" s="301"/>
      <c r="OO117" s="301"/>
      <c r="OP117" s="301"/>
      <c r="OQ117" s="285"/>
      <c r="OR117" s="285"/>
      <c r="OS117" s="285"/>
      <c r="OT117" s="285"/>
      <c r="OU117" s="285"/>
      <c r="OV117" s="285"/>
      <c r="OW117" s="285"/>
      <c r="OX117" s="198" t="s">
        <v>1229</v>
      </c>
      <c r="OY117" s="198" t="s">
        <v>1229</v>
      </c>
      <c r="OZ117" s="198" t="s">
        <v>1229</v>
      </c>
      <c r="PA117" s="198" t="s">
        <v>1229</v>
      </c>
      <c r="PB117" s="353" t="s">
        <v>1229</v>
      </c>
      <c r="PC117" s="130" t="s">
        <v>57</v>
      </c>
      <c r="PD117" s="53" t="s">
        <v>162</v>
      </c>
      <c r="PE117" s="53" t="s">
        <v>159</v>
      </c>
      <c r="PF117" s="53" t="s">
        <v>269</v>
      </c>
      <c r="PG117" s="53">
        <v>0</v>
      </c>
      <c r="PH117" s="53">
        <v>0</v>
      </c>
      <c r="PI117" s="53">
        <v>1</v>
      </c>
      <c r="PJ117" s="53" t="s">
        <v>269</v>
      </c>
      <c r="PK117" s="53">
        <v>0</v>
      </c>
      <c r="PL117" s="53">
        <v>0</v>
      </c>
      <c r="PM117" s="331"/>
      <c r="PN117" s="53" t="s">
        <v>972</v>
      </c>
      <c r="PO117" s="53" t="s">
        <v>17</v>
      </c>
      <c r="PP117" s="290"/>
      <c r="PQ117" s="290"/>
      <c r="PR117" s="237"/>
      <c r="PS117" s="304"/>
      <c r="PT117" s="237"/>
      <c r="PU117" s="306"/>
      <c r="PV117" s="200">
        <v>1950.3152777777775</v>
      </c>
      <c r="PW117" s="200">
        <v>1947.7742274339635</v>
      </c>
      <c r="PX117" s="200" t="e">
        <f>IF($PI117=1,SUMIF(#REF!,$PF117,#REF!),SUMIF(#REF!,$PJ117,#REF!))</f>
        <v>#REF!</v>
      </c>
      <c r="PY117" s="200" t="e">
        <f>IF($PI117=1,SUMIF(#REF!,$PF117,#REF!),SUMIF(#REF!,$PJ117,#REF!))</f>
        <v>#REF!</v>
      </c>
      <c r="PZ117" s="200" t="e">
        <f>IF($PI117=1,SUMIF(#REF!,$PF117,#REF!),SUMIF(#REF!,$PJ117,#REF!))</f>
        <v>#REF!</v>
      </c>
      <c r="QA117" s="200" t="e">
        <f>IF($PI117=1,SUMIF(#REF!,$PF117,#REF!),SUMIF(#REF!,$PJ117,#REF!))</f>
        <v>#REF!</v>
      </c>
      <c r="QB117" s="200" t="e">
        <f>IF($PI117=1,SUMIF(#REF!,$PF117,#REF!),SUMIF(#REF!,$PJ117,#REF!))</f>
        <v>#REF!</v>
      </c>
      <c r="QC117" s="200" t="e">
        <f>IF($PI117=1,SUMIF(#REF!,$PF117,#REF!),SUMIF(#REF!,$PJ117,#REF!))</f>
        <v>#REF!</v>
      </c>
      <c r="QD117" s="291">
        <f t="shared" si="99"/>
        <v>0</v>
      </c>
      <c r="QE117" s="57">
        <f t="shared" si="100"/>
        <v>0</v>
      </c>
      <c r="QF117" s="57">
        <f t="shared" si="94"/>
        <v>0</v>
      </c>
      <c r="QG117" s="57">
        <f t="shared" si="101"/>
        <v>0</v>
      </c>
      <c r="QH117" s="57">
        <f t="shared" si="87"/>
        <v>0</v>
      </c>
      <c r="QI117" s="57">
        <f t="shared" si="88"/>
        <v>14.709570372291665</v>
      </c>
      <c r="QJ117" s="57">
        <f>IF(Tabelle2[[#This Row],[Index and Premium Usage]]=1,($AW117*(1+$AZ117))*(PW117*(1+$PG117)+$PH117)/1000,($AW117*(1+$AZ117))*(PW117*(1+$PG117)+$PK117)/1000)</f>
        <v>14.690405389441068</v>
      </c>
      <c r="QK117" s="57" t="e">
        <f>IF($PI117=1,($AW117*(1+$AY117))*(PX117*(1+$PG117)+$PH117)/1000,($AW117*(1+$AZ117))*(PX117*(1+$PG117)+$PK117+Tabelle2[[#This Row],[Premium VW 2023]])/1000)</f>
        <v>#REF!</v>
      </c>
      <c r="QL117" s="57" t="e">
        <f t="shared" si="89"/>
        <v>#REF!</v>
      </c>
      <c r="QM117" s="57" t="e">
        <f t="shared" si="90"/>
        <v>#REF!</v>
      </c>
      <c r="QN117" s="57" t="e">
        <f t="shared" si="91"/>
        <v>#REF!</v>
      </c>
      <c r="QO117" s="57" t="e">
        <f t="shared" si="92"/>
        <v>#REF!</v>
      </c>
      <c r="QP117" s="57" t="e">
        <f t="shared" si="93"/>
        <v>#REF!</v>
      </c>
    </row>
    <row r="118" spans="1:458" ht="15" customHeight="1">
      <c r="A118" s="94" t="s">
        <v>1457</v>
      </c>
      <c r="B118" s="94" t="s">
        <v>87</v>
      </c>
      <c r="C118" s="94" t="s">
        <v>1472</v>
      </c>
      <c r="D118" s="279" t="s">
        <v>108</v>
      </c>
      <c r="E118" s="280" t="s">
        <v>304</v>
      </c>
      <c r="F118" s="279" t="s">
        <v>304</v>
      </c>
      <c r="G118" s="279" t="s">
        <v>304</v>
      </c>
      <c r="H118" s="2" t="s">
        <v>1555</v>
      </c>
      <c r="I118" s="188" t="s">
        <v>1688</v>
      </c>
      <c r="J118" s="279" t="s">
        <v>1455</v>
      </c>
      <c r="K118" s="279" t="s">
        <v>1455</v>
      </c>
      <c r="L118" s="279" t="s">
        <v>28</v>
      </c>
      <c r="M118" s="2" t="s">
        <v>1618</v>
      </c>
      <c r="N118" s="2" t="s">
        <v>1616</v>
      </c>
      <c r="O118" s="281" t="s">
        <v>1456</v>
      </c>
      <c r="P118" s="282">
        <v>0</v>
      </c>
      <c r="R118" s="279"/>
      <c r="S118" s="279"/>
      <c r="T118" s="94" t="s">
        <v>1285</v>
      </c>
      <c r="U118" s="279" t="s">
        <v>38</v>
      </c>
      <c r="V118" s="279"/>
      <c r="W118" s="279"/>
      <c r="X118" s="279"/>
      <c r="Y118" s="256" t="s">
        <v>13</v>
      </c>
      <c r="Z118" s="279"/>
      <c r="AA118" s="2" t="s">
        <v>1619</v>
      </c>
      <c r="AB118" s="2" t="s">
        <v>1229</v>
      </c>
      <c r="AC118" s="2" t="s">
        <v>1229</v>
      </c>
      <c r="AD118" s="279"/>
      <c r="AE118" s="279"/>
      <c r="AF118" s="279"/>
      <c r="AG118" s="2" t="s">
        <v>1458</v>
      </c>
      <c r="AH118" s="2" t="s">
        <v>61</v>
      </c>
      <c r="AI118" s="94" t="s">
        <v>109</v>
      </c>
      <c r="AJ118" s="279" t="s">
        <v>120</v>
      </c>
      <c r="AK118" s="284"/>
      <c r="AL118" s="285"/>
      <c r="AM118" s="285"/>
      <c r="AN118" s="285"/>
      <c r="AO118" s="285"/>
      <c r="AP118" s="295">
        <v>1</v>
      </c>
      <c r="AQ118" s="301"/>
      <c r="AR118" s="285"/>
      <c r="AS118" s="285"/>
      <c r="AT118" s="285"/>
      <c r="AU118" s="285"/>
      <c r="AV118" s="33">
        <v>6.1449999999999996</v>
      </c>
      <c r="AW118" s="33">
        <v>6.1449999999999996</v>
      </c>
      <c r="AX118" s="294"/>
      <c r="AY118" s="293">
        <v>0.05</v>
      </c>
      <c r="AZ118" s="61">
        <v>0.05</v>
      </c>
      <c r="BA118" s="286"/>
      <c r="BB118" s="286"/>
      <c r="BC118" s="286"/>
      <c r="BD118" s="286"/>
      <c r="BE118" s="286"/>
      <c r="BF118" s="286"/>
      <c r="BG118" s="286"/>
      <c r="BH118" s="285"/>
      <c r="BI118" s="285"/>
      <c r="BJ118" s="296"/>
      <c r="BK118" s="296"/>
      <c r="BL118" s="296">
        <v>0</v>
      </c>
      <c r="BM118" s="96">
        <v>0</v>
      </c>
      <c r="BN118" s="96">
        <v>0</v>
      </c>
      <c r="BO118" s="96">
        <v>0</v>
      </c>
      <c r="BP118" s="96">
        <v>0</v>
      </c>
      <c r="BQ118" s="96">
        <v>208</v>
      </c>
      <c r="BR118" s="96">
        <v>120</v>
      </c>
      <c r="BS118" s="96">
        <v>26</v>
      </c>
      <c r="BT118" s="96">
        <v>26</v>
      </c>
      <c r="BU118" s="96">
        <v>133</v>
      </c>
      <c r="BV118" s="96">
        <v>4</v>
      </c>
      <c r="BW118" s="96">
        <v>7496</v>
      </c>
      <c r="BX118" s="96">
        <v>7496</v>
      </c>
      <c r="BY118" s="96">
        <v>7496</v>
      </c>
      <c r="BZ118" s="96">
        <v>14400</v>
      </c>
      <c r="CA118" s="96">
        <v>14400</v>
      </c>
      <c r="CB118" s="96">
        <v>14400</v>
      </c>
      <c r="CC118" s="96">
        <v>14800</v>
      </c>
      <c r="CD118" s="96">
        <v>14400</v>
      </c>
      <c r="CE118" s="96">
        <v>14400</v>
      </c>
      <c r="CF118" s="96">
        <v>14400</v>
      </c>
      <c r="CG118" s="96">
        <v>14400</v>
      </c>
      <c r="CH118" s="96">
        <v>14400</v>
      </c>
      <c r="CI118" s="96">
        <v>16200</v>
      </c>
      <c r="CJ118" s="96">
        <v>14400</v>
      </c>
      <c r="CK118" s="95">
        <f>SUM(Tabelle2[[#This Row],[Jan 22 CF]:[Mar 22 CF]])</f>
        <v>0</v>
      </c>
      <c r="CL118" s="95">
        <f>SUM(Tabelle2[[#This Row],[Apr 22 CF]:[Jun 22 CF]])</f>
        <v>0</v>
      </c>
      <c r="CM118" s="95">
        <f>SUM(Tabelle2[[#This Row],[Jul 22 CF]:[Sep 22 CF]])</f>
        <v>0</v>
      </c>
      <c r="CN118" s="95">
        <f>SUM(Tabelle2[[#This Row],[Oct 22 CF]:[Dec 22 CF]])</f>
        <v>0</v>
      </c>
      <c r="CO118" s="95">
        <f>SUM(Tabelle2[[#This Row],[Jan 23 CF]:[Mar 23 CF]])</f>
        <v>0</v>
      </c>
      <c r="CP118" s="95">
        <f>SUM(Tabelle2[[#This Row],[Apr 23 CF]:[Jun 23 CF]])</f>
        <v>328</v>
      </c>
      <c r="CQ118" s="95">
        <f>SUM(Tabelle2[[#This Row],[Jul 23 CF]:[Sep 23 CF]])</f>
        <v>185</v>
      </c>
      <c r="CR118" s="95">
        <f>SUM(Tabelle2[[#This Row],[Oct 23 CF]:[Dec 23 CF]])</f>
        <v>14996</v>
      </c>
      <c r="CS118" s="95">
        <f>SUM(Tabelle2[[#This Row],[Jan 24 CF]:[Mar 24 CF]])</f>
        <v>36296</v>
      </c>
      <c r="CT118" s="95">
        <f>SUM(Tabelle2[[#This Row],[Apr 24 CF]:[Jun 24 CF]])</f>
        <v>43600</v>
      </c>
      <c r="CU118" s="95">
        <f>SUM(Tabelle2[[#This Row],[Jul 24 CF]:[Sep 24 CF]])</f>
        <v>43200</v>
      </c>
      <c r="CV118" s="95">
        <f>SUM(Tabelle2[[#This Row],[Oct 24 CF]:[Dec 24 CF]])</f>
        <v>45000</v>
      </c>
      <c r="CW118" s="98"/>
      <c r="CX118" s="275"/>
      <c r="CY118" s="206">
        <v>0</v>
      </c>
      <c r="CZ118" s="52">
        <v>0</v>
      </c>
      <c r="DA118" s="52">
        <f>SUM(Tabelle2[[#This Row],[Jan 22 CF]:[Dec 22 CF]])</f>
        <v>0</v>
      </c>
      <c r="DB118" s="98">
        <f>SUM(Tabelle2[[#This Row],[Jan 23 CF]:[Dec 23 CF]])</f>
        <v>15509</v>
      </c>
      <c r="DC118" s="98">
        <f>SUM(Tabelle2[[#This Row],[Jan 24 CF]:[Dec 24 CF]])</f>
        <v>168096</v>
      </c>
      <c r="DD118" s="98">
        <v>336000</v>
      </c>
      <c r="DE118" s="98">
        <v>336000</v>
      </c>
      <c r="DF118" s="98">
        <v>336000</v>
      </c>
      <c r="DG118" s="98">
        <v>336000</v>
      </c>
      <c r="DH118" s="98">
        <v>336000</v>
      </c>
      <c r="DI118" s="98">
        <v>0</v>
      </c>
      <c r="DJ118" s="98">
        <v>0</v>
      </c>
      <c r="DK118" s="98">
        <v>0</v>
      </c>
      <c r="DL118" s="98">
        <v>0</v>
      </c>
      <c r="DM118" s="98">
        <v>0</v>
      </c>
      <c r="DN118" s="95"/>
      <c r="DO118" s="95"/>
      <c r="DP118" s="312"/>
      <c r="DQ118" s="312"/>
      <c r="DR118" s="312"/>
      <c r="DS118" s="312"/>
      <c r="DT118" s="312"/>
      <c r="DU118" s="312">
        <v>0.9</v>
      </c>
      <c r="DV118" s="312">
        <v>0.9</v>
      </c>
      <c r="DW118" s="312">
        <v>0.9</v>
      </c>
      <c r="DX118" s="226">
        <v>0.9</v>
      </c>
      <c r="DY118" s="226">
        <v>0.9</v>
      </c>
      <c r="DZ118" s="226">
        <v>0.9</v>
      </c>
      <c r="EA118" s="226">
        <v>0.88</v>
      </c>
      <c r="EB118" s="226">
        <v>0.9</v>
      </c>
      <c r="EC118" s="226">
        <v>0.93</v>
      </c>
      <c r="ED118" s="226">
        <v>0.93</v>
      </c>
      <c r="EE118" s="226">
        <v>0.9</v>
      </c>
      <c r="EF118" s="316">
        <v>0.9</v>
      </c>
      <c r="EG118" s="316">
        <v>0.9</v>
      </c>
      <c r="EH118" s="316">
        <v>0.81799999999999995</v>
      </c>
      <c r="EI118" s="226">
        <v>0.95</v>
      </c>
      <c r="EJ118" s="226">
        <v>0.95</v>
      </c>
      <c r="EK118" s="226">
        <v>0.95</v>
      </c>
      <c r="EL118" s="226">
        <v>0.97499999999999998</v>
      </c>
      <c r="EM118" s="226">
        <v>0.95</v>
      </c>
      <c r="EN118" s="226">
        <v>0.9</v>
      </c>
      <c r="EO118" s="226">
        <v>0.8</v>
      </c>
      <c r="EP118" s="226">
        <v>0.8</v>
      </c>
      <c r="EQ118" s="226">
        <v>0.8</v>
      </c>
      <c r="ER118" s="226">
        <v>0.8</v>
      </c>
      <c r="ES118" s="226">
        <v>0.8</v>
      </c>
      <c r="ET118" s="226">
        <v>0.8</v>
      </c>
      <c r="EU118" s="226">
        <v>0.8</v>
      </c>
      <c r="EV118" s="226">
        <v>0.8</v>
      </c>
      <c r="EW118" s="226">
        <v>0.8</v>
      </c>
      <c r="EX118" s="226">
        <v>0.8</v>
      </c>
      <c r="EY118" s="226">
        <v>0.8</v>
      </c>
      <c r="EZ118" s="316">
        <v>0.81799999999999995</v>
      </c>
      <c r="FA118" s="226">
        <v>0.8</v>
      </c>
      <c r="FB118" s="226">
        <v>0.75</v>
      </c>
      <c r="FC118" s="226">
        <v>0.9</v>
      </c>
      <c r="FD118" s="226">
        <v>0.9</v>
      </c>
      <c r="FE118" s="226">
        <v>0.9</v>
      </c>
      <c r="FF118" s="226">
        <v>0.5</v>
      </c>
      <c r="FG118" s="226">
        <v>0</v>
      </c>
      <c r="FH118" s="226">
        <v>0</v>
      </c>
      <c r="FI118" s="226">
        <v>0</v>
      </c>
      <c r="FJ118" s="226">
        <v>0</v>
      </c>
      <c r="FK118" s="226">
        <v>0</v>
      </c>
      <c r="FL118" s="226">
        <v>0</v>
      </c>
      <c r="FM118" s="195">
        <f t="shared" ref="FM118:FM181" si="114">BA118</f>
        <v>0</v>
      </c>
      <c r="FN118" s="195">
        <f t="shared" ref="FN118:FN181" si="115">BB118</f>
        <v>0</v>
      </c>
      <c r="FO118" s="195">
        <f t="shared" ref="FO118:FO181" si="116">BC118</f>
        <v>0</v>
      </c>
      <c r="FP118" s="195">
        <f t="shared" ref="FP118:FP181" si="117">BD118</f>
        <v>0</v>
      </c>
      <c r="FQ118" s="195">
        <f t="shared" ref="FQ118:FQ181" si="118">BE118</f>
        <v>0</v>
      </c>
      <c r="FR118" s="195">
        <f t="shared" ref="FR118:FR181" si="119">BF118</f>
        <v>0</v>
      </c>
      <c r="FS118" s="195">
        <f t="shared" ref="FS118:FS181" si="120">BG118</f>
        <v>0</v>
      </c>
      <c r="FT118" s="95">
        <f t="shared" ref="FT118:FT181" si="121">BH118</f>
        <v>0</v>
      </c>
      <c r="FU118" s="95">
        <f t="shared" ref="FU118:FU181" si="122">BI118</f>
        <v>0</v>
      </c>
      <c r="FV118" s="95">
        <f t="shared" ref="FV118:FV181" si="123">BJ118</f>
        <v>0</v>
      </c>
      <c r="FW118" s="95">
        <f t="shared" ref="FW118:FW181" si="124">BK118</f>
        <v>0</v>
      </c>
      <c r="FX118" s="95">
        <f t="shared" ref="FX118:FX181" si="125">BL118</f>
        <v>0</v>
      </c>
      <c r="FY118" s="285">
        <f t="shared" ref="FY118:FY181" si="126">BM118</f>
        <v>0</v>
      </c>
      <c r="FZ118" s="285">
        <f t="shared" ref="FZ118:FZ181" si="127">BN118</f>
        <v>0</v>
      </c>
      <c r="GA118" s="285">
        <f t="shared" si="107"/>
        <v>0</v>
      </c>
      <c r="GB118" s="285">
        <f t="shared" si="108"/>
        <v>0</v>
      </c>
      <c r="GC118" s="95">
        <f t="shared" si="109"/>
        <v>208</v>
      </c>
      <c r="GD118" s="95">
        <f t="shared" si="110"/>
        <v>120</v>
      </c>
      <c r="GE118" s="95">
        <f t="shared" si="111"/>
        <v>26</v>
      </c>
      <c r="GF118" s="95">
        <f t="shared" si="112"/>
        <v>26</v>
      </c>
      <c r="GG118" s="95">
        <f t="shared" si="113"/>
        <v>133</v>
      </c>
      <c r="GH118" s="95">
        <f t="shared" si="84"/>
        <v>4</v>
      </c>
      <c r="GI118" s="95">
        <f>BW118*Tabelle2[[#This Row],[Nov 2023 AF]]</f>
        <v>7308.5999999999995</v>
      </c>
      <c r="GJ118" s="95">
        <f>BX118*Tabelle2[[#This Row],[Dec 2023 AF]]</f>
        <v>7121.2</v>
      </c>
      <c r="GK118" s="95">
        <f>BY118*Tabelle2[[#This Row],[Jan 2024 AF]]</f>
        <v>6746.4000000000005</v>
      </c>
      <c r="GL118" s="95">
        <f>BZ118*Tabelle2[[#This Row],[Feb 2024 AF]]</f>
        <v>11520</v>
      </c>
      <c r="GM118" s="95">
        <f>CA118*Tabelle2[[#This Row],[Mar 2024 AF]]</f>
        <v>11520</v>
      </c>
      <c r="GN118" s="95">
        <f>CB118*Tabelle2[[#This Row],[Apr 2024 AF]]</f>
        <v>11520</v>
      </c>
      <c r="GO118" s="95">
        <f>CC118*Tabelle2[[#This Row],[May 2024 AF]]</f>
        <v>11840</v>
      </c>
      <c r="GP118" s="95">
        <f>CD118*Tabelle2[[#This Row],[Jun 2024 AF]]</f>
        <v>11520</v>
      </c>
      <c r="GQ118" s="95">
        <f>CE118*Tabelle2[[#This Row],[Jul 2024 AF]]</f>
        <v>11520</v>
      </c>
      <c r="GR118" s="95">
        <f>CF118*Tabelle2[[#This Row],[Aug 2024 AF]]</f>
        <v>11520</v>
      </c>
      <c r="GS118" s="95">
        <f>CG118*Tabelle2[[#This Row],[Sep 2024 AF]]</f>
        <v>11520</v>
      </c>
      <c r="GT118" s="95">
        <f>CH118*Tabelle2[[#This Row],[Oct 2024 AF]]</f>
        <v>11520</v>
      </c>
      <c r="GU118" s="95">
        <f>CI118*Tabelle2[[#This Row],[Nov 2024 AF]]</f>
        <v>12960</v>
      </c>
      <c r="GV118" s="95">
        <f>CJ118*Tabelle2[[#This Row],[Dec 2024 AF]]</f>
        <v>11520</v>
      </c>
      <c r="GW118" s="95">
        <f>SUM(Tabelle2[[#This Row],[Jan 22 NF]:[Mar 22 NF]])</f>
        <v>0</v>
      </c>
      <c r="GX118" s="95">
        <f>SUM(Tabelle2[[#This Row],[Apr 22 NF]:[Jun 22 NF]])</f>
        <v>0</v>
      </c>
      <c r="GY118" s="95">
        <f>SUM(Tabelle2[[#This Row],[Jul 22 NF]:[Sep 22 NF]])</f>
        <v>0</v>
      </c>
      <c r="GZ118" s="95">
        <f>SUM(Tabelle2[[#This Row],[Oct 22 NF]:[Dec 22 NF]])</f>
        <v>0</v>
      </c>
      <c r="HA118" s="98">
        <f>SUM(Tabelle2[[#This Row],[Jan 23 NF]:[Mar 23 NF]])</f>
        <v>0</v>
      </c>
      <c r="HB118" s="98">
        <f>SUM(Tabelle2[[#This Row],[Apr 23 NF]:[Jun 23 NF]])</f>
        <v>328</v>
      </c>
      <c r="HC118" s="98">
        <f>SUM(Tabelle2[[#This Row],[Jul 23 NF]:[Sep 23 NF]])</f>
        <v>185</v>
      </c>
      <c r="HD118" s="98">
        <f>SUM(Tabelle2[[#This Row],[Oct 23 NF]:[Dec 23 NF]])</f>
        <v>14433.8</v>
      </c>
      <c r="HE118" s="95">
        <f>SUM(Tabelle2[[#This Row],[Jan 24 NF]:[Mar 24 NF]])</f>
        <v>29786.400000000001</v>
      </c>
      <c r="HF118" s="98">
        <f>SUM(Tabelle2[[#This Row],[Apr 24 NF]:[Jun 24 NF]])</f>
        <v>34880</v>
      </c>
      <c r="HG118" s="98">
        <f>SUM(Tabelle2[[#This Row],[Jul 24 NF]:[Sep 24 NF]])</f>
        <v>34560</v>
      </c>
      <c r="HH118" s="98">
        <f>SUM(Tabelle2[[#This Row],[Oct 24 NF]:[Dec 24 NF]])</f>
        <v>36000</v>
      </c>
      <c r="HI118" s="285"/>
      <c r="HJ118" s="285"/>
      <c r="HK118" s="285"/>
      <c r="HL118" s="285"/>
      <c r="HM118" s="286"/>
      <c r="HN118" s="286"/>
      <c r="HO118" s="286"/>
      <c r="HP118" s="286"/>
      <c r="HQ118" s="75"/>
      <c r="HR118" s="75"/>
      <c r="HS118" s="75"/>
      <c r="HT118" s="75"/>
      <c r="HU118" s="285"/>
      <c r="HV118" s="288"/>
      <c r="HW118" s="288"/>
      <c r="HX118" s="288">
        <v>0</v>
      </c>
      <c r="HY118" s="288">
        <v>0</v>
      </c>
      <c r="HZ118" s="98">
        <f>SUM(Tabelle2[[#This Row],[Jan 22 NF]:[Dec 22 NF]])</f>
        <v>0</v>
      </c>
      <c r="IA118" s="98">
        <f>SUM(Tabelle2[[#This Row],[Jan 23 NF]:[Dec 23 NF]])</f>
        <v>14946.8</v>
      </c>
      <c r="IB118" s="98">
        <f>SUM(Tabelle2[[#This Row],[Jan 24 NF]:[Dec 24 NF]])</f>
        <v>135226.4</v>
      </c>
      <c r="IC118" s="98">
        <f>IFERROR(Tabelle2[[#This Row],[2025 CF]]*Tabelle2[[#This Row],[2025 AF]],0)</f>
        <v>252000</v>
      </c>
      <c r="ID118" s="98">
        <f>IFERROR(Tabelle2[[#This Row],[2026 CF]]*Tabelle2[[#This Row],[2026 AF]],0)</f>
        <v>302400</v>
      </c>
      <c r="IE118" s="98">
        <f>IFERROR(Tabelle2[[#This Row],[2027 CF]]*Tabelle2[[#This Row],[2027 AF]],0)</f>
        <v>302400</v>
      </c>
      <c r="IF118" s="98">
        <f>IFERROR(Tabelle2[[#This Row],[2028 CF]]*Tabelle2[[#This Row],[2028 AF]],0)</f>
        <v>302400</v>
      </c>
      <c r="IG118" s="98">
        <f>IFERROR(Tabelle2[[#This Row],[2029 CF]]*Tabelle2[[#This Row],[2029 AF]],0)</f>
        <v>168000</v>
      </c>
      <c r="IH118" s="98">
        <f>IFERROR(Tabelle2[[#This Row],[2030 CF]]*Tabelle2[[#This Row],[2030 AF]],0)</f>
        <v>0</v>
      </c>
      <c r="II118" s="98">
        <f>IFERROR(Tabelle2[[#This Row],[2031 CF]]*Tabelle2[[#This Row],[2031 AF]],0)</f>
        <v>0</v>
      </c>
      <c r="IJ118" s="98">
        <f>IFERROR(Tabelle2[[#This Row],[2032 CF]]*Tabelle2[[#This Row],[2032 AF]],0)</f>
        <v>0</v>
      </c>
      <c r="IK118" s="98">
        <f>IFERROR(Tabelle2[[#This Row],[2033 CF]]*Tabelle2[[#This Row],[2033 AF]],0)</f>
        <v>0</v>
      </c>
      <c r="IL118" s="98">
        <f>IFERROR(Tabelle2[[#This Row],[2034 CF]]*Tabelle2[[#This Row],[2034 AF]],0)</f>
        <v>0</v>
      </c>
      <c r="IM118" s="98">
        <f>IFERROR(Tabelle2[[#This Row],[2035 CF]]*Tabelle2[[#This Row],[2035 AF]],0)</f>
        <v>0</v>
      </c>
      <c r="IN118" s="288"/>
      <c r="IO118" s="288"/>
      <c r="IP118" s="288"/>
      <c r="IQ118" s="288"/>
      <c r="IR118" s="288"/>
      <c r="IS118" s="288"/>
      <c r="IT118" s="288"/>
      <c r="IU118" s="288"/>
      <c r="IV118" s="98"/>
      <c r="IW118" s="98"/>
      <c r="IX118" s="98"/>
      <c r="IY118" s="98"/>
      <c r="IZ118" s="288">
        <v>0</v>
      </c>
      <c r="JA118" s="288">
        <v>0</v>
      </c>
      <c r="JB118" s="288">
        <v>0</v>
      </c>
      <c r="JC118" s="288">
        <v>0</v>
      </c>
      <c r="JD118" s="288">
        <v>0</v>
      </c>
      <c r="JE118" s="196">
        <v>0</v>
      </c>
      <c r="JF118" s="196">
        <v>0</v>
      </c>
      <c r="JG118" s="196">
        <v>0</v>
      </c>
      <c r="JH118" s="196">
        <v>0</v>
      </c>
      <c r="JI118" s="196">
        <v>0</v>
      </c>
      <c r="JJ118" s="196">
        <v>0</v>
      </c>
      <c r="JK118" s="196">
        <v>0</v>
      </c>
      <c r="JL118" s="196">
        <v>0</v>
      </c>
      <c r="JM118" s="196">
        <v>12270</v>
      </c>
      <c r="JN118" s="196">
        <v>16359.999999999998</v>
      </c>
      <c r="JO118" s="196">
        <v>21472.5</v>
      </c>
      <c r="JP118" s="196">
        <v>16359.999999999998</v>
      </c>
      <c r="JQ118" s="196">
        <f>SUM(Tabelle2[[#This Row],[Jan-23B]:[Mar-23B]])</f>
        <v>0</v>
      </c>
      <c r="JR118" s="196">
        <f>SUM(Tabelle2[[#This Row],[Apr-23B]:[Jun-23B]])</f>
        <v>0</v>
      </c>
      <c r="JS118" s="196">
        <f>SUM(Tabelle2[[#This Row],[Jul-23B]:[Sep-23B]])</f>
        <v>12270</v>
      </c>
      <c r="JT118" s="196">
        <f>SUM(Tabelle2[[#This Row],[Oct-23B]:[Dec-23B]])</f>
        <v>54192.5</v>
      </c>
      <c r="JU118" s="196">
        <f>SUM(Tabelle2[[#This Row],[1Q23 B1]:[4Q23 B]])</f>
        <v>66462.5</v>
      </c>
      <c r="JV118" s="196">
        <v>70560</v>
      </c>
      <c r="JW118" s="196">
        <v>168000</v>
      </c>
      <c r="JX118" s="196">
        <v>252000</v>
      </c>
      <c r="JY118" s="196">
        <v>302400</v>
      </c>
      <c r="JZ118" s="196">
        <v>302400</v>
      </c>
      <c r="KA118" s="196">
        <v>31863.50440392</v>
      </c>
      <c r="KB118" s="196">
        <v>75865.486676</v>
      </c>
      <c r="KC118" s="196">
        <v>113798.230014</v>
      </c>
      <c r="KD118" s="196">
        <v>136557.8760168</v>
      </c>
      <c r="KE118" s="196">
        <v>136557.8760168</v>
      </c>
      <c r="KF118" s="196" t="str">
        <f>IF(SUM(Tabelle2[[#This Row],[2018 NF]:[2028 NF]],Tabelle2[[#This Row],[2023 B]])&gt;0,"yes","no")</f>
        <v>yes</v>
      </c>
      <c r="KG118" s="196" t="str">
        <f>IFERROR(INDEX(Tabelle2[[#Headers],[2005 NF]:[2034 NF]],MATCH(TRUE,INDEX(Tabelle2[[#This Row],[2005 NF]:[2034 NF]]&gt;1000,),0)),0)</f>
        <v>2023 NF</v>
      </c>
      <c r="KH118" s="196" t="str">
        <f>IFERROR(LOOKUP(2,1/(Tabelle2[[#This Row],[2005 NF]:[2035 NF]]&gt;1000),Tabelle2[[#Headers],[2005 NF]:[2035 NF]]),0)</f>
        <v>2029 NF</v>
      </c>
      <c r="KI118" s="196">
        <f>SUM(Tabelle2[[#This Row],[Jan 23 NF]:[Mar 23 NF]])</f>
        <v>0</v>
      </c>
      <c r="KJ118" s="196">
        <f>SUM(Tabelle2[[#This Row],[Jan-23B]:[Mar-23B]])</f>
        <v>0</v>
      </c>
      <c r="KK118" s="288">
        <v>0</v>
      </c>
      <c r="KL118" s="288">
        <v>0</v>
      </c>
      <c r="KM118" s="288">
        <v>0</v>
      </c>
      <c r="KN118" s="288">
        <v>0</v>
      </c>
      <c r="KO118" s="288">
        <v>0</v>
      </c>
      <c r="KP118" s="288">
        <v>0</v>
      </c>
      <c r="KQ118" s="288">
        <v>0</v>
      </c>
      <c r="KR118" s="288">
        <v>0</v>
      </c>
      <c r="KS118" s="288">
        <v>0</v>
      </c>
      <c r="KT118" s="288">
        <v>0</v>
      </c>
      <c r="KU118" s="288">
        <v>0</v>
      </c>
      <c r="KV118" s="288">
        <v>0</v>
      </c>
      <c r="KW118" s="52">
        <v>0</v>
      </c>
      <c r="KX118" s="52">
        <v>0</v>
      </c>
      <c r="KY118" s="52">
        <v>0</v>
      </c>
      <c r="KZ118" s="52">
        <v>0</v>
      </c>
      <c r="LA118" s="52" t="e">
        <f>$AV118*2.204623/#REF!*$AP118*Tabelle2[[#This Row],[May 23 NF]]</f>
        <v>#REF!</v>
      </c>
      <c r="LB118" s="52" t="e">
        <f>$AV118*2.204623/#REF!*$AP118*Tabelle2[[#This Row],[Jun 23 NF]]</f>
        <v>#REF!</v>
      </c>
      <c r="LC118" s="52" t="e">
        <f>$AV118*2.204623/#REF!*$AP118*Tabelle2[[#This Row],[Jul 23 NF]]</f>
        <v>#REF!</v>
      </c>
      <c r="LD118" s="52" t="e">
        <f>$AV118*2.204623/#REF!*$AP118*Tabelle2[[#This Row],[Aug 23 NF]]</f>
        <v>#REF!</v>
      </c>
      <c r="LE118" s="52" t="e">
        <f>$AV118*2.204623/#REF!*$AP118*Tabelle2[[#This Row],[Sep 23 NF]]</f>
        <v>#REF!</v>
      </c>
      <c r="LF118" s="52" t="e">
        <f>$AV118*2.204623/#REF!*$AP118*Tabelle2[[#This Row],[Oct 23 NF]]</f>
        <v>#REF!</v>
      </c>
      <c r="LG118" s="52" t="e">
        <f>$AV118*2.204623/#REF!*$AP118*Tabelle2[[#This Row],[Nov 23 NF]]</f>
        <v>#REF!</v>
      </c>
      <c r="LH118" s="52" t="e">
        <f>$AV118*2.204623/#REF!*$AP118*Tabelle2[[#This Row],[Dec 23 NF]]</f>
        <v>#REF!</v>
      </c>
      <c r="LI118" s="52" t="e">
        <f>$AV118*2.204623/#REF!*$AP118*Tabelle2[[#This Row],[Jan 24 NF]]</f>
        <v>#REF!</v>
      </c>
      <c r="LJ118" s="52" t="e">
        <f>$AV118*2.204623/#REF!*$AP118*Tabelle2[[#This Row],[Feb 24 NF]]</f>
        <v>#REF!</v>
      </c>
      <c r="LK118" s="52" t="e">
        <f>$AV118*2.204623/#REF!*$AP118*Tabelle2[[#This Row],[Mar 24 NF]]</f>
        <v>#REF!</v>
      </c>
      <c r="LL118" s="52" t="e">
        <f>$AV118*2.204623/#REF!*$AP118*Tabelle2[[#This Row],[Apr 24 NF]]</f>
        <v>#REF!</v>
      </c>
      <c r="LM118" s="52" t="e">
        <f>$AV118*2.204623/#REF!*$AP118*Tabelle2[[#This Row],[May 24 NF]]</f>
        <v>#REF!</v>
      </c>
      <c r="LN118" s="52" t="e">
        <f>$AV118*2.204623/#REF!*$AP118*Tabelle2[[#This Row],[Jun 24 NF]]</f>
        <v>#REF!</v>
      </c>
      <c r="LO118" s="52" t="e">
        <f>$AV118*2.204623/#REF!*$AP118*Tabelle2[[#This Row],[Jul 24 NF]]</f>
        <v>#REF!</v>
      </c>
      <c r="LP118" s="52" t="e">
        <f>$AV118*2.204623/#REF!*$AP118*Tabelle2[[#This Row],[Aug 24 NF]]</f>
        <v>#REF!</v>
      </c>
      <c r="LQ118" s="52" t="e">
        <f>$AV118*2.204623/#REF!*$AP118*Tabelle2[[#This Row],[Sep 24 NF]]</f>
        <v>#REF!</v>
      </c>
      <c r="LR118" s="52" t="e">
        <f>$AV118*2.204623/#REF!*$AP118*Tabelle2[[#This Row],[Oct 24 NF]]</f>
        <v>#REF!</v>
      </c>
      <c r="LS118" s="52" t="e">
        <f>$AV118*2.204623/#REF!*$AP118*Tabelle2[[#This Row],[Nov 24 NF]]</f>
        <v>#REF!</v>
      </c>
      <c r="LT118" s="52" t="e">
        <f>$AV118*2.204623/#REF!*$AP118*Tabelle2[[#This Row],[Dec 24 NF]]</f>
        <v>#REF!</v>
      </c>
      <c r="LU118" s="198">
        <f>SUM(Tabelle2[[#This Row],[Jan 22 EV]:[Mar 22 EV]])</f>
        <v>0</v>
      </c>
      <c r="LV118" s="198">
        <f>SUM(Tabelle2[[#This Row],[Apr 22 EV]:[Jun 22 EV]])</f>
        <v>0</v>
      </c>
      <c r="LW118" s="198">
        <f>SUM(Tabelle2[[#This Row],[Jul 22 EV]:[Sep 22 EV]])</f>
        <v>0</v>
      </c>
      <c r="LX118" s="198">
        <f>SUM(Tabelle2[[#This Row],[Oct 22 EV]:[Dec 22 EV]])</f>
        <v>0</v>
      </c>
      <c r="LY118" s="198">
        <f>SUM(Tabelle2[[#This Row],[Jan 23 EV]:[Mar 23 EV]])</f>
        <v>0</v>
      </c>
      <c r="LZ118" s="198" t="e">
        <f>SUM(Tabelle2[[#This Row],[Apr 23 EV]:[Jun 23 EV]])</f>
        <v>#REF!</v>
      </c>
      <c r="MA118" s="198" t="e">
        <f>SUM(Tabelle2[[#This Row],[Jul 23 EV]:[Sep 23 EV]])</f>
        <v>#REF!</v>
      </c>
      <c r="MB118" s="198" t="e">
        <f>SUM(Tabelle2[[#This Row],[Oct 23 EV]:[Dec 23 EV]])</f>
        <v>#REF!</v>
      </c>
      <c r="MC118" s="198" t="e">
        <f>SUM(Tabelle2[[#This Row],[Jan 24 EV]:[Mar 24 EV]])</f>
        <v>#REF!</v>
      </c>
      <c r="MD118" s="198" t="e">
        <f>SUM(Tabelle2[[#This Row],[Apr 24 EV]:[Jun 24 EV]])</f>
        <v>#REF!</v>
      </c>
      <c r="ME118" s="198" t="e">
        <f>SUM(Tabelle2[[#This Row],[Jul 24 EV]:[Sep 24 EV]])</f>
        <v>#REF!</v>
      </c>
      <c r="MF118" s="198" t="e">
        <f>SUM(Tabelle2[[#This Row],[Oct 24 EV]:[Dec 24 EV]])</f>
        <v>#REF!</v>
      </c>
      <c r="MG118" s="285"/>
      <c r="MH118" s="285"/>
      <c r="MI118" s="285"/>
      <c r="MJ118" s="285"/>
      <c r="MK118" s="285"/>
      <c r="ML118" s="285"/>
      <c r="MM118" s="285"/>
      <c r="MN118" s="285"/>
      <c r="MO118" s="285"/>
      <c r="MP118" s="288"/>
      <c r="MQ118" s="288" t="e">
        <f>$AS118*2.204623/#REF!*$AP118*HU118</f>
        <v>#REF!</v>
      </c>
      <c r="MR118" s="288" t="e">
        <f>$AT118*2.204623/#REF!*$AP118*HV118</f>
        <v>#REF!</v>
      </c>
      <c r="MS118" s="288"/>
      <c r="MT118" s="288">
        <v>0</v>
      </c>
      <c r="MU118" s="98">
        <v>0</v>
      </c>
      <c r="MV118" s="98">
        <f>SUM(Tabelle2[[#This Row],[Jan 22 EV]:[Dec 22 EV]])</f>
        <v>0</v>
      </c>
      <c r="MW118" s="98" t="e">
        <f>SUM(Tabelle2[[#This Row],[Jan 23 EV]:[Dec 23 EV]])</f>
        <v>#REF!</v>
      </c>
      <c r="MX118" s="288" t="e">
        <f>SUM(Tabelle2[[#This Row],[Jan 24 EV]:[Dec 24 EV]])</f>
        <v>#REF!</v>
      </c>
      <c r="MY118" s="288">
        <f t="shared" si="95"/>
        <v>113798.230014</v>
      </c>
      <c r="MZ118" s="288">
        <f t="shared" si="96"/>
        <v>136557.8760168</v>
      </c>
      <c r="NA118" s="288">
        <f t="shared" si="97"/>
        <v>136557.8760168</v>
      </c>
      <c r="NB118" s="288">
        <f t="shared" si="98"/>
        <v>136557.8760168</v>
      </c>
      <c r="NC118" s="288"/>
      <c r="ND118" s="288"/>
      <c r="NE118" s="288"/>
      <c r="NF118" s="288"/>
      <c r="NG118" s="288"/>
      <c r="NH118" s="288"/>
      <c r="NI118" s="288"/>
      <c r="NJ118" s="288"/>
      <c r="NK118" s="288"/>
      <c r="NL118" s="288"/>
      <c r="NM118" s="288"/>
      <c r="NN118" s="288"/>
      <c r="NO118" s="198">
        <f t="shared" si="102"/>
        <v>0</v>
      </c>
      <c r="NP118" s="198">
        <f t="shared" si="103"/>
        <v>0</v>
      </c>
      <c r="NQ118" s="198">
        <f t="shared" si="104"/>
        <v>0</v>
      </c>
      <c r="NR118" s="198">
        <f t="shared" si="105"/>
        <v>0</v>
      </c>
      <c r="NS118" s="198">
        <f t="shared" si="106"/>
        <v>0</v>
      </c>
      <c r="NT118" s="198">
        <v>0</v>
      </c>
      <c r="NU118" s="198">
        <v>0</v>
      </c>
      <c r="NV118" s="198">
        <v>0</v>
      </c>
      <c r="NW118" s="198">
        <v>0</v>
      </c>
      <c r="NX118" s="198">
        <v>0</v>
      </c>
      <c r="NY118" s="198">
        <v>0</v>
      </c>
      <c r="NZ118" s="198">
        <v>0</v>
      </c>
      <c r="OA118" s="198">
        <v>0</v>
      </c>
      <c r="OB118" s="198">
        <v>5540.890009015</v>
      </c>
      <c r="OC118" s="198">
        <v>7387.8533453533328</v>
      </c>
      <c r="OD118" s="198">
        <v>9696.5575157762505</v>
      </c>
      <c r="OE118" s="198">
        <v>7387.8533453533328</v>
      </c>
      <c r="OF118" s="288">
        <f>SUM(Tabelle2[[#This Row],[Jan 23 B EV]:[Mar 23 B EV]])</f>
        <v>0</v>
      </c>
      <c r="OG118" s="288">
        <f>SUM(Tabelle2[[#This Row],[Apr 23 B EV]:[Jun 23 B EV]])</f>
        <v>0</v>
      </c>
      <c r="OH118" s="288">
        <f>SUM(Tabelle2[[#This Row],[Jul 23 B EV]:[Sep 23 B EV]])</f>
        <v>5540.890009015</v>
      </c>
      <c r="OI118" s="288">
        <f>SUM(Tabelle2[[#This Row],[Oct 23 B EV]:[Dec 23 B EV]])</f>
        <v>24472.264206482912</v>
      </c>
      <c r="OJ118" s="288">
        <f>SUM(Tabelle2[[#This Row],[Jan 23 B EV]:[Dec 23 B EV]])</f>
        <v>30013.154215497918</v>
      </c>
      <c r="OK118" s="285"/>
      <c r="OL118" s="285"/>
      <c r="OM118" s="301"/>
      <c r="ON118" s="301"/>
      <c r="OO118" s="301"/>
      <c r="OP118" s="301"/>
      <c r="OQ118" s="285"/>
      <c r="OR118" s="285"/>
      <c r="OS118" s="285"/>
      <c r="OT118" s="285"/>
      <c r="OU118" s="285"/>
      <c r="OV118" s="285"/>
      <c r="OW118" s="285"/>
      <c r="OX118" s="198" t="s">
        <v>1229</v>
      </c>
      <c r="OY118" s="198" t="s">
        <v>1229</v>
      </c>
      <c r="OZ118" s="198" t="s">
        <v>1229</v>
      </c>
      <c r="PA118" s="198" t="s">
        <v>1229</v>
      </c>
      <c r="PB118" s="353" t="s">
        <v>1229</v>
      </c>
      <c r="PC118" s="130" t="s">
        <v>57</v>
      </c>
      <c r="PD118" s="53" t="s">
        <v>162</v>
      </c>
      <c r="PE118" s="53" t="s">
        <v>159</v>
      </c>
      <c r="PF118" s="53" t="s">
        <v>269</v>
      </c>
      <c r="PG118" s="53">
        <v>0</v>
      </c>
      <c r="PH118" s="53">
        <v>0</v>
      </c>
      <c r="PI118" s="53">
        <v>1</v>
      </c>
      <c r="PJ118" s="53" t="s">
        <v>269</v>
      </c>
      <c r="PK118" s="53">
        <v>0</v>
      </c>
      <c r="PL118" s="53">
        <v>0</v>
      </c>
      <c r="PM118" s="331"/>
      <c r="PN118" s="53" t="s">
        <v>972</v>
      </c>
      <c r="PO118" s="53" t="s">
        <v>17</v>
      </c>
      <c r="PP118" s="290"/>
      <c r="PQ118" s="290"/>
      <c r="PR118" s="237"/>
      <c r="PS118" s="304"/>
      <c r="PT118" s="237"/>
      <c r="PU118" s="306"/>
      <c r="PV118" s="200">
        <v>1950.3152777777775</v>
      </c>
      <c r="PW118" s="200">
        <v>1947.7742274339635</v>
      </c>
      <c r="PX118" s="200" t="e">
        <f>IF($PI118=1,SUMIF(#REF!,$PF118,#REF!),SUMIF(#REF!,$PJ118,#REF!))</f>
        <v>#REF!</v>
      </c>
      <c r="PY118" s="200" t="e">
        <f>IF($PI118=1,SUMIF(#REF!,$PF118,#REF!),SUMIF(#REF!,$PJ118,#REF!))</f>
        <v>#REF!</v>
      </c>
      <c r="PZ118" s="200" t="e">
        <f>IF($PI118=1,SUMIF(#REF!,$PF118,#REF!),SUMIF(#REF!,$PJ118,#REF!))</f>
        <v>#REF!</v>
      </c>
      <c r="QA118" s="200" t="e">
        <f>IF($PI118=1,SUMIF(#REF!,$PF118,#REF!),SUMIF(#REF!,$PJ118,#REF!))</f>
        <v>#REF!</v>
      </c>
      <c r="QB118" s="200" t="e">
        <f>IF($PI118=1,SUMIF(#REF!,$PF118,#REF!),SUMIF(#REF!,$PJ118,#REF!))</f>
        <v>#REF!</v>
      </c>
      <c r="QC118" s="200" t="e">
        <f>IF($PI118=1,SUMIF(#REF!,$PF118,#REF!),SUMIF(#REF!,$PJ118,#REF!))</f>
        <v>#REF!</v>
      </c>
      <c r="QD118" s="291">
        <f t="shared" si="99"/>
        <v>0</v>
      </c>
      <c r="QE118" s="57">
        <f t="shared" si="100"/>
        <v>0</v>
      </c>
      <c r="QF118" s="57">
        <f t="shared" si="94"/>
        <v>0</v>
      </c>
      <c r="QG118" s="57">
        <f t="shared" si="101"/>
        <v>0</v>
      </c>
      <c r="QH118" s="57">
        <f t="shared" si="87"/>
        <v>0</v>
      </c>
      <c r="QI118" s="57">
        <f t="shared" si="88"/>
        <v>12.583921751041666</v>
      </c>
      <c r="QJ118" s="57">
        <f>IF(Tabelle2[[#This Row],[Index and Premium Usage]]=1,($AW118*(1+$AZ118))*(PW118*(1+$PG118)+$PH118)/1000,($AW118*(1+$AZ118))*(PW118*(1+$PG118)+$PK118)/1000)</f>
        <v>12.567526258960791</v>
      </c>
      <c r="QK118" s="57" t="e">
        <f>IF($PI118=1,($AW118*(1+$AY118))*(PX118*(1+$PG118)+$PH118)/1000,($AW118*(1+$AZ118))*(PX118*(1+$PG118)+$PK118+Tabelle2[[#This Row],[Premium VW 2023]])/1000)</f>
        <v>#REF!</v>
      </c>
      <c r="QL118" s="57" t="e">
        <f t="shared" si="89"/>
        <v>#REF!</v>
      </c>
      <c r="QM118" s="57" t="e">
        <f t="shared" si="90"/>
        <v>#REF!</v>
      </c>
      <c r="QN118" s="57" t="e">
        <f t="shared" si="91"/>
        <v>#REF!</v>
      </c>
      <c r="QO118" s="57" t="e">
        <f t="shared" si="92"/>
        <v>#REF!</v>
      </c>
      <c r="QP118" s="57" t="e">
        <f t="shared" si="93"/>
        <v>#REF!</v>
      </c>
    </row>
    <row r="119" spans="1:458" ht="15" customHeight="1">
      <c r="A119" s="94" t="s">
        <v>809</v>
      </c>
      <c r="B119" s="94" t="s">
        <v>87</v>
      </c>
      <c r="C119" s="94" t="s">
        <v>1553</v>
      </c>
      <c r="D119" s="94" t="s">
        <v>108</v>
      </c>
      <c r="E119" s="173" t="s">
        <v>304</v>
      </c>
      <c r="F119" s="94" t="s">
        <v>304</v>
      </c>
      <c r="G119" s="94" t="s">
        <v>304</v>
      </c>
      <c r="H119" s="2" t="s">
        <v>1558</v>
      </c>
      <c r="I119" s="188" t="s">
        <v>248</v>
      </c>
      <c r="J119" s="94" t="s">
        <v>708</v>
      </c>
      <c r="K119" s="94" t="s">
        <v>28</v>
      </c>
      <c r="L119" s="94" t="s">
        <v>28</v>
      </c>
      <c r="M119" s="2" t="s">
        <v>355</v>
      </c>
      <c r="N119" s="2">
        <v>0</v>
      </c>
      <c r="O119" s="1" t="s">
        <v>709</v>
      </c>
      <c r="P119" s="3">
        <v>0</v>
      </c>
      <c r="Q119" s="2">
        <v>0</v>
      </c>
      <c r="R119" s="94"/>
      <c r="S119" s="94"/>
      <c r="T119" s="94" t="s">
        <v>1282</v>
      </c>
      <c r="U119" s="94" t="s">
        <v>38</v>
      </c>
      <c r="V119" s="94"/>
      <c r="W119" s="94"/>
      <c r="X119" s="94"/>
      <c r="Y119" s="2" t="s">
        <v>257</v>
      </c>
      <c r="Z119" s="2" t="s">
        <v>261</v>
      </c>
      <c r="AA119" s="2" t="s">
        <v>710</v>
      </c>
      <c r="AB119" s="2" t="s">
        <v>1229</v>
      </c>
      <c r="AC119" s="2" t="s">
        <v>1116</v>
      </c>
      <c r="AD119" s="94"/>
      <c r="AE119" s="94"/>
      <c r="AF119" s="94" t="s">
        <v>119</v>
      </c>
      <c r="AG119" s="2">
        <v>0</v>
      </c>
      <c r="AH119" s="2">
        <v>0</v>
      </c>
      <c r="AI119" s="2">
        <v>0</v>
      </c>
      <c r="AJ119" s="2" t="s">
        <v>120</v>
      </c>
      <c r="AK119" s="20"/>
      <c r="AL119" s="24"/>
      <c r="AM119" s="24"/>
      <c r="AN119" s="24"/>
      <c r="AO119" s="24"/>
      <c r="AP119" s="13">
        <v>1</v>
      </c>
      <c r="AQ119" s="78"/>
      <c r="AR119" s="37">
        <v>1.7</v>
      </c>
      <c r="AS119" s="73">
        <v>1.7</v>
      </c>
      <c r="AT119" s="73">
        <v>1.7</v>
      </c>
      <c r="AU119" s="33">
        <v>1.7</v>
      </c>
      <c r="AV119" s="33">
        <v>1.7</v>
      </c>
      <c r="AW119" s="33">
        <v>1.7</v>
      </c>
      <c r="AX119" s="193"/>
      <c r="AY119" s="61">
        <v>0.05</v>
      </c>
      <c r="AZ119" s="61">
        <v>0.05</v>
      </c>
      <c r="BA119" s="96">
        <v>14616</v>
      </c>
      <c r="BB119" s="96">
        <v>12726</v>
      </c>
      <c r="BC119" s="96">
        <v>11002</v>
      </c>
      <c r="BD119" s="96">
        <v>13104</v>
      </c>
      <c r="BE119" s="133">
        <v>17136</v>
      </c>
      <c r="BF119" s="133">
        <v>11012</v>
      </c>
      <c r="BG119" s="133">
        <v>7686</v>
      </c>
      <c r="BH119" s="133">
        <v>8064</v>
      </c>
      <c r="BI119" s="133">
        <v>12978</v>
      </c>
      <c r="BJ119" s="133">
        <v>10206</v>
      </c>
      <c r="BK119" s="133">
        <v>10846</v>
      </c>
      <c r="BL119" s="133">
        <v>15724</v>
      </c>
      <c r="BM119" s="96">
        <v>12348</v>
      </c>
      <c r="BN119" s="96">
        <v>14112</v>
      </c>
      <c r="BO119" s="96">
        <v>18144</v>
      </c>
      <c r="BP119" s="96">
        <v>15120</v>
      </c>
      <c r="BQ119" s="96">
        <v>9072</v>
      </c>
      <c r="BR119" s="96">
        <v>6048</v>
      </c>
      <c r="BS119" s="96">
        <v>8064</v>
      </c>
      <c r="BT119" s="96">
        <v>12096</v>
      </c>
      <c r="BU119" s="96">
        <v>10080</v>
      </c>
      <c r="BV119" s="96">
        <v>8190</v>
      </c>
      <c r="BW119" s="96">
        <v>14112</v>
      </c>
      <c r="BX119" s="96">
        <v>13104</v>
      </c>
      <c r="BY119" s="96">
        <v>8032</v>
      </c>
      <c r="BZ119" s="96">
        <v>12096</v>
      </c>
      <c r="CA119" s="96">
        <v>16128</v>
      </c>
      <c r="CB119" s="96">
        <v>13104</v>
      </c>
      <c r="CC119" s="96">
        <v>8064</v>
      </c>
      <c r="CD119" s="96">
        <v>8064</v>
      </c>
      <c r="CE119" s="96">
        <v>6048</v>
      </c>
      <c r="CF119" s="96">
        <v>4032</v>
      </c>
      <c r="CG119" s="96">
        <v>5040</v>
      </c>
      <c r="CH119" s="96">
        <v>5040</v>
      </c>
      <c r="CI119" s="96">
        <v>9632</v>
      </c>
      <c r="CJ119" s="96">
        <v>9632</v>
      </c>
      <c r="CK119" s="95">
        <f>SUM(Tabelle2[[#This Row],[Jan 22 CF]:[Mar 22 CF]])</f>
        <v>38344</v>
      </c>
      <c r="CL119" s="95">
        <f>SUM(Tabelle2[[#This Row],[Apr 22 CF]:[Jun 22 CF]])</f>
        <v>41252</v>
      </c>
      <c r="CM119" s="95">
        <f>SUM(Tabelle2[[#This Row],[Jul 22 CF]:[Sep 22 CF]])</f>
        <v>28728</v>
      </c>
      <c r="CN119" s="95">
        <f>SUM(Tabelle2[[#This Row],[Oct 22 CF]:[Dec 22 CF]])</f>
        <v>36776</v>
      </c>
      <c r="CO119" s="95">
        <f>SUM(Tabelle2[[#This Row],[Jan 23 CF]:[Mar 23 CF]])</f>
        <v>44604</v>
      </c>
      <c r="CP119" s="95">
        <f>SUM(Tabelle2[[#This Row],[Apr 23 CF]:[Jun 23 CF]])</f>
        <v>30240</v>
      </c>
      <c r="CQ119" s="95">
        <f>SUM(Tabelle2[[#This Row],[Jul 23 CF]:[Sep 23 CF]])</f>
        <v>30240</v>
      </c>
      <c r="CR119" s="95">
        <f>SUM(Tabelle2[[#This Row],[Oct 23 CF]:[Dec 23 CF]])</f>
        <v>35406</v>
      </c>
      <c r="CS119" s="95">
        <f>SUM(Tabelle2[[#This Row],[Jan 24 CF]:[Mar 24 CF]])</f>
        <v>36256</v>
      </c>
      <c r="CT119" s="95">
        <f>SUM(Tabelle2[[#This Row],[Apr 24 CF]:[Jun 24 CF]])</f>
        <v>29232</v>
      </c>
      <c r="CU119" s="95">
        <f>SUM(Tabelle2[[#This Row],[Jul 24 CF]:[Sep 24 CF]])</f>
        <v>15120</v>
      </c>
      <c r="CV119" s="95">
        <f>SUM(Tabelle2[[#This Row],[Oct 24 CF]:[Dec 24 CF]])</f>
        <v>24304</v>
      </c>
      <c r="CW119" s="98">
        <v>183870</v>
      </c>
      <c r="CX119" s="275">
        <v>152767</v>
      </c>
      <c r="CY119" s="98">
        <v>137053</v>
      </c>
      <c r="CZ119" s="52">
        <v>150997</v>
      </c>
      <c r="DA119" s="52">
        <f>SUM(Tabelle2[[#This Row],[Jan 22 CF]:[Dec 22 CF]])</f>
        <v>145100</v>
      </c>
      <c r="DB119" s="98">
        <f>SUM(Tabelle2[[#This Row],[Jan 23 CF]:[Dec 23 CF]])</f>
        <v>140490</v>
      </c>
      <c r="DC119" s="98">
        <f>SUM(Tabelle2[[#This Row],[Jan 24 CF]:[Dec 24 CF]])</f>
        <v>104912</v>
      </c>
      <c r="DD119" s="98">
        <v>85120</v>
      </c>
      <c r="DE119" s="98">
        <v>40000</v>
      </c>
      <c r="DF119" s="98">
        <v>20000</v>
      </c>
      <c r="DG119" s="98">
        <v>0</v>
      </c>
      <c r="DH119" s="98">
        <v>0</v>
      </c>
      <c r="DI119" s="98">
        <v>0</v>
      </c>
      <c r="DJ119" s="98">
        <v>0</v>
      </c>
      <c r="DK119" s="98">
        <v>0</v>
      </c>
      <c r="DL119" s="98">
        <v>0</v>
      </c>
      <c r="DM119" s="98">
        <v>0</v>
      </c>
      <c r="DN119" s="95"/>
      <c r="DO119" s="95"/>
      <c r="DP119" s="226">
        <v>0.95</v>
      </c>
      <c r="DQ119" s="226">
        <v>0.92500000000000004</v>
      </c>
      <c r="DR119" s="226">
        <v>0.8</v>
      </c>
      <c r="DS119" s="226">
        <v>0.85</v>
      </c>
      <c r="DT119" s="226">
        <v>0.9</v>
      </c>
      <c r="DU119" s="226">
        <v>0.9</v>
      </c>
      <c r="DV119" s="226">
        <v>0.9</v>
      </c>
      <c r="DW119" s="226">
        <v>0.9</v>
      </c>
      <c r="DX119" s="226">
        <v>0.9</v>
      </c>
      <c r="DY119" s="226">
        <v>0.9</v>
      </c>
      <c r="DZ119" s="226">
        <v>0.9</v>
      </c>
      <c r="EA119" s="226">
        <v>0.88</v>
      </c>
      <c r="EB119" s="226">
        <v>0.9</v>
      </c>
      <c r="EC119" s="226">
        <v>0.93</v>
      </c>
      <c r="ED119" s="226">
        <v>0.93</v>
      </c>
      <c r="EE119" s="226">
        <v>0.9</v>
      </c>
      <c r="EF119" s="316">
        <v>0.9</v>
      </c>
      <c r="EG119" s="316">
        <v>0.9</v>
      </c>
      <c r="EH119" s="316">
        <v>0.86799999999999999</v>
      </c>
      <c r="EI119" s="226">
        <v>0.95</v>
      </c>
      <c r="EJ119" s="226">
        <v>0.95</v>
      </c>
      <c r="EK119" s="226">
        <v>0.95</v>
      </c>
      <c r="EL119" s="226">
        <v>0.97499999999999998</v>
      </c>
      <c r="EM119" s="226">
        <v>0.95</v>
      </c>
      <c r="EN119" s="226">
        <v>0.9</v>
      </c>
      <c r="EO119" s="226">
        <v>0.9</v>
      </c>
      <c r="EP119" s="226">
        <v>0.9</v>
      </c>
      <c r="EQ119" s="226">
        <v>0.9</v>
      </c>
      <c r="ER119" s="226">
        <v>0.9</v>
      </c>
      <c r="ES119" s="226">
        <v>0.9</v>
      </c>
      <c r="ET119" s="226">
        <v>0.9</v>
      </c>
      <c r="EU119" s="226">
        <v>0.9</v>
      </c>
      <c r="EV119" s="226">
        <v>0.9</v>
      </c>
      <c r="EW119" s="226">
        <v>0.9</v>
      </c>
      <c r="EX119" s="226">
        <v>0.9</v>
      </c>
      <c r="EY119" s="226">
        <v>0.9</v>
      </c>
      <c r="EZ119" s="316">
        <v>0.86799999999999999</v>
      </c>
      <c r="FA119" s="226">
        <v>0.9</v>
      </c>
      <c r="FB119" s="226">
        <v>0.9</v>
      </c>
      <c r="FC119" s="226">
        <v>0.9</v>
      </c>
      <c r="FD119" s="226">
        <v>0.95</v>
      </c>
      <c r="FE119" s="226">
        <v>0.95</v>
      </c>
      <c r="FF119" s="226">
        <v>0</v>
      </c>
      <c r="FG119" s="226">
        <v>0</v>
      </c>
      <c r="FH119" s="226">
        <v>0</v>
      </c>
      <c r="FI119" s="226">
        <v>0</v>
      </c>
      <c r="FJ119" s="226">
        <v>0</v>
      </c>
      <c r="FK119" s="226">
        <v>0</v>
      </c>
      <c r="FL119" s="226">
        <v>0</v>
      </c>
      <c r="FM119" s="195">
        <f t="shared" si="114"/>
        <v>14616</v>
      </c>
      <c r="FN119" s="195">
        <f t="shared" si="115"/>
        <v>12726</v>
      </c>
      <c r="FO119" s="195">
        <f t="shared" si="116"/>
        <v>11002</v>
      </c>
      <c r="FP119" s="195">
        <f t="shared" si="117"/>
        <v>13104</v>
      </c>
      <c r="FQ119" s="195">
        <f t="shared" si="118"/>
        <v>17136</v>
      </c>
      <c r="FR119" s="195">
        <f t="shared" si="119"/>
        <v>11012</v>
      </c>
      <c r="FS119" s="195">
        <f t="shared" si="120"/>
        <v>7686</v>
      </c>
      <c r="FT119" s="95">
        <f t="shared" si="121"/>
        <v>8064</v>
      </c>
      <c r="FU119" s="95">
        <f t="shared" si="122"/>
        <v>12978</v>
      </c>
      <c r="FV119" s="95">
        <f t="shared" si="123"/>
        <v>10206</v>
      </c>
      <c r="FW119" s="95">
        <f t="shared" si="124"/>
        <v>10846</v>
      </c>
      <c r="FX119" s="95">
        <f t="shared" si="125"/>
        <v>15724</v>
      </c>
      <c r="FY119" s="95">
        <f t="shared" si="126"/>
        <v>12348</v>
      </c>
      <c r="FZ119" s="95">
        <f t="shared" si="127"/>
        <v>14112</v>
      </c>
      <c r="GA119" s="95">
        <f t="shared" si="107"/>
        <v>18144</v>
      </c>
      <c r="GB119" s="95">
        <f t="shared" si="108"/>
        <v>15120</v>
      </c>
      <c r="GC119" s="95">
        <f t="shared" si="109"/>
        <v>9072</v>
      </c>
      <c r="GD119" s="95">
        <f t="shared" si="110"/>
        <v>6048</v>
      </c>
      <c r="GE119" s="95">
        <f t="shared" si="111"/>
        <v>8064</v>
      </c>
      <c r="GF119" s="95">
        <f t="shared" si="112"/>
        <v>12096</v>
      </c>
      <c r="GG119" s="95">
        <f t="shared" si="113"/>
        <v>10080</v>
      </c>
      <c r="GH119" s="95">
        <f t="shared" ref="GH119:GH182" si="128">BV119</f>
        <v>8190</v>
      </c>
      <c r="GI119" s="95">
        <f>BW119*Tabelle2[[#This Row],[Nov 2023 AF]]</f>
        <v>13759.199999999999</v>
      </c>
      <c r="GJ119" s="95">
        <f>BX119*Tabelle2[[#This Row],[Dec 2023 AF]]</f>
        <v>12448.8</v>
      </c>
      <c r="GK119" s="95">
        <f>BY119*Tabelle2[[#This Row],[Jan 2024 AF]]</f>
        <v>7228.8</v>
      </c>
      <c r="GL119" s="95">
        <f>BZ119*Tabelle2[[#This Row],[Feb 2024 AF]]</f>
        <v>10886.4</v>
      </c>
      <c r="GM119" s="95">
        <f>CA119*Tabelle2[[#This Row],[Mar 2024 AF]]</f>
        <v>14515.2</v>
      </c>
      <c r="GN119" s="95">
        <f>CB119*Tabelle2[[#This Row],[Apr 2024 AF]]</f>
        <v>11793.6</v>
      </c>
      <c r="GO119" s="95">
        <f>CC119*Tabelle2[[#This Row],[May 2024 AF]]</f>
        <v>7257.6</v>
      </c>
      <c r="GP119" s="95">
        <f>CD119*Tabelle2[[#This Row],[Jun 2024 AF]]</f>
        <v>7257.6</v>
      </c>
      <c r="GQ119" s="95">
        <f>CE119*Tabelle2[[#This Row],[Jul 2024 AF]]</f>
        <v>5443.2</v>
      </c>
      <c r="GR119" s="95">
        <f>CF119*Tabelle2[[#This Row],[Aug 2024 AF]]</f>
        <v>3628.8</v>
      </c>
      <c r="GS119" s="95">
        <f>CG119*Tabelle2[[#This Row],[Sep 2024 AF]]</f>
        <v>4536</v>
      </c>
      <c r="GT119" s="95">
        <f>CH119*Tabelle2[[#This Row],[Oct 2024 AF]]</f>
        <v>4536</v>
      </c>
      <c r="GU119" s="95">
        <f>CI119*Tabelle2[[#This Row],[Nov 2024 AF]]</f>
        <v>8668.8000000000011</v>
      </c>
      <c r="GV119" s="95">
        <f>CJ119*Tabelle2[[#This Row],[Dec 2024 AF]]</f>
        <v>8668.8000000000011</v>
      </c>
      <c r="GW119" s="95">
        <f>SUM(Tabelle2[[#This Row],[Jan 22 NF]:[Mar 22 NF]])</f>
        <v>38344</v>
      </c>
      <c r="GX119" s="95">
        <f>SUM(Tabelle2[[#This Row],[Apr 22 NF]:[Jun 22 NF]])</f>
        <v>41252</v>
      </c>
      <c r="GY119" s="95">
        <f>SUM(Tabelle2[[#This Row],[Jul 22 NF]:[Sep 22 NF]])</f>
        <v>28728</v>
      </c>
      <c r="GZ119" s="95">
        <f>SUM(Tabelle2[[#This Row],[Oct 22 NF]:[Dec 22 NF]])</f>
        <v>36776</v>
      </c>
      <c r="HA119" s="98">
        <f>SUM(Tabelle2[[#This Row],[Jan 23 NF]:[Mar 23 NF]])</f>
        <v>44604</v>
      </c>
      <c r="HB119" s="98">
        <f>SUM(Tabelle2[[#This Row],[Apr 23 NF]:[Jun 23 NF]])</f>
        <v>30240</v>
      </c>
      <c r="HC119" s="98">
        <f>SUM(Tabelle2[[#This Row],[Jul 23 NF]:[Sep 23 NF]])</f>
        <v>30240</v>
      </c>
      <c r="HD119" s="98">
        <f>SUM(Tabelle2[[#This Row],[Oct 23 NF]:[Dec 23 NF]])</f>
        <v>34398</v>
      </c>
      <c r="HE119" s="95">
        <f>SUM(Tabelle2[[#This Row],[Jan 24 NF]:[Mar 24 NF]])</f>
        <v>32630.400000000001</v>
      </c>
      <c r="HF119" s="98">
        <f>SUM(Tabelle2[[#This Row],[Apr 24 NF]:[Jun 24 NF]])</f>
        <v>26308.800000000003</v>
      </c>
      <c r="HG119" s="98">
        <f>SUM(Tabelle2[[#This Row],[Jul 24 NF]:[Sep 24 NF]])</f>
        <v>13608</v>
      </c>
      <c r="HH119" s="98">
        <f>SUM(Tabelle2[[#This Row],[Oct 24 NF]:[Dec 24 NF]])</f>
        <v>21873.600000000002</v>
      </c>
      <c r="HI119" s="75">
        <v>0</v>
      </c>
      <c r="HJ119" s="75">
        <v>0</v>
      </c>
      <c r="HK119" s="75">
        <v>0</v>
      </c>
      <c r="HL119" s="75">
        <v>0</v>
      </c>
      <c r="HM119" s="75">
        <v>0</v>
      </c>
      <c r="HN119" s="75">
        <v>0</v>
      </c>
      <c r="HO119" s="75">
        <v>0</v>
      </c>
      <c r="HP119" s="75">
        <v>0</v>
      </c>
      <c r="HQ119" s="75">
        <v>0</v>
      </c>
      <c r="HR119" s="75">
        <v>0</v>
      </c>
      <c r="HS119" s="75">
        <v>0</v>
      </c>
      <c r="HT119" s="75">
        <v>21672</v>
      </c>
      <c r="HU119" s="75">
        <v>175058</v>
      </c>
      <c r="HV119" s="98">
        <v>183870</v>
      </c>
      <c r="HW119" s="98">
        <v>152767</v>
      </c>
      <c r="HX119" s="98">
        <v>137053</v>
      </c>
      <c r="HY119" s="98">
        <v>150997</v>
      </c>
      <c r="HZ119" s="98">
        <f>SUM(Tabelle2[[#This Row],[Jan 22 NF]:[Dec 22 NF]])</f>
        <v>145100</v>
      </c>
      <c r="IA119" s="98">
        <f>SUM(Tabelle2[[#This Row],[Jan 23 NF]:[Dec 23 NF]])</f>
        <v>139482</v>
      </c>
      <c r="IB119" s="98">
        <f>SUM(Tabelle2[[#This Row],[Jan 24 NF]:[Dec 24 NF]])</f>
        <v>94420.800000000003</v>
      </c>
      <c r="IC119" s="98">
        <f>IFERROR(Tabelle2[[#This Row],[2025 CF]]*Tabelle2[[#This Row],[2025 AF]],0)</f>
        <v>76608</v>
      </c>
      <c r="ID119" s="98">
        <f>IFERROR(Tabelle2[[#This Row],[2026 CF]]*Tabelle2[[#This Row],[2026 AF]],0)</f>
        <v>36000</v>
      </c>
      <c r="IE119" s="98">
        <f>IFERROR(Tabelle2[[#This Row],[2027 CF]]*Tabelle2[[#This Row],[2027 AF]],0)</f>
        <v>19000</v>
      </c>
      <c r="IF119" s="98">
        <f>IFERROR(Tabelle2[[#This Row],[2028 CF]]*Tabelle2[[#This Row],[2028 AF]],0)</f>
        <v>0</v>
      </c>
      <c r="IG119" s="98">
        <f>IFERROR(Tabelle2[[#This Row],[2029 CF]]*Tabelle2[[#This Row],[2029 AF]],0)</f>
        <v>0</v>
      </c>
      <c r="IH119" s="98">
        <f>IFERROR(Tabelle2[[#This Row],[2030 CF]]*Tabelle2[[#This Row],[2030 AF]],0)</f>
        <v>0</v>
      </c>
      <c r="II119" s="98">
        <f>IFERROR(Tabelle2[[#This Row],[2031 CF]]*Tabelle2[[#This Row],[2031 AF]],0)</f>
        <v>0</v>
      </c>
      <c r="IJ119" s="98">
        <f>IFERROR(Tabelle2[[#This Row],[2032 CF]]*Tabelle2[[#This Row],[2032 AF]],0)</f>
        <v>0</v>
      </c>
      <c r="IK119" s="98">
        <f>IFERROR(Tabelle2[[#This Row],[2033 CF]]*Tabelle2[[#This Row],[2033 AF]],0)</f>
        <v>0</v>
      </c>
      <c r="IL119" s="98">
        <f>IFERROR(Tabelle2[[#This Row],[2034 CF]]*Tabelle2[[#This Row],[2034 AF]],0)</f>
        <v>0</v>
      </c>
      <c r="IM119" s="98">
        <f>IFERROR(Tabelle2[[#This Row],[2035 CF]]*Tabelle2[[#This Row],[2035 AF]],0)</f>
        <v>0</v>
      </c>
      <c r="IN119" s="51">
        <v>10137.679999999998</v>
      </c>
      <c r="IO119" s="51">
        <v>9896.3339999999989</v>
      </c>
      <c r="IP119" s="51">
        <v>11797.66</v>
      </c>
      <c r="IQ119" s="51">
        <v>9689.545597446393</v>
      </c>
      <c r="IR119" s="51">
        <v>11404.89</v>
      </c>
      <c r="IS119" s="51">
        <v>10861.83</v>
      </c>
      <c r="IT119" s="51">
        <v>10318.804999999998</v>
      </c>
      <c r="IU119" s="51">
        <v>9051.6999999999989</v>
      </c>
      <c r="IV119" s="51">
        <v>11948.58</v>
      </c>
      <c r="IW119" s="51">
        <v>10861.83</v>
      </c>
      <c r="IX119" s="51">
        <v>11404.89</v>
      </c>
      <c r="IY119" s="51">
        <v>7241.4999999999991</v>
      </c>
      <c r="IZ119" s="199">
        <v>31831.673999999995</v>
      </c>
      <c r="JA119" s="199">
        <v>31956.265597446392</v>
      </c>
      <c r="JB119" s="199">
        <v>31319.084999999999</v>
      </c>
      <c r="JC119" s="199">
        <v>29508.22</v>
      </c>
      <c r="JD119" s="199">
        <v>124615.24459744638</v>
      </c>
      <c r="JE119" s="196">
        <v>7130.6088689125027</v>
      </c>
      <c r="JF119" s="196">
        <v>6889.9543166599624</v>
      </c>
      <c r="JG119" s="196">
        <v>7223.905447104421</v>
      </c>
      <c r="JH119" s="196">
        <v>6595.9328355627649</v>
      </c>
      <c r="JI119" s="196">
        <v>6978.0187901111858</v>
      </c>
      <c r="JJ119" s="196">
        <v>6044.5843126110449</v>
      </c>
      <c r="JK119" s="196">
        <v>5970.8670745981599</v>
      </c>
      <c r="JL119" s="196">
        <v>4788.9680636417479</v>
      </c>
      <c r="JM119" s="196">
        <v>6714.2345323491436</v>
      </c>
      <c r="JN119" s="196">
        <v>6878.6002972638344</v>
      </c>
      <c r="JO119" s="196">
        <v>6220.2274146110549</v>
      </c>
      <c r="JP119" s="196">
        <v>3871.7780465741812</v>
      </c>
      <c r="JQ119" s="196">
        <f>SUM(Tabelle2[[#This Row],[Jan-23B]:[Mar-23B]])</f>
        <v>21244.468632676886</v>
      </c>
      <c r="JR119" s="196">
        <f>SUM(Tabelle2[[#This Row],[Apr-23B]:[Jun-23B]])</f>
        <v>19618.535938284997</v>
      </c>
      <c r="JS119" s="196">
        <f>SUM(Tabelle2[[#This Row],[Jul-23B]:[Sep-23B]])</f>
        <v>17474.069670589051</v>
      </c>
      <c r="JT119" s="196">
        <f>SUM(Tabelle2[[#This Row],[Oct-23B]:[Dec-23B]])</f>
        <v>16970.60575844907</v>
      </c>
      <c r="JU119" s="196">
        <f>SUM(Tabelle2[[#This Row],[1Q23 B1]:[4Q23 B]])</f>
        <v>75307.680000000008</v>
      </c>
      <c r="JV119" s="196">
        <v>30960</v>
      </c>
      <c r="JW119" s="196">
        <v>32400</v>
      </c>
      <c r="JX119" s="196">
        <v>32400</v>
      </c>
      <c r="JY119" s="196">
        <v>16200</v>
      </c>
      <c r="JZ119" s="196">
        <v>8550</v>
      </c>
      <c r="KA119" s="196">
        <v>3867.7905912000001</v>
      </c>
      <c r="KB119" s="196">
        <v>4047.6878280000001</v>
      </c>
      <c r="KC119" s="196">
        <v>4047.6878280000001</v>
      </c>
      <c r="KD119" s="196">
        <v>2023.843914</v>
      </c>
      <c r="KE119" s="196">
        <v>1068.1398435000001</v>
      </c>
      <c r="KF119" s="196" t="str">
        <f>IF(SUM(Tabelle2[[#This Row],[2018 NF]:[2028 NF]],Tabelle2[[#This Row],[2023 B]])&gt;0,"yes","no")</f>
        <v>yes</v>
      </c>
      <c r="KG119" s="196" t="str">
        <f>IFERROR(INDEX(Tabelle2[[#Headers],[2005 NF]:[2034 NF]],MATCH(TRUE,INDEX(Tabelle2[[#This Row],[2005 NF]:[2034 NF]]&gt;1000,),0)),0)</f>
        <v>2016 NF</v>
      </c>
      <c r="KH119" s="196" t="str">
        <f>IFERROR(LOOKUP(2,1/(Tabelle2[[#This Row],[2005 NF]:[2035 NF]]&gt;1000),Tabelle2[[#Headers],[2005 NF]:[2035 NF]]),0)</f>
        <v>2027 NF</v>
      </c>
      <c r="KI119" s="196">
        <f>SUM(Tabelle2[[#This Row],[Jan 23 NF]:[Mar 23 NF]])</f>
        <v>44604</v>
      </c>
      <c r="KJ119" s="196">
        <f>SUM(Tabelle2[[#This Row],[Jan-23B]:[Mar-23B]])</f>
        <v>21244.468632676886</v>
      </c>
      <c r="KK119" s="52">
        <v>1825.9569535200001</v>
      </c>
      <c r="KL119" s="52">
        <v>1589.84183022</v>
      </c>
      <c r="KM119" s="52">
        <v>1374.4648606066667</v>
      </c>
      <c r="KN119" s="52">
        <v>1637.0648548800002</v>
      </c>
      <c r="KO119" s="52">
        <v>2140.7771179200004</v>
      </c>
      <c r="KP119" s="52">
        <v>1375.7141469733335</v>
      </c>
      <c r="KQ119" s="52">
        <v>960.20150142000011</v>
      </c>
      <c r="KR119" s="52">
        <v>1007.4245260800001</v>
      </c>
      <c r="KS119" s="52">
        <v>1621.3238466600001</v>
      </c>
      <c r="KT119" s="52">
        <v>1275.0216658200002</v>
      </c>
      <c r="KU119" s="52">
        <v>1354.9759932866668</v>
      </c>
      <c r="KV119" s="52">
        <v>1964.3778829466669</v>
      </c>
      <c r="KW119" s="52">
        <v>1542.6188055600001</v>
      </c>
      <c r="KX119" s="52">
        <v>1762.9929206400002</v>
      </c>
      <c r="KY119" s="52">
        <v>2266.7051836800001</v>
      </c>
      <c r="KZ119" s="52">
        <v>1888.9209864000002</v>
      </c>
      <c r="LA119" s="52" t="e">
        <f>$AV119*2.204623/#REF!*$AP119*Tabelle2[[#This Row],[May 23 NF]]</f>
        <v>#REF!</v>
      </c>
      <c r="LB119" s="52" t="e">
        <f>$AV119*2.204623/#REF!*$AP119*Tabelle2[[#This Row],[Jun 23 NF]]</f>
        <v>#REF!</v>
      </c>
      <c r="LC119" s="52" t="e">
        <f>$AV119*2.204623/#REF!*$AP119*Tabelle2[[#This Row],[Jul 23 NF]]</f>
        <v>#REF!</v>
      </c>
      <c r="LD119" s="52" t="e">
        <f>$AV119*2.204623/#REF!*$AP119*Tabelle2[[#This Row],[Aug 23 NF]]</f>
        <v>#REF!</v>
      </c>
      <c r="LE119" s="52" t="e">
        <f>$AV119*2.204623/#REF!*$AP119*Tabelle2[[#This Row],[Sep 23 NF]]</f>
        <v>#REF!</v>
      </c>
      <c r="LF119" s="52" t="e">
        <f>$AV119*2.204623/#REF!*$AP119*Tabelle2[[#This Row],[Oct 23 NF]]</f>
        <v>#REF!</v>
      </c>
      <c r="LG119" s="52" t="e">
        <f>$AV119*2.204623/#REF!*$AP119*Tabelle2[[#This Row],[Nov 23 NF]]</f>
        <v>#REF!</v>
      </c>
      <c r="LH119" s="52" t="e">
        <f>$AV119*2.204623/#REF!*$AP119*Tabelle2[[#This Row],[Dec 23 NF]]</f>
        <v>#REF!</v>
      </c>
      <c r="LI119" s="52" t="e">
        <f>$AV119*2.204623/#REF!*$AP119*Tabelle2[[#This Row],[Jan 24 NF]]</f>
        <v>#REF!</v>
      </c>
      <c r="LJ119" s="52" t="e">
        <f>$AV119*2.204623/#REF!*$AP119*Tabelle2[[#This Row],[Feb 24 NF]]</f>
        <v>#REF!</v>
      </c>
      <c r="LK119" s="52" t="e">
        <f>$AV119*2.204623/#REF!*$AP119*Tabelle2[[#This Row],[Mar 24 NF]]</f>
        <v>#REF!</v>
      </c>
      <c r="LL119" s="52" t="e">
        <f>$AV119*2.204623/#REF!*$AP119*Tabelle2[[#This Row],[Apr 24 NF]]</f>
        <v>#REF!</v>
      </c>
      <c r="LM119" s="52" t="e">
        <f>$AV119*2.204623/#REF!*$AP119*Tabelle2[[#This Row],[May 24 NF]]</f>
        <v>#REF!</v>
      </c>
      <c r="LN119" s="52" t="e">
        <f>$AV119*2.204623/#REF!*$AP119*Tabelle2[[#This Row],[Jun 24 NF]]</f>
        <v>#REF!</v>
      </c>
      <c r="LO119" s="52" t="e">
        <f>$AV119*2.204623/#REF!*$AP119*Tabelle2[[#This Row],[Jul 24 NF]]</f>
        <v>#REF!</v>
      </c>
      <c r="LP119" s="52" t="e">
        <f>$AV119*2.204623/#REF!*$AP119*Tabelle2[[#This Row],[Aug 24 NF]]</f>
        <v>#REF!</v>
      </c>
      <c r="LQ119" s="52" t="e">
        <f>$AV119*2.204623/#REF!*$AP119*Tabelle2[[#This Row],[Sep 24 NF]]</f>
        <v>#REF!</v>
      </c>
      <c r="LR119" s="52" t="e">
        <f>$AV119*2.204623/#REF!*$AP119*Tabelle2[[#This Row],[Oct 24 NF]]</f>
        <v>#REF!</v>
      </c>
      <c r="LS119" s="52" t="e">
        <f>$AV119*2.204623/#REF!*$AP119*Tabelle2[[#This Row],[Nov 24 NF]]</f>
        <v>#REF!</v>
      </c>
      <c r="LT119" s="52" t="e">
        <f>$AV119*2.204623/#REF!*$AP119*Tabelle2[[#This Row],[Dec 24 NF]]</f>
        <v>#REF!</v>
      </c>
      <c r="LU119" s="198">
        <f>SUM(Tabelle2[[#This Row],[Jan 22 EV]:[Mar 22 EV]])</f>
        <v>4790.2636443466672</v>
      </c>
      <c r="LV119" s="198">
        <f>SUM(Tabelle2[[#This Row],[Apr 22 EV]:[Jun 22 EV]])</f>
        <v>5153.5561197733341</v>
      </c>
      <c r="LW119" s="198">
        <f>SUM(Tabelle2[[#This Row],[Jul 22 EV]:[Sep 22 EV]])</f>
        <v>3588.94987416</v>
      </c>
      <c r="LX119" s="198">
        <f>SUM(Tabelle2[[#This Row],[Oct 22 EV]:[Dec 22 EV]])</f>
        <v>4594.3755420533344</v>
      </c>
      <c r="LY119" s="198">
        <f>SUM(Tabelle2[[#This Row],[Jan 23 EV]:[Mar 23 EV]])</f>
        <v>5572.3169098800008</v>
      </c>
      <c r="LZ119" s="198" t="e">
        <f>SUM(Tabelle2[[#This Row],[Apr 23 EV]:[Jun 23 EV]])</f>
        <v>#REF!</v>
      </c>
      <c r="MA119" s="198" t="e">
        <f>SUM(Tabelle2[[#This Row],[Jul 23 EV]:[Sep 23 EV]])</f>
        <v>#REF!</v>
      </c>
      <c r="MB119" s="198" t="e">
        <f>SUM(Tabelle2[[#This Row],[Oct 23 EV]:[Dec 23 EV]])</f>
        <v>#REF!</v>
      </c>
      <c r="MC119" s="198" t="e">
        <f>SUM(Tabelle2[[#This Row],[Jan 24 EV]:[Mar 24 EV]])</f>
        <v>#REF!</v>
      </c>
      <c r="MD119" s="198" t="e">
        <f>SUM(Tabelle2[[#This Row],[Apr 24 EV]:[Jun 24 EV]])</f>
        <v>#REF!</v>
      </c>
      <c r="ME119" s="198" t="e">
        <f>SUM(Tabelle2[[#This Row],[Jul 24 EV]:[Sep 24 EV]])</f>
        <v>#REF!</v>
      </c>
      <c r="MF119" s="198" t="e">
        <f>SUM(Tabelle2[[#This Row],[Oct 24 EV]:[Dec 24 EV]])</f>
        <v>#REF!</v>
      </c>
      <c r="MG119" s="74">
        <v>0</v>
      </c>
      <c r="MH119" s="74">
        <v>0</v>
      </c>
      <c r="MI119" s="74">
        <v>0</v>
      </c>
      <c r="MJ119" s="74">
        <v>0</v>
      </c>
      <c r="MK119" s="74">
        <v>0</v>
      </c>
      <c r="ML119" s="74">
        <v>0</v>
      </c>
      <c r="MM119" s="74">
        <v>0</v>
      </c>
      <c r="MN119" s="74">
        <v>0</v>
      </c>
      <c r="MO119" s="75">
        <v>0</v>
      </c>
      <c r="MP119" s="98">
        <v>2707.4534138400004</v>
      </c>
      <c r="MQ119" s="98" t="e">
        <f>$AS119*2.204623/#REF!*$AP119*HU119</f>
        <v>#REF!</v>
      </c>
      <c r="MR119" s="98" t="e">
        <f>$AT119*2.204623/#REF!*$AP119*HV119</f>
        <v>#REF!</v>
      </c>
      <c r="MS119" s="98">
        <v>19084.973037656669</v>
      </c>
      <c r="MT119" s="98">
        <v>17121.844441076668</v>
      </c>
      <c r="MU119" s="98">
        <v>18863.849350756667</v>
      </c>
      <c r="MV119" s="98">
        <f>SUM(Tabelle2[[#This Row],[Jan 22 EV]:[Dec 22 EV]])</f>
        <v>18127.145180333337</v>
      </c>
      <c r="MW119" s="98" t="e">
        <f>SUM(Tabelle2[[#This Row],[Jan 23 EV]:[Dec 23 EV]])</f>
        <v>#REF!</v>
      </c>
      <c r="MX119" s="98" t="e">
        <f>SUM(Tabelle2[[#This Row],[Jan 24 EV]:[Dec 24 EV]])</f>
        <v>#REF!</v>
      </c>
      <c r="MY119" s="98">
        <f t="shared" si="95"/>
        <v>9570.5329977600013</v>
      </c>
      <c r="MZ119" s="98">
        <f t="shared" si="96"/>
        <v>4497.4309200000007</v>
      </c>
      <c r="NA119" s="98">
        <f t="shared" si="97"/>
        <v>2373.6440966666669</v>
      </c>
      <c r="NB119" s="98">
        <f t="shared" si="98"/>
        <v>0</v>
      </c>
      <c r="NC119" s="52">
        <v>1266.4865413629332</v>
      </c>
      <c r="ND119" s="52">
        <v>1236.3355146179799</v>
      </c>
      <c r="NE119" s="52">
        <v>1473.8655796568667</v>
      </c>
      <c r="NF119" s="52">
        <v>1210.5017214084801</v>
      </c>
      <c r="NG119" s="52">
        <v>1424.7973590332999</v>
      </c>
      <c r="NH119" s="52">
        <v>1356.9536136051001</v>
      </c>
      <c r="NI119" s="52">
        <v>1289.1142406791832</v>
      </c>
      <c r="NJ119" s="52">
        <v>1130.8165405156667</v>
      </c>
      <c r="NK119" s="52">
        <v>1492.7198095026001</v>
      </c>
      <c r="NL119" s="52">
        <v>1356.9536136051001</v>
      </c>
      <c r="NM119" s="52">
        <v>1424.7973590332999</v>
      </c>
      <c r="NN119" s="52">
        <v>904.6707224216666</v>
      </c>
      <c r="NO119" s="198">
        <f t="shared" si="102"/>
        <v>3976.6876356377797</v>
      </c>
      <c r="NP119" s="198">
        <f t="shared" si="103"/>
        <v>3992.2526940468802</v>
      </c>
      <c r="NQ119" s="198">
        <f t="shared" si="104"/>
        <v>3912.6505906974503</v>
      </c>
      <c r="NR119" s="198">
        <f t="shared" si="105"/>
        <v>3686.4216950600667</v>
      </c>
      <c r="NS119" s="198">
        <f t="shared" si="106"/>
        <v>15568.012615442176</v>
      </c>
      <c r="NT119" s="198">
        <v>890.81724459648115</v>
      </c>
      <c r="NU119" s="198">
        <v>860.75259947594407</v>
      </c>
      <c r="NV119" s="198">
        <v>902.47265891566246</v>
      </c>
      <c r="NW119" s="198">
        <v>824.020896691757</v>
      </c>
      <c r="NX119" s="198">
        <v>871.7543740829733</v>
      </c>
      <c r="NY119" s="198">
        <v>755.14167739121831</v>
      </c>
      <c r="NZ119" s="198">
        <v>745.93228334743651</v>
      </c>
      <c r="OA119" s="198">
        <v>598.2792512309702</v>
      </c>
      <c r="OB119" s="198">
        <v>838.80016638663278</v>
      </c>
      <c r="OC119" s="198">
        <v>859.33415731209891</v>
      </c>
      <c r="OD119" s="198">
        <v>777.08453066398397</v>
      </c>
      <c r="OE119" s="198">
        <v>483.69595283444232</v>
      </c>
      <c r="OF119" s="198">
        <f>SUM(Tabelle2[[#This Row],[Jan 23 B EV]:[Mar 23 B EV]])</f>
        <v>2654.0425029880876</v>
      </c>
      <c r="OG119" s="198">
        <f>SUM(Tabelle2[[#This Row],[Apr 23 B EV]:[Jun 23 B EV]])</f>
        <v>2450.9169481659487</v>
      </c>
      <c r="OH119" s="198">
        <f>SUM(Tabelle2[[#This Row],[Jul 23 B EV]:[Sep 23 B EV]])</f>
        <v>2183.0117009650394</v>
      </c>
      <c r="OI119" s="198">
        <f>SUM(Tabelle2[[#This Row],[Oct 23 B EV]:[Dec 23 B EV]])</f>
        <v>2120.1146408105251</v>
      </c>
      <c r="OJ119" s="198">
        <f>SUM(Tabelle2[[#This Row],[Jan 23 B EV]:[Dec 23 B EV]])</f>
        <v>9408.0857929295998</v>
      </c>
      <c r="OK119" s="75"/>
      <c r="OL119" s="75"/>
      <c r="OM119" s="43" t="s">
        <v>959</v>
      </c>
      <c r="ON119" s="43" t="s">
        <v>975</v>
      </c>
      <c r="OO119" s="43">
        <v>0</v>
      </c>
      <c r="OP119" s="43">
        <v>0</v>
      </c>
      <c r="OQ119" s="75"/>
      <c r="OR119" s="75"/>
      <c r="OS119" s="75"/>
      <c r="OT119" s="75"/>
      <c r="OU119" s="75"/>
      <c r="OV119" s="75"/>
      <c r="OW119" s="75"/>
      <c r="OX119" s="198" t="s">
        <v>1229</v>
      </c>
      <c r="OY119" s="198" t="s">
        <v>1229</v>
      </c>
      <c r="OZ119" s="198" t="s">
        <v>1229</v>
      </c>
      <c r="PA119" s="198" t="s">
        <v>1229</v>
      </c>
      <c r="PB119" s="353" t="s">
        <v>1229</v>
      </c>
      <c r="PC119" s="130" t="s">
        <v>57</v>
      </c>
      <c r="PD119" s="53" t="s">
        <v>162</v>
      </c>
      <c r="PE119" s="53" t="s">
        <v>159</v>
      </c>
      <c r="PF119" s="53" t="s">
        <v>45</v>
      </c>
      <c r="PG119" s="53">
        <v>0</v>
      </c>
      <c r="PH119" s="53">
        <v>0</v>
      </c>
      <c r="PI119" s="53">
        <v>1</v>
      </c>
      <c r="PJ119" s="53" t="s">
        <v>45</v>
      </c>
      <c r="PK119" s="53">
        <v>0</v>
      </c>
      <c r="PL119" s="53">
        <v>0</v>
      </c>
      <c r="PM119" s="317"/>
      <c r="PN119" s="53" t="s">
        <v>981</v>
      </c>
      <c r="PO119" s="53" t="s">
        <v>17</v>
      </c>
      <c r="PP119" s="200">
        <v>2407.8740082170316</v>
      </c>
      <c r="PQ119" s="56">
        <v>2220.7924770497352</v>
      </c>
      <c r="PR119" s="56">
        <v>2393.0833333333335</v>
      </c>
      <c r="PS119" s="56">
        <v>2425</v>
      </c>
      <c r="PT119" s="200">
        <v>2151.6666666666665</v>
      </c>
      <c r="PU119" s="200">
        <v>2059.5416666666665</v>
      </c>
      <c r="PV119" s="200">
        <v>2813.8101851851857</v>
      </c>
      <c r="PW119" s="200">
        <v>3372.4709444775326</v>
      </c>
      <c r="PX119" s="200" t="e">
        <f>IF($PI119=1,SUMIF(#REF!,$PF119,#REF!),SUMIF(#REF!,$PJ119,#REF!))</f>
        <v>#REF!</v>
      </c>
      <c r="PY119" s="200" t="e">
        <f>IF($PI119=1,SUMIF(#REF!,$PF119,#REF!),SUMIF(#REF!,$PJ119,#REF!))</f>
        <v>#REF!</v>
      </c>
      <c r="PZ119" s="200" t="e">
        <f>IF($PI119=1,SUMIF(#REF!,$PF119,#REF!),SUMIF(#REF!,$PJ119,#REF!))</f>
        <v>#REF!</v>
      </c>
      <c r="QA119" s="200" t="e">
        <f>IF($PI119=1,SUMIF(#REF!,$PF119,#REF!),SUMIF(#REF!,$PJ119,#REF!))</f>
        <v>#REF!</v>
      </c>
      <c r="QB119" s="200" t="e">
        <f>IF($PI119=1,SUMIF(#REF!,$PF119,#REF!),SUMIF(#REF!,$PJ119,#REF!))</f>
        <v>#REF!</v>
      </c>
      <c r="QC119" s="200" t="e">
        <f>IF($PI119=1,SUMIF(#REF!,$PF119,#REF!),SUMIF(#REF!,$PJ119,#REF!))</f>
        <v>#REF!</v>
      </c>
      <c r="QD119" s="57">
        <f t="shared" si="99"/>
        <v>3.9641145715337771</v>
      </c>
      <c r="QE119" s="57">
        <f t="shared" si="100"/>
        <v>4.2716537500000005</v>
      </c>
      <c r="QF119" s="57">
        <f t="shared" si="94"/>
        <v>4.3286249999999997</v>
      </c>
      <c r="QG119" s="57">
        <f t="shared" si="101"/>
        <v>3.8407249999999995</v>
      </c>
      <c r="QH119" s="57">
        <f t="shared" si="87"/>
        <v>3.6762818749999995</v>
      </c>
      <c r="QI119" s="57">
        <f t="shared" si="88"/>
        <v>5.0226511805555569</v>
      </c>
      <c r="QJ119" s="57">
        <f>IF(Tabelle2[[#This Row],[Index and Premium Usage]]=1,($AW119*(1+$AZ119))*(PW119*(1+$PG119)+$PH119)/1000,($AW119*(1+$AZ119))*(PW119*(1+$PG119)+$PK119)/1000)</f>
        <v>6.0198606358923952</v>
      </c>
      <c r="QK119" s="57" t="e">
        <f>IF($PI119=1,($AW119*(1+$AY119))*(PX119*(1+$PG119)+$PH119)/1000,($AW119*(1+$AZ119))*(PX119*(1+$PG119)+$PK119+Tabelle2[[#This Row],[Premium VW 2023]])/1000)</f>
        <v>#REF!</v>
      </c>
      <c r="QL119" s="57" t="e">
        <f t="shared" si="89"/>
        <v>#REF!</v>
      </c>
      <c r="QM119" s="57" t="e">
        <f t="shared" si="90"/>
        <v>#REF!</v>
      </c>
      <c r="QN119" s="57" t="e">
        <f t="shared" si="91"/>
        <v>#REF!</v>
      </c>
      <c r="QO119" s="57" t="e">
        <f t="shared" si="92"/>
        <v>#REF!</v>
      </c>
      <c r="QP119" s="57" t="e">
        <f t="shared" si="93"/>
        <v>#REF!</v>
      </c>
    </row>
    <row r="120" spans="1:458" ht="15" customHeight="1">
      <c r="A120" s="94" t="s">
        <v>810</v>
      </c>
      <c r="B120" s="94" t="s">
        <v>87</v>
      </c>
      <c r="C120" s="94" t="s">
        <v>1553</v>
      </c>
      <c r="D120" s="94" t="s">
        <v>108</v>
      </c>
      <c r="E120" s="173" t="s">
        <v>304</v>
      </c>
      <c r="F120" s="94" t="s">
        <v>304</v>
      </c>
      <c r="G120" s="94" t="s">
        <v>304</v>
      </c>
      <c r="H120" s="2" t="s">
        <v>1558</v>
      </c>
      <c r="I120" s="188" t="s">
        <v>248</v>
      </c>
      <c r="J120" s="94" t="s">
        <v>708</v>
      </c>
      <c r="K120" s="94" t="s">
        <v>28</v>
      </c>
      <c r="L120" s="94" t="s">
        <v>28</v>
      </c>
      <c r="M120" s="2" t="s">
        <v>356</v>
      </c>
      <c r="N120" s="2">
        <v>0</v>
      </c>
      <c r="O120" s="1" t="s">
        <v>711</v>
      </c>
      <c r="P120" s="3">
        <v>0</v>
      </c>
      <c r="Q120" s="2">
        <v>0</v>
      </c>
      <c r="R120" s="94"/>
      <c r="S120" s="94"/>
      <c r="T120" s="94" t="s">
        <v>1282</v>
      </c>
      <c r="U120" s="94" t="s">
        <v>38</v>
      </c>
      <c r="V120" s="94"/>
      <c r="W120" s="94"/>
      <c r="X120" s="94"/>
      <c r="Y120" s="2" t="s">
        <v>257</v>
      </c>
      <c r="Z120" s="2" t="s">
        <v>261</v>
      </c>
      <c r="AA120" s="2" t="s">
        <v>712</v>
      </c>
      <c r="AB120" s="2" t="s">
        <v>1229</v>
      </c>
      <c r="AC120" s="2" t="s">
        <v>1117</v>
      </c>
      <c r="AD120" s="94"/>
      <c r="AE120" s="94"/>
      <c r="AF120" s="94" t="s">
        <v>119</v>
      </c>
      <c r="AG120" s="2">
        <v>0</v>
      </c>
      <c r="AH120" s="2">
        <v>0</v>
      </c>
      <c r="AI120" s="2">
        <v>0</v>
      </c>
      <c r="AJ120" s="2" t="s">
        <v>120</v>
      </c>
      <c r="AK120" s="20"/>
      <c r="AL120" s="24"/>
      <c r="AM120" s="24"/>
      <c r="AN120" s="24"/>
      <c r="AO120" s="24"/>
      <c r="AP120" s="13">
        <v>1</v>
      </c>
      <c r="AQ120" s="42"/>
      <c r="AR120" s="37">
        <v>2.2799999999999998</v>
      </c>
      <c r="AS120" s="73">
        <v>2.2799999999999998</v>
      </c>
      <c r="AT120" s="73">
        <v>2.2799999999999998</v>
      </c>
      <c r="AU120" s="33">
        <v>2.2799999999999998</v>
      </c>
      <c r="AV120" s="33">
        <v>2.2799999999999998</v>
      </c>
      <c r="AW120" s="33">
        <v>2.2799999999999998</v>
      </c>
      <c r="AX120" s="193"/>
      <c r="AY120" s="61">
        <v>0.05</v>
      </c>
      <c r="AZ120" s="61">
        <v>0.05</v>
      </c>
      <c r="BA120" s="96">
        <v>5145</v>
      </c>
      <c r="BB120" s="96">
        <v>7980</v>
      </c>
      <c r="BC120" s="96">
        <v>5451</v>
      </c>
      <c r="BD120" s="96">
        <v>4410</v>
      </c>
      <c r="BE120" s="133">
        <v>5255</v>
      </c>
      <c r="BF120" s="133">
        <v>6930</v>
      </c>
      <c r="BG120" s="133">
        <v>4830</v>
      </c>
      <c r="BH120" s="133">
        <v>5145</v>
      </c>
      <c r="BI120" s="133">
        <v>5460</v>
      </c>
      <c r="BJ120" s="133">
        <v>4725</v>
      </c>
      <c r="BK120" s="133">
        <v>8085</v>
      </c>
      <c r="BL120" s="133">
        <v>4305</v>
      </c>
      <c r="BM120" s="96">
        <v>5250</v>
      </c>
      <c r="BN120" s="96">
        <v>6825</v>
      </c>
      <c r="BO120" s="96">
        <v>3780</v>
      </c>
      <c r="BP120" s="96">
        <v>3150</v>
      </c>
      <c r="BQ120" s="96">
        <v>2625</v>
      </c>
      <c r="BR120" s="96">
        <v>2205</v>
      </c>
      <c r="BS120" s="96">
        <v>1995</v>
      </c>
      <c r="BT120" s="96">
        <v>2940</v>
      </c>
      <c r="BU120" s="96">
        <v>1005</v>
      </c>
      <c r="BV120" s="96">
        <v>3150</v>
      </c>
      <c r="BW120" s="96">
        <v>3360</v>
      </c>
      <c r="BX120" s="96">
        <v>2100</v>
      </c>
      <c r="BY120" s="96">
        <v>1840</v>
      </c>
      <c r="BZ120" s="96">
        <v>4415</v>
      </c>
      <c r="CA120" s="96">
        <v>4045</v>
      </c>
      <c r="CB120" s="96">
        <v>2680</v>
      </c>
      <c r="CC120" s="96">
        <v>2890</v>
      </c>
      <c r="CD120" s="96">
        <v>2890</v>
      </c>
      <c r="CE120" s="96">
        <v>2365</v>
      </c>
      <c r="CF120" s="96">
        <v>2260</v>
      </c>
      <c r="CG120" s="96">
        <v>4100</v>
      </c>
      <c r="CH120" s="96">
        <v>4260</v>
      </c>
      <c r="CI120" s="96">
        <v>3972</v>
      </c>
      <c r="CJ120" s="96">
        <v>2972</v>
      </c>
      <c r="CK120" s="95">
        <f>SUM(Tabelle2[[#This Row],[Jan 22 CF]:[Mar 22 CF]])</f>
        <v>18576</v>
      </c>
      <c r="CL120" s="95">
        <f>SUM(Tabelle2[[#This Row],[Apr 22 CF]:[Jun 22 CF]])</f>
        <v>16595</v>
      </c>
      <c r="CM120" s="95">
        <f>SUM(Tabelle2[[#This Row],[Jul 22 CF]:[Sep 22 CF]])</f>
        <v>15435</v>
      </c>
      <c r="CN120" s="95">
        <f>SUM(Tabelle2[[#This Row],[Oct 22 CF]:[Dec 22 CF]])</f>
        <v>17115</v>
      </c>
      <c r="CO120" s="95">
        <f>SUM(Tabelle2[[#This Row],[Jan 23 CF]:[Mar 23 CF]])</f>
        <v>15855</v>
      </c>
      <c r="CP120" s="95">
        <f>SUM(Tabelle2[[#This Row],[Apr 23 CF]:[Jun 23 CF]])</f>
        <v>7980</v>
      </c>
      <c r="CQ120" s="95">
        <f>SUM(Tabelle2[[#This Row],[Jul 23 CF]:[Sep 23 CF]])</f>
        <v>5940</v>
      </c>
      <c r="CR120" s="95">
        <f>SUM(Tabelle2[[#This Row],[Oct 23 CF]:[Dec 23 CF]])</f>
        <v>8610</v>
      </c>
      <c r="CS120" s="95">
        <f>SUM(Tabelle2[[#This Row],[Jan 24 CF]:[Mar 24 CF]])</f>
        <v>10300</v>
      </c>
      <c r="CT120" s="95">
        <f>SUM(Tabelle2[[#This Row],[Apr 24 CF]:[Jun 24 CF]])</f>
        <v>8460</v>
      </c>
      <c r="CU120" s="95">
        <f>SUM(Tabelle2[[#This Row],[Jul 24 CF]:[Sep 24 CF]])</f>
        <v>8725</v>
      </c>
      <c r="CV120" s="95">
        <f>SUM(Tabelle2[[#This Row],[Oct 24 CF]:[Dec 24 CF]])</f>
        <v>11204</v>
      </c>
      <c r="CW120" s="98">
        <v>33729</v>
      </c>
      <c r="CX120" s="275">
        <v>23709</v>
      </c>
      <c r="CY120" s="98">
        <v>34946</v>
      </c>
      <c r="CZ120" s="52">
        <v>81230</v>
      </c>
      <c r="DA120" s="52">
        <f>SUM(Tabelle2[[#This Row],[Jan 22 CF]:[Dec 22 CF]])</f>
        <v>67721</v>
      </c>
      <c r="DB120" s="98">
        <f>SUM(Tabelle2[[#This Row],[Jan 23 CF]:[Dec 23 CF]])</f>
        <v>38385</v>
      </c>
      <c r="DC120" s="98">
        <f>SUM(Tabelle2[[#This Row],[Jan 24 CF]:[Dec 24 CF]])</f>
        <v>38689</v>
      </c>
      <c r="DD120" s="98">
        <v>60000</v>
      </c>
      <c r="DE120" s="98">
        <v>30000</v>
      </c>
      <c r="DF120" s="98">
        <v>15000</v>
      </c>
      <c r="DG120" s="98">
        <v>0</v>
      </c>
      <c r="DH120" s="98">
        <v>0</v>
      </c>
      <c r="DI120" s="98">
        <v>0</v>
      </c>
      <c r="DJ120" s="98">
        <v>0</v>
      </c>
      <c r="DK120" s="98">
        <v>0</v>
      </c>
      <c r="DL120" s="98">
        <v>0</v>
      </c>
      <c r="DM120" s="98">
        <v>0</v>
      </c>
      <c r="DN120" s="95"/>
      <c r="DO120" s="95"/>
      <c r="DP120" s="226">
        <v>0.95</v>
      </c>
      <c r="DQ120" s="226">
        <v>0.92500000000000004</v>
      </c>
      <c r="DR120" s="226">
        <v>0.8</v>
      </c>
      <c r="DS120" s="226">
        <v>0.85</v>
      </c>
      <c r="DT120" s="226">
        <v>0.9</v>
      </c>
      <c r="DU120" s="226">
        <v>0.9</v>
      </c>
      <c r="DV120" s="226">
        <v>0.9</v>
      </c>
      <c r="DW120" s="226">
        <v>0.9</v>
      </c>
      <c r="DX120" s="226">
        <v>0.9</v>
      </c>
      <c r="DY120" s="226">
        <v>0.9</v>
      </c>
      <c r="DZ120" s="226">
        <v>0.9</v>
      </c>
      <c r="EA120" s="226">
        <v>0.88</v>
      </c>
      <c r="EB120" s="226">
        <v>0.9</v>
      </c>
      <c r="EC120" s="226">
        <v>0.93</v>
      </c>
      <c r="ED120" s="226">
        <v>0.93</v>
      </c>
      <c r="EE120" s="226">
        <v>0.9</v>
      </c>
      <c r="EF120" s="316">
        <v>0.9</v>
      </c>
      <c r="EG120" s="316">
        <v>0.9</v>
      </c>
      <c r="EH120" s="316">
        <v>0.86799999999999999</v>
      </c>
      <c r="EI120" s="226">
        <v>0.95</v>
      </c>
      <c r="EJ120" s="226">
        <v>0.95</v>
      </c>
      <c r="EK120" s="226">
        <v>0.95</v>
      </c>
      <c r="EL120" s="226">
        <v>0.97499999999999998</v>
      </c>
      <c r="EM120" s="226">
        <v>0.95</v>
      </c>
      <c r="EN120" s="226">
        <v>0.9</v>
      </c>
      <c r="EO120" s="226">
        <v>0.9</v>
      </c>
      <c r="EP120" s="226">
        <v>0.9</v>
      </c>
      <c r="EQ120" s="226">
        <v>0.9</v>
      </c>
      <c r="ER120" s="226">
        <v>0.9</v>
      </c>
      <c r="ES120" s="226">
        <v>0.9</v>
      </c>
      <c r="ET120" s="226">
        <v>0.9</v>
      </c>
      <c r="EU120" s="226">
        <v>0.9</v>
      </c>
      <c r="EV120" s="226">
        <v>0.9</v>
      </c>
      <c r="EW120" s="226">
        <v>0.9</v>
      </c>
      <c r="EX120" s="226">
        <v>0.9</v>
      </c>
      <c r="EY120" s="226">
        <v>0.9</v>
      </c>
      <c r="EZ120" s="316">
        <v>0.86799999999999999</v>
      </c>
      <c r="FA120" s="226">
        <v>0.9</v>
      </c>
      <c r="FB120" s="226">
        <v>0.9</v>
      </c>
      <c r="FC120" s="226">
        <v>0.9</v>
      </c>
      <c r="FD120" s="226">
        <v>0.95</v>
      </c>
      <c r="FE120" s="226">
        <v>0.95</v>
      </c>
      <c r="FF120" s="226">
        <v>0</v>
      </c>
      <c r="FG120" s="226">
        <v>0</v>
      </c>
      <c r="FH120" s="226">
        <v>0</v>
      </c>
      <c r="FI120" s="226">
        <v>0</v>
      </c>
      <c r="FJ120" s="226">
        <v>0</v>
      </c>
      <c r="FK120" s="226">
        <v>0</v>
      </c>
      <c r="FL120" s="226">
        <v>0</v>
      </c>
      <c r="FM120" s="195">
        <f t="shared" si="114"/>
        <v>5145</v>
      </c>
      <c r="FN120" s="195">
        <f t="shared" si="115"/>
        <v>7980</v>
      </c>
      <c r="FO120" s="195">
        <f t="shared" si="116"/>
        <v>5451</v>
      </c>
      <c r="FP120" s="195">
        <f t="shared" si="117"/>
        <v>4410</v>
      </c>
      <c r="FQ120" s="195">
        <f t="shared" si="118"/>
        <v>5255</v>
      </c>
      <c r="FR120" s="195">
        <f t="shared" si="119"/>
        <v>6930</v>
      </c>
      <c r="FS120" s="195">
        <f t="shared" si="120"/>
        <v>4830</v>
      </c>
      <c r="FT120" s="95">
        <f t="shared" si="121"/>
        <v>5145</v>
      </c>
      <c r="FU120" s="95">
        <f t="shared" si="122"/>
        <v>5460</v>
      </c>
      <c r="FV120" s="95">
        <f t="shared" si="123"/>
        <v>4725</v>
      </c>
      <c r="FW120" s="95">
        <f t="shared" si="124"/>
        <v>8085</v>
      </c>
      <c r="FX120" s="95">
        <f t="shared" si="125"/>
        <v>4305</v>
      </c>
      <c r="FY120" s="95">
        <f t="shared" si="126"/>
        <v>5250</v>
      </c>
      <c r="FZ120" s="95">
        <f t="shared" si="127"/>
        <v>6825</v>
      </c>
      <c r="GA120" s="95">
        <f t="shared" si="107"/>
        <v>3780</v>
      </c>
      <c r="GB120" s="95">
        <f t="shared" si="108"/>
        <v>3150</v>
      </c>
      <c r="GC120" s="95">
        <f t="shared" si="109"/>
        <v>2625</v>
      </c>
      <c r="GD120" s="95">
        <f t="shared" si="110"/>
        <v>2205</v>
      </c>
      <c r="GE120" s="95">
        <f t="shared" si="111"/>
        <v>1995</v>
      </c>
      <c r="GF120" s="95">
        <f t="shared" si="112"/>
        <v>2940</v>
      </c>
      <c r="GG120" s="95">
        <f t="shared" si="113"/>
        <v>1005</v>
      </c>
      <c r="GH120" s="95">
        <f t="shared" si="128"/>
        <v>3150</v>
      </c>
      <c r="GI120" s="95">
        <f>BW120*Tabelle2[[#This Row],[Nov 2023 AF]]</f>
        <v>3276</v>
      </c>
      <c r="GJ120" s="95">
        <f>BX120*Tabelle2[[#This Row],[Dec 2023 AF]]</f>
        <v>1995</v>
      </c>
      <c r="GK120" s="95">
        <f>BY120*Tabelle2[[#This Row],[Jan 2024 AF]]</f>
        <v>1656</v>
      </c>
      <c r="GL120" s="95">
        <f>BZ120*Tabelle2[[#This Row],[Feb 2024 AF]]</f>
        <v>3973.5</v>
      </c>
      <c r="GM120" s="95">
        <f>CA120*Tabelle2[[#This Row],[Mar 2024 AF]]</f>
        <v>3640.5</v>
      </c>
      <c r="GN120" s="95">
        <f>CB120*Tabelle2[[#This Row],[Apr 2024 AF]]</f>
        <v>2412</v>
      </c>
      <c r="GO120" s="95">
        <f>CC120*Tabelle2[[#This Row],[May 2024 AF]]</f>
        <v>2601</v>
      </c>
      <c r="GP120" s="95">
        <f>CD120*Tabelle2[[#This Row],[Jun 2024 AF]]</f>
        <v>2601</v>
      </c>
      <c r="GQ120" s="95">
        <f>CE120*Tabelle2[[#This Row],[Jul 2024 AF]]</f>
        <v>2128.5</v>
      </c>
      <c r="GR120" s="95">
        <f>CF120*Tabelle2[[#This Row],[Aug 2024 AF]]</f>
        <v>2034</v>
      </c>
      <c r="GS120" s="95">
        <f>CG120*Tabelle2[[#This Row],[Sep 2024 AF]]</f>
        <v>3690</v>
      </c>
      <c r="GT120" s="95">
        <f>CH120*Tabelle2[[#This Row],[Oct 2024 AF]]</f>
        <v>3834</v>
      </c>
      <c r="GU120" s="95">
        <f>CI120*Tabelle2[[#This Row],[Nov 2024 AF]]</f>
        <v>3574.8</v>
      </c>
      <c r="GV120" s="95">
        <f>CJ120*Tabelle2[[#This Row],[Dec 2024 AF]]</f>
        <v>2674.8</v>
      </c>
      <c r="GW120" s="95">
        <f>SUM(Tabelle2[[#This Row],[Jan 22 NF]:[Mar 22 NF]])</f>
        <v>18576</v>
      </c>
      <c r="GX120" s="95">
        <f>SUM(Tabelle2[[#This Row],[Apr 22 NF]:[Jun 22 NF]])</f>
        <v>16595</v>
      </c>
      <c r="GY120" s="95">
        <f>SUM(Tabelle2[[#This Row],[Jul 22 NF]:[Sep 22 NF]])</f>
        <v>15435</v>
      </c>
      <c r="GZ120" s="95">
        <f>SUM(Tabelle2[[#This Row],[Oct 22 NF]:[Dec 22 NF]])</f>
        <v>17115</v>
      </c>
      <c r="HA120" s="98">
        <f>SUM(Tabelle2[[#This Row],[Jan 23 NF]:[Mar 23 NF]])</f>
        <v>15855</v>
      </c>
      <c r="HB120" s="98">
        <f>SUM(Tabelle2[[#This Row],[Apr 23 NF]:[Jun 23 NF]])</f>
        <v>7980</v>
      </c>
      <c r="HC120" s="98">
        <f>SUM(Tabelle2[[#This Row],[Jul 23 NF]:[Sep 23 NF]])</f>
        <v>5940</v>
      </c>
      <c r="HD120" s="98">
        <f>SUM(Tabelle2[[#This Row],[Oct 23 NF]:[Dec 23 NF]])</f>
        <v>8421</v>
      </c>
      <c r="HE120" s="95">
        <f>SUM(Tabelle2[[#This Row],[Jan 24 NF]:[Mar 24 NF]])</f>
        <v>9270</v>
      </c>
      <c r="HF120" s="98">
        <f>SUM(Tabelle2[[#This Row],[Apr 24 NF]:[Jun 24 NF]])</f>
        <v>7614</v>
      </c>
      <c r="HG120" s="98">
        <f>SUM(Tabelle2[[#This Row],[Jul 24 NF]:[Sep 24 NF]])</f>
        <v>7852.5</v>
      </c>
      <c r="HH120" s="98">
        <f>SUM(Tabelle2[[#This Row],[Oct 24 NF]:[Dec 24 NF]])</f>
        <v>10083.6</v>
      </c>
      <c r="HI120" s="75">
        <v>0</v>
      </c>
      <c r="HJ120" s="75">
        <v>0</v>
      </c>
      <c r="HK120" s="75">
        <v>0</v>
      </c>
      <c r="HL120" s="75">
        <v>0</v>
      </c>
      <c r="HM120" s="75">
        <v>0</v>
      </c>
      <c r="HN120" s="75">
        <v>0</v>
      </c>
      <c r="HO120" s="75">
        <v>0</v>
      </c>
      <c r="HP120" s="75">
        <v>0</v>
      </c>
      <c r="HQ120" s="75">
        <v>0</v>
      </c>
      <c r="HR120" s="75">
        <v>0</v>
      </c>
      <c r="HS120" s="75">
        <v>0</v>
      </c>
      <c r="HT120" s="75">
        <v>4725</v>
      </c>
      <c r="HU120" s="75">
        <v>47053</v>
      </c>
      <c r="HV120" s="98">
        <v>33729</v>
      </c>
      <c r="HW120" s="98">
        <v>23709</v>
      </c>
      <c r="HX120" s="98">
        <v>34946</v>
      </c>
      <c r="HY120" s="98">
        <v>81230</v>
      </c>
      <c r="HZ120" s="98">
        <f>SUM(Tabelle2[[#This Row],[Jan 22 NF]:[Dec 22 NF]])</f>
        <v>67721</v>
      </c>
      <c r="IA120" s="98">
        <f>SUM(Tabelle2[[#This Row],[Jan 23 NF]:[Dec 23 NF]])</f>
        <v>38196</v>
      </c>
      <c r="IB120" s="98">
        <f>SUM(Tabelle2[[#This Row],[Jan 24 NF]:[Dec 24 NF]])</f>
        <v>34820.1</v>
      </c>
      <c r="IC120" s="98">
        <f>IFERROR(Tabelle2[[#This Row],[2025 CF]]*Tabelle2[[#This Row],[2025 AF]],0)</f>
        <v>54000</v>
      </c>
      <c r="ID120" s="98">
        <f>IFERROR(Tabelle2[[#This Row],[2026 CF]]*Tabelle2[[#This Row],[2026 AF]],0)</f>
        <v>27000</v>
      </c>
      <c r="IE120" s="98">
        <f>IFERROR(Tabelle2[[#This Row],[2027 CF]]*Tabelle2[[#This Row],[2027 AF]],0)</f>
        <v>14250</v>
      </c>
      <c r="IF120" s="98">
        <f>IFERROR(Tabelle2[[#This Row],[2028 CF]]*Tabelle2[[#This Row],[2028 AF]],0)</f>
        <v>0</v>
      </c>
      <c r="IG120" s="98">
        <f>IFERROR(Tabelle2[[#This Row],[2029 CF]]*Tabelle2[[#This Row],[2029 AF]],0)</f>
        <v>0</v>
      </c>
      <c r="IH120" s="98">
        <f>IFERROR(Tabelle2[[#This Row],[2030 CF]]*Tabelle2[[#This Row],[2030 AF]],0)</f>
        <v>0</v>
      </c>
      <c r="II120" s="98">
        <f>IFERROR(Tabelle2[[#This Row],[2031 CF]]*Tabelle2[[#This Row],[2031 AF]],0)</f>
        <v>0</v>
      </c>
      <c r="IJ120" s="98">
        <f>IFERROR(Tabelle2[[#This Row],[2032 CF]]*Tabelle2[[#This Row],[2032 AF]],0)</f>
        <v>0</v>
      </c>
      <c r="IK120" s="98">
        <f>IFERROR(Tabelle2[[#This Row],[2033 CF]]*Tabelle2[[#This Row],[2033 AF]],0)</f>
        <v>0</v>
      </c>
      <c r="IL120" s="98">
        <f>IFERROR(Tabelle2[[#This Row],[2034 CF]]*Tabelle2[[#This Row],[2034 AF]],0)</f>
        <v>0</v>
      </c>
      <c r="IM120" s="98">
        <f>IFERROR(Tabelle2[[#This Row],[2035 CF]]*Tabelle2[[#This Row],[2035 AF]],0)</f>
        <v>0</v>
      </c>
      <c r="IN120" s="51">
        <v>9498.2400000000016</v>
      </c>
      <c r="IO120" s="51">
        <v>9240.4160000000011</v>
      </c>
      <c r="IP120" s="51">
        <v>11784.400000000001</v>
      </c>
      <c r="IQ120" s="51">
        <v>9689.7991332177426</v>
      </c>
      <c r="IR120" s="51">
        <v>11405.52</v>
      </c>
      <c r="IS120" s="51">
        <v>10861.920000000002</v>
      </c>
      <c r="IT120" s="51">
        <v>10319.280000000001</v>
      </c>
      <c r="IU120" s="51">
        <v>9052</v>
      </c>
      <c r="IV120" s="51">
        <v>11948.400000000001</v>
      </c>
      <c r="IW120" s="51">
        <v>10861.920000000002</v>
      </c>
      <c r="IX120" s="51">
        <v>11405.52</v>
      </c>
      <c r="IY120" s="51">
        <v>7241.6</v>
      </c>
      <c r="IZ120" s="199">
        <v>30523.056000000004</v>
      </c>
      <c r="JA120" s="199">
        <v>31957.239133217747</v>
      </c>
      <c r="JB120" s="199">
        <v>31319.68</v>
      </c>
      <c r="JC120" s="199">
        <v>29509.040000000001</v>
      </c>
      <c r="JD120" s="199">
        <v>123309.01513321776</v>
      </c>
      <c r="JE120" s="196">
        <v>7810.6111999999994</v>
      </c>
      <c r="JF120" s="196">
        <v>7546.7392</v>
      </c>
      <c r="JG120" s="196">
        <v>7912.8616000000002</v>
      </c>
      <c r="JH120" s="196">
        <v>7224.8153600000005</v>
      </c>
      <c r="JI120" s="196">
        <v>7643.0524800000003</v>
      </c>
      <c r="JJ120" s="196">
        <v>6621.2081600000001</v>
      </c>
      <c r="JK120" s="196">
        <v>6540.0675200000005</v>
      </c>
      <c r="JL120" s="196">
        <v>5245.7753600000005</v>
      </c>
      <c r="JM120" s="196">
        <v>7354.1126399999994</v>
      </c>
      <c r="JN120" s="196">
        <v>7534.2052799999992</v>
      </c>
      <c r="JO120" s="196">
        <v>6813.1750400000001</v>
      </c>
      <c r="JP120" s="196">
        <v>4241.0827200000003</v>
      </c>
      <c r="JQ120" s="196">
        <f>SUM(Tabelle2[[#This Row],[Jan-23B]:[Mar-23B]])</f>
        <v>23270.212</v>
      </c>
      <c r="JR120" s="196">
        <f>SUM(Tabelle2[[#This Row],[Apr-23B]:[Jun-23B]])</f>
        <v>21489.076000000001</v>
      </c>
      <c r="JS120" s="196">
        <f>SUM(Tabelle2[[#This Row],[Jul-23B]:[Sep-23B]])</f>
        <v>19139.95552</v>
      </c>
      <c r="JT120" s="196">
        <f>SUM(Tabelle2[[#This Row],[Oct-23B]:[Dec-23B]])</f>
        <v>18588.463040000002</v>
      </c>
      <c r="JU120" s="196">
        <f>SUM(Tabelle2[[#This Row],[1Q23 B1]:[4Q23 B]])</f>
        <v>82487.706560000006</v>
      </c>
      <c r="JV120" s="196">
        <v>107536.12</v>
      </c>
      <c r="JW120" s="196">
        <v>112537.8</v>
      </c>
      <c r="JX120" s="196">
        <v>112537.8</v>
      </c>
      <c r="JY120" s="196">
        <v>56268.9</v>
      </c>
      <c r="JZ120" s="196">
        <v>29697.474999999999</v>
      </c>
      <c r="KA120" s="196">
        <v>18017.821864689759</v>
      </c>
      <c r="KB120" s="196">
        <v>18855.8600909544</v>
      </c>
      <c r="KC120" s="196">
        <v>18855.8600909544</v>
      </c>
      <c r="KD120" s="196">
        <v>9427.9300454772001</v>
      </c>
      <c r="KE120" s="196">
        <v>4975.851968446299</v>
      </c>
      <c r="KF120" s="196" t="str">
        <f>IF(SUM(Tabelle2[[#This Row],[2018 NF]:[2028 NF]],Tabelle2[[#This Row],[2023 B]])&gt;0,"yes","no")</f>
        <v>yes</v>
      </c>
      <c r="KG120" s="196" t="str">
        <f>IFERROR(INDEX(Tabelle2[[#Headers],[2005 NF]:[2034 NF]],MATCH(TRUE,INDEX(Tabelle2[[#This Row],[2005 NF]:[2034 NF]]&gt;1000,),0)),0)</f>
        <v>2016 NF</v>
      </c>
      <c r="KH120" s="196" t="str">
        <f>IFERROR(LOOKUP(2,1/(Tabelle2[[#This Row],[2005 NF]:[2035 NF]]&gt;1000),Tabelle2[[#Headers],[2005 NF]:[2035 NF]]),0)</f>
        <v>2027 NF</v>
      </c>
      <c r="KI120" s="196">
        <f>SUM(Tabelle2[[#This Row],[Jan 23 NF]:[Mar 23 NF]])</f>
        <v>15855</v>
      </c>
      <c r="KJ120" s="196">
        <f>SUM(Tabelle2[[#This Row],[Jan-23B]:[Mar-23B]])</f>
        <v>23270.212</v>
      </c>
      <c r="KK120" s="52">
        <v>862.05168545999993</v>
      </c>
      <c r="KL120" s="52">
        <v>1337.05975704</v>
      </c>
      <c r="KM120" s="52">
        <v>913.32239794799989</v>
      </c>
      <c r="KN120" s="52">
        <v>738.90144467999994</v>
      </c>
      <c r="KO120" s="52">
        <v>880.48233373999994</v>
      </c>
      <c r="KP120" s="52">
        <v>1161.13084164</v>
      </c>
      <c r="KQ120" s="52">
        <v>809.27301083999998</v>
      </c>
      <c r="KR120" s="52">
        <v>862.05168545999993</v>
      </c>
      <c r="KS120" s="52">
        <v>914.83036007999999</v>
      </c>
      <c r="KT120" s="52">
        <v>791.6801193</v>
      </c>
      <c r="KU120" s="52">
        <v>1354.65264858</v>
      </c>
      <c r="KV120" s="52">
        <v>721.30855313999996</v>
      </c>
      <c r="KW120" s="52">
        <v>879.64457699999991</v>
      </c>
      <c r="KX120" s="52">
        <v>1143.5379501</v>
      </c>
      <c r="KY120" s="52">
        <v>633.34409543999993</v>
      </c>
      <c r="KZ120" s="52">
        <v>527.78674619999993</v>
      </c>
      <c r="LA120" s="52" t="e">
        <f>$AV120*2.204623/#REF!*$AP120*Tabelle2[[#This Row],[May 23 NF]]</f>
        <v>#REF!</v>
      </c>
      <c r="LB120" s="52" t="e">
        <f>$AV120*2.204623/#REF!*$AP120*Tabelle2[[#This Row],[Jun 23 NF]]</f>
        <v>#REF!</v>
      </c>
      <c r="LC120" s="52" t="e">
        <f>$AV120*2.204623/#REF!*$AP120*Tabelle2[[#This Row],[Jul 23 NF]]</f>
        <v>#REF!</v>
      </c>
      <c r="LD120" s="52" t="e">
        <f>$AV120*2.204623/#REF!*$AP120*Tabelle2[[#This Row],[Aug 23 NF]]</f>
        <v>#REF!</v>
      </c>
      <c r="LE120" s="52" t="e">
        <f>$AV120*2.204623/#REF!*$AP120*Tabelle2[[#This Row],[Sep 23 NF]]</f>
        <v>#REF!</v>
      </c>
      <c r="LF120" s="52" t="e">
        <f>$AV120*2.204623/#REF!*$AP120*Tabelle2[[#This Row],[Oct 23 NF]]</f>
        <v>#REF!</v>
      </c>
      <c r="LG120" s="52" t="e">
        <f>$AV120*2.204623/#REF!*$AP120*Tabelle2[[#This Row],[Nov 23 NF]]</f>
        <v>#REF!</v>
      </c>
      <c r="LH120" s="52" t="e">
        <f>$AV120*2.204623/#REF!*$AP120*Tabelle2[[#This Row],[Dec 23 NF]]</f>
        <v>#REF!</v>
      </c>
      <c r="LI120" s="52" t="e">
        <f>$AV120*2.204623/#REF!*$AP120*Tabelle2[[#This Row],[Jan 24 NF]]</f>
        <v>#REF!</v>
      </c>
      <c r="LJ120" s="52" t="e">
        <f>$AV120*2.204623/#REF!*$AP120*Tabelle2[[#This Row],[Feb 24 NF]]</f>
        <v>#REF!</v>
      </c>
      <c r="LK120" s="52" t="e">
        <f>$AV120*2.204623/#REF!*$AP120*Tabelle2[[#This Row],[Mar 24 NF]]</f>
        <v>#REF!</v>
      </c>
      <c r="LL120" s="52" t="e">
        <f>$AV120*2.204623/#REF!*$AP120*Tabelle2[[#This Row],[Apr 24 NF]]</f>
        <v>#REF!</v>
      </c>
      <c r="LM120" s="52" t="e">
        <f>$AV120*2.204623/#REF!*$AP120*Tabelle2[[#This Row],[May 24 NF]]</f>
        <v>#REF!</v>
      </c>
      <c r="LN120" s="52" t="e">
        <f>$AV120*2.204623/#REF!*$AP120*Tabelle2[[#This Row],[Jun 24 NF]]</f>
        <v>#REF!</v>
      </c>
      <c r="LO120" s="52" t="e">
        <f>$AV120*2.204623/#REF!*$AP120*Tabelle2[[#This Row],[Jul 24 NF]]</f>
        <v>#REF!</v>
      </c>
      <c r="LP120" s="52" t="e">
        <f>$AV120*2.204623/#REF!*$AP120*Tabelle2[[#This Row],[Aug 24 NF]]</f>
        <v>#REF!</v>
      </c>
      <c r="LQ120" s="52" t="e">
        <f>$AV120*2.204623/#REF!*$AP120*Tabelle2[[#This Row],[Sep 24 NF]]</f>
        <v>#REF!</v>
      </c>
      <c r="LR120" s="52" t="e">
        <f>$AV120*2.204623/#REF!*$AP120*Tabelle2[[#This Row],[Oct 24 NF]]</f>
        <v>#REF!</v>
      </c>
      <c r="LS120" s="52" t="e">
        <f>$AV120*2.204623/#REF!*$AP120*Tabelle2[[#This Row],[Nov 24 NF]]</f>
        <v>#REF!</v>
      </c>
      <c r="LT120" s="52" t="e">
        <f>$AV120*2.204623/#REF!*$AP120*Tabelle2[[#This Row],[Dec 24 NF]]</f>
        <v>#REF!</v>
      </c>
      <c r="LU120" s="198">
        <f>SUM(Tabelle2[[#This Row],[Jan 22 EV]:[Mar 22 EV]])</f>
        <v>3112.433840448</v>
      </c>
      <c r="LV120" s="198">
        <f>SUM(Tabelle2[[#This Row],[Apr 22 EV]:[Jun 22 EV]])</f>
        <v>2780.5146200600002</v>
      </c>
      <c r="LW120" s="198">
        <f>SUM(Tabelle2[[#This Row],[Jul 22 EV]:[Sep 22 EV]])</f>
        <v>2586.1550563800001</v>
      </c>
      <c r="LX120" s="198">
        <f>SUM(Tabelle2[[#This Row],[Oct 22 EV]:[Dec 22 EV]])</f>
        <v>2867.6413210199999</v>
      </c>
      <c r="LY120" s="198">
        <f>SUM(Tabelle2[[#This Row],[Jan 23 EV]:[Mar 23 EV]])</f>
        <v>2656.5266225399996</v>
      </c>
      <c r="LZ120" s="198" t="e">
        <f>SUM(Tabelle2[[#This Row],[Apr 23 EV]:[Jun 23 EV]])</f>
        <v>#REF!</v>
      </c>
      <c r="MA120" s="198" t="e">
        <f>SUM(Tabelle2[[#This Row],[Jul 23 EV]:[Sep 23 EV]])</f>
        <v>#REF!</v>
      </c>
      <c r="MB120" s="198" t="e">
        <f>SUM(Tabelle2[[#This Row],[Oct 23 EV]:[Dec 23 EV]])</f>
        <v>#REF!</v>
      </c>
      <c r="MC120" s="198" t="e">
        <f>SUM(Tabelle2[[#This Row],[Jan 24 EV]:[Mar 24 EV]])</f>
        <v>#REF!</v>
      </c>
      <c r="MD120" s="198" t="e">
        <f>SUM(Tabelle2[[#This Row],[Apr 24 EV]:[Jun 24 EV]])</f>
        <v>#REF!</v>
      </c>
      <c r="ME120" s="198" t="e">
        <f>SUM(Tabelle2[[#This Row],[Jul 24 EV]:[Sep 24 EV]])</f>
        <v>#REF!</v>
      </c>
      <c r="MF120" s="198" t="e">
        <f>SUM(Tabelle2[[#This Row],[Oct 24 EV]:[Dec 24 EV]])</f>
        <v>#REF!</v>
      </c>
      <c r="MG120" s="74">
        <v>0</v>
      </c>
      <c r="MH120" s="74">
        <v>0</v>
      </c>
      <c r="MI120" s="74">
        <v>0</v>
      </c>
      <c r="MJ120" s="74">
        <v>0</v>
      </c>
      <c r="MK120" s="74">
        <v>0</v>
      </c>
      <c r="ML120" s="74">
        <v>0</v>
      </c>
      <c r="MM120" s="74">
        <v>0</v>
      </c>
      <c r="MN120" s="74">
        <v>0</v>
      </c>
      <c r="MO120" s="75">
        <v>0</v>
      </c>
      <c r="MP120" s="98">
        <v>791.6801193</v>
      </c>
      <c r="MQ120" s="98" t="e">
        <f>$AS120*2.204623/#REF!*$AP120*HU120</f>
        <v>#REF!</v>
      </c>
      <c r="MR120" s="98" t="e">
        <f>$AT120*2.204623/#REF!*$AP120*HV120</f>
        <v>#REF!</v>
      </c>
      <c r="MS120" s="98">
        <v>3972.4749097319996</v>
      </c>
      <c r="MT120" s="98">
        <v>5855.2494072079999</v>
      </c>
      <c r="MU120" s="98">
        <v>13610.195998039999</v>
      </c>
      <c r="MV120" s="98">
        <f>SUM(Tabelle2[[#This Row],[Jan 22 EV]:[Dec 22 EV]])</f>
        <v>11346.744837908</v>
      </c>
      <c r="MW120" s="98" t="e">
        <f>SUM(Tabelle2[[#This Row],[Jan 23 EV]:[Dec 23 EV]])</f>
        <v>#REF!</v>
      </c>
      <c r="MX120" s="98" t="e">
        <f>SUM(Tabelle2[[#This Row],[Jan 24 EV]:[Dec 24 EV]])</f>
        <v>#REF!</v>
      </c>
      <c r="MY120" s="98">
        <f t="shared" si="95"/>
        <v>9047.7727919999998</v>
      </c>
      <c r="MZ120" s="98">
        <f t="shared" si="96"/>
        <v>4523.8863959999999</v>
      </c>
      <c r="NA120" s="98">
        <f t="shared" si="97"/>
        <v>2387.6067089999997</v>
      </c>
      <c r="NB120" s="98">
        <f t="shared" si="98"/>
        <v>0</v>
      </c>
      <c r="NC120" s="52">
        <v>1591.4429156275201</v>
      </c>
      <c r="ND120" s="52">
        <v>1548.2441568807681</v>
      </c>
      <c r="NE120" s="52">
        <v>1974.4921053712001</v>
      </c>
      <c r="NF120" s="52">
        <v>1623.5389066198643</v>
      </c>
      <c r="NG120" s="52">
        <v>1911.0102506409598</v>
      </c>
      <c r="NH120" s="52">
        <v>1819.9293378681602</v>
      </c>
      <c r="NI120" s="52">
        <v>1729.00927438944</v>
      </c>
      <c r="NJ120" s="52">
        <v>1516.6748020959999</v>
      </c>
      <c r="NK120" s="52">
        <v>2001.9705264432</v>
      </c>
      <c r="NL120" s="52">
        <v>1819.9293378681602</v>
      </c>
      <c r="NM120" s="52">
        <v>1911.0102506409598</v>
      </c>
      <c r="NN120" s="52">
        <v>1213.3398416768</v>
      </c>
      <c r="NO120" s="198">
        <f t="shared" si="102"/>
        <v>5114.1791778794886</v>
      </c>
      <c r="NP120" s="198">
        <f t="shared" si="103"/>
        <v>5354.4784951289848</v>
      </c>
      <c r="NQ120" s="198">
        <f t="shared" si="104"/>
        <v>5247.6546029286401</v>
      </c>
      <c r="NR120" s="198">
        <f t="shared" si="105"/>
        <v>4944.2794301859194</v>
      </c>
      <c r="NS120" s="198">
        <f t="shared" si="106"/>
        <v>20660.591706123032</v>
      </c>
      <c r="NT120" s="198">
        <v>1308.6784352638977</v>
      </c>
      <c r="NU120" s="198">
        <v>1264.4663259644415</v>
      </c>
      <c r="NV120" s="198">
        <v>1325.8106276174369</v>
      </c>
      <c r="NW120" s="198">
        <v>1210.5275526191056</v>
      </c>
      <c r="NX120" s="198">
        <v>1280.603745858743</v>
      </c>
      <c r="NY120" s="198">
        <v>1109.3923525965997</v>
      </c>
      <c r="NZ120" s="198">
        <v>1095.7971289870172</v>
      </c>
      <c r="OA120" s="198">
        <v>878.93673287318541</v>
      </c>
      <c r="OB120" s="198">
        <v>1232.1914861758387</v>
      </c>
      <c r="OC120" s="198">
        <v>1262.3662507727172</v>
      </c>
      <c r="OD120" s="198">
        <v>1141.556662111954</v>
      </c>
      <c r="OE120" s="198">
        <v>710.5991267155066</v>
      </c>
      <c r="OF120" s="198">
        <f>SUM(Tabelle2[[#This Row],[Jan 23 B EV]:[Mar 23 B EV]])</f>
        <v>3898.9553888457758</v>
      </c>
      <c r="OG120" s="198">
        <f>SUM(Tabelle2[[#This Row],[Apr 23 B EV]:[Jun 23 B EV]])</f>
        <v>3600.5236510744485</v>
      </c>
      <c r="OH120" s="198">
        <f>SUM(Tabelle2[[#This Row],[Jul 23 B EV]:[Sep 23 B EV]])</f>
        <v>3206.9253480360412</v>
      </c>
      <c r="OI120" s="198">
        <f>SUM(Tabelle2[[#This Row],[Oct 23 B EV]:[Dec 23 B EV]])</f>
        <v>3114.5220396001778</v>
      </c>
      <c r="OJ120" s="198">
        <f>SUM(Tabelle2[[#This Row],[Jan 23 B EV]:[Dec 23 B EV]])</f>
        <v>13820.926427556444</v>
      </c>
      <c r="OK120" s="75"/>
      <c r="OL120" s="75"/>
      <c r="OM120" s="43" t="s">
        <v>959</v>
      </c>
      <c r="ON120" s="43" t="s">
        <v>975</v>
      </c>
      <c r="OO120" s="43">
        <v>0</v>
      </c>
      <c r="OP120" s="43">
        <v>0</v>
      </c>
      <c r="OQ120" s="75"/>
      <c r="OR120" s="75"/>
      <c r="OS120" s="75"/>
      <c r="OT120" s="75"/>
      <c r="OU120" s="75"/>
      <c r="OV120" s="75"/>
      <c r="OW120" s="75"/>
      <c r="OX120" s="198" t="s">
        <v>1229</v>
      </c>
      <c r="OY120" s="198" t="s">
        <v>1229</v>
      </c>
      <c r="OZ120" s="198" t="s">
        <v>1229</v>
      </c>
      <c r="PA120" s="198" t="s">
        <v>1229</v>
      </c>
      <c r="PB120" s="353" t="s">
        <v>1229</v>
      </c>
      <c r="PC120" s="130" t="s">
        <v>57</v>
      </c>
      <c r="PD120" s="53" t="s">
        <v>162</v>
      </c>
      <c r="PE120" s="53" t="s">
        <v>159</v>
      </c>
      <c r="PF120" s="53" t="s">
        <v>45</v>
      </c>
      <c r="PG120" s="53">
        <v>0</v>
      </c>
      <c r="PH120" s="53">
        <v>0</v>
      </c>
      <c r="PI120" s="53">
        <v>1</v>
      </c>
      <c r="PJ120" s="53" t="s">
        <v>45</v>
      </c>
      <c r="PK120" s="53">
        <v>0</v>
      </c>
      <c r="PL120" s="53">
        <v>0</v>
      </c>
      <c r="PM120" s="317"/>
      <c r="PN120" s="53" t="s">
        <v>981</v>
      </c>
      <c r="PO120" s="53" t="s">
        <v>17</v>
      </c>
      <c r="PP120" s="200">
        <v>2407.8740082170316</v>
      </c>
      <c r="PQ120" s="56">
        <v>2220.7924770497352</v>
      </c>
      <c r="PR120" s="56">
        <v>2393.0833333333335</v>
      </c>
      <c r="PS120" s="56">
        <v>2425</v>
      </c>
      <c r="PT120" s="200">
        <v>2151.6666666666665</v>
      </c>
      <c r="PU120" s="200">
        <v>2059.5416666666665</v>
      </c>
      <c r="PV120" s="200">
        <v>2813.8101851851857</v>
      </c>
      <c r="PW120" s="200">
        <v>3372.4709444775326</v>
      </c>
      <c r="PX120" s="200" t="e">
        <f>IF($PI120=1,SUMIF(#REF!,$PF120,#REF!),SUMIF(#REF!,$PJ120,#REF!))</f>
        <v>#REF!</v>
      </c>
      <c r="PY120" s="200" t="e">
        <f>IF($PI120=1,SUMIF(#REF!,$PF120,#REF!),SUMIF(#REF!,$PJ120,#REF!))</f>
        <v>#REF!</v>
      </c>
      <c r="PZ120" s="200" t="e">
        <f>IF($PI120=1,SUMIF(#REF!,$PF120,#REF!),SUMIF(#REF!,$PJ120,#REF!))</f>
        <v>#REF!</v>
      </c>
      <c r="QA120" s="200" t="e">
        <f>IF($PI120=1,SUMIF(#REF!,$PF120,#REF!),SUMIF(#REF!,$PJ120,#REF!))</f>
        <v>#REF!</v>
      </c>
      <c r="QB120" s="200" t="e">
        <f>IF($PI120=1,SUMIF(#REF!,$PF120,#REF!),SUMIF(#REF!,$PJ120,#REF!))</f>
        <v>#REF!</v>
      </c>
      <c r="QC120" s="200" t="e">
        <f>IF($PI120=1,SUMIF(#REF!,$PF120,#REF!),SUMIF(#REF!,$PJ120,#REF!))</f>
        <v>#REF!</v>
      </c>
      <c r="QD120" s="57">
        <f t="shared" si="99"/>
        <v>5.3165771900570657</v>
      </c>
      <c r="QE120" s="57">
        <f t="shared" si="100"/>
        <v>5.7290414999999992</v>
      </c>
      <c r="QF120" s="57">
        <f t="shared" si="94"/>
        <v>5.8054499999999987</v>
      </c>
      <c r="QG120" s="57">
        <f t="shared" si="101"/>
        <v>5.1510899999999991</v>
      </c>
      <c r="QH120" s="57">
        <f t="shared" si="87"/>
        <v>4.930542749999999</v>
      </c>
      <c r="QI120" s="57">
        <f t="shared" si="88"/>
        <v>6.7362615833333335</v>
      </c>
      <c r="QJ120" s="57">
        <f>IF(Tabelle2[[#This Row],[Index and Premium Usage]]=1,($AW120*(1+$AZ120))*(PW120*(1+$PG120)+$PH120)/1000,($AW120*(1+$AZ120))*(PW120*(1+$PG120)+$PK120)/1000)</f>
        <v>8.073695441079213</v>
      </c>
      <c r="QK120" s="57" t="e">
        <f>IF($PI120=1,($AW120*(1+$AY120))*(PX120*(1+$PG120)+$PH120)/1000,($AW120*(1+$AZ120))*(PX120*(1+$PG120)+$PK120+Tabelle2[[#This Row],[Premium VW 2023]])/1000)</f>
        <v>#REF!</v>
      </c>
      <c r="QL120" s="57" t="e">
        <f t="shared" si="89"/>
        <v>#REF!</v>
      </c>
      <c r="QM120" s="57" t="e">
        <f t="shared" si="90"/>
        <v>#REF!</v>
      </c>
      <c r="QN120" s="57" t="e">
        <f t="shared" si="91"/>
        <v>#REF!</v>
      </c>
      <c r="QO120" s="57" t="e">
        <f t="shared" si="92"/>
        <v>#REF!</v>
      </c>
      <c r="QP120" s="57" t="e">
        <f t="shared" si="93"/>
        <v>#REF!</v>
      </c>
    </row>
    <row r="121" spans="1:458" ht="15" customHeight="1">
      <c r="A121" s="94" t="s">
        <v>811</v>
      </c>
      <c r="B121" s="94" t="s">
        <v>87</v>
      </c>
      <c r="C121" s="94" t="s">
        <v>1553</v>
      </c>
      <c r="D121" s="94" t="s">
        <v>108</v>
      </c>
      <c r="E121" s="173" t="s">
        <v>304</v>
      </c>
      <c r="F121" s="94" t="s">
        <v>304</v>
      </c>
      <c r="G121" s="94" t="s">
        <v>304</v>
      </c>
      <c r="H121" s="2" t="s">
        <v>1558</v>
      </c>
      <c r="I121" s="188" t="s">
        <v>248</v>
      </c>
      <c r="J121" s="94" t="s">
        <v>708</v>
      </c>
      <c r="K121" s="94" t="s">
        <v>28</v>
      </c>
      <c r="L121" s="94" t="s">
        <v>28</v>
      </c>
      <c r="M121" s="2" t="s">
        <v>357</v>
      </c>
      <c r="N121" s="2">
        <v>0</v>
      </c>
      <c r="O121" s="1" t="s">
        <v>713</v>
      </c>
      <c r="P121" s="3">
        <v>0</v>
      </c>
      <c r="Q121" s="2">
        <v>0</v>
      </c>
      <c r="R121" s="94"/>
      <c r="S121" s="94"/>
      <c r="T121" s="94" t="s">
        <v>1282</v>
      </c>
      <c r="U121" s="94" t="s">
        <v>38</v>
      </c>
      <c r="V121" s="94"/>
      <c r="W121" s="94"/>
      <c r="X121" s="94"/>
      <c r="Y121" s="2" t="s">
        <v>257</v>
      </c>
      <c r="Z121" s="2" t="s">
        <v>261</v>
      </c>
      <c r="AA121" s="2" t="s">
        <v>714</v>
      </c>
      <c r="AB121" s="2" t="s">
        <v>1229</v>
      </c>
      <c r="AC121" s="2" t="s">
        <v>1118</v>
      </c>
      <c r="AD121" s="94"/>
      <c r="AE121" s="94"/>
      <c r="AF121" s="94" t="s">
        <v>119</v>
      </c>
      <c r="AG121" s="2">
        <v>0</v>
      </c>
      <c r="AH121" s="2">
        <v>0</v>
      </c>
      <c r="AI121" s="2">
        <v>0</v>
      </c>
      <c r="AJ121" s="2" t="s">
        <v>120</v>
      </c>
      <c r="AK121" s="20"/>
      <c r="AL121" s="24"/>
      <c r="AM121" s="24"/>
      <c r="AN121" s="24"/>
      <c r="AO121" s="24"/>
      <c r="AP121" s="13">
        <v>1</v>
      </c>
      <c r="AQ121" s="78"/>
      <c r="AR121" s="37">
        <v>2.2799999999999998</v>
      </c>
      <c r="AS121" s="73">
        <v>2.2799999999999998</v>
      </c>
      <c r="AT121" s="73">
        <v>2.2799999999999998</v>
      </c>
      <c r="AU121" s="33">
        <v>2.2799999999999998</v>
      </c>
      <c r="AV121" s="33">
        <v>2.2799999999999998</v>
      </c>
      <c r="AW121" s="33">
        <v>2.2799999999999998</v>
      </c>
      <c r="AX121" s="193"/>
      <c r="AY121" s="61">
        <v>0.05</v>
      </c>
      <c r="AZ121" s="61">
        <v>0.05</v>
      </c>
      <c r="BA121" s="96">
        <v>4305</v>
      </c>
      <c r="BB121" s="96">
        <v>4830</v>
      </c>
      <c r="BC121" s="96">
        <v>3255</v>
      </c>
      <c r="BD121" s="96">
        <v>4515</v>
      </c>
      <c r="BE121" s="133">
        <v>4835</v>
      </c>
      <c r="BF121" s="133">
        <v>3990</v>
      </c>
      <c r="BG121" s="133">
        <v>3045</v>
      </c>
      <c r="BH121" s="133">
        <v>2621</v>
      </c>
      <c r="BI121" s="133">
        <v>3885</v>
      </c>
      <c r="BJ121" s="133">
        <v>3675</v>
      </c>
      <c r="BK121" s="133">
        <v>2310</v>
      </c>
      <c r="BL121" s="133">
        <v>8190</v>
      </c>
      <c r="BM121" s="96">
        <v>5355</v>
      </c>
      <c r="BN121" s="96">
        <v>3990</v>
      </c>
      <c r="BO121" s="96">
        <v>5880</v>
      </c>
      <c r="BP121" s="96">
        <v>3780</v>
      </c>
      <c r="BQ121" s="96">
        <v>3780</v>
      </c>
      <c r="BR121" s="96">
        <v>4515</v>
      </c>
      <c r="BS121" s="96">
        <v>2310</v>
      </c>
      <c r="BT121" s="96">
        <v>3255</v>
      </c>
      <c r="BU121" s="96">
        <v>4305</v>
      </c>
      <c r="BV121" s="96">
        <v>1155</v>
      </c>
      <c r="BW121" s="96">
        <v>3885</v>
      </c>
      <c r="BX121" s="96">
        <v>3780</v>
      </c>
      <c r="BY121" s="96">
        <v>3520</v>
      </c>
      <c r="BZ121" s="96">
        <v>4620</v>
      </c>
      <c r="CA121" s="96">
        <v>7350</v>
      </c>
      <c r="CB121" s="96">
        <v>4515</v>
      </c>
      <c r="CC121" s="96">
        <v>3360</v>
      </c>
      <c r="CD121" s="96">
        <v>3570</v>
      </c>
      <c r="CE121" s="96">
        <v>1365</v>
      </c>
      <c r="CF121" s="96">
        <v>1890</v>
      </c>
      <c r="CG121" s="96">
        <v>2415</v>
      </c>
      <c r="CH121" s="96">
        <v>1470</v>
      </c>
      <c r="CI121" s="96">
        <v>3850</v>
      </c>
      <c r="CJ121" s="96">
        <v>3850</v>
      </c>
      <c r="CK121" s="95">
        <f>SUM(Tabelle2[[#This Row],[Jan 22 CF]:[Mar 22 CF]])</f>
        <v>12390</v>
      </c>
      <c r="CL121" s="95">
        <f>SUM(Tabelle2[[#This Row],[Apr 22 CF]:[Jun 22 CF]])</f>
        <v>13340</v>
      </c>
      <c r="CM121" s="95">
        <f>SUM(Tabelle2[[#This Row],[Jul 22 CF]:[Sep 22 CF]])</f>
        <v>9551</v>
      </c>
      <c r="CN121" s="95">
        <f>SUM(Tabelle2[[#This Row],[Oct 22 CF]:[Dec 22 CF]])</f>
        <v>14175</v>
      </c>
      <c r="CO121" s="95">
        <f>SUM(Tabelle2[[#This Row],[Jan 23 CF]:[Mar 23 CF]])</f>
        <v>15225</v>
      </c>
      <c r="CP121" s="95">
        <f>SUM(Tabelle2[[#This Row],[Apr 23 CF]:[Jun 23 CF]])</f>
        <v>12075</v>
      </c>
      <c r="CQ121" s="95">
        <f>SUM(Tabelle2[[#This Row],[Jul 23 CF]:[Sep 23 CF]])</f>
        <v>9870</v>
      </c>
      <c r="CR121" s="95">
        <f>SUM(Tabelle2[[#This Row],[Oct 23 CF]:[Dec 23 CF]])</f>
        <v>8820</v>
      </c>
      <c r="CS121" s="95">
        <f>SUM(Tabelle2[[#This Row],[Jan 24 CF]:[Mar 24 CF]])</f>
        <v>15490</v>
      </c>
      <c r="CT121" s="95">
        <f>SUM(Tabelle2[[#This Row],[Apr 24 CF]:[Jun 24 CF]])</f>
        <v>11445</v>
      </c>
      <c r="CU121" s="95">
        <f>SUM(Tabelle2[[#This Row],[Jul 24 CF]:[Sep 24 CF]])</f>
        <v>5670</v>
      </c>
      <c r="CV121" s="95">
        <f>SUM(Tabelle2[[#This Row],[Oct 24 CF]:[Dec 24 CF]])</f>
        <v>9170</v>
      </c>
      <c r="CW121" s="98">
        <v>50573</v>
      </c>
      <c r="CX121" s="275">
        <v>51417</v>
      </c>
      <c r="CY121" s="98">
        <v>33813</v>
      </c>
      <c r="CZ121" s="52">
        <v>43990</v>
      </c>
      <c r="DA121" s="52">
        <f>SUM(Tabelle2[[#This Row],[Jan 22 CF]:[Dec 22 CF]])</f>
        <v>49456</v>
      </c>
      <c r="DB121" s="98">
        <f>SUM(Tabelle2[[#This Row],[Jan 23 CF]:[Dec 23 CF]])</f>
        <v>45990</v>
      </c>
      <c r="DC121" s="98">
        <f>SUM(Tabelle2[[#This Row],[Jan 24 CF]:[Dec 24 CF]])</f>
        <v>41775</v>
      </c>
      <c r="DD121" s="98">
        <v>20000</v>
      </c>
      <c r="DE121" s="98">
        <v>15000</v>
      </c>
      <c r="DF121" s="98">
        <v>7500</v>
      </c>
      <c r="DG121" s="98">
        <v>0</v>
      </c>
      <c r="DH121" s="98">
        <v>0</v>
      </c>
      <c r="DI121" s="98">
        <v>0</v>
      </c>
      <c r="DJ121" s="98">
        <v>0</v>
      </c>
      <c r="DK121" s="98">
        <v>0</v>
      </c>
      <c r="DL121" s="98">
        <v>0</v>
      </c>
      <c r="DM121" s="98">
        <v>0</v>
      </c>
      <c r="DN121" s="95"/>
      <c r="DO121" s="95"/>
      <c r="DP121" s="226">
        <v>0.95</v>
      </c>
      <c r="DQ121" s="226">
        <v>0.92500000000000004</v>
      </c>
      <c r="DR121" s="226">
        <v>0.8</v>
      </c>
      <c r="DS121" s="226">
        <v>0.85</v>
      </c>
      <c r="DT121" s="226">
        <v>0.9</v>
      </c>
      <c r="DU121" s="226">
        <v>0.9</v>
      </c>
      <c r="DV121" s="226">
        <v>0.9</v>
      </c>
      <c r="DW121" s="226">
        <v>0.9</v>
      </c>
      <c r="DX121" s="226">
        <v>0.9</v>
      </c>
      <c r="DY121" s="226">
        <v>0.9</v>
      </c>
      <c r="DZ121" s="226">
        <v>0.9</v>
      </c>
      <c r="EA121" s="226">
        <v>0.88</v>
      </c>
      <c r="EB121" s="226">
        <v>0.9</v>
      </c>
      <c r="EC121" s="226">
        <v>0.93</v>
      </c>
      <c r="ED121" s="226">
        <v>0.93</v>
      </c>
      <c r="EE121" s="226">
        <v>0.9</v>
      </c>
      <c r="EF121" s="316">
        <v>0.9</v>
      </c>
      <c r="EG121" s="316">
        <v>0.9</v>
      </c>
      <c r="EH121" s="316">
        <v>0.86799999999999999</v>
      </c>
      <c r="EI121" s="226">
        <v>0.95</v>
      </c>
      <c r="EJ121" s="226">
        <v>0.95</v>
      </c>
      <c r="EK121" s="226">
        <v>0.95</v>
      </c>
      <c r="EL121" s="226">
        <v>0.97499999999999998</v>
      </c>
      <c r="EM121" s="226">
        <v>0.95</v>
      </c>
      <c r="EN121" s="226">
        <v>0.9</v>
      </c>
      <c r="EO121" s="226">
        <v>0.9</v>
      </c>
      <c r="EP121" s="226">
        <v>0.9</v>
      </c>
      <c r="EQ121" s="226">
        <v>0.9</v>
      </c>
      <c r="ER121" s="226">
        <v>0.9</v>
      </c>
      <c r="ES121" s="226">
        <v>0.9</v>
      </c>
      <c r="ET121" s="226">
        <v>0.9</v>
      </c>
      <c r="EU121" s="226">
        <v>0.9</v>
      </c>
      <c r="EV121" s="226">
        <v>0.9</v>
      </c>
      <c r="EW121" s="226">
        <v>0.9</v>
      </c>
      <c r="EX121" s="226">
        <v>0.9</v>
      </c>
      <c r="EY121" s="226">
        <v>0.9</v>
      </c>
      <c r="EZ121" s="316">
        <v>0.86799999999999999</v>
      </c>
      <c r="FA121" s="226">
        <v>0.9</v>
      </c>
      <c r="FB121" s="226">
        <v>0.9</v>
      </c>
      <c r="FC121" s="226">
        <v>0.9</v>
      </c>
      <c r="FD121" s="226">
        <v>0.95</v>
      </c>
      <c r="FE121" s="226">
        <v>0.95</v>
      </c>
      <c r="FF121" s="226">
        <v>0</v>
      </c>
      <c r="FG121" s="226">
        <v>0</v>
      </c>
      <c r="FH121" s="226">
        <v>0</v>
      </c>
      <c r="FI121" s="226">
        <v>0</v>
      </c>
      <c r="FJ121" s="226">
        <v>0</v>
      </c>
      <c r="FK121" s="226">
        <v>0</v>
      </c>
      <c r="FL121" s="226">
        <v>0</v>
      </c>
      <c r="FM121" s="195">
        <f t="shared" si="114"/>
        <v>4305</v>
      </c>
      <c r="FN121" s="195">
        <f t="shared" si="115"/>
        <v>4830</v>
      </c>
      <c r="FO121" s="195">
        <f t="shared" si="116"/>
        <v>3255</v>
      </c>
      <c r="FP121" s="195">
        <f t="shared" si="117"/>
        <v>4515</v>
      </c>
      <c r="FQ121" s="195">
        <f t="shared" si="118"/>
        <v>4835</v>
      </c>
      <c r="FR121" s="195">
        <f t="shared" si="119"/>
        <v>3990</v>
      </c>
      <c r="FS121" s="195">
        <f t="shared" si="120"/>
        <v>3045</v>
      </c>
      <c r="FT121" s="95">
        <f t="shared" si="121"/>
        <v>2621</v>
      </c>
      <c r="FU121" s="95">
        <f t="shared" si="122"/>
        <v>3885</v>
      </c>
      <c r="FV121" s="95">
        <f t="shared" si="123"/>
        <v>3675</v>
      </c>
      <c r="FW121" s="95">
        <f t="shared" si="124"/>
        <v>2310</v>
      </c>
      <c r="FX121" s="95">
        <f t="shared" si="125"/>
        <v>8190</v>
      </c>
      <c r="FY121" s="95">
        <f t="shared" si="126"/>
        <v>5355</v>
      </c>
      <c r="FZ121" s="95">
        <f t="shared" si="127"/>
        <v>3990</v>
      </c>
      <c r="GA121" s="95">
        <f t="shared" si="107"/>
        <v>5880</v>
      </c>
      <c r="GB121" s="95">
        <f t="shared" si="108"/>
        <v>3780</v>
      </c>
      <c r="GC121" s="95">
        <f t="shared" si="109"/>
        <v>3780</v>
      </c>
      <c r="GD121" s="95">
        <f t="shared" si="110"/>
        <v>4515</v>
      </c>
      <c r="GE121" s="95">
        <f t="shared" si="111"/>
        <v>2310</v>
      </c>
      <c r="GF121" s="95">
        <f t="shared" si="112"/>
        <v>3255</v>
      </c>
      <c r="GG121" s="95">
        <f t="shared" si="113"/>
        <v>4305</v>
      </c>
      <c r="GH121" s="95">
        <f t="shared" si="128"/>
        <v>1155</v>
      </c>
      <c r="GI121" s="95">
        <f>BW121*Tabelle2[[#This Row],[Nov 2023 AF]]</f>
        <v>3787.875</v>
      </c>
      <c r="GJ121" s="95">
        <f>BX121*Tabelle2[[#This Row],[Dec 2023 AF]]</f>
        <v>3591</v>
      </c>
      <c r="GK121" s="95">
        <f>BY121*Tabelle2[[#This Row],[Jan 2024 AF]]</f>
        <v>3168</v>
      </c>
      <c r="GL121" s="95">
        <f>BZ121*Tabelle2[[#This Row],[Feb 2024 AF]]</f>
        <v>4158</v>
      </c>
      <c r="GM121" s="95">
        <f>CA121*Tabelle2[[#This Row],[Mar 2024 AF]]</f>
        <v>6615</v>
      </c>
      <c r="GN121" s="95">
        <f>CB121*Tabelle2[[#This Row],[Apr 2024 AF]]</f>
        <v>4063.5</v>
      </c>
      <c r="GO121" s="95">
        <f>CC121*Tabelle2[[#This Row],[May 2024 AF]]</f>
        <v>3024</v>
      </c>
      <c r="GP121" s="95">
        <f>CD121*Tabelle2[[#This Row],[Jun 2024 AF]]</f>
        <v>3213</v>
      </c>
      <c r="GQ121" s="95">
        <f>CE121*Tabelle2[[#This Row],[Jul 2024 AF]]</f>
        <v>1228.5</v>
      </c>
      <c r="GR121" s="95">
        <f>CF121*Tabelle2[[#This Row],[Aug 2024 AF]]</f>
        <v>1701</v>
      </c>
      <c r="GS121" s="95">
        <f>CG121*Tabelle2[[#This Row],[Sep 2024 AF]]</f>
        <v>2173.5</v>
      </c>
      <c r="GT121" s="95">
        <f>CH121*Tabelle2[[#This Row],[Oct 2024 AF]]</f>
        <v>1323</v>
      </c>
      <c r="GU121" s="95">
        <f>CI121*Tabelle2[[#This Row],[Nov 2024 AF]]</f>
        <v>3465</v>
      </c>
      <c r="GV121" s="95">
        <f>CJ121*Tabelle2[[#This Row],[Dec 2024 AF]]</f>
        <v>3465</v>
      </c>
      <c r="GW121" s="95">
        <f>SUM(Tabelle2[[#This Row],[Jan 22 NF]:[Mar 22 NF]])</f>
        <v>12390</v>
      </c>
      <c r="GX121" s="95">
        <f>SUM(Tabelle2[[#This Row],[Apr 22 NF]:[Jun 22 NF]])</f>
        <v>13340</v>
      </c>
      <c r="GY121" s="95">
        <f>SUM(Tabelle2[[#This Row],[Jul 22 NF]:[Sep 22 NF]])</f>
        <v>9551</v>
      </c>
      <c r="GZ121" s="95">
        <f>SUM(Tabelle2[[#This Row],[Oct 22 NF]:[Dec 22 NF]])</f>
        <v>14175</v>
      </c>
      <c r="HA121" s="98">
        <f>SUM(Tabelle2[[#This Row],[Jan 23 NF]:[Mar 23 NF]])</f>
        <v>15225</v>
      </c>
      <c r="HB121" s="98">
        <f>SUM(Tabelle2[[#This Row],[Apr 23 NF]:[Jun 23 NF]])</f>
        <v>12075</v>
      </c>
      <c r="HC121" s="98">
        <f>SUM(Tabelle2[[#This Row],[Jul 23 NF]:[Sep 23 NF]])</f>
        <v>9870</v>
      </c>
      <c r="HD121" s="98">
        <f>SUM(Tabelle2[[#This Row],[Oct 23 NF]:[Dec 23 NF]])</f>
        <v>8533.875</v>
      </c>
      <c r="HE121" s="95">
        <f>SUM(Tabelle2[[#This Row],[Jan 24 NF]:[Mar 24 NF]])</f>
        <v>13941</v>
      </c>
      <c r="HF121" s="98">
        <f>SUM(Tabelle2[[#This Row],[Apr 24 NF]:[Jun 24 NF]])</f>
        <v>10300.5</v>
      </c>
      <c r="HG121" s="98">
        <f>SUM(Tabelle2[[#This Row],[Jul 24 NF]:[Sep 24 NF]])</f>
        <v>5103</v>
      </c>
      <c r="HH121" s="98">
        <f>SUM(Tabelle2[[#This Row],[Oct 24 NF]:[Dec 24 NF]])</f>
        <v>8253</v>
      </c>
      <c r="HI121" s="75">
        <v>0</v>
      </c>
      <c r="HJ121" s="75">
        <v>0</v>
      </c>
      <c r="HK121" s="75">
        <v>0</v>
      </c>
      <c r="HL121" s="75">
        <v>0</v>
      </c>
      <c r="HM121" s="75">
        <v>0</v>
      </c>
      <c r="HN121" s="75">
        <v>0</v>
      </c>
      <c r="HO121" s="75">
        <v>0</v>
      </c>
      <c r="HP121" s="75">
        <v>0</v>
      </c>
      <c r="HQ121" s="75">
        <v>0</v>
      </c>
      <c r="HR121" s="75">
        <v>0</v>
      </c>
      <c r="HS121" s="75">
        <v>0</v>
      </c>
      <c r="HT121" s="75">
        <v>3570</v>
      </c>
      <c r="HU121" s="75">
        <v>34186</v>
      </c>
      <c r="HV121" s="98">
        <v>50573</v>
      </c>
      <c r="HW121" s="98">
        <v>51417</v>
      </c>
      <c r="HX121" s="98">
        <v>33813</v>
      </c>
      <c r="HY121" s="98">
        <v>43990</v>
      </c>
      <c r="HZ121" s="98">
        <f>SUM(Tabelle2[[#This Row],[Jan 22 NF]:[Dec 22 NF]])</f>
        <v>49456</v>
      </c>
      <c r="IA121" s="98">
        <f>SUM(Tabelle2[[#This Row],[Jan 23 NF]:[Dec 23 NF]])</f>
        <v>45703.875</v>
      </c>
      <c r="IB121" s="98">
        <f>SUM(Tabelle2[[#This Row],[Jan 24 NF]:[Dec 24 NF]])</f>
        <v>37597.5</v>
      </c>
      <c r="IC121" s="98">
        <f>IFERROR(Tabelle2[[#This Row],[2025 CF]]*Tabelle2[[#This Row],[2025 AF]],0)</f>
        <v>18000</v>
      </c>
      <c r="ID121" s="98">
        <f>IFERROR(Tabelle2[[#This Row],[2026 CF]]*Tabelle2[[#This Row],[2026 AF]],0)</f>
        <v>13500</v>
      </c>
      <c r="IE121" s="98">
        <f>IFERROR(Tabelle2[[#This Row],[2027 CF]]*Tabelle2[[#This Row],[2027 AF]],0)</f>
        <v>7125</v>
      </c>
      <c r="IF121" s="98">
        <f>IFERROR(Tabelle2[[#This Row],[2028 CF]]*Tabelle2[[#This Row],[2028 AF]],0)</f>
        <v>0</v>
      </c>
      <c r="IG121" s="98">
        <f>IFERROR(Tabelle2[[#This Row],[2029 CF]]*Tabelle2[[#This Row],[2029 AF]],0)</f>
        <v>0</v>
      </c>
      <c r="IH121" s="98">
        <f>IFERROR(Tabelle2[[#This Row],[2030 CF]]*Tabelle2[[#This Row],[2030 AF]],0)</f>
        <v>0</v>
      </c>
      <c r="II121" s="98">
        <f>IFERROR(Tabelle2[[#This Row],[2031 CF]]*Tabelle2[[#This Row],[2031 AF]],0)</f>
        <v>0</v>
      </c>
      <c r="IJ121" s="98">
        <f>IFERROR(Tabelle2[[#This Row],[2032 CF]]*Tabelle2[[#This Row],[2032 AF]],0)</f>
        <v>0</v>
      </c>
      <c r="IK121" s="98">
        <f>IFERROR(Tabelle2[[#This Row],[2033 CF]]*Tabelle2[[#This Row],[2033 AF]],0)</f>
        <v>0</v>
      </c>
      <c r="IL121" s="98">
        <f>IFERROR(Tabelle2[[#This Row],[2034 CF]]*Tabelle2[[#This Row],[2034 AF]],0)</f>
        <v>0</v>
      </c>
      <c r="IM121" s="98">
        <f>IFERROR(Tabelle2[[#This Row],[2035 CF]]*Tabelle2[[#This Row],[2035 AF]],0)</f>
        <v>0</v>
      </c>
      <c r="IN121" s="51">
        <v>4404.9599999999991</v>
      </c>
      <c r="IO121" s="51">
        <v>4302.7039999999997</v>
      </c>
      <c r="IP121" s="51">
        <v>5119.9749999999995</v>
      </c>
      <c r="IQ121" s="51">
        <v>4216.215365590112</v>
      </c>
      <c r="IR121" s="51">
        <v>4955.58</v>
      </c>
      <c r="IS121" s="51">
        <v>4722.4800000000005</v>
      </c>
      <c r="IT121" s="51">
        <v>4493.4049999999997</v>
      </c>
      <c r="IU121" s="51">
        <v>3954.2999999999997</v>
      </c>
      <c r="IV121" s="51">
        <v>5188.05</v>
      </c>
      <c r="IW121" s="51">
        <v>4722.4800000000005</v>
      </c>
      <c r="IX121" s="51">
        <v>4955.58</v>
      </c>
      <c r="IY121" s="51">
        <v>3178.7</v>
      </c>
      <c r="IZ121" s="199">
        <v>13827.638999999999</v>
      </c>
      <c r="JA121" s="199">
        <v>13894.275365590111</v>
      </c>
      <c r="JB121" s="199">
        <v>13635.755000000001</v>
      </c>
      <c r="JC121" s="199">
        <v>12856.760000000002</v>
      </c>
      <c r="JD121" s="199">
        <v>54214.429365590113</v>
      </c>
      <c r="JE121" s="196">
        <v>2465.6323889738946</v>
      </c>
      <c r="JF121" s="196">
        <v>2382.4185050691412</v>
      </c>
      <c r="JG121" s="196">
        <v>2497.8926165644584</v>
      </c>
      <c r="JH121" s="196">
        <v>2280.7513262665166</v>
      </c>
      <c r="JI121" s="196">
        <v>2412.8695678116151</v>
      </c>
      <c r="JJ121" s="196">
        <v>2090.1052256608</v>
      </c>
      <c r="JK121" s="196">
        <v>2064.6151710228746</v>
      </c>
      <c r="JL121" s="196">
        <v>1655.9363982163757</v>
      </c>
      <c r="JM121" s="196">
        <v>2321.6578604250171</v>
      </c>
      <c r="JN121" s="196">
        <v>2378.4924955960714</v>
      </c>
      <c r="JO121" s="196">
        <v>2150.8393549830739</v>
      </c>
      <c r="JP121" s="196">
        <v>1338.7890894101622</v>
      </c>
      <c r="JQ121" s="196">
        <f>SUM(Tabelle2[[#This Row],[Jan-23B]:[Mar-23B]])</f>
        <v>7345.9435106074943</v>
      </c>
      <c r="JR121" s="196">
        <f>SUM(Tabelle2[[#This Row],[Apr-23B]:[Jun-23B]])</f>
        <v>6783.7261197389316</v>
      </c>
      <c r="JS121" s="196">
        <f>SUM(Tabelle2[[#This Row],[Jul-23B]:[Sep-23B]])</f>
        <v>6042.2094296642672</v>
      </c>
      <c r="JT121" s="196">
        <f>SUM(Tabelle2[[#This Row],[Oct-23B]:[Dec-23B]])</f>
        <v>5868.1209399893069</v>
      </c>
      <c r="JU121" s="196">
        <f>SUM(Tabelle2[[#This Row],[1Q23 B1]:[4Q23 B]])</f>
        <v>26040</v>
      </c>
      <c r="JV121" s="196">
        <v>25800</v>
      </c>
      <c r="JW121" s="196">
        <v>27000</v>
      </c>
      <c r="JX121" s="196">
        <v>27000</v>
      </c>
      <c r="JY121" s="196">
        <v>13500</v>
      </c>
      <c r="JZ121" s="196">
        <v>7125</v>
      </c>
      <c r="KA121" s="196">
        <v>4322.8247783999996</v>
      </c>
      <c r="KB121" s="196">
        <v>4523.8863959999999</v>
      </c>
      <c r="KC121" s="196">
        <v>4523.8863959999999</v>
      </c>
      <c r="KD121" s="196">
        <v>2261.9431979999999</v>
      </c>
      <c r="KE121" s="196">
        <v>1193.8033544999998</v>
      </c>
      <c r="KF121" s="196" t="str">
        <f>IF(SUM(Tabelle2[[#This Row],[2018 NF]:[2028 NF]],Tabelle2[[#This Row],[2023 B]])&gt;0,"yes","no")</f>
        <v>yes</v>
      </c>
      <c r="KG121" s="196" t="str">
        <f>IFERROR(INDEX(Tabelle2[[#Headers],[2005 NF]:[2034 NF]],MATCH(TRUE,INDEX(Tabelle2[[#This Row],[2005 NF]:[2034 NF]]&gt;1000,),0)),0)</f>
        <v>2016 NF</v>
      </c>
      <c r="KH121" s="196" t="str">
        <f>IFERROR(LOOKUP(2,1/(Tabelle2[[#This Row],[2005 NF]:[2035 NF]]&gt;1000),Tabelle2[[#Headers],[2005 NF]:[2035 NF]]),0)</f>
        <v>2027 NF</v>
      </c>
      <c r="KI121" s="196">
        <f>SUM(Tabelle2[[#This Row],[Jan 23 NF]:[Mar 23 NF]])</f>
        <v>15225</v>
      </c>
      <c r="KJ121" s="196">
        <f>SUM(Tabelle2[[#This Row],[Jan-23B]:[Mar-23B]])</f>
        <v>7345.9435106074943</v>
      </c>
      <c r="KK121" s="52">
        <v>721.30855313999996</v>
      </c>
      <c r="KL121" s="52">
        <v>809.27301083999998</v>
      </c>
      <c r="KM121" s="52">
        <v>545.37963773999991</v>
      </c>
      <c r="KN121" s="52">
        <v>756.49433621999992</v>
      </c>
      <c r="KO121" s="52">
        <v>810.1107675799999</v>
      </c>
      <c r="KP121" s="52">
        <v>668.52987852000001</v>
      </c>
      <c r="KQ121" s="52">
        <v>510.19385465999994</v>
      </c>
      <c r="KR121" s="52">
        <v>439.15208310799994</v>
      </c>
      <c r="KS121" s="52">
        <v>650.93698697999992</v>
      </c>
      <c r="KT121" s="52">
        <v>615.75120389999995</v>
      </c>
      <c r="KU121" s="52">
        <v>387.04361387999995</v>
      </c>
      <c r="KV121" s="52">
        <v>1372.24554012</v>
      </c>
      <c r="KW121" s="52">
        <v>897.2374685399999</v>
      </c>
      <c r="KX121" s="52">
        <v>668.52987852000001</v>
      </c>
      <c r="KY121" s="52">
        <v>985.20192623999992</v>
      </c>
      <c r="KZ121" s="52">
        <v>633.34409543999993</v>
      </c>
      <c r="LA121" s="52" t="e">
        <f>$AV121*2.204623/#REF!*$AP121*Tabelle2[[#This Row],[May 23 NF]]</f>
        <v>#REF!</v>
      </c>
      <c r="LB121" s="52" t="e">
        <f>$AV121*2.204623/#REF!*$AP121*Tabelle2[[#This Row],[Jun 23 NF]]</f>
        <v>#REF!</v>
      </c>
      <c r="LC121" s="52" t="e">
        <f>$AV121*2.204623/#REF!*$AP121*Tabelle2[[#This Row],[Jul 23 NF]]</f>
        <v>#REF!</v>
      </c>
      <c r="LD121" s="52" t="e">
        <f>$AV121*2.204623/#REF!*$AP121*Tabelle2[[#This Row],[Aug 23 NF]]</f>
        <v>#REF!</v>
      </c>
      <c r="LE121" s="52" t="e">
        <f>$AV121*2.204623/#REF!*$AP121*Tabelle2[[#This Row],[Sep 23 NF]]</f>
        <v>#REF!</v>
      </c>
      <c r="LF121" s="52" t="e">
        <f>$AV121*2.204623/#REF!*$AP121*Tabelle2[[#This Row],[Oct 23 NF]]</f>
        <v>#REF!</v>
      </c>
      <c r="LG121" s="52" t="e">
        <f>$AV121*2.204623/#REF!*$AP121*Tabelle2[[#This Row],[Nov 23 NF]]</f>
        <v>#REF!</v>
      </c>
      <c r="LH121" s="52" t="e">
        <f>$AV121*2.204623/#REF!*$AP121*Tabelle2[[#This Row],[Dec 23 NF]]</f>
        <v>#REF!</v>
      </c>
      <c r="LI121" s="52" t="e">
        <f>$AV121*2.204623/#REF!*$AP121*Tabelle2[[#This Row],[Jan 24 NF]]</f>
        <v>#REF!</v>
      </c>
      <c r="LJ121" s="52" t="e">
        <f>$AV121*2.204623/#REF!*$AP121*Tabelle2[[#This Row],[Feb 24 NF]]</f>
        <v>#REF!</v>
      </c>
      <c r="LK121" s="52" t="e">
        <f>$AV121*2.204623/#REF!*$AP121*Tabelle2[[#This Row],[Mar 24 NF]]</f>
        <v>#REF!</v>
      </c>
      <c r="LL121" s="52" t="e">
        <f>$AV121*2.204623/#REF!*$AP121*Tabelle2[[#This Row],[Apr 24 NF]]</f>
        <v>#REF!</v>
      </c>
      <c r="LM121" s="52" t="e">
        <f>$AV121*2.204623/#REF!*$AP121*Tabelle2[[#This Row],[May 24 NF]]</f>
        <v>#REF!</v>
      </c>
      <c r="LN121" s="52" t="e">
        <f>$AV121*2.204623/#REF!*$AP121*Tabelle2[[#This Row],[Jun 24 NF]]</f>
        <v>#REF!</v>
      </c>
      <c r="LO121" s="52" t="e">
        <f>$AV121*2.204623/#REF!*$AP121*Tabelle2[[#This Row],[Jul 24 NF]]</f>
        <v>#REF!</v>
      </c>
      <c r="LP121" s="52" t="e">
        <f>$AV121*2.204623/#REF!*$AP121*Tabelle2[[#This Row],[Aug 24 NF]]</f>
        <v>#REF!</v>
      </c>
      <c r="LQ121" s="52" t="e">
        <f>$AV121*2.204623/#REF!*$AP121*Tabelle2[[#This Row],[Sep 24 NF]]</f>
        <v>#REF!</v>
      </c>
      <c r="LR121" s="52" t="e">
        <f>$AV121*2.204623/#REF!*$AP121*Tabelle2[[#This Row],[Oct 24 NF]]</f>
        <v>#REF!</v>
      </c>
      <c r="LS121" s="52" t="e">
        <f>$AV121*2.204623/#REF!*$AP121*Tabelle2[[#This Row],[Nov 24 NF]]</f>
        <v>#REF!</v>
      </c>
      <c r="LT121" s="52" t="e">
        <f>$AV121*2.204623/#REF!*$AP121*Tabelle2[[#This Row],[Dec 24 NF]]</f>
        <v>#REF!</v>
      </c>
      <c r="LU121" s="198">
        <f>SUM(Tabelle2[[#This Row],[Jan 22 EV]:[Mar 22 EV]])</f>
        <v>2075.9612017199997</v>
      </c>
      <c r="LV121" s="198">
        <f>SUM(Tabelle2[[#This Row],[Apr 22 EV]:[Jun 22 EV]])</f>
        <v>2235.1349823199998</v>
      </c>
      <c r="LW121" s="198">
        <f>SUM(Tabelle2[[#This Row],[Jul 22 EV]:[Sep 22 EV]])</f>
        <v>1600.2829247479999</v>
      </c>
      <c r="LX121" s="198">
        <f>SUM(Tabelle2[[#This Row],[Oct 22 EV]:[Dec 22 EV]])</f>
        <v>2375.0403578999999</v>
      </c>
      <c r="LY121" s="198">
        <f>SUM(Tabelle2[[#This Row],[Jan 23 EV]:[Mar 23 EV]])</f>
        <v>2550.9692732999997</v>
      </c>
      <c r="LZ121" s="198" t="e">
        <f>SUM(Tabelle2[[#This Row],[Apr 23 EV]:[Jun 23 EV]])</f>
        <v>#REF!</v>
      </c>
      <c r="MA121" s="198" t="e">
        <f>SUM(Tabelle2[[#This Row],[Jul 23 EV]:[Sep 23 EV]])</f>
        <v>#REF!</v>
      </c>
      <c r="MB121" s="198" t="e">
        <f>SUM(Tabelle2[[#This Row],[Oct 23 EV]:[Dec 23 EV]])</f>
        <v>#REF!</v>
      </c>
      <c r="MC121" s="198" t="e">
        <f>SUM(Tabelle2[[#This Row],[Jan 24 EV]:[Mar 24 EV]])</f>
        <v>#REF!</v>
      </c>
      <c r="MD121" s="198" t="e">
        <f>SUM(Tabelle2[[#This Row],[Apr 24 EV]:[Jun 24 EV]])</f>
        <v>#REF!</v>
      </c>
      <c r="ME121" s="198" t="e">
        <f>SUM(Tabelle2[[#This Row],[Jul 24 EV]:[Sep 24 EV]])</f>
        <v>#REF!</v>
      </c>
      <c r="MF121" s="198" t="e">
        <f>SUM(Tabelle2[[#This Row],[Oct 24 EV]:[Dec 24 EV]])</f>
        <v>#REF!</v>
      </c>
      <c r="MG121" s="74">
        <v>0</v>
      </c>
      <c r="MH121" s="74">
        <v>0</v>
      </c>
      <c r="MI121" s="74">
        <v>0</v>
      </c>
      <c r="MJ121" s="74">
        <v>0</v>
      </c>
      <c r="MK121" s="74">
        <v>0</v>
      </c>
      <c r="ML121" s="74">
        <v>0</v>
      </c>
      <c r="MM121" s="74">
        <v>0</v>
      </c>
      <c r="MN121" s="74">
        <v>0</v>
      </c>
      <c r="MO121" s="75">
        <v>0</v>
      </c>
      <c r="MP121" s="98">
        <v>598.15831235999997</v>
      </c>
      <c r="MQ121" s="98" t="e">
        <f>$AS121*2.204623/#REF!*$AP121*HU121</f>
        <v>#REF!</v>
      </c>
      <c r="MR121" s="98" t="e">
        <f>$AT121*2.204623/#REF!*$AP121*HV121</f>
        <v>#REF!</v>
      </c>
      <c r="MS121" s="98">
        <v>8614.9876601159995</v>
      </c>
      <c r="MT121" s="98">
        <v>5665.4137299240001</v>
      </c>
      <c r="MU121" s="98">
        <v>7370.5837985199996</v>
      </c>
      <c r="MV121" s="98">
        <f>SUM(Tabelle2[[#This Row],[Jan 22 EV]:[Dec 22 EV]])</f>
        <v>8286.4194666879994</v>
      </c>
      <c r="MW121" s="98" t="e">
        <f>SUM(Tabelle2[[#This Row],[Jan 23 EV]:[Dec 23 EV]])</f>
        <v>#REF!</v>
      </c>
      <c r="MX121" s="98" t="e">
        <f>SUM(Tabelle2[[#This Row],[Jan 24 EV]:[Dec 24 EV]])</f>
        <v>#REF!</v>
      </c>
      <c r="MY121" s="98">
        <f t="shared" si="95"/>
        <v>3015.9242639999998</v>
      </c>
      <c r="MZ121" s="98">
        <f t="shared" si="96"/>
        <v>2261.9431979999999</v>
      </c>
      <c r="NA121" s="98">
        <f t="shared" si="97"/>
        <v>1193.8033544999998</v>
      </c>
      <c r="NB121" s="98">
        <f t="shared" si="98"/>
        <v>0</v>
      </c>
      <c r="NC121" s="52">
        <v>738.05698588607981</v>
      </c>
      <c r="ND121" s="52">
        <v>720.92385524499196</v>
      </c>
      <c r="NE121" s="52">
        <v>857.8587129762999</v>
      </c>
      <c r="NF121" s="52">
        <v>706.43256796293599</v>
      </c>
      <c r="NG121" s="52">
        <v>830.31410912183992</v>
      </c>
      <c r="NH121" s="52">
        <v>791.25788990304</v>
      </c>
      <c r="NI121" s="52">
        <v>752.8760648599399</v>
      </c>
      <c r="NJ121" s="52">
        <v>662.54829539639991</v>
      </c>
      <c r="NK121" s="52">
        <v>869.26477099139993</v>
      </c>
      <c r="NL121" s="52">
        <v>791.25788990304</v>
      </c>
      <c r="NM121" s="52">
        <v>830.31410912183992</v>
      </c>
      <c r="NN121" s="52">
        <v>532.59546988759996</v>
      </c>
      <c r="NO121" s="198">
        <f t="shared" si="102"/>
        <v>2316.8395541073719</v>
      </c>
      <c r="NP121" s="198">
        <f t="shared" si="103"/>
        <v>2328.0045669878159</v>
      </c>
      <c r="NQ121" s="198">
        <f t="shared" si="104"/>
        <v>2284.6891312477396</v>
      </c>
      <c r="NR121" s="198">
        <f t="shared" si="105"/>
        <v>2154.1674689124798</v>
      </c>
      <c r="NS121" s="198">
        <f t="shared" si="106"/>
        <v>9083.7007212554072</v>
      </c>
      <c r="NT121" s="198">
        <v>413.12003044503643</v>
      </c>
      <c r="NU121" s="198">
        <v>399.17743202447946</v>
      </c>
      <c r="NV121" s="198">
        <v>418.52527506462218</v>
      </c>
      <c r="NW121" s="198">
        <v>382.14295916874272</v>
      </c>
      <c r="NX121" s="198">
        <v>404.2795486350135</v>
      </c>
      <c r="NY121" s="198">
        <v>350.19994802131129</v>
      </c>
      <c r="NZ121" s="198">
        <v>345.92905500613318</v>
      </c>
      <c r="OA121" s="198">
        <v>277.45437572341854</v>
      </c>
      <c r="OB121" s="198">
        <v>388.99690410900746</v>
      </c>
      <c r="OC121" s="198">
        <v>398.51962384500587</v>
      </c>
      <c r="OD121" s="198">
        <v>360.3760332588646</v>
      </c>
      <c r="OE121" s="198">
        <v>224.31591661836521</v>
      </c>
      <c r="OF121" s="198">
        <f>SUM(Tabelle2[[#This Row],[Jan 23 B EV]:[Mar 23 B EV]])</f>
        <v>1230.822737534138</v>
      </c>
      <c r="OG121" s="198">
        <f>SUM(Tabelle2[[#This Row],[Apr 23 B EV]:[Jun 23 B EV]])</f>
        <v>1136.6224558250674</v>
      </c>
      <c r="OH121" s="198">
        <f>SUM(Tabelle2[[#This Row],[Jul 23 B EV]:[Sep 23 B EV]])</f>
        <v>1012.3803348385592</v>
      </c>
      <c r="OI121" s="198">
        <f>SUM(Tabelle2[[#This Row],[Oct 23 B EV]:[Dec 23 B EV]])</f>
        <v>983.2115737222357</v>
      </c>
      <c r="OJ121" s="198">
        <f>SUM(Tabelle2[[#This Row],[Jan 23 B EV]:[Dec 23 B EV]])</f>
        <v>4363.0371019200002</v>
      </c>
      <c r="OK121" s="75"/>
      <c r="OL121" s="75"/>
      <c r="OM121" s="43" t="s">
        <v>959</v>
      </c>
      <c r="ON121" s="43" t="s">
        <v>975</v>
      </c>
      <c r="OO121" s="43">
        <v>0</v>
      </c>
      <c r="OP121" s="43">
        <v>0</v>
      </c>
      <c r="OQ121" s="75"/>
      <c r="OR121" s="75"/>
      <c r="OS121" s="75"/>
      <c r="OT121" s="75"/>
      <c r="OU121" s="75"/>
      <c r="OV121" s="75"/>
      <c r="OW121" s="75"/>
      <c r="OX121" s="198" t="s">
        <v>1229</v>
      </c>
      <c r="OY121" s="198" t="s">
        <v>1229</v>
      </c>
      <c r="OZ121" s="198" t="s">
        <v>1229</v>
      </c>
      <c r="PA121" s="198" t="s">
        <v>1229</v>
      </c>
      <c r="PB121" s="353" t="s">
        <v>1229</v>
      </c>
      <c r="PC121" s="130" t="s">
        <v>57</v>
      </c>
      <c r="PD121" s="53" t="s">
        <v>162</v>
      </c>
      <c r="PE121" s="53" t="s">
        <v>159</v>
      </c>
      <c r="PF121" s="53" t="s">
        <v>45</v>
      </c>
      <c r="PG121" s="53">
        <v>0</v>
      </c>
      <c r="PH121" s="53">
        <v>0</v>
      </c>
      <c r="PI121" s="53">
        <v>1</v>
      </c>
      <c r="PJ121" s="53" t="s">
        <v>45</v>
      </c>
      <c r="PK121" s="53">
        <v>0</v>
      </c>
      <c r="PL121" s="53">
        <v>0</v>
      </c>
      <c r="PM121" s="317"/>
      <c r="PN121" s="53" t="s">
        <v>981</v>
      </c>
      <c r="PO121" s="53" t="s">
        <v>17</v>
      </c>
      <c r="PP121" s="200">
        <v>2407.8740082170316</v>
      </c>
      <c r="PQ121" s="56">
        <v>2220.7924770497352</v>
      </c>
      <c r="PR121" s="56">
        <v>2393.0833333333335</v>
      </c>
      <c r="PS121" s="56">
        <v>2425</v>
      </c>
      <c r="PT121" s="200">
        <v>2151.6666666666665</v>
      </c>
      <c r="PU121" s="200">
        <v>2059.5416666666665</v>
      </c>
      <c r="PV121" s="200">
        <v>2813.8101851851857</v>
      </c>
      <c r="PW121" s="200">
        <v>3372.4709444775326</v>
      </c>
      <c r="PX121" s="200" t="e">
        <f>IF($PI121=1,SUMIF(#REF!,$PF121,#REF!),SUMIF(#REF!,$PJ121,#REF!))</f>
        <v>#REF!</v>
      </c>
      <c r="PY121" s="200" t="e">
        <f>IF($PI121=1,SUMIF(#REF!,$PF121,#REF!),SUMIF(#REF!,$PJ121,#REF!))</f>
        <v>#REF!</v>
      </c>
      <c r="PZ121" s="200" t="e">
        <f>IF($PI121=1,SUMIF(#REF!,$PF121,#REF!),SUMIF(#REF!,$PJ121,#REF!))</f>
        <v>#REF!</v>
      </c>
      <c r="QA121" s="200" t="e">
        <f>IF($PI121=1,SUMIF(#REF!,$PF121,#REF!),SUMIF(#REF!,$PJ121,#REF!))</f>
        <v>#REF!</v>
      </c>
      <c r="QB121" s="200" t="e">
        <f>IF($PI121=1,SUMIF(#REF!,$PF121,#REF!),SUMIF(#REF!,$PJ121,#REF!))</f>
        <v>#REF!</v>
      </c>
      <c r="QC121" s="200" t="e">
        <f>IF($PI121=1,SUMIF(#REF!,$PF121,#REF!),SUMIF(#REF!,$PJ121,#REF!))</f>
        <v>#REF!</v>
      </c>
      <c r="QD121" s="57">
        <f t="shared" si="99"/>
        <v>5.3165771900570657</v>
      </c>
      <c r="QE121" s="57">
        <f t="shared" si="100"/>
        <v>5.7290414999999992</v>
      </c>
      <c r="QF121" s="57">
        <f t="shared" si="94"/>
        <v>5.8054499999999987</v>
      </c>
      <c r="QG121" s="57">
        <f t="shared" si="101"/>
        <v>5.1510899999999991</v>
      </c>
      <c r="QH121" s="57">
        <f t="shared" si="87"/>
        <v>4.930542749999999</v>
      </c>
      <c r="QI121" s="57">
        <f t="shared" si="88"/>
        <v>6.7362615833333335</v>
      </c>
      <c r="QJ121" s="57">
        <f>IF(Tabelle2[[#This Row],[Index and Premium Usage]]=1,($AW121*(1+$AZ121))*(PW121*(1+$PG121)+$PH121)/1000,($AW121*(1+$AZ121))*(PW121*(1+$PG121)+$PK121)/1000)</f>
        <v>8.073695441079213</v>
      </c>
      <c r="QK121" s="57" t="e">
        <f>IF($PI121=1,($AW121*(1+$AY121))*(PX121*(1+$PG121)+$PH121)/1000,($AW121*(1+$AZ121))*(PX121*(1+$PG121)+$PK121+Tabelle2[[#This Row],[Premium VW 2023]])/1000)</f>
        <v>#REF!</v>
      </c>
      <c r="QL121" s="57" t="e">
        <f t="shared" si="89"/>
        <v>#REF!</v>
      </c>
      <c r="QM121" s="57" t="e">
        <f t="shared" si="90"/>
        <v>#REF!</v>
      </c>
      <c r="QN121" s="57" t="e">
        <f t="shared" si="91"/>
        <v>#REF!</v>
      </c>
      <c r="QO121" s="57" t="e">
        <f t="shared" si="92"/>
        <v>#REF!</v>
      </c>
      <c r="QP121" s="57" t="e">
        <f t="shared" si="93"/>
        <v>#REF!</v>
      </c>
    </row>
    <row r="122" spans="1:458" ht="15" customHeight="1">
      <c r="A122" s="94" t="s">
        <v>812</v>
      </c>
      <c r="B122" s="94" t="s">
        <v>87</v>
      </c>
      <c r="C122" s="94" t="s">
        <v>1553</v>
      </c>
      <c r="D122" s="94" t="s">
        <v>108</v>
      </c>
      <c r="E122" s="173" t="s">
        <v>304</v>
      </c>
      <c r="F122" s="94" t="s">
        <v>304</v>
      </c>
      <c r="G122" s="94" t="s">
        <v>304</v>
      </c>
      <c r="H122" s="2" t="s">
        <v>1558</v>
      </c>
      <c r="I122" s="188" t="s">
        <v>248</v>
      </c>
      <c r="J122" s="94" t="s">
        <v>708</v>
      </c>
      <c r="K122" s="94" t="s">
        <v>28</v>
      </c>
      <c r="L122" s="94" t="s">
        <v>28</v>
      </c>
      <c r="M122" s="2" t="s">
        <v>359</v>
      </c>
      <c r="N122" s="2">
        <v>0</v>
      </c>
      <c r="O122" s="1" t="s">
        <v>715</v>
      </c>
      <c r="P122" s="3">
        <v>0</v>
      </c>
      <c r="Q122" s="2">
        <v>0</v>
      </c>
      <c r="R122" s="94"/>
      <c r="S122" s="94"/>
      <c r="T122" s="94" t="s">
        <v>1282</v>
      </c>
      <c r="U122" s="94" t="s">
        <v>38</v>
      </c>
      <c r="V122" s="94"/>
      <c r="W122" s="94"/>
      <c r="X122" s="94"/>
      <c r="Y122" s="2" t="s">
        <v>257</v>
      </c>
      <c r="Z122" s="2" t="s">
        <v>261</v>
      </c>
      <c r="AA122" s="2" t="s">
        <v>716</v>
      </c>
      <c r="AB122" s="2" t="s">
        <v>1229</v>
      </c>
      <c r="AC122" s="2" t="s">
        <v>1119</v>
      </c>
      <c r="AD122" s="94"/>
      <c r="AE122" s="94"/>
      <c r="AF122" s="94" t="s">
        <v>119</v>
      </c>
      <c r="AG122" s="2">
        <v>0</v>
      </c>
      <c r="AH122" s="2">
        <v>0</v>
      </c>
      <c r="AI122" s="2">
        <v>0</v>
      </c>
      <c r="AJ122" s="2" t="s">
        <v>120</v>
      </c>
      <c r="AK122" s="20"/>
      <c r="AL122" s="24"/>
      <c r="AM122" s="24"/>
      <c r="AN122" s="24"/>
      <c r="AO122" s="24"/>
      <c r="AP122" s="13">
        <v>1</v>
      </c>
      <c r="AQ122" s="42"/>
      <c r="AR122" s="37">
        <v>4.67</v>
      </c>
      <c r="AS122" s="73">
        <v>4.67</v>
      </c>
      <c r="AT122" s="73">
        <v>4.67</v>
      </c>
      <c r="AU122" s="33">
        <v>4.67</v>
      </c>
      <c r="AV122" s="33">
        <v>4.67</v>
      </c>
      <c r="AW122" s="33">
        <v>4.67</v>
      </c>
      <c r="AX122" s="193"/>
      <c r="AY122" s="61">
        <v>0.05</v>
      </c>
      <c r="AZ122" s="61">
        <v>0.05</v>
      </c>
      <c r="BA122" s="96">
        <v>960</v>
      </c>
      <c r="BB122" s="96">
        <v>1080</v>
      </c>
      <c r="BC122" s="96">
        <v>523</v>
      </c>
      <c r="BD122" s="96">
        <v>840</v>
      </c>
      <c r="BE122" s="133">
        <v>880</v>
      </c>
      <c r="BF122" s="133">
        <v>640</v>
      </c>
      <c r="BG122" s="133">
        <v>1280</v>
      </c>
      <c r="BH122" s="133">
        <v>600</v>
      </c>
      <c r="BI122" s="133">
        <v>800</v>
      </c>
      <c r="BJ122" s="133">
        <v>-209</v>
      </c>
      <c r="BK122" s="133">
        <v>0</v>
      </c>
      <c r="BL122" s="133">
        <v>1560</v>
      </c>
      <c r="BM122" s="96">
        <v>800</v>
      </c>
      <c r="BN122" s="96">
        <v>760</v>
      </c>
      <c r="BO122" s="96">
        <v>1122</v>
      </c>
      <c r="BP122" s="96">
        <v>1080</v>
      </c>
      <c r="BQ122" s="96">
        <v>440</v>
      </c>
      <c r="BR122" s="96">
        <v>720</v>
      </c>
      <c r="BS122" s="96">
        <v>920</v>
      </c>
      <c r="BT122" s="96">
        <v>400</v>
      </c>
      <c r="BU122" s="96">
        <v>840</v>
      </c>
      <c r="BV122" s="96">
        <v>480</v>
      </c>
      <c r="BW122" s="96">
        <v>400</v>
      </c>
      <c r="BX122" s="96">
        <v>1200</v>
      </c>
      <c r="BY122" s="96">
        <v>480</v>
      </c>
      <c r="BZ122" s="96">
        <v>1200</v>
      </c>
      <c r="CA122" s="96">
        <v>1200</v>
      </c>
      <c r="CB122" s="96">
        <v>840</v>
      </c>
      <c r="CC122" s="96">
        <v>840</v>
      </c>
      <c r="CD122" s="96">
        <v>840</v>
      </c>
      <c r="CE122" s="96">
        <v>360</v>
      </c>
      <c r="CF122" s="96">
        <v>880</v>
      </c>
      <c r="CG122" s="96">
        <v>800</v>
      </c>
      <c r="CH122" s="96">
        <v>720</v>
      </c>
      <c r="CI122" s="96">
        <v>960</v>
      </c>
      <c r="CJ122" s="96">
        <v>960</v>
      </c>
      <c r="CK122" s="95">
        <f>SUM(Tabelle2[[#This Row],[Jan 22 CF]:[Mar 22 CF]])</f>
        <v>2563</v>
      </c>
      <c r="CL122" s="95">
        <f>SUM(Tabelle2[[#This Row],[Apr 22 CF]:[Jun 22 CF]])</f>
        <v>2360</v>
      </c>
      <c r="CM122" s="95">
        <f>SUM(Tabelle2[[#This Row],[Jul 22 CF]:[Sep 22 CF]])</f>
        <v>2680</v>
      </c>
      <c r="CN122" s="95">
        <f>SUM(Tabelle2[[#This Row],[Oct 22 CF]:[Dec 22 CF]])</f>
        <v>1351</v>
      </c>
      <c r="CO122" s="95">
        <f>SUM(Tabelle2[[#This Row],[Jan 23 CF]:[Mar 23 CF]])</f>
        <v>2682</v>
      </c>
      <c r="CP122" s="95">
        <f>SUM(Tabelle2[[#This Row],[Apr 23 CF]:[Jun 23 CF]])</f>
        <v>2240</v>
      </c>
      <c r="CQ122" s="95">
        <f>SUM(Tabelle2[[#This Row],[Jul 23 CF]:[Sep 23 CF]])</f>
        <v>2160</v>
      </c>
      <c r="CR122" s="95">
        <f>SUM(Tabelle2[[#This Row],[Oct 23 CF]:[Dec 23 CF]])</f>
        <v>2080</v>
      </c>
      <c r="CS122" s="95">
        <f>SUM(Tabelle2[[#This Row],[Jan 24 CF]:[Mar 24 CF]])</f>
        <v>2880</v>
      </c>
      <c r="CT122" s="95">
        <f>SUM(Tabelle2[[#This Row],[Apr 24 CF]:[Jun 24 CF]])</f>
        <v>2520</v>
      </c>
      <c r="CU122" s="95">
        <f>SUM(Tabelle2[[#This Row],[Jul 24 CF]:[Sep 24 CF]])</f>
        <v>2040</v>
      </c>
      <c r="CV122" s="95">
        <f>SUM(Tabelle2[[#This Row],[Oct 24 CF]:[Dec 24 CF]])</f>
        <v>2640</v>
      </c>
      <c r="CW122" s="98">
        <v>9931</v>
      </c>
      <c r="CX122" s="275">
        <v>9920</v>
      </c>
      <c r="CY122" s="98">
        <v>7682</v>
      </c>
      <c r="CZ122" s="52">
        <v>7928</v>
      </c>
      <c r="DA122" s="52">
        <f>SUM(Tabelle2[[#This Row],[Jan 22 CF]:[Dec 22 CF]])</f>
        <v>8954</v>
      </c>
      <c r="DB122" s="98">
        <f>SUM(Tabelle2[[#This Row],[Jan 23 CF]:[Dec 23 CF]])</f>
        <v>9162</v>
      </c>
      <c r="DC122" s="98">
        <f>SUM(Tabelle2[[#This Row],[Jan 24 CF]:[Dec 24 CF]])</f>
        <v>10080</v>
      </c>
      <c r="DD122" s="98">
        <v>9120</v>
      </c>
      <c r="DE122" s="98">
        <v>4560</v>
      </c>
      <c r="DF122" s="98">
        <v>2280</v>
      </c>
      <c r="DG122" s="98">
        <v>0</v>
      </c>
      <c r="DH122" s="98">
        <v>0</v>
      </c>
      <c r="DI122" s="98">
        <v>0</v>
      </c>
      <c r="DJ122" s="98">
        <v>0</v>
      </c>
      <c r="DK122" s="98">
        <v>0</v>
      </c>
      <c r="DL122" s="98">
        <v>0</v>
      </c>
      <c r="DM122" s="98">
        <v>0</v>
      </c>
      <c r="DN122" s="95"/>
      <c r="DO122" s="95"/>
      <c r="DP122" s="226">
        <v>0.95</v>
      </c>
      <c r="DQ122" s="226">
        <v>0.92500000000000004</v>
      </c>
      <c r="DR122" s="226">
        <v>0.8</v>
      </c>
      <c r="DS122" s="226">
        <v>0.85</v>
      </c>
      <c r="DT122" s="226">
        <v>0.9</v>
      </c>
      <c r="DU122" s="226">
        <v>0.9</v>
      </c>
      <c r="DV122" s="226">
        <v>0.9</v>
      </c>
      <c r="DW122" s="226">
        <v>0.9</v>
      </c>
      <c r="DX122" s="226">
        <v>0.9</v>
      </c>
      <c r="DY122" s="226">
        <v>0.9</v>
      </c>
      <c r="DZ122" s="226">
        <v>0.9</v>
      </c>
      <c r="EA122" s="226">
        <v>0.88</v>
      </c>
      <c r="EB122" s="226">
        <v>0.9</v>
      </c>
      <c r="EC122" s="226">
        <v>0.93</v>
      </c>
      <c r="ED122" s="226">
        <v>0.93</v>
      </c>
      <c r="EE122" s="226">
        <v>0.9</v>
      </c>
      <c r="EF122" s="316">
        <v>0.9</v>
      </c>
      <c r="EG122" s="316">
        <v>0.9</v>
      </c>
      <c r="EH122" s="316">
        <v>0.86799999999999999</v>
      </c>
      <c r="EI122" s="226">
        <v>0.95</v>
      </c>
      <c r="EJ122" s="226">
        <v>0.95</v>
      </c>
      <c r="EK122" s="226">
        <v>0.95</v>
      </c>
      <c r="EL122" s="226">
        <v>0.97499999999999998</v>
      </c>
      <c r="EM122" s="226">
        <v>0.95</v>
      </c>
      <c r="EN122" s="226">
        <v>0.9</v>
      </c>
      <c r="EO122" s="226">
        <v>0.8</v>
      </c>
      <c r="EP122" s="226">
        <v>0.8</v>
      </c>
      <c r="EQ122" s="226">
        <v>0.8</v>
      </c>
      <c r="ER122" s="226">
        <v>0.8</v>
      </c>
      <c r="ES122" s="226">
        <v>0.8</v>
      </c>
      <c r="ET122" s="226">
        <v>0.8</v>
      </c>
      <c r="EU122" s="226">
        <v>0.8</v>
      </c>
      <c r="EV122" s="226">
        <v>0.8</v>
      </c>
      <c r="EW122" s="226">
        <v>0.8</v>
      </c>
      <c r="EX122" s="226">
        <v>0.8</v>
      </c>
      <c r="EY122" s="226">
        <v>0.8</v>
      </c>
      <c r="EZ122" s="316">
        <v>0.86799999999999999</v>
      </c>
      <c r="FA122" s="226">
        <v>0.8</v>
      </c>
      <c r="FB122" s="226">
        <v>0.9</v>
      </c>
      <c r="FC122" s="226">
        <v>0.9</v>
      </c>
      <c r="FD122" s="226">
        <v>0.95</v>
      </c>
      <c r="FE122" s="226">
        <v>0.95</v>
      </c>
      <c r="FF122" s="226">
        <v>0</v>
      </c>
      <c r="FG122" s="226">
        <v>0</v>
      </c>
      <c r="FH122" s="226">
        <v>0</v>
      </c>
      <c r="FI122" s="226">
        <v>0</v>
      </c>
      <c r="FJ122" s="226">
        <v>0</v>
      </c>
      <c r="FK122" s="226">
        <v>0</v>
      </c>
      <c r="FL122" s="226">
        <v>0</v>
      </c>
      <c r="FM122" s="195">
        <f t="shared" si="114"/>
        <v>960</v>
      </c>
      <c r="FN122" s="195">
        <f t="shared" si="115"/>
        <v>1080</v>
      </c>
      <c r="FO122" s="195">
        <f t="shared" si="116"/>
        <v>523</v>
      </c>
      <c r="FP122" s="195">
        <f t="shared" si="117"/>
        <v>840</v>
      </c>
      <c r="FQ122" s="195">
        <f t="shared" si="118"/>
        <v>880</v>
      </c>
      <c r="FR122" s="195">
        <f t="shared" si="119"/>
        <v>640</v>
      </c>
      <c r="FS122" s="195">
        <f t="shared" si="120"/>
        <v>1280</v>
      </c>
      <c r="FT122" s="95">
        <f t="shared" si="121"/>
        <v>600</v>
      </c>
      <c r="FU122" s="95">
        <f t="shared" si="122"/>
        <v>800</v>
      </c>
      <c r="FV122" s="95">
        <f t="shared" si="123"/>
        <v>-209</v>
      </c>
      <c r="FW122" s="95">
        <f t="shared" si="124"/>
        <v>0</v>
      </c>
      <c r="FX122" s="95">
        <f t="shared" si="125"/>
        <v>1560</v>
      </c>
      <c r="FY122" s="95">
        <f t="shared" si="126"/>
        <v>800</v>
      </c>
      <c r="FZ122" s="95">
        <f t="shared" si="127"/>
        <v>760</v>
      </c>
      <c r="GA122" s="95">
        <f t="shared" si="107"/>
        <v>1122</v>
      </c>
      <c r="GB122" s="95">
        <f t="shared" si="108"/>
        <v>1080</v>
      </c>
      <c r="GC122" s="95">
        <f t="shared" si="109"/>
        <v>440</v>
      </c>
      <c r="GD122" s="95">
        <f t="shared" si="110"/>
        <v>720</v>
      </c>
      <c r="GE122" s="95">
        <f t="shared" si="111"/>
        <v>920</v>
      </c>
      <c r="GF122" s="95">
        <f t="shared" si="112"/>
        <v>400</v>
      </c>
      <c r="GG122" s="95">
        <f t="shared" si="113"/>
        <v>840</v>
      </c>
      <c r="GH122" s="95">
        <f t="shared" si="128"/>
        <v>480</v>
      </c>
      <c r="GI122" s="95">
        <f>BW122*Tabelle2[[#This Row],[Nov 2023 AF]]</f>
        <v>390</v>
      </c>
      <c r="GJ122" s="95">
        <f>BX122*Tabelle2[[#This Row],[Dec 2023 AF]]</f>
        <v>1140</v>
      </c>
      <c r="GK122" s="95">
        <f>BY122*Tabelle2[[#This Row],[Jan 2024 AF]]</f>
        <v>432</v>
      </c>
      <c r="GL122" s="95">
        <f>BZ122*Tabelle2[[#This Row],[Feb 2024 AF]]</f>
        <v>960</v>
      </c>
      <c r="GM122" s="95">
        <f>CA122*Tabelle2[[#This Row],[Mar 2024 AF]]</f>
        <v>960</v>
      </c>
      <c r="GN122" s="95">
        <f>CB122*Tabelle2[[#This Row],[Apr 2024 AF]]</f>
        <v>672</v>
      </c>
      <c r="GO122" s="95">
        <f>CC122*Tabelle2[[#This Row],[May 2024 AF]]</f>
        <v>672</v>
      </c>
      <c r="GP122" s="95">
        <f>CD122*Tabelle2[[#This Row],[Jun 2024 AF]]</f>
        <v>672</v>
      </c>
      <c r="GQ122" s="95">
        <f>CE122*Tabelle2[[#This Row],[Jul 2024 AF]]</f>
        <v>288</v>
      </c>
      <c r="GR122" s="95">
        <f>CF122*Tabelle2[[#This Row],[Aug 2024 AF]]</f>
        <v>704</v>
      </c>
      <c r="GS122" s="95">
        <f>CG122*Tabelle2[[#This Row],[Sep 2024 AF]]</f>
        <v>640</v>
      </c>
      <c r="GT122" s="95">
        <f>CH122*Tabelle2[[#This Row],[Oct 2024 AF]]</f>
        <v>576</v>
      </c>
      <c r="GU122" s="95">
        <f>CI122*Tabelle2[[#This Row],[Nov 2024 AF]]</f>
        <v>768</v>
      </c>
      <c r="GV122" s="95">
        <f>CJ122*Tabelle2[[#This Row],[Dec 2024 AF]]</f>
        <v>768</v>
      </c>
      <c r="GW122" s="95">
        <f>SUM(Tabelle2[[#This Row],[Jan 22 NF]:[Mar 22 NF]])</f>
        <v>2563</v>
      </c>
      <c r="GX122" s="95">
        <f>SUM(Tabelle2[[#This Row],[Apr 22 NF]:[Jun 22 NF]])</f>
        <v>2360</v>
      </c>
      <c r="GY122" s="95">
        <f>SUM(Tabelle2[[#This Row],[Jul 22 NF]:[Sep 22 NF]])</f>
        <v>2680</v>
      </c>
      <c r="GZ122" s="95">
        <f>SUM(Tabelle2[[#This Row],[Oct 22 NF]:[Dec 22 NF]])</f>
        <v>1351</v>
      </c>
      <c r="HA122" s="98">
        <f>SUM(Tabelle2[[#This Row],[Jan 23 NF]:[Mar 23 NF]])</f>
        <v>2682</v>
      </c>
      <c r="HB122" s="98">
        <f>SUM(Tabelle2[[#This Row],[Apr 23 NF]:[Jun 23 NF]])</f>
        <v>2240</v>
      </c>
      <c r="HC122" s="98">
        <f>SUM(Tabelle2[[#This Row],[Jul 23 NF]:[Sep 23 NF]])</f>
        <v>2160</v>
      </c>
      <c r="HD122" s="98">
        <f>SUM(Tabelle2[[#This Row],[Oct 23 NF]:[Dec 23 NF]])</f>
        <v>2010</v>
      </c>
      <c r="HE122" s="95">
        <f>SUM(Tabelle2[[#This Row],[Jan 24 NF]:[Mar 24 NF]])</f>
        <v>2352</v>
      </c>
      <c r="HF122" s="98">
        <f>SUM(Tabelle2[[#This Row],[Apr 24 NF]:[Jun 24 NF]])</f>
        <v>2016</v>
      </c>
      <c r="HG122" s="98">
        <f>SUM(Tabelle2[[#This Row],[Jul 24 NF]:[Sep 24 NF]])</f>
        <v>1632</v>
      </c>
      <c r="HH122" s="98">
        <f>SUM(Tabelle2[[#This Row],[Oct 24 NF]:[Dec 24 NF]])</f>
        <v>2112</v>
      </c>
      <c r="HI122" s="75">
        <v>0</v>
      </c>
      <c r="HJ122" s="75">
        <v>0</v>
      </c>
      <c r="HK122" s="75">
        <v>0</v>
      </c>
      <c r="HL122" s="75">
        <v>0</v>
      </c>
      <c r="HM122" s="75">
        <v>0</v>
      </c>
      <c r="HN122" s="75">
        <v>0</v>
      </c>
      <c r="HO122" s="75">
        <v>0</v>
      </c>
      <c r="HP122" s="75">
        <v>0</v>
      </c>
      <c r="HQ122" s="75">
        <v>0</v>
      </c>
      <c r="HR122" s="75">
        <v>0</v>
      </c>
      <c r="HS122" s="75">
        <v>0</v>
      </c>
      <c r="HT122" s="75">
        <v>1240</v>
      </c>
      <c r="HU122" s="75">
        <v>9756</v>
      </c>
      <c r="HV122" s="98">
        <v>9931</v>
      </c>
      <c r="HW122" s="98">
        <v>9920</v>
      </c>
      <c r="HX122" s="98">
        <v>7682</v>
      </c>
      <c r="HY122" s="98">
        <v>7928</v>
      </c>
      <c r="HZ122" s="98">
        <f>SUM(Tabelle2[[#This Row],[Jan 22 NF]:[Dec 22 NF]])</f>
        <v>8954</v>
      </c>
      <c r="IA122" s="98">
        <f>SUM(Tabelle2[[#This Row],[Jan 23 NF]:[Dec 23 NF]])</f>
        <v>9092</v>
      </c>
      <c r="IB122" s="98">
        <f>SUM(Tabelle2[[#This Row],[Jan 24 NF]:[Dec 24 NF]])</f>
        <v>8112</v>
      </c>
      <c r="IC122" s="98">
        <f>IFERROR(Tabelle2[[#This Row],[2025 CF]]*Tabelle2[[#This Row],[2025 AF]],0)</f>
        <v>8208</v>
      </c>
      <c r="ID122" s="98">
        <f>IFERROR(Tabelle2[[#This Row],[2026 CF]]*Tabelle2[[#This Row],[2026 AF]],0)</f>
        <v>4104</v>
      </c>
      <c r="IE122" s="98">
        <f>IFERROR(Tabelle2[[#This Row],[2027 CF]]*Tabelle2[[#This Row],[2027 AF]],0)</f>
        <v>2166</v>
      </c>
      <c r="IF122" s="98">
        <f>IFERROR(Tabelle2[[#This Row],[2028 CF]]*Tabelle2[[#This Row],[2028 AF]],0)</f>
        <v>0</v>
      </c>
      <c r="IG122" s="98">
        <f>IFERROR(Tabelle2[[#This Row],[2029 CF]]*Tabelle2[[#This Row],[2029 AF]],0)</f>
        <v>0</v>
      </c>
      <c r="IH122" s="98">
        <f>IFERROR(Tabelle2[[#This Row],[2030 CF]]*Tabelle2[[#This Row],[2030 AF]],0)</f>
        <v>0</v>
      </c>
      <c r="II122" s="98">
        <f>IFERROR(Tabelle2[[#This Row],[2031 CF]]*Tabelle2[[#This Row],[2031 AF]],0)</f>
        <v>0</v>
      </c>
      <c r="IJ122" s="98">
        <f>IFERROR(Tabelle2[[#This Row],[2032 CF]]*Tabelle2[[#This Row],[2032 AF]],0)</f>
        <v>0</v>
      </c>
      <c r="IK122" s="98">
        <f>IFERROR(Tabelle2[[#This Row],[2033 CF]]*Tabelle2[[#This Row],[2033 AF]],0)</f>
        <v>0</v>
      </c>
      <c r="IL122" s="98">
        <f>IFERROR(Tabelle2[[#This Row],[2034 CF]]*Tabelle2[[#This Row],[2034 AF]],0)</f>
        <v>0</v>
      </c>
      <c r="IM122" s="98">
        <f>IFERROR(Tabelle2[[#This Row],[2035 CF]]*Tabelle2[[#This Row],[2035 AF]],0)</f>
        <v>0</v>
      </c>
      <c r="IN122" s="51">
        <v>582.4</v>
      </c>
      <c r="IO122" s="51">
        <v>596.95999999999992</v>
      </c>
      <c r="IP122" s="51">
        <v>618.79999999999995</v>
      </c>
      <c r="IQ122" s="51">
        <v>473.26677318255781</v>
      </c>
      <c r="IR122" s="51">
        <v>753.48</v>
      </c>
      <c r="IS122" s="51">
        <v>504</v>
      </c>
      <c r="IT122" s="51">
        <v>691.59999999999991</v>
      </c>
      <c r="IU122" s="51">
        <v>560</v>
      </c>
      <c r="IV122" s="51">
        <v>756</v>
      </c>
      <c r="IW122" s="51">
        <v>655.20000000000005</v>
      </c>
      <c r="IX122" s="51">
        <v>504</v>
      </c>
      <c r="IY122" s="51">
        <v>728</v>
      </c>
      <c r="IZ122" s="199">
        <v>1798.1599999999999</v>
      </c>
      <c r="JA122" s="199">
        <v>1730.7467731825577</v>
      </c>
      <c r="JB122" s="199">
        <v>2007.6</v>
      </c>
      <c r="JC122" s="199">
        <v>1887.2</v>
      </c>
      <c r="JD122" s="199">
        <v>7423.7067731825573</v>
      </c>
      <c r="JE122" s="196">
        <v>390.6</v>
      </c>
      <c r="JF122" s="196">
        <v>390.6</v>
      </c>
      <c r="JG122" s="196">
        <v>351.54</v>
      </c>
      <c r="JH122" s="196">
        <v>390.6</v>
      </c>
      <c r="JI122" s="196">
        <v>390.6</v>
      </c>
      <c r="JJ122" s="196">
        <v>390.6</v>
      </c>
      <c r="JK122" s="196">
        <v>390.6</v>
      </c>
      <c r="JL122" s="196">
        <v>173.6</v>
      </c>
      <c r="JM122" s="196">
        <v>390.6</v>
      </c>
      <c r="JN122" s="196">
        <v>390.6</v>
      </c>
      <c r="JO122" s="196">
        <v>390.6</v>
      </c>
      <c r="JP122" s="196">
        <v>260.39999999999998</v>
      </c>
      <c r="JQ122" s="196">
        <f>SUM(Tabelle2[[#This Row],[Jan-23B]:[Mar-23B]])</f>
        <v>1132.74</v>
      </c>
      <c r="JR122" s="196">
        <f>SUM(Tabelle2[[#This Row],[Apr-23B]:[Jun-23B]])</f>
        <v>1171.8000000000002</v>
      </c>
      <c r="JS122" s="196">
        <f>SUM(Tabelle2[[#This Row],[Jul-23B]:[Sep-23B]])</f>
        <v>954.80000000000007</v>
      </c>
      <c r="JT122" s="196">
        <f>SUM(Tabelle2[[#This Row],[Oct-23B]:[Dec-23B]])</f>
        <v>1041.5999999999999</v>
      </c>
      <c r="JU122" s="196">
        <f>SUM(Tabelle2[[#This Row],[1Q23 B1]:[4Q23 B]])</f>
        <v>4300.9400000000005</v>
      </c>
      <c r="JV122" s="196">
        <v>7843.2</v>
      </c>
      <c r="JW122" s="196">
        <v>8208</v>
      </c>
      <c r="JX122" s="196">
        <v>8208</v>
      </c>
      <c r="JY122" s="196">
        <v>4104</v>
      </c>
      <c r="JZ122" s="196">
        <v>2166</v>
      </c>
      <c r="KA122" s="196">
        <v>2691.6788953504006</v>
      </c>
      <c r="KB122" s="196">
        <v>2816.8732625760008</v>
      </c>
      <c r="KC122" s="196">
        <v>2816.8732625760008</v>
      </c>
      <c r="KD122" s="196">
        <v>1408.4366312880004</v>
      </c>
      <c r="KE122" s="196">
        <v>743.34155540200015</v>
      </c>
      <c r="KF122" s="196" t="str">
        <f>IF(SUM(Tabelle2[[#This Row],[2018 NF]:[2028 NF]],Tabelle2[[#This Row],[2023 B]])&gt;0,"yes","no")</f>
        <v>yes</v>
      </c>
      <c r="KG122" s="196" t="str">
        <f>IFERROR(INDEX(Tabelle2[[#Headers],[2005 NF]:[2034 NF]],MATCH(TRUE,INDEX(Tabelle2[[#This Row],[2005 NF]:[2034 NF]]&gt;1000,),0)),0)</f>
        <v>2016 NF</v>
      </c>
      <c r="KH122" s="196" t="str">
        <f>IFERROR(LOOKUP(2,1/(Tabelle2[[#This Row],[2005 NF]:[2035 NF]]&gt;1000),Tabelle2[[#Headers],[2005 NF]:[2035 NF]]),0)</f>
        <v>2027 NF</v>
      </c>
      <c r="KI122" s="196">
        <f>SUM(Tabelle2[[#This Row],[Jan 23 NF]:[Mar 23 NF]])</f>
        <v>2682</v>
      </c>
      <c r="KJ122" s="196">
        <f>SUM(Tabelle2[[#This Row],[Jan-23B]:[Mar-23B]])</f>
        <v>1132.74</v>
      </c>
      <c r="KK122" s="52">
        <v>329.45886112000005</v>
      </c>
      <c r="KL122" s="52">
        <v>370.64121876000007</v>
      </c>
      <c r="KM122" s="52">
        <v>179.48644204766671</v>
      </c>
      <c r="KN122" s="52">
        <v>288.27650348000009</v>
      </c>
      <c r="KO122" s="52">
        <v>302.00395602666674</v>
      </c>
      <c r="KP122" s="52">
        <v>219.6392407466667</v>
      </c>
      <c r="KQ122" s="52">
        <v>439.2784814933334</v>
      </c>
      <c r="KR122" s="52">
        <v>205.91178820000005</v>
      </c>
      <c r="KS122" s="52">
        <v>274.54905093333338</v>
      </c>
      <c r="KT122" s="52">
        <v>-71.725939556333344</v>
      </c>
      <c r="KU122" s="52">
        <v>0</v>
      </c>
      <c r="KV122" s="52">
        <v>535.3706493200001</v>
      </c>
      <c r="KW122" s="52">
        <v>274.54905093333338</v>
      </c>
      <c r="KX122" s="52">
        <v>260.82159838666672</v>
      </c>
      <c r="KY122" s="52">
        <v>385.05504393400008</v>
      </c>
      <c r="KZ122" s="52">
        <v>370.64121876000007</v>
      </c>
      <c r="LA122" s="52" t="e">
        <f>$AV122*2.204623/#REF!*$AP122*Tabelle2[[#This Row],[May 23 NF]]</f>
        <v>#REF!</v>
      </c>
      <c r="LB122" s="52" t="e">
        <f>$AV122*2.204623/#REF!*$AP122*Tabelle2[[#This Row],[Jun 23 NF]]</f>
        <v>#REF!</v>
      </c>
      <c r="LC122" s="52" t="e">
        <f>$AV122*2.204623/#REF!*$AP122*Tabelle2[[#This Row],[Jul 23 NF]]</f>
        <v>#REF!</v>
      </c>
      <c r="LD122" s="52" t="e">
        <f>$AV122*2.204623/#REF!*$AP122*Tabelle2[[#This Row],[Aug 23 NF]]</f>
        <v>#REF!</v>
      </c>
      <c r="LE122" s="52" t="e">
        <f>$AV122*2.204623/#REF!*$AP122*Tabelle2[[#This Row],[Sep 23 NF]]</f>
        <v>#REF!</v>
      </c>
      <c r="LF122" s="52" t="e">
        <f>$AV122*2.204623/#REF!*$AP122*Tabelle2[[#This Row],[Oct 23 NF]]</f>
        <v>#REF!</v>
      </c>
      <c r="LG122" s="52" t="e">
        <f>$AV122*2.204623/#REF!*$AP122*Tabelle2[[#This Row],[Nov 23 NF]]</f>
        <v>#REF!</v>
      </c>
      <c r="LH122" s="52" t="e">
        <f>$AV122*2.204623/#REF!*$AP122*Tabelle2[[#This Row],[Dec 23 NF]]</f>
        <v>#REF!</v>
      </c>
      <c r="LI122" s="52" t="e">
        <f>$AV122*2.204623/#REF!*$AP122*Tabelle2[[#This Row],[Jan 24 NF]]</f>
        <v>#REF!</v>
      </c>
      <c r="LJ122" s="52" t="e">
        <f>$AV122*2.204623/#REF!*$AP122*Tabelle2[[#This Row],[Feb 24 NF]]</f>
        <v>#REF!</v>
      </c>
      <c r="LK122" s="52" t="e">
        <f>$AV122*2.204623/#REF!*$AP122*Tabelle2[[#This Row],[Mar 24 NF]]</f>
        <v>#REF!</v>
      </c>
      <c r="LL122" s="52" t="e">
        <f>$AV122*2.204623/#REF!*$AP122*Tabelle2[[#This Row],[Apr 24 NF]]</f>
        <v>#REF!</v>
      </c>
      <c r="LM122" s="52" t="e">
        <f>$AV122*2.204623/#REF!*$AP122*Tabelle2[[#This Row],[May 24 NF]]</f>
        <v>#REF!</v>
      </c>
      <c r="LN122" s="52" t="e">
        <f>$AV122*2.204623/#REF!*$AP122*Tabelle2[[#This Row],[Jun 24 NF]]</f>
        <v>#REF!</v>
      </c>
      <c r="LO122" s="52" t="e">
        <f>$AV122*2.204623/#REF!*$AP122*Tabelle2[[#This Row],[Jul 24 NF]]</f>
        <v>#REF!</v>
      </c>
      <c r="LP122" s="52" t="e">
        <f>$AV122*2.204623/#REF!*$AP122*Tabelle2[[#This Row],[Aug 24 NF]]</f>
        <v>#REF!</v>
      </c>
      <c r="LQ122" s="52" t="e">
        <f>$AV122*2.204623/#REF!*$AP122*Tabelle2[[#This Row],[Sep 24 NF]]</f>
        <v>#REF!</v>
      </c>
      <c r="LR122" s="52" t="e">
        <f>$AV122*2.204623/#REF!*$AP122*Tabelle2[[#This Row],[Oct 24 NF]]</f>
        <v>#REF!</v>
      </c>
      <c r="LS122" s="52" t="e">
        <f>$AV122*2.204623/#REF!*$AP122*Tabelle2[[#This Row],[Nov 24 NF]]</f>
        <v>#REF!</v>
      </c>
      <c r="LT122" s="52" t="e">
        <f>$AV122*2.204623/#REF!*$AP122*Tabelle2[[#This Row],[Dec 24 NF]]</f>
        <v>#REF!</v>
      </c>
      <c r="LU122" s="198">
        <f>SUM(Tabelle2[[#This Row],[Jan 22 EV]:[Mar 22 EV]])</f>
        <v>879.58652192766681</v>
      </c>
      <c r="LV122" s="198">
        <f>SUM(Tabelle2[[#This Row],[Apr 22 EV]:[Jun 22 EV]])</f>
        <v>809.91970025333353</v>
      </c>
      <c r="LW122" s="198">
        <f>SUM(Tabelle2[[#This Row],[Jul 22 EV]:[Sep 22 EV]])</f>
        <v>919.73932062666677</v>
      </c>
      <c r="LX122" s="198">
        <f>SUM(Tabelle2[[#This Row],[Oct 22 EV]:[Dec 22 EV]])</f>
        <v>463.64470976366675</v>
      </c>
      <c r="LY122" s="198">
        <f>SUM(Tabelle2[[#This Row],[Jan 23 EV]:[Mar 23 EV]])</f>
        <v>920.42569325400018</v>
      </c>
      <c r="LZ122" s="198" t="e">
        <f>SUM(Tabelle2[[#This Row],[Apr 23 EV]:[Jun 23 EV]])</f>
        <v>#REF!</v>
      </c>
      <c r="MA122" s="198" t="e">
        <f>SUM(Tabelle2[[#This Row],[Jul 23 EV]:[Sep 23 EV]])</f>
        <v>#REF!</v>
      </c>
      <c r="MB122" s="198" t="e">
        <f>SUM(Tabelle2[[#This Row],[Oct 23 EV]:[Dec 23 EV]])</f>
        <v>#REF!</v>
      </c>
      <c r="MC122" s="198" t="e">
        <f>SUM(Tabelle2[[#This Row],[Jan 24 EV]:[Mar 24 EV]])</f>
        <v>#REF!</v>
      </c>
      <c r="MD122" s="198" t="e">
        <f>SUM(Tabelle2[[#This Row],[Apr 24 EV]:[Jun 24 EV]])</f>
        <v>#REF!</v>
      </c>
      <c r="ME122" s="198" t="e">
        <f>SUM(Tabelle2[[#This Row],[Jul 24 EV]:[Sep 24 EV]])</f>
        <v>#REF!</v>
      </c>
      <c r="MF122" s="198" t="e">
        <f>SUM(Tabelle2[[#This Row],[Oct 24 EV]:[Dec 24 EV]])</f>
        <v>#REF!</v>
      </c>
      <c r="MG122" s="74">
        <v>0</v>
      </c>
      <c r="MH122" s="74">
        <v>0</v>
      </c>
      <c r="MI122" s="74">
        <v>0</v>
      </c>
      <c r="MJ122" s="74">
        <v>0</v>
      </c>
      <c r="MK122" s="74">
        <v>0</v>
      </c>
      <c r="ML122" s="74">
        <v>0</v>
      </c>
      <c r="MM122" s="74">
        <v>0</v>
      </c>
      <c r="MN122" s="74">
        <v>0</v>
      </c>
      <c r="MO122" s="75">
        <v>0</v>
      </c>
      <c r="MP122" s="98">
        <v>425.55102894666675</v>
      </c>
      <c r="MQ122" s="98" t="e">
        <f>$AS122*2.204623/#REF!*$AP122*HU122</f>
        <v>#REF!</v>
      </c>
      <c r="MR122" s="98" t="e">
        <f>$AT122*2.204623/#REF!*$AP122*HV122</f>
        <v>#REF!</v>
      </c>
      <c r="MS122" s="98">
        <v>3404.4082315733335</v>
      </c>
      <c r="MT122" s="98">
        <v>2636.3572615873336</v>
      </c>
      <c r="MU122" s="98">
        <v>2720.781094749334</v>
      </c>
      <c r="MV122" s="98">
        <f>SUM(Tabelle2[[#This Row],[Jan 22 EV]:[Dec 22 EV]])</f>
        <v>3072.8902525713347</v>
      </c>
      <c r="MW122" s="98" t="e">
        <f>SUM(Tabelle2[[#This Row],[Jan 23 EV]:[Dec 23 EV]])</f>
        <v>#REF!</v>
      </c>
      <c r="MX122" s="98" t="e">
        <f>SUM(Tabelle2[[#This Row],[Jan 24 EV]:[Dec 24 EV]])</f>
        <v>#REF!</v>
      </c>
      <c r="MY122" s="98">
        <f t="shared" si="95"/>
        <v>2816.8732625760008</v>
      </c>
      <c r="MZ122" s="98">
        <f t="shared" si="96"/>
        <v>1408.4366312880004</v>
      </c>
      <c r="NA122" s="98">
        <f t="shared" si="97"/>
        <v>743.34155540200015</v>
      </c>
      <c r="NB122" s="98">
        <f t="shared" si="98"/>
        <v>0</v>
      </c>
      <c r="NC122" s="52">
        <v>199.87170907946671</v>
      </c>
      <c r="ND122" s="52">
        <v>204.86850180645334</v>
      </c>
      <c r="NE122" s="52">
        <v>212.36369089693338</v>
      </c>
      <c r="NF122" s="52">
        <v>162.4186792694405</v>
      </c>
      <c r="NG122" s="52">
        <v>258.58402362156005</v>
      </c>
      <c r="NH122" s="52">
        <v>172.96590208800004</v>
      </c>
      <c r="NI122" s="52">
        <v>237.34765453186668</v>
      </c>
      <c r="NJ122" s="52">
        <v>192.18433565333336</v>
      </c>
      <c r="NK122" s="52">
        <v>259.44885313200007</v>
      </c>
      <c r="NL122" s="52">
        <v>224.85567271440007</v>
      </c>
      <c r="NM122" s="52">
        <v>172.96590208800004</v>
      </c>
      <c r="NN122" s="52">
        <v>249.83963634933338</v>
      </c>
      <c r="NO122" s="198">
        <f t="shared" si="102"/>
        <v>617.10390178285343</v>
      </c>
      <c r="NP122" s="198">
        <f t="shared" si="103"/>
        <v>593.96860497900059</v>
      </c>
      <c r="NQ122" s="198">
        <f t="shared" si="104"/>
        <v>688.98084331720008</v>
      </c>
      <c r="NR122" s="198">
        <f t="shared" si="105"/>
        <v>647.66121115173348</v>
      </c>
      <c r="NS122" s="198">
        <f t="shared" si="106"/>
        <v>2547.7145612307877</v>
      </c>
      <c r="NT122" s="198">
        <v>134.04857411820001</v>
      </c>
      <c r="NU122" s="198">
        <v>134.04857411820001</v>
      </c>
      <c r="NV122" s="198">
        <v>120.64371670638002</v>
      </c>
      <c r="NW122" s="198">
        <v>134.04857411820001</v>
      </c>
      <c r="NX122" s="198">
        <v>134.04857411820001</v>
      </c>
      <c r="NY122" s="198">
        <v>134.04857411820001</v>
      </c>
      <c r="NZ122" s="198">
        <v>134.04857411820001</v>
      </c>
      <c r="OA122" s="198">
        <v>59.577144052533335</v>
      </c>
      <c r="OB122" s="198">
        <v>134.04857411820001</v>
      </c>
      <c r="OC122" s="198">
        <v>134.04857411820001</v>
      </c>
      <c r="OD122" s="198">
        <v>134.04857411820001</v>
      </c>
      <c r="OE122" s="198">
        <v>89.365716078800006</v>
      </c>
      <c r="OF122" s="198">
        <f>SUM(Tabelle2[[#This Row],[Jan 23 B EV]:[Mar 23 B EV]])</f>
        <v>388.74086494278004</v>
      </c>
      <c r="OG122" s="198">
        <f>SUM(Tabelle2[[#This Row],[Apr 23 B EV]:[Jun 23 B EV]])</f>
        <v>402.14572235460003</v>
      </c>
      <c r="OH122" s="198">
        <f>SUM(Tabelle2[[#This Row],[Jul 23 B EV]:[Sep 23 B EV]])</f>
        <v>327.67429228893332</v>
      </c>
      <c r="OI122" s="198">
        <f>SUM(Tabelle2[[#This Row],[Oct 23 B EV]:[Dec 23 B EV]])</f>
        <v>357.46286431520002</v>
      </c>
      <c r="OJ122" s="198">
        <f>SUM(Tabelle2[[#This Row],[Jan 23 B EV]:[Dec 23 B EV]])</f>
        <v>1476.0237439015134</v>
      </c>
      <c r="OK122" s="75"/>
      <c r="OL122" s="75"/>
      <c r="OM122" s="43" t="s">
        <v>959</v>
      </c>
      <c r="ON122" s="43" t="s">
        <v>975</v>
      </c>
      <c r="OO122" s="43">
        <v>0</v>
      </c>
      <c r="OP122" s="43">
        <v>0</v>
      </c>
      <c r="OQ122" s="75"/>
      <c r="OR122" s="75"/>
      <c r="OS122" s="75"/>
      <c r="OT122" s="75"/>
      <c r="OU122" s="75"/>
      <c r="OV122" s="75"/>
      <c r="OW122" s="75"/>
      <c r="OX122" s="198" t="s">
        <v>1229</v>
      </c>
      <c r="OY122" s="198" t="s">
        <v>1229</v>
      </c>
      <c r="OZ122" s="198" t="s">
        <v>1229</v>
      </c>
      <c r="PA122" s="198" t="s">
        <v>1229</v>
      </c>
      <c r="PB122" s="353" t="s">
        <v>1229</v>
      </c>
      <c r="PC122" s="130" t="s">
        <v>57</v>
      </c>
      <c r="PD122" s="53" t="s">
        <v>162</v>
      </c>
      <c r="PE122" s="53" t="s">
        <v>159</v>
      </c>
      <c r="PF122" s="53" t="s">
        <v>45</v>
      </c>
      <c r="PG122" s="53">
        <v>0</v>
      </c>
      <c r="PH122" s="53">
        <v>0</v>
      </c>
      <c r="PI122" s="53">
        <v>1</v>
      </c>
      <c r="PJ122" s="53" t="s">
        <v>45</v>
      </c>
      <c r="PK122" s="53">
        <v>0</v>
      </c>
      <c r="PL122" s="53">
        <v>0</v>
      </c>
      <c r="PM122" s="317"/>
      <c r="PN122" s="53" t="s">
        <v>981</v>
      </c>
      <c r="PO122" s="53" t="s">
        <v>17</v>
      </c>
      <c r="PP122" s="200">
        <v>2407.8740082170316</v>
      </c>
      <c r="PQ122" s="56">
        <v>2220.7924770497352</v>
      </c>
      <c r="PR122" s="56">
        <v>2393.0833333333335</v>
      </c>
      <c r="PS122" s="56">
        <v>2425</v>
      </c>
      <c r="PT122" s="200">
        <v>2151.6666666666665</v>
      </c>
      <c r="PU122" s="200">
        <v>2059.5416666666665</v>
      </c>
      <c r="PV122" s="200">
        <v>2813.8101851851857</v>
      </c>
      <c r="PW122" s="200">
        <v>3372.4709444775326</v>
      </c>
      <c r="PX122" s="200" t="e">
        <f>IF($PI122=1,SUMIF(#REF!,$PF122,#REF!),SUMIF(#REF!,$PJ122,#REF!))</f>
        <v>#REF!</v>
      </c>
      <c r="PY122" s="200" t="e">
        <f>IF($PI122=1,SUMIF(#REF!,$PF122,#REF!),SUMIF(#REF!,$PJ122,#REF!))</f>
        <v>#REF!</v>
      </c>
      <c r="PZ122" s="200" t="e">
        <f>IF($PI122=1,SUMIF(#REF!,$PF122,#REF!),SUMIF(#REF!,$PJ122,#REF!))</f>
        <v>#REF!</v>
      </c>
      <c r="QA122" s="200" t="e">
        <f>IF($PI122=1,SUMIF(#REF!,$PF122,#REF!),SUMIF(#REF!,$PJ122,#REF!))</f>
        <v>#REF!</v>
      </c>
      <c r="QB122" s="200" t="e">
        <f>IF($PI122=1,SUMIF(#REF!,$PF122,#REF!),SUMIF(#REF!,$PJ122,#REF!))</f>
        <v>#REF!</v>
      </c>
      <c r="QC122" s="200" t="e">
        <f>IF($PI122=1,SUMIF(#REF!,$PF122,#REF!),SUMIF(#REF!,$PJ122,#REF!))</f>
        <v>#REF!</v>
      </c>
      <c r="QD122" s="57">
        <f t="shared" si="99"/>
        <v>10.889655911213376</v>
      </c>
      <c r="QE122" s="57">
        <f t="shared" si="100"/>
        <v>11.734484125000002</v>
      </c>
      <c r="QF122" s="57">
        <f t="shared" si="94"/>
        <v>11.890987500000001</v>
      </c>
      <c r="QG122" s="57">
        <f t="shared" si="101"/>
        <v>10.5506975</v>
      </c>
      <c r="QH122" s="57">
        <f t="shared" si="87"/>
        <v>10.098962562499999</v>
      </c>
      <c r="QI122" s="57">
        <f t="shared" si="88"/>
        <v>13.797518243055558</v>
      </c>
      <c r="QJ122" s="57">
        <f>IF(Tabelle2[[#This Row],[Index and Premium Usage]]=1,($AW122*(1+$AZ122))*(PW122*(1+$PG122)+$PH122)/1000,($AW122*(1+$AZ122))*(PW122*(1+$PG122)+$PK122)/1000)</f>
        <v>16.536911276245579</v>
      </c>
      <c r="QK122" s="57" t="e">
        <f>IF($PI122=1,($AW122*(1+$AY122))*(PX122*(1+$PG122)+$PH122)/1000,($AW122*(1+$AZ122))*(PX122*(1+$PG122)+$PK122+Tabelle2[[#This Row],[Premium VW 2023]])/1000)</f>
        <v>#REF!</v>
      </c>
      <c r="QL122" s="57" t="e">
        <f t="shared" si="89"/>
        <v>#REF!</v>
      </c>
      <c r="QM122" s="57" t="e">
        <f t="shared" si="90"/>
        <v>#REF!</v>
      </c>
      <c r="QN122" s="57" t="e">
        <f t="shared" si="91"/>
        <v>#REF!</v>
      </c>
      <c r="QO122" s="57" t="e">
        <f t="shared" si="92"/>
        <v>#REF!</v>
      </c>
      <c r="QP122" s="57" t="e">
        <f t="shared" si="93"/>
        <v>#REF!</v>
      </c>
    </row>
    <row r="123" spans="1:458" ht="15" customHeight="1">
      <c r="A123" s="94" t="s">
        <v>813</v>
      </c>
      <c r="B123" s="94" t="s">
        <v>87</v>
      </c>
      <c r="C123" s="94" t="s">
        <v>1553</v>
      </c>
      <c r="D123" s="94" t="s">
        <v>108</v>
      </c>
      <c r="E123" s="173" t="s">
        <v>304</v>
      </c>
      <c r="F123" s="94" t="s">
        <v>304</v>
      </c>
      <c r="G123" s="94" t="s">
        <v>304</v>
      </c>
      <c r="H123" s="2" t="s">
        <v>1558</v>
      </c>
      <c r="I123" s="188" t="s">
        <v>248</v>
      </c>
      <c r="J123" s="94" t="s">
        <v>708</v>
      </c>
      <c r="K123" s="94" t="s">
        <v>28</v>
      </c>
      <c r="L123" s="94" t="s">
        <v>28</v>
      </c>
      <c r="M123" s="2" t="s">
        <v>358</v>
      </c>
      <c r="N123" s="2">
        <v>0</v>
      </c>
      <c r="O123" s="1" t="s">
        <v>717</v>
      </c>
      <c r="P123" s="3">
        <v>0</v>
      </c>
      <c r="Q123" s="2">
        <v>0</v>
      </c>
      <c r="R123" s="94"/>
      <c r="S123" s="94"/>
      <c r="T123" s="94" t="s">
        <v>1282</v>
      </c>
      <c r="U123" s="94" t="s">
        <v>38</v>
      </c>
      <c r="V123" s="94"/>
      <c r="W123" s="94"/>
      <c r="X123" s="94"/>
      <c r="Y123" s="2" t="s">
        <v>257</v>
      </c>
      <c r="Z123" s="2" t="s">
        <v>261</v>
      </c>
      <c r="AA123" s="2" t="s">
        <v>718</v>
      </c>
      <c r="AB123" s="2" t="s">
        <v>1229</v>
      </c>
      <c r="AC123" s="2" t="s">
        <v>1120</v>
      </c>
      <c r="AD123" s="94"/>
      <c r="AE123" s="94"/>
      <c r="AF123" s="94" t="s">
        <v>119</v>
      </c>
      <c r="AG123" s="2">
        <v>0</v>
      </c>
      <c r="AH123" s="2">
        <v>0</v>
      </c>
      <c r="AI123" s="2">
        <v>0</v>
      </c>
      <c r="AJ123" s="2" t="s">
        <v>120</v>
      </c>
      <c r="AK123" s="20"/>
      <c r="AL123" s="24"/>
      <c r="AM123" s="24"/>
      <c r="AN123" s="24"/>
      <c r="AO123" s="24"/>
      <c r="AP123" s="13">
        <v>1</v>
      </c>
      <c r="AQ123" s="78"/>
      <c r="AR123" s="37">
        <v>4.67</v>
      </c>
      <c r="AS123" s="73">
        <v>4.67</v>
      </c>
      <c r="AT123" s="73">
        <v>4.67</v>
      </c>
      <c r="AU123" s="33">
        <v>4.67</v>
      </c>
      <c r="AV123" s="33">
        <v>4.67</v>
      </c>
      <c r="AW123" s="33">
        <v>4.67</v>
      </c>
      <c r="AX123" s="193"/>
      <c r="AY123" s="61">
        <v>0.05</v>
      </c>
      <c r="AZ123" s="61">
        <v>0.05</v>
      </c>
      <c r="BA123" s="96">
        <v>1280</v>
      </c>
      <c r="BB123" s="96">
        <v>680</v>
      </c>
      <c r="BC123" s="96">
        <v>1157</v>
      </c>
      <c r="BD123" s="96">
        <v>1320</v>
      </c>
      <c r="BE123" s="133">
        <v>605</v>
      </c>
      <c r="BF123" s="133">
        <v>1520</v>
      </c>
      <c r="BG123" s="133">
        <v>200</v>
      </c>
      <c r="BH123" s="133">
        <v>440</v>
      </c>
      <c r="BI123" s="133">
        <v>1260</v>
      </c>
      <c r="BJ123" s="133">
        <v>720</v>
      </c>
      <c r="BK123" s="133">
        <v>280</v>
      </c>
      <c r="BL123" s="133">
        <v>1480</v>
      </c>
      <c r="BM123" s="96">
        <v>0</v>
      </c>
      <c r="BN123" s="96">
        <v>360</v>
      </c>
      <c r="BO123" s="96">
        <v>960</v>
      </c>
      <c r="BP123" s="96">
        <v>80</v>
      </c>
      <c r="BQ123" s="96">
        <v>1280</v>
      </c>
      <c r="BR123" s="96">
        <v>680</v>
      </c>
      <c r="BS123" s="96">
        <v>80</v>
      </c>
      <c r="BT123" s="96">
        <v>240</v>
      </c>
      <c r="BU123" s="96">
        <v>920</v>
      </c>
      <c r="BV123" s="96">
        <v>360</v>
      </c>
      <c r="BW123" s="96">
        <v>880</v>
      </c>
      <c r="BX123" s="96">
        <v>400</v>
      </c>
      <c r="BY123" s="96">
        <v>200</v>
      </c>
      <c r="BZ123" s="96">
        <v>480</v>
      </c>
      <c r="CA123" s="96">
        <v>1320</v>
      </c>
      <c r="CB123" s="96">
        <v>560</v>
      </c>
      <c r="CC123" s="96">
        <v>600</v>
      </c>
      <c r="CD123" s="96">
        <v>200</v>
      </c>
      <c r="CE123" s="96">
        <v>0</v>
      </c>
      <c r="CF123" s="96">
        <v>400</v>
      </c>
      <c r="CG123" s="96">
        <v>0</v>
      </c>
      <c r="CH123" s="96">
        <v>0</v>
      </c>
      <c r="CI123" s="96">
        <v>485</v>
      </c>
      <c r="CJ123" s="96">
        <v>485</v>
      </c>
      <c r="CK123" s="95">
        <f>SUM(Tabelle2[[#This Row],[Jan 22 CF]:[Mar 22 CF]])</f>
        <v>3117</v>
      </c>
      <c r="CL123" s="95">
        <f>SUM(Tabelle2[[#This Row],[Apr 22 CF]:[Jun 22 CF]])</f>
        <v>3445</v>
      </c>
      <c r="CM123" s="95">
        <f>SUM(Tabelle2[[#This Row],[Jul 22 CF]:[Sep 22 CF]])</f>
        <v>1900</v>
      </c>
      <c r="CN123" s="95">
        <f>SUM(Tabelle2[[#This Row],[Oct 22 CF]:[Dec 22 CF]])</f>
        <v>2480</v>
      </c>
      <c r="CO123" s="95">
        <f>SUM(Tabelle2[[#This Row],[Jan 23 CF]:[Mar 23 CF]])</f>
        <v>1320</v>
      </c>
      <c r="CP123" s="95">
        <f>SUM(Tabelle2[[#This Row],[Apr 23 CF]:[Jun 23 CF]])</f>
        <v>2040</v>
      </c>
      <c r="CQ123" s="95">
        <f>SUM(Tabelle2[[#This Row],[Jul 23 CF]:[Sep 23 CF]])</f>
        <v>1240</v>
      </c>
      <c r="CR123" s="95">
        <f>SUM(Tabelle2[[#This Row],[Oct 23 CF]:[Dec 23 CF]])</f>
        <v>1640</v>
      </c>
      <c r="CS123" s="95">
        <f>SUM(Tabelle2[[#This Row],[Jan 24 CF]:[Mar 24 CF]])</f>
        <v>2000</v>
      </c>
      <c r="CT123" s="95">
        <f>SUM(Tabelle2[[#This Row],[Apr 24 CF]:[Jun 24 CF]])</f>
        <v>1360</v>
      </c>
      <c r="CU123" s="95">
        <f>SUM(Tabelle2[[#This Row],[Jul 24 CF]:[Sep 24 CF]])</f>
        <v>400</v>
      </c>
      <c r="CV123" s="95">
        <f>SUM(Tabelle2[[#This Row],[Oct 24 CF]:[Dec 24 CF]])</f>
        <v>970</v>
      </c>
      <c r="CW123" s="98">
        <v>12971</v>
      </c>
      <c r="CX123" s="275">
        <v>11076</v>
      </c>
      <c r="CY123" s="98">
        <v>7706</v>
      </c>
      <c r="CZ123" s="52">
        <v>12798</v>
      </c>
      <c r="DA123" s="52">
        <f>SUM(Tabelle2[[#This Row],[Jan 22 CF]:[Dec 22 CF]])</f>
        <v>10942</v>
      </c>
      <c r="DB123" s="98">
        <f>SUM(Tabelle2[[#This Row],[Jan 23 CF]:[Dec 23 CF]])</f>
        <v>6240</v>
      </c>
      <c r="DC123" s="98">
        <f>SUM(Tabelle2[[#This Row],[Jan 24 CF]:[Dec 24 CF]])</f>
        <v>4730</v>
      </c>
      <c r="DD123" s="98">
        <v>5000</v>
      </c>
      <c r="DE123" s="98">
        <v>2500</v>
      </c>
      <c r="DF123" s="98">
        <v>1250</v>
      </c>
      <c r="DG123" s="98">
        <v>0</v>
      </c>
      <c r="DH123" s="98">
        <v>0</v>
      </c>
      <c r="DI123" s="98">
        <v>0</v>
      </c>
      <c r="DJ123" s="98">
        <v>0</v>
      </c>
      <c r="DK123" s="98">
        <v>0</v>
      </c>
      <c r="DL123" s="98">
        <v>0</v>
      </c>
      <c r="DM123" s="98">
        <v>0</v>
      </c>
      <c r="DN123" s="95"/>
      <c r="DO123" s="95"/>
      <c r="DP123" s="226">
        <v>0.95</v>
      </c>
      <c r="DQ123" s="226">
        <v>0.92500000000000004</v>
      </c>
      <c r="DR123" s="226">
        <v>0.8</v>
      </c>
      <c r="DS123" s="226">
        <v>0.85</v>
      </c>
      <c r="DT123" s="226">
        <v>0.9</v>
      </c>
      <c r="DU123" s="226">
        <v>0.9</v>
      </c>
      <c r="DV123" s="226">
        <v>0.9</v>
      </c>
      <c r="DW123" s="226">
        <v>0.9</v>
      </c>
      <c r="DX123" s="226">
        <v>0.9</v>
      </c>
      <c r="DY123" s="226">
        <v>0.9</v>
      </c>
      <c r="DZ123" s="226">
        <v>0.9</v>
      </c>
      <c r="EA123" s="226">
        <v>0.88</v>
      </c>
      <c r="EB123" s="226">
        <v>0.9</v>
      </c>
      <c r="EC123" s="226">
        <v>0.93</v>
      </c>
      <c r="ED123" s="226">
        <v>0.93</v>
      </c>
      <c r="EE123" s="226">
        <v>0.9</v>
      </c>
      <c r="EF123" s="316">
        <v>0.9</v>
      </c>
      <c r="EG123" s="316">
        <v>0.9</v>
      </c>
      <c r="EH123" s="316">
        <v>0.86799999999999999</v>
      </c>
      <c r="EI123" s="226">
        <v>0.95</v>
      </c>
      <c r="EJ123" s="226">
        <v>0.95</v>
      </c>
      <c r="EK123" s="226">
        <v>0.95</v>
      </c>
      <c r="EL123" s="226">
        <v>0.97499999999999998</v>
      </c>
      <c r="EM123" s="226">
        <v>0.95</v>
      </c>
      <c r="EN123" s="226">
        <v>0.9</v>
      </c>
      <c r="EO123" s="226">
        <v>0.9</v>
      </c>
      <c r="EP123" s="226">
        <v>0.9</v>
      </c>
      <c r="EQ123" s="226">
        <v>0.9</v>
      </c>
      <c r="ER123" s="226">
        <v>0.9</v>
      </c>
      <c r="ES123" s="226">
        <v>0.9</v>
      </c>
      <c r="ET123" s="226">
        <v>0.9</v>
      </c>
      <c r="EU123" s="226">
        <v>0.9</v>
      </c>
      <c r="EV123" s="226">
        <v>0.9</v>
      </c>
      <c r="EW123" s="226">
        <v>0.9</v>
      </c>
      <c r="EX123" s="226">
        <v>0.9</v>
      </c>
      <c r="EY123" s="226">
        <v>0.9</v>
      </c>
      <c r="EZ123" s="316">
        <v>0.86799999999999999</v>
      </c>
      <c r="FA123" s="226">
        <v>0.9</v>
      </c>
      <c r="FB123" s="226">
        <v>0.9</v>
      </c>
      <c r="FC123" s="226">
        <v>0.9</v>
      </c>
      <c r="FD123" s="226">
        <v>0.95</v>
      </c>
      <c r="FE123" s="226">
        <v>0.95</v>
      </c>
      <c r="FF123" s="226">
        <v>0</v>
      </c>
      <c r="FG123" s="226">
        <v>0</v>
      </c>
      <c r="FH123" s="226">
        <v>0</v>
      </c>
      <c r="FI123" s="226">
        <v>0</v>
      </c>
      <c r="FJ123" s="226">
        <v>0</v>
      </c>
      <c r="FK123" s="226">
        <v>0</v>
      </c>
      <c r="FL123" s="226">
        <v>0</v>
      </c>
      <c r="FM123" s="195">
        <f t="shared" si="114"/>
        <v>1280</v>
      </c>
      <c r="FN123" s="195">
        <f t="shared" si="115"/>
        <v>680</v>
      </c>
      <c r="FO123" s="195">
        <f t="shared" si="116"/>
        <v>1157</v>
      </c>
      <c r="FP123" s="195">
        <f t="shared" si="117"/>
        <v>1320</v>
      </c>
      <c r="FQ123" s="195">
        <f t="shared" si="118"/>
        <v>605</v>
      </c>
      <c r="FR123" s="195">
        <f t="shared" si="119"/>
        <v>1520</v>
      </c>
      <c r="FS123" s="195">
        <f t="shared" si="120"/>
        <v>200</v>
      </c>
      <c r="FT123" s="95">
        <f t="shared" si="121"/>
        <v>440</v>
      </c>
      <c r="FU123" s="95">
        <f t="shared" si="122"/>
        <v>1260</v>
      </c>
      <c r="FV123" s="95">
        <f t="shared" si="123"/>
        <v>720</v>
      </c>
      <c r="FW123" s="95">
        <f t="shared" si="124"/>
        <v>280</v>
      </c>
      <c r="FX123" s="95">
        <f t="shared" si="125"/>
        <v>1480</v>
      </c>
      <c r="FY123" s="95">
        <f t="shared" si="126"/>
        <v>0</v>
      </c>
      <c r="FZ123" s="95">
        <f t="shared" si="127"/>
        <v>360</v>
      </c>
      <c r="GA123" s="95">
        <f t="shared" si="107"/>
        <v>960</v>
      </c>
      <c r="GB123" s="95">
        <f t="shared" si="108"/>
        <v>80</v>
      </c>
      <c r="GC123" s="95">
        <f t="shared" si="109"/>
        <v>1280</v>
      </c>
      <c r="GD123" s="95">
        <f t="shared" si="110"/>
        <v>680</v>
      </c>
      <c r="GE123" s="95">
        <f t="shared" si="111"/>
        <v>80</v>
      </c>
      <c r="GF123" s="95">
        <f t="shared" si="112"/>
        <v>240</v>
      </c>
      <c r="GG123" s="95">
        <f t="shared" si="113"/>
        <v>920</v>
      </c>
      <c r="GH123" s="95">
        <f t="shared" si="128"/>
        <v>360</v>
      </c>
      <c r="GI123" s="95">
        <f>BW123*Tabelle2[[#This Row],[Nov 2023 AF]]</f>
        <v>858</v>
      </c>
      <c r="GJ123" s="95">
        <f>BX123*Tabelle2[[#This Row],[Dec 2023 AF]]</f>
        <v>380</v>
      </c>
      <c r="GK123" s="95">
        <f>BY123*Tabelle2[[#This Row],[Jan 2024 AF]]</f>
        <v>180</v>
      </c>
      <c r="GL123" s="95">
        <f>BZ123*Tabelle2[[#This Row],[Feb 2024 AF]]</f>
        <v>432</v>
      </c>
      <c r="GM123" s="95">
        <f>CA123*Tabelle2[[#This Row],[Mar 2024 AF]]</f>
        <v>1188</v>
      </c>
      <c r="GN123" s="95">
        <f>CB123*Tabelle2[[#This Row],[Apr 2024 AF]]</f>
        <v>504</v>
      </c>
      <c r="GO123" s="95">
        <f>CC123*Tabelle2[[#This Row],[May 2024 AF]]</f>
        <v>540</v>
      </c>
      <c r="GP123" s="95">
        <f>CD123*Tabelle2[[#This Row],[Jun 2024 AF]]</f>
        <v>180</v>
      </c>
      <c r="GQ123" s="95">
        <f>CE123*Tabelle2[[#This Row],[Jul 2024 AF]]</f>
        <v>0</v>
      </c>
      <c r="GR123" s="95">
        <f>CF123*Tabelle2[[#This Row],[Aug 2024 AF]]</f>
        <v>360</v>
      </c>
      <c r="GS123" s="95">
        <f>CG123*Tabelle2[[#This Row],[Sep 2024 AF]]</f>
        <v>0</v>
      </c>
      <c r="GT123" s="95">
        <f>CH123*Tabelle2[[#This Row],[Oct 2024 AF]]</f>
        <v>0</v>
      </c>
      <c r="GU123" s="95">
        <f>CI123*Tabelle2[[#This Row],[Nov 2024 AF]]</f>
        <v>436.5</v>
      </c>
      <c r="GV123" s="95">
        <f>CJ123*Tabelle2[[#This Row],[Dec 2024 AF]]</f>
        <v>436.5</v>
      </c>
      <c r="GW123" s="95">
        <f>SUM(Tabelle2[[#This Row],[Jan 22 NF]:[Mar 22 NF]])</f>
        <v>3117</v>
      </c>
      <c r="GX123" s="95">
        <f>SUM(Tabelle2[[#This Row],[Apr 22 NF]:[Jun 22 NF]])</f>
        <v>3445</v>
      </c>
      <c r="GY123" s="95">
        <f>SUM(Tabelle2[[#This Row],[Jul 22 NF]:[Sep 22 NF]])</f>
        <v>1900</v>
      </c>
      <c r="GZ123" s="95">
        <f>SUM(Tabelle2[[#This Row],[Oct 22 NF]:[Dec 22 NF]])</f>
        <v>2480</v>
      </c>
      <c r="HA123" s="98">
        <f>SUM(Tabelle2[[#This Row],[Jan 23 NF]:[Mar 23 NF]])</f>
        <v>1320</v>
      </c>
      <c r="HB123" s="98">
        <f>SUM(Tabelle2[[#This Row],[Apr 23 NF]:[Jun 23 NF]])</f>
        <v>2040</v>
      </c>
      <c r="HC123" s="98">
        <f>SUM(Tabelle2[[#This Row],[Jul 23 NF]:[Sep 23 NF]])</f>
        <v>1240</v>
      </c>
      <c r="HD123" s="98">
        <f>SUM(Tabelle2[[#This Row],[Oct 23 NF]:[Dec 23 NF]])</f>
        <v>1598</v>
      </c>
      <c r="HE123" s="95">
        <f>SUM(Tabelle2[[#This Row],[Jan 24 NF]:[Mar 24 NF]])</f>
        <v>1800</v>
      </c>
      <c r="HF123" s="98">
        <f>SUM(Tabelle2[[#This Row],[Apr 24 NF]:[Jun 24 NF]])</f>
        <v>1224</v>
      </c>
      <c r="HG123" s="98">
        <f>SUM(Tabelle2[[#This Row],[Jul 24 NF]:[Sep 24 NF]])</f>
        <v>360</v>
      </c>
      <c r="HH123" s="98">
        <f>SUM(Tabelle2[[#This Row],[Oct 24 NF]:[Dec 24 NF]])</f>
        <v>873</v>
      </c>
      <c r="HI123" s="75">
        <v>0</v>
      </c>
      <c r="HJ123" s="75">
        <v>0</v>
      </c>
      <c r="HK123" s="75">
        <v>0</v>
      </c>
      <c r="HL123" s="75">
        <v>0</v>
      </c>
      <c r="HM123" s="75">
        <v>0</v>
      </c>
      <c r="HN123" s="75">
        <v>0</v>
      </c>
      <c r="HO123" s="75">
        <v>0</v>
      </c>
      <c r="HP123" s="75">
        <v>0</v>
      </c>
      <c r="HQ123" s="75">
        <v>0</v>
      </c>
      <c r="HR123" s="75">
        <v>0</v>
      </c>
      <c r="HS123" s="75">
        <v>0</v>
      </c>
      <c r="HT123" s="75">
        <v>2120</v>
      </c>
      <c r="HU123" s="75">
        <v>16927</v>
      </c>
      <c r="HV123" s="98">
        <v>12971</v>
      </c>
      <c r="HW123" s="98">
        <v>11076</v>
      </c>
      <c r="HX123" s="98">
        <v>7706</v>
      </c>
      <c r="HY123" s="98">
        <v>12798</v>
      </c>
      <c r="HZ123" s="98">
        <f>SUM(Tabelle2[[#This Row],[Jan 22 NF]:[Dec 22 NF]])</f>
        <v>10942</v>
      </c>
      <c r="IA123" s="98">
        <f>SUM(Tabelle2[[#This Row],[Jan 23 NF]:[Dec 23 NF]])</f>
        <v>6198</v>
      </c>
      <c r="IB123" s="98">
        <f>SUM(Tabelle2[[#This Row],[Jan 24 NF]:[Dec 24 NF]])</f>
        <v>4257</v>
      </c>
      <c r="IC123" s="98">
        <f>IFERROR(Tabelle2[[#This Row],[2025 CF]]*Tabelle2[[#This Row],[2025 AF]],0)</f>
        <v>4500</v>
      </c>
      <c r="ID123" s="98">
        <f>IFERROR(Tabelle2[[#This Row],[2026 CF]]*Tabelle2[[#This Row],[2026 AF]],0)</f>
        <v>2250</v>
      </c>
      <c r="IE123" s="98">
        <f>IFERROR(Tabelle2[[#This Row],[2027 CF]]*Tabelle2[[#This Row],[2027 AF]],0)</f>
        <v>1187.5</v>
      </c>
      <c r="IF123" s="98">
        <f>IFERROR(Tabelle2[[#This Row],[2028 CF]]*Tabelle2[[#This Row],[2028 AF]],0)</f>
        <v>0</v>
      </c>
      <c r="IG123" s="98">
        <f>IFERROR(Tabelle2[[#This Row],[2029 CF]]*Tabelle2[[#This Row],[2029 AF]],0)</f>
        <v>0</v>
      </c>
      <c r="IH123" s="98">
        <f>IFERROR(Tabelle2[[#This Row],[2030 CF]]*Tabelle2[[#This Row],[2030 AF]],0)</f>
        <v>0</v>
      </c>
      <c r="II123" s="98">
        <f>IFERROR(Tabelle2[[#This Row],[2031 CF]]*Tabelle2[[#This Row],[2031 AF]],0)</f>
        <v>0</v>
      </c>
      <c r="IJ123" s="98">
        <f>IFERROR(Tabelle2[[#This Row],[2032 CF]]*Tabelle2[[#This Row],[2032 AF]],0)</f>
        <v>0</v>
      </c>
      <c r="IK123" s="98">
        <f>IFERROR(Tabelle2[[#This Row],[2033 CF]]*Tabelle2[[#This Row],[2033 AF]],0)</f>
        <v>0</v>
      </c>
      <c r="IL123" s="98">
        <f>IFERROR(Tabelle2[[#This Row],[2034 CF]]*Tabelle2[[#This Row],[2034 AF]],0)</f>
        <v>0</v>
      </c>
      <c r="IM123" s="98">
        <f>IFERROR(Tabelle2[[#This Row],[2035 CF]]*Tabelle2[[#This Row],[2035 AF]],0)</f>
        <v>0</v>
      </c>
      <c r="IN123" s="51">
        <v>677.12000000000012</v>
      </c>
      <c r="IO123" s="51">
        <v>665.1840000000002</v>
      </c>
      <c r="IP123" s="51">
        <v>777.92000000000007</v>
      </c>
      <c r="IQ123" s="51">
        <v>723.42206757905285</v>
      </c>
      <c r="IR123" s="51">
        <v>761.7600000000001</v>
      </c>
      <c r="IS123" s="51">
        <v>730.08</v>
      </c>
      <c r="IT123" s="51">
        <v>705.28</v>
      </c>
      <c r="IU123" s="51">
        <v>638.40000000000009</v>
      </c>
      <c r="IV123" s="51">
        <v>792.00000000000011</v>
      </c>
      <c r="IW123" s="51">
        <v>730.08</v>
      </c>
      <c r="IX123" s="51">
        <v>760.32</v>
      </c>
      <c r="IY123" s="51">
        <v>536</v>
      </c>
      <c r="IZ123" s="199">
        <v>2120.2240000000002</v>
      </c>
      <c r="JA123" s="199">
        <v>2215.2620675790531</v>
      </c>
      <c r="JB123" s="199">
        <v>2135.6800000000003</v>
      </c>
      <c r="JC123" s="199">
        <v>2026.4</v>
      </c>
      <c r="JD123" s="199">
        <v>8497.5660675790532</v>
      </c>
      <c r="JE123" s="196">
        <v>410.93873149564911</v>
      </c>
      <c r="JF123" s="196">
        <v>397.06975084485686</v>
      </c>
      <c r="JG123" s="196">
        <v>416.3154360940764</v>
      </c>
      <c r="JH123" s="196">
        <v>380.12522104441939</v>
      </c>
      <c r="JI123" s="196">
        <v>402.14492796860247</v>
      </c>
      <c r="JJ123" s="196">
        <v>348.35087094346665</v>
      </c>
      <c r="JK123" s="196">
        <v>344.10252850381238</v>
      </c>
      <c r="JL123" s="196">
        <v>275.98939970272926</v>
      </c>
      <c r="JM123" s="196">
        <v>386.94297673750282</v>
      </c>
      <c r="JN123" s="196">
        <v>396.41541593267857</v>
      </c>
      <c r="JO123" s="196">
        <v>358.47322583051232</v>
      </c>
      <c r="JP123" s="196">
        <v>223.13151490169372</v>
      </c>
      <c r="JQ123" s="196">
        <f>SUM(Tabelle2[[#This Row],[Jan-23B]:[Mar-23B]])</f>
        <v>1224.3239184345823</v>
      </c>
      <c r="JR123" s="196">
        <f>SUM(Tabelle2[[#This Row],[Apr-23B]:[Jun-23B]])</f>
        <v>1130.6210199564885</v>
      </c>
      <c r="JS123" s="196">
        <f>SUM(Tabelle2[[#This Row],[Jul-23B]:[Sep-23B]])</f>
        <v>1007.0349049440445</v>
      </c>
      <c r="JT123" s="196">
        <f>SUM(Tabelle2[[#This Row],[Oct-23B]:[Dec-23B]])</f>
        <v>978.02015666488455</v>
      </c>
      <c r="JU123" s="196">
        <f>SUM(Tabelle2[[#This Row],[1Q23 B1]:[4Q23 B]])</f>
        <v>4340</v>
      </c>
      <c r="JV123" s="196">
        <v>4300</v>
      </c>
      <c r="JW123" s="196">
        <v>4500</v>
      </c>
      <c r="JX123" s="196">
        <v>4500</v>
      </c>
      <c r="JY123" s="196">
        <v>2250</v>
      </c>
      <c r="JZ123" s="196">
        <v>1187.5</v>
      </c>
      <c r="KA123" s="196">
        <v>1475.7011487666671</v>
      </c>
      <c r="KB123" s="196">
        <v>1544.3384115000003</v>
      </c>
      <c r="KC123" s="196">
        <v>1544.3384115000003</v>
      </c>
      <c r="KD123" s="196">
        <v>772.16920575000017</v>
      </c>
      <c r="KE123" s="196">
        <v>407.53374747916678</v>
      </c>
      <c r="KF123" s="196" t="str">
        <f>IF(SUM(Tabelle2[[#This Row],[2018 NF]:[2028 NF]],Tabelle2[[#This Row],[2023 B]])&gt;0,"yes","no")</f>
        <v>yes</v>
      </c>
      <c r="KG123" s="196" t="str">
        <f>IFERROR(INDEX(Tabelle2[[#Headers],[2005 NF]:[2034 NF]],MATCH(TRUE,INDEX(Tabelle2[[#This Row],[2005 NF]:[2034 NF]]&gt;1000,),0)),0)</f>
        <v>2016 NF</v>
      </c>
      <c r="KH123" s="196" t="str">
        <f>IFERROR(LOOKUP(2,1/(Tabelle2[[#This Row],[2005 NF]:[2035 NF]]&gt;1000),Tabelle2[[#Headers],[2005 NF]:[2035 NF]]),0)</f>
        <v>2027 NF</v>
      </c>
      <c r="KI123" s="196">
        <f>SUM(Tabelle2[[#This Row],[Jan 23 NF]:[Mar 23 NF]])</f>
        <v>1320</v>
      </c>
      <c r="KJ123" s="196">
        <f>SUM(Tabelle2[[#This Row],[Jan-23B]:[Mar-23B]])</f>
        <v>1224.3239184345823</v>
      </c>
      <c r="KK123" s="52">
        <v>439.2784814933334</v>
      </c>
      <c r="KL123" s="52">
        <v>233.36669329333338</v>
      </c>
      <c r="KM123" s="52">
        <v>397.06656491233343</v>
      </c>
      <c r="KN123" s="52">
        <v>453.00593404000011</v>
      </c>
      <c r="KO123" s="52">
        <v>207.62771976833338</v>
      </c>
      <c r="KP123" s="52">
        <v>521.64319677333344</v>
      </c>
      <c r="KQ123" s="52">
        <v>68.637262733333344</v>
      </c>
      <c r="KR123" s="52">
        <v>151.00197801333337</v>
      </c>
      <c r="KS123" s="52">
        <v>432.41475522000007</v>
      </c>
      <c r="KT123" s="52">
        <v>247.09414584000007</v>
      </c>
      <c r="KU123" s="52">
        <v>96.092167826666682</v>
      </c>
      <c r="KV123" s="52">
        <v>507.91574422666679</v>
      </c>
      <c r="KW123" s="52">
        <v>0</v>
      </c>
      <c r="KX123" s="52">
        <v>123.54707292000003</v>
      </c>
      <c r="KY123" s="52">
        <v>329.45886112000005</v>
      </c>
      <c r="KZ123" s="52">
        <v>27.454905093333338</v>
      </c>
      <c r="LA123" s="52" t="e">
        <f>$AV123*2.204623/#REF!*$AP123*Tabelle2[[#This Row],[May 23 NF]]</f>
        <v>#REF!</v>
      </c>
      <c r="LB123" s="52" t="e">
        <f>$AV123*2.204623/#REF!*$AP123*Tabelle2[[#This Row],[Jun 23 NF]]</f>
        <v>#REF!</v>
      </c>
      <c r="LC123" s="52" t="e">
        <f>$AV123*2.204623/#REF!*$AP123*Tabelle2[[#This Row],[Jul 23 NF]]</f>
        <v>#REF!</v>
      </c>
      <c r="LD123" s="52" t="e">
        <f>$AV123*2.204623/#REF!*$AP123*Tabelle2[[#This Row],[Aug 23 NF]]</f>
        <v>#REF!</v>
      </c>
      <c r="LE123" s="52" t="e">
        <f>$AV123*2.204623/#REF!*$AP123*Tabelle2[[#This Row],[Sep 23 NF]]</f>
        <v>#REF!</v>
      </c>
      <c r="LF123" s="52" t="e">
        <f>$AV123*2.204623/#REF!*$AP123*Tabelle2[[#This Row],[Oct 23 NF]]</f>
        <v>#REF!</v>
      </c>
      <c r="LG123" s="52" t="e">
        <f>$AV123*2.204623/#REF!*$AP123*Tabelle2[[#This Row],[Nov 23 NF]]</f>
        <v>#REF!</v>
      </c>
      <c r="LH123" s="52" t="e">
        <f>$AV123*2.204623/#REF!*$AP123*Tabelle2[[#This Row],[Dec 23 NF]]</f>
        <v>#REF!</v>
      </c>
      <c r="LI123" s="52" t="e">
        <f>$AV123*2.204623/#REF!*$AP123*Tabelle2[[#This Row],[Jan 24 NF]]</f>
        <v>#REF!</v>
      </c>
      <c r="LJ123" s="52" t="e">
        <f>$AV123*2.204623/#REF!*$AP123*Tabelle2[[#This Row],[Feb 24 NF]]</f>
        <v>#REF!</v>
      </c>
      <c r="LK123" s="52" t="e">
        <f>$AV123*2.204623/#REF!*$AP123*Tabelle2[[#This Row],[Mar 24 NF]]</f>
        <v>#REF!</v>
      </c>
      <c r="LL123" s="52" t="e">
        <f>$AV123*2.204623/#REF!*$AP123*Tabelle2[[#This Row],[Apr 24 NF]]</f>
        <v>#REF!</v>
      </c>
      <c r="LM123" s="52" t="e">
        <f>$AV123*2.204623/#REF!*$AP123*Tabelle2[[#This Row],[May 24 NF]]</f>
        <v>#REF!</v>
      </c>
      <c r="LN123" s="52" t="e">
        <f>$AV123*2.204623/#REF!*$AP123*Tabelle2[[#This Row],[Jun 24 NF]]</f>
        <v>#REF!</v>
      </c>
      <c r="LO123" s="52" t="e">
        <f>$AV123*2.204623/#REF!*$AP123*Tabelle2[[#This Row],[Jul 24 NF]]</f>
        <v>#REF!</v>
      </c>
      <c r="LP123" s="52" t="e">
        <f>$AV123*2.204623/#REF!*$AP123*Tabelle2[[#This Row],[Aug 24 NF]]</f>
        <v>#REF!</v>
      </c>
      <c r="LQ123" s="52" t="e">
        <f>$AV123*2.204623/#REF!*$AP123*Tabelle2[[#This Row],[Sep 24 NF]]</f>
        <v>#REF!</v>
      </c>
      <c r="LR123" s="52" t="e">
        <f>$AV123*2.204623/#REF!*$AP123*Tabelle2[[#This Row],[Oct 24 NF]]</f>
        <v>#REF!</v>
      </c>
      <c r="LS123" s="52" t="e">
        <f>$AV123*2.204623/#REF!*$AP123*Tabelle2[[#This Row],[Nov 24 NF]]</f>
        <v>#REF!</v>
      </c>
      <c r="LT123" s="52" t="e">
        <f>$AV123*2.204623/#REF!*$AP123*Tabelle2[[#This Row],[Dec 24 NF]]</f>
        <v>#REF!</v>
      </c>
      <c r="LU123" s="198">
        <f>SUM(Tabelle2[[#This Row],[Jan 22 EV]:[Mar 22 EV]])</f>
        <v>1069.7117396990002</v>
      </c>
      <c r="LV123" s="198">
        <f>SUM(Tabelle2[[#This Row],[Apr 22 EV]:[Jun 22 EV]])</f>
        <v>1182.2768505816671</v>
      </c>
      <c r="LW123" s="198">
        <f>SUM(Tabelle2[[#This Row],[Jul 22 EV]:[Sep 22 EV]])</f>
        <v>652.05399596666678</v>
      </c>
      <c r="LX123" s="198">
        <f>SUM(Tabelle2[[#This Row],[Oct 22 EV]:[Dec 22 EV]])</f>
        <v>851.10205789333349</v>
      </c>
      <c r="LY123" s="198">
        <f>SUM(Tabelle2[[#This Row],[Jan 23 EV]:[Mar 23 EV]])</f>
        <v>453.00593404000006</v>
      </c>
      <c r="LZ123" s="198" t="e">
        <f>SUM(Tabelle2[[#This Row],[Apr 23 EV]:[Jun 23 EV]])</f>
        <v>#REF!</v>
      </c>
      <c r="MA123" s="198" t="e">
        <f>SUM(Tabelle2[[#This Row],[Jul 23 EV]:[Sep 23 EV]])</f>
        <v>#REF!</v>
      </c>
      <c r="MB123" s="198" t="e">
        <f>SUM(Tabelle2[[#This Row],[Oct 23 EV]:[Dec 23 EV]])</f>
        <v>#REF!</v>
      </c>
      <c r="MC123" s="198" t="e">
        <f>SUM(Tabelle2[[#This Row],[Jan 24 EV]:[Mar 24 EV]])</f>
        <v>#REF!</v>
      </c>
      <c r="MD123" s="198" t="e">
        <f>SUM(Tabelle2[[#This Row],[Apr 24 EV]:[Jun 24 EV]])</f>
        <v>#REF!</v>
      </c>
      <c r="ME123" s="198" t="e">
        <f>SUM(Tabelle2[[#This Row],[Jul 24 EV]:[Sep 24 EV]])</f>
        <v>#REF!</v>
      </c>
      <c r="MF123" s="198" t="e">
        <f>SUM(Tabelle2[[#This Row],[Oct 24 EV]:[Dec 24 EV]])</f>
        <v>#REF!</v>
      </c>
      <c r="MG123" s="74">
        <v>0</v>
      </c>
      <c r="MH123" s="74">
        <v>0</v>
      </c>
      <c r="MI123" s="74">
        <v>0</v>
      </c>
      <c r="MJ123" s="74">
        <v>0</v>
      </c>
      <c r="MK123" s="74">
        <v>0</v>
      </c>
      <c r="ML123" s="74">
        <v>0</v>
      </c>
      <c r="MM123" s="74">
        <v>0</v>
      </c>
      <c r="MN123" s="74">
        <v>0</v>
      </c>
      <c r="MO123" s="75">
        <v>0</v>
      </c>
      <c r="MP123" s="98">
        <v>727.55498497333349</v>
      </c>
      <c r="MQ123" s="98" t="e">
        <f>$AS123*2.204623/#REF!*$AP123*HU123</f>
        <v>#REF!</v>
      </c>
      <c r="MR123" s="98" t="e">
        <f>$AT123*2.204623/#REF!*$AP123*HV123</f>
        <v>#REF!</v>
      </c>
      <c r="MS123" s="98">
        <v>3801.1316101720008</v>
      </c>
      <c r="MT123" s="98">
        <v>2644.5937331153336</v>
      </c>
      <c r="MU123" s="98">
        <v>4392.0984423060008</v>
      </c>
      <c r="MV123" s="98">
        <f>SUM(Tabelle2[[#This Row],[Jan 22 EV]:[Dec 22 EV]])</f>
        <v>3755.1446441406683</v>
      </c>
      <c r="MW123" s="98" t="e">
        <f>SUM(Tabelle2[[#This Row],[Jan 23 EV]:[Dec 23 EV]])</f>
        <v>#REF!</v>
      </c>
      <c r="MX123" s="98" t="e">
        <f>SUM(Tabelle2[[#This Row],[Jan 24 EV]:[Dec 24 EV]])</f>
        <v>#REF!</v>
      </c>
      <c r="MY123" s="98">
        <f t="shared" si="95"/>
        <v>1544.3384115000003</v>
      </c>
      <c r="MZ123" s="98">
        <f t="shared" si="96"/>
        <v>772.16920575000017</v>
      </c>
      <c r="NA123" s="98">
        <f t="shared" si="97"/>
        <v>407.53374747916678</v>
      </c>
      <c r="NB123" s="98">
        <f t="shared" si="98"/>
        <v>0</v>
      </c>
      <c r="NC123" s="52">
        <v>232.37831670997343</v>
      </c>
      <c r="ND123" s="52">
        <v>228.28204487004811</v>
      </c>
      <c r="NE123" s="52">
        <v>266.9714971275734</v>
      </c>
      <c r="NF123" s="52">
        <v>248.2685525975734</v>
      </c>
      <c r="NG123" s="52">
        <v>261.42560629872008</v>
      </c>
      <c r="NH123" s="52">
        <v>250.55346388176008</v>
      </c>
      <c r="NI123" s="52">
        <v>242.04244330282671</v>
      </c>
      <c r="NJ123" s="52">
        <v>219.09014264480007</v>
      </c>
      <c r="NK123" s="52">
        <v>271.80356042400012</v>
      </c>
      <c r="NL123" s="52">
        <v>250.55346388176008</v>
      </c>
      <c r="NM123" s="52">
        <v>260.93141800704007</v>
      </c>
      <c r="NN123" s="52">
        <v>183.94786412533338</v>
      </c>
      <c r="NO123" s="198">
        <f t="shared" si="102"/>
        <v>727.63185870759503</v>
      </c>
      <c r="NP123" s="198">
        <f t="shared" si="103"/>
        <v>760.2476227780536</v>
      </c>
      <c r="NQ123" s="198">
        <f t="shared" si="104"/>
        <v>732.93614637162693</v>
      </c>
      <c r="NR123" s="198">
        <f t="shared" si="105"/>
        <v>695.4327460141335</v>
      </c>
      <c r="NS123" s="198">
        <f t="shared" si="106"/>
        <v>2916.2483738714095</v>
      </c>
      <c r="NT123" s="198">
        <v>141.02854840484798</v>
      </c>
      <c r="NU123" s="198">
        <v>136.26890406098823</v>
      </c>
      <c r="NV123" s="198">
        <v>142.87375983565684</v>
      </c>
      <c r="NW123" s="198">
        <v>130.45377334196112</v>
      </c>
      <c r="NX123" s="198">
        <v>138.01063538929191</v>
      </c>
      <c r="NY123" s="198">
        <v>119.54925126166108</v>
      </c>
      <c r="NZ123" s="198">
        <v>118.09127828060247</v>
      </c>
      <c r="OA123" s="198">
        <v>94.715784695055888</v>
      </c>
      <c r="OB123" s="198">
        <v>132.79353378575036</v>
      </c>
      <c r="OC123" s="198">
        <v>136.04434527457437</v>
      </c>
      <c r="OD123" s="198">
        <v>123.02310492097203</v>
      </c>
      <c r="OE123" s="198">
        <v>76.575682061971193</v>
      </c>
      <c r="OF123" s="198">
        <f>SUM(Tabelle2[[#This Row],[Jan 23 B EV]:[Mar 23 B EV]])</f>
        <v>420.17121230149303</v>
      </c>
      <c r="OG123" s="198">
        <f>SUM(Tabelle2[[#This Row],[Apr 23 B EV]:[Jun 23 B EV]])</f>
        <v>388.01365999291409</v>
      </c>
      <c r="OH123" s="198">
        <f>SUM(Tabelle2[[#This Row],[Jul 23 B EV]:[Sep 23 B EV]])</f>
        <v>345.60059676140872</v>
      </c>
      <c r="OI123" s="198">
        <f>SUM(Tabelle2[[#This Row],[Oct 23 B EV]:[Dec 23 B EV]])</f>
        <v>335.64313225751755</v>
      </c>
      <c r="OJ123" s="198">
        <f>SUM(Tabelle2[[#This Row],[Jan 23 B EV]:[Dec 23 B EV]])</f>
        <v>1489.4286013133333</v>
      </c>
      <c r="OK123" s="75"/>
      <c r="OL123" s="75"/>
      <c r="OM123" s="43" t="s">
        <v>959</v>
      </c>
      <c r="ON123" s="43" t="s">
        <v>975</v>
      </c>
      <c r="OO123" s="43">
        <v>0</v>
      </c>
      <c r="OP123" s="43">
        <v>0</v>
      </c>
      <c r="OQ123" s="75"/>
      <c r="OR123" s="75"/>
      <c r="OS123" s="75"/>
      <c r="OT123" s="75"/>
      <c r="OU123" s="75"/>
      <c r="OV123" s="75"/>
      <c r="OW123" s="75"/>
      <c r="OX123" s="198" t="s">
        <v>1229</v>
      </c>
      <c r="OY123" s="198" t="s">
        <v>1229</v>
      </c>
      <c r="OZ123" s="198" t="s">
        <v>1229</v>
      </c>
      <c r="PA123" s="198" t="s">
        <v>1229</v>
      </c>
      <c r="PB123" s="353" t="s">
        <v>1229</v>
      </c>
      <c r="PC123" s="130" t="s">
        <v>57</v>
      </c>
      <c r="PD123" s="53" t="s">
        <v>162</v>
      </c>
      <c r="PE123" s="53" t="s">
        <v>159</v>
      </c>
      <c r="PF123" s="53" t="s">
        <v>45</v>
      </c>
      <c r="PG123" s="53">
        <v>0</v>
      </c>
      <c r="PH123" s="53">
        <v>0</v>
      </c>
      <c r="PI123" s="53">
        <v>1</v>
      </c>
      <c r="PJ123" s="53" t="s">
        <v>45</v>
      </c>
      <c r="PK123" s="53">
        <v>0</v>
      </c>
      <c r="PL123" s="53">
        <v>0</v>
      </c>
      <c r="PM123" s="317"/>
      <c r="PN123" s="53" t="s">
        <v>981</v>
      </c>
      <c r="PO123" s="53" t="s">
        <v>17</v>
      </c>
      <c r="PP123" s="200">
        <v>2407.8740082170316</v>
      </c>
      <c r="PQ123" s="56">
        <v>2220.7924770497352</v>
      </c>
      <c r="PR123" s="56">
        <v>2393.0833333333335</v>
      </c>
      <c r="PS123" s="56">
        <v>2425</v>
      </c>
      <c r="PT123" s="200">
        <v>2151.6666666666665</v>
      </c>
      <c r="PU123" s="200">
        <v>2059.5416666666665</v>
      </c>
      <c r="PV123" s="200">
        <v>2813.8101851851857</v>
      </c>
      <c r="PW123" s="200">
        <v>3372.4709444775326</v>
      </c>
      <c r="PX123" s="200" t="e">
        <f>IF($PI123=1,SUMIF(#REF!,$PF123,#REF!),SUMIF(#REF!,$PJ123,#REF!))</f>
        <v>#REF!</v>
      </c>
      <c r="PY123" s="200" t="e">
        <f>IF($PI123=1,SUMIF(#REF!,$PF123,#REF!),SUMIF(#REF!,$PJ123,#REF!))</f>
        <v>#REF!</v>
      </c>
      <c r="PZ123" s="200" t="e">
        <f>IF($PI123=1,SUMIF(#REF!,$PF123,#REF!),SUMIF(#REF!,$PJ123,#REF!))</f>
        <v>#REF!</v>
      </c>
      <c r="QA123" s="200" t="e">
        <f>IF($PI123=1,SUMIF(#REF!,$PF123,#REF!),SUMIF(#REF!,$PJ123,#REF!))</f>
        <v>#REF!</v>
      </c>
      <c r="QB123" s="200" t="e">
        <f>IF($PI123=1,SUMIF(#REF!,$PF123,#REF!),SUMIF(#REF!,$PJ123,#REF!))</f>
        <v>#REF!</v>
      </c>
      <c r="QC123" s="200" t="e">
        <f>IF($PI123=1,SUMIF(#REF!,$PF123,#REF!),SUMIF(#REF!,$PJ123,#REF!))</f>
        <v>#REF!</v>
      </c>
      <c r="QD123" s="57">
        <f t="shared" si="99"/>
        <v>10.889655911213376</v>
      </c>
      <c r="QE123" s="57">
        <f t="shared" si="100"/>
        <v>11.734484125000002</v>
      </c>
      <c r="QF123" s="57">
        <f t="shared" si="94"/>
        <v>11.890987500000001</v>
      </c>
      <c r="QG123" s="57">
        <f t="shared" si="101"/>
        <v>10.5506975</v>
      </c>
      <c r="QH123" s="57">
        <f t="shared" si="87"/>
        <v>10.098962562499999</v>
      </c>
      <c r="QI123" s="57">
        <f t="shared" si="88"/>
        <v>13.797518243055558</v>
      </c>
      <c r="QJ123" s="57">
        <f>IF(Tabelle2[[#This Row],[Index and Premium Usage]]=1,($AW123*(1+$AZ123))*(PW123*(1+$PG123)+$PH123)/1000,($AW123*(1+$AZ123))*(PW123*(1+$PG123)+$PK123)/1000)</f>
        <v>16.536911276245579</v>
      </c>
      <c r="QK123" s="57" t="e">
        <f>IF($PI123=1,($AW123*(1+$AY123))*(PX123*(1+$PG123)+$PH123)/1000,($AW123*(1+$AZ123))*(PX123*(1+$PG123)+$PK123+Tabelle2[[#This Row],[Premium VW 2023]])/1000)</f>
        <v>#REF!</v>
      </c>
      <c r="QL123" s="57" t="e">
        <f t="shared" si="89"/>
        <v>#REF!</v>
      </c>
      <c r="QM123" s="57" t="e">
        <f t="shared" si="90"/>
        <v>#REF!</v>
      </c>
      <c r="QN123" s="57" t="e">
        <f t="shared" si="91"/>
        <v>#REF!</v>
      </c>
      <c r="QO123" s="57" t="e">
        <f t="shared" si="92"/>
        <v>#REF!</v>
      </c>
      <c r="QP123" s="57" t="e">
        <f t="shared" si="93"/>
        <v>#REF!</v>
      </c>
    </row>
    <row r="124" spans="1:458" ht="15" customHeight="1">
      <c r="A124" s="94" t="s">
        <v>1169</v>
      </c>
      <c r="B124" s="94" t="s">
        <v>87</v>
      </c>
      <c r="C124" s="94" t="s">
        <v>1553</v>
      </c>
      <c r="D124" s="94" t="s">
        <v>108</v>
      </c>
      <c r="E124" s="172" t="s">
        <v>304</v>
      </c>
      <c r="F124" s="94" t="s">
        <v>304</v>
      </c>
      <c r="G124" s="94" t="s">
        <v>304</v>
      </c>
      <c r="H124" s="2" t="s">
        <v>1558</v>
      </c>
      <c r="I124" s="94" t="s">
        <v>248</v>
      </c>
      <c r="J124" s="94" t="s">
        <v>708</v>
      </c>
      <c r="K124" s="94" t="s">
        <v>28</v>
      </c>
      <c r="L124" s="94" t="s">
        <v>28</v>
      </c>
      <c r="M124" s="94" t="s">
        <v>1173</v>
      </c>
      <c r="N124" s="1"/>
      <c r="O124" s="1"/>
      <c r="P124" s="17"/>
      <c r="Q124" s="94" t="s">
        <v>90</v>
      </c>
      <c r="R124" s="94"/>
      <c r="S124" s="94"/>
      <c r="T124" s="94" t="s">
        <v>1282</v>
      </c>
      <c r="U124" s="94" t="s">
        <v>38</v>
      </c>
      <c r="V124" s="94"/>
      <c r="W124" s="94"/>
      <c r="X124" s="94"/>
      <c r="Y124" s="94" t="s">
        <v>67</v>
      </c>
      <c r="Z124" s="94" t="s">
        <v>260</v>
      </c>
      <c r="AA124" s="1"/>
      <c r="AB124" s="1"/>
      <c r="AC124" s="1"/>
      <c r="AD124" s="94"/>
      <c r="AE124" s="94"/>
      <c r="AF124" s="94"/>
      <c r="AG124" s="2"/>
      <c r="AH124" s="2"/>
      <c r="AI124" s="2"/>
      <c r="AJ124" s="2" t="s">
        <v>120</v>
      </c>
      <c r="AK124" s="20"/>
      <c r="AL124" s="24"/>
      <c r="AM124" s="24"/>
      <c r="AN124" s="24"/>
      <c r="AO124" s="24"/>
      <c r="AP124" s="13">
        <v>1</v>
      </c>
      <c r="AQ124" s="42"/>
      <c r="AR124" s="37"/>
      <c r="AS124" s="37">
        <v>2.2000000000000002</v>
      </c>
      <c r="AT124" s="37">
        <v>3</v>
      </c>
      <c r="AU124" s="37">
        <v>3</v>
      </c>
      <c r="AV124" s="37">
        <v>3</v>
      </c>
      <c r="AW124" s="33">
        <v>3</v>
      </c>
      <c r="AX124" s="193"/>
      <c r="AY124" s="34">
        <v>0.05</v>
      </c>
      <c r="AZ124" s="34">
        <v>0.05</v>
      </c>
      <c r="BA124" s="96">
        <v>0</v>
      </c>
      <c r="BB124" s="96">
        <v>0</v>
      </c>
      <c r="BC124" s="96">
        <v>0</v>
      </c>
      <c r="BD124" s="96">
        <v>0</v>
      </c>
      <c r="BE124" s="133">
        <v>0</v>
      </c>
      <c r="BF124" s="133">
        <v>0</v>
      </c>
      <c r="BG124" s="133">
        <v>0</v>
      </c>
      <c r="BH124" s="133">
        <v>0</v>
      </c>
      <c r="BI124" s="133">
        <v>0</v>
      </c>
      <c r="BJ124" s="133">
        <v>0</v>
      </c>
      <c r="BK124" s="133">
        <v>0</v>
      </c>
      <c r="BL124" s="133">
        <v>0</v>
      </c>
      <c r="BM124" s="96">
        <v>0</v>
      </c>
      <c r="BN124" s="96">
        <v>0</v>
      </c>
      <c r="BO124" s="96">
        <v>0</v>
      </c>
      <c r="BP124" s="96">
        <v>0</v>
      </c>
      <c r="BQ124" s="96">
        <v>0</v>
      </c>
      <c r="BR124" s="96">
        <v>0</v>
      </c>
      <c r="BS124" s="96">
        <v>0</v>
      </c>
      <c r="BT124" s="96">
        <v>0</v>
      </c>
      <c r="BU124" s="96">
        <v>0</v>
      </c>
      <c r="BV124" s="96">
        <v>0</v>
      </c>
      <c r="BW124" s="96">
        <v>0</v>
      </c>
      <c r="BX124" s="96">
        <v>0</v>
      </c>
      <c r="BY124" s="96">
        <v>0</v>
      </c>
      <c r="BZ124" s="96">
        <v>0</v>
      </c>
      <c r="CA124" s="96">
        <v>0</v>
      </c>
      <c r="CB124" s="96">
        <v>0</v>
      </c>
      <c r="CC124" s="96">
        <v>0</v>
      </c>
      <c r="CD124" s="96">
        <v>0</v>
      </c>
      <c r="CE124" s="96">
        <v>0</v>
      </c>
      <c r="CF124" s="96">
        <v>0</v>
      </c>
      <c r="CG124" s="96">
        <v>0</v>
      </c>
      <c r="CH124" s="96">
        <v>0</v>
      </c>
      <c r="CI124" s="96">
        <v>0</v>
      </c>
      <c r="CJ124" s="96">
        <v>0</v>
      </c>
      <c r="CK124" s="95">
        <f>SUM(Tabelle2[[#This Row],[Jan 22 CF]:[Mar 22 CF]])</f>
        <v>0</v>
      </c>
      <c r="CL124" s="95">
        <f>SUM(Tabelle2[[#This Row],[Apr 22 CF]:[Jun 22 CF]])</f>
        <v>0</v>
      </c>
      <c r="CM124" s="95">
        <f>SUM(Tabelle2[[#This Row],[Jul 22 CF]:[Sep 22 CF]])</f>
        <v>0</v>
      </c>
      <c r="CN124" s="95">
        <f>SUM(Tabelle2[[#This Row],[Oct 22 CF]:[Dec 22 CF]])</f>
        <v>0</v>
      </c>
      <c r="CO124" s="95">
        <f>SUM(Tabelle2[[#This Row],[Jan 23 CF]:[Mar 23 CF]])</f>
        <v>0</v>
      </c>
      <c r="CP124" s="95">
        <f>SUM(Tabelle2[[#This Row],[Apr 23 CF]:[Jun 23 CF]])</f>
        <v>0</v>
      </c>
      <c r="CQ124" s="95">
        <f>SUM(Tabelle2[[#This Row],[Jul 23 CF]:[Sep 23 CF]])</f>
        <v>0</v>
      </c>
      <c r="CR124" s="95">
        <f>SUM(Tabelle2[[#This Row],[Oct 23 CF]:[Dec 23 CF]])</f>
        <v>0</v>
      </c>
      <c r="CS124" s="95">
        <f>SUM(Tabelle2[[#This Row],[Jan 24 CF]:[Mar 24 CF]])</f>
        <v>0</v>
      </c>
      <c r="CT124" s="95">
        <f>SUM(Tabelle2[[#This Row],[Apr 24 CF]:[Jun 24 CF]])</f>
        <v>0</v>
      </c>
      <c r="CU124" s="95">
        <f>SUM(Tabelle2[[#This Row],[Jul 24 CF]:[Sep 24 CF]])</f>
        <v>0</v>
      </c>
      <c r="CV124" s="95">
        <f>SUM(Tabelle2[[#This Row],[Oct 24 CF]:[Dec 24 CF]])</f>
        <v>0</v>
      </c>
      <c r="CW124" s="98">
        <v>0</v>
      </c>
      <c r="CX124" s="275">
        <v>0</v>
      </c>
      <c r="CY124" s="98">
        <v>0</v>
      </c>
      <c r="CZ124" s="52">
        <v>0</v>
      </c>
      <c r="DA124" s="52">
        <f>SUM(Tabelle2[[#This Row],[Jan 22 CF]:[Dec 22 CF]])</f>
        <v>0</v>
      </c>
      <c r="DB124" s="98">
        <f>SUM(Tabelle2[[#This Row],[Jan 23 CF]:[Dec 23 CF]])</f>
        <v>0</v>
      </c>
      <c r="DC124" s="98">
        <f>SUM(Tabelle2[[#This Row],[Jan 24 CF]:[Dec 24 CF]])</f>
        <v>0</v>
      </c>
      <c r="DD124" s="98">
        <v>0</v>
      </c>
      <c r="DE124" s="98">
        <v>0</v>
      </c>
      <c r="DF124" s="98">
        <v>0</v>
      </c>
      <c r="DG124" s="98">
        <v>0</v>
      </c>
      <c r="DH124" s="98">
        <v>0</v>
      </c>
      <c r="DI124" s="98">
        <v>0</v>
      </c>
      <c r="DJ124" s="98">
        <v>0</v>
      </c>
      <c r="DK124" s="98">
        <v>0</v>
      </c>
      <c r="DL124" s="98">
        <v>0</v>
      </c>
      <c r="DM124" s="98">
        <v>0</v>
      </c>
      <c r="DN124" s="95"/>
      <c r="DO124" s="95"/>
      <c r="DP124" s="226">
        <v>0.95</v>
      </c>
      <c r="DQ124" s="226">
        <v>0.92500000000000004</v>
      </c>
      <c r="DR124" s="226">
        <v>0.8</v>
      </c>
      <c r="DS124" s="226">
        <v>0.85</v>
      </c>
      <c r="DT124" s="226">
        <v>0.9</v>
      </c>
      <c r="DU124" s="226">
        <v>0.9</v>
      </c>
      <c r="DV124" s="226">
        <v>0.9</v>
      </c>
      <c r="DW124" s="226">
        <v>0.9</v>
      </c>
      <c r="DX124" s="226">
        <v>0.9</v>
      </c>
      <c r="DY124" s="226">
        <v>0.9</v>
      </c>
      <c r="DZ124" s="226">
        <v>0.9</v>
      </c>
      <c r="EA124" s="226">
        <v>0.88</v>
      </c>
      <c r="EB124" s="226">
        <v>0.9</v>
      </c>
      <c r="EC124" s="226">
        <v>0.93</v>
      </c>
      <c r="ED124" s="226">
        <v>0.93</v>
      </c>
      <c r="EE124" s="226">
        <v>0.9</v>
      </c>
      <c r="EF124" s="316">
        <v>0.9</v>
      </c>
      <c r="EG124" s="316">
        <v>0.9</v>
      </c>
      <c r="EH124" s="316">
        <v>0.9</v>
      </c>
      <c r="EI124" s="226">
        <v>0.95</v>
      </c>
      <c r="EJ124" s="226">
        <v>0.95</v>
      </c>
      <c r="EK124" s="226">
        <v>0.95</v>
      </c>
      <c r="EL124" s="226">
        <v>0.97499999999999998</v>
      </c>
      <c r="EM124" s="226">
        <v>0.95</v>
      </c>
      <c r="EN124" s="226">
        <v>0.9</v>
      </c>
      <c r="EO124" s="226">
        <v>0.9</v>
      </c>
      <c r="EP124" s="226">
        <v>0.9</v>
      </c>
      <c r="EQ124" s="226">
        <v>0.9</v>
      </c>
      <c r="ER124" s="226">
        <v>0.9</v>
      </c>
      <c r="ES124" s="226">
        <v>0.9</v>
      </c>
      <c r="ET124" s="226">
        <v>0.9</v>
      </c>
      <c r="EU124" s="226">
        <v>0.9</v>
      </c>
      <c r="EV124" s="226">
        <v>0.9</v>
      </c>
      <c r="EW124" s="226">
        <v>0.9</v>
      </c>
      <c r="EX124" s="226">
        <v>0.9</v>
      </c>
      <c r="EY124" s="226">
        <v>0.9</v>
      </c>
      <c r="EZ124" s="316">
        <v>0.9</v>
      </c>
      <c r="FA124" s="226">
        <v>0.9</v>
      </c>
      <c r="FB124" s="226">
        <v>0.85</v>
      </c>
      <c r="FC124" s="226">
        <v>0.85</v>
      </c>
      <c r="FD124" s="226">
        <v>0.85</v>
      </c>
      <c r="FE124" s="226">
        <v>0.85</v>
      </c>
      <c r="FF124" s="226">
        <v>0.85</v>
      </c>
      <c r="FG124" s="226">
        <v>0.85</v>
      </c>
      <c r="FH124" s="226">
        <v>0.85</v>
      </c>
      <c r="FI124" s="226">
        <v>0.85</v>
      </c>
      <c r="FJ124" s="226">
        <v>0.85</v>
      </c>
      <c r="FK124" s="226">
        <v>0.85</v>
      </c>
      <c r="FL124" s="226">
        <v>0.85</v>
      </c>
      <c r="FM124" s="195">
        <f t="shared" si="114"/>
        <v>0</v>
      </c>
      <c r="FN124" s="195">
        <f t="shared" si="115"/>
        <v>0</v>
      </c>
      <c r="FO124" s="195">
        <f t="shared" si="116"/>
        <v>0</v>
      </c>
      <c r="FP124" s="195">
        <f t="shared" si="117"/>
        <v>0</v>
      </c>
      <c r="FQ124" s="195">
        <f t="shared" si="118"/>
        <v>0</v>
      </c>
      <c r="FR124" s="195">
        <f t="shared" si="119"/>
        <v>0</v>
      </c>
      <c r="FS124" s="195">
        <f t="shared" si="120"/>
        <v>0</v>
      </c>
      <c r="FT124" s="95">
        <f t="shared" si="121"/>
        <v>0</v>
      </c>
      <c r="FU124" s="95">
        <f t="shared" si="122"/>
        <v>0</v>
      </c>
      <c r="FV124" s="95">
        <f t="shared" si="123"/>
        <v>0</v>
      </c>
      <c r="FW124" s="95">
        <f t="shared" si="124"/>
        <v>0</v>
      </c>
      <c r="FX124" s="95">
        <f t="shared" si="125"/>
        <v>0</v>
      </c>
      <c r="FY124" s="95">
        <f t="shared" si="126"/>
        <v>0</v>
      </c>
      <c r="FZ124" s="95">
        <f t="shared" si="127"/>
        <v>0</v>
      </c>
      <c r="GA124" s="95">
        <f t="shared" si="107"/>
        <v>0</v>
      </c>
      <c r="GB124" s="95">
        <f t="shared" si="108"/>
        <v>0</v>
      </c>
      <c r="GC124" s="95">
        <f t="shared" si="109"/>
        <v>0</v>
      </c>
      <c r="GD124" s="95">
        <f t="shared" si="110"/>
        <v>0</v>
      </c>
      <c r="GE124" s="95">
        <f t="shared" si="111"/>
        <v>0</v>
      </c>
      <c r="GF124" s="95">
        <f t="shared" si="112"/>
        <v>0</v>
      </c>
      <c r="GG124" s="95">
        <f t="shared" si="113"/>
        <v>0</v>
      </c>
      <c r="GH124" s="95">
        <f t="shared" si="128"/>
        <v>0</v>
      </c>
      <c r="GI124" s="95">
        <f>BW124*Tabelle2[[#This Row],[Nov 2023 AF]]</f>
        <v>0</v>
      </c>
      <c r="GJ124" s="95">
        <f>BX124*Tabelle2[[#This Row],[Dec 2023 AF]]</f>
        <v>0</v>
      </c>
      <c r="GK124" s="95">
        <f>BY124*Tabelle2[[#This Row],[Jan 2024 AF]]</f>
        <v>0</v>
      </c>
      <c r="GL124" s="95">
        <f>BZ124*Tabelle2[[#This Row],[Feb 2024 AF]]</f>
        <v>0</v>
      </c>
      <c r="GM124" s="95">
        <f>CA124*Tabelle2[[#This Row],[Mar 2024 AF]]</f>
        <v>0</v>
      </c>
      <c r="GN124" s="95">
        <f>CB124*Tabelle2[[#This Row],[Apr 2024 AF]]</f>
        <v>0</v>
      </c>
      <c r="GO124" s="95">
        <f>CC124*Tabelle2[[#This Row],[May 2024 AF]]</f>
        <v>0</v>
      </c>
      <c r="GP124" s="95">
        <f>CD124*Tabelle2[[#This Row],[Jun 2024 AF]]</f>
        <v>0</v>
      </c>
      <c r="GQ124" s="95">
        <f>CE124*Tabelle2[[#This Row],[Jul 2024 AF]]</f>
        <v>0</v>
      </c>
      <c r="GR124" s="95">
        <f>CF124*Tabelle2[[#This Row],[Aug 2024 AF]]</f>
        <v>0</v>
      </c>
      <c r="GS124" s="95">
        <f>CG124*Tabelle2[[#This Row],[Sep 2024 AF]]</f>
        <v>0</v>
      </c>
      <c r="GT124" s="95">
        <f>CH124*Tabelle2[[#This Row],[Oct 2024 AF]]</f>
        <v>0</v>
      </c>
      <c r="GU124" s="95">
        <f>CI124*Tabelle2[[#This Row],[Nov 2024 AF]]</f>
        <v>0</v>
      </c>
      <c r="GV124" s="95">
        <f>CJ124*Tabelle2[[#This Row],[Dec 2024 AF]]</f>
        <v>0</v>
      </c>
      <c r="GW124" s="95">
        <f>SUM(Tabelle2[[#This Row],[Jan 22 NF]:[Mar 22 NF]])</f>
        <v>0</v>
      </c>
      <c r="GX124" s="95">
        <f>SUM(Tabelle2[[#This Row],[Apr 22 NF]:[Jun 22 NF]])</f>
        <v>0</v>
      </c>
      <c r="GY124" s="95">
        <f>SUM(Tabelle2[[#This Row],[Jul 22 NF]:[Sep 22 NF]])</f>
        <v>0</v>
      </c>
      <c r="GZ124" s="95">
        <f>SUM(Tabelle2[[#This Row],[Oct 22 NF]:[Dec 22 NF]])</f>
        <v>0</v>
      </c>
      <c r="HA124" s="98">
        <f>SUM(Tabelle2[[#This Row],[Jan 23 NF]:[Mar 23 NF]])</f>
        <v>0</v>
      </c>
      <c r="HB124" s="98">
        <f>SUM(Tabelle2[[#This Row],[Apr 23 NF]:[Jun 23 NF]])</f>
        <v>0</v>
      </c>
      <c r="HC124" s="98">
        <f>SUM(Tabelle2[[#This Row],[Jul 23 NF]:[Sep 23 NF]])</f>
        <v>0</v>
      </c>
      <c r="HD124" s="98">
        <f>SUM(Tabelle2[[#This Row],[Oct 23 NF]:[Dec 23 NF]])</f>
        <v>0</v>
      </c>
      <c r="HE124" s="95">
        <f>SUM(Tabelle2[[#This Row],[Jan 24 NF]:[Mar 24 NF]])</f>
        <v>0</v>
      </c>
      <c r="HF124" s="98">
        <f>SUM(Tabelle2[[#This Row],[Apr 24 NF]:[Jun 24 NF]])</f>
        <v>0</v>
      </c>
      <c r="HG124" s="98">
        <f>SUM(Tabelle2[[#This Row],[Jul 24 NF]:[Sep 24 NF]])</f>
        <v>0</v>
      </c>
      <c r="HH124" s="98">
        <f>SUM(Tabelle2[[#This Row],[Oct 24 NF]:[Dec 24 NF]])</f>
        <v>0</v>
      </c>
      <c r="HI124" s="75"/>
      <c r="HJ124" s="75"/>
      <c r="HK124" s="75"/>
      <c r="HL124" s="75"/>
      <c r="HM124" s="75"/>
      <c r="HN124" s="75"/>
      <c r="HO124" s="75"/>
      <c r="HP124" s="75"/>
      <c r="HQ124" s="75"/>
      <c r="HR124" s="75"/>
      <c r="HS124" s="75"/>
      <c r="HT124" s="75"/>
      <c r="HU124" s="75">
        <v>0</v>
      </c>
      <c r="HV124" s="98">
        <v>0</v>
      </c>
      <c r="HW124" s="98">
        <v>0</v>
      </c>
      <c r="HX124" s="98">
        <v>0</v>
      </c>
      <c r="HY124" s="98">
        <v>0</v>
      </c>
      <c r="HZ124" s="98">
        <f>SUM(Tabelle2[[#This Row],[Jan 22 NF]:[Dec 22 NF]])</f>
        <v>0</v>
      </c>
      <c r="IA124" s="98">
        <f>SUM(Tabelle2[[#This Row],[Jan 23 NF]:[Dec 23 NF]])</f>
        <v>0</v>
      </c>
      <c r="IB124" s="98">
        <f>SUM(Tabelle2[[#This Row],[Jan 24 NF]:[Dec 24 NF]])</f>
        <v>0</v>
      </c>
      <c r="IC124" s="98">
        <f>IFERROR(Tabelle2[[#This Row],[2025 CF]]*Tabelle2[[#This Row],[2025 AF]],0)</f>
        <v>0</v>
      </c>
      <c r="ID124" s="98">
        <f>IFERROR(Tabelle2[[#This Row],[2026 CF]]*Tabelle2[[#This Row],[2026 AF]],0)</f>
        <v>0</v>
      </c>
      <c r="IE124" s="98">
        <f>IFERROR(Tabelle2[[#This Row],[2027 CF]]*Tabelle2[[#This Row],[2027 AF]],0)</f>
        <v>0</v>
      </c>
      <c r="IF124" s="98">
        <f>IFERROR(Tabelle2[[#This Row],[2028 CF]]*Tabelle2[[#This Row],[2028 AF]],0)</f>
        <v>0</v>
      </c>
      <c r="IG124" s="98">
        <f>IFERROR(Tabelle2[[#This Row],[2029 CF]]*Tabelle2[[#This Row],[2029 AF]],0)</f>
        <v>0</v>
      </c>
      <c r="IH124" s="98">
        <f>IFERROR(Tabelle2[[#This Row],[2030 CF]]*Tabelle2[[#This Row],[2030 AF]],0)</f>
        <v>0</v>
      </c>
      <c r="II124" s="98">
        <f>IFERROR(Tabelle2[[#This Row],[2031 CF]]*Tabelle2[[#This Row],[2031 AF]],0)</f>
        <v>0</v>
      </c>
      <c r="IJ124" s="98">
        <f>IFERROR(Tabelle2[[#This Row],[2032 CF]]*Tabelle2[[#This Row],[2032 AF]],0)</f>
        <v>0</v>
      </c>
      <c r="IK124" s="98">
        <f>IFERROR(Tabelle2[[#This Row],[2033 CF]]*Tabelle2[[#This Row],[2033 AF]],0)</f>
        <v>0</v>
      </c>
      <c r="IL124" s="98">
        <f>IFERROR(Tabelle2[[#This Row],[2034 CF]]*Tabelle2[[#This Row],[2034 AF]],0)</f>
        <v>0</v>
      </c>
      <c r="IM124" s="98">
        <f>IFERROR(Tabelle2[[#This Row],[2035 CF]]*Tabelle2[[#This Row],[2035 AF]],0)</f>
        <v>0</v>
      </c>
      <c r="IN124" s="51">
        <v>0</v>
      </c>
      <c r="IO124" s="51">
        <v>0</v>
      </c>
      <c r="IP124" s="51">
        <v>0</v>
      </c>
      <c r="IQ124" s="51">
        <v>0</v>
      </c>
      <c r="IR124" s="51">
        <v>0</v>
      </c>
      <c r="IS124" s="51">
        <v>0</v>
      </c>
      <c r="IT124" s="51">
        <v>0</v>
      </c>
      <c r="IU124" s="51">
        <v>0</v>
      </c>
      <c r="IV124" s="51">
        <v>0</v>
      </c>
      <c r="IW124" s="51">
        <v>0</v>
      </c>
      <c r="IX124" s="51">
        <v>0</v>
      </c>
      <c r="IY124" s="51">
        <v>0</v>
      </c>
      <c r="IZ124" s="199">
        <v>0</v>
      </c>
      <c r="JA124" s="199">
        <v>0</v>
      </c>
      <c r="JB124" s="199">
        <v>0</v>
      </c>
      <c r="JC124" s="199">
        <v>0</v>
      </c>
      <c r="JD124" s="199">
        <v>0</v>
      </c>
      <c r="JE124" s="196">
        <v>0</v>
      </c>
      <c r="JF124" s="196">
        <v>0</v>
      </c>
      <c r="JG124" s="196">
        <v>0</v>
      </c>
      <c r="JH124" s="196">
        <v>0</v>
      </c>
      <c r="JI124" s="196">
        <v>0</v>
      </c>
      <c r="JJ124" s="196">
        <v>0</v>
      </c>
      <c r="JK124" s="196">
        <v>0</v>
      </c>
      <c r="JL124" s="196">
        <v>0</v>
      </c>
      <c r="JM124" s="196">
        <v>0</v>
      </c>
      <c r="JN124" s="196">
        <v>0</v>
      </c>
      <c r="JO124" s="196">
        <v>0</v>
      </c>
      <c r="JP124" s="196">
        <v>0</v>
      </c>
      <c r="JQ124" s="196">
        <f>SUM(Tabelle2[[#This Row],[Jan-23B]:[Mar-23B]])</f>
        <v>0</v>
      </c>
      <c r="JR124" s="196">
        <f>SUM(Tabelle2[[#This Row],[Apr-23B]:[Jun-23B]])</f>
        <v>0</v>
      </c>
      <c r="JS124" s="196">
        <f>SUM(Tabelle2[[#This Row],[Jul-23B]:[Sep-23B]])</f>
        <v>0</v>
      </c>
      <c r="JT124" s="196">
        <f>SUM(Tabelle2[[#This Row],[Oct-23B]:[Dec-23B]])</f>
        <v>0</v>
      </c>
      <c r="JU124" s="196">
        <f>SUM(Tabelle2[[#This Row],[1Q23 B1]:[4Q23 B]])</f>
        <v>0</v>
      </c>
      <c r="JV124" s="196">
        <v>0</v>
      </c>
      <c r="JW124" s="196">
        <v>0</v>
      </c>
      <c r="JX124" s="196">
        <v>0</v>
      </c>
      <c r="JY124" s="196">
        <v>0</v>
      </c>
      <c r="JZ124" s="196">
        <v>0</v>
      </c>
      <c r="KA124" s="196">
        <v>0</v>
      </c>
      <c r="KB124" s="196">
        <v>0</v>
      </c>
      <c r="KC124" s="196">
        <v>0</v>
      </c>
      <c r="KD124" s="196">
        <v>0</v>
      </c>
      <c r="KE124" s="196">
        <v>0</v>
      </c>
      <c r="KF124" s="196" t="str">
        <f>IF(SUM(Tabelle2[[#This Row],[2018 NF]:[2028 NF]],Tabelle2[[#This Row],[2023 B]])&gt;0,"yes","no")</f>
        <v>no</v>
      </c>
      <c r="KG124" s="196">
        <f>IFERROR(INDEX(Tabelle2[[#Headers],[2005 NF]:[2034 NF]],MATCH(TRUE,INDEX(Tabelle2[[#This Row],[2005 NF]:[2034 NF]]&gt;1000,),0)),0)</f>
        <v>0</v>
      </c>
      <c r="KH124" s="196">
        <f>IFERROR(LOOKUP(2,1/(Tabelle2[[#This Row],[2005 NF]:[2035 NF]]&gt;1000),Tabelle2[[#Headers],[2005 NF]:[2035 NF]]),0)</f>
        <v>0</v>
      </c>
      <c r="KI124" s="196">
        <f>SUM(Tabelle2[[#This Row],[Jan 23 NF]:[Mar 23 NF]])</f>
        <v>0</v>
      </c>
      <c r="KJ124" s="196">
        <f>SUM(Tabelle2[[#This Row],[Jan-23B]:[Mar-23B]])</f>
        <v>0</v>
      </c>
      <c r="KK124" s="52">
        <v>0</v>
      </c>
      <c r="KL124" s="52">
        <v>0</v>
      </c>
      <c r="KM124" s="52">
        <v>0</v>
      </c>
      <c r="KN124" s="52">
        <v>0</v>
      </c>
      <c r="KO124" s="52">
        <v>0</v>
      </c>
      <c r="KP124" s="52">
        <v>0</v>
      </c>
      <c r="KQ124" s="52">
        <v>0</v>
      </c>
      <c r="KR124" s="52">
        <v>0</v>
      </c>
      <c r="KS124" s="52">
        <v>0</v>
      </c>
      <c r="KT124" s="52">
        <v>0</v>
      </c>
      <c r="KU124" s="52">
        <v>0</v>
      </c>
      <c r="KV124" s="52">
        <v>0</v>
      </c>
      <c r="KW124" s="52">
        <v>0</v>
      </c>
      <c r="KX124" s="52">
        <v>0</v>
      </c>
      <c r="KY124" s="52">
        <v>0</v>
      </c>
      <c r="KZ124" s="52">
        <v>0</v>
      </c>
      <c r="LA124" s="52" t="e">
        <f>$AV124*2.204623/#REF!*$AP124*Tabelle2[[#This Row],[May 23 NF]]</f>
        <v>#REF!</v>
      </c>
      <c r="LB124" s="52" t="e">
        <f>$AV124*2.204623/#REF!*$AP124*Tabelle2[[#This Row],[Jun 23 NF]]</f>
        <v>#REF!</v>
      </c>
      <c r="LC124" s="52" t="e">
        <f>$AV124*2.204623/#REF!*$AP124*Tabelle2[[#This Row],[Jul 23 NF]]</f>
        <v>#REF!</v>
      </c>
      <c r="LD124" s="52" t="e">
        <f>$AV124*2.204623/#REF!*$AP124*Tabelle2[[#This Row],[Aug 23 NF]]</f>
        <v>#REF!</v>
      </c>
      <c r="LE124" s="52" t="e">
        <f>$AV124*2.204623/#REF!*$AP124*Tabelle2[[#This Row],[Sep 23 NF]]</f>
        <v>#REF!</v>
      </c>
      <c r="LF124" s="52" t="e">
        <f>$AV124*2.204623/#REF!*$AP124*Tabelle2[[#This Row],[Oct 23 NF]]</f>
        <v>#REF!</v>
      </c>
      <c r="LG124" s="52" t="e">
        <f>$AV124*2.204623/#REF!*$AP124*Tabelle2[[#This Row],[Nov 23 NF]]</f>
        <v>#REF!</v>
      </c>
      <c r="LH124" s="52" t="e">
        <f>$AV124*2.204623/#REF!*$AP124*Tabelle2[[#This Row],[Dec 23 NF]]</f>
        <v>#REF!</v>
      </c>
      <c r="LI124" s="52" t="e">
        <f>$AV124*2.204623/#REF!*$AP124*Tabelle2[[#This Row],[Jan 24 NF]]</f>
        <v>#REF!</v>
      </c>
      <c r="LJ124" s="52" t="e">
        <f>$AV124*2.204623/#REF!*$AP124*Tabelle2[[#This Row],[Feb 24 NF]]</f>
        <v>#REF!</v>
      </c>
      <c r="LK124" s="52" t="e">
        <f>$AV124*2.204623/#REF!*$AP124*Tabelle2[[#This Row],[Mar 24 NF]]</f>
        <v>#REF!</v>
      </c>
      <c r="LL124" s="52" t="e">
        <f>$AV124*2.204623/#REF!*$AP124*Tabelle2[[#This Row],[Apr 24 NF]]</f>
        <v>#REF!</v>
      </c>
      <c r="LM124" s="52" t="e">
        <f>$AV124*2.204623/#REF!*$AP124*Tabelle2[[#This Row],[May 24 NF]]</f>
        <v>#REF!</v>
      </c>
      <c r="LN124" s="52" t="e">
        <f>$AV124*2.204623/#REF!*$AP124*Tabelle2[[#This Row],[Jun 24 NF]]</f>
        <v>#REF!</v>
      </c>
      <c r="LO124" s="52" t="e">
        <f>$AV124*2.204623/#REF!*$AP124*Tabelle2[[#This Row],[Jul 24 NF]]</f>
        <v>#REF!</v>
      </c>
      <c r="LP124" s="52" t="e">
        <f>$AV124*2.204623/#REF!*$AP124*Tabelle2[[#This Row],[Aug 24 NF]]</f>
        <v>#REF!</v>
      </c>
      <c r="LQ124" s="52" t="e">
        <f>$AV124*2.204623/#REF!*$AP124*Tabelle2[[#This Row],[Sep 24 NF]]</f>
        <v>#REF!</v>
      </c>
      <c r="LR124" s="52" t="e">
        <f>$AV124*2.204623/#REF!*$AP124*Tabelle2[[#This Row],[Oct 24 NF]]</f>
        <v>#REF!</v>
      </c>
      <c r="LS124" s="52" t="e">
        <f>$AV124*2.204623/#REF!*$AP124*Tabelle2[[#This Row],[Nov 24 NF]]</f>
        <v>#REF!</v>
      </c>
      <c r="LT124" s="52" t="e">
        <f>$AV124*2.204623/#REF!*$AP124*Tabelle2[[#This Row],[Dec 24 NF]]</f>
        <v>#REF!</v>
      </c>
      <c r="LU124" s="198">
        <f>SUM(Tabelle2[[#This Row],[Jan 22 EV]:[Mar 22 EV]])</f>
        <v>0</v>
      </c>
      <c r="LV124" s="198">
        <f>SUM(Tabelle2[[#This Row],[Apr 22 EV]:[Jun 22 EV]])</f>
        <v>0</v>
      </c>
      <c r="LW124" s="198">
        <f>SUM(Tabelle2[[#This Row],[Jul 22 EV]:[Sep 22 EV]])</f>
        <v>0</v>
      </c>
      <c r="LX124" s="198">
        <f>SUM(Tabelle2[[#This Row],[Oct 22 EV]:[Dec 22 EV]])</f>
        <v>0</v>
      </c>
      <c r="LY124" s="198">
        <f>SUM(Tabelle2[[#This Row],[Jan 23 EV]:[Mar 23 EV]])</f>
        <v>0</v>
      </c>
      <c r="LZ124" s="198" t="e">
        <f>SUM(Tabelle2[[#This Row],[Apr 23 EV]:[Jun 23 EV]])</f>
        <v>#REF!</v>
      </c>
      <c r="MA124" s="198" t="e">
        <f>SUM(Tabelle2[[#This Row],[Jul 23 EV]:[Sep 23 EV]])</f>
        <v>#REF!</v>
      </c>
      <c r="MB124" s="198" t="e">
        <f>SUM(Tabelle2[[#This Row],[Oct 23 EV]:[Dec 23 EV]])</f>
        <v>#REF!</v>
      </c>
      <c r="MC124" s="198" t="e">
        <f>SUM(Tabelle2[[#This Row],[Jan 24 EV]:[Mar 24 EV]])</f>
        <v>#REF!</v>
      </c>
      <c r="MD124" s="198" t="e">
        <f>SUM(Tabelle2[[#This Row],[Apr 24 EV]:[Jun 24 EV]])</f>
        <v>#REF!</v>
      </c>
      <c r="ME124" s="198" t="e">
        <f>SUM(Tabelle2[[#This Row],[Jul 24 EV]:[Sep 24 EV]])</f>
        <v>#REF!</v>
      </c>
      <c r="MF124" s="198" t="e">
        <f>SUM(Tabelle2[[#This Row],[Oct 24 EV]:[Dec 24 EV]])</f>
        <v>#REF!</v>
      </c>
      <c r="MG124" s="75"/>
      <c r="MH124" s="75"/>
      <c r="MI124" s="75"/>
      <c r="MJ124" s="75"/>
      <c r="MK124" s="75"/>
      <c r="ML124" s="75"/>
      <c r="MM124" s="75"/>
      <c r="MN124" s="75"/>
      <c r="MO124" s="75"/>
      <c r="MP124" s="98"/>
      <c r="MQ124" s="98" t="e">
        <f>$AS124*2.204623/#REF!*$AP124*HU124</f>
        <v>#REF!</v>
      </c>
      <c r="MR124" s="98" t="e">
        <f>$AT124*2.204623/#REF!*$AP124*HV124</f>
        <v>#REF!</v>
      </c>
      <c r="MS124" s="98">
        <v>0</v>
      </c>
      <c r="MT124" s="98">
        <v>0</v>
      </c>
      <c r="MU124" s="98">
        <v>0</v>
      </c>
      <c r="MV124" s="98">
        <f>SUM(Tabelle2[[#This Row],[Jan 22 EV]:[Dec 22 EV]])</f>
        <v>0</v>
      </c>
      <c r="MW124" s="98" t="e">
        <f>SUM(Tabelle2[[#This Row],[Jan 23 EV]:[Dec 23 EV]])</f>
        <v>#REF!</v>
      </c>
      <c r="MX124" s="98" t="e">
        <f>SUM(Tabelle2[[#This Row],[Jan 24 EV]:[Dec 24 EV]])</f>
        <v>#REF!</v>
      </c>
      <c r="MY124" s="98">
        <f t="shared" si="95"/>
        <v>0</v>
      </c>
      <c r="MZ124" s="98">
        <f t="shared" si="96"/>
        <v>0</v>
      </c>
      <c r="NA124" s="98">
        <f t="shared" si="97"/>
        <v>0</v>
      </c>
      <c r="NB124" s="98">
        <f t="shared" si="98"/>
        <v>0</v>
      </c>
      <c r="NC124" s="98">
        <v>0</v>
      </c>
      <c r="ND124" s="98">
        <v>0</v>
      </c>
      <c r="NE124" s="98">
        <v>0</v>
      </c>
      <c r="NF124" s="98">
        <v>0</v>
      </c>
      <c r="NG124" s="98">
        <v>0</v>
      </c>
      <c r="NH124" s="98">
        <v>0</v>
      </c>
      <c r="NI124" s="98">
        <v>0</v>
      </c>
      <c r="NJ124" s="98">
        <v>0</v>
      </c>
      <c r="NK124" s="98">
        <v>0</v>
      </c>
      <c r="NL124" s="98">
        <v>0</v>
      </c>
      <c r="NM124" s="98">
        <v>0</v>
      </c>
      <c r="NN124" s="98">
        <v>0</v>
      </c>
      <c r="NO124" s="198">
        <f t="shared" si="102"/>
        <v>0</v>
      </c>
      <c r="NP124" s="198">
        <f t="shared" si="103"/>
        <v>0</v>
      </c>
      <c r="NQ124" s="198">
        <f t="shared" si="104"/>
        <v>0</v>
      </c>
      <c r="NR124" s="198">
        <f t="shared" si="105"/>
        <v>0</v>
      </c>
      <c r="NS124" s="198">
        <f t="shared" si="106"/>
        <v>0</v>
      </c>
      <c r="NT124" s="198">
        <v>0</v>
      </c>
      <c r="NU124" s="198">
        <v>0</v>
      </c>
      <c r="NV124" s="198">
        <v>0</v>
      </c>
      <c r="NW124" s="198">
        <v>0</v>
      </c>
      <c r="NX124" s="198">
        <v>0</v>
      </c>
      <c r="NY124" s="198">
        <v>0</v>
      </c>
      <c r="NZ124" s="198">
        <v>0</v>
      </c>
      <c r="OA124" s="198">
        <v>0</v>
      </c>
      <c r="OB124" s="198">
        <v>0</v>
      </c>
      <c r="OC124" s="198">
        <v>0</v>
      </c>
      <c r="OD124" s="198">
        <v>0</v>
      </c>
      <c r="OE124" s="198">
        <v>0</v>
      </c>
      <c r="OF124" s="198">
        <f>SUM(Tabelle2[[#This Row],[Jan 23 B EV]:[Mar 23 B EV]])</f>
        <v>0</v>
      </c>
      <c r="OG124" s="198">
        <f>SUM(Tabelle2[[#This Row],[Apr 23 B EV]:[Jun 23 B EV]])</f>
        <v>0</v>
      </c>
      <c r="OH124" s="198">
        <f>SUM(Tabelle2[[#This Row],[Jul 23 B EV]:[Sep 23 B EV]])</f>
        <v>0</v>
      </c>
      <c r="OI124" s="198">
        <f>SUM(Tabelle2[[#This Row],[Oct 23 B EV]:[Dec 23 B EV]])</f>
        <v>0</v>
      </c>
      <c r="OJ124" s="198">
        <f>SUM(Tabelle2[[#This Row],[Jan 23 B EV]:[Dec 23 B EV]])</f>
        <v>0</v>
      </c>
      <c r="OK124" s="75"/>
      <c r="OL124" s="75"/>
      <c r="OM124" s="43"/>
      <c r="ON124" s="43"/>
      <c r="OO124" s="43"/>
      <c r="OP124" s="43"/>
      <c r="OQ124" s="75"/>
      <c r="OR124" s="75"/>
      <c r="OS124" s="75"/>
      <c r="OT124" s="75"/>
      <c r="OU124" s="75"/>
      <c r="OV124" s="75"/>
      <c r="OW124" s="75"/>
      <c r="OX124" s="198">
        <v>0</v>
      </c>
      <c r="OY124" s="198">
        <v>0</v>
      </c>
      <c r="OZ124" s="198">
        <v>0</v>
      </c>
      <c r="PA124" s="198">
        <v>0</v>
      </c>
      <c r="PB124" s="353">
        <v>0</v>
      </c>
      <c r="PC124" s="43" t="s">
        <v>57</v>
      </c>
      <c r="PD124" s="339"/>
      <c r="PE124" s="317"/>
      <c r="PF124" s="339" t="s">
        <v>45</v>
      </c>
      <c r="PG124" s="342">
        <v>0</v>
      </c>
      <c r="PH124" s="339">
        <v>0</v>
      </c>
      <c r="PI124" s="12">
        <v>1</v>
      </c>
      <c r="PJ124" s="12" t="s">
        <v>45</v>
      </c>
      <c r="PK124" s="12">
        <v>0</v>
      </c>
      <c r="PL124" s="12"/>
      <c r="PM124" s="317"/>
      <c r="PN124" s="329">
        <v>0</v>
      </c>
      <c r="PO124" s="12"/>
      <c r="PP124" s="200">
        <v>2407.8740082170316</v>
      </c>
      <c r="PQ124" s="56">
        <v>2220.7924770497352</v>
      </c>
      <c r="PR124" s="56">
        <v>2393.0833333333335</v>
      </c>
      <c r="PS124" s="56">
        <v>2425</v>
      </c>
      <c r="PT124" s="200">
        <v>2151.6666666666665</v>
      </c>
      <c r="PU124" s="200">
        <v>2059.5416666666665</v>
      </c>
      <c r="PV124" s="200">
        <v>2813.8101851851857</v>
      </c>
      <c r="PW124" s="200">
        <v>3372.4709444775326</v>
      </c>
      <c r="PX124" s="200" t="e">
        <f>IF($PI124=1,SUMIF(#REF!,$PF124,#REF!),SUMIF(#REF!,$PJ124,#REF!))</f>
        <v>#REF!</v>
      </c>
      <c r="PY124" s="200" t="e">
        <f>IF($PI124=1,SUMIF(#REF!,$PF124,#REF!),SUMIF(#REF!,$PJ124,#REF!))</f>
        <v>#REF!</v>
      </c>
      <c r="PZ124" s="200" t="e">
        <f>IF($PI124=1,SUMIF(#REF!,$PF124,#REF!),SUMIF(#REF!,$PJ124,#REF!))</f>
        <v>#REF!</v>
      </c>
      <c r="QA124" s="200" t="e">
        <f>IF($PI124=1,SUMIF(#REF!,$PF124,#REF!),SUMIF(#REF!,$PJ124,#REF!))</f>
        <v>#REF!</v>
      </c>
      <c r="QB124" s="200" t="e">
        <f>IF($PI124=1,SUMIF(#REF!,$PF124,#REF!),SUMIF(#REF!,$PJ124,#REF!))</f>
        <v>#REF!</v>
      </c>
      <c r="QC124" s="200" t="e">
        <f>IF($PI124=1,SUMIF(#REF!,$PF124,#REF!),SUMIF(#REF!,$PJ124,#REF!))</f>
        <v>#REF!</v>
      </c>
      <c r="QD124" s="57">
        <f t="shared" si="99"/>
        <v>0</v>
      </c>
      <c r="QE124" s="57">
        <f t="shared" si="100"/>
        <v>5.5280225000000023</v>
      </c>
      <c r="QF124" s="57">
        <f t="shared" si="94"/>
        <v>7.6387500000000008</v>
      </c>
      <c r="QG124" s="57">
        <f t="shared" si="101"/>
        <v>6.7777500000000002</v>
      </c>
      <c r="QH124" s="57">
        <f t="shared" si="87"/>
        <v>6.4875562500000008</v>
      </c>
      <c r="QI124" s="57">
        <f t="shared" si="88"/>
        <v>8.8635020833333371</v>
      </c>
      <c r="QJ124" s="57">
        <f>IF(Tabelle2[[#This Row],[Index and Premium Usage]]=1,($AW124*(1+$AZ124))*(PW124*(1+$PG124)+$PH124)/1000,($AW124*(1+$AZ124))*(PW124*(1+$PG124)+$PK124)/1000)</f>
        <v>10.623283475104229</v>
      </c>
      <c r="QK124" s="57" t="e">
        <f>IF($PI124=1,($AW124*(1+$AY124))*(PX124*(1+$PG124)+$PH124)/1000,($AW124*(1+$AZ124))*(PX124*(1+$PG124)+$PK124+Tabelle2[[#This Row],[Premium VW 2023]])/1000)</f>
        <v>#REF!</v>
      </c>
      <c r="QL124" s="57" t="e">
        <f t="shared" si="89"/>
        <v>#REF!</v>
      </c>
      <c r="QM124" s="57" t="e">
        <f t="shared" si="90"/>
        <v>#REF!</v>
      </c>
      <c r="QN124" s="57" t="e">
        <f t="shared" si="91"/>
        <v>#REF!</v>
      </c>
      <c r="QO124" s="57" t="e">
        <f t="shared" si="92"/>
        <v>#REF!</v>
      </c>
      <c r="QP124" s="57" t="e">
        <f t="shared" si="93"/>
        <v>#REF!</v>
      </c>
    </row>
    <row r="125" spans="1:458" ht="15" customHeight="1">
      <c r="A125" s="94" t="s">
        <v>855</v>
      </c>
      <c r="B125" s="94" t="s">
        <v>87</v>
      </c>
      <c r="C125" s="94" t="s">
        <v>1553</v>
      </c>
      <c r="D125" s="2" t="s">
        <v>108</v>
      </c>
      <c r="E125" s="173" t="s">
        <v>304</v>
      </c>
      <c r="F125" s="2" t="s">
        <v>304</v>
      </c>
      <c r="G125" s="2" t="s">
        <v>304</v>
      </c>
      <c r="H125" s="2" t="s">
        <v>1558</v>
      </c>
      <c r="I125" s="188" t="s">
        <v>248</v>
      </c>
      <c r="J125" s="2" t="s">
        <v>1400</v>
      </c>
      <c r="K125" s="2" t="s">
        <v>28</v>
      </c>
      <c r="L125" s="2" t="s">
        <v>28</v>
      </c>
      <c r="M125" s="2" t="s">
        <v>472</v>
      </c>
      <c r="N125" s="64">
        <v>0</v>
      </c>
      <c r="O125" s="64"/>
      <c r="P125" s="3"/>
      <c r="Q125" s="2"/>
      <c r="R125" s="63"/>
      <c r="S125" s="63"/>
      <c r="T125" s="94" t="s">
        <v>1282</v>
      </c>
      <c r="U125" s="63" t="s">
        <v>14</v>
      </c>
      <c r="V125" s="63"/>
      <c r="W125" s="63"/>
      <c r="X125" s="94"/>
      <c r="Y125" s="2" t="s">
        <v>235</v>
      </c>
      <c r="Z125" s="2" t="s">
        <v>261</v>
      </c>
      <c r="AA125" s="2" t="s">
        <v>473</v>
      </c>
      <c r="AB125" s="2"/>
      <c r="AC125" s="2" t="s">
        <v>1050</v>
      </c>
      <c r="AD125" s="63"/>
      <c r="AE125" s="63"/>
      <c r="AF125" s="63" t="s">
        <v>119</v>
      </c>
      <c r="AG125" s="2">
        <v>0</v>
      </c>
      <c r="AH125" s="2">
        <v>0</v>
      </c>
      <c r="AI125" s="2">
        <v>0</v>
      </c>
      <c r="AJ125" s="63" t="s">
        <v>120</v>
      </c>
      <c r="AK125" s="66"/>
      <c r="AL125" s="67"/>
      <c r="AM125" s="67"/>
      <c r="AN125" s="67"/>
      <c r="AO125" s="67"/>
      <c r="AP125" s="67">
        <v>1</v>
      </c>
      <c r="AQ125" s="33"/>
      <c r="AR125" s="37">
        <v>1.1499999999999999</v>
      </c>
      <c r="AS125" s="67">
        <v>1.1499999999999999</v>
      </c>
      <c r="AT125" s="67">
        <v>1.1499999999999999</v>
      </c>
      <c r="AU125" s="33">
        <v>1.1499999999999999</v>
      </c>
      <c r="AV125" s="33">
        <v>1.1499999999999999</v>
      </c>
      <c r="AW125" s="33">
        <v>1.1499999999999999</v>
      </c>
      <c r="AX125" s="193"/>
      <c r="AY125" s="61">
        <v>0.2</v>
      </c>
      <c r="AZ125" s="61">
        <v>0.2</v>
      </c>
      <c r="BA125" s="96">
        <v>0</v>
      </c>
      <c r="BB125" s="96">
        <v>0</v>
      </c>
      <c r="BC125" s="96">
        <v>0</v>
      </c>
      <c r="BD125" s="96">
        <v>0</v>
      </c>
      <c r="BE125" s="133">
        <v>0</v>
      </c>
      <c r="BF125" s="133">
        <v>0</v>
      </c>
      <c r="BG125" s="133">
        <v>0</v>
      </c>
      <c r="BH125" s="133">
        <v>0</v>
      </c>
      <c r="BI125" s="133">
        <v>0</v>
      </c>
      <c r="BJ125" s="133">
        <v>0</v>
      </c>
      <c r="BK125" s="133">
        <v>0</v>
      </c>
      <c r="BL125" s="133">
        <v>0</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0</v>
      </c>
      <c r="CF125" s="96">
        <v>0</v>
      </c>
      <c r="CG125" s="96">
        <v>0</v>
      </c>
      <c r="CH125" s="96">
        <v>0</v>
      </c>
      <c r="CI125" s="96">
        <v>0</v>
      </c>
      <c r="CJ125" s="96">
        <v>0</v>
      </c>
      <c r="CK125" s="95">
        <f>SUM(Tabelle2[[#This Row],[Jan 22 CF]:[Mar 22 CF]])</f>
        <v>0</v>
      </c>
      <c r="CL125" s="95">
        <f>SUM(Tabelle2[[#This Row],[Apr 22 CF]:[Jun 22 CF]])</f>
        <v>0</v>
      </c>
      <c r="CM125" s="95">
        <f>SUM(Tabelle2[[#This Row],[Jul 22 CF]:[Sep 22 CF]])</f>
        <v>0</v>
      </c>
      <c r="CN125" s="95">
        <f>SUM(Tabelle2[[#This Row],[Oct 22 CF]:[Dec 22 CF]])</f>
        <v>0</v>
      </c>
      <c r="CO125" s="95">
        <f>SUM(Tabelle2[[#This Row],[Jan 23 CF]:[Mar 23 CF]])</f>
        <v>0</v>
      </c>
      <c r="CP125" s="95">
        <f>SUM(Tabelle2[[#This Row],[Apr 23 CF]:[Jun 23 CF]])</f>
        <v>0</v>
      </c>
      <c r="CQ125" s="95">
        <f>SUM(Tabelle2[[#This Row],[Jul 23 CF]:[Sep 23 CF]])</f>
        <v>0</v>
      </c>
      <c r="CR125" s="95">
        <f>SUM(Tabelle2[[#This Row],[Oct 23 CF]:[Dec 23 CF]])</f>
        <v>0</v>
      </c>
      <c r="CS125" s="95">
        <f>SUM(Tabelle2[[#This Row],[Jan 24 CF]:[Mar 24 CF]])</f>
        <v>0</v>
      </c>
      <c r="CT125" s="95">
        <f>SUM(Tabelle2[[#This Row],[Apr 24 CF]:[Jun 24 CF]])</f>
        <v>0</v>
      </c>
      <c r="CU125" s="95">
        <f>SUM(Tabelle2[[#This Row],[Jul 24 CF]:[Sep 24 CF]])</f>
        <v>0</v>
      </c>
      <c r="CV125" s="95">
        <f>SUM(Tabelle2[[#This Row],[Oct 24 CF]:[Dec 24 CF]])</f>
        <v>0</v>
      </c>
      <c r="CW125" s="98">
        <v>98</v>
      </c>
      <c r="CX125" s="275">
        <v>596</v>
      </c>
      <c r="CY125" s="98">
        <v>-1</v>
      </c>
      <c r="CZ125" s="52">
        <v>0</v>
      </c>
      <c r="DA125" s="52">
        <f>SUM(Tabelle2[[#This Row],[Jan 22 CF]:[Dec 22 CF]])</f>
        <v>0</v>
      </c>
      <c r="DB125" s="98">
        <f>SUM(Tabelle2[[#This Row],[Jan 23 CF]:[Dec 23 CF]])</f>
        <v>0</v>
      </c>
      <c r="DC125" s="98">
        <f>SUM(Tabelle2[[#This Row],[Jan 24 CF]:[Dec 24 CF]])</f>
        <v>0</v>
      </c>
      <c r="DD125" s="98">
        <v>0</v>
      </c>
      <c r="DE125" s="98">
        <v>0</v>
      </c>
      <c r="DF125" s="98">
        <v>0</v>
      </c>
      <c r="DG125" s="98">
        <v>0</v>
      </c>
      <c r="DH125" s="98">
        <v>0</v>
      </c>
      <c r="DI125" s="98">
        <v>0</v>
      </c>
      <c r="DJ125" s="98">
        <v>0</v>
      </c>
      <c r="DK125" s="98">
        <v>0</v>
      </c>
      <c r="DL125" s="98">
        <v>0</v>
      </c>
      <c r="DM125" s="98">
        <v>0</v>
      </c>
      <c r="DN125" s="95"/>
      <c r="DO125" s="95"/>
      <c r="DP125" s="226">
        <v>0.95</v>
      </c>
      <c r="DQ125" s="226">
        <v>0.92500000000000004</v>
      </c>
      <c r="DR125" s="226">
        <v>0.8</v>
      </c>
      <c r="DS125" s="226">
        <v>0.85</v>
      </c>
      <c r="DT125" s="226">
        <v>0.9</v>
      </c>
      <c r="DU125" s="226">
        <v>0.9</v>
      </c>
      <c r="DV125" s="226">
        <v>0.9</v>
      </c>
      <c r="DW125" s="226">
        <v>0.9</v>
      </c>
      <c r="DX125" s="226">
        <v>0.9</v>
      </c>
      <c r="DY125" s="226">
        <v>0.9</v>
      </c>
      <c r="DZ125" s="226">
        <v>0.9</v>
      </c>
      <c r="EA125" s="226">
        <v>0.88</v>
      </c>
      <c r="EB125" s="226">
        <v>0.9</v>
      </c>
      <c r="EC125" s="226">
        <v>0.93</v>
      </c>
      <c r="ED125" s="226">
        <v>0.93</v>
      </c>
      <c r="EE125" s="226">
        <v>0.9</v>
      </c>
      <c r="EF125" s="316">
        <v>0.9</v>
      </c>
      <c r="EG125" s="316">
        <v>0.9</v>
      </c>
      <c r="EH125" s="316">
        <v>0.9</v>
      </c>
      <c r="EI125" s="226">
        <v>0.95</v>
      </c>
      <c r="EJ125" s="226">
        <v>0.95</v>
      </c>
      <c r="EK125" s="226">
        <v>0.95</v>
      </c>
      <c r="EL125" s="226">
        <v>0.97499999999999998</v>
      </c>
      <c r="EM125" s="226">
        <v>0.95</v>
      </c>
      <c r="EN125" s="226">
        <v>0.9</v>
      </c>
      <c r="EO125" s="226">
        <v>0.9</v>
      </c>
      <c r="EP125" s="226">
        <v>0.9</v>
      </c>
      <c r="EQ125" s="226">
        <v>0.9</v>
      </c>
      <c r="ER125" s="226">
        <v>0.9</v>
      </c>
      <c r="ES125" s="226">
        <v>0.9</v>
      </c>
      <c r="ET125" s="226">
        <v>0.9</v>
      </c>
      <c r="EU125" s="226">
        <v>0.9</v>
      </c>
      <c r="EV125" s="226">
        <v>0.9</v>
      </c>
      <c r="EW125" s="226">
        <v>0.9</v>
      </c>
      <c r="EX125" s="226">
        <v>0.9</v>
      </c>
      <c r="EY125" s="226">
        <v>0.9</v>
      </c>
      <c r="EZ125" s="316">
        <v>0.9</v>
      </c>
      <c r="FA125" s="226">
        <v>0.9</v>
      </c>
      <c r="FB125" s="226">
        <v>0.85</v>
      </c>
      <c r="FC125" s="226">
        <v>0.85</v>
      </c>
      <c r="FD125" s="226">
        <v>0.85</v>
      </c>
      <c r="FE125" s="226">
        <v>0.85</v>
      </c>
      <c r="FF125" s="226">
        <v>0.85</v>
      </c>
      <c r="FG125" s="226">
        <v>0.85</v>
      </c>
      <c r="FH125" s="226">
        <v>0.85</v>
      </c>
      <c r="FI125" s="226">
        <v>0.85</v>
      </c>
      <c r="FJ125" s="226">
        <v>0.85</v>
      </c>
      <c r="FK125" s="226">
        <v>0.85</v>
      </c>
      <c r="FL125" s="226">
        <v>0.85</v>
      </c>
      <c r="FM125" s="195">
        <f t="shared" si="114"/>
        <v>0</v>
      </c>
      <c r="FN125" s="195">
        <f t="shared" si="115"/>
        <v>0</v>
      </c>
      <c r="FO125" s="195">
        <f t="shared" si="116"/>
        <v>0</v>
      </c>
      <c r="FP125" s="195">
        <f t="shared" si="117"/>
        <v>0</v>
      </c>
      <c r="FQ125" s="195">
        <f t="shared" si="118"/>
        <v>0</v>
      </c>
      <c r="FR125" s="195">
        <f t="shared" si="119"/>
        <v>0</v>
      </c>
      <c r="FS125" s="195">
        <f t="shared" si="120"/>
        <v>0</v>
      </c>
      <c r="FT125" s="95">
        <f t="shared" si="121"/>
        <v>0</v>
      </c>
      <c r="FU125" s="95">
        <f t="shared" si="122"/>
        <v>0</v>
      </c>
      <c r="FV125" s="95">
        <f t="shared" si="123"/>
        <v>0</v>
      </c>
      <c r="FW125" s="95">
        <f t="shared" si="124"/>
        <v>0</v>
      </c>
      <c r="FX125" s="95">
        <f t="shared" si="125"/>
        <v>0</v>
      </c>
      <c r="FY125" s="95">
        <f t="shared" si="126"/>
        <v>0</v>
      </c>
      <c r="FZ125" s="95">
        <f t="shared" si="127"/>
        <v>0</v>
      </c>
      <c r="GA125" s="95">
        <f t="shared" si="107"/>
        <v>0</v>
      </c>
      <c r="GB125" s="95">
        <f t="shared" si="108"/>
        <v>0</v>
      </c>
      <c r="GC125" s="95">
        <f t="shared" si="109"/>
        <v>0</v>
      </c>
      <c r="GD125" s="95">
        <f t="shared" si="110"/>
        <v>0</v>
      </c>
      <c r="GE125" s="95">
        <f t="shared" si="111"/>
        <v>0</v>
      </c>
      <c r="GF125" s="95">
        <f t="shared" si="112"/>
        <v>0</v>
      </c>
      <c r="GG125" s="95">
        <f t="shared" si="113"/>
        <v>0</v>
      </c>
      <c r="GH125" s="95">
        <f t="shared" si="128"/>
        <v>0</v>
      </c>
      <c r="GI125" s="95">
        <f>BW125*Tabelle2[[#This Row],[Nov 2023 AF]]</f>
        <v>0</v>
      </c>
      <c r="GJ125" s="95">
        <f>BX125*Tabelle2[[#This Row],[Dec 2023 AF]]</f>
        <v>0</v>
      </c>
      <c r="GK125" s="95">
        <f>BY125*Tabelle2[[#This Row],[Jan 2024 AF]]</f>
        <v>0</v>
      </c>
      <c r="GL125" s="95">
        <f>BZ125*Tabelle2[[#This Row],[Feb 2024 AF]]</f>
        <v>0</v>
      </c>
      <c r="GM125" s="95">
        <f>CA125*Tabelle2[[#This Row],[Mar 2024 AF]]</f>
        <v>0</v>
      </c>
      <c r="GN125" s="95">
        <f>CB125*Tabelle2[[#This Row],[Apr 2024 AF]]</f>
        <v>0</v>
      </c>
      <c r="GO125" s="95">
        <f>CC125*Tabelle2[[#This Row],[May 2024 AF]]</f>
        <v>0</v>
      </c>
      <c r="GP125" s="95">
        <f>CD125*Tabelle2[[#This Row],[Jun 2024 AF]]</f>
        <v>0</v>
      </c>
      <c r="GQ125" s="95">
        <f>CE125*Tabelle2[[#This Row],[Jul 2024 AF]]</f>
        <v>0</v>
      </c>
      <c r="GR125" s="95">
        <f>CF125*Tabelle2[[#This Row],[Aug 2024 AF]]</f>
        <v>0</v>
      </c>
      <c r="GS125" s="95">
        <f>CG125*Tabelle2[[#This Row],[Sep 2024 AF]]</f>
        <v>0</v>
      </c>
      <c r="GT125" s="95">
        <f>CH125*Tabelle2[[#This Row],[Oct 2024 AF]]</f>
        <v>0</v>
      </c>
      <c r="GU125" s="95">
        <f>CI125*Tabelle2[[#This Row],[Nov 2024 AF]]</f>
        <v>0</v>
      </c>
      <c r="GV125" s="95">
        <f>CJ125*Tabelle2[[#This Row],[Dec 2024 AF]]</f>
        <v>0</v>
      </c>
      <c r="GW125" s="95">
        <f>SUM(Tabelle2[[#This Row],[Jan 22 NF]:[Mar 22 NF]])</f>
        <v>0</v>
      </c>
      <c r="GX125" s="95">
        <f>SUM(Tabelle2[[#This Row],[Apr 22 NF]:[Jun 22 NF]])</f>
        <v>0</v>
      </c>
      <c r="GY125" s="95">
        <f>SUM(Tabelle2[[#This Row],[Jul 22 NF]:[Sep 22 NF]])</f>
        <v>0</v>
      </c>
      <c r="GZ125" s="95">
        <f>SUM(Tabelle2[[#This Row],[Oct 22 NF]:[Dec 22 NF]])</f>
        <v>0</v>
      </c>
      <c r="HA125" s="98">
        <f>SUM(Tabelle2[[#This Row],[Jan 23 NF]:[Mar 23 NF]])</f>
        <v>0</v>
      </c>
      <c r="HB125" s="98">
        <f>SUM(Tabelle2[[#This Row],[Apr 23 NF]:[Jun 23 NF]])</f>
        <v>0</v>
      </c>
      <c r="HC125" s="98">
        <f>SUM(Tabelle2[[#This Row],[Jul 23 NF]:[Sep 23 NF]])</f>
        <v>0</v>
      </c>
      <c r="HD125" s="98">
        <f>SUM(Tabelle2[[#This Row],[Oct 23 NF]:[Dec 23 NF]])</f>
        <v>0</v>
      </c>
      <c r="HE125" s="95">
        <f>SUM(Tabelle2[[#This Row],[Jan 24 NF]:[Mar 24 NF]])</f>
        <v>0</v>
      </c>
      <c r="HF125" s="98">
        <f>SUM(Tabelle2[[#This Row],[Apr 24 NF]:[Jun 24 NF]])</f>
        <v>0</v>
      </c>
      <c r="HG125" s="98">
        <f>SUM(Tabelle2[[#This Row],[Jul 24 NF]:[Sep 24 NF]])</f>
        <v>0</v>
      </c>
      <c r="HH125" s="98">
        <f>SUM(Tabelle2[[#This Row],[Oct 24 NF]:[Dec 24 NF]])</f>
        <v>0</v>
      </c>
      <c r="HI125" s="95">
        <v>0</v>
      </c>
      <c r="HJ125" s="95">
        <v>0</v>
      </c>
      <c r="HK125" s="95">
        <v>0</v>
      </c>
      <c r="HL125" s="95">
        <v>0</v>
      </c>
      <c r="HM125" s="95">
        <v>0</v>
      </c>
      <c r="HN125" s="95">
        <v>0</v>
      </c>
      <c r="HO125" s="95">
        <v>0</v>
      </c>
      <c r="HP125" s="95">
        <v>0</v>
      </c>
      <c r="HQ125" s="95">
        <v>0</v>
      </c>
      <c r="HR125" s="95">
        <v>0</v>
      </c>
      <c r="HS125" s="95">
        <v>0</v>
      </c>
      <c r="HT125" s="95">
        <v>0</v>
      </c>
      <c r="HU125" s="95">
        <v>0</v>
      </c>
      <c r="HV125" s="98">
        <v>98</v>
      </c>
      <c r="HW125" s="98">
        <v>596</v>
      </c>
      <c r="HX125" s="98">
        <v>-1</v>
      </c>
      <c r="HY125" s="98">
        <v>0</v>
      </c>
      <c r="HZ125" s="98">
        <f>SUM(Tabelle2[[#This Row],[Jan 22 NF]:[Dec 22 NF]])</f>
        <v>0</v>
      </c>
      <c r="IA125" s="98">
        <f>SUM(Tabelle2[[#This Row],[Jan 23 NF]:[Dec 23 NF]])</f>
        <v>0</v>
      </c>
      <c r="IB125" s="98">
        <f>SUM(Tabelle2[[#This Row],[Jan 24 NF]:[Dec 24 NF]])</f>
        <v>0</v>
      </c>
      <c r="IC125" s="98">
        <f>IFERROR(Tabelle2[[#This Row],[2025 CF]]*Tabelle2[[#This Row],[2025 AF]],0)</f>
        <v>0</v>
      </c>
      <c r="ID125" s="98">
        <f>IFERROR(Tabelle2[[#This Row],[2026 CF]]*Tabelle2[[#This Row],[2026 AF]],0)</f>
        <v>0</v>
      </c>
      <c r="IE125" s="98">
        <f>IFERROR(Tabelle2[[#This Row],[2027 CF]]*Tabelle2[[#This Row],[2027 AF]],0)</f>
        <v>0</v>
      </c>
      <c r="IF125" s="98">
        <f>IFERROR(Tabelle2[[#This Row],[2028 CF]]*Tabelle2[[#This Row],[2028 AF]],0)</f>
        <v>0</v>
      </c>
      <c r="IG125" s="98">
        <f>IFERROR(Tabelle2[[#This Row],[2029 CF]]*Tabelle2[[#This Row],[2029 AF]],0)</f>
        <v>0</v>
      </c>
      <c r="IH125" s="98">
        <f>IFERROR(Tabelle2[[#This Row],[2030 CF]]*Tabelle2[[#This Row],[2030 AF]],0)</f>
        <v>0</v>
      </c>
      <c r="II125" s="98">
        <f>IFERROR(Tabelle2[[#This Row],[2031 CF]]*Tabelle2[[#This Row],[2031 AF]],0)</f>
        <v>0</v>
      </c>
      <c r="IJ125" s="98">
        <f>IFERROR(Tabelle2[[#This Row],[2032 CF]]*Tabelle2[[#This Row],[2032 AF]],0)</f>
        <v>0</v>
      </c>
      <c r="IK125" s="98">
        <f>IFERROR(Tabelle2[[#This Row],[2033 CF]]*Tabelle2[[#This Row],[2033 AF]],0)</f>
        <v>0</v>
      </c>
      <c r="IL125" s="98">
        <f>IFERROR(Tabelle2[[#This Row],[2034 CF]]*Tabelle2[[#This Row],[2034 AF]],0)</f>
        <v>0</v>
      </c>
      <c r="IM125" s="98">
        <f>IFERROR(Tabelle2[[#This Row],[2035 CF]]*Tabelle2[[#This Row],[2035 AF]],0)</f>
        <v>0</v>
      </c>
      <c r="IN125" s="51">
        <v>0</v>
      </c>
      <c r="IO125" s="51">
        <v>0</v>
      </c>
      <c r="IP125" s="51">
        <v>0</v>
      </c>
      <c r="IQ125" s="51">
        <v>0</v>
      </c>
      <c r="IR125" s="51">
        <v>0</v>
      </c>
      <c r="IS125" s="51">
        <v>0</v>
      </c>
      <c r="IT125" s="51">
        <v>0</v>
      </c>
      <c r="IU125" s="51">
        <v>0</v>
      </c>
      <c r="IV125" s="51">
        <v>0</v>
      </c>
      <c r="IW125" s="51">
        <v>0</v>
      </c>
      <c r="IX125" s="51">
        <v>0</v>
      </c>
      <c r="IY125" s="51">
        <v>0</v>
      </c>
      <c r="IZ125" s="199">
        <v>0</v>
      </c>
      <c r="JA125" s="199">
        <v>0</v>
      </c>
      <c r="JB125" s="199">
        <v>0</v>
      </c>
      <c r="JC125" s="199">
        <v>0</v>
      </c>
      <c r="JD125" s="199">
        <v>0</v>
      </c>
      <c r="JE125" s="196">
        <v>0</v>
      </c>
      <c r="JF125" s="196">
        <v>0</v>
      </c>
      <c r="JG125" s="196">
        <v>0</v>
      </c>
      <c r="JH125" s="196">
        <v>0</v>
      </c>
      <c r="JI125" s="196">
        <v>0</v>
      </c>
      <c r="JJ125" s="196">
        <v>0</v>
      </c>
      <c r="JK125" s="196">
        <v>0</v>
      </c>
      <c r="JL125" s="196">
        <v>0</v>
      </c>
      <c r="JM125" s="196">
        <v>0</v>
      </c>
      <c r="JN125" s="196">
        <v>0</v>
      </c>
      <c r="JO125" s="196">
        <v>0</v>
      </c>
      <c r="JP125" s="196">
        <v>0</v>
      </c>
      <c r="JQ125" s="196">
        <f>SUM(Tabelle2[[#This Row],[Jan-23B]:[Mar-23B]])</f>
        <v>0</v>
      </c>
      <c r="JR125" s="196">
        <f>SUM(Tabelle2[[#This Row],[Apr-23B]:[Jun-23B]])</f>
        <v>0</v>
      </c>
      <c r="JS125" s="196">
        <f>SUM(Tabelle2[[#This Row],[Jul-23B]:[Sep-23B]])</f>
        <v>0</v>
      </c>
      <c r="JT125" s="196">
        <f>SUM(Tabelle2[[#This Row],[Oct-23B]:[Dec-23B]])</f>
        <v>0</v>
      </c>
      <c r="JU125" s="196">
        <f>SUM(Tabelle2[[#This Row],[1Q23 B1]:[4Q23 B]])</f>
        <v>0</v>
      </c>
      <c r="JV125" s="196">
        <v>0</v>
      </c>
      <c r="JW125" s="196">
        <v>0</v>
      </c>
      <c r="JX125" s="196">
        <v>0</v>
      </c>
      <c r="JY125" s="196">
        <v>0</v>
      </c>
      <c r="JZ125" s="196">
        <v>0</v>
      </c>
      <c r="KA125" s="196">
        <v>0</v>
      </c>
      <c r="KB125" s="196">
        <v>0</v>
      </c>
      <c r="KC125" s="196">
        <v>0</v>
      </c>
      <c r="KD125" s="196">
        <v>0</v>
      </c>
      <c r="KE125" s="196">
        <v>0</v>
      </c>
      <c r="KF125" s="196" t="str">
        <f>IF(SUM(Tabelle2[[#This Row],[2018 NF]:[2028 NF]],Tabelle2[[#This Row],[2023 B]])&gt;0,"yes","no")</f>
        <v>yes</v>
      </c>
      <c r="KG125" s="196">
        <f>IFERROR(INDEX(Tabelle2[[#Headers],[2005 NF]:[2034 NF]],MATCH(TRUE,INDEX(Tabelle2[[#This Row],[2005 NF]:[2034 NF]]&gt;1000,),0)),0)</f>
        <v>0</v>
      </c>
      <c r="KH125" s="196">
        <f>IFERROR(LOOKUP(2,1/(Tabelle2[[#This Row],[2005 NF]:[2035 NF]]&gt;1000),Tabelle2[[#Headers],[2005 NF]:[2035 NF]]),0)</f>
        <v>0</v>
      </c>
      <c r="KI125" s="196">
        <f>SUM(Tabelle2[[#This Row],[Jan 23 NF]:[Mar 23 NF]])</f>
        <v>0</v>
      </c>
      <c r="KJ125" s="196">
        <f>SUM(Tabelle2[[#This Row],[Jan-23B]:[Mar-23B]])</f>
        <v>0</v>
      </c>
      <c r="KK125" s="52">
        <v>0</v>
      </c>
      <c r="KL125" s="52">
        <v>0</v>
      </c>
      <c r="KM125" s="52">
        <v>0</v>
      </c>
      <c r="KN125" s="52">
        <v>0</v>
      </c>
      <c r="KO125" s="52">
        <v>0</v>
      </c>
      <c r="KP125" s="52">
        <v>0</v>
      </c>
      <c r="KQ125" s="52">
        <v>0</v>
      </c>
      <c r="KR125" s="52">
        <v>0</v>
      </c>
      <c r="KS125" s="52">
        <v>0</v>
      </c>
      <c r="KT125" s="52">
        <v>0</v>
      </c>
      <c r="KU125" s="52">
        <v>0</v>
      </c>
      <c r="KV125" s="52">
        <v>0</v>
      </c>
      <c r="KW125" s="52">
        <v>0</v>
      </c>
      <c r="KX125" s="52">
        <v>0</v>
      </c>
      <c r="KY125" s="52">
        <v>0</v>
      </c>
      <c r="KZ125" s="52">
        <v>0</v>
      </c>
      <c r="LA125" s="52" t="e">
        <f>$AV125*2.204623/#REF!*$AP125*Tabelle2[[#This Row],[May 23 NF]]</f>
        <v>#REF!</v>
      </c>
      <c r="LB125" s="52" t="e">
        <f>$AV125*2.204623/#REF!*$AP125*Tabelle2[[#This Row],[Jun 23 NF]]</f>
        <v>#REF!</v>
      </c>
      <c r="LC125" s="52" t="e">
        <f>$AV125*2.204623/#REF!*$AP125*Tabelle2[[#This Row],[Jul 23 NF]]</f>
        <v>#REF!</v>
      </c>
      <c r="LD125" s="52" t="e">
        <f>$AV125*2.204623/#REF!*$AP125*Tabelle2[[#This Row],[Aug 23 NF]]</f>
        <v>#REF!</v>
      </c>
      <c r="LE125" s="52" t="e">
        <f>$AV125*2.204623/#REF!*$AP125*Tabelle2[[#This Row],[Sep 23 NF]]</f>
        <v>#REF!</v>
      </c>
      <c r="LF125" s="52" t="e">
        <f>$AV125*2.204623/#REF!*$AP125*Tabelle2[[#This Row],[Oct 23 NF]]</f>
        <v>#REF!</v>
      </c>
      <c r="LG125" s="52" t="e">
        <f>$AV125*2.204623/#REF!*$AP125*Tabelle2[[#This Row],[Nov 23 NF]]</f>
        <v>#REF!</v>
      </c>
      <c r="LH125" s="52" t="e">
        <f>$AV125*2.204623/#REF!*$AP125*Tabelle2[[#This Row],[Dec 23 NF]]</f>
        <v>#REF!</v>
      </c>
      <c r="LI125" s="52" t="e">
        <f>$AV125*2.204623/#REF!*$AP125*Tabelle2[[#This Row],[Jan 24 NF]]</f>
        <v>#REF!</v>
      </c>
      <c r="LJ125" s="52" t="e">
        <f>$AV125*2.204623/#REF!*$AP125*Tabelle2[[#This Row],[Feb 24 NF]]</f>
        <v>#REF!</v>
      </c>
      <c r="LK125" s="52" t="e">
        <f>$AV125*2.204623/#REF!*$AP125*Tabelle2[[#This Row],[Mar 24 NF]]</f>
        <v>#REF!</v>
      </c>
      <c r="LL125" s="52" t="e">
        <f>$AV125*2.204623/#REF!*$AP125*Tabelle2[[#This Row],[Apr 24 NF]]</f>
        <v>#REF!</v>
      </c>
      <c r="LM125" s="52" t="e">
        <f>$AV125*2.204623/#REF!*$AP125*Tabelle2[[#This Row],[May 24 NF]]</f>
        <v>#REF!</v>
      </c>
      <c r="LN125" s="52" t="e">
        <f>$AV125*2.204623/#REF!*$AP125*Tabelle2[[#This Row],[Jun 24 NF]]</f>
        <v>#REF!</v>
      </c>
      <c r="LO125" s="52" t="e">
        <f>$AV125*2.204623/#REF!*$AP125*Tabelle2[[#This Row],[Jul 24 NF]]</f>
        <v>#REF!</v>
      </c>
      <c r="LP125" s="52" t="e">
        <f>$AV125*2.204623/#REF!*$AP125*Tabelle2[[#This Row],[Aug 24 NF]]</f>
        <v>#REF!</v>
      </c>
      <c r="LQ125" s="52" t="e">
        <f>$AV125*2.204623/#REF!*$AP125*Tabelle2[[#This Row],[Sep 24 NF]]</f>
        <v>#REF!</v>
      </c>
      <c r="LR125" s="52" t="e">
        <f>$AV125*2.204623/#REF!*$AP125*Tabelle2[[#This Row],[Oct 24 NF]]</f>
        <v>#REF!</v>
      </c>
      <c r="LS125" s="52" t="e">
        <f>$AV125*2.204623/#REF!*$AP125*Tabelle2[[#This Row],[Nov 24 NF]]</f>
        <v>#REF!</v>
      </c>
      <c r="LT125" s="52" t="e">
        <f>$AV125*2.204623/#REF!*$AP125*Tabelle2[[#This Row],[Dec 24 NF]]</f>
        <v>#REF!</v>
      </c>
      <c r="LU125" s="198">
        <f>SUM(Tabelle2[[#This Row],[Jan 22 EV]:[Mar 22 EV]])</f>
        <v>0</v>
      </c>
      <c r="LV125" s="198">
        <f>SUM(Tabelle2[[#This Row],[Apr 22 EV]:[Jun 22 EV]])</f>
        <v>0</v>
      </c>
      <c r="LW125" s="198">
        <f>SUM(Tabelle2[[#This Row],[Jul 22 EV]:[Sep 22 EV]])</f>
        <v>0</v>
      </c>
      <c r="LX125" s="198">
        <f>SUM(Tabelle2[[#This Row],[Oct 22 EV]:[Dec 22 EV]])</f>
        <v>0</v>
      </c>
      <c r="LY125" s="198">
        <f>SUM(Tabelle2[[#This Row],[Jan 23 EV]:[Mar 23 EV]])</f>
        <v>0</v>
      </c>
      <c r="LZ125" s="198" t="e">
        <f>SUM(Tabelle2[[#This Row],[Apr 23 EV]:[Jun 23 EV]])</f>
        <v>#REF!</v>
      </c>
      <c r="MA125" s="198" t="e">
        <f>SUM(Tabelle2[[#This Row],[Jul 23 EV]:[Sep 23 EV]])</f>
        <v>#REF!</v>
      </c>
      <c r="MB125" s="198" t="e">
        <f>SUM(Tabelle2[[#This Row],[Oct 23 EV]:[Dec 23 EV]])</f>
        <v>#REF!</v>
      </c>
      <c r="MC125" s="198" t="e">
        <f>SUM(Tabelle2[[#This Row],[Jan 24 EV]:[Mar 24 EV]])</f>
        <v>#REF!</v>
      </c>
      <c r="MD125" s="198" t="e">
        <f>SUM(Tabelle2[[#This Row],[Apr 24 EV]:[Jun 24 EV]])</f>
        <v>#REF!</v>
      </c>
      <c r="ME125" s="198" t="e">
        <f>SUM(Tabelle2[[#This Row],[Jul 24 EV]:[Sep 24 EV]])</f>
        <v>#REF!</v>
      </c>
      <c r="MF125" s="198" t="e">
        <f>SUM(Tabelle2[[#This Row],[Oct 24 EV]:[Dec 24 EV]])</f>
        <v>#REF!</v>
      </c>
      <c r="MG125" s="68">
        <v>0</v>
      </c>
      <c r="MH125" s="68">
        <v>0</v>
      </c>
      <c r="MI125" s="68">
        <v>0</v>
      </c>
      <c r="MJ125" s="68">
        <v>0</v>
      </c>
      <c r="MK125" s="68">
        <v>0</v>
      </c>
      <c r="ML125" s="68">
        <v>0</v>
      </c>
      <c r="MM125" s="68">
        <v>0</v>
      </c>
      <c r="MN125" s="68">
        <v>0</v>
      </c>
      <c r="MO125" s="68">
        <v>0</v>
      </c>
      <c r="MP125" s="98">
        <v>0</v>
      </c>
      <c r="MQ125" s="98" t="e">
        <f>$AS125*2.204623/#REF!*$AP125*HU125</f>
        <v>#REF!</v>
      </c>
      <c r="MR125" s="98" t="e">
        <f>$AT125*2.204623/#REF!*$AP125*HV125</f>
        <v>#REF!</v>
      </c>
      <c r="MS125" s="98">
        <v>50.368286806666667</v>
      </c>
      <c r="MT125" s="98">
        <v>-8.4510548333333338E-2</v>
      </c>
      <c r="MU125" s="98">
        <v>0</v>
      </c>
      <c r="MV125" s="98">
        <f>SUM(Tabelle2[[#This Row],[Jan 22 EV]:[Dec 22 EV]])</f>
        <v>0</v>
      </c>
      <c r="MW125" s="98" t="e">
        <f>SUM(Tabelle2[[#This Row],[Jan 23 EV]:[Dec 23 EV]])</f>
        <v>#REF!</v>
      </c>
      <c r="MX125" s="98" t="e">
        <f>SUM(Tabelle2[[#This Row],[Jan 24 EV]:[Dec 24 EV]])</f>
        <v>#REF!</v>
      </c>
      <c r="MY125" s="98">
        <f t="shared" si="95"/>
        <v>0</v>
      </c>
      <c r="MZ125" s="98">
        <f t="shared" si="96"/>
        <v>0</v>
      </c>
      <c r="NA125" s="98">
        <f t="shared" si="97"/>
        <v>0</v>
      </c>
      <c r="NB125" s="98">
        <f t="shared" si="98"/>
        <v>0</v>
      </c>
      <c r="NC125" s="52">
        <v>0</v>
      </c>
      <c r="ND125" s="52">
        <v>0</v>
      </c>
      <c r="NE125" s="52">
        <v>0</v>
      </c>
      <c r="NF125" s="52">
        <v>0</v>
      </c>
      <c r="NG125" s="52">
        <v>0</v>
      </c>
      <c r="NH125" s="52">
        <v>0</v>
      </c>
      <c r="NI125" s="52">
        <v>0</v>
      </c>
      <c r="NJ125" s="52">
        <v>0</v>
      </c>
      <c r="NK125" s="52">
        <v>0</v>
      </c>
      <c r="NL125" s="52">
        <v>0</v>
      </c>
      <c r="NM125" s="52">
        <v>0</v>
      </c>
      <c r="NN125" s="52">
        <v>0</v>
      </c>
      <c r="NO125" s="198">
        <f t="shared" si="102"/>
        <v>0</v>
      </c>
      <c r="NP125" s="198">
        <f t="shared" si="103"/>
        <v>0</v>
      </c>
      <c r="NQ125" s="198">
        <f t="shared" si="104"/>
        <v>0</v>
      </c>
      <c r="NR125" s="198">
        <f t="shared" si="105"/>
        <v>0</v>
      </c>
      <c r="NS125" s="198">
        <f t="shared" si="106"/>
        <v>0</v>
      </c>
      <c r="NT125" s="198">
        <v>0</v>
      </c>
      <c r="NU125" s="198">
        <v>0</v>
      </c>
      <c r="NV125" s="198">
        <v>0</v>
      </c>
      <c r="NW125" s="198">
        <v>0</v>
      </c>
      <c r="NX125" s="198">
        <v>0</v>
      </c>
      <c r="NY125" s="198">
        <v>0</v>
      </c>
      <c r="NZ125" s="198">
        <v>0</v>
      </c>
      <c r="OA125" s="198">
        <v>0</v>
      </c>
      <c r="OB125" s="198">
        <v>0</v>
      </c>
      <c r="OC125" s="198">
        <v>0</v>
      </c>
      <c r="OD125" s="198">
        <v>0</v>
      </c>
      <c r="OE125" s="198">
        <v>0</v>
      </c>
      <c r="OF125" s="198">
        <f>SUM(Tabelle2[[#This Row],[Jan 23 B EV]:[Mar 23 B EV]])</f>
        <v>0</v>
      </c>
      <c r="OG125" s="198">
        <f>SUM(Tabelle2[[#This Row],[Apr 23 B EV]:[Jun 23 B EV]])</f>
        <v>0</v>
      </c>
      <c r="OH125" s="198">
        <f>SUM(Tabelle2[[#This Row],[Jul 23 B EV]:[Sep 23 B EV]])</f>
        <v>0</v>
      </c>
      <c r="OI125" s="198">
        <f>SUM(Tabelle2[[#This Row],[Oct 23 B EV]:[Dec 23 B EV]])</f>
        <v>0</v>
      </c>
      <c r="OJ125" s="198">
        <f>SUM(Tabelle2[[#This Row],[Jan 23 B EV]:[Dec 23 B EV]])</f>
        <v>0</v>
      </c>
      <c r="OK125" s="68"/>
      <c r="OL125" s="68"/>
      <c r="OM125" s="43" t="s">
        <v>973</v>
      </c>
      <c r="ON125" s="43">
        <v>0</v>
      </c>
      <c r="OO125" s="43">
        <v>0</v>
      </c>
      <c r="OP125" s="43">
        <v>0</v>
      </c>
      <c r="OQ125" s="68"/>
      <c r="OR125" s="68"/>
      <c r="OS125" s="68"/>
      <c r="OT125" s="68"/>
      <c r="OU125" s="68"/>
      <c r="OV125" s="68"/>
      <c r="OW125" s="68"/>
      <c r="OX125" s="198">
        <v>0</v>
      </c>
      <c r="OY125" s="198">
        <v>0</v>
      </c>
      <c r="OZ125" s="198">
        <v>0</v>
      </c>
      <c r="PA125" s="198">
        <v>0</v>
      </c>
      <c r="PB125" s="353">
        <v>0</v>
      </c>
      <c r="PC125" s="130" t="s">
        <v>57</v>
      </c>
      <c r="PD125" s="332" t="s">
        <v>40</v>
      </c>
      <c r="PE125" s="3" t="s">
        <v>159</v>
      </c>
      <c r="PF125" s="343" t="s">
        <v>39</v>
      </c>
      <c r="PG125" s="131">
        <v>0</v>
      </c>
      <c r="PH125" s="132">
        <v>0</v>
      </c>
      <c r="PI125" s="4">
        <v>1</v>
      </c>
      <c r="PJ125" s="4" t="s">
        <v>39</v>
      </c>
      <c r="PK125" s="4">
        <v>0</v>
      </c>
      <c r="PL125" s="4"/>
      <c r="PM125" s="334"/>
      <c r="PN125" s="332" t="s">
        <v>979</v>
      </c>
      <c r="PO125" s="3" t="s">
        <v>17</v>
      </c>
      <c r="PP125" s="200">
        <v>2579.1424208577623</v>
      </c>
      <c r="PQ125" s="56">
        <v>2390.5855887510174</v>
      </c>
      <c r="PR125" s="56">
        <v>2563.0833333333335</v>
      </c>
      <c r="PS125" s="56">
        <v>2595</v>
      </c>
      <c r="PT125" s="200">
        <v>2321.6666666666665</v>
      </c>
      <c r="PU125" s="200">
        <v>2229.5416666666665</v>
      </c>
      <c r="PV125" s="200">
        <v>2983.4976851851857</v>
      </c>
      <c r="PW125" s="200">
        <v>3542.4709444775326</v>
      </c>
      <c r="PX125" s="200" t="e">
        <f>IF($PI125=1,SUMIF(#REF!,$PF125,#REF!),SUMIF(#REF!,$PJ125,#REF!))</f>
        <v>#REF!</v>
      </c>
      <c r="PY125" s="200" t="e">
        <f>IF($PI125=1,SUMIF(#REF!,$PF125,#REF!),SUMIF(#REF!,$PJ125,#REF!))</f>
        <v>#REF!</v>
      </c>
      <c r="PZ125" s="200" t="e">
        <f>IF($PI125=1,SUMIF(#REF!,$PF125,#REF!),SUMIF(#REF!,$PJ125,#REF!))</f>
        <v>#REF!</v>
      </c>
      <c r="QA125" s="200" t="e">
        <f>IF($PI125=1,SUMIF(#REF!,$PF125,#REF!),SUMIF(#REF!,$PJ125,#REF!))</f>
        <v>#REF!</v>
      </c>
      <c r="QB125" s="200" t="e">
        <f>IF($PI125=1,SUMIF(#REF!,$PF125,#REF!),SUMIF(#REF!,$PJ125,#REF!))</f>
        <v>#REF!</v>
      </c>
      <c r="QC125" s="200" t="e">
        <f>IF($PI125=1,SUMIF(#REF!,$PF125,#REF!),SUMIF(#REF!,$PJ125,#REF!))</f>
        <v>#REF!</v>
      </c>
      <c r="QD125" s="57">
        <f t="shared" si="99"/>
        <v>3.2990081124764039</v>
      </c>
      <c r="QE125" s="57">
        <f t="shared" si="100"/>
        <v>3.5370549999999996</v>
      </c>
      <c r="QF125" s="57">
        <f t="shared" si="94"/>
        <v>3.5810999999999997</v>
      </c>
      <c r="QG125" s="57">
        <f t="shared" si="101"/>
        <v>3.2038999999999995</v>
      </c>
      <c r="QH125" s="57">
        <f t="shared" si="87"/>
        <v>3.0767674999999994</v>
      </c>
      <c r="QI125" s="57">
        <f t="shared" si="88"/>
        <v>4.1172268055555561</v>
      </c>
      <c r="QJ125" s="57">
        <f>IF(Tabelle2[[#This Row],[Index and Premium Usage]]=1,($AW125*(1+$AZ125))*(PW125*(1+$PG125)+$PH125)/1000,($AW125*(1+$AZ125))*(PW125*(1+$PG125)+$PK125)/1000)</f>
        <v>4.8886099033789945</v>
      </c>
      <c r="QK125" s="57" t="e">
        <f>IF($PI125=1,($AW125*(1+$AY125))*(PX125*(1+$PG125)+$PH125)/1000,($AW125*(1+$AZ125))*(PX125*(1+$PG125)+$PK125+Tabelle2[[#This Row],[Premium VW 2023]])/1000)</f>
        <v>#REF!</v>
      </c>
      <c r="QL125" s="57" t="e">
        <f t="shared" si="89"/>
        <v>#REF!</v>
      </c>
      <c r="QM125" s="57" t="e">
        <f t="shared" si="90"/>
        <v>#REF!</v>
      </c>
      <c r="QN125" s="57" t="e">
        <f t="shared" si="91"/>
        <v>#REF!</v>
      </c>
      <c r="QO125" s="57" t="e">
        <f t="shared" si="92"/>
        <v>#REF!</v>
      </c>
      <c r="QP125" s="57" t="e">
        <f t="shared" si="93"/>
        <v>#REF!</v>
      </c>
    </row>
    <row r="126" spans="1:458" ht="15" customHeight="1">
      <c r="A126" s="94" t="s">
        <v>856</v>
      </c>
      <c r="B126" s="94" t="s">
        <v>87</v>
      </c>
      <c r="C126" s="94" t="s">
        <v>1553</v>
      </c>
      <c r="D126" s="2" t="s">
        <v>108</v>
      </c>
      <c r="E126" s="173" t="s">
        <v>304</v>
      </c>
      <c r="F126" s="2" t="s">
        <v>304</v>
      </c>
      <c r="G126" s="2" t="s">
        <v>304</v>
      </c>
      <c r="H126" s="2" t="s">
        <v>1558</v>
      </c>
      <c r="I126" s="188" t="s">
        <v>248</v>
      </c>
      <c r="J126" s="2" t="s">
        <v>1400</v>
      </c>
      <c r="K126" s="2" t="s">
        <v>28</v>
      </c>
      <c r="L126" s="2" t="s">
        <v>28</v>
      </c>
      <c r="M126" s="2" t="s">
        <v>474</v>
      </c>
      <c r="N126" s="2">
        <v>0</v>
      </c>
      <c r="O126" s="64"/>
      <c r="P126" s="3">
        <v>0</v>
      </c>
      <c r="Q126" s="2">
        <v>0</v>
      </c>
      <c r="R126" s="63"/>
      <c r="S126" s="63"/>
      <c r="T126" s="94" t="s">
        <v>1282</v>
      </c>
      <c r="U126" s="63" t="s">
        <v>14</v>
      </c>
      <c r="V126" s="63"/>
      <c r="W126" s="63"/>
      <c r="X126" s="94"/>
      <c r="Y126" s="2" t="s">
        <v>257</v>
      </c>
      <c r="Z126" s="2" t="s">
        <v>261</v>
      </c>
      <c r="AA126" s="2" t="s">
        <v>475</v>
      </c>
      <c r="AB126" s="2" t="s">
        <v>1229</v>
      </c>
      <c r="AC126" s="2" t="s">
        <v>1051</v>
      </c>
      <c r="AD126" s="63"/>
      <c r="AE126" s="63"/>
      <c r="AF126" s="63" t="s">
        <v>119</v>
      </c>
      <c r="AG126" s="2">
        <v>0</v>
      </c>
      <c r="AH126" s="2">
        <v>0</v>
      </c>
      <c r="AI126" s="2">
        <v>0</v>
      </c>
      <c r="AJ126" s="63" t="s">
        <v>120</v>
      </c>
      <c r="AK126" s="66"/>
      <c r="AL126" s="67"/>
      <c r="AM126" s="67"/>
      <c r="AN126" s="67"/>
      <c r="AO126" s="67"/>
      <c r="AP126" s="67">
        <v>1</v>
      </c>
      <c r="AQ126" s="129"/>
      <c r="AR126" s="37">
        <v>1.1499999999999999</v>
      </c>
      <c r="AS126" s="67">
        <v>1.1499999999999999</v>
      </c>
      <c r="AT126" s="67">
        <v>1.1499999999999999</v>
      </c>
      <c r="AU126" s="33">
        <v>1.1499999999999999</v>
      </c>
      <c r="AV126" s="33">
        <v>1.1499999999999999</v>
      </c>
      <c r="AW126" s="33">
        <v>1.1499999999999999</v>
      </c>
      <c r="AX126" s="193"/>
      <c r="AY126" s="61">
        <v>0.2</v>
      </c>
      <c r="AZ126" s="61">
        <v>0.2</v>
      </c>
      <c r="BA126" s="96">
        <v>1480</v>
      </c>
      <c r="BB126" s="96">
        <v>3848</v>
      </c>
      <c r="BC126" s="96">
        <v>2664</v>
      </c>
      <c r="BD126" s="96">
        <v>2960</v>
      </c>
      <c r="BE126" s="133">
        <v>6512</v>
      </c>
      <c r="BF126" s="133">
        <v>6512</v>
      </c>
      <c r="BG126" s="133">
        <v>5920</v>
      </c>
      <c r="BH126" s="133">
        <v>296</v>
      </c>
      <c r="BI126" s="133">
        <v>6512</v>
      </c>
      <c r="BJ126" s="133">
        <v>4461</v>
      </c>
      <c r="BK126" s="133">
        <v>2960</v>
      </c>
      <c r="BL126" s="133">
        <v>7696</v>
      </c>
      <c r="BM126" s="96">
        <v>0</v>
      </c>
      <c r="BN126" s="96">
        <v>2072</v>
      </c>
      <c r="BO126" s="96">
        <v>0</v>
      </c>
      <c r="BP126" s="96">
        <v>0</v>
      </c>
      <c r="BQ126" s="96">
        <v>0</v>
      </c>
      <c r="BR126" s="96">
        <v>0</v>
      </c>
      <c r="BS126" s="96">
        <v>0</v>
      </c>
      <c r="BT126" s="96">
        <v>0</v>
      </c>
      <c r="BU126" s="96">
        <v>0</v>
      </c>
      <c r="BV126" s="96">
        <v>0</v>
      </c>
      <c r="BW126" s="96">
        <v>0</v>
      </c>
      <c r="BX126" s="96">
        <v>0</v>
      </c>
      <c r="BY126" s="96">
        <v>0</v>
      </c>
      <c r="BZ126" s="96">
        <v>0</v>
      </c>
      <c r="CA126" s="96">
        <v>0</v>
      </c>
      <c r="CB126" s="96">
        <v>0</v>
      </c>
      <c r="CC126" s="96">
        <v>0</v>
      </c>
      <c r="CD126" s="96">
        <v>0</v>
      </c>
      <c r="CE126" s="96">
        <v>0</v>
      </c>
      <c r="CF126" s="96">
        <v>0</v>
      </c>
      <c r="CG126" s="96">
        <v>0</v>
      </c>
      <c r="CH126" s="96">
        <v>0</v>
      </c>
      <c r="CI126" s="96">
        <v>0</v>
      </c>
      <c r="CJ126" s="96">
        <v>0</v>
      </c>
      <c r="CK126" s="95">
        <f>SUM(Tabelle2[[#This Row],[Jan 22 CF]:[Mar 22 CF]])</f>
        <v>7992</v>
      </c>
      <c r="CL126" s="95">
        <f>SUM(Tabelle2[[#This Row],[Apr 22 CF]:[Jun 22 CF]])</f>
        <v>15984</v>
      </c>
      <c r="CM126" s="95">
        <f>SUM(Tabelle2[[#This Row],[Jul 22 CF]:[Sep 22 CF]])</f>
        <v>12728</v>
      </c>
      <c r="CN126" s="95">
        <f>SUM(Tabelle2[[#This Row],[Oct 22 CF]:[Dec 22 CF]])</f>
        <v>15117</v>
      </c>
      <c r="CO126" s="95">
        <f>SUM(Tabelle2[[#This Row],[Jan 23 CF]:[Mar 23 CF]])</f>
        <v>2072</v>
      </c>
      <c r="CP126" s="95">
        <f>SUM(Tabelle2[[#This Row],[Apr 23 CF]:[Jun 23 CF]])</f>
        <v>0</v>
      </c>
      <c r="CQ126" s="95">
        <f>SUM(Tabelle2[[#This Row],[Jul 23 CF]:[Sep 23 CF]])</f>
        <v>0</v>
      </c>
      <c r="CR126" s="95">
        <f>SUM(Tabelle2[[#This Row],[Oct 23 CF]:[Dec 23 CF]])</f>
        <v>0</v>
      </c>
      <c r="CS126" s="95">
        <f>SUM(Tabelle2[[#This Row],[Jan 24 CF]:[Mar 24 CF]])</f>
        <v>0</v>
      </c>
      <c r="CT126" s="95">
        <f>SUM(Tabelle2[[#This Row],[Apr 24 CF]:[Jun 24 CF]])</f>
        <v>0</v>
      </c>
      <c r="CU126" s="95">
        <f>SUM(Tabelle2[[#This Row],[Jul 24 CF]:[Sep 24 CF]])</f>
        <v>0</v>
      </c>
      <c r="CV126" s="95">
        <f>SUM(Tabelle2[[#This Row],[Oct 24 CF]:[Dec 24 CF]])</f>
        <v>0</v>
      </c>
      <c r="CW126" s="98">
        <v>45456</v>
      </c>
      <c r="CX126" s="275">
        <v>41251</v>
      </c>
      <c r="CY126" s="98">
        <v>43076</v>
      </c>
      <c r="CZ126" s="52">
        <v>67326</v>
      </c>
      <c r="DA126" s="52">
        <f>SUM(Tabelle2[[#This Row],[Jan 22 CF]:[Dec 22 CF]])</f>
        <v>51821</v>
      </c>
      <c r="DB126" s="98">
        <f>SUM(Tabelle2[[#This Row],[Jan 23 CF]:[Dec 23 CF]])</f>
        <v>2072</v>
      </c>
      <c r="DC126" s="98">
        <f>SUM(Tabelle2[[#This Row],[Jan 24 CF]:[Dec 24 CF]])</f>
        <v>0</v>
      </c>
      <c r="DD126" s="98">
        <v>0</v>
      </c>
      <c r="DE126" s="98">
        <v>0</v>
      </c>
      <c r="DF126" s="98">
        <v>0</v>
      </c>
      <c r="DG126" s="98">
        <v>0</v>
      </c>
      <c r="DH126" s="98">
        <v>0</v>
      </c>
      <c r="DI126" s="98">
        <v>0</v>
      </c>
      <c r="DJ126" s="98">
        <v>0</v>
      </c>
      <c r="DK126" s="98">
        <v>0</v>
      </c>
      <c r="DL126" s="98">
        <v>0</v>
      </c>
      <c r="DM126" s="98">
        <v>0</v>
      </c>
      <c r="DN126" s="95"/>
      <c r="DO126" s="95"/>
      <c r="DP126" s="226">
        <v>0.95</v>
      </c>
      <c r="DQ126" s="226">
        <v>0.92500000000000004</v>
      </c>
      <c r="DR126" s="226">
        <v>0.8</v>
      </c>
      <c r="DS126" s="226">
        <v>0.85</v>
      </c>
      <c r="DT126" s="226">
        <v>0.9</v>
      </c>
      <c r="DU126" s="226">
        <v>0.9</v>
      </c>
      <c r="DV126" s="226">
        <v>0.9</v>
      </c>
      <c r="DW126" s="226">
        <v>0.9</v>
      </c>
      <c r="DX126" s="226">
        <v>0.9</v>
      </c>
      <c r="DY126" s="226">
        <v>0.9</v>
      </c>
      <c r="DZ126" s="226">
        <v>0.9</v>
      </c>
      <c r="EA126" s="226">
        <v>0.88</v>
      </c>
      <c r="EB126" s="226">
        <v>0.9</v>
      </c>
      <c r="EC126" s="226">
        <v>0.93</v>
      </c>
      <c r="ED126" s="226">
        <v>0.93</v>
      </c>
      <c r="EE126" s="226">
        <v>0.9</v>
      </c>
      <c r="EF126" s="316">
        <v>0.9</v>
      </c>
      <c r="EG126" s="316">
        <v>0.9</v>
      </c>
      <c r="EH126" s="316">
        <v>0</v>
      </c>
      <c r="EI126" s="226">
        <v>0.95</v>
      </c>
      <c r="EJ126" s="226">
        <v>0.95</v>
      </c>
      <c r="EK126" s="226">
        <v>0.95</v>
      </c>
      <c r="EL126" s="226">
        <v>0.97499999999999998</v>
      </c>
      <c r="EM126" s="226">
        <v>0.95</v>
      </c>
      <c r="EN126" s="226">
        <v>0.9</v>
      </c>
      <c r="EO126" s="226">
        <v>0.9</v>
      </c>
      <c r="EP126" s="226">
        <v>0.9</v>
      </c>
      <c r="EQ126" s="226">
        <v>0.9</v>
      </c>
      <c r="ER126" s="226">
        <v>0.9</v>
      </c>
      <c r="ES126" s="226">
        <v>0.9</v>
      </c>
      <c r="ET126" s="226">
        <v>0.9</v>
      </c>
      <c r="EU126" s="226">
        <v>0.9</v>
      </c>
      <c r="EV126" s="226">
        <v>0.9</v>
      </c>
      <c r="EW126" s="226">
        <v>0.9</v>
      </c>
      <c r="EX126" s="226">
        <v>0.9</v>
      </c>
      <c r="EY126" s="226">
        <v>0.9</v>
      </c>
      <c r="EZ126" s="316">
        <v>0</v>
      </c>
      <c r="FA126" s="226">
        <v>0.9</v>
      </c>
      <c r="FB126" s="226">
        <v>0.9</v>
      </c>
      <c r="FC126" s="226">
        <v>0.9</v>
      </c>
      <c r="FD126" s="226">
        <v>0.9</v>
      </c>
      <c r="FE126" s="226">
        <v>0.9</v>
      </c>
      <c r="FF126" s="226">
        <v>0</v>
      </c>
      <c r="FG126" s="226">
        <v>0</v>
      </c>
      <c r="FH126" s="226">
        <v>0</v>
      </c>
      <c r="FI126" s="226">
        <v>0</v>
      </c>
      <c r="FJ126" s="226">
        <v>0</v>
      </c>
      <c r="FK126" s="226">
        <v>0</v>
      </c>
      <c r="FL126" s="226">
        <v>0</v>
      </c>
      <c r="FM126" s="195">
        <f t="shared" si="114"/>
        <v>1480</v>
      </c>
      <c r="FN126" s="195">
        <f t="shared" si="115"/>
        <v>3848</v>
      </c>
      <c r="FO126" s="195">
        <f t="shared" si="116"/>
        <v>2664</v>
      </c>
      <c r="FP126" s="195">
        <f t="shared" si="117"/>
        <v>2960</v>
      </c>
      <c r="FQ126" s="195">
        <f t="shared" si="118"/>
        <v>6512</v>
      </c>
      <c r="FR126" s="195">
        <f t="shared" si="119"/>
        <v>6512</v>
      </c>
      <c r="FS126" s="195">
        <f t="shared" si="120"/>
        <v>5920</v>
      </c>
      <c r="FT126" s="95">
        <f t="shared" si="121"/>
        <v>296</v>
      </c>
      <c r="FU126" s="95">
        <f t="shared" si="122"/>
        <v>6512</v>
      </c>
      <c r="FV126" s="95">
        <f t="shared" si="123"/>
        <v>4461</v>
      </c>
      <c r="FW126" s="95">
        <f t="shared" si="124"/>
        <v>2960</v>
      </c>
      <c r="FX126" s="95">
        <f t="shared" si="125"/>
        <v>7696</v>
      </c>
      <c r="FY126" s="95">
        <f t="shared" si="126"/>
        <v>0</v>
      </c>
      <c r="FZ126" s="95">
        <f t="shared" si="127"/>
        <v>2072</v>
      </c>
      <c r="GA126" s="95">
        <f t="shared" si="107"/>
        <v>0</v>
      </c>
      <c r="GB126" s="95">
        <f t="shared" si="108"/>
        <v>0</v>
      </c>
      <c r="GC126" s="95">
        <f t="shared" si="109"/>
        <v>0</v>
      </c>
      <c r="GD126" s="95">
        <f t="shared" si="110"/>
        <v>0</v>
      </c>
      <c r="GE126" s="95">
        <f t="shared" si="111"/>
        <v>0</v>
      </c>
      <c r="GF126" s="95">
        <f t="shared" si="112"/>
        <v>0</v>
      </c>
      <c r="GG126" s="95">
        <f t="shared" si="113"/>
        <v>0</v>
      </c>
      <c r="GH126" s="95">
        <f t="shared" si="128"/>
        <v>0</v>
      </c>
      <c r="GI126" s="95">
        <f>BW126*Tabelle2[[#This Row],[Nov 2023 AF]]</f>
        <v>0</v>
      </c>
      <c r="GJ126" s="95">
        <f>BX126*Tabelle2[[#This Row],[Dec 2023 AF]]</f>
        <v>0</v>
      </c>
      <c r="GK126" s="95">
        <f>BY126*Tabelle2[[#This Row],[Jan 2024 AF]]</f>
        <v>0</v>
      </c>
      <c r="GL126" s="95">
        <f>BZ126*Tabelle2[[#This Row],[Feb 2024 AF]]</f>
        <v>0</v>
      </c>
      <c r="GM126" s="95">
        <f>CA126*Tabelle2[[#This Row],[Mar 2024 AF]]</f>
        <v>0</v>
      </c>
      <c r="GN126" s="95">
        <f>CB126*Tabelle2[[#This Row],[Apr 2024 AF]]</f>
        <v>0</v>
      </c>
      <c r="GO126" s="95">
        <f>CC126*Tabelle2[[#This Row],[May 2024 AF]]</f>
        <v>0</v>
      </c>
      <c r="GP126" s="95">
        <f>CD126*Tabelle2[[#This Row],[Jun 2024 AF]]</f>
        <v>0</v>
      </c>
      <c r="GQ126" s="95">
        <f>CE126*Tabelle2[[#This Row],[Jul 2024 AF]]</f>
        <v>0</v>
      </c>
      <c r="GR126" s="95">
        <f>CF126*Tabelle2[[#This Row],[Aug 2024 AF]]</f>
        <v>0</v>
      </c>
      <c r="GS126" s="95">
        <f>CG126*Tabelle2[[#This Row],[Sep 2024 AF]]</f>
        <v>0</v>
      </c>
      <c r="GT126" s="95">
        <f>CH126*Tabelle2[[#This Row],[Oct 2024 AF]]</f>
        <v>0</v>
      </c>
      <c r="GU126" s="95">
        <f>CI126*Tabelle2[[#This Row],[Nov 2024 AF]]</f>
        <v>0</v>
      </c>
      <c r="GV126" s="95">
        <f>CJ126*Tabelle2[[#This Row],[Dec 2024 AF]]</f>
        <v>0</v>
      </c>
      <c r="GW126" s="95">
        <f>SUM(Tabelle2[[#This Row],[Jan 22 NF]:[Mar 22 NF]])</f>
        <v>7992</v>
      </c>
      <c r="GX126" s="95">
        <f>SUM(Tabelle2[[#This Row],[Apr 22 NF]:[Jun 22 NF]])</f>
        <v>15984</v>
      </c>
      <c r="GY126" s="95">
        <f>SUM(Tabelle2[[#This Row],[Jul 22 NF]:[Sep 22 NF]])</f>
        <v>12728</v>
      </c>
      <c r="GZ126" s="95">
        <f>SUM(Tabelle2[[#This Row],[Oct 22 NF]:[Dec 22 NF]])</f>
        <v>15117</v>
      </c>
      <c r="HA126" s="98">
        <f>SUM(Tabelle2[[#This Row],[Jan 23 NF]:[Mar 23 NF]])</f>
        <v>2072</v>
      </c>
      <c r="HB126" s="98">
        <f>SUM(Tabelle2[[#This Row],[Apr 23 NF]:[Jun 23 NF]])</f>
        <v>0</v>
      </c>
      <c r="HC126" s="98">
        <f>SUM(Tabelle2[[#This Row],[Jul 23 NF]:[Sep 23 NF]])</f>
        <v>0</v>
      </c>
      <c r="HD126" s="98">
        <f>SUM(Tabelle2[[#This Row],[Oct 23 NF]:[Dec 23 NF]])</f>
        <v>0</v>
      </c>
      <c r="HE126" s="95">
        <f>SUM(Tabelle2[[#This Row],[Jan 24 NF]:[Mar 24 NF]])</f>
        <v>0</v>
      </c>
      <c r="HF126" s="98">
        <f>SUM(Tabelle2[[#This Row],[Apr 24 NF]:[Jun 24 NF]])</f>
        <v>0</v>
      </c>
      <c r="HG126" s="98">
        <f>SUM(Tabelle2[[#This Row],[Jul 24 NF]:[Sep 24 NF]])</f>
        <v>0</v>
      </c>
      <c r="HH126" s="98">
        <f>SUM(Tabelle2[[#This Row],[Oct 24 NF]:[Dec 24 NF]])</f>
        <v>0</v>
      </c>
      <c r="HI126" s="95">
        <v>0</v>
      </c>
      <c r="HJ126" s="95">
        <v>0</v>
      </c>
      <c r="HK126" s="95">
        <v>0</v>
      </c>
      <c r="HL126" s="95">
        <v>0</v>
      </c>
      <c r="HM126" s="95">
        <v>0</v>
      </c>
      <c r="HN126" s="95">
        <v>0</v>
      </c>
      <c r="HO126" s="95">
        <v>0</v>
      </c>
      <c r="HP126" s="95">
        <v>0</v>
      </c>
      <c r="HQ126" s="95">
        <v>0</v>
      </c>
      <c r="HR126" s="95">
        <v>0</v>
      </c>
      <c r="HS126" s="95">
        <v>0</v>
      </c>
      <c r="HT126" s="95">
        <v>11113</v>
      </c>
      <c r="HU126" s="95">
        <v>51742</v>
      </c>
      <c r="HV126" s="98">
        <v>45456</v>
      </c>
      <c r="HW126" s="98">
        <v>41251</v>
      </c>
      <c r="HX126" s="98">
        <v>43076</v>
      </c>
      <c r="HY126" s="98">
        <v>67326</v>
      </c>
      <c r="HZ126" s="98">
        <f>SUM(Tabelle2[[#This Row],[Jan 22 NF]:[Dec 22 NF]])</f>
        <v>51821</v>
      </c>
      <c r="IA126" s="98">
        <f>SUM(Tabelle2[[#This Row],[Jan 23 NF]:[Dec 23 NF]])</f>
        <v>2072</v>
      </c>
      <c r="IB126" s="98">
        <f>SUM(Tabelle2[[#This Row],[Jan 24 NF]:[Dec 24 NF]])</f>
        <v>0</v>
      </c>
      <c r="IC126" s="98">
        <f>IFERROR(Tabelle2[[#This Row],[2025 CF]]*Tabelle2[[#This Row],[2025 AF]],0)</f>
        <v>0</v>
      </c>
      <c r="ID126" s="98">
        <f>IFERROR(Tabelle2[[#This Row],[2026 CF]]*Tabelle2[[#This Row],[2026 AF]],0)</f>
        <v>0</v>
      </c>
      <c r="IE126" s="98">
        <f>IFERROR(Tabelle2[[#This Row],[2027 CF]]*Tabelle2[[#This Row],[2027 AF]],0)</f>
        <v>0</v>
      </c>
      <c r="IF126" s="98">
        <f>IFERROR(Tabelle2[[#This Row],[2028 CF]]*Tabelle2[[#This Row],[2028 AF]],0)</f>
        <v>0</v>
      </c>
      <c r="IG126" s="98">
        <f>IFERROR(Tabelle2[[#This Row],[2029 CF]]*Tabelle2[[#This Row],[2029 AF]],0)</f>
        <v>0</v>
      </c>
      <c r="IH126" s="98">
        <f>IFERROR(Tabelle2[[#This Row],[2030 CF]]*Tabelle2[[#This Row],[2030 AF]],0)</f>
        <v>0</v>
      </c>
      <c r="II126" s="98">
        <f>IFERROR(Tabelle2[[#This Row],[2031 CF]]*Tabelle2[[#This Row],[2031 AF]],0)</f>
        <v>0</v>
      </c>
      <c r="IJ126" s="98">
        <f>IFERROR(Tabelle2[[#This Row],[2032 CF]]*Tabelle2[[#This Row],[2032 AF]],0)</f>
        <v>0</v>
      </c>
      <c r="IK126" s="98">
        <f>IFERROR(Tabelle2[[#This Row],[2033 CF]]*Tabelle2[[#This Row],[2033 AF]],0)</f>
        <v>0</v>
      </c>
      <c r="IL126" s="98">
        <f>IFERROR(Tabelle2[[#This Row],[2034 CF]]*Tabelle2[[#This Row],[2034 AF]],0)</f>
        <v>0</v>
      </c>
      <c r="IM126" s="98">
        <f>IFERROR(Tabelle2[[#This Row],[2035 CF]]*Tabelle2[[#This Row],[2035 AF]],0)</f>
        <v>0</v>
      </c>
      <c r="IN126" s="51">
        <v>2557.4400000000005</v>
      </c>
      <c r="IO126" s="51">
        <v>2621.3760000000002</v>
      </c>
      <c r="IP126" s="51">
        <v>1358.64</v>
      </c>
      <c r="IQ126" s="51">
        <v>2701.6771794821443</v>
      </c>
      <c r="IR126" s="51">
        <v>2877.1200000000003</v>
      </c>
      <c r="IS126" s="51">
        <v>1438.5600000000002</v>
      </c>
      <c r="IT126" s="51">
        <v>1518.48</v>
      </c>
      <c r="IU126" s="51">
        <v>1598.4</v>
      </c>
      <c r="IV126" s="51">
        <v>2877.1200000000003</v>
      </c>
      <c r="IW126" s="51">
        <v>2877.1200000000003</v>
      </c>
      <c r="IX126" s="51">
        <v>2877.1200000000003</v>
      </c>
      <c r="IY126" s="51">
        <v>1598.4</v>
      </c>
      <c r="IZ126" s="199">
        <v>6537.456000000001</v>
      </c>
      <c r="JA126" s="199">
        <v>7017.3571794821446</v>
      </c>
      <c r="JB126" s="199">
        <v>5994</v>
      </c>
      <c r="JC126" s="199">
        <v>7352.6400000000012</v>
      </c>
      <c r="JD126" s="199">
        <v>26901.453179482145</v>
      </c>
      <c r="JE126" s="196">
        <v>0</v>
      </c>
      <c r="JF126" s="196">
        <v>0</v>
      </c>
      <c r="JG126" s="196">
        <v>0</v>
      </c>
      <c r="JH126" s="196">
        <v>0</v>
      </c>
      <c r="JI126" s="196">
        <v>0</v>
      </c>
      <c r="JJ126" s="196">
        <v>0</v>
      </c>
      <c r="JK126" s="196">
        <v>0</v>
      </c>
      <c r="JL126" s="196">
        <v>0</v>
      </c>
      <c r="JM126" s="196">
        <v>0</v>
      </c>
      <c r="JN126" s="196">
        <v>0</v>
      </c>
      <c r="JO126" s="196">
        <v>0</v>
      </c>
      <c r="JP126" s="196">
        <v>0</v>
      </c>
      <c r="JQ126" s="196">
        <f>SUM(Tabelle2[[#This Row],[Jan-23B]:[Mar-23B]])</f>
        <v>0</v>
      </c>
      <c r="JR126" s="196">
        <f>SUM(Tabelle2[[#This Row],[Apr-23B]:[Jun-23B]])</f>
        <v>0</v>
      </c>
      <c r="JS126" s="196">
        <f>SUM(Tabelle2[[#This Row],[Jul-23B]:[Sep-23B]])</f>
        <v>0</v>
      </c>
      <c r="JT126" s="196">
        <f>SUM(Tabelle2[[#This Row],[Oct-23B]:[Dec-23B]])</f>
        <v>0</v>
      </c>
      <c r="JU126" s="196">
        <f>SUM(Tabelle2[[#This Row],[1Q23 B1]:[4Q23 B]])</f>
        <v>0</v>
      </c>
      <c r="JV126" s="196">
        <v>0</v>
      </c>
      <c r="JW126" s="196">
        <v>0</v>
      </c>
      <c r="JX126" s="196">
        <v>0</v>
      </c>
      <c r="JY126" s="196">
        <v>0</v>
      </c>
      <c r="JZ126" s="196">
        <v>0</v>
      </c>
      <c r="KA126" s="196">
        <v>0</v>
      </c>
      <c r="KB126" s="196">
        <v>0</v>
      </c>
      <c r="KC126" s="196">
        <v>0</v>
      </c>
      <c r="KD126" s="196">
        <v>0</v>
      </c>
      <c r="KE126" s="196">
        <v>0</v>
      </c>
      <c r="KF126" s="196" t="str">
        <f>IF(SUM(Tabelle2[[#This Row],[2018 NF]:[2028 NF]],Tabelle2[[#This Row],[2023 B]])&gt;0,"yes","no")</f>
        <v>yes</v>
      </c>
      <c r="KG126" s="196" t="str">
        <f>IFERROR(INDEX(Tabelle2[[#Headers],[2005 NF]:[2034 NF]],MATCH(TRUE,INDEX(Tabelle2[[#This Row],[2005 NF]:[2034 NF]]&gt;1000,),0)),0)</f>
        <v>2016 NF</v>
      </c>
      <c r="KH126" s="196" t="str">
        <f>IFERROR(LOOKUP(2,1/(Tabelle2[[#This Row],[2005 NF]:[2035 NF]]&gt;1000),Tabelle2[[#Headers],[2005 NF]:[2035 NF]]),0)</f>
        <v>2023 NF</v>
      </c>
      <c r="KI126" s="196">
        <f>SUM(Tabelle2[[#This Row],[Jan 23 NF]:[Mar 23 NF]])</f>
        <v>2072</v>
      </c>
      <c r="KJ126" s="196">
        <f>SUM(Tabelle2[[#This Row],[Jan-23B]:[Mar-23B]])</f>
        <v>0</v>
      </c>
      <c r="KK126" s="52">
        <v>125.07561153333334</v>
      </c>
      <c r="KL126" s="52">
        <v>325.19658998666671</v>
      </c>
      <c r="KM126" s="52">
        <v>225.13610076000001</v>
      </c>
      <c r="KN126" s="52">
        <v>250.15122306666669</v>
      </c>
      <c r="KO126" s="52">
        <v>550.33269074666669</v>
      </c>
      <c r="KP126" s="52">
        <v>550.33269074666669</v>
      </c>
      <c r="KQ126" s="52">
        <v>500.30244613333338</v>
      </c>
      <c r="KR126" s="52">
        <v>25.015122306666669</v>
      </c>
      <c r="KS126" s="52">
        <v>550.33269074666669</v>
      </c>
      <c r="KT126" s="52">
        <v>377.00155611500003</v>
      </c>
      <c r="KU126" s="52">
        <v>250.15122306666669</v>
      </c>
      <c r="KV126" s="52">
        <v>650.39317997333342</v>
      </c>
      <c r="KW126" s="52">
        <v>0</v>
      </c>
      <c r="KX126" s="52">
        <v>175.10585614666667</v>
      </c>
      <c r="KY126" s="52">
        <v>0</v>
      </c>
      <c r="KZ126" s="52">
        <v>0</v>
      </c>
      <c r="LA126" s="52" t="e">
        <f>$AV126*2.204623/#REF!*$AP126*Tabelle2[[#This Row],[May 23 NF]]</f>
        <v>#REF!</v>
      </c>
      <c r="LB126" s="52" t="e">
        <f>$AV126*2.204623/#REF!*$AP126*Tabelle2[[#This Row],[Jun 23 NF]]</f>
        <v>#REF!</v>
      </c>
      <c r="LC126" s="52" t="e">
        <f>$AV126*2.204623/#REF!*$AP126*Tabelle2[[#This Row],[Jul 23 NF]]</f>
        <v>#REF!</v>
      </c>
      <c r="LD126" s="52" t="e">
        <f>$AV126*2.204623/#REF!*$AP126*Tabelle2[[#This Row],[Aug 23 NF]]</f>
        <v>#REF!</v>
      </c>
      <c r="LE126" s="52" t="e">
        <f>$AV126*2.204623/#REF!*$AP126*Tabelle2[[#This Row],[Sep 23 NF]]</f>
        <v>#REF!</v>
      </c>
      <c r="LF126" s="52" t="e">
        <f>$AV126*2.204623/#REF!*$AP126*Tabelle2[[#This Row],[Oct 23 NF]]</f>
        <v>#REF!</v>
      </c>
      <c r="LG126" s="52" t="e">
        <f>$AV126*2.204623/#REF!*$AP126*Tabelle2[[#This Row],[Nov 23 NF]]</f>
        <v>#REF!</v>
      </c>
      <c r="LH126" s="52" t="e">
        <f>$AV126*2.204623/#REF!*$AP126*Tabelle2[[#This Row],[Dec 23 NF]]</f>
        <v>#REF!</v>
      </c>
      <c r="LI126" s="52" t="e">
        <f>$AV126*2.204623/#REF!*$AP126*Tabelle2[[#This Row],[Jan 24 NF]]</f>
        <v>#REF!</v>
      </c>
      <c r="LJ126" s="52" t="e">
        <f>$AV126*2.204623/#REF!*$AP126*Tabelle2[[#This Row],[Feb 24 NF]]</f>
        <v>#REF!</v>
      </c>
      <c r="LK126" s="52" t="e">
        <f>$AV126*2.204623/#REF!*$AP126*Tabelle2[[#This Row],[Mar 24 NF]]</f>
        <v>#REF!</v>
      </c>
      <c r="LL126" s="52" t="e">
        <f>$AV126*2.204623/#REF!*$AP126*Tabelle2[[#This Row],[Apr 24 NF]]</f>
        <v>#REF!</v>
      </c>
      <c r="LM126" s="52" t="e">
        <f>$AV126*2.204623/#REF!*$AP126*Tabelle2[[#This Row],[May 24 NF]]</f>
        <v>#REF!</v>
      </c>
      <c r="LN126" s="52" t="e">
        <f>$AV126*2.204623/#REF!*$AP126*Tabelle2[[#This Row],[Jun 24 NF]]</f>
        <v>#REF!</v>
      </c>
      <c r="LO126" s="52" t="e">
        <f>$AV126*2.204623/#REF!*$AP126*Tabelle2[[#This Row],[Jul 24 NF]]</f>
        <v>#REF!</v>
      </c>
      <c r="LP126" s="52" t="e">
        <f>$AV126*2.204623/#REF!*$AP126*Tabelle2[[#This Row],[Aug 24 NF]]</f>
        <v>#REF!</v>
      </c>
      <c r="LQ126" s="52" t="e">
        <f>$AV126*2.204623/#REF!*$AP126*Tabelle2[[#This Row],[Sep 24 NF]]</f>
        <v>#REF!</v>
      </c>
      <c r="LR126" s="52" t="e">
        <f>$AV126*2.204623/#REF!*$AP126*Tabelle2[[#This Row],[Oct 24 NF]]</f>
        <v>#REF!</v>
      </c>
      <c r="LS126" s="52" t="e">
        <f>$AV126*2.204623/#REF!*$AP126*Tabelle2[[#This Row],[Nov 24 NF]]</f>
        <v>#REF!</v>
      </c>
      <c r="LT126" s="52" t="e">
        <f>$AV126*2.204623/#REF!*$AP126*Tabelle2[[#This Row],[Dec 24 NF]]</f>
        <v>#REF!</v>
      </c>
      <c r="LU126" s="198">
        <f>SUM(Tabelle2[[#This Row],[Jan 22 EV]:[Mar 22 EV]])</f>
        <v>675.40830228000004</v>
      </c>
      <c r="LV126" s="198">
        <f>SUM(Tabelle2[[#This Row],[Apr 22 EV]:[Jun 22 EV]])</f>
        <v>1350.8166045600001</v>
      </c>
      <c r="LW126" s="198">
        <f>SUM(Tabelle2[[#This Row],[Jul 22 EV]:[Sep 22 EV]])</f>
        <v>1075.6502591866667</v>
      </c>
      <c r="LX126" s="198">
        <f>SUM(Tabelle2[[#This Row],[Oct 22 EV]:[Dec 22 EV]])</f>
        <v>1277.5459591550002</v>
      </c>
      <c r="LY126" s="198">
        <f>SUM(Tabelle2[[#This Row],[Jan 23 EV]:[Mar 23 EV]])</f>
        <v>175.10585614666667</v>
      </c>
      <c r="LZ126" s="198" t="e">
        <f>SUM(Tabelle2[[#This Row],[Apr 23 EV]:[Jun 23 EV]])</f>
        <v>#REF!</v>
      </c>
      <c r="MA126" s="198" t="e">
        <f>SUM(Tabelle2[[#This Row],[Jul 23 EV]:[Sep 23 EV]])</f>
        <v>#REF!</v>
      </c>
      <c r="MB126" s="198" t="e">
        <f>SUM(Tabelle2[[#This Row],[Oct 23 EV]:[Dec 23 EV]])</f>
        <v>#REF!</v>
      </c>
      <c r="MC126" s="198" t="e">
        <f>SUM(Tabelle2[[#This Row],[Jan 24 EV]:[Mar 24 EV]])</f>
        <v>#REF!</v>
      </c>
      <c r="MD126" s="198" t="e">
        <f>SUM(Tabelle2[[#This Row],[Apr 24 EV]:[Jun 24 EV]])</f>
        <v>#REF!</v>
      </c>
      <c r="ME126" s="198" t="e">
        <f>SUM(Tabelle2[[#This Row],[Jul 24 EV]:[Sep 24 EV]])</f>
        <v>#REF!</v>
      </c>
      <c r="MF126" s="198" t="e">
        <f>SUM(Tabelle2[[#This Row],[Oct 24 EV]:[Dec 24 EV]])</f>
        <v>#REF!</v>
      </c>
      <c r="MG126" s="68">
        <v>0</v>
      </c>
      <c r="MH126" s="68">
        <v>0</v>
      </c>
      <c r="MI126" s="68">
        <v>0</v>
      </c>
      <c r="MJ126" s="68">
        <v>0</v>
      </c>
      <c r="MK126" s="68">
        <v>0</v>
      </c>
      <c r="ML126" s="68">
        <v>0</v>
      </c>
      <c r="MM126" s="68">
        <v>0</v>
      </c>
      <c r="MN126" s="68">
        <v>0</v>
      </c>
      <c r="MO126" s="68">
        <v>0</v>
      </c>
      <c r="MP126" s="98">
        <v>939.16572362833335</v>
      </c>
      <c r="MQ126" s="98" t="e">
        <f>$AS126*2.204623/#REF!*$AP126*HU126</f>
        <v>#REF!</v>
      </c>
      <c r="MR126" s="98" t="e">
        <f>$AT126*2.204623/#REF!*$AP126*HV126</f>
        <v>#REF!</v>
      </c>
      <c r="MS126" s="98">
        <v>3486.1446292983333</v>
      </c>
      <c r="MT126" s="98">
        <v>3640.3763800066672</v>
      </c>
      <c r="MU126" s="98">
        <v>5689.7571770900004</v>
      </c>
      <c r="MV126" s="98">
        <f>SUM(Tabelle2[[#This Row],[Jan 22 EV]:[Dec 22 EV]])</f>
        <v>4379.4211251816669</v>
      </c>
      <c r="MW126" s="98" t="e">
        <f>SUM(Tabelle2[[#This Row],[Jan 23 EV]:[Dec 23 EV]])</f>
        <v>#REF!</v>
      </c>
      <c r="MX126" s="98" t="e">
        <f>SUM(Tabelle2[[#This Row],[Jan 24 EV]:[Dec 24 EV]])</f>
        <v>#REF!</v>
      </c>
      <c r="MY126" s="98">
        <f t="shared" si="95"/>
        <v>0</v>
      </c>
      <c r="MZ126" s="98">
        <f t="shared" si="96"/>
        <v>0</v>
      </c>
      <c r="NA126" s="98">
        <f t="shared" si="97"/>
        <v>0</v>
      </c>
      <c r="NB126" s="98">
        <f t="shared" si="98"/>
        <v>0</v>
      </c>
      <c r="NC126" s="52">
        <v>216.13065672960005</v>
      </c>
      <c r="ND126" s="52">
        <v>221.53392314784003</v>
      </c>
      <c r="NE126" s="52">
        <v>114.81941138760001</v>
      </c>
      <c r="NF126" s="52">
        <v>228.32021985768944</v>
      </c>
      <c r="NG126" s="52">
        <v>243.14698882080003</v>
      </c>
      <c r="NH126" s="52">
        <v>121.57349441040002</v>
      </c>
      <c r="NI126" s="52">
        <v>128.32757743320002</v>
      </c>
      <c r="NJ126" s="52">
        <v>135.08166045600001</v>
      </c>
      <c r="NK126" s="52">
        <v>243.14698882080003</v>
      </c>
      <c r="NL126" s="52">
        <v>243.14698882080003</v>
      </c>
      <c r="NM126" s="52">
        <v>243.14698882080003</v>
      </c>
      <c r="NN126" s="52">
        <v>135.08166045600001</v>
      </c>
      <c r="NO126" s="198">
        <f t="shared" si="102"/>
        <v>552.48399126504012</v>
      </c>
      <c r="NP126" s="198">
        <f t="shared" si="103"/>
        <v>593.04070308888947</v>
      </c>
      <c r="NQ126" s="198">
        <f t="shared" si="104"/>
        <v>506.55622671000003</v>
      </c>
      <c r="NR126" s="198">
        <f t="shared" si="105"/>
        <v>621.37563809760013</v>
      </c>
      <c r="NS126" s="198">
        <f t="shared" si="106"/>
        <v>2273.4565591615296</v>
      </c>
      <c r="NT126" s="198">
        <v>0</v>
      </c>
      <c r="NU126" s="198">
        <v>0</v>
      </c>
      <c r="NV126" s="198">
        <v>0</v>
      </c>
      <c r="NW126" s="198">
        <v>0</v>
      </c>
      <c r="NX126" s="198">
        <v>0</v>
      </c>
      <c r="NY126" s="198">
        <v>0</v>
      </c>
      <c r="NZ126" s="198">
        <v>0</v>
      </c>
      <c r="OA126" s="198">
        <v>0</v>
      </c>
      <c r="OB126" s="198">
        <v>0</v>
      </c>
      <c r="OC126" s="198">
        <v>0</v>
      </c>
      <c r="OD126" s="198">
        <v>0</v>
      </c>
      <c r="OE126" s="198">
        <v>0</v>
      </c>
      <c r="OF126" s="198">
        <f>SUM(Tabelle2[[#This Row],[Jan 23 B EV]:[Mar 23 B EV]])</f>
        <v>0</v>
      </c>
      <c r="OG126" s="198">
        <f>SUM(Tabelle2[[#This Row],[Apr 23 B EV]:[Jun 23 B EV]])</f>
        <v>0</v>
      </c>
      <c r="OH126" s="198">
        <f>SUM(Tabelle2[[#This Row],[Jul 23 B EV]:[Sep 23 B EV]])</f>
        <v>0</v>
      </c>
      <c r="OI126" s="198">
        <f>SUM(Tabelle2[[#This Row],[Oct 23 B EV]:[Dec 23 B EV]])</f>
        <v>0</v>
      </c>
      <c r="OJ126" s="198">
        <f>SUM(Tabelle2[[#This Row],[Jan 23 B EV]:[Dec 23 B EV]])</f>
        <v>0</v>
      </c>
      <c r="OK126" s="68"/>
      <c r="OL126" s="68"/>
      <c r="OM126" s="43" t="s">
        <v>973</v>
      </c>
      <c r="ON126" s="43">
        <v>0</v>
      </c>
      <c r="OO126" s="43">
        <v>0</v>
      </c>
      <c r="OP126" s="43">
        <v>0</v>
      </c>
      <c r="OQ126" s="68"/>
      <c r="OR126" s="68"/>
      <c r="OS126" s="68"/>
      <c r="OT126" s="68"/>
      <c r="OU126" s="68"/>
      <c r="OV126" s="68"/>
      <c r="OW126" s="68"/>
      <c r="OX126" s="198" t="s">
        <v>1229</v>
      </c>
      <c r="OY126" s="198" t="s">
        <v>1229</v>
      </c>
      <c r="OZ126" s="198" t="s">
        <v>1229</v>
      </c>
      <c r="PA126" s="198" t="s">
        <v>1229</v>
      </c>
      <c r="PB126" s="353" t="s">
        <v>1229</v>
      </c>
      <c r="PC126" s="130" t="s">
        <v>57</v>
      </c>
      <c r="PD126" s="53" t="s">
        <v>40</v>
      </c>
      <c r="PE126" s="53" t="s">
        <v>159</v>
      </c>
      <c r="PF126" s="53" t="s">
        <v>39</v>
      </c>
      <c r="PG126" s="53">
        <v>0</v>
      </c>
      <c r="PH126" s="53">
        <v>0</v>
      </c>
      <c r="PI126" s="53">
        <v>1</v>
      </c>
      <c r="PJ126" s="53" t="s">
        <v>39</v>
      </c>
      <c r="PK126" s="53">
        <v>0</v>
      </c>
      <c r="PL126" s="53">
        <v>0</v>
      </c>
      <c r="PM126" s="334"/>
      <c r="PN126" s="53" t="s">
        <v>979</v>
      </c>
      <c r="PO126" s="53" t="s">
        <v>17</v>
      </c>
      <c r="PP126" s="200">
        <v>2579.1424208577623</v>
      </c>
      <c r="PQ126" s="56">
        <v>2390.5855887510174</v>
      </c>
      <c r="PR126" s="56">
        <v>2563.0833333333335</v>
      </c>
      <c r="PS126" s="56">
        <v>2595</v>
      </c>
      <c r="PT126" s="200">
        <v>2321.6666666666665</v>
      </c>
      <c r="PU126" s="200">
        <v>2229.5416666666665</v>
      </c>
      <c r="PV126" s="200">
        <v>2983.4976851851857</v>
      </c>
      <c r="PW126" s="200">
        <v>3542.4709444775326</v>
      </c>
      <c r="PX126" s="200" t="e">
        <f>IF($PI126=1,SUMIF(#REF!,$PF126,#REF!),SUMIF(#REF!,$PJ126,#REF!))</f>
        <v>#REF!</v>
      </c>
      <c r="PY126" s="200" t="e">
        <f>IF($PI126=1,SUMIF(#REF!,$PF126,#REF!),SUMIF(#REF!,$PJ126,#REF!))</f>
        <v>#REF!</v>
      </c>
      <c r="PZ126" s="200" t="e">
        <f>IF($PI126=1,SUMIF(#REF!,$PF126,#REF!),SUMIF(#REF!,$PJ126,#REF!))</f>
        <v>#REF!</v>
      </c>
      <c r="QA126" s="200" t="e">
        <f>IF($PI126=1,SUMIF(#REF!,$PF126,#REF!),SUMIF(#REF!,$PJ126,#REF!))</f>
        <v>#REF!</v>
      </c>
      <c r="QB126" s="200" t="e">
        <f>IF($PI126=1,SUMIF(#REF!,$PF126,#REF!),SUMIF(#REF!,$PJ126,#REF!))</f>
        <v>#REF!</v>
      </c>
      <c r="QC126" s="200" t="e">
        <f>IF($PI126=1,SUMIF(#REF!,$PF126,#REF!),SUMIF(#REF!,$PJ126,#REF!))</f>
        <v>#REF!</v>
      </c>
      <c r="QD126" s="57">
        <f t="shared" si="99"/>
        <v>3.2990081124764039</v>
      </c>
      <c r="QE126" s="57">
        <f t="shared" si="100"/>
        <v>3.5370549999999996</v>
      </c>
      <c r="QF126" s="57">
        <f t="shared" si="94"/>
        <v>3.5810999999999997</v>
      </c>
      <c r="QG126" s="57">
        <f t="shared" si="101"/>
        <v>3.2038999999999995</v>
      </c>
      <c r="QH126" s="57">
        <f t="shared" si="87"/>
        <v>3.0767674999999994</v>
      </c>
      <c r="QI126" s="57">
        <f t="shared" si="88"/>
        <v>4.1172268055555561</v>
      </c>
      <c r="QJ126" s="57">
        <f>IF(Tabelle2[[#This Row],[Index and Premium Usage]]=1,($AW126*(1+$AZ126))*(PW126*(1+$PG126)+$PH126)/1000,($AW126*(1+$AZ126))*(PW126*(1+$PG126)+$PK126)/1000)</f>
        <v>4.8886099033789945</v>
      </c>
      <c r="QK126" s="57" t="e">
        <f>IF($PI126=1,($AW126*(1+$AY126))*(PX126*(1+$PG126)+$PH126)/1000,($AW126*(1+$AZ126))*(PX126*(1+$PG126)+$PK126+Tabelle2[[#This Row],[Premium VW 2023]])/1000)</f>
        <v>#REF!</v>
      </c>
      <c r="QL126" s="57" t="e">
        <f t="shared" si="89"/>
        <v>#REF!</v>
      </c>
      <c r="QM126" s="57" t="e">
        <f t="shared" si="90"/>
        <v>#REF!</v>
      </c>
      <c r="QN126" s="57" t="e">
        <f t="shared" si="91"/>
        <v>#REF!</v>
      </c>
      <c r="QO126" s="57" t="e">
        <f t="shared" si="92"/>
        <v>#REF!</v>
      </c>
      <c r="QP126" s="57" t="e">
        <f t="shared" si="93"/>
        <v>#REF!</v>
      </c>
    </row>
    <row r="127" spans="1:458" ht="15" customHeight="1">
      <c r="A127" s="94" t="s">
        <v>857</v>
      </c>
      <c r="B127" s="94" t="s">
        <v>87</v>
      </c>
      <c r="C127" s="94" t="s">
        <v>1553</v>
      </c>
      <c r="D127" s="2" t="s">
        <v>108</v>
      </c>
      <c r="E127" s="173" t="s">
        <v>304</v>
      </c>
      <c r="F127" s="2" t="s">
        <v>304</v>
      </c>
      <c r="G127" s="2" t="s">
        <v>304</v>
      </c>
      <c r="H127" s="2" t="s">
        <v>1558</v>
      </c>
      <c r="I127" s="188" t="s">
        <v>248</v>
      </c>
      <c r="J127" s="2" t="s">
        <v>1400</v>
      </c>
      <c r="K127" s="2" t="s">
        <v>28</v>
      </c>
      <c r="L127" s="2" t="s">
        <v>28</v>
      </c>
      <c r="M127" s="2" t="s">
        <v>476</v>
      </c>
      <c r="N127" s="2">
        <v>0</v>
      </c>
      <c r="O127" s="64"/>
      <c r="P127" s="3">
        <v>0</v>
      </c>
      <c r="Q127" s="2">
        <v>0</v>
      </c>
      <c r="R127" s="63"/>
      <c r="S127" s="63"/>
      <c r="T127" s="94" t="s">
        <v>1282</v>
      </c>
      <c r="U127" s="63" t="s">
        <v>14</v>
      </c>
      <c r="V127" s="63"/>
      <c r="W127" s="63"/>
      <c r="X127" s="94"/>
      <c r="Y127" s="2" t="s">
        <v>257</v>
      </c>
      <c r="Z127" s="2" t="s">
        <v>261</v>
      </c>
      <c r="AA127" s="2" t="s">
        <v>477</v>
      </c>
      <c r="AB127" s="2" t="s">
        <v>1229</v>
      </c>
      <c r="AC127" s="2" t="s">
        <v>1052</v>
      </c>
      <c r="AD127" s="63"/>
      <c r="AE127" s="63"/>
      <c r="AF127" s="63" t="s">
        <v>119</v>
      </c>
      <c r="AG127" s="2">
        <v>0</v>
      </c>
      <c r="AH127" s="2">
        <v>0</v>
      </c>
      <c r="AI127" s="2">
        <v>0</v>
      </c>
      <c r="AJ127" s="63" t="s">
        <v>120</v>
      </c>
      <c r="AK127" s="66"/>
      <c r="AL127" s="67"/>
      <c r="AM127" s="67"/>
      <c r="AN127" s="67"/>
      <c r="AO127" s="67"/>
      <c r="AP127" s="67">
        <v>1</v>
      </c>
      <c r="AQ127" s="33"/>
      <c r="AR127" s="37">
        <v>1.1499999999999999</v>
      </c>
      <c r="AS127" s="67">
        <v>1.1499999999999999</v>
      </c>
      <c r="AT127" s="67">
        <v>1.1499999999999999</v>
      </c>
      <c r="AU127" s="33">
        <v>1.1499999999999999</v>
      </c>
      <c r="AV127" s="33">
        <v>1.1499999999999999</v>
      </c>
      <c r="AW127" s="33">
        <v>1.1499999999999999</v>
      </c>
      <c r="AX127" s="193"/>
      <c r="AY127" s="61">
        <v>0.2</v>
      </c>
      <c r="AZ127" s="61">
        <v>0.2</v>
      </c>
      <c r="BA127" s="96">
        <v>686</v>
      </c>
      <c r="BB127" s="96">
        <v>0</v>
      </c>
      <c r="BC127" s="96">
        <v>1369</v>
      </c>
      <c r="BD127" s="96">
        <v>686</v>
      </c>
      <c r="BE127" s="133">
        <v>-15</v>
      </c>
      <c r="BF127" s="133">
        <v>0</v>
      </c>
      <c r="BG127" s="133">
        <v>1372</v>
      </c>
      <c r="BH127" s="133">
        <v>686</v>
      </c>
      <c r="BI127" s="133">
        <v>686</v>
      </c>
      <c r="BJ127" s="133">
        <v>686</v>
      </c>
      <c r="BK127" s="133">
        <v>1029</v>
      </c>
      <c r="BL127" s="133">
        <v>0</v>
      </c>
      <c r="BM127" s="96">
        <v>0</v>
      </c>
      <c r="BN127" s="96">
        <v>1900</v>
      </c>
      <c r="BO127" s="96">
        <v>1766</v>
      </c>
      <c r="BP127" s="96">
        <v>0</v>
      </c>
      <c r="BQ127" s="96">
        <v>275</v>
      </c>
      <c r="BR127" s="96">
        <v>0</v>
      </c>
      <c r="BS127" s="96">
        <v>3430</v>
      </c>
      <c r="BT127" s="96">
        <v>1069</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5">
        <f>SUM(Tabelle2[[#This Row],[Jan 22 CF]:[Mar 22 CF]])</f>
        <v>2055</v>
      </c>
      <c r="CL127" s="95">
        <f>SUM(Tabelle2[[#This Row],[Apr 22 CF]:[Jun 22 CF]])</f>
        <v>671</v>
      </c>
      <c r="CM127" s="95">
        <f>SUM(Tabelle2[[#This Row],[Jul 22 CF]:[Sep 22 CF]])</f>
        <v>2744</v>
      </c>
      <c r="CN127" s="95">
        <f>SUM(Tabelle2[[#This Row],[Oct 22 CF]:[Dec 22 CF]])</f>
        <v>1715</v>
      </c>
      <c r="CO127" s="95">
        <f>SUM(Tabelle2[[#This Row],[Jan 23 CF]:[Mar 23 CF]])</f>
        <v>3666</v>
      </c>
      <c r="CP127" s="95">
        <f>SUM(Tabelle2[[#This Row],[Apr 23 CF]:[Jun 23 CF]])</f>
        <v>275</v>
      </c>
      <c r="CQ127" s="95">
        <f>SUM(Tabelle2[[#This Row],[Jul 23 CF]:[Sep 23 CF]])</f>
        <v>4499</v>
      </c>
      <c r="CR127" s="95">
        <f>SUM(Tabelle2[[#This Row],[Oct 23 CF]:[Dec 23 CF]])</f>
        <v>0</v>
      </c>
      <c r="CS127" s="95">
        <f>SUM(Tabelle2[[#This Row],[Jan 24 CF]:[Mar 24 CF]])</f>
        <v>0</v>
      </c>
      <c r="CT127" s="95">
        <f>SUM(Tabelle2[[#This Row],[Apr 24 CF]:[Jun 24 CF]])</f>
        <v>0</v>
      </c>
      <c r="CU127" s="95">
        <f>SUM(Tabelle2[[#This Row],[Jul 24 CF]:[Sep 24 CF]])</f>
        <v>0</v>
      </c>
      <c r="CV127" s="95">
        <f>SUM(Tabelle2[[#This Row],[Oct 24 CF]:[Dec 24 CF]])</f>
        <v>0</v>
      </c>
      <c r="CW127" s="98">
        <v>17751</v>
      </c>
      <c r="CX127" s="275">
        <v>11630</v>
      </c>
      <c r="CY127" s="98">
        <v>5970</v>
      </c>
      <c r="CZ127" s="52">
        <v>8218</v>
      </c>
      <c r="DA127" s="52">
        <f>SUM(Tabelle2[[#This Row],[Jan 22 CF]:[Dec 22 CF]])</f>
        <v>7185</v>
      </c>
      <c r="DB127" s="98">
        <f>SUM(Tabelle2[[#This Row],[Jan 23 CF]:[Dec 23 CF]])</f>
        <v>8440</v>
      </c>
      <c r="DC127" s="98">
        <f>SUM(Tabelle2[[#This Row],[Jan 24 CF]:[Dec 24 CF]])</f>
        <v>0</v>
      </c>
      <c r="DD127" s="98">
        <v>0</v>
      </c>
      <c r="DE127" s="98">
        <v>0</v>
      </c>
      <c r="DF127" s="98">
        <v>0</v>
      </c>
      <c r="DG127" s="98">
        <v>0</v>
      </c>
      <c r="DH127" s="98">
        <v>0</v>
      </c>
      <c r="DI127" s="98">
        <v>0</v>
      </c>
      <c r="DJ127" s="98">
        <v>0</v>
      </c>
      <c r="DK127" s="98">
        <v>0</v>
      </c>
      <c r="DL127" s="98">
        <v>0</v>
      </c>
      <c r="DM127" s="98">
        <v>0</v>
      </c>
      <c r="DN127" s="95"/>
      <c r="DO127" s="95"/>
      <c r="DP127" s="226">
        <v>0.95</v>
      </c>
      <c r="DQ127" s="226">
        <v>0.92500000000000004</v>
      </c>
      <c r="DR127" s="226">
        <v>0.8</v>
      </c>
      <c r="DS127" s="226">
        <v>0.85</v>
      </c>
      <c r="DT127" s="226">
        <v>0.9</v>
      </c>
      <c r="DU127" s="226">
        <v>0.9</v>
      </c>
      <c r="DV127" s="226">
        <v>0.9</v>
      </c>
      <c r="DW127" s="226">
        <v>0.9</v>
      </c>
      <c r="DX127" s="226">
        <v>0.9</v>
      </c>
      <c r="DY127" s="226">
        <v>0.9</v>
      </c>
      <c r="DZ127" s="226">
        <v>0.9</v>
      </c>
      <c r="EA127" s="226">
        <v>0.88</v>
      </c>
      <c r="EB127" s="226">
        <v>0.9</v>
      </c>
      <c r="EC127" s="226">
        <v>0.93</v>
      </c>
      <c r="ED127" s="226">
        <v>0.93</v>
      </c>
      <c r="EE127" s="226">
        <v>0.9</v>
      </c>
      <c r="EF127" s="316">
        <v>0.9</v>
      </c>
      <c r="EG127" s="316">
        <v>0.9</v>
      </c>
      <c r="EH127" s="316">
        <v>0</v>
      </c>
      <c r="EI127" s="226">
        <v>0.95</v>
      </c>
      <c r="EJ127" s="226">
        <v>0.95</v>
      </c>
      <c r="EK127" s="226">
        <v>0.95</v>
      </c>
      <c r="EL127" s="226">
        <v>0.97499999999999998</v>
      </c>
      <c r="EM127" s="226">
        <v>0.95</v>
      </c>
      <c r="EN127" s="226">
        <v>0.9</v>
      </c>
      <c r="EO127" s="226">
        <v>0.9</v>
      </c>
      <c r="EP127" s="226">
        <v>0.9</v>
      </c>
      <c r="EQ127" s="226">
        <v>0.9</v>
      </c>
      <c r="ER127" s="226">
        <v>0.9</v>
      </c>
      <c r="ES127" s="226">
        <v>0.9</v>
      </c>
      <c r="ET127" s="226">
        <v>0.9</v>
      </c>
      <c r="EU127" s="226">
        <v>0.9</v>
      </c>
      <c r="EV127" s="226">
        <v>0.9</v>
      </c>
      <c r="EW127" s="226">
        <v>0.9</v>
      </c>
      <c r="EX127" s="226">
        <v>0.9</v>
      </c>
      <c r="EY127" s="226">
        <v>0.9</v>
      </c>
      <c r="EZ127" s="316">
        <v>0</v>
      </c>
      <c r="FA127" s="226">
        <v>0.9</v>
      </c>
      <c r="FB127" s="226">
        <v>0.9</v>
      </c>
      <c r="FC127" s="226">
        <v>0.9</v>
      </c>
      <c r="FD127" s="226">
        <v>0.9</v>
      </c>
      <c r="FE127" s="226">
        <v>0.9</v>
      </c>
      <c r="FF127" s="226">
        <v>0</v>
      </c>
      <c r="FG127" s="226">
        <v>0</v>
      </c>
      <c r="FH127" s="226">
        <v>0</v>
      </c>
      <c r="FI127" s="226">
        <v>0</v>
      </c>
      <c r="FJ127" s="226">
        <v>0</v>
      </c>
      <c r="FK127" s="226">
        <v>0</v>
      </c>
      <c r="FL127" s="226">
        <v>0</v>
      </c>
      <c r="FM127" s="195">
        <f t="shared" si="114"/>
        <v>686</v>
      </c>
      <c r="FN127" s="195">
        <f t="shared" si="115"/>
        <v>0</v>
      </c>
      <c r="FO127" s="195">
        <f t="shared" si="116"/>
        <v>1369</v>
      </c>
      <c r="FP127" s="195">
        <f t="shared" si="117"/>
        <v>686</v>
      </c>
      <c r="FQ127" s="195">
        <f t="shared" si="118"/>
        <v>-15</v>
      </c>
      <c r="FR127" s="195">
        <f t="shared" si="119"/>
        <v>0</v>
      </c>
      <c r="FS127" s="195">
        <f t="shared" si="120"/>
        <v>1372</v>
      </c>
      <c r="FT127" s="95">
        <f t="shared" si="121"/>
        <v>686</v>
      </c>
      <c r="FU127" s="95">
        <f t="shared" si="122"/>
        <v>686</v>
      </c>
      <c r="FV127" s="95">
        <f t="shared" si="123"/>
        <v>686</v>
      </c>
      <c r="FW127" s="95">
        <f t="shared" si="124"/>
        <v>1029</v>
      </c>
      <c r="FX127" s="95">
        <f t="shared" si="125"/>
        <v>0</v>
      </c>
      <c r="FY127" s="95">
        <f t="shared" si="126"/>
        <v>0</v>
      </c>
      <c r="FZ127" s="95">
        <f t="shared" si="127"/>
        <v>1900</v>
      </c>
      <c r="GA127" s="95">
        <f t="shared" si="107"/>
        <v>1766</v>
      </c>
      <c r="GB127" s="95">
        <f t="shared" si="108"/>
        <v>0</v>
      </c>
      <c r="GC127" s="95">
        <f t="shared" si="109"/>
        <v>275</v>
      </c>
      <c r="GD127" s="95">
        <f t="shared" si="110"/>
        <v>0</v>
      </c>
      <c r="GE127" s="95">
        <f t="shared" si="111"/>
        <v>3430</v>
      </c>
      <c r="GF127" s="95">
        <f t="shared" si="112"/>
        <v>1069</v>
      </c>
      <c r="GG127" s="95">
        <f t="shared" si="113"/>
        <v>0</v>
      </c>
      <c r="GH127" s="95">
        <f t="shared" si="128"/>
        <v>0</v>
      </c>
      <c r="GI127" s="95">
        <f>BW127*Tabelle2[[#This Row],[Nov 2023 AF]]</f>
        <v>0</v>
      </c>
      <c r="GJ127" s="95">
        <f>BX127*Tabelle2[[#This Row],[Dec 2023 AF]]</f>
        <v>0</v>
      </c>
      <c r="GK127" s="95">
        <f>BY127*Tabelle2[[#This Row],[Jan 2024 AF]]</f>
        <v>0</v>
      </c>
      <c r="GL127" s="95">
        <f>BZ127*Tabelle2[[#This Row],[Feb 2024 AF]]</f>
        <v>0</v>
      </c>
      <c r="GM127" s="95">
        <f>CA127*Tabelle2[[#This Row],[Mar 2024 AF]]</f>
        <v>0</v>
      </c>
      <c r="GN127" s="95">
        <f>CB127*Tabelle2[[#This Row],[Apr 2024 AF]]</f>
        <v>0</v>
      </c>
      <c r="GO127" s="95">
        <f>CC127*Tabelle2[[#This Row],[May 2024 AF]]</f>
        <v>0</v>
      </c>
      <c r="GP127" s="95">
        <f>CD127*Tabelle2[[#This Row],[Jun 2024 AF]]</f>
        <v>0</v>
      </c>
      <c r="GQ127" s="95">
        <f>CE127*Tabelle2[[#This Row],[Jul 2024 AF]]</f>
        <v>0</v>
      </c>
      <c r="GR127" s="95">
        <f>CF127*Tabelle2[[#This Row],[Aug 2024 AF]]</f>
        <v>0</v>
      </c>
      <c r="GS127" s="95">
        <f>CG127*Tabelle2[[#This Row],[Sep 2024 AF]]</f>
        <v>0</v>
      </c>
      <c r="GT127" s="95">
        <f>CH127*Tabelle2[[#This Row],[Oct 2024 AF]]</f>
        <v>0</v>
      </c>
      <c r="GU127" s="95">
        <f>CI127*Tabelle2[[#This Row],[Nov 2024 AF]]</f>
        <v>0</v>
      </c>
      <c r="GV127" s="95">
        <f>CJ127*Tabelle2[[#This Row],[Dec 2024 AF]]</f>
        <v>0</v>
      </c>
      <c r="GW127" s="95">
        <f>SUM(Tabelle2[[#This Row],[Jan 22 NF]:[Mar 22 NF]])</f>
        <v>2055</v>
      </c>
      <c r="GX127" s="95">
        <f>SUM(Tabelle2[[#This Row],[Apr 22 NF]:[Jun 22 NF]])</f>
        <v>671</v>
      </c>
      <c r="GY127" s="95">
        <f>SUM(Tabelle2[[#This Row],[Jul 22 NF]:[Sep 22 NF]])</f>
        <v>2744</v>
      </c>
      <c r="GZ127" s="95">
        <f>SUM(Tabelle2[[#This Row],[Oct 22 NF]:[Dec 22 NF]])</f>
        <v>1715</v>
      </c>
      <c r="HA127" s="98">
        <f>SUM(Tabelle2[[#This Row],[Jan 23 NF]:[Mar 23 NF]])</f>
        <v>3666</v>
      </c>
      <c r="HB127" s="98">
        <f>SUM(Tabelle2[[#This Row],[Apr 23 NF]:[Jun 23 NF]])</f>
        <v>275</v>
      </c>
      <c r="HC127" s="98">
        <f>SUM(Tabelle2[[#This Row],[Jul 23 NF]:[Sep 23 NF]])</f>
        <v>4499</v>
      </c>
      <c r="HD127" s="98">
        <f>SUM(Tabelle2[[#This Row],[Oct 23 NF]:[Dec 23 NF]])</f>
        <v>0</v>
      </c>
      <c r="HE127" s="95">
        <f>SUM(Tabelle2[[#This Row],[Jan 24 NF]:[Mar 24 NF]])</f>
        <v>0</v>
      </c>
      <c r="HF127" s="98">
        <f>SUM(Tabelle2[[#This Row],[Apr 24 NF]:[Jun 24 NF]])</f>
        <v>0</v>
      </c>
      <c r="HG127" s="98">
        <f>SUM(Tabelle2[[#This Row],[Jul 24 NF]:[Sep 24 NF]])</f>
        <v>0</v>
      </c>
      <c r="HH127" s="98">
        <f>SUM(Tabelle2[[#This Row],[Oct 24 NF]:[Dec 24 NF]])</f>
        <v>0</v>
      </c>
      <c r="HI127" s="95">
        <v>0</v>
      </c>
      <c r="HJ127" s="95">
        <v>0</v>
      </c>
      <c r="HK127" s="95">
        <v>0</v>
      </c>
      <c r="HL127" s="95">
        <v>0</v>
      </c>
      <c r="HM127" s="95">
        <v>0</v>
      </c>
      <c r="HN127" s="95">
        <v>0</v>
      </c>
      <c r="HO127" s="95">
        <v>0</v>
      </c>
      <c r="HP127" s="95">
        <v>0</v>
      </c>
      <c r="HQ127" s="95">
        <v>0</v>
      </c>
      <c r="HR127" s="95">
        <v>0</v>
      </c>
      <c r="HS127" s="95">
        <v>0</v>
      </c>
      <c r="HT127" s="95">
        <v>4783</v>
      </c>
      <c r="HU127" s="95">
        <v>27055</v>
      </c>
      <c r="HV127" s="98">
        <v>17751</v>
      </c>
      <c r="HW127" s="98">
        <v>11630</v>
      </c>
      <c r="HX127" s="98">
        <v>5970</v>
      </c>
      <c r="HY127" s="98">
        <v>8218</v>
      </c>
      <c r="HZ127" s="98">
        <f>SUM(Tabelle2[[#This Row],[Jan 22 NF]:[Dec 22 NF]])</f>
        <v>7185</v>
      </c>
      <c r="IA127" s="98">
        <f>SUM(Tabelle2[[#This Row],[Jan 23 NF]:[Dec 23 NF]])</f>
        <v>8440</v>
      </c>
      <c r="IB127" s="98">
        <f>SUM(Tabelle2[[#This Row],[Jan 24 NF]:[Dec 24 NF]])</f>
        <v>0</v>
      </c>
      <c r="IC127" s="98">
        <f>IFERROR(Tabelle2[[#This Row],[2025 CF]]*Tabelle2[[#This Row],[2025 AF]],0)</f>
        <v>0</v>
      </c>
      <c r="ID127" s="98">
        <f>IFERROR(Tabelle2[[#This Row],[2026 CF]]*Tabelle2[[#This Row],[2026 AF]],0)</f>
        <v>0</v>
      </c>
      <c r="IE127" s="98">
        <f>IFERROR(Tabelle2[[#This Row],[2027 CF]]*Tabelle2[[#This Row],[2027 AF]],0)</f>
        <v>0</v>
      </c>
      <c r="IF127" s="98">
        <f>IFERROR(Tabelle2[[#This Row],[2028 CF]]*Tabelle2[[#This Row],[2028 AF]],0)</f>
        <v>0</v>
      </c>
      <c r="IG127" s="98">
        <f>IFERROR(Tabelle2[[#This Row],[2029 CF]]*Tabelle2[[#This Row],[2029 AF]],0)</f>
        <v>0</v>
      </c>
      <c r="IH127" s="98">
        <f>IFERROR(Tabelle2[[#This Row],[2030 CF]]*Tabelle2[[#This Row],[2030 AF]],0)</f>
        <v>0</v>
      </c>
      <c r="II127" s="98">
        <f>IFERROR(Tabelle2[[#This Row],[2031 CF]]*Tabelle2[[#This Row],[2031 AF]],0)</f>
        <v>0</v>
      </c>
      <c r="IJ127" s="98">
        <f>IFERROR(Tabelle2[[#This Row],[2032 CF]]*Tabelle2[[#This Row],[2032 AF]],0)</f>
        <v>0</v>
      </c>
      <c r="IK127" s="98">
        <f>IFERROR(Tabelle2[[#This Row],[2033 CF]]*Tabelle2[[#This Row],[2033 AF]],0)</f>
        <v>0</v>
      </c>
      <c r="IL127" s="98">
        <f>IFERROR(Tabelle2[[#This Row],[2034 CF]]*Tabelle2[[#This Row],[2034 AF]],0)</f>
        <v>0</v>
      </c>
      <c r="IM127" s="98">
        <f>IFERROR(Tabelle2[[#This Row],[2035 CF]]*Tabelle2[[#This Row],[2035 AF]],0)</f>
        <v>0</v>
      </c>
      <c r="IN127" s="51">
        <v>493.92000000000007</v>
      </c>
      <c r="IO127" s="51">
        <v>0</v>
      </c>
      <c r="IP127" s="51">
        <v>524.79</v>
      </c>
      <c r="IQ127" s="51">
        <v>521.77661743377007</v>
      </c>
      <c r="IR127" s="51">
        <v>555.66000000000008</v>
      </c>
      <c r="IS127" s="51">
        <v>555.66000000000008</v>
      </c>
      <c r="IT127" s="51">
        <v>586.53</v>
      </c>
      <c r="IU127" s="51">
        <v>617.4</v>
      </c>
      <c r="IV127" s="51">
        <v>555.66000000000008</v>
      </c>
      <c r="IW127" s="51">
        <v>0</v>
      </c>
      <c r="IX127" s="51">
        <v>0</v>
      </c>
      <c r="IY127" s="51">
        <v>0</v>
      </c>
      <c r="IZ127" s="199">
        <v>1018.71</v>
      </c>
      <c r="JA127" s="199">
        <v>1633.0966174337702</v>
      </c>
      <c r="JB127" s="199">
        <v>1759.59</v>
      </c>
      <c r="JC127" s="199">
        <v>0</v>
      </c>
      <c r="JD127" s="199">
        <v>4411.3966174337702</v>
      </c>
      <c r="JE127" s="196">
        <v>0</v>
      </c>
      <c r="JF127" s="196">
        <v>0</v>
      </c>
      <c r="JG127" s="196">
        <v>0</v>
      </c>
      <c r="JH127" s="196">
        <v>0</v>
      </c>
      <c r="JI127" s="196">
        <v>0</v>
      </c>
      <c r="JJ127" s="196">
        <v>0</v>
      </c>
      <c r="JK127" s="196">
        <v>0</v>
      </c>
      <c r="JL127" s="196">
        <v>0</v>
      </c>
      <c r="JM127" s="196">
        <v>0</v>
      </c>
      <c r="JN127" s="196">
        <v>0</v>
      </c>
      <c r="JO127" s="196">
        <v>0</v>
      </c>
      <c r="JP127" s="196">
        <v>0</v>
      </c>
      <c r="JQ127" s="196">
        <f>SUM(Tabelle2[[#This Row],[Jan-23B]:[Mar-23B]])</f>
        <v>0</v>
      </c>
      <c r="JR127" s="196">
        <f>SUM(Tabelle2[[#This Row],[Apr-23B]:[Jun-23B]])</f>
        <v>0</v>
      </c>
      <c r="JS127" s="196">
        <f>SUM(Tabelle2[[#This Row],[Jul-23B]:[Sep-23B]])</f>
        <v>0</v>
      </c>
      <c r="JT127" s="196">
        <f>SUM(Tabelle2[[#This Row],[Oct-23B]:[Dec-23B]])</f>
        <v>0</v>
      </c>
      <c r="JU127" s="196">
        <f>SUM(Tabelle2[[#This Row],[1Q23 B1]:[4Q23 B]])</f>
        <v>0</v>
      </c>
      <c r="JV127" s="196">
        <v>0</v>
      </c>
      <c r="JW127" s="196">
        <v>0</v>
      </c>
      <c r="JX127" s="196">
        <v>0</v>
      </c>
      <c r="JY127" s="196">
        <v>0</v>
      </c>
      <c r="JZ127" s="196">
        <v>0</v>
      </c>
      <c r="KA127" s="196">
        <v>0</v>
      </c>
      <c r="KB127" s="196">
        <v>0</v>
      </c>
      <c r="KC127" s="196">
        <v>0</v>
      </c>
      <c r="KD127" s="196">
        <v>0</v>
      </c>
      <c r="KE127" s="196">
        <v>0</v>
      </c>
      <c r="KF127" s="196" t="str">
        <f>IF(SUM(Tabelle2[[#This Row],[2018 NF]:[2028 NF]],Tabelle2[[#This Row],[2023 B]])&gt;0,"yes","no")</f>
        <v>yes</v>
      </c>
      <c r="KG127" s="196" t="str">
        <f>IFERROR(INDEX(Tabelle2[[#Headers],[2005 NF]:[2034 NF]],MATCH(TRUE,INDEX(Tabelle2[[#This Row],[2005 NF]:[2034 NF]]&gt;1000,),0)),0)</f>
        <v>2016 NF</v>
      </c>
      <c r="KH127" s="196" t="str">
        <f>IFERROR(LOOKUP(2,1/(Tabelle2[[#This Row],[2005 NF]:[2035 NF]]&gt;1000),Tabelle2[[#Headers],[2005 NF]:[2035 NF]]),0)</f>
        <v>2023 NF</v>
      </c>
      <c r="KI127" s="196">
        <f>SUM(Tabelle2[[#This Row],[Jan 23 NF]:[Mar 23 NF]])</f>
        <v>3666</v>
      </c>
      <c r="KJ127" s="196">
        <f>SUM(Tabelle2[[#This Row],[Jan-23B]:[Mar-23B]])</f>
        <v>0</v>
      </c>
      <c r="KK127" s="52">
        <v>57.97423615666667</v>
      </c>
      <c r="KL127" s="52">
        <v>0</v>
      </c>
      <c r="KM127" s="52">
        <v>115.69494066833335</v>
      </c>
      <c r="KN127" s="52">
        <v>57.97423615666667</v>
      </c>
      <c r="KO127" s="52">
        <v>-1.2676582250000001</v>
      </c>
      <c r="KP127" s="52">
        <v>0</v>
      </c>
      <c r="KQ127" s="52">
        <v>115.94847231333334</v>
      </c>
      <c r="KR127" s="52">
        <v>57.97423615666667</v>
      </c>
      <c r="KS127" s="52">
        <v>57.97423615666667</v>
      </c>
      <c r="KT127" s="52">
        <v>57.97423615666667</v>
      </c>
      <c r="KU127" s="52">
        <v>86.961354235000002</v>
      </c>
      <c r="KV127" s="52">
        <v>0</v>
      </c>
      <c r="KW127" s="52">
        <v>0</v>
      </c>
      <c r="KX127" s="52">
        <v>160.57004183333333</v>
      </c>
      <c r="KY127" s="52">
        <v>149.24562835666669</v>
      </c>
      <c r="KZ127" s="52">
        <v>0</v>
      </c>
      <c r="LA127" s="52" t="e">
        <f>$AV127*2.204623/#REF!*$AP127*Tabelle2[[#This Row],[May 23 NF]]</f>
        <v>#REF!</v>
      </c>
      <c r="LB127" s="52" t="e">
        <f>$AV127*2.204623/#REF!*$AP127*Tabelle2[[#This Row],[Jun 23 NF]]</f>
        <v>#REF!</v>
      </c>
      <c r="LC127" s="52" t="e">
        <f>$AV127*2.204623/#REF!*$AP127*Tabelle2[[#This Row],[Jul 23 NF]]</f>
        <v>#REF!</v>
      </c>
      <c r="LD127" s="52" t="e">
        <f>$AV127*2.204623/#REF!*$AP127*Tabelle2[[#This Row],[Aug 23 NF]]</f>
        <v>#REF!</v>
      </c>
      <c r="LE127" s="52" t="e">
        <f>$AV127*2.204623/#REF!*$AP127*Tabelle2[[#This Row],[Sep 23 NF]]</f>
        <v>#REF!</v>
      </c>
      <c r="LF127" s="52" t="e">
        <f>$AV127*2.204623/#REF!*$AP127*Tabelle2[[#This Row],[Oct 23 NF]]</f>
        <v>#REF!</v>
      </c>
      <c r="LG127" s="52" t="e">
        <f>$AV127*2.204623/#REF!*$AP127*Tabelle2[[#This Row],[Nov 23 NF]]</f>
        <v>#REF!</v>
      </c>
      <c r="LH127" s="52" t="e">
        <f>$AV127*2.204623/#REF!*$AP127*Tabelle2[[#This Row],[Dec 23 NF]]</f>
        <v>#REF!</v>
      </c>
      <c r="LI127" s="52" t="e">
        <f>$AV127*2.204623/#REF!*$AP127*Tabelle2[[#This Row],[Jan 24 NF]]</f>
        <v>#REF!</v>
      </c>
      <c r="LJ127" s="52" t="e">
        <f>$AV127*2.204623/#REF!*$AP127*Tabelle2[[#This Row],[Feb 24 NF]]</f>
        <v>#REF!</v>
      </c>
      <c r="LK127" s="52" t="e">
        <f>$AV127*2.204623/#REF!*$AP127*Tabelle2[[#This Row],[Mar 24 NF]]</f>
        <v>#REF!</v>
      </c>
      <c r="LL127" s="52" t="e">
        <f>$AV127*2.204623/#REF!*$AP127*Tabelle2[[#This Row],[Apr 24 NF]]</f>
        <v>#REF!</v>
      </c>
      <c r="LM127" s="52" t="e">
        <f>$AV127*2.204623/#REF!*$AP127*Tabelle2[[#This Row],[May 24 NF]]</f>
        <v>#REF!</v>
      </c>
      <c r="LN127" s="52" t="e">
        <f>$AV127*2.204623/#REF!*$AP127*Tabelle2[[#This Row],[Jun 24 NF]]</f>
        <v>#REF!</v>
      </c>
      <c r="LO127" s="52" t="e">
        <f>$AV127*2.204623/#REF!*$AP127*Tabelle2[[#This Row],[Jul 24 NF]]</f>
        <v>#REF!</v>
      </c>
      <c r="LP127" s="52" t="e">
        <f>$AV127*2.204623/#REF!*$AP127*Tabelle2[[#This Row],[Aug 24 NF]]</f>
        <v>#REF!</v>
      </c>
      <c r="LQ127" s="52" t="e">
        <f>$AV127*2.204623/#REF!*$AP127*Tabelle2[[#This Row],[Sep 24 NF]]</f>
        <v>#REF!</v>
      </c>
      <c r="LR127" s="52" t="e">
        <f>$AV127*2.204623/#REF!*$AP127*Tabelle2[[#This Row],[Oct 24 NF]]</f>
        <v>#REF!</v>
      </c>
      <c r="LS127" s="52" t="e">
        <f>$AV127*2.204623/#REF!*$AP127*Tabelle2[[#This Row],[Nov 24 NF]]</f>
        <v>#REF!</v>
      </c>
      <c r="LT127" s="52" t="e">
        <f>$AV127*2.204623/#REF!*$AP127*Tabelle2[[#This Row],[Dec 24 NF]]</f>
        <v>#REF!</v>
      </c>
      <c r="LU127" s="198">
        <f>SUM(Tabelle2[[#This Row],[Jan 22 EV]:[Mar 22 EV]])</f>
        <v>173.66917682500002</v>
      </c>
      <c r="LV127" s="198">
        <f>SUM(Tabelle2[[#This Row],[Apr 22 EV]:[Jun 22 EV]])</f>
        <v>56.706577931666672</v>
      </c>
      <c r="LW127" s="198">
        <f>SUM(Tabelle2[[#This Row],[Jul 22 EV]:[Sep 22 EV]])</f>
        <v>231.89694462666668</v>
      </c>
      <c r="LX127" s="198">
        <f>SUM(Tabelle2[[#This Row],[Oct 22 EV]:[Dec 22 EV]])</f>
        <v>144.93559039166666</v>
      </c>
      <c r="LY127" s="198">
        <f>SUM(Tabelle2[[#This Row],[Jan 23 EV]:[Mar 23 EV]])</f>
        <v>309.81567018999999</v>
      </c>
      <c r="LZ127" s="198" t="e">
        <f>SUM(Tabelle2[[#This Row],[Apr 23 EV]:[Jun 23 EV]])</f>
        <v>#REF!</v>
      </c>
      <c r="MA127" s="198" t="e">
        <f>SUM(Tabelle2[[#This Row],[Jul 23 EV]:[Sep 23 EV]])</f>
        <v>#REF!</v>
      </c>
      <c r="MB127" s="198" t="e">
        <f>SUM(Tabelle2[[#This Row],[Oct 23 EV]:[Dec 23 EV]])</f>
        <v>#REF!</v>
      </c>
      <c r="MC127" s="198" t="e">
        <f>SUM(Tabelle2[[#This Row],[Jan 24 EV]:[Mar 24 EV]])</f>
        <v>#REF!</v>
      </c>
      <c r="MD127" s="198" t="e">
        <f>SUM(Tabelle2[[#This Row],[Apr 24 EV]:[Jun 24 EV]])</f>
        <v>#REF!</v>
      </c>
      <c r="ME127" s="198" t="e">
        <f>SUM(Tabelle2[[#This Row],[Jul 24 EV]:[Sep 24 EV]])</f>
        <v>#REF!</v>
      </c>
      <c r="MF127" s="198" t="e">
        <f>SUM(Tabelle2[[#This Row],[Oct 24 EV]:[Dec 24 EV]])</f>
        <v>#REF!</v>
      </c>
      <c r="MG127" s="68">
        <v>0</v>
      </c>
      <c r="MH127" s="68">
        <v>0</v>
      </c>
      <c r="MI127" s="68">
        <v>0</v>
      </c>
      <c r="MJ127" s="68">
        <v>0</v>
      </c>
      <c r="MK127" s="68">
        <v>0</v>
      </c>
      <c r="ML127" s="68">
        <v>0</v>
      </c>
      <c r="MM127" s="68">
        <v>0</v>
      </c>
      <c r="MN127" s="68">
        <v>0</v>
      </c>
      <c r="MO127" s="68">
        <v>0</v>
      </c>
      <c r="MP127" s="98">
        <v>404.21395267833333</v>
      </c>
      <c r="MQ127" s="98" t="e">
        <f>$AS127*2.204623/#REF!*$AP127*HU127</f>
        <v>#REF!</v>
      </c>
      <c r="MR127" s="98" t="e">
        <f>$AT127*2.204623/#REF!*$AP127*HV127</f>
        <v>#REF!</v>
      </c>
      <c r="MS127" s="98">
        <v>982.85767711666676</v>
      </c>
      <c r="MT127" s="98">
        <v>504.52797355000007</v>
      </c>
      <c r="MU127" s="98">
        <v>694.50768620333338</v>
      </c>
      <c r="MV127" s="98">
        <f>SUM(Tabelle2[[#This Row],[Jan 22 EV]:[Dec 22 EV]])</f>
        <v>607.20828977500014</v>
      </c>
      <c r="MW127" s="98" t="e">
        <f>SUM(Tabelle2[[#This Row],[Jan 23 EV]:[Dec 23 EV]])</f>
        <v>#REF!</v>
      </c>
      <c r="MX127" s="98" t="e">
        <f>SUM(Tabelle2[[#This Row],[Jan 24 EV]:[Dec 24 EV]])</f>
        <v>#REF!</v>
      </c>
      <c r="MY127" s="98">
        <f t="shared" si="95"/>
        <v>0</v>
      </c>
      <c r="MZ127" s="98">
        <f t="shared" si="96"/>
        <v>0</v>
      </c>
      <c r="NA127" s="98">
        <f t="shared" si="97"/>
        <v>0</v>
      </c>
      <c r="NB127" s="98">
        <f t="shared" si="98"/>
        <v>0</v>
      </c>
      <c r="NC127" s="52">
        <v>41.74145003280001</v>
      </c>
      <c r="ND127" s="52">
        <v>0</v>
      </c>
      <c r="NE127" s="52">
        <v>44.350290659849996</v>
      </c>
      <c r="NF127" s="52">
        <v>44.095628046839806</v>
      </c>
      <c r="NG127" s="52">
        <v>46.959131286900011</v>
      </c>
      <c r="NH127" s="52">
        <v>46.959131286900011</v>
      </c>
      <c r="NI127" s="52">
        <v>49.567971913950004</v>
      </c>
      <c r="NJ127" s="52">
        <v>52.176812541000004</v>
      </c>
      <c r="NK127" s="52">
        <v>46.959131286900011</v>
      </c>
      <c r="NL127" s="52">
        <v>0</v>
      </c>
      <c r="NM127" s="52">
        <v>0</v>
      </c>
      <c r="NN127" s="52">
        <v>0</v>
      </c>
      <c r="NO127" s="198">
        <f t="shared" si="102"/>
        <v>86.091740692650006</v>
      </c>
      <c r="NP127" s="198">
        <f t="shared" si="103"/>
        <v>138.01389062063981</v>
      </c>
      <c r="NQ127" s="198">
        <f t="shared" si="104"/>
        <v>148.70391574185001</v>
      </c>
      <c r="NR127" s="198">
        <f t="shared" si="105"/>
        <v>0</v>
      </c>
      <c r="NS127" s="198">
        <f t="shared" si="106"/>
        <v>372.80954705513983</v>
      </c>
      <c r="NT127" s="198">
        <v>0</v>
      </c>
      <c r="NU127" s="198">
        <v>0</v>
      </c>
      <c r="NV127" s="198">
        <v>0</v>
      </c>
      <c r="NW127" s="198">
        <v>0</v>
      </c>
      <c r="NX127" s="198">
        <v>0</v>
      </c>
      <c r="NY127" s="198">
        <v>0</v>
      </c>
      <c r="NZ127" s="198">
        <v>0</v>
      </c>
      <c r="OA127" s="198">
        <v>0</v>
      </c>
      <c r="OB127" s="198">
        <v>0</v>
      </c>
      <c r="OC127" s="198">
        <v>0</v>
      </c>
      <c r="OD127" s="198">
        <v>0</v>
      </c>
      <c r="OE127" s="198">
        <v>0</v>
      </c>
      <c r="OF127" s="198">
        <f>SUM(Tabelle2[[#This Row],[Jan 23 B EV]:[Mar 23 B EV]])</f>
        <v>0</v>
      </c>
      <c r="OG127" s="198">
        <f>SUM(Tabelle2[[#This Row],[Apr 23 B EV]:[Jun 23 B EV]])</f>
        <v>0</v>
      </c>
      <c r="OH127" s="198">
        <f>SUM(Tabelle2[[#This Row],[Jul 23 B EV]:[Sep 23 B EV]])</f>
        <v>0</v>
      </c>
      <c r="OI127" s="198">
        <f>SUM(Tabelle2[[#This Row],[Oct 23 B EV]:[Dec 23 B EV]])</f>
        <v>0</v>
      </c>
      <c r="OJ127" s="198">
        <f>SUM(Tabelle2[[#This Row],[Jan 23 B EV]:[Dec 23 B EV]])</f>
        <v>0</v>
      </c>
      <c r="OK127" s="68"/>
      <c r="OL127" s="68"/>
      <c r="OM127" s="43" t="s">
        <v>973</v>
      </c>
      <c r="ON127" s="43">
        <v>0</v>
      </c>
      <c r="OO127" s="43">
        <v>0</v>
      </c>
      <c r="OP127" s="43">
        <v>0</v>
      </c>
      <c r="OQ127" s="68"/>
      <c r="OR127" s="68"/>
      <c r="OS127" s="68"/>
      <c r="OT127" s="68"/>
      <c r="OU127" s="68"/>
      <c r="OV127" s="68"/>
      <c r="OW127" s="68"/>
      <c r="OX127" s="198" t="s">
        <v>1229</v>
      </c>
      <c r="OY127" s="198" t="s">
        <v>1229</v>
      </c>
      <c r="OZ127" s="198" t="s">
        <v>1229</v>
      </c>
      <c r="PA127" s="198" t="s">
        <v>1229</v>
      </c>
      <c r="PB127" s="353" t="s">
        <v>1229</v>
      </c>
      <c r="PC127" s="130" t="s">
        <v>57</v>
      </c>
      <c r="PD127" s="53" t="s">
        <v>40</v>
      </c>
      <c r="PE127" s="53" t="s">
        <v>159</v>
      </c>
      <c r="PF127" s="53" t="s">
        <v>39</v>
      </c>
      <c r="PG127" s="53">
        <v>0</v>
      </c>
      <c r="PH127" s="53">
        <v>0</v>
      </c>
      <c r="PI127" s="53">
        <v>1</v>
      </c>
      <c r="PJ127" s="53" t="s">
        <v>39</v>
      </c>
      <c r="PK127" s="53">
        <v>0</v>
      </c>
      <c r="PL127" s="53">
        <v>0</v>
      </c>
      <c r="PM127" s="334"/>
      <c r="PN127" s="53" t="s">
        <v>979</v>
      </c>
      <c r="PO127" s="53" t="s">
        <v>17</v>
      </c>
      <c r="PP127" s="200">
        <v>2579.1424208577623</v>
      </c>
      <c r="PQ127" s="56">
        <v>2390.5855887510174</v>
      </c>
      <c r="PR127" s="56">
        <v>2563.0833333333335</v>
      </c>
      <c r="PS127" s="56">
        <v>2595</v>
      </c>
      <c r="PT127" s="200">
        <v>2321.6666666666665</v>
      </c>
      <c r="PU127" s="200">
        <v>2229.5416666666665</v>
      </c>
      <c r="PV127" s="200">
        <v>2983.4976851851857</v>
      </c>
      <c r="PW127" s="200">
        <v>3542.4709444775326</v>
      </c>
      <c r="PX127" s="200" t="e">
        <f>IF($PI127=1,SUMIF(#REF!,$PF127,#REF!),SUMIF(#REF!,$PJ127,#REF!))</f>
        <v>#REF!</v>
      </c>
      <c r="PY127" s="200" t="e">
        <f>IF($PI127=1,SUMIF(#REF!,$PF127,#REF!),SUMIF(#REF!,$PJ127,#REF!))</f>
        <v>#REF!</v>
      </c>
      <c r="PZ127" s="200" t="e">
        <f>IF($PI127=1,SUMIF(#REF!,$PF127,#REF!),SUMIF(#REF!,$PJ127,#REF!))</f>
        <v>#REF!</v>
      </c>
      <c r="QA127" s="200" t="e">
        <f>IF($PI127=1,SUMIF(#REF!,$PF127,#REF!),SUMIF(#REF!,$PJ127,#REF!))</f>
        <v>#REF!</v>
      </c>
      <c r="QB127" s="200" t="e">
        <f>IF($PI127=1,SUMIF(#REF!,$PF127,#REF!),SUMIF(#REF!,$PJ127,#REF!))</f>
        <v>#REF!</v>
      </c>
      <c r="QC127" s="200" t="e">
        <f>IF($PI127=1,SUMIF(#REF!,$PF127,#REF!),SUMIF(#REF!,$PJ127,#REF!))</f>
        <v>#REF!</v>
      </c>
      <c r="QD127" s="57">
        <f t="shared" si="99"/>
        <v>3.2990081124764039</v>
      </c>
      <c r="QE127" s="57">
        <f t="shared" si="100"/>
        <v>3.5370549999999996</v>
      </c>
      <c r="QF127" s="57">
        <f t="shared" si="94"/>
        <v>3.5810999999999997</v>
      </c>
      <c r="QG127" s="57">
        <f t="shared" si="101"/>
        <v>3.2038999999999995</v>
      </c>
      <c r="QH127" s="57">
        <f t="shared" si="87"/>
        <v>3.0767674999999994</v>
      </c>
      <c r="QI127" s="57">
        <f t="shared" si="88"/>
        <v>4.1172268055555561</v>
      </c>
      <c r="QJ127" s="57">
        <f>IF(Tabelle2[[#This Row],[Index and Premium Usage]]=1,($AW127*(1+$AZ127))*(PW127*(1+$PG127)+$PH127)/1000,($AW127*(1+$AZ127))*(PW127*(1+$PG127)+$PK127)/1000)</f>
        <v>4.8886099033789945</v>
      </c>
      <c r="QK127" s="57" t="e">
        <f>IF($PI127=1,($AW127*(1+$AY127))*(PX127*(1+$PG127)+$PH127)/1000,($AW127*(1+$AZ127))*(PX127*(1+$PG127)+$PK127+Tabelle2[[#This Row],[Premium VW 2023]])/1000)</f>
        <v>#REF!</v>
      </c>
      <c r="QL127" s="57" t="e">
        <f t="shared" si="89"/>
        <v>#REF!</v>
      </c>
      <c r="QM127" s="57" t="e">
        <f t="shared" si="90"/>
        <v>#REF!</v>
      </c>
      <c r="QN127" s="57" t="e">
        <f t="shared" si="91"/>
        <v>#REF!</v>
      </c>
      <c r="QO127" s="57" t="e">
        <f t="shared" si="92"/>
        <v>#REF!</v>
      </c>
      <c r="QP127" s="57" t="e">
        <f t="shared" si="93"/>
        <v>#REF!</v>
      </c>
    </row>
    <row r="128" spans="1:458" ht="15" customHeight="1">
      <c r="A128" s="94" t="s">
        <v>858</v>
      </c>
      <c r="B128" s="94" t="s">
        <v>87</v>
      </c>
      <c r="C128" s="94" t="s">
        <v>1553</v>
      </c>
      <c r="D128" s="2" t="s">
        <v>108</v>
      </c>
      <c r="E128" s="173" t="s">
        <v>304</v>
      </c>
      <c r="F128" s="2" t="s">
        <v>304</v>
      </c>
      <c r="G128" s="2" t="s">
        <v>304</v>
      </c>
      <c r="H128" s="2" t="s">
        <v>1558</v>
      </c>
      <c r="I128" s="188" t="s">
        <v>248</v>
      </c>
      <c r="J128" s="2" t="s">
        <v>1400</v>
      </c>
      <c r="K128" s="2" t="s">
        <v>28</v>
      </c>
      <c r="L128" s="2" t="s">
        <v>28</v>
      </c>
      <c r="M128" s="2" t="s">
        <v>478</v>
      </c>
      <c r="N128" s="2">
        <v>0</v>
      </c>
      <c r="O128" s="64"/>
      <c r="P128" s="3"/>
      <c r="Q128" s="2"/>
      <c r="R128" s="63"/>
      <c r="S128" s="63"/>
      <c r="T128" s="94" t="s">
        <v>1282</v>
      </c>
      <c r="U128" s="63" t="s">
        <v>14</v>
      </c>
      <c r="V128" s="63"/>
      <c r="W128" s="63"/>
      <c r="X128" s="94"/>
      <c r="Y128" s="2" t="s">
        <v>257</v>
      </c>
      <c r="Z128" s="2" t="s">
        <v>261</v>
      </c>
      <c r="AA128" s="2" t="s">
        <v>479</v>
      </c>
      <c r="AB128" s="2">
        <v>0</v>
      </c>
      <c r="AC128" s="2" t="s">
        <v>1053</v>
      </c>
      <c r="AD128" s="63"/>
      <c r="AE128" s="63"/>
      <c r="AF128" s="63" t="s">
        <v>119</v>
      </c>
      <c r="AG128" s="2">
        <v>0</v>
      </c>
      <c r="AH128" s="2">
        <v>0</v>
      </c>
      <c r="AI128" s="2">
        <v>0</v>
      </c>
      <c r="AJ128" s="63" t="s">
        <v>120</v>
      </c>
      <c r="AK128" s="66"/>
      <c r="AL128" s="67"/>
      <c r="AM128" s="67"/>
      <c r="AN128" s="67"/>
      <c r="AO128" s="67"/>
      <c r="AP128" s="67">
        <v>1</v>
      </c>
      <c r="AQ128" s="129"/>
      <c r="AR128" s="37">
        <v>1.24</v>
      </c>
      <c r="AS128" s="67">
        <v>1.24</v>
      </c>
      <c r="AT128" s="67">
        <v>1.24</v>
      </c>
      <c r="AU128" s="33">
        <v>1.24</v>
      </c>
      <c r="AV128" s="33">
        <v>1.24</v>
      </c>
      <c r="AW128" s="33">
        <v>1.24</v>
      </c>
      <c r="AX128" s="193"/>
      <c r="AY128" s="61">
        <v>0.2</v>
      </c>
      <c r="AZ128" s="61">
        <v>0.2</v>
      </c>
      <c r="BA128" s="96">
        <v>0</v>
      </c>
      <c r="BB128" s="96">
        <v>0</v>
      </c>
      <c r="BC128" s="96">
        <v>0</v>
      </c>
      <c r="BD128" s="96">
        <v>0</v>
      </c>
      <c r="BE128" s="133">
        <v>0</v>
      </c>
      <c r="BF128" s="133">
        <v>0</v>
      </c>
      <c r="BG128" s="133">
        <v>0</v>
      </c>
      <c r="BH128" s="133">
        <v>0</v>
      </c>
      <c r="BI128" s="133">
        <v>0</v>
      </c>
      <c r="BJ128" s="133">
        <v>0</v>
      </c>
      <c r="BK128" s="133">
        <v>0</v>
      </c>
      <c r="BL128" s="133">
        <v>0</v>
      </c>
      <c r="BM128" s="96">
        <v>150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5">
        <f>SUM(Tabelle2[[#This Row],[Jan 22 CF]:[Mar 22 CF]])</f>
        <v>0</v>
      </c>
      <c r="CL128" s="95">
        <f>SUM(Tabelle2[[#This Row],[Apr 22 CF]:[Jun 22 CF]])</f>
        <v>0</v>
      </c>
      <c r="CM128" s="95">
        <f>SUM(Tabelle2[[#This Row],[Jul 22 CF]:[Sep 22 CF]])</f>
        <v>0</v>
      </c>
      <c r="CN128" s="95">
        <f>SUM(Tabelle2[[#This Row],[Oct 22 CF]:[Dec 22 CF]])</f>
        <v>0</v>
      </c>
      <c r="CO128" s="95">
        <f>SUM(Tabelle2[[#This Row],[Jan 23 CF]:[Mar 23 CF]])</f>
        <v>150</v>
      </c>
      <c r="CP128" s="95">
        <f>SUM(Tabelle2[[#This Row],[Apr 23 CF]:[Jun 23 CF]])</f>
        <v>0</v>
      </c>
      <c r="CQ128" s="95">
        <f>SUM(Tabelle2[[#This Row],[Jul 23 CF]:[Sep 23 CF]])</f>
        <v>0</v>
      </c>
      <c r="CR128" s="95">
        <f>SUM(Tabelle2[[#This Row],[Oct 23 CF]:[Dec 23 CF]])</f>
        <v>0</v>
      </c>
      <c r="CS128" s="95">
        <f>SUM(Tabelle2[[#This Row],[Jan 24 CF]:[Mar 24 CF]])</f>
        <v>0</v>
      </c>
      <c r="CT128" s="95">
        <f>SUM(Tabelle2[[#This Row],[Apr 24 CF]:[Jun 24 CF]])</f>
        <v>0</v>
      </c>
      <c r="CU128" s="95">
        <f>SUM(Tabelle2[[#This Row],[Jul 24 CF]:[Sep 24 CF]])</f>
        <v>0</v>
      </c>
      <c r="CV128" s="95">
        <f>SUM(Tabelle2[[#This Row],[Oct 24 CF]:[Dec 24 CF]])</f>
        <v>0</v>
      </c>
      <c r="CW128" s="98">
        <v>576</v>
      </c>
      <c r="CX128" s="275">
        <v>163</v>
      </c>
      <c r="CY128" s="98">
        <v>0</v>
      </c>
      <c r="CZ128" s="52">
        <v>498</v>
      </c>
      <c r="DA128" s="52">
        <f>SUM(Tabelle2[[#This Row],[Jan 22 CF]:[Dec 22 CF]])</f>
        <v>0</v>
      </c>
      <c r="DB128" s="98">
        <f>SUM(Tabelle2[[#This Row],[Jan 23 CF]:[Dec 23 CF]])</f>
        <v>150</v>
      </c>
      <c r="DC128" s="98">
        <f>SUM(Tabelle2[[#This Row],[Jan 24 CF]:[Dec 24 CF]])</f>
        <v>0</v>
      </c>
      <c r="DD128" s="98">
        <v>0</v>
      </c>
      <c r="DE128" s="98">
        <v>0</v>
      </c>
      <c r="DF128" s="98">
        <v>0</v>
      </c>
      <c r="DG128" s="98">
        <v>0</v>
      </c>
      <c r="DH128" s="98">
        <v>0</v>
      </c>
      <c r="DI128" s="98">
        <v>0</v>
      </c>
      <c r="DJ128" s="98">
        <v>0</v>
      </c>
      <c r="DK128" s="98">
        <v>0</v>
      </c>
      <c r="DL128" s="98">
        <v>0</v>
      </c>
      <c r="DM128" s="98">
        <v>0</v>
      </c>
      <c r="DN128" s="95"/>
      <c r="DO128" s="95"/>
      <c r="DP128" s="226">
        <v>0.95</v>
      </c>
      <c r="DQ128" s="226">
        <v>0.92500000000000004</v>
      </c>
      <c r="DR128" s="226">
        <v>0.8</v>
      </c>
      <c r="DS128" s="226">
        <v>0.85</v>
      </c>
      <c r="DT128" s="226">
        <v>0.9</v>
      </c>
      <c r="DU128" s="226">
        <v>0.9</v>
      </c>
      <c r="DV128" s="226">
        <v>0.9</v>
      </c>
      <c r="DW128" s="226">
        <v>0.9</v>
      </c>
      <c r="DX128" s="226">
        <v>0.9</v>
      </c>
      <c r="DY128" s="226">
        <v>0.9</v>
      </c>
      <c r="DZ128" s="226">
        <v>0.9</v>
      </c>
      <c r="EA128" s="226">
        <v>0.88</v>
      </c>
      <c r="EB128" s="226">
        <v>0.9</v>
      </c>
      <c r="EC128" s="226">
        <v>0.93</v>
      </c>
      <c r="ED128" s="226">
        <v>0.93</v>
      </c>
      <c r="EE128" s="226">
        <v>0.9</v>
      </c>
      <c r="EF128" s="316">
        <v>0.9</v>
      </c>
      <c r="EG128" s="316">
        <v>0.9</v>
      </c>
      <c r="EH128" s="316">
        <v>0.9</v>
      </c>
      <c r="EI128" s="226">
        <v>0.95</v>
      </c>
      <c r="EJ128" s="226">
        <v>0.95</v>
      </c>
      <c r="EK128" s="226">
        <v>0.95</v>
      </c>
      <c r="EL128" s="226">
        <v>0.97499999999999998</v>
      </c>
      <c r="EM128" s="226">
        <v>0.95</v>
      </c>
      <c r="EN128" s="226">
        <v>0.9</v>
      </c>
      <c r="EO128" s="226">
        <v>0.9</v>
      </c>
      <c r="EP128" s="226">
        <v>0.9</v>
      </c>
      <c r="EQ128" s="226">
        <v>0.9</v>
      </c>
      <c r="ER128" s="226">
        <v>0.9</v>
      </c>
      <c r="ES128" s="226">
        <v>0.9</v>
      </c>
      <c r="ET128" s="226">
        <v>0.9</v>
      </c>
      <c r="EU128" s="226">
        <v>0.9</v>
      </c>
      <c r="EV128" s="226">
        <v>0.9</v>
      </c>
      <c r="EW128" s="226">
        <v>0.9</v>
      </c>
      <c r="EX128" s="226">
        <v>0.9</v>
      </c>
      <c r="EY128" s="226">
        <v>0.9</v>
      </c>
      <c r="EZ128" s="316">
        <v>0.9</v>
      </c>
      <c r="FA128" s="226">
        <v>0.9</v>
      </c>
      <c r="FB128" s="226">
        <v>0.9</v>
      </c>
      <c r="FC128" s="226">
        <v>0.9</v>
      </c>
      <c r="FD128" s="226">
        <v>0.9</v>
      </c>
      <c r="FE128" s="226">
        <v>0.9</v>
      </c>
      <c r="FF128" s="226">
        <v>0.9</v>
      </c>
      <c r="FG128" s="226">
        <v>0</v>
      </c>
      <c r="FH128" s="226">
        <v>0</v>
      </c>
      <c r="FI128" s="226">
        <v>0</v>
      </c>
      <c r="FJ128" s="226">
        <v>0</v>
      </c>
      <c r="FK128" s="226">
        <v>0</v>
      </c>
      <c r="FL128" s="226">
        <v>0</v>
      </c>
      <c r="FM128" s="195">
        <f t="shared" si="114"/>
        <v>0</v>
      </c>
      <c r="FN128" s="195">
        <f t="shared" si="115"/>
        <v>0</v>
      </c>
      <c r="FO128" s="195">
        <f t="shared" si="116"/>
        <v>0</v>
      </c>
      <c r="FP128" s="195">
        <f t="shared" si="117"/>
        <v>0</v>
      </c>
      <c r="FQ128" s="195">
        <f t="shared" si="118"/>
        <v>0</v>
      </c>
      <c r="FR128" s="195">
        <f t="shared" si="119"/>
        <v>0</v>
      </c>
      <c r="FS128" s="195">
        <f t="shared" si="120"/>
        <v>0</v>
      </c>
      <c r="FT128" s="95">
        <f t="shared" si="121"/>
        <v>0</v>
      </c>
      <c r="FU128" s="95">
        <f t="shared" si="122"/>
        <v>0</v>
      </c>
      <c r="FV128" s="95">
        <f t="shared" si="123"/>
        <v>0</v>
      </c>
      <c r="FW128" s="95">
        <f t="shared" si="124"/>
        <v>0</v>
      </c>
      <c r="FX128" s="95">
        <f t="shared" si="125"/>
        <v>0</v>
      </c>
      <c r="FY128" s="95">
        <f t="shared" si="126"/>
        <v>150</v>
      </c>
      <c r="FZ128" s="95">
        <f t="shared" si="127"/>
        <v>0</v>
      </c>
      <c r="GA128" s="95">
        <f t="shared" si="107"/>
        <v>0</v>
      </c>
      <c r="GB128" s="95">
        <f t="shared" si="108"/>
        <v>0</v>
      </c>
      <c r="GC128" s="95">
        <f t="shared" si="109"/>
        <v>0</v>
      </c>
      <c r="GD128" s="95">
        <f t="shared" si="110"/>
        <v>0</v>
      </c>
      <c r="GE128" s="95">
        <f t="shared" si="111"/>
        <v>0</v>
      </c>
      <c r="GF128" s="95">
        <f t="shared" si="112"/>
        <v>0</v>
      </c>
      <c r="GG128" s="95">
        <f t="shared" si="113"/>
        <v>0</v>
      </c>
      <c r="GH128" s="95">
        <f t="shared" si="128"/>
        <v>0</v>
      </c>
      <c r="GI128" s="95">
        <f>BW128*Tabelle2[[#This Row],[Nov 2023 AF]]</f>
        <v>0</v>
      </c>
      <c r="GJ128" s="95">
        <f>BX128*Tabelle2[[#This Row],[Dec 2023 AF]]</f>
        <v>0</v>
      </c>
      <c r="GK128" s="95">
        <f>BY128*Tabelle2[[#This Row],[Jan 2024 AF]]</f>
        <v>0</v>
      </c>
      <c r="GL128" s="95">
        <f>BZ128*Tabelle2[[#This Row],[Feb 2024 AF]]</f>
        <v>0</v>
      </c>
      <c r="GM128" s="95">
        <f>CA128*Tabelle2[[#This Row],[Mar 2024 AF]]</f>
        <v>0</v>
      </c>
      <c r="GN128" s="95">
        <f>CB128*Tabelle2[[#This Row],[Apr 2024 AF]]</f>
        <v>0</v>
      </c>
      <c r="GO128" s="95">
        <f>CC128*Tabelle2[[#This Row],[May 2024 AF]]</f>
        <v>0</v>
      </c>
      <c r="GP128" s="95">
        <f>CD128*Tabelle2[[#This Row],[Jun 2024 AF]]</f>
        <v>0</v>
      </c>
      <c r="GQ128" s="95">
        <f>CE128*Tabelle2[[#This Row],[Jul 2024 AF]]</f>
        <v>0</v>
      </c>
      <c r="GR128" s="95">
        <f>CF128*Tabelle2[[#This Row],[Aug 2024 AF]]</f>
        <v>0</v>
      </c>
      <c r="GS128" s="95">
        <f>CG128*Tabelle2[[#This Row],[Sep 2024 AF]]</f>
        <v>0</v>
      </c>
      <c r="GT128" s="95">
        <f>CH128*Tabelle2[[#This Row],[Oct 2024 AF]]</f>
        <v>0</v>
      </c>
      <c r="GU128" s="95">
        <f>CI128*Tabelle2[[#This Row],[Nov 2024 AF]]</f>
        <v>0</v>
      </c>
      <c r="GV128" s="95">
        <f>CJ128*Tabelle2[[#This Row],[Dec 2024 AF]]</f>
        <v>0</v>
      </c>
      <c r="GW128" s="95">
        <f>SUM(Tabelle2[[#This Row],[Jan 22 NF]:[Mar 22 NF]])</f>
        <v>0</v>
      </c>
      <c r="GX128" s="95">
        <f>SUM(Tabelle2[[#This Row],[Apr 22 NF]:[Jun 22 NF]])</f>
        <v>0</v>
      </c>
      <c r="GY128" s="95">
        <f>SUM(Tabelle2[[#This Row],[Jul 22 NF]:[Sep 22 NF]])</f>
        <v>0</v>
      </c>
      <c r="GZ128" s="95">
        <f>SUM(Tabelle2[[#This Row],[Oct 22 NF]:[Dec 22 NF]])</f>
        <v>0</v>
      </c>
      <c r="HA128" s="98">
        <f>SUM(Tabelle2[[#This Row],[Jan 23 NF]:[Mar 23 NF]])</f>
        <v>150</v>
      </c>
      <c r="HB128" s="98">
        <f>SUM(Tabelle2[[#This Row],[Apr 23 NF]:[Jun 23 NF]])</f>
        <v>0</v>
      </c>
      <c r="HC128" s="98">
        <f>SUM(Tabelle2[[#This Row],[Jul 23 NF]:[Sep 23 NF]])</f>
        <v>0</v>
      </c>
      <c r="HD128" s="98">
        <f>SUM(Tabelle2[[#This Row],[Oct 23 NF]:[Dec 23 NF]])</f>
        <v>0</v>
      </c>
      <c r="HE128" s="95">
        <f>SUM(Tabelle2[[#This Row],[Jan 24 NF]:[Mar 24 NF]])</f>
        <v>0</v>
      </c>
      <c r="HF128" s="98">
        <f>SUM(Tabelle2[[#This Row],[Apr 24 NF]:[Jun 24 NF]])</f>
        <v>0</v>
      </c>
      <c r="HG128" s="98">
        <f>SUM(Tabelle2[[#This Row],[Jul 24 NF]:[Sep 24 NF]])</f>
        <v>0</v>
      </c>
      <c r="HH128" s="98">
        <f>SUM(Tabelle2[[#This Row],[Oct 24 NF]:[Dec 24 NF]])</f>
        <v>0</v>
      </c>
      <c r="HI128" s="95">
        <v>0</v>
      </c>
      <c r="HJ128" s="95">
        <v>0</v>
      </c>
      <c r="HK128" s="95">
        <v>0</v>
      </c>
      <c r="HL128" s="95">
        <v>0</v>
      </c>
      <c r="HM128" s="95">
        <v>0</v>
      </c>
      <c r="HN128" s="95">
        <v>0</v>
      </c>
      <c r="HO128" s="95">
        <v>0</v>
      </c>
      <c r="HP128" s="95">
        <v>0</v>
      </c>
      <c r="HQ128" s="95">
        <v>0</v>
      </c>
      <c r="HR128" s="95">
        <v>0</v>
      </c>
      <c r="HS128" s="95">
        <v>0</v>
      </c>
      <c r="HT128" s="95">
        <v>0</v>
      </c>
      <c r="HU128" s="95">
        <v>1148</v>
      </c>
      <c r="HV128" s="98">
        <v>576</v>
      </c>
      <c r="HW128" s="98">
        <v>163</v>
      </c>
      <c r="HX128" s="98">
        <v>0</v>
      </c>
      <c r="HY128" s="98">
        <v>498</v>
      </c>
      <c r="HZ128" s="98">
        <f>SUM(Tabelle2[[#This Row],[Jan 22 NF]:[Dec 22 NF]])</f>
        <v>0</v>
      </c>
      <c r="IA128" s="98">
        <f>SUM(Tabelle2[[#This Row],[Jan 23 NF]:[Dec 23 NF]])</f>
        <v>150</v>
      </c>
      <c r="IB128" s="98">
        <f>SUM(Tabelle2[[#This Row],[Jan 24 NF]:[Dec 24 NF]])</f>
        <v>0</v>
      </c>
      <c r="IC128" s="98">
        <f>IFERROR(Tabelle2[[#This Row],[2025 CF]]*Tabelle2[[#This Row],[2025 AF]],0)</f>
        <v>0</v>
      </c>
      <c r="ID128" s="98">
        <f>IFERROR(Tabelle2[[#This Row],[2026 CF]]*Tabelle2[[#This Row],[2026 AF]],0)</f>
        <v>0</v>
      </c>
      <c r="IE128" s="98">
        <f>IFERROR(Tabelle2[[#This Row],[2027 CF]]*Tabelle2[[#This Row],[2027 AF]],0)</f>
        <v>0</v>
      </c>
      <c r="IF128" s="98">
        <f>IFERROR(Tabelle2[[#This Row],[2028 CF]]*Tabelle2[[#This Row],[2028 AF]],0)</f>
        <v>0</v>
      </c>
      <c r="IG128" s="98">
        <f>IFERROR(Tabelle2[[#This Row],[2029 CF]]*Tabelle2[[#This Row],[2029 AF]],0)</f>
        <v>0</v>
      </c>
      <c r="IH128" s="98">
        <f>IFERROR(Tabelle2[[#This Row],[2030 CF]]*Tabelle2[[#This Row],[2030 AF]],0)</f>
        <v>0</v>
      </c>
      <c r="II128" s="98">
        <f>IFERROR(Tabelle2[[#This Row],[2031 CF]]*Tabelle2[[#This Row],[2031 AF]],0)</f>
        <v>0</v>
      </c>
      <c r="IJ128" s="98">
        <f>IFERROR(Tabelle2[[#This Row],[2032 CF]]*Tabelle2[[#This Row],[2032 AF]],0)</f>
        <v>0</v>
      </c>
      <c r="IK128" s="98">
        <f>IFERROR(Tabelle2[[#This Row],[2033 CF]]*Tabelle2[[#This Row],[2033 AF]],0)</f>
        <v>0</v>
      </c>
      <c r="IL128" s="98">
        <f>IFERROR(Tabelle2[[#This Row],[2034 CF]]*Tabelle2[[#This Row],[2034 AF]],0)</f>
        <v>0</v>
      </c>
      <c r="IM128" s="98">
        <f>IFERROR(Tabelle2[[#This Row],[2035 CF]]*Tabelle2[[#This Row],[2035 AF]],0)</f>
        <v>0</v>
      </c>
      <c r="IN128" s="51">
        <v>0</v>
      </c>
      <c r="IO128" s="51">
        <v>0</v>
      </c>
      <c r="IP128" s="51">
        <v>0</v>
      </c>
      <c r="IQ128" s="51">
        <v>0</v>
      </c>
      <c r="IR128" s="51">
        <v>0</v>
      </c>
      <c r="IS128" s="51">
        <v>0</v>
      </c>
      <c r="IT128" s="51">
        <v>0</v>
      </c>
      <c r="IU128" s="51">
        <v>0</v>
      </c>
      <c r="IV128" s="51">
        <v>0</v>
      </c>
      <c r="IW128" s="51">
        <v>0</v>
      </c>
      <c r="IX128" s="51">
        <v>0</v>
      </c>
      <c r="IY128" s="51">
        <v>0</v>
      </c>
      <c r="IZ128" s="199">
        <v>0</v>
      </c>
      <c r="JA128" s="199">
        <v>0</v>
      </c>
      <c r="JB128" s="199">
        <v>0</v>
      </c>
      <c r="JC128" s="199">
        <v>0</v>
      </c>
      <c r="JD128" s="199">
        <v>0</v>
      </c>
      <c r="JE128" s="196">
        <v>0</v>
      </c>
      <c r="JF128" s="196">
        <v>0</v>
      </c>
      <c r="JG128" s="196">
        <v>0</v>
      </c>
      <c r="JH128" s="196">
        <v>0</v>
      </c>
      <c r="JI128" s="196">
        <v>0</v>
      </c>
      <c r="JJ128" s="196">
        <v>0</v>
      </c>
      <c r="JK128" s="196">
        <v>0</v>
      </c>
      <c r="JL128" s="196">
        <v>0</v>
      </c>
      <c r="JM128" s="196">
        <v>0</v>
      </c>
      <c r="JN128" s="196">
        <v>0</v>
      </c>
      <c r="JO128" s="196">
        <v>0</v>
      </c>
      <c r="JP128" s="196">
        <v>0</v>
      </c>
      <c r="JQ128" s="196">
        <f>SUM(Tabelle2[[#This Row],[Jan-23B]:[Mar-23B]])</f>
        <v>0</v>
      </c>
      <c r="JR128" s="196">
        <f>SUM(Tabelle2[[#This Row],[Apr-23B]:[Jun-23B]])</f>
        <v>0</v>
      </c>
      <c r="JS128" s="196">
        <f>SUM(Tabelle2[[#This Row],[Jul-23B]:[Sep-23B]])</f>
        <v>0</v>
      </c>
      <c r="JT128" s="196">
        <f>SUM(Tabelle2[[#This Row],[Oct-23B]:[Dec-23B]])</f>
        <v>0</v>
      </c>
      <c r="JU128" s="196">
        <f>SUM(Tabelle2[[#This Row],[1Q23 B1]:[4Q23 B]])</f>
        <v>0</v>
      </c>
      <c r="JV128" s="196">
        <v>0</v>
      </c>
      <c r="JW128" s="196">
        <v>0</v>
      </c>
      <c r="JX128" s="196">
        <v>0</v>
      </c>
      <c r="JY128" s="196">
        <v>0</v>
      </c>
      <c r="JZ128" s="196">
        <v>0</v>
      </c>
      <c r="KA128" s="196">
        <v>0</v>
      </c>
      <c r="KB128" s="196">
        <v>0</v>
      </c>
      <c r="KC128" s="196">
        <v>0</v>
      </c>
      <c r="KD128" s="196">
        <v>0</v>
      </c>
      <c r="KE128" s="196">
        <v>0</v>
      </c>
      <c r="KF128" s="196" t="str">
        <f>IF(SUM(Tabelle2[[#This Row],[2018 NF]:[2028 NF]],Tabelle2[[#This Row],[2023 B]])&gt;0,"yes","no")</f>
        <v>yes</v>
      </c>
      <c r="KG128" s="196" t="str">
        <f>IFERROR(INDEX(Tabelle2[[#Headers],[2005 NF]:[2034 NF]],MATCH(TRUE,INDEX(Tabelle2[[#This Row],[2005 NF]:[2034 NF]]&gt;1000,),0)),0)</f>
        <v>2017 NF</v>
      </c>
      <c r="KH128" s="196" t="str">
        <f>IFERROR(LOOKUP(2,1/(Tabelle2[[#This Row],[2005 NF]:[2035 NF]]&gt;1000),Tabelle2[[#Headers],[2005 NF]:[2035 NF]]),0)</f>
        <v>2017 NF</v>
      </c>
      <c r="KI128" s="196">
        <f>SUM(Tabelle2[[#This Row],[Jan 23 NF]:[Mar 23 NF]])</f>
        <v>150</v>
      </c>
      <c r="KJ128" s="196">
        <f>SUM(Tabelle2[[#This Row],[Jan-23B]:[Mar-23B]])</f>
        <v>0</v>
      </c>
      <c r="KK128" s="52">
        <v>0</v>
      </c>
      <c r="KL128" s="52">
        <v>0</v>
      </c>
      <c r="KM128" s="52">
        <v>0</v>
      </c>
      <c r="KN128" s="52">
        <v>0</v>
      </c>
      <c r="KO128" s="52">
        <v>0</v>
      </c>
      <c r="KP128" s="52">
        <v>0</v>
      </c>
      <c r="KQ128" s="52">
        <v>0</v>
      </c>
      <c r="KR128" s="52">
        <v>0</v>
      </c>
      <c r="KS128" s="52">
        <v>0</v>
      </c>
      <c r="KT128" s="52">
        <v>0</v>
      </c>
      <c r="KU128" s="52">
        <v>0</v>
      </c>
      <c r="KV128" s="52">
        <v>0</v>
      </c>
      <c r="KW128" s="52">
        <v>13.668662600000001</v>
      </c>
      <c r="KX128" s="52">
        <v>0</v>
      </c>
      <c r="KY128" s="52">
        <v>0</v>
      </c>
      <c r="KZ128" s="52">
        <v>0</v>
      </c>
      <c r="LA128" s="52" t="e">
        <f>$AV128*2.204623/#REF!*$AP128*Tabelle2[[#This Row],[May 23 NF]]</f>
        <v>#REF!</v>
      </c>
      <c r="LB128" s="52" t="e">
        <f>$AV128*2.204623/#REF!*$AP128*Tabelle2[[#This Row],[Jun 23 NF]]</f>
        <v>#REF!</v>
      </c>
      <c r="LC128" s="52" t="e">
        <f>$AV128*2.204623/#REF!*$AP128*Tabelle2[[#This Row],[Jul 23 NF]]</f>
        <v>#REF!</v>
      </c>
      <c r="LD128" s="52" t="e">
        <f>$AV128*2.204623/#REF!*$AP128*Tabelle2[[#This Row],[Aug 23 NF]]</f>
        <v>#REF!</v>
      </c>
      <c r="LE128" s="52" t="e">
        <f>$AV128*2.204623/#REF!*$AP128*Tabelle2[[#This Row],[Sep 23 NF]]</f>
        <v>#REF!</v>
      </c>
      <c r="LF128" s="52" t="e">
        <f>$AV128*2.204623/#REF!*$AP128*Tabelle2[[#This Row],[Oct 23 NF]]</f>
        <v>#REF!</v>
      </c>
      <c r="LG128" s="52" t="e">
        <f>$AV128*2.204623/#REF!*$AP128*Tabelle2[[#This Row],[Nov 23 NF]]</f>
        <v>#REF!</v>
      </c>
      <c r="LH128" s="52" t="e">
        <f>$AV128*2.204623/#REF!*$AP128*Tabelle2[[#This Row],[Dec 23 NF]]</f>
        <v>#REF!</v>
      </c>
      <c r="LI128" s="52" t="e">
        <f>$AV128*2.204623/#REF!*$AP128*Tabelle2[[#This Row],[Jan 24 NF]]</f>
        <v>#REF!</v>
      </c>
      <c r="LJ128" s="52" t="e">
        <f>$AV128*2.204623/#REF!*$AP128*Tabelle2[[#This Row],[Feb 24 NF]]</f>
        <v>#REF!</v>
      </c>
      <c r="LK128" s="52" t="e">
        <f>$AV128*2.204623/#REF!*$AP128*Tabelle2[[#This Row],[Mar 24 NF]]</f>
        <v>#REF!</v>
      </c>
      <c r="LL128" s="52" t="e">
        <f>$AV128*2.204623/#REF!*$AP128*Tabelle2[[#This Row],[Apr 24 NF]]</f>
        <v>#REF!</v>
      </c>
      <c r="LM128" s="52" t="e">
        <f>$AV128*2.204623/#REF!*$AP128*Tabelle2[[#This Row],[May 24 NF]]</f>
        <v>#REF!</v>
      </c>
      <c r="LN128" s="52" t="e">
        <f>$AV128*2.204623/#REF!*$AP128*Tabelle2[[#This Row],[Jun 24 NF]]</f>
        <v>#REF!</v>
      </c>
      <c r="LO128" s="52" t="e">
        <f>$AV128*2.204623/#REF!*$AP128*Tabelle2[[#This Row],[Jul 24 NF]]</f>
        <v>#REF!</v>
      </c>
      <c r="LP128" s="52" t="e">
        <f>$AV128*2.204623/#REF!*$AP128*Tabelle2[[#This Row],[Aug 24 NF]]</f>
        <v>#REF!</v>
      </c>
      <c r="LQ128" s="52" t="e">
        <f>$AV128*2.204623/#REF!*$AP128*Tabelle2[[#This Row],[Sep 24 NF]]</f>
        <v>#REF!</v>
      </c>
      <c r="LR128" s="52" t="e">
        <f>$AV128*2.204623/#REF!*$AP128*Tabelle2[[#This Row],[Oct 24 NF]]</f>
        <v>#REF!</v>
      </c>
      <c r="LS128" s="52" t="e">
        <f>$AV128*2.204623/#REF!*$AP128*Tabelle2[[#This Row],[Nov 24 NF]]</f>
        <v>#REF!</v>
      </c>
      <c r="LT128" s="52" t="e">
        <f>$AV128*2.204623/#REF!*$AP128*Tabelle2[[#This Row],[Dec 24 NF]]</f>
        <v>#REF!</v>
      </c>
      <c r="LU128" s="198">
        <f>SUM(Tabelle2[[#This Row],[Jan 22 EV]:[Mar 22 EV]])</f>
        <v>0</v>
      </c>
      <c r="LV128" s="198">
        <f>SUM(Tabelle2[[#This Row],[Apr 22 EV]:[Jun 22 EV]])</f>
        <v>0</v>
      </c>
      <c r="LW128" s="198">
        <f>SUM(Tabelle2[[#This Row],[Jul 22 EV]:[Sep 22 EV]])</f>
        <v>0</v>
      </c>
      <c r="LX128" s="198">
        <f>SUM(Tabelle2[[#This Row],[Oct 22 EV]:[Dec 22 EV]])</f>
        <v>0</v>
      </c>
      <c r="LY128" s="198">
        <f>SUM(Tabelle2[[#This Row],[Jan 23 EV]:[Mar 23 EV]])</f>
        <v>13.668662600000001</v>
      </c>
      <c r="LZ128" s="198" t="e">
        <f>SUM(Tabelle2[[#This Row],[Apr 23 EV]:[Jun 23 EV]])</f>
        <v>#REF!</v>
      </c>
      <c r="MA128" s="198" t="e">
        <f>SUM(Tabelle2[[#This Row],[Jul 23 EV]:[Sep 23 EV]])</f>
        <v>#REF!</v>
      </c>
      <c r="MB128" s="198" t="e">
        <f>SUM(Tabelle2[[#This Row],[Oct 23 EV]:[Dec 23 EV]])</f>
        <v>#REF!</v>
      </c>
      <c r="MC128" s="198" t="e">
        <f>SUM(Tabelle2[[#This Row],[Jan 24 EV]:[Mar 24 EV]])</f>
        <v>#REF!</v>
      </c>
      <c r="MD128" s="198" t="e">
        <f>SUM(Tabelle2[[#This Row],[Apr 24 EV]:[Jun 24 EV]])</f>
        <v>#REF!</v>
      </c>
      <c r="ME128" s="198" t="e">
        <f>SUM(Tabelle2[[#This Row],[Jul 24 EV]:[Sep 24 EV]])</f>
        <v>#REF!</v>
      </c>
      <c r="MF128" s="198" t="e">
        <f>SUM(Tabelle2[[#This Row],[Oct 24 EV]:[Dec 24 EV]])</f>
        <v>#REF!</v>
      </c>
      <c r="MG128" s="68">
        <v>0</v>
      </c>
      <c r="MH128" s="68">
        <v>0</v>
      </c>
      <c r="MI128" s="68">
        <v>0</v>
      </c>
      <c r="MJ128" s="68">
        <v>0</v>
      </c>
      <c r="MK128" s="68">
        <v>0</v>
      </c>
      <c r="ML128" s="68">
        <v>0</v>
      </c>
      <c r="MM128" s="68">
        <v>0</v>
      </c>
      <c r="MN128" s="68">
        <v>0</v>
      </c>
      <c r="MO128" s="68">
        <v>0</v>
      </c>
      <c r="MP128" s="98">
        <v>0</v>
      </c>
      <c r="MQ128" s="98" t="e">
        <f>$AS128*2.204623/#REF!*$AP128*HU128</f>
        <v>#REF!</v>
      </c>
      <c r="MR128" s="98" t="e">
        <f>$AT128*2.204623/#REF!*$AP128*HV128</f>
        <v>#REF!</v>
      </c>
      <c r="MS128" s="98">
        <v>14.853280025333335</v>
      </c>
      <c r="MT128" s="98">
        <v>0</v>
      </c>
      <c r="MU128" s="98">
        <v>45.379959832000004</v>
      </c>
      <c r="MV128" s="98">
        <f>SUM(Tabelle2[[#This Row],[Jan 22 EV]:[Dec 22 EV]])</f>
        <v>0</v>
      </c>
      <c r="MW128" s="98" t="e">
        <f>SUM(Tabelle2[[#This Row],[Jan 23 EV]:[Dec 23 EV]])</f>
        <v>#REF!</v>
      </c>
      <c r="MX128" s="98" t="e">
        <f>SUM(Tabelle2[[#This Row],[Jan 24 EV]:[Dec 24 EV]])</f>
        <v>#REF!</v>
      </c>
      <c r="MY128" s="98">
        <f t="shared" si="95"/>
        <v>0</v>
      </c>
      <c r="MZ128" s="98">
        <f t="shared" si="96"/>
        <v>0</v>
      </c>
      <c r="NA128" s="98">
        <f t="shared" si="97"/>
        <v>0</v>
      </c>
      <c r="NB128" s="98">
        <f t="shared" si="98"/>
        <v>0</v>
      </c>
      <c r="NC128" s="52">
        <v>0</v>
      </c>
      <c r="ND128" s="52">
        <v>0</v>
      </c>
      <c r="NE128" s="52">
        <v>0</v>
      </c>
      <c r="NF128" s="52">
        <v>0</v>
      </c>
      <c r="NG128" s="52">
        <v>0</v>
      </c>
      <c r="NH128" s="52">
        <v>0</v>
      </c>
      <c r="NI128" s="52">
        <v>0</v>
      </c>
      <c r="NJ128" s="52">
        <v>0</v>
      </c>
      <c r="NK128" s="52">
        <v>0</v>
      </c>
      <c r="NL128" s="52">
        <v>0</v>
      </c>
      <c r="NM128" s="52">
        <v>0</v>
      </c>
      <c r="NN128" s="52">
        <v>0</v>
      </c>
      <c r="NO128" s="198">
        <f t="shared" si="102"/>
        <v>0</v>
      </c>
      <c r="NP128" s="198">
        <f t="shared" si="103"/>
        <v>0</v>
      </c>
      <c r="NQ128" s="198">
        <f t="shared" si="104"/>
        <v>0</v>
      </c>
      <c r="NR128" s="198">
        <f t="shared" si="105"/>
        <v>0</v>
      </c>
      <c r="NS128" s="198">
        <f t="shared" si="106"/>
        <v>0</v>
      </c>
      <c r="NT128" s="198">
        <v>0</v>
      </c>
      <c r="NU128" s="198">
        <v>0</v>
      </c>
      <c r="NV128" s="198">
        <v>0</v>
      </c>
      <c r="NW128" s="198">
        <v>0</v>
      </c>
      <c r="NX128" s="198">
        <v>0</v>
      </c>
      <c r="NY128" s="198">
        <v>0</v>
      </c>
      <c r="NZ128" s="198">
        <v>0</v>
      </c>
      <c r="OA128" s="198">
        <v>0</v>
      </c>
      <c r="OB128" s="198">
        <v>0</v>
      </c>
      <c r="OC128" s="198">
        <v>0</v>
      </c>
      <c r="OD128" s="198">
        <v>0</v>
      </c>
      <c r="OE128" s="198">
        <v>0</v>
      </c>
      <c r="OF128" s="198">
        <f>SUM(Tabelle2[[#This Row],[Jan 23 B EV]:[Mar 23 B EV]])</f>
        <v>0</v>
      </c>
      <c r="OG128" s="198">
        <f>SUM(Tabelle2[[#This Row],[Apr 23 B EV]:[Jun 23 B EV]])</f>
        <v>0</v>
      </c>
      <c r="OH128" s="198">
        <f>SUM(Tabelle2[[#This Row],[Jul 23 B EV]:[Sep 23 B EV]])</f>
        <v>0</v>
      </c>
      <c r="OI128" s="198">
        <f>SUM(Tabelle2[[#This Row],[Oct 23 B EV]:[Dec 23 B EV]])</f>
        <v>0</v>
      </c>
      <c r="OJ128" s="198">
        <f>SUM(Tabelle2[[#This Row],[Jan 23 B EV]:[Dec 23 B EV]])</f>
        <v>0</v>
      </c>
      <c r="OK128" s="68"/>
      <c r="OL128" s="68"/>
      <c r="OM128" s="43" t="s">
        <v>973</v>
      </c>
      <c r="ON128" s="43">
        <v>0</v>
      </c>
      <c r="OO128" s="43">
        <v>0</v>
      </c>
      <c r="OP128" s="43">
        <v>0</v>
      </c>
      <c r="OQ128" s="68"/>
      <c r="OR128" s="68"/>
      <c r="OS128" s="68"/>
      <c r="OT128" s="68"/>
      <c r="OU128" s="68"/>
      <c r="OV128" s="68"/>
      <c r="OW128" s="68"/>
      <c r="OX128" s="198" t="s">
        <v>1229</v>
      </c>
      <c r="OY128" s="198" t="s">
        <v>1229</v>
      </c>
      <c r="OZ128" s="198" t="s">
        <v>1229</v>
      </c>
      <c r="PA128" s="198" t="s">
        <v>1229</v>
      </c>
      <c r="PB128" s="353" t="s">
        <v>1229</v>
      </c>
      <c r="PC128" s="130" t="s">
        <v>57</v>
      </c>
      <c r="PD128" s="53" t="s">
        <v>40</v>
      </c>
      <c r="PE128" s="53" t="s">
        <v>159</v>
      </c>
      <c r="PF128" s="53" t="s">
        <v>39</v>
      </c>
      <c r="PG128" s="53">
        <v>0</v>
      </c>
      <c r="PH128" s="53">
        <v>0</v>
      </c>
      <c r="PI128" s="53">
        <v>1</v>
      </c>
      <c r="PJ128" s="53" t="s">
        <v>39</v>
      </c>
      <c r="PK128" s="53">
        <v>0</v>
      </c>
      <c r="PL128" s="53">
        <v>0</v>
      </c>
      <c r="PM128" s="334"/>
      <c r="PN128" s="53" t="s">
        <v>979</v>
      </c>
      <c r="PO128" s="53" t="s">
        <v>17</v>
      </c>
      <c r="PP128" s="200">
        <v>2579.1424208577623</v>
      </c>
      <c r="PQ128" s="56">
        <v>2390.5855887510174</v>
      </c>
      <c r="PR128" s="56">
        <v>2563.0833333333335</v>
      </c>
      <c r="PS128" s="56">
        <v>2595</v>
      </c>
      <c r="PT128" s="200">
        <v>2321.6666666666665</v>
      </c>
      <c r="PU128" s="200">
        <v>2229.5416666666665</v>
      </c>
      <c r="PV128" s="200">
        <v>2983.4976851851857</v>
      </c>
      <c r="PW128" s="200">
        <v>3542.4709444775326</v>
      </c>
      <c r="PX128" s="200" t="e">
        <f>IF($PI128=1,SUMIF(#REF!,$PF128,#REF!),SUMIF(#REF!,$PJ128,#REF!))</f>
        <v>#REF!</v>
      </c>
      <c r="PY128" s="200" t="e">
        <f>IF($PI128=1,SUMIF(#REF!,$PF128,#REF!),SUMIF(#REF!,$PJ128,#REF!))</f>
        <v>#REF!</v>
      </c>
      <c r="PZ128" s="200" t="e">
        <f>IF($PI128=1,SUMIF(#REF!,$PF128,#REF!),SUMIF(#REF!,$PJ128,#REF!))</f>
        <v>#REF!</v>
      </c>
      <c r="QA128" s="200" t="e">
        <f>IF($PI128=1,SUMIF(#REF!,$PF128,#REF!),SUMIF(#REF!,$PJ128,#REF!))</f>
        <v>#REF!</v>
      </c>
      <c r="QB128" s="200" t="e">
        <f>IF($PI128=1,SUMIF(#REF!,$PF128,#REF!),SUMIF(#REF!,$PJ128,#REF!))</f>
        <v>#REF!</v>
      </c>
      <c r="QC128" s="200" t="e">
        <f>IF($PI128=1,SUMIF(#REF!,$PF128,#REF!),SUMIF(#REF!,$PJ128,#REF!))</f>
        <v>#REF!</v>
      </c>
      <c r="QD128" s="57">
        <f t="shared" si="99"/>
        <v>3.557191356061514</v>
      </c>
      <c r="QE128" s="57">
        <f t="shared" si="100"/>
        <v>3.8138680000000003</v>
      </c>
      <c r="QF128" s="57">
        <f t="shared" si="94"/>
        <v>3.8613600000000003</v>
      </c>
      <c r="QG128" s="57">
        <f t="shared" si="101"/>
        <v>3.4546399999999999</v>
      </c>
      <c r="QH128" s="57">
        <f t="shared" si="87"/>
        <v>3.3175579999999996</v>
      </c>
      <c r="QI128" s="57">
        <f t="shared" si="88"/>
        <v>4.4394445555555571</v>
      </c>
      <c r="QJ128" s="57">
        <f>IF(Tabelle2[[#This Row],[Index and Premium Usage]]=1,($AW128*(1+$AZ128))*(PW128*(1+$PG128)+$PH128)/1000,($AW128*(1+$AZ128))*(PW128*(1+$PG128)+$PK128)/1000)</f>
        <v>5.2711967653825686</v>
      </c>
      <c r="QK128" s="57" t="e">
        <f>IF($PI128=1,($AW128*(1+$AY128))*(PX128*(1+$PG128)+$PH128)/1000,($AW128*(1+$AZ128))*(PX128*(1+$PG128)+$PK128+Tabelle2[[#This Row],[Premium VW 2023]])/1000)</f>
        <v>#REF!</v>
      </c>
      <c r="QL128" s="57" t="e">
        <f t="shared" si="89"/>
        <v>#REF!</v>
      </c>
      <c r="QM128" s="57" t="e">
        <f t="shared" si="90"/>
        <v>#REF!</v>
      </c>
      <c r="QN128" s="57" t="e">
        <f t="shared" si="91"/>
        <v>#REF!</v>
      </c>
      <c r="QO128" s="57" t="e">
        <f t="shared" si="92"/>
        <v>#REF!</v>
      </c>
      <c r="QP128" s="57" t="e">
        <f t="shared" si="93"/>
        <v>#REF!</v>
      </c>
    </row>
    <row r="129" spans="1:458" ht="15" customHeight="1">
      <c r="A129" s="94" t="s">
        <v>859</v>
      </c>
      <c r="B129" s="94" t="s">
        <v>87</v>
      </c>
      <c r="C129" s="94" t="s">
        <v>1553</v>
      </c>
      <c r="D129" s="2" t="s">
        <v>108</v>
      </c>
      <c r="E129" s="173" t="s">
        <v>304</v>
      </c>
      <c r="F129" s="2" t="s">
        <v>304</v>
      </c>
      <c r="G129" s="2" t="s">
        <v>304</v>
      </c>
      <c r="H129" s="2" t="s">
        <v>1558</v>
      </c>
      <c r="I129" s="188" t="s">
        <v>248</v>
      </c>
      <c r="J129" s="2" t="s">
        <v>1400</v>
      </c>
      <c r="K129" s="2" t="s">
        <v>28</v>
      </c>
      <c r="L129" s="2" t="s">
        <v>28</v>
      </c>
      <c r="M129" s="2" t="s">
        <v>480</v>
      </c>
      <c r="N129" s="2">
        <v>0</v>
      </c>
      <c r="O129" s="64"/>
      <c r="P129" s="3">
        <v>0</v>
      </c>
      <c r="Q129" s="2">
        <v>0</v>
      </c>
      <c r="R129" s="63"/>
      <c r="S129" s="63"/>
      <c r="T129" s="94" t="s">
        <v>1282</v>
      </c>
      <c r="U129" s="63" t="s">
        <v>14</v>
      </c>
      <c r="V129" s="63"/>
      <c r="W129" s="63"/>
      <c r="X129" s="94"/>
      <c r="Y129" s="2" t="s">
        <v>66</v>
      </c>
      <c r="Z129" s="2" t="s">
        <v>261</v>
      </c>
      <c r="AA129" s="2" t="s">
        <v>481</v>
      </c>
      <c r="AB129" s="2">
        <v>0</v>
      </c>
      <c r="AC129" s="2" t="s">
        <v>1054</v>
      </c>
      <c r="AD129" s="63"/>
      <c r="AE129" s="63"/>
      <c r="AF129" s="63" t="s">
        <v>119</v>
      </c>
      <c r="AG129" s="2">
        <v>0</v>
      </c>
      <c r="AH129" s="2">
        <v>0</v>
      </c>
      <c r="AI129" s="2">
        <v>0</v>
      </c>
      <c r="AJ129" s="63" t="s">
        <v>120</v>
      </c>
      <c r="AK129" s="66"/>
      <c r="AL129" s="67"/>
      <c r="AM129" s="67"/>
      <c r="AN129" s="67"/>
      <c r="AO129" s="67"/>
      <c r="AP129" s="67">
        <v>1</v>
      </c>
      <c r="AQ129" s="33"/>
      <c r="AR129" s="37">
        <v>1.1000000000000001</v>
      </c>
      <c r="AS129" s="67">
        <v>1.1000000000000001</v>
      </c>
      <c r="AT129" s="67">
        <v>1.1000000000000001</v>
      </c>
      <c r="AU129" s="33">
        <v>1.1000000000000001</v>
      </c>
      <c r="AV129" s="33">
        <v>1.1000000000000001</v>
      </c>
      <c r="AW129" s="33">
        <v>1.1000000000000001</v>
      </c>
      <c r="AX129" s="193"/>
      <c r="AY129" s="61">
        <v>0.2</v>
      </c>
      <c r="AZ129" s="61">
        <v>0.2</v>
      </c>
      <c r="BA129" s="96">
        <v>0</v>
      </c>
      <c r="BB129" s="96">
        <v>0</v>
      </c>
      <c r="BC129" s="96">
        <v>0</v>
      </c>
      <c r="BD129" s="96">
        <v>3456</v>
      </c>
      <c r="BE129" s="133">
        <v>0</v>
      </c>
      <c r="BF129" s="133">
        <v>0</v>
      </c>
      <c r="BG129" s="133">
        <v>0</v>
      </c>
      <c r="BH129" s="133">
        <v>0</v>
      </c>
      <c r="BI129" s="133">
        <v>2304</v>
      </c>
      <c r="BJ129" s="133">
        <v>2183</v>
      </c>
      <c r="BK129" s="133">
        <v>2304</v>
      </c>
      <c r="BL129" s="133">
        <v>864</v>
      </c>
      <c r="BM129" s="96">
        <v>0</v>
      </c>
      <c r="BN129" s="96">
        <v>0</v>
      </c>
      <c r="BO129" s="96">
        <v>0</v>
      </c>
      <c r="BP129" s="96">
        <v>0</v>
      </c>
      <c r="BQ129" s="96">
        <v>0</v>
      </c>
      <c r="BR129" s="96">
        <v>0</v>
      </c>
      <c r="BS129" s="96">
        <v>0</v>
      </c>
      <c r="BT129" s="96">
        <v>0</v>
      </c>
      <c r="BU129" s="96">
        <v>0</v>
      </c>
      <c r="BV129" s="96">
        <v>0</v>
      </c>
      <c r="BW129" s="96">
        <v>0</v>
      </c>
      <c r="BX129" s="96">
        <v>0</v>
      </c>
      <c r="BY129" s="96">
        <v>0</v>
      </c>
      <c r="BZ129" s="96">
        <v>0</v>
      </c>
      <c r="CA129" s="96">
        <v>0</v>
      </c>
      <c r="CB129" s="96">
        <v>0</v>
      </c>
      <c r="CC129" s="96">
        <v>0</v>
      </c>
      <c r="CD129" s="96">
        <v>0</v>
      </c>
      <c r="CE129" s="96">
        <v>0</v>
      </c>
      <c r="CF129" s="96">
        <v>0</v>
      </c>
      <c r="CG129" s="96">
        <v>0</v>
      </c>
      <c r="CH129" s="96">
        <v>0</v>
      </c>
      <c r="CI129" s="96">
        <v>0</v>
      </c>
      <c r="CJ129" s="96">
        <v>0</v>
      </c>
      <c r="CK129" s="95">
        <f>SUM(Tabelle2[[#This Row],[Jan 22 CF]:[Mar 22 CF]])</f>
        <v>0</v>
      </c>
      <c r="CL129" s="95">
        <f>SUM(Tabelle2[[#This Row],[Apr 22 CF]:[Jun 22 CF]])</f>
        <v>3456</v>
      </c>
      <c r="CM129" s="95">
        <f>SUM(Tabelle2[[#This Row],[Jul 22 CF]:[Sep 22 CF]])</f>
        <v>2304</v>
      </c>
      <c r="CN129" s="95">
        <f>SUM(Tabelle2[[#This Row],[Oct 22 CF]:[Dec 22 CF]])</f>
        <v>5351</v>
      </c>
      <c r="CO129" s="95">
        <f>SUM(Tabelle2[[#This Row],[Jan 23 CF]:[Mar 23 CF]])</f>
        <v>0</v>
      </c>
      <c r="CP129" s="95">
        <f>SUM(Tabelle2[[#This Row],[Apr 23 CF]:[Jun 23 CF]])</f>
        <v>0</v>
      </c>
      <c r="CQ129" s="95">
        <f>SUM(Tabelle2[[#This Row],[Jul 23 CF]:[Sep 23 CF]])</f>
        <v>0</v>
      </c>
      <c r="CR129" s="95">
        <f>SUM(Tabelle2[[#This Row],[Oct 23 CF]:[Dec 23 CF]])</f>
        <v>0</v>
      </c>
      <c r="CS129" s="95">
        <f>SUM(Tabelle2[[#This Row],[Jan 24 CF]:[Mar 24 CF]])</f>
        <v>0</v>
      </c>
      <c r="CT129" s="95">
        <f>SUM(Tabelle2[[#This Row],[Apr 24 CF]:[Jun 24 CF]])</f>
        <v>0</v>
      </c>
      <c r="CU129" s="95">
        <f>SUM(Tabelle2[[#This Row],[Jul 24 CF]:[Sep 24 CF]])</f>
        <v>0</v>
      </c>
      <c r="CV129" s="95">
        <f>SUM(Tabelle2[[#This Row],[Oct 24 CF]:[Dec 24 CF]])</f>
        <v>0</v>
      </c>
      <c r="CW129" s="98">
        <v>16647</v>
      </c>
      <c r="CX129" s="275">
        <v>11277</v>
      </c>
      <c r="CY129" s="98">
        <v>12605</v>
      </c>
      <c r="CZ129" s="52">
        <v>21894</v>
      </c>
      <c r="DA129" s="52">
        <f>SUM(Tabelle2[[#This Row],[Jan 22 CF]:[Dec 22 CF]])</f>
        <v>11111</v>
      </c>
      <c r="DB129" s="98">
        <f>SUM(Tabelle2[[#This Row],[Jan 23 CF]:[Dec 23 CF]])</f>
        <v>0</v>
      </c>
      <c r="DC129" s="98">
        <f>SUM(Tabelle2[[#This Row],[Jan 24 CF]:[Dec 24 CF]])</f>
        <v>0</v>
      </c>
      <c r="DD129" s="98">
        <v>0</v>
      </c>
      <c r="DE129" s="98">
        <v>0</v>
      </c>
      <c r="DF129" s="98">
        <v>0</v>
      </c>
      <c r="DG129" s="98">
        <v>0</v>
      </c>
      <c r="DH129" s="98">
        <v>0</v>
      </c>
      <c r="DI129" s="98">
        <v>0</v>
      </c>
      <c r="DJ129" s="98">
        <v>0</v>
      </c>
      <c r="DK129" s="98">
        <v>0</v>
      </c>
      <c r="DL129" s="98">
        <v>0</v>
      </c>
      <c r="DM129" s="98">
        <v>0</v>
      </c>
      <c r="DN129" s="95"/>
      <c r="DO129" s="95"/>
      <c r="DP129" s="226">
        <v>0.95</v>
      </c>
      <c r="DQ129" s="226">
        <v>0.92500000000000004</v>
      </c>
      <c r="DR129" s="226">
        <v>0.8</v>
      </c>
      <c r="DS129" s="226">
        <v>0.85</v>
      </c>
      <c r="DT129" s="226">
        <v>0.9</v>
      </c>
      <c r="DU129" s="226">
        <v>0.9</v>
      </c>
      <c r="DV129" s="226">
        <v>0.9</v>
      </c>
      <c r="DW129" s="226">
        <v>0.9</v>
      </c>
      <c r="DX129" s="226">
        <v>0.9</v>
      </c>
      <c r="DY129" s="226">
        <v>0.9</v>
      </c>
      <c r="DZ129" s="226">
        <v>0.9</v>
      </c>
      <c r="EA129" s="226">
        <v>0.88</v>
      </c>
      <c r="EB129" s="226">
        <v>0.9</v>
      </c>
      <c r="EC129" s="226">
        <v>0.93</v>
      </c>
      <c r="ED129" s="226">
        <v>0.93</v>
      </c>
      <c r="EE129" s="226">
        <v>0.9</v>
      </c>
      <c r="EF129" s="316">
        <v>0.9</v>
      </c>
      <c r="EG129" s="316">
        <v>0.9</v>
      </c>
      <c r="EH129" s="316">
        <v>0</v>
      </c>
      <c r="EI129" s="226">
        <v>0.95</v>
      </c>
      <c r="EJ129" s="226">
        <v>0.95</v>
      </c>
      <c r="EK129" s="226">
        <v>0.95</v>
      </c>
      <c r="EL129" s="226">
        <v>0.97499999999999998</v>
      </c>
      <c r="EM129" s="226">
        <v>0.95</v>
      </c>
      <c r="EN129" s="226">
        <v>0.9</v>
      </c>
      <c r="EO129" s="226">
        <v>0.9</v>
      </c>
      <c r="EP129" s="226">
        <v>0.9</v>
      </c>
      <c r="EQ129" s="226">
        <v>0.9</v>
      </c>
      <c r="ER129" s="226">
        <v>0.9</v>
      </c>
      <c r="ES129" s="226">
        <v>0.9</v>
      </c>
      <c r="ET129" s="226">
        <v>0.9</v>
      </c>
      <c r="EU129" s="226">
        <v>0.9</v>
      </c>
      <c r="EV129" s="226">
        <v>0.9</v>
      </c>
      <c r="EW129" s="226">
        <v>0.9</v>
      </c>
      <c r="EX129" s="226">
        <v>0.9</v>
      </c>
      <c r="EY129" s="226">
        <v>0.9</v>
      </c>
      <c r="EZ129" s="316">
        <v>0</v>
      </c>
      <c r="FA129" s="226">
        <v>0.9</v>
      </c>
      <c r="FB129" s="226">
        <v>0.85</v>
      </c>
      <c r="FC129" s="226">
        <v>0.85</v>
      </c>
      <c r="FD129" s="226">
        <v>0.85</v>
      </c>
      <c r="FE129" s="226">
        <v>0.85</v>
      </c>
      <c r="FF129" s="226">
        <v>0.85</v>
      </c>
      <c r="FG129" s="226">
        <v>0.85</v>
      </c>
      <c r="FH129" s="226">
        <v>0.85</v>
      </c>
      <c r="FI129" s="226">
        <v>0.85</v>
      </c>
      <c r="FJ129" s="226">
        <v>0.85</v>
      </c>
      <c r="FK129" s="226">
        <v>0.85</v>
      </c>
      <c r="FL129" s="226">
        <v>0.85</v>
      </c>
      <c r="FM129" s="195">
        <f t="shared" si="114"/>
        <v>0</v>
      </c>
      <c r="FN129" s="195">
        <f t="shared" si="115"/>
        <v>0</v>
      </c>
      <c r="FO129" s="195">
        <f t="shared" si="116"/>
        <v>0</v>
      </c>
      <c r="FP129" s="195">
        <f t="shared" si="117"/>
        <v>3456</v>
      </c>
      <c r="FQ129" s="195">
        <f t="shared" si="118"/>
        <v>0</v>
      </c>
      <c r="FR129" s="195">
        <f t="shared" si="119"/>
        <v>0</v>
      </c>
      <c r="FS129" s="195">
        <f t="shared" si="120"/>
        <v>0</v>
      </c>
      <c r="FT129" s="95">
        <f t="shared" si="121"/>
        <v>0</v>
      </c>
      <c r="FU129" s="95">
        <f t="shared" si="122"/>
        <v>2304</v>
      </c>
      <c r="FV129" s="95">
        <f t="shared" si="123"/>
        <v>2183</v>
      </c>
      <c r="FW129" s="95">
        <f t="shared" si="124"/>
        <v>2304</v>
      </c>
      <c r="FX129" s="95">
        <f t="shared" si="125"/>
        <v>864</v>
      </c>
      <c r="FY129" s="95">
        <f t="shared" si="126"/>
        <v>0</v>
      </c>
      <c r="FZ129" s="95">
        <f t="shared" si="127"/>
        <v>0</v>
      </c>
      <c r="GA129" s="95">
        <f t="shared" si="107"/>
        <v>0</v>
      </c>
      <c r="GB129" s="95">
        <f t="shared" si="108"/>
        <v>0</v>
      </c>
      <c r="GC129" s="95">
        <f t="shared" si="109"/>
        <v>0</v>
      </c>
      <c r="GD129" s="95">
        <f t="shared" si="110"/>
        <v>0</v>
      </c>
      <c r="GE129" s="95">
        <f t="shared" si="111"/>
        <v>0</v>
      </c>
      <c r="GF129" s="95">
        <f t="shared" si="112"/>
        <v>0</v>
      </c>
      <c r="GG129" s="95">
        <f t="shared" si="113"/>
        <v>0</v>
      </c>
      <c r="GH129" s="95">
        <f t="shared" si="128"/>
        <v>0</v>
      </c>
      <c r="GI129" s="95">
        <f>BW129*Tabelle2[[#This Row],[Nov 2023 AF]]</f>
        <v>0</v>
      </c>
      <c r="GJ129" s="95">
        <f>BX129*Tabelle2[[#This Row],[Dec 2023 AF]]</f>
        <v>0</v>
      </c>
      <c r="GK129" s="95">
        <f>BY129*Tabelle2[[#This Row],[Jan 2024 AF]]</f>
        <v>0</v>
      </c>
      <c r="GL129" s="95">
        <f>BZ129*Tabelle2[[#This Row],[Feb 2024 AF]]</f>
        <v>0</v>
      </c>
      <c r="GM129" s="95">
        <f>CA129*Tabelle2[[#This Row],[Mar 2024 AF]]</f>
        <v>0</v>
      </c>
      <c r="GN129" s="95">
        <f>CB129*Tabelle2[[#This Row],[Apr 2024 AF]]</f>
        <v>0</v>
      </c>
      <c r="GO129" s="95">
        <f>CC129*Tabelle2[[#This Row],[May 2024 AF]]</f>
        <v>0</v>
      </c>
      <c r="GP129" s="95">
        <f>CD129*Tabelle2[[#This Row],[Jun 2024 AF]]</f>
        <v>0</v>
      </c>
      <c r="GQ129" s="95">
        <f>CE129*Tabelle2[[#This Row],[Jul 2024 AF]]</f>
        <v>0</v>
      </c>
      <c r="GR129" s="95">
        <f>CF129*Tabelle2[[#This Row],[Aug 2024 AF]]</f>
        <v>0</v>
      </c>
      <c r="GS129" s="95">
        <f>CG129*Tabelle2[[#This Row],[Sep 2024 AF]]</f>
        <v>0</v>
      </c>
      <c r="GT129" s="95">
        <f>CH129*Tabelle2[[#This Row],[Oct 2024 AF]]</f>
        <v>0</v>
      </c>
      <c r="GU129" s="95">
        <f>CI129*Tabelle2[[#This Row],[Nov 2024 AF]]</f>
        <v>0</v>
      </c>
      <c r="GV129" s="95">
        <f>CJ129*Tabelle2[[#This Row],[Dec 2024 AF]]</f>
        <v>0</v>
      </c>
      <c r="GW129" s="95">
        <f>SUM(Tabelle2[[#This Row],[Jan 22 NF]:[Mar 22 NF]])</f>
        <v>0</v>
      </c>
      <c r="GX129" s="95">
        <f>SUM(Tabelle2[[#This Row],[Apr 22 NF]:[Jun 22 NF]])</f>
        <v>3456</v>
      </c>
      <c r="GY129" s="95">
        <f>SUM(Tabelle2[[#This Row],[Jul 22 NF]:[Sep 22 NF]])</f>
        <v>2304</v>
      </c>
      <c r="GZ129" s="95">
        <f>SUM(Tabelle2[[#This Row],[Oct 22 NF]:[Dec 22 NF]])</f>
        <v>5351</v>
      </c>
      <c r="HA129" s="98">
        <f>SUM(Tabelle2[[#This Row],[Jan 23 NF]:[Mar 23 NF]])</f>
        <v>0</v>
      </c>
      <c r="HB129" s="98">
        <f>SUM(Tabelle2[[#This Row],[Apr 23 NF]:[Jun 23 NF]])</f>
        <v>0</v>
      </c>
      <c r="HC129" s="98">
        <f>SUM(Tabelle2[[#This Row],[Jul 23 NF]:[Sep 23 NF]])</f>
        <v>0</v>
      </c>
      <c r="HD129" s="98">
        <f>SUM(Tabelle2[[#This Row],[Oct 23 NF]:[Dec 23 NF]])</f>
        <v>0</v>
      </c>
      <c r="HE129" s="95">
        <f>SUM(Tabelle2[[#This Row],[Jan 24 NF]:[Mar 24 NF]])</f>
        <v>0</v>
      </c>
      <c r="HF129" s="98">
        <f>SUM(Tabelle2[[#This Row],[Apr 24 NF]:[Jun 24 NF]])</f>
        <v>0</v>
      </c>
      <c r="HG129" s="98">
        <f>SUM(Tabelle2[[#This Row],[Jul 24 NF]:[Sep 24 NF]])</f>
        <v>0</v>
      </c>
      <c r="HH129" s="98">
        <f>SUM(Tabelle2[[#This Row],[Oct 24 NF]:[Dec 24 NF]])</f>
        <v>0</v>
      </c>
      <c r="HI129" s="95">
        <v>0</v>
      </c>
      <c r="HJ129" s="95">
        <v>0</v>
      </c>
      <c r="HK129" s="95">
        <v>0</v>
      </c>
      <c r="HL129" s="95">
        <v>0</v>
      </c>
      <c r="HM129" s="95">
        <v>0</v>
      </c>
      <c r="HN129" s="95">
        <v>0</v>
      </c>
      <c r="HO129" s="95">
        <v>0</v>
      </c>
      <c r="HP129" s="95">
        <v>0</v>
      </c>
      <c r="HQ129" s="95">
        <v>0</v>
      </c>
      <c r="HR129" s="95">
        <v>0</v>
      </c>
      <c r="HS129" s="95">
        <v>0</v>
      </c>
      <c r="HT129" s="95">
        <v>3322</v>
      </c>
      <c r="HU129" s="95">
        <v>26829</v>
      </c>
      <c r="HV129" s="98">
        <v>16647</v>
      </c>
      <c r="HW129" s="98">
        <v>11277</v>
      </c>
      <c r="HX129" s="98">
        <v>12605</v>
      </c>
      <c r="HY129" s="98">
        <v>21894</v>
      </c>
      <c r="HZ129" s="98">
        <f>SUM(Tabelle2[[#This Row],[Jan 22 NF]:[Dec 22 NF]])</f>
        <v>11111</v>
      </c>
      <c r="IA129" s="98">
        <f>SUM(Tabelle2[[#This Row],[Jan 23 NF]:[Dec 23 NF]])</f>
        <v>0</v>
      </c>
      <c r="IB129" s="98">
        <f>SUM(Tabelle2[[#This Row],[Jan 24 NF]:[Dec 24 NF]])</f>
        <v>0</v>
      </c>
      <c r="IC129" s="98">
        <f>IFERROR(Tabelle2[[#This Row],[2025 CF]]*Tabelle2[[#This Row],[2025 AF]],0)</f>
        <v>0</v>
      </c>
      <c r="ID129" s="98">
        <f>IFERROR(Tabelle2[[#This Row],[2026 CF]]*Tabelle2[[#This Row],[2026 AF]],0)</f>
        <v>0</v>
      </c>
      <c r="IE129" s="98">
        <f>IFERROR(Tabelle2[[#This Row],[2027 CF]]*Tabelle2[[#This Row],[2027 AF]],0)</f>
        <v>0</v>
      </c>
      <c r="IF129" s="98">
        <f>IFERROR(Tabelle2[[#This Row],[2028 CF]]*Tabelle2[[#This Row],[2028 AF]],0)</f>
        <v>0</v>
      </c>
      <c r="IG129" s="98">
        <f>IFERROR(Tabelle2[[#This Row],[2029 CF]]*Tabelle2[[#This Row],[2029 AF]],0)</f>
        <v>0</v>
      </c>
      <c r="IH129" s="98">
        <f>IFERROR(Tabelle2[[#This Row],[2030 CF]]*Tabelle2[[#This Row],[2030 AF]],0)</f>
        <v>0</v>
      </c>
      <c r="II129" s="98">
        <f>IFERROR(Tabelle2[[#This Row],[2031 CF]]*Tabelle2[[#This Row],[2031 AF]],0)</f>
        <v>0</v>
      </c>
      <c r="IJ129" s="98">
        <f>IFERROR(Tabelle2[[#This Row],[2032 CF]]*Tabelle2[[#This Row],[2032 AF]],0)</f>
        <v>0</v>
      </c>
      <c r="IK129" s="98">
        <f>IFERROR(Tabelle2[[#This Row],[2033 CF]]*Tabelle2[[#This Row],[2033 AF]],0)</f>
        <v>0</v>
      </c>
      <c r="IL129" s="98">
        <f>IFERROR(Tabelle2[[#This Row],[2034 CF]]*Tabelle2[[#This Row],[2034 AF]],0)</f>
        <v>0</v>
      </c>
      <c r="IM129" s="98">
        <f>IFERROR(Tabelle2[[#This Row],[2035 CF]]*Tabelle2[[#This Row],[2035 AF]],0)</f>
        <v>0</v>
      </c>
      <c r="IN129" s="51">
        <v>829.44</v>
      </c>
      <c r="IO129" s="51">
        <v>425.08800000000008</v>
      </c>
      <c r="IP129" s="51">
        <v>881.28</v>
      </c>
      <c r="IQ129" s="51">
        <v>438.10981288899643</v>
      </c>
      <c r="IR129" s="51">
        <v>933.12000000000012</v>
      </c>
      <c r="IS129" s="51">
        <v>466.56000000000006</v>
      </c>
      <c r="IT129" s="51">
        <v>492.48</v>
      </c>
      <c r="IU129" s="51">
        <v>1036.8</v>
      </c>
      <c r="IV129" s="51">
        <v>933.12000000000012</v>
      </c>
      <c r="IW129" s="51">
        <v>933.12000000000012</v>
      </c>
      <c r="IX129" s="51">
        <v>933.12000000000012</v>
      </c>
      <c r="IY129" s="51">
        <v>518.4</v>
      </c>
      <c r="IZ129" s="199">
        <v>2135.808</v>
      </c>
      <c r="JA129" s="199">
        <v>1837.7898128889965</v>
      </c>
      <c r="JB129" s="199">
        <v>2462.4</v>
      </c>
      <c r="JC129" s="199">
        <v>2384.6400000000003</v>
      </c>
      <c r="JD129" s="199">
        <v>8820.6378128889955</v>
      </c>
      <c r="JE129" s="196">
        <v>0</v>
      </c>
      <c r="JF129" s="196">
        <v>0</v>
      </c>
      <c r="JG129" s="196">
        <v>0</v>
      </c>
      <c r="JH129" s="196">
        <v>0</v>
      </c>
      <c r="JI129" s="196">
        <v>0</v>
      </c>
      <c r="JJ129" s="196">
        <v>0</v>
      </c>
      <c r="JK129" s="196">
        <v>0</v>
      </c>
      <c r="JL129" s="196">
        <v>0</v>
      </c>
      <c r="JM129" s="196">
        <v>0</v>
      </c>
      <c r="JN129" s="196">
        <v>0</v>
      </c>
      <c r="JO129" s="196">
        <v>0</v>
      </c>
      <c r="JP129" s="196">
        <v>0</v>
      </c>
      <c r="JQ129" s="196">
        <f>SUM(Tabelle2[[#This Row],[Jan-23B]:[Mar-23B]])</f>
        <v>0</v>
      </c>
      <c r="JR129" s="196">
        <f>SUM(Tabelle2[[#This Row],[Apr-23B]:[Jun-23B]])</f>
        <v>0</v>
      </c>
      <c r="JS129" s="196">
        <f>SUM(Tabelle2[[#This Row],[Jul-23B]:[Sep-23B]])</f>
        <v>0</v>
      </c>
      <c r="JT129" s="196">
        <f>SUM(Tabelle2[[#This Row],[Oct-23B]:[Dec-23B]])</f>
        <v>0</v>
      </c>
      <c r="JU129" s="196">
        <f>SUM(Tabelle2[[#This Row],[1Q23 B1]:[4Q23 B]])</f>
        <v>0</v>
      </c>
      <c r="JV129" s="196">
        <v>0</v>
      </c>
      <c r="JW129" s="196">
        <v>0</v>
      </c>
      <c r="JX129" s="196">
        <v>0</v>
      </c>
      <c r="JY129" s="196">
        <v>0</v>
      </c>
      <c r="JZ129" s="196">
        <v>0</v>
      </c>
      <c r="KA129" s="196">
        <v>0</v>
      </c>
      <c r="KB129" s="196">
        <v>0</v>
      </c>
      <c r="KC129" s="196">
        <v>0</v>
      </c>
      <c r="KD129" s="196">
        <v>0</v>
      </c>
      <c r="KE129" s="196">
        <v>0</v>
      </c>
      <c r="KF129" s="196" t="str">
        <f>IF(SUM(Tabelle2[[#This Row],[2018 NF]:[2028 NF]],Tabelle2[[#This Row],[2023 B]])&gt;0,"yes","no")</f>
        <v>yes</v>
      </c>
      <c r="KG129" s="196" t="str">
        <f>IFERROR(INDEX(Tabelle2[[#Headers],[2005 NF]:[2034 NF]],MATCH(TRUE,INDEX(Tabelle2[[#This Row],[2005 NF]:[2034 NF]]&gt;1000,),0)),0)</f>
        <v>2016 NF</v>
      </c>
      <c r="KH129" s="196" t="str">
        <f>IFERROR(LOOKUP(2,1/(Tabelle2[[#This Row],[2005 NF]:[2035 NF]]&gt;1000),Tabelle2[[#Headers],[2005 NF]:[2035 NF]]),0)</f>
        <v>2022 NF</v>
      </c>
      <c r="KI129" s="196">
        <f>SUM(Tabelle2[[#This Row],[Jan 23 NF]:[Mar 23 NF]])</f>
        <v>0</v>
      </c>
      <c r="KJ129" s="196">
        <f>SUM(Tabelle2[[#This Row],[Jan-23B]:[Mar-23B]])</f>
        <v>0</v>
      </c>
      <c r="KK129" s="52">
        <v>0</v>
      </c>
      <c r="KL129" s="52">
        <v>0</v>
      </c>
      <c r="KM129" s="52">
        <v>0</v>
      </c>
      <c r="KN129" s="52">
        <v>279.36982656000009</v>
      </c>
      <c r="KO129" s="52">
        <v>0</v>
      </c>
      <c r="KP129" s="52">
        <v>0</v>
      </c>
      <c r="KQ129" s="52">
        <v>0</v>
      </c>
      <c r="KR129" s="52">
        <v>0</v>
      </c>
      <c r="KS129" s="52">
        <v>186.24655104000004</v>
      </c>
      <c r="KT129" s="52">
        <v>176.46537366333339</v>
      </c>
      <c r="KU129" s="52">
        <v>186.24655104000004</v>
      </c>
      <c r="KV129" s="52">
        <v>69.842456640000023</v>
      </c>
      <c r="KW129" s="52">
        <v>0</v>
      </c>
      <c r="KX129" s="52">
        <v>0</v>
      </c>
      <c r="KY129" s="52">
        <v>0</v>
      </c>
      <c r="KZ129" s="52">
        <v>0</v>
      </c>
      <c r="LA129" s="52" t="e">
        <f>$AV129*2.204623/#REF!*$AP129*Tabelle2[[#This Row],[May 23 NF]]</f>
        <v>#REF!</v>
      </c>
      <c r="LB129" s="52" t="e">
        <f>$AV129*2.204623/#REF!*$AP129*Tabelle2[[#This Row],[Jun 23 NF]]</f>
        <v>#REF!</v>
      </c>
      <c r="LC129" s="52" t="e">
        <f>$AV129*2.204623/#REF!*$AP129*Tabelle2[[#This Row],[Jul 23 NF]]</f>
        <v>#REF!</v>
      </c>
      <c r="LD129" s="52" t="e">
        <f>$AV129*2.204623/#REF!*$AP129*Tabelle2[[#This Row],[Aug 23 NF]]</f>
        <v>#REF!</v>
      </c>
      <c r="LE129" s="52" t="e">
        <f>$AV129*2.204623/#REF!*$AP129*Tabelle2[[#This Row],[Sep 23 NF]]</f>
        <v>#REF!</v>
      </c>
      <c r="LF129" s="52" t="e">
        <f>$AV129*2.204623/#REF!*$AP129*Tabelle2[[#This Row],[Oct 23 NF]]</f>
        <v>#REF!</v>
      </c>
      <c r="LG129" s="52" t="e">
        <f>$AV129*2.204623/#REF!*$AP129*Tabelle2[[#This Row],[Nov 23 NF]]</f>
        <v>#REF!</v>
      </c>
      <c r="LH129" s="52" t="e">
        <f>$AV129*2.204623/#REF!*$AP129*Tabelle2[[#This Row],[Dec 23 NF]]</f>
        <v>#REF!</v>
      </c>
      <c r="LI129" s="52" t="e">
        <f>$AV129*2.204623/#REF!*$AP129*Tabelle2[[#This Row],[Jan 24 NF]]</f>
        <v>#REF!</v>
      </c>
      <c r="LJ129" s="52" t="e">
        <f>$AV129*2.204623/#REF!*$AP129*Tabelle2[[#This Row],[Feb 24 NF]]</f>
        <v>#REF!</v>
      </c>
      <c r="LK129" s="52" t="e">
        <f>$AV129*2.204623/#REF!*$AP129*Tabelle2[[#This Row],[Mar 24 NF]]</f>
        <v>#REF!</v>
      </c>
      <c r="LL129" s="52" t="e">
        <f>$AV129*2.204623/#REF!*$AP129*Tabelle2[[#This Row],[Apr 24 NF]]</f>
        <v>#REF!</v>
      </c>
      <c r="LM129" s="52" t="e">
        <f>$AV129*2.204623/#REF!*$AP129*Tabelle2[[#This Row],[May 24 NF]]</f>
        <v>#REF!</v>
      </c>
      <c r="LN129" s="52" t="e">
        <f>$AV129*2.204623/#REF!*$AP129*Tabelle2[[#This Row],[Jun 24 NF]]</f>
        <v>#REF!</v>
      </c>
      <c r="LO129" s="52" t="e">
        <f>$AV129*2.204623/#REF!*$AP129*Tabelle2[[#This Row],[Jul 24 NF]]</f>
        <v>#REF!</v>
      </c>
      <c r="LP129" s="52" t="e">
        <f>$AV129*2.204623/#REF!*$AP129*Tabelle2[[#This Row],[Aug 24 NF]]</f>
        <v>#REF!</v>
      </c>
      <c r="LQ129" s="52" t="e">
        <f>$AV129*2.204623/#REF!*$AP129*Tabelle2[[#This Row],[Sep 24 NF]]</f>
        <v>#REF!</v>
      </c>
      <c r="LR129" s="52" t="e">
        <f>$AV129*2.204623/#REF!*$AP129*Tabelle2[[#This Row],[Oct 24 NF]]</f>
        <v>#REF!</v>
      </c>
      <c r="LS129" s="52" t="e">
        <f>$AV129*2.204623/#REF!*$AP129*Tabelle2[[#This Row],[Nov 24 NF]]</f>
        <v>#REF!</v>
      </c>
      <c r="LT129" s="52" t="e">
        <f>$AV129*2.204623/#REF!*$AP129*Tabelle2[[#This Row],[Dec 24 NF]]</f>
        <v>#REF!</v>
      </c>
      <c r="LU129" s="198">
        <f>SUM(Tabelle2[[#This Row],[Jan 22 EV]:[Mar 22 EV]])</f>
        <v>0</v>
      </c>
      <c r="LV129" s="198">
        <f>SUM(Tabelle2[[#This Row],[Apr 22 EV]:[Jun 22 EV]])</f>
        <v>279.36982656000009</v>
      </c>
      <c r="LW129" s="198">
        <f>SUM(Tabelle2[[#This Row],[Jul 22 EV]:[Sep 22 EV]])</f>
        <v>186.24655104000004</v>
      </c>
      <c r="LX129" s="198">
        <f>SUM(Tabelle2[[#This Row],[Oct 22 EV]:[Dec 22 EV]])</f>
        <v>432.55438134333349</v>
      </c>
      <c r="LY129" s="198">
        <f>SUM(Tabelle2[[#This Row],[Jan 23 EV]:[Mar 23 EV]])</f>
        <v>0</v>
      </c>
      <c r="LZ129" s="198" t="e">
        <f>SUM(Tabelle2[[#This Row],[Apr 23 EV]:[Jun 23 EV]])</f>
        <v>#REF!</v>
      </c>
      <c r="MA129" s="198" t="e">
        <f>SUM(Tabelle2[[#This Row],[Jul 23 EV]:[Sep 23 EV]])</f>
        <v>#REF!</v>
      </c>
      <c r="MB129" s="198" t="e">
        <f>SUM(Tabelle2[[#This Row],[Oct 23 EV]:[Dec 23 EV]])</f>
        <v>#REF!</v>
      </c>
      <c r="MC129" s="198" t="e">
        <f>SUM(Tabelle2[[#This Row],[Jan 24 EV]:[Mar 24 EV]])</f>
        <v>#REF!</v>
      </c>
      <c r="MD129" s="198" t="e">
        <f>SUM(Tabelle2[[#This Row],[Apr 24 EV]:[Jun 24 EV]])</f>
        <v>#REF!</v>
      </c>
      <c r="ME129" s="198" t="e">
        <f>SUM(Tabelle2[[#This Row],[Jul 24 EV]:[Sep 24 EV]])</f>
        <v>#REF!</v>
      </c>
      <c r="MF129" s="198" t="e">
        <f>SUM(Tabelle2[[#This Row],[Oct 24 EV]:[Dec 24 EV]])</f>
        <v>#REF!</v>
      </c>
      <c r="MG129" s="68">
        <v>0</v>
      </c>
      <c r="MH129" s="68">
        <v>0</v>
      </c>
      <c r="MI129" s="68">
        <v>0</v>
      </c>
      <c r="MJ129" s="68">
        <v>0</v>
      </c>
      <c r="MK129" s="68">
        <v>0</v>
      </c>
      <c r="ML129" s="68">
        <v>0</v>
      </c>
      <c r="MM129" s="68">
        <v>0</v>
      </c>
      <c r="MN129" s="68">
        <v>0</v>
      </c>
      <c r="MO129" s="68">
        <v>0</v>
      </c>
      <c r="MP129" s="98">
        <v>268.53777888666673</v>
      </c>
      <c r="MQ129" s="98" t="e">
        <f>$AS129*2.204623/#REF!*$AP129*HU129</f>
        <v>#REF!</v>
      </c>
      <c r="MR129" s="98" t="e">
        <f>$AT129*2.204623/#REF!*$AP129*HV129</f>
        <v>#REF!</v>
      </c>
      <c r="MS129" s="98">
        <v>911.5895642700001</v>
      </c>
      <c r="MT129" s="98">
        <v>1018.9400068833336</v>
      </c>
      <c r="MU129" s="98">
        <v>1769.8272519400007</v>
      </c>
      <c r="MV129" s="98">
        <f>SUM(Tabelle2[[#This Row],[Jan 22 EV]:[Dec 22 EV]])</f>
        <v>898.17075894333368</v>
      </c>
      <c r="MW129" s="98" t="e">
        <f>SUM(Tabelle2[[#This Row],[Jan 23 EV]:[Dec 23 EV]])</f>
        <v>#REF!</v>
      </c>
      <c r="MX129" s="98" t="e">
        <f>SUM(Tabelle2[[#This Row],[Jan 24 EV]:[Dec 24 EV]])</f>
        <v>#REF!</v>
      </c>
      <c r="MY129" s="98">
        <f t="shared" si="95"/>
        <v>0</v>
      </c>
      <c r="MZ129" s="98">
        <f t="shared" si="96"/>
        <v>0</v>
      </c>
      <c r="NA129" s="98">
        <f t="shared" si="97"/>
        <v>0</v>
      </c>
      <c r="NB129" s="98">
        <f t="shared" si="98"/>
        <v>0</v>
      </c>
      <c r="NC129" s="52">
        <v>67.048758374400023</v>
      </c>
      <c r="ND129" s="52">
        <v>34.362488666880019</v>
      </c>
      <c r="NE129" s="52">
        <v>71.239305772800023</v>
      </c>
      <c r="NF129" s="52">
        <v>35.4151222340952</v>
      </c>
      <c r="NG129" s="52">
        <v>75.429853171200037</v>
      </c>
      <c r="NH129" s="52">
        <v>37.714926585600018</v>
      </c>
      <c r="NI129" s="52">
        <v>39.810200284800011</v>
      </c>
      <c r="NJ129" s="52">
        <v>83.810947968000022</v>
      </c>
      <c r="NK129" s="52">
        <v>75.429853171200037</v>
      </c>
      <c r="NL129" s="52">
        <v>75.429853171200037</v>
      </c>
      <c r="NM129" s="52">
        <v>75.429853171200037</v>
      </c>
      <c r="NN129" s="52">
        <v>41.905473984000011</v>
      </c>
      <c r="NO129" s="198">
        <f t="shared" si="102"/>
        <v>172.65055281408007</v>
      </c>
      <c r="NP129" s="198">
        <f t="shared" si="103"/>
        <v>148.55990199089524</v>
      </c>
      <c r="NQ129" s="198">
        <f t="shared" si="104"/>
        <v>199.05100142400005</v>
      </c>
      <c r="NR129" s="198">
        <f t="shared" si="105"/>
        <v>192.76518032640007</v>
      </c>
      <c r="NS129" s="198">
        <f t="shared" si="106"/>
        <v>713.0266365553756</v>
      </c>
      <c r="NT129" s="198">
        <v>0</v>
      </c>
      <c r="NU129" s="198">
        <v>0</v>
      </c>
      <c r="NV129" s="198">
        <v>0</v>
      </c>
      <c r="NW129" s="198">
        <v>0</v>
      </c>
      <c r="NX129" s="198">
        <v>0</v>
      </c>
      <c r="NY129" s="198">
        <v>0</v>
      </c>
      <c r="NZ129" s="198">
        <v>0</v>
      </c>
      <c r="OA129" s="198">
        <v>0</v>
      </c>
      <c r="OB129" s="198">
        <v>0</v>
      </c>
      <c r="OC129" s="198">
        <v>0</v>
      </c>
      <c r="OD129" s="198">
        <v>0</v>
      </c>
      <c r="OE129" s="198">
        <v>0</v>
      </c>
      <c r="OF129" s="198">
        <f>SUM(Tabelle2[[#This Row],[Jan 23 B EV]:[Mar 23 B EV]])</f>
        <v>0</v>
      </c>
      <c r="OG129" s="198">
        <f>SUM(Tabelle2[[#This Row],[Apr 23 B EV]:[Jun 23 B EV]])</f>
        <v>0</v>
      </c>
      <c r="OH129" s="198">
        <f>SUM(Tabelle2[[#This Row],[Jul 23 B EV]:[Sep 23 B EV]])</f>
        <v>0</v>
      </c>
      <c r="OI129" s="198">
        <f>SUM(Tabelle2[[#This Row],[Oct 23 B EV]:[Dec 23 B EV]])</f>
        <v>0</v>
      </c>
      <c r="OJ129" s="198">
        <f>SUM(Tabelle2[[#This Row],[Jan 23 B EV]:[Dec 23 B EV]])</f>
        <v>0</v>
      </c>
      <c r="OK129" s="68"/>
      <c r="OL129" s="68"/>
      <c r="OM129" s="43" t="s">
        <v>973</v>
      </c>
      <c r="ON129" s="43">
        <v>0</v>
      </c>
      <c r="OO129" s="43">
        <v>0</v>
      </c>
      <c r="OP129" s="43">
        <v>0</v>
      </c>
      <c r="OQ129" s="68"/>
      <c r="OR129" s="68"/>
      <c r="OS129" s="68"/>
      <c r="OT129" s="68"/>
      <c r="OU129" s="68"/>
      <c r="OV129" s="68"/>
      <c r="OW129" s="68"/>
      <c r="OX129" s="198">
        <v>0</v>
      </c>
      <c r="OY129" s="198">
        <v>0</v>
      </c>
      <c r="OZ129" s="198">
        <v>0</v>
      </c>
      <c r="PA129" s="198">
        <v>0</v>
      </c>
      <c r="PB129" s="353">
        <v>0</v>
      </c>
      <c r="PC129" s="130" t="s">
        <v>57</v>
      </c>
      <c r="PD129" s="332" t="s">
        <v>40</v>
      </c>
      <c r="PE129" s="3" t="s">
        <v>159</v>
      </c>
      <c r="PF129" s="343" t="s">
        <v>39</v>
      </c>
      <c r="PG129" s="131">
        <v>0</v>
      </c>
      <c r="PH129" s="132">
        <v>0</v>
      </c>
      <c r="PI129" s="4">
        <v>1</v>
      </c>
      <c r="PJ129" s="4" t="s">
        <v>39</v>
      </c>
      <c r="PK129" s="4">
        <v>0</v>
      </c>
      <c r="PL129" s="4"/>
      <c r="PM129" s="334"/>
      <c r="PN129" s="332" t="s">
        <v>979</v>
      </c>
      <c r="PO129" s="3" t="s">
        <v>17</v>
      </c>
      <c r="PP129" s="200">
        <v>2579.1424208577623</v>
      </c>
      <c r="PQ129" s="56">
        <v>2390.5855887510174</v>
      </c>
      <c r="PR129" s="56">
        <v>2563.0833333333335</v>
      </c>
      <c r="PS129" s="56">
        <v>2595</v>
      </c>
      <c r="PT129" s="200">
        <v>2321.6666666666665</v>
      </c>
      <c r="PU129" s="200">
        <v>2229.5416666666665</v>
      </c>
      <c r="PV129" s="200">
        <v>2983.4976851851857</v>
      </c>
      <c r="PW129" s="200">
        <v>3542.4709444775326</v>
      </c>
      <c r="PX129" s="200" t="e">
        <f>IF($PI129=1,SUMIF(#REF!,$PF129,#REF!),SUMIF(#REF!,$PJ129,#REF!))</f>
        <v>#REF!</v>
      </c>
      <c r="PY129" s="200" t="e">
        <f>IF($PI129=1,SUMIF(#REF!,$PF129,#REF!),SUMIF(#REF!,$PJ129,#REF!))</f>
        <v>#REF!</v>
      </c>
      <c r="PZ129" s="200" t="e">
        <f>IF($PI129=1,SUMIF(#REF!,$PF129,#REF!),SUMIF(#REF!,$PJ129,#REF!))</f>
        <v>#REF!</v>
      </c>
      <c r="QA129" s="200" t="e">
        <f>IF($PI129=1,SUMIF(#REF!,$PF129,#REF!),SUMIF(#REF!,$PJ129,#REF!))</f>
        <v>#REF!</v>
      </c>
      <c r="QB129" s="200" t="e">
        <f>IF($PI129=1,SUMIF(#REF!,$PF129,#REF!),SUMIF(#REF!,$PJ129,#REF!))</f>
        <v>#REF!</v>
      </c>
      <c r="QC129" s="200" t="e">
        <f>IF($PI129=1,SUMIF(#REF!,$PF129,#REF!),SUMIF(#REF!,$PJ129,#REF!))</f>
        <v>#REF!</v>
      </c>
      <c r="QD129" s="57">
        <f t="shared" si="99"/>
        <v>3.1555729771513432</v>
      </c>
      <c r="QE129" s="57">
        <f t="shared" si="100"/>
        <v>3.3832700000000004</v>
      </c>
      <c r="QF129" s="57">
        <f t="shared" si="94"/>
        <v>3.4254000000000002</v>
      </c>
      <c r="QG129" s="57">
        <f t="shared" si="101"/>
        <v>3.0646</v>
      </c>
      <c r="QH129" s="57">
        <f t="shared" si="87"/>
        <v>2.9429949999999998</v>
      </c>
      <c r="QI129" s="57">
        <f t="shared" si="88"/>
        <v>3.9382169444444455</v>
      </c>
      <c r="QJ129" s="57">
        <f>IF(Tabelle2[[#This Row],[Index and Premium Usage]]=1,($AW129*(1+$AZ129))*(PW129*(1+$PG129)+$PH129)/1000,($AW129*(1+$AZ129))*(PW129*(1+$PG129)+$PK129)/1000)</f>
        <v>4.6760616467103437</v>
      </c>
      <c r="QK129" s="57" t="e">
        <f>IF($PI129=1,($AW129*(1+$AY129))*(PX129*(1+$PG129)+$PH129)/1000,($AW129*(1+$AZ129))*(PX129*(1+$PG129)+$PK129+Tabelle2[[#This Row],[Premium VW 2023]])/1000)</f>
        <v>#REF!</v>
      </c>
      <c r="QL129" s="57" t="e">
        <f t="shared" si="89"/>
        <v>#REF!</v>
      </c>
      <c r="QM129" s="57" t="e">
        <f t="shared" si="90"/>
        <v>#REF!</v>
      </c>
      <c r="QN129" s="57" t="e">
        <f t="shared" si="91"/>
        <v>#REF!</v>
      </c>
      <c r="QO129" s="57" t="e">
        <f t="shared" si="92"/>
        <v>#REF!</v>
      </c>
      <c r="QP129" s="57" t="e">
        <f t="shared" si="93"/>
        <v>#REF!</v>
      </c>
    </row>
    <row r="130" spans="1:458" ht="15" customHeight="1">
      <c r="A130" s="94" t="s">
        <v>860</v>
      </c>
      <c r="B130" s="94" t="s">
        <v>87</v>
      </c>
      <c r="C130" s="94" t="s">
        <v>1553</v>
      </c>
      <c r="D130" s="2" t="s">
        <v>108</v>
      </c>
      <c r="E130" s="173" t="s">
        <v>304</v>
      </c>
      <c r="F130" s="2" t="s">
        <v>304</v>
      </c>
      <c r="G130" s="2" t="s">
        <v>304</v>
      </c>
      <c r="H130" s="2" t="s">
        <v>1558</v>
      </c>
      <c r="I130" s="188" t="s">
        <v>248</v>
      </c>
      <c r="J130" s="2" t="s">
        <v>1400</v>
      </c>
      <c r="K130" s="2" t="s">
        <v>28</v>
      </c>
      <c r="L130" s="2" t="s">
        <v>28</v>
      </c>
      <c r="M130" s="2" t="s">
        <v>482</v>
      </c>
      <c r="N130" s="2">
        <v>0</v>
      </c>
      <c r="O130" s="64"/>
      <c r="P130" s="3">
        <v>0</v>
      </c>
      <c r="Q130" s="2">
        <v>0</v>
      </c>
      <c r="R130" s="63"/>
      <c r="S130" s="63"/>
      <c r="T130" s="94" t="s">
        <v>1282</v>
      </c>
      <c r="U130" s="63" t="s">
        <v>14</v>
      </c>
      <c r="V130" s="63"/>
      <c r="W130" s="63"/>
      <c r="X130" s="94"/>
      <c r="Y130" s="2" t="s">
        <v>257</v>
      </c>
      <c r="Z130" s="2" t="s">
        <v>261</v>
      </c>
      <c r="AA130" s="2" t="s">
        <v>483</v>
      </c>
      <c r="AB130" s="2" t="s">
        <v>1229</v>
      </c>
      <c r="AC130" s="2" t="s">
        <v>1055</v>
      </c>
      <c r="AD130" s="63"/>
      <c r="AE130" s="63"/>
      <c r="AF130" s="63" t="s">
        <v>119</v>
      </c>
      <c r="AG130" s="2">
        <v>0</v>
      </c>
      <c r="AH130" s="2">
        <v>0</v>
      </c>
      <c r="AI130" s="2">
        <v>0</v>
      </c>
      <c r="AJ130" s="63" t="s">
        <v>120</v>
      </c>
      <c r="AK130" s="66"/>
      <c r="AL130" s="67"/>
      <c r="AM130" s="67"/>
      <c r="AN130" s="67"/>
      <c r="AO130" s="67"/>
      <c r="AP130" s="67">
        <v>1</v>
      </c>
      <c r="AQ130" s="129"/>
      <c r="AR130" s="37">
        <v>1.17</v>
      </c>
      <c r="AS130" s="67">
        <v>1.17</v>
      </c>
      <c r="AT130" s="67">
        <v>1.17</v>
      </c>
      <c r="AU130" s="33">
        <v>1.17</v>
      </c>
      <c r="AV130" s="33">
        <v>1.17</v>
      </c>
      <c r="AW130" s="33">
        <v>1.17</v>
      </c>
      <c r="AX130" s="193"/>
      <c r="AY130" s="61">
        <v>0.2</v>
      </c>
      <c r="AZ130" s="61">
        <v>0.2</v>
      </c>
      <c r="BA130" s="96">
        <v>2368</v>
      </c>
      <c r="BB130" s="96">
        <v>1184</v>
      </c>
      <c r="BC130" s="96">
        <v>1776</v>
      </c>
      <c r="BD130" s="96">
        <v>0</v>
      </c>
      <c r="BE130" s="133">
        <v>1184</v>
      </c>
      <c r="BF130" s="133">
        <v>0</v>
      </c>
      <c r="BG130" s="133">
        <v>0</v>
      </c>
      <c r="BH130" s="133">
        <v>0</v>
      </c>
      <c r="BI130" s="133">
        <v>592</v>
      </c>
      <c r="BJ130" s="133">
        <v>-44</v>
      </c>
      <c r="BK130" s="133">
        <v>0</v>
      </c>
      <c r="BL130" s="133">
        <v>0</v>
      </c>
      <c r="BM130" s="96">
        <v>1184</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0</v>
      </c>
      <c r="CF130" s="96">
        <v>0</v>
      </c>
      <c r="CG130" s="96">
        <v>0</v>
      </c>
      <c r="CH130" s="96">
        <v>0</v>
      </c>
      <c r="CI130" s="96">
        <v>0</v>
      </c>
      <c r="CJ130" s="96">
        <v>0</v>
      </c>
      <c r="CK130" s="95">
        <f>SUM(Tabelle2[[#This Row],[Jan 22 CF]:[Mar 22 CF]])</f>
        <v>5328</v>
      </c>
      <c r="CL130" s="95">
        <f>SUM(Tabelle2[[#This Row],[Apr 22 CF]:[Jun 22 CF]])</f>
        <v>1184</v>
      </c>
      <c r="CM130" s="95">
        <f>SUM(Tabelle2[[#This Row],[Jul 22 CF]:[Sep 22 CF]])</f>
        <v>592</v>
      </c>
      <c r="CN130" s="95">
        <f>SUM(Tabelle2[[#This Row],[Oct 22 CF]:[Dec 22 CF]])</f>
        <v>-44</v>
      </c>
      <c r="CO130" s="95">
        <f>SUM(Tabelle2[[#This Row],[Jan 23 CF]:[Mar 23 CF]])</f>
        <v>1184</v>
      </c>
      <c r="CP130" s="95">
        <f>SUM(Tabelle2[[#This Row],[Apr 23 CF]:[Jun 23 CF]])</f>
        <v>0</v>
      </c>
      <c r="CQ130" s="95">
        <f>SUM(Tabelle2[[#This Row],[Jul 23 CF]:[Sep 23 CF]])</f>
        <v>0</v>
      </c>
      <c r="CR130" s="95">
        <f>SUM(Tabelle2[[#This Row],[Oct 23 CF]:[Dec 23 CF]])</f>
        <v>0</v>
      </c>
      <c r="CS130" s="95">
        <f>SUM(Tabelle2[[#This Row],[Jan 24 CF]:[Mar 24 CF]])</f>
        <v>0</v>
      </c>
      <c r="CT130" s="95">
        <f>SUM(Tabelle2[[#This Row],[Apr 24 CF]:[Jun 24 CF]])</f>
        <v>0</v>
      </c>
      <c r="CU130" s="95">
        <f>SUM(Tabelle2[[#This Row],[Jul 24 CF]:[Sep 24 CF]])</f>
        <v>0</v>
      </c>
      <c r="CV130" s="95">
        <f>SUM(Tabelle2[[#This Row],[Oct 24 CF]:[Dec 24 CF]])</f>
        <v>0</v>
      </c>
      <c r="CW130" s="98">
        <v>24255</v>
      </c>
      <c r="CX130" s="275">
        <v>9472</v>
      </c>
      <c r="CY130" s="98">
        <v>9450</v>
      </c>
      <c r="CZ130" s="52">
        <v>8890</v>
      </c>
      <c r="DA130" s="52">
        <f>SUM(Tabelle2[[#This Row],[Jan 22 CF]:[Dec 22 CF]])</f>
        <v>7060</v>
      </c>
      <c r="DB130" s="98">
        <f>SUM(Tabelle2[[#This Row],[Jan 23 CF]:[Dec 23 CF]])</f>
        <v>1184</v>
      </c>
      <c r="DC130" s="98">
        <f>SUM(Tabelle2[[#This Row],[Jan 24 CF]:[Dec 24 CF]])</f>
        <v>0</v>
      </c>
      <c r="DD130" s="98">
        <v>0</v>
      </c>
      <c r="DE130" s="98">
        <v>0</v>
      </c>
      <c r="DF130" s="98">
        <v>0</v>
      </c>
      <c r="DG130" s="98">
        <v>0</v>
      </c>
      <c r="DH130" s="98">
        <v>0</v>
      </c>
      <c r="DI130" s="98">
        <v>0</v>
      </c>
      <c r="DJ130" s="98">
        <v>0</v>
      </c>
      <c r="DK130" s="98">
        <v>0</v>
      </c>
      <c r="DL130" s="98">
        <v>0</v>
      </c>
      <c r="DM130" s="98">
        <v>0</v>
      </c>
      <c r="DN130" s="95"/>
      <c r="DO130" s="95"/>
      <c r="DP130" s="226">
        <v>0.95</v>
      </c>
      <c r="DQ130" s="226">
        <v>0.92500000000000004</v>
      </c>
      <c r="DR130" s="226">
        <v>0.8</v>
      </c>
      <c r="DS130" s="226">
        <v>0.85</v>
      </c>
      <c r="DT130" s="226">
        <v>0.9</v>
      </c>
      <c r="DU130" s="226">
        <v>0.9</v>
      </c>
      <c r="DV130" s="226">
        <v>0.9</v>
      </c>
      <c r="DW130" s="226">
        <v>0.9</v>
      </c>
      <c r="DX130" s="226">
        <v>0.9</v>
      </c>
      <c r="DY130" s="226">
        <v>0.9</v>
      </c>
      <c r="DZ130" s="226">
        <v>0.9</v>
      </c>
      <c r="EA130" s="226">
        <v>0.88</v>
      </c>
      <c r="EB130" s="226">
        <v>0.9</v>
      </c>
      <c r="EC130" s="226">
        <v>0.93</v>
      </c>
      <c r="ED130" s="226">
        <v>0.93</v>
      </c>
      <c r="EE130" s="226">
        <v>0.9</v>
      </c>
      <c r="EF130" s="316">
        <v>0.9</v>
      </c>
      <c r="EG130" s="316">
        <v>0.9</v>
      </c>
      <c r="EH130" s="316">
        <v>0</v>
      </c>
      <c r="EI130" s="226">
        <v>0.95</v>
      </c>
      <c r="EJ130" s="226">
        <v>0.95</v>
      </c>
      <c r="EK130" s="226">
        <v>0.95</v>
      </c>
      <c r="EL130" s="226">
        <v>0.97499999999999998</v>
      </c>
      <c r="EM130" s="226">
        <v>0.95</v>
      </c>
      <c r="EN130" s="226">
        <v>0.9</v>
      </c>
      <c r="EO130" s="226">
        <v>0.9</v>
      </c>
      <c r="EP130" s="226">
        <v>0.9</v>
      </c>
      <c r="EQ130" s="226">
        <v>0.9</v>
      </c>
      <c r="ER130" s="226">
        <v>0.9</v>
      </c>
      <c r="ES130" s="226">
        <v>0.9</v>
      </c>
      <c r="ET130" s="226">
        <v>0.9</v>
      </c>
      <c r="EU130" s="226">
        <v>0.9</v>
      </c>
      <c r="EV130" s="226">
        <v>0.9</v>
      </c>
      <c r="EW130" s="226">
        <v>0.9</v>
      </c>
      <c r="EX130" s="226">
        <v>0.9</v>
      </c>
      <c r="EY130" s="226">
        <v>0.9</v>
      </c>
      <c r="EZ130" s="316">
        <v>0</v>
      </c>
      <c r="FA130" s="226">
        <v>0.9</v>
      </c>
      <c r="FB130" s="226">
        <v>0.9</v>
      </c>
      <c r="FC130" s="226">
        <v>0.9</v>
      </c>
      <c r="FD130" s="226">
        <v>0.9</v>
      </c>
      <c r="FE130" s="226">
        <v>0.9</v>
      </c>
      <c r="FF130" s="226">
        <v>0</v>
      </c>
      <c r="FG130" s="226">
        <v>0</v>
      </c>
      <c r="FH130" s="226">
        <v>0</v>
      </c>
      <c r="FI130" s="226">
        <v>0</v>
      </c>
      <c r="FJ130" s="226">
        <v>0</v>
      </c>
      <c r="FK130" s="226">
        <v>0</v>
      </c>
      <c r="FL130" s="226">
        <v>0</v>
      </c>
      <c r="FM130" s="195">
        <f t="shared" si="114"/>
        <v>2368</v>
      </c>
      <c r="FN130" s="195">
        <f t="shared" si="115"/>
        <v>1184</v>
      </c>
      <c r="FO130" s="195">
        <f t="shared" si="116"/>
        <v>1776</v>
      </c>
      <c r="FP130" s="195">
        <f t="shared" si="117"/>
        <v>0</v>
      </c>
      <c r="FQ130" s="195">
        <f t="shared" si="118"/>
        <v>1184</v>
      </c>
      <c r="FR130" s="195">
        <f t="shared" si="119"/>
        <v>0</v>
      </c>
      <c r="FS130" s="195">
        <f t="shared" si="120"/>
        <v>0</v>
      </c>
      <c r="FT130" s="95">
        <f t="shared" si="121"/>
        <v>0</v>
      </c>
      <c r="FU130" s="95">
        <f t="shared" si="122"/>
        <v>592</v>
      </c>
      <c r="FV130" s="95">
        <f t="shared" si="123"/>
        <v>-44</v>
      </c>
      <c r="FW130" s="95">
        <f t="shared" si="124"/>
        <v>0</v>
      </c>
      <c r="FX130" s="95">
        <f t="shared" si="125"/>
        <v>0</v>
      </c>
      <c r="FY130" s="95">
        <f t="shared" si="126"/>
        <v>1184</v>
      </c>
      <c r="FZ130" s="95">
        <f t="shared" si="127"/>
        <v>0</v>
      </c>
      <c r="GA130" s="95">
        <f t="shared" si="107"/>
        <v>0</v>
      </c>
      <c r="GB130" s="95">
        <f t="shared" si="108"/>
        <v>0</v>
      </c>
      <c r="GC130" s="95">
        <f t="shared" si="109"/>
        <v>0</v>
      </c>
      <c r="GD130" s="95">
        <f t="shared" si="110"/>
        <v>0</v>
      </c>
      <c r="GE130" s="95">
        <f t="shared" si="111"/>
        <v>0</v>
      </c>
      <c r="GF130" s="95">
        <f t="shared" si="112"/>
        <v>0</v>
      </c>
      <c r="GG130" s="95">
        <f t="shared" si="113"/>
        <v>0</v>
      </c>
      <c r="GH130" s="95">
        <f t="shared" si="128"/>
        <v>0</v>
      </c>
      <c r="GI130" s="95">
        <f>BW130*Tabelle2[[#This Row],[Nov 2023 AF]]</f>
        <v>0</v>
      </c>
      <c r="GJ130" s="95">
        <f>BX130*Tabelle2[[#This Row],[Dec 2023 AF]]</f>
        <v>0</v>
      </c>
      <c r="GK130" s="95">
        <f>BY130*Tabelle2[[#This Row],[Jan 2024 AF]]</f>
        <v>0</v>
      </c>
      <c r="GL130" s="95">
        <f>BZ130*Tabelle2[[#This Row],[Feb 2024 AF]]</f>
        <v>0</v>
      </c>
      <c r="GM130" s="95">
        <f>CA130*Tabelle2[[#This Row],[Mar 2024 AF]]</f>
        <v>0</v>
      </c>
      <c r="GN130" s="95">
        <f>CB130*Tabelle2[[#This Row],[Apr 2024 AF]]</f>
        <v>0</v>
      </c>
      <c r="GO130" s="95">
        <f>CC130*Tabelle2[[#This Row],[May 2024 AF]]</f>
        <v>0</v>
      </c>
      <c r="GP130" s="95">
        <f>CD130*Tabelle2[[#This Row],[Jun 2024 AF]]</f>
        <v>0</v>
      </c>
      <c r="GQ130" s="95">
        <f>CE130*Tabelle2[[#This Row],[Jul 2024 AF]]</f>
        <v>0</v>
      </c>
      <c r="GR130" s="95">
        <f>CF130*Tabelle2[[#This Row],[Aug 2024 AF]]</f>
        <v>0</v>
      </c>
      <c r="GS130" s="95">
        <f>CG130*Tabelle2[[#This Row],[Sep 2024 AF]]</f>
        <v>0</v>
      </c>
      <c r="GT130" s="95">
        <f>CH130*Tabelle2[[#This Row],[Oct 2024 AF]]</f>
        <v>0</v>
      </c>
      <c r="GU130" s="95">
        <f>CI130*Tabelle2[[#This Row],[Nov 2024 AF]]</f>
        <v>0</v>
      </c>
      <c r="GV130" s="95">
        <f>CJ130*Tabelle2[[#This Row],[Dec 2024 AF]]</f>
        <v>0</v>
      </c>
      <c r="GW130" s="95">
        <f>SUM(Tabelle2[[#This Row],[Jan 22 NF]:[Mar 22 NF]])</f>
        <v>5328</v>
      </c>
      <c r="GX130" s="95">
        <f>SUM(Tabelle2[[#This Row],[Apr 22 NF]:[Jun 22 NF]])</f>
        <v>1184</v>
      </c>
      <c r="GY130" s="95">
        <f>SUM(Tabelle2[[#This Row],[Jul 22 NF]:[Sep 22 NF]])</f>
        <v>592</v>
      </c>
      <c r="GZ130" s="95">
        <f>SUM(Tabelle2[[#This Row],[Oct 22 NF]:[Dec 22 NF]])</f>
        <v>-44</v>
      </c>
      <c r="HA130" s="98">
        <f>SUM(Tabelle2[[#This Row],[Jan 23 NF]:[Mar 23 NF]])</f>
        <v>1184</v>
      </c>
      <c r="HB130" s="98">
        <f>SUM(Tabelle2[[#This Row],[Apr 23 NF]:[Jun 23 NF]])</f>
        <v>0</v>
      </c>
      <c r="HC130" s="98">
        <f>SUM(Tabelle2[[#This Row],[Jul 23 NF]:[Sep 23 NF]])</f>
        <v>0</v>
      </c>
      <c r="HD130" s="98">
        <f>SUM(Tabelle2[[#This Row],[Oct 23 NF]:[Dec 23 NF]])</f>
        <v>0</v>
      </c>
      <c r="HE130" s="95">
        <f>SUM(Tabelle2[[#This Row],[Jan 24 NF]:[Mar 24 NF]])</f>
        <v>0</v>
      </c>
      <c r="HF130" s="98">
        <f>SUM(Tabelle2[[#This Row],[Apr 24 NF]:[Jun 24 NF]])</f>
        <v>0</v>
      </c>
      <c r="HG130" s="98">
        <f>SUM(Tabelle2[[#This Row],[Jul 24 NF]:[Sep 24 NF]])</f>
        <v>0</v>
      </c>
      <c r="HH130" s="98">
        <f>SUM(Tabelle2[[#This Row],[Oct 24 NF]:[Dec 24 NF]])</f>
        <v>0</v>
      </c>
      <c r="HI130" s="95">
        <v>0</v>
      </c>
      <c r="HJ130" s="95">
        <v>0</v>
      </c>
      <c r="HK130" s="95">
        <v>0</v>
      </c>
      <c r="HL130" s="95">
        <v>0</v>
      </c>
      <c r="HM130" s="95">
        <v>0</v>
      </c>
      <c r="HN130" s="95">
        <v>0</v>
      </c>
      <c r="HO130" s="95">
        <v>0</v>
      </c>
      <c r="HP130" s="95">
        <v>0</v>
      </c>
      <c r="HQ130" s="95">
        <v>0</v>
      </c>
      <c r="HR130" s="95">
        <v>0</v>
      </c>
      <c r="HS130" s="95">
        <v>0</v>
      </c>
      <c r="HT130" s="95">
        <v>592</v>
      </c>
      <c r="HU130" s="95">
        <v>9242</v>
      </c>
      <c r="HV130" s="98">
        <v>24255</v>
      </c>
      <c r="HW130" s="98">
        <v>9472</v>
      </c>
      <c r="HX130" s="98">
        <v>9450</v>
      </c>
      <c r="HY130" s="98">
        <v>8890</v>
      </c>
      <c r="HZ130" s="98">
        <f>SUM(Tabelle2[[#This Row],[Jan 22 NF]:[Dec 22 NF]])</f>
        <v>7060</v>
      </c>
      <c r="IA130" s="98">
        <f>SUM(Tabelle2[[#This Row],[Jan 23 NF]:[Dec 23 NF]])</f>
        <v>1184</v>
      </c>
      <c r="IB130" s="98">
        <f>SUM(Tabelle2[[#This Row],[Jan 24 NF]:[Dec 24 NF]])</f>
        <v>0</v>
      </c>
      <c r="IC130" s="98">
        <f>IFERROR(Tabelle2[[#This Row],[2025 CF]]*Tabelle2[[#This Row],[2025 AF]],0)</f>
        <v>0</v>
      </c>
      <c r="ID130" s="98">
        <f>IFERROR(Tabelle2[[#This Row],[2026 CF]]*Tabelle2[[#This Row],[2026 AF]],0)</f>
        <v>0</v>
      </c>
      <c r="IE130" s="98">
        <f>IFERROR(Tabelle2[[#This Row],[2027 CF]]*Tabelle2[[#This Row],[2027 AF]],0)</f>
        <v>0</v>
      </c>
      <c r="IF130" s="98">
        <f>IFERROR(Tabelle2[[#This Row],[2028 CF]]*Tabelle2[[#This Row],[2028 AF]],0)</f>
        <v>0</v>
      </c>
      <c r="IG130" s="98">
        <f>IFERROR(Tabelle2[[#This Row],[2029 CF]]*Tabelle2[[#This Row],[2029 AF]],0)</f>
        <v>0</v>
      </c>
      <c r="IH130" s="98">
        <f>IFERROR(Tabelle2[[#This Row],[2030 CF]]*Tabelle2[[#This Row],[2030 AF]],0)</f>
        <v>0</v>
      </c>
      <c r="II130" s="98">
        <f>IFERROR(Tabelle2[[#This Row],[2031 CF]]*Tabelle2[[#This Row],[2031 AF]],0)</f>
        <v>0</v>
      </c>
      <c r="IJ130" s="98">
        <f>IFERROR(Tabelle2[[#This Row],[2032 CF]]*Tabelle2[[#This Row],[2032 AF]],0)</f>
        <v>0</v>
      </c>
      <c r="IK130" s="98">
        <f>IFERROR(Tabelle2[[#This Row],[2033 CF]]*Tabelle2[[#This Row],[2033 AF]],0)</f>
        <v>0</v>
      </c>
      <c r="IL130" s="98">
        <f>IFERROR(Tabelle2[[#This Row],[2034 CF]]*Tabelle2[[#This Row],[2034 AF]],0)</f>
        <v>0</v>
      </c>
      <c r="IM130" s="98">
        <f>IFERROR(Tabelle2[[#This Row],[2035 CF]]*Tabelle2[[#This Row],[2035 AF]],0)</f>
        <v>0</v>
      </c>
      <c r="IN130" s="51">
        <v>0</v>
      </c>
      <c r="IO130" s="51">
        <v>873.79200000000014</v>
      </c>
      <c r="IP130" s="51">
        <v>0</v>
      </c>
      <c r="IQ130" s="51">
        <v>0</v>
      </c>
      <c r="IR130" s="51">
        <v>0</v>
      </c>
      <c r="IS130" s="51">
        <v>959.04000000000008</v>
      </c>
      <c r="IT130" s="51">
        <v>0</v>
      </c>
      <c r="IU130" s="51">
        <v>0</v>
      </c>
      <c r="IV130" s="51">
        <v>0</v>
      </c>
      <c r="IW130" s="51">
        <v>959.04000000000008</v>
      </c>
      <c r="IX130" s="51">
        <v>0</v>
      </c>
      <c r="IY130" s="51">
        <v>0</v>
      </c>
      <c r="IZ130" s="199">
        <v>873.79200000000014</v>
      </c>
      <c r="JA130" s="199">
        <v>959.04000000000008</v>
      </c>
      <c r="JB130" s="199">
        <v>0</v>
      </c>
      <c r="JC130" s="199">
        <v>959.04000000000008</v>
      </c>
      <c r="JD130" s="199">
        <v>2791.8720000000003</v>
      </c>
      <c r="JE130" s="196">
        <v>0</v>
      </c>
      <c r="JF130" s="196">
        <v>0</v>
      </c>
      <c r="JG130" s="196">
        <v>0</v>
      </c>
      <c r="JH130" s="196">
        <v>0</v>
      </c>
      <c r="JI130" s="196">
        <v>0</v>
      </c>
      <c r="JJ130" s="196">
        <v>0</v>
      </c>
      <c r="JK130" s="196">
        <v>0</v>
      </c>
      <c r="JL130" s="196">
        <v>0</v>
      </c>
      <c r="JM130" s="196">
        <v>0</v>
      </c>
      <c r="JN130" s="196">
        <v>0</v>
      </c>
      <c r="JO130" s="196">
        <v>0</v>
      </c>
      <c r="JP130" s="196">
        <v>0</v>
      </c>
      <c r="JQ130" s="196">
        <f>SUM(Tabelle2[[#This Row],[Jan-23B]:[Mar-23B]])</f>
        <v>0</v>
      </c>
      <c r="JR130" s="196">
        <f>SUM(Tabelle2[[#This Row],[Apr-23B]:[Jun-23B]])</f>
        <v>0</v>
      </c>
      <c r="JS130" s="196">
        <f>SUM(Tabelle2[[#This Row],[Jul-23B]:[Sep-23B]])</f>
        <v>0</v>
      </c>
      <c r="JT130" s="196">
        <f>SUM(Tabelle2[[#This Row],[Oct-23B]:[Dec-23B]])</f>
        <v>0</v>
      </c>
      <c r="JU130" s="196">
        <f>SUM(Tabelle2[[#This Row],[1Q23 B1]:[4Q23 B]])</f>
        <v>0</v>
      </c>
      <c r="JV130" s="196">
        <v>0</v>
      </c>
      <c r="JW130" s="196">
        <v>0</v>
      </c>
      <c r="JX130" s="196">
        <v>0</v>
      </c>
      <c r="JY130" s="196">
        <v>0</v>
      </c>
      <c r="JZ130" s="196">
        <v>0</v>
      </c>
      <c r="KA130" s="196">
        <v>0</v>
      </c>
      <c r="KB130" s="196">
        <v>0</v>
      </c>
      <c r="KC130" s="196">
        <v>0</v>
      </c>
      <c r="KD130" s="196">
        <v>0</v>
      </c>
      <c r="KE130" s="196">
        <v>0</v>
      </c>
      <c r="KF130" s="196" t="str">
        <f>IF(SUM(Tabelle2[[#This Row],[2018 NF]:[2028 NF]],Tabelle2[[#This Row],[2023 B]])&gt;0,"yes","no")</f>
        <v>yes</v>
      </c>
      <c r="KG130" s="196" t="str">
        <f>IFERROR(INDEX(Tabelle2[[#Headers],[2005 NF]:[2034 NF]],MATCH(TRUE,INDEX(Tabelle2[[#This Row],[2005 NF]:[2034 NF]]&gt;1000,),0)),0)</f>
        <v>2017 NF</v>
      </c>
      <c r="KH130" s="196" t="str">
        <f>IFERROR(LOOKUP(2,1/(Tabelle2[[#This Row],[2005 NF]:[2035 NF]]&gt;1000),Tabelle2[[#Headers],[2005 NF]:[2035 NF]]),0)</f>
        <v>2023 NF</v>
      </c>
      <c r="KI130" s="196">
        <f>SUM(Tabelle2[[#This Row],[Jan 23 NF]:[Mar 23 NF]])</f>
        <v>1184</v>
      </c>
      <c r="KJ130" s="196">
        <f>SUM(Tabelle2[[#This Row],[Jan-23B]:[Mar-23B]])</f>
        <v>0</v>
      </c>
      <c r="KK130" s="52">
        <v>203.60134329600004</v>
      </c>
      <c r="KL130" s="52">
        <v>101.80067164800002</v>
      </c>
      <c r="KM130" s="52">
        <v>152.70100747200001</v>
      </c>
      <c r="KN130" s="52">
        <v>0</v>
      </c>
      <c r="KO130" s="52">
        <v>101.80067164800002</v>
      </c>
      <c r="KP130" s="52">
        <v>0</v>
      </c>
      <c r="KQ130" s="52">
        <v>0</v>
      </c>
      <c r="KR130" s="52">
        <v>0</v>
      </c>
      <c r="KS130" s="52">
        <v>50.90033582400001</v>
      </c>
      <c r="KT130" s="52">
        <v>-3.7831330680000006</v>
      </c>
      <c r="KU130" s="52">
        <v>0</v>
      </c>
      <c r="KV130" s="52">
        <v>0</v>
      </c>
      <c r="KW130" s="52">
        <v>101.80067164800002</v>
      </c>
      <c r="KX130" s="52">
        <v>0</v>
      </c>
      <c r="KY130" s="52">
        <v>0</v>
      </c>
      <c r="KZ130" s="52">
        <v>0</v>
      </c>
      <c r="LA130" s="52" t="e">
        <f>$AV130*2.204623/#REF!*$AP130*Tabelle2[[#This Row],[May 23 NF]]</f>
        <v>#REF!</v>
      </c>
      <c r="LB130" s="52" t="e">
        <f>$AV130*2.204623/#REF!*$AP130*Tabelle2[[#This Row],[Jun 23 NF]]</f>
        <v>#REF!</v>
      </c>
      <c r="LC130" s="52" t="e">
        <f>$AV130*2.204623/#REF!*$AP130*Tabelle2[[#This Row],[Jul 23 NF]]</f>
        <v>#REF!</v>
      </c>
      <c r="LD130" s="52" t="e">
        <f>$AV130*2.204623/#REF!*$AP130*Tabelle2[[#This Row],[Aug 23 NF]]</f>
        <v>#REF!</v>
      </c>
      <c r="LE130" s="52" t="e">
        <f>$AV130*2.204623/#REF!*$AP130*Tabelle2[[#This Row],[Sep 23 NF]]</f>
        <v>#REF!</v>
      </c>
      <c r="LF130" s="52" t="e">
        <f>$AV130*2.204623/#REF!*$AP130*Tabelle2[[#This Row],[Oct 23 NF]]</f>
        <v>#REF!</v>
      </c>
      <c r="LG130" s="52" t="e">
        <f>$AV130*2.204623/#REF!*$AP130*Tabelle2[[#This Row],[Nov 23 NF]]</f>
        <v>#REF!</v>
      </c>
      <c r="LH130" s="52" t="e">
        <f>$AV130*2.204623/#REF!*$AP130*Tabelle2[[#This Row],[Dec 23 NF]]</f>
        <v>#REF!</v>
      </c>
      <c r="LI130" s="52" t="e">
        <f>$AV130*2.204623/#REF!*$AP130*Tabelle2[[#This Row],[Jan 24 NF]]</f>
        <v>#REF!</v>
      </c>
      <c r="LJ130" s="52" t="e">
        <f>$AV130*2.204623/#REF!*$AP130*Tabelle2[[#This Row],[Feb 24 NF]]</f>
        <v>#REF!</v>
      </c>
      <c r="LK130" s="52" t="e">
        <f>$AV130*2.204623/#REF!*$AP130*Tabelle2[[#This Row],[Mar 24 NF]]</f>
        <v>#REF!</v>
      </c>
      <c r="LL130" s="52" t="e">
        <f>$AV130*2.204623/#REF!*$AP130*Tabelle2[[#This Row],[Apr 24 NF]]</f>
        <v>#REF!</v>
      </c>
      <c r="LM130" s="52" t="e">
        <f>$AV130*2.204623/#REF!*$AP130*Tabelle2[[#This Row],[May 24 NF]]</f>
        <v>#REF!</v>
      </c>
      <c r="LN130" s="52" t="e">
        <f>$AV130*2.204623/#REF!*$AP130*Tabelle2[[#This Row],[Jun 24 NF]]</f>
        <v>#REF!</v>
      </c>
      <c r="LO130" s="52" t="e">
        <f>$AV130*2.204623/#REF!*$AP130*Tabelle2[[#This Row],[Jul 24 NF]]</f>
        <v>#REF!</v>
      </c>
      <c r="LP130" s="52" t="e">
        <f>$AV130*2.204623/#REF!*$AP130*Tabelle2[[#This Row],[Aug 24 NF]]</f>
        <v>#REF!</v>
      </c>
      <c r="LQ130" s="52" t="e">
        <f>$AV130*2.204623/#REF!*$AP130*Tabelle2[[#This Row],[Sep 24 NF]]</f>
        <v>#REF!</v>
      </c>
      <c r="LR130" s="52" t="e">
        <f>$AV130*2.204623/#REF!*$AP130*Tabelle2[[#This Row],[Oct 24 NF]]</f>
        <v>#REF!</v>
      </c>
      <c r="LS130" s="52" t="e">
        <f>$AV130*2.204623/#REF!*$AP130*Tabelle2[[#This Row],[Nov 24 NF]]</f>
        <v>#REF!</v>
      </c>
      <c r="LT130" s="52" t="e">
        <f>$AV130*2.204623/#REF!*$AP130*Tabelle2[[#This Row],[Dec 24 NF]]</f>
        <v>#REF!</v>
      </c>
      <c r="LU130" s="198">
        <f>SUM(Tabelle2[[#This Row],[Jan 22 EV]:[Mar 22 EV]])</f>
        <v>458.10302241600004</v>
      </c>
      <c r="LV130" s="198">
        <f>SUM(Tabelle2[[#This Row],[Apr 22 EV]:[Jun 22 EV]])</f>
        <v>101.80067164800002</v>
      </c>
      <c r="LW130" s="198">
        <f>SUM(Tabelle2[[#This Row],[Jul 22 EV]:[Sep 22 EV]])</f>
        <v>50.90033582400001</v>
      </c>
      <c r="LX130" s="198">
        <f>SUM(Tabelle2[[#This Row],[Oct 22 EV]:[Dec 22 EV]])</f>
        <v>-3.7831330680000006</v>
      </c>
      <c r="LY130" s="198">
        <f>SUM(Tabelle2[[#This Row],[Jan 23 EV]:[Mar 23 EV]])</f>
        <v>101.80067164800002</v>
      </c>
      <c r="LZ130" s="198" t="e">
        <f>SUM(Tabelle2[[#This Row],[Apr 23 EV]:[Jun 23 EV]])</f>
        <v>#REF!</v>
      </c>
      <c r="MA130" s="198" t="e">
        <f>SUM(Tabelle2[[#This Row],[Jul 23 EV]:[Sep 23 EV]])</f>
        <v>#REF!</v>
      </c>
      <c r="MB130" s="198" t="e">
        <f>SUM(Tabelle2[[#This Row],[Oct 23 EV]:[Dec 23 EV]])</f>
        <v>#REF!</v>
      </c>
      <c r="MC130" s="198" t="e">
        <f>SUM(Tabelle2[[#This Row],[Jan 24 EV]:[Mar 24 EV]])</f>
        <v>#REF!</v>
      </c>
      <c r="MD130" s="198" t="e">
        <f>SUM(Tabelle2[[#This Row],[Apr 24 EV]:[Jun 24 EV]])</f>
        <v>#REF!</v>
      </c>
      <c r="ME130" s="198" t="e">
        <f>SUM(Tabelle2[[#This Row],[Jul 24 EV]:[Sep 24 EV]])</f>
        <v>#REF!</v>
      </c>
      <c r="MF130" s="198" t="e">
        <f>SUM(Tabelle2[[#This Row],[Oct 24 EV]:[Dec 24 EV]])</f>
        <v>#REF!</v>
      </c>
      <c r="MG130" s="68">
        <v>0</v>
      </c>
      <c r="MH130" s="68">
        <v>0</v>
      </c>
      <c r="MI130" s="68">
        <v>0</v>
      </c>
      <c r="MJ130" s="68">
        <v>0</v>
      </c>
      <c r="MK130" s="68">
        <v>0</v>
      </c>
      <c r="ML130" s="68">
        <v>0</v>
      </c>
      <c r="MM130" s="68">
        <v>0</v>
      </c>
      <c r="MN130" s="68">
        <v>0</v>
      </c>
      <c r="MO130" s="68">
        <v>0</v>
      </c>
      <c r="MP130" s="98">
        <v>50.90033582400001</v>
      </c>
      <c r="MQ130" s="98" t="e">
        <f>$AS130*2.204623/#REF!*$AP130*HU130</f>
        <v>#REF!</v>
      </c>
      <c r="MR130" s="98" t="e">
        <f>$AT130*2.204623/#REF!*$AP130*HV130</f>
        <v>#REF!</v>
      </c>
      <c r="MS130" s="98">
        <v>814.40537318400004</v>
      </c>
      <c r="MT130" s="98">
        <v>812.51380665000022</v>
      </c>
      <c r="MU130" s="98">
        <v>764.36484033000022</v>
      </c>
      <c r="MV130" s="98">
        <f>SUM(Tabelle2[[#This Row],[Jan 22 EV]:[Dec 22 EV]])</f>
        <v>607.02089682000008</v>
      </c>
      <c r="MW130" s="98" t="e">
        <f>SUM(Tabelle2[[#This Row],[Jan 23 EV]:[Dec 23 EV]])</f>
        <v>#REF!</v>
      </c>
      <c r="MX130" s="98" t="e">
        <f>SUM(Tabelle2[[#This Row],[Jan 24 EV]:[Dec 24 EV]])</f>
        <v>#REF!</v>
      </c>
      <c r="MY130" s="98">
        <f t="shared" si="95"/>
        <v>0</v>
      </c>
      <c r="MZ130" s="98">
        <f t="shared" si="96"/>
        <v>0</v>
      </c>
      <c r="NA130" s="98">
        <f t="shared" si="97"/>
        <v>0</v>
      </c>
      <c r="NB130" s="98">
        <f t="shared" si="98"/>
        <v>0</v>
      </c>
      <c r="NC130" s="52">
        <v>0</v>
      </c>
      <c r="ND130" s="52">
        <v>75.128895676224019</v>
      </c>
      <c r="NE130" s="52">
        <v>0</v>
      </c>
      <c r="NF130" s="52">
        <v>0</v>
      </c>
      <c r="NG130" s="52">
        <v>0</v>
      </c>
      <c r="NH130" s="52">
        <v>82.45854403488002</v>
      </c>
      <c r="NI130" s="52">
        <v>0</v>
      </c>
      <c r="NJ130" s="52">
        <v>0</v>
      </c>
      <c r="NK130" s="52">
        <v>0</v>
      </c>
      <c r="NL130" s="52">
        <v>82.45854403488002</v>
      </c>
      <c r="NM130" s="52">
        <v>0</v>
      </c>
      <c r="NN130" s="52">
        <v>0</v>
      </c>
      <c r="NO130" s="198">
        <f t="shared" si="102"/>
        <v>75.128895676224019</v>
      </c>
      <c r="NP130" s="198">
        <f t="shared" si="103"/>
        <v>82.45854403488002</v>
      </c>
      <c r="NQ130" s="198">
        <f t="shared" si="104"/>
        <v>0</v>
      </c>
      <c r="NR130" s="198">
        <f t="shared" si="105"/>
        <v>82.45854403488002</v>
      </c>
      <c r="NS130" s="198">
        <f t="shared" si="106"/>
        <v>240.04598374598405</v>
      </c>
      <c r="NT130" s="198">
        <v>0</v>
      </c>
      <c r="NU130" s="198">
        <v>0</v>
      </c>
      <c r="NV130" s="198">
        <v>0</v>
      </c>
      <c r="NW130" s="198">
        <v>0</v>
      </c>
      <c r="NX130" s="198">
        <v>0</v>
      </c>
      <c r="NY130" s="198">
        <v>0</v>
      </c>
      <c r="NZ130" s="198">
        <v>0</v>
      </c>
      <c r="OA130" s="198">
        <v>0</v>
      </c>
      <c r="OB130" s="198">
        <v>0</v>
      </c>
      <c r="OC130" s="198">
        <v>0</v>
      </c>
      <c r="OD130" s="198">
        <v>0</v>
      </c>
      <c r="OE130" s="198">
        <v>0</v>
      </c>
      <c r="OF130" s="198">
        <f>SUM(Tabelle2[[#This Row],[Jan 23 B EV]:[Mar 23 B EV]])</f>
        <v>0</v>
      </c>
      <c r="OG130" s="198">
        <f>SUM(Tabelle2[[#This Row],[Apr 23 B EV]:[Jun 23 B EV]])</f>
        <v>0</v>
      </c>
      <c r="OH130" s="198">
        <f>SUM(Tabelle2[[#This Row],[Jul 23 B EV]:[Sep 23 B EV]])</f>
        <v>0</v>
      </c>
      <c r="OI130" s="198">
        <f>SUM(Tabelle2[[#This Row],[Oct 23 B EV]:[Dec 23 B EV]])</f>
        <v>0</v>
      </c>
      <c r="OJ130" s="198">
        <f>SUM(Tabelle2[[#This Row],[Jan 23 B EV]:[Dec 23 B EV]])</f>
        <v>0</v>
      </c>
      <c r="OK130" s="68"/>
      <c r="OL130" s="68"/>
      <c r="OM130" s="43" t="s">
        <v>973</v>
      </c>
      <c r="ON130" s="43">
        <v>0</v>
      </c>
      <c r="OO130" s="43">
        <v>0</v>
      </c>
      <c r="OP130" s="43">
        <v>0</v>
      </c>
      <c r="OQ130" s="68"/>
      <c r="OR130" s="68"/>
      <c r="OS130" s="68"/>
      <c r="OT130" s="68"/>
      <c r="OU130" s="68"/>
      <c r="OV130" s="68"/>
      <c r="OW130" s="68"/>
      <c r="OX130" s="198" t="s">
        <v>1229</v>
      </c>
      <c r="OY130" s="198" t="s">
        <v>1229</v>
      </c>
      <c r="OZ130" s="198" t="s">
        <v>1229</v>
      </c>
      <c r="PA130" s="198" t="s">
        <v>1229</v>
      </c>
      <c r="PB130" s="353" t="s">
        <v>1229</v>
      </c>
      <c r="PC130" s="130" t="s">
        <v>57</v>
      </c>
      <c r="PD130" s="53" t="s">
        <v>40</v>
      </c>
      <c r="PE130" s="53" t="s">
        <v>159</v>
      </c>
      <c r="PF130" s="53" t="s">
        <v>39</v>
      </c>
      <c r="PG130" s="53">
        <v>0</v>
      </c>
      <c r="PH130" s="53">
        <v>0</v>
      </c>
      <c r="PI130" s="53">
        <v>1</v>
      </c>
      <c r="PJ130" s="53" t="s">
        <v>39</v>
      </c>
      <c r="PK130" s="53">
        <v>0</v>
      </c>
      <c r="PL130" s="53">
        <v>0</v>
      </c>
      <c r="PM130" s="334"/>
      <c r="PN130" s="53" t="s">
        <v>979</v>
      </c>
      <c r="PO130" s="53" t="s">
        <v>17</v>
      </c>
      <c r="PP130" s="200">
        <v>2579.1424208577623</v>
      </c>
      <c r="PQ130" s="56">
        <v>2390.5855887510174</v>
      </c>
      <c r="PR130" s="56">
        <v>2563.0833333333335</v>
      </c>
      <c r="PS130" s="56">
        <v>2595</v>
      </c>
      <c r="PT130" s="200">
        <v>2321.6666666666665</v>
      </c>
      <c r="PU130" s="200">
        <v>2229.5416666666665</v>
      </c>
      <c r="PV130" s="200">
        <v>2983.4976851851857</v>
      </c>
      <c r="PW130" s="200">
        <v>3542.4709444775326</v>
      </c>
      <c r="PX130" s="200" t="e">
        <f>IF($PI130=1,SUMIF(#REF!,$PF130,#REF!),SUMIF(#REF!,$PJ130,#REF!))</f>
        <v>#REF!</v>
      </c>
      <c r="PY130" s="200" t="e">
        <f>IF($PI130=1,SUMIF(#REF!,$PF130,#REF!),SUMIF(#REF!,$PJ130,#REF!))</f>
        <v>#REF!</v>
      </c>
      <c r="PZ130" s="200" t="e">
        <f>IF($PI130=1,SUMIF(#REF!,$PF130,#REF!),SUMIF(#REF!,$PJ130,#REF!))</f>
        <v>#REF!</v>
      </c>
      <c r="QA130" s="200" t="e">
        <f>IF($PI130=1,SUMIF(#REF!,$PF130,#REF!),SUMIF(#REF!,$PJ130,#REF!))</f>
        <v>#REF!</v>
      </c>
      <c r="QB130" s="200" t="e">
        <f>IF($PI130=1,SUMIF(#REF!,$PF130,#REF!),SUMIF(#REF!,$PJ130,#REF!))</f>
        <v>#REF!</v>
      </c>
      <c r="QC130" s="200" t="e">
        <f>IF($PI130=1,SUMIF(#REF!,$PF130,#REF!),SUMIF(#REF!,$PJ130,#REF!))</f>
        <v>#REF!</v>
      </c>
      <c r="QD130" s="57">
        <f t="shared" si="99"/>
        <v>3.3563821666064282</v>
      </c>
      <c r="QE130" s="57">
        <f t="shared" si="100"/>
        <v>3.5985689999999999</v>
      </c>
      <c r="QF130" s="57">
        <f t="shared" si="94"/>
        <v>3.6433799999999996</v>
      </c>
      <c r="QG130" s="57">
        <f t="shared" si="101"/>
        <v>3.2596199999999995</v>
      </c>
      <c r="QH130" s="57">
        <f t="shared" ref="QH130:QH160" si="129">($AW130*(1+$AZ130))*(PU130*(1+$PG130)+$PH130)/1000</f>
        <v>3.1302764999999995</v>
      </c>
      <c r="QI130" s="57">
        <f t="shared" ref="QI130:QI160" si="130">($AW130*(1+$AZ130))*(PV130*(1+$PG130)+$PH130)/1000</f>
        <v>4.1888307500000002</v>
      </c>
      <c r="QJ130" s="57">
        <f>IF(Tabelle2[[#This Row],[Index and Premium Usage]]=1,($AW130*(1+$AZ130))*(PW130*(1+$PG130)+$PH130)/1000,($AW130*(1+$AZ130))*(PW130*(1+$PG130)+$PK130)/1000)</f>
        <v>4.9736292060464553</v>
      </c>
      <c r="QK130" s="57" t="e">
        <f>IF($PI130=1,($AW130*(1+$AY130))*(PX130*(1+$PG130)+$PH130)/1000,($AW130*(1+$AZ130))*(PX130*(1+$PG130)+$PK130+Tabelle2[[#This Row],[Premium VW 2023]])/1000)</f>
        <v>#REF!</v>
      </c>
      <c r="QL130" s="57" t="e">
        <f t="shared" si="89"/>
        <v>#REF!</v>
      </c>
      <c r="QM130" s="57" t="e">
        <f t="shared" si="90"/>
        <v>#REF!</v>
      </c>
      <c r="QN130" s="57" t="e">
        <f t="shared" si="91"/>
        <v>#REF!</v>
      </c>
      <c r="QO130" s="57" t="e">
        <f t="shared" si="92"/>
        <v>#REF!</v>
      </c>
      <c r="QP130" s="57" t="e">
        <f t="shared" si="93"/>
        <v>#REF!</v>
      </c>
    </row>
    <row r="131" spans="1:458" ht="15" customHeight="1">
      <c r="A131" s="94" t="s">
        <v>861</v>
      </c>
      <c r="B131" s="94" t="s">
        <v>87</v>
      </c>
      <c r="C131" s="94" t="s">
        <v>1553</v>
      </c>
      <c r="D131" s="2" t="s">
        <v>108</v>
      </c>
      <c r="E131" s="173" t="s">
        <v>304</v>
      </c>
      <c r="F131" s="2" t="s">
        <v>304</v>
      </c>
      <c r="G131" s="2" t="s">
        <v>304</v>
      </c>
      <c r="H131" s="2" t="s">
        <v>1558</v>
      </c>
      <c r="I131" s="188" t="s">
        <v>248</v>
      </c>
      <c r="J131" s="2" t="s">
        <v>1400</v>
      </c>
      <c r="K131" s="2" t="s">
        <v>28</v>
      </c>
      <c r="L131" s="2" t="s">
        <v>28</v>
      </c>
      <c r="M131" s="2" t="s">
        <v>484</v>
      </c>
      <c r="N131" s="2">
        <v>0</v>
      </c>
      <c r="O131" s="64"/>
      <c r="P131" s="3">
        <v>0</v>
      </c>
      <c r="Q131" s="2">
        <v>0</v>
      </c>
      <c r="R131" s="63"/>
      <c r="S131" s="63"/>
      <c r="T131" s="94" t="s">
        <v>1282</v>
      </c>
      <c r="U131" s="63" t="s">
        <v>14</v>
      </c>
      <c r="V131" s="63"/>
      <c r="W131" s="63"/>
      <c r="X131" s="94"/>
      <c r="Y131" s="2" t="s">
        <v>66</v>
      </c>
      <c r="Z131" s="2" t="s">
        <v>261</v>
      </c>
      <c r="AA131" s="2" t="s">
        <v>485</v>
      </c>
      <c r="AB131" s="2">
        <v>0</v>
      </c>
      <c r="AC131" s="2" t="s">
        <v>1056</v>
      </c>
      <c r="AD131" s="63"/>
      <c r="AE131" s="63"/>
      <c r="AF131" s="63" t="s">
        <v>119</v>
      </c>
      <c r="AG131" s="2">
        <v>0</v>
      </c>
      <c r="AH131" s="2">
        <v>0</v>
      </c>
      <c r="AI131" s="2">
        <v>0</v>
      </c>
      <c r="AJ131" s="63" t="s">
        <v>120</v>
      </c>
      <c r="AK131" s="66"/>
      <c r="AL131" s="67"/>
      <c r="AM131" s="67"/>
      <c r="AN131" s="67"/>
      <c r="AO131" s="67"/>
      <c r="AP131" s="67">
        <v>1</v>
      </c>
      <c r="AQ131" s="33"/>
      <c r="AR131" s="37">
        <v>1.24</v>
      </c>
      <c r="AS131" s="67">
        <v>1.24</v>
      </c>
      <c r="AT131" s="67">
        <v>1.24</v>
      </c>
      <c r="AU131" s="33">
        <v>1.24</v>
      </c>
      <c r="AV131" s="33">
        <v>1.24</v>
      </c>
      <c r="AW131" s="33">
        <v>1.24</v>
      </c>
      <c r="AX131" s="193"/>
      <c r="AY131" s="61">
        <v>0.2</v>
      </c>
      <c r="AZ131" s="61">
        <v>0.2</v>
      </c>
      <c r="BA131" s="96">
        <v>0</v>
      </c>
      <c r="BB131" s="96">
        <v>0</v>
      </c>
      <c r="BC131" s="96">
        <v>-5</v>
      </c>
      <c r="BD131" s="96">
        <v>0</v>
      </c>
      <c r="BE131" s="133">
        <v>0</v>
      </c>
      <c r="BF131" s="133">
        <v>0</v>
      </c>
      <c r="BG131" s="133">
        <v>0</v>
      </c>
      <c r="BH131" s="133">
        <v>0</v>
      </c>
      <c r="BI131" s="133">
        <v>0</v>
      </c>
      <c r="BJ131" s="133">
        <v>576</v>
      </c>
      <c r="BK131" s="133">
        <v>0</v>
      </c>
      <c r="BL131" s="133">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0</v>
      </c>
      <c r="CF131" s="96">
        <v>0</v>
      </c>
      <c r="CG131" s="96">
        <v>0</v>
      </c>
      <c r="CH131" s="96">
        <v>0</v>
      </c>
      <c r="CI131" s="96">
        <v>0</v>
      </c>
      <c r="CJ131" s="96">
        <v>0</v>
      </c>
      <c r="CK131" s="95">
        <f>SUM(Tabelle2[[#This Row],[Jan 22 CF]:[Mar 22 CF]])</f>
        <v>-5</v>
      </c>
      <c r="CL131" s="95">
        <f>SUM(Tabelle2[[#This Row],[Apr 22 CF]:[Jun 22 CF]])</f>
        <v>0</v>
      </c>
      <c r="CM131" s="95">
        <f>SUM(Tabelle2[[#This Row],[Jul 22 CF]:[Sep 22 CF]])</f>
        <v>0</v>
      </c>
      <c r="CN131" s="95">
        <f>SUM(Tabelle2[[#This Row],[Oct 22 CF]:[Dec 22 CF]])</f>
        <v>576</v>
      </c>
      <c r="CO131" s="95">
        <f>SUM(Tabelle2[[#This Row],[Jan 23 CF]:[Mar 23 CF]])</f>
        <v>0</v>
      </c>
      <c r="CP131" s="95">
        <f>SUM(Tabelle2[[#This Row],[Apr 23 CF]:[Jun 23 CF]])</f>
        <v>0</v>
      </c>
      <c r="CQ131" s="95">
        <f>SUM(Tabelle2[[#This Row],[Jul 23 CF]:[Sep 23 CF]])</f>
        <v>0</v>
      </c>
      <c r="CR131" s="95">
        <f>SUM(Tabelle2[[#This Row],[Oct 23 CF]:[Dec 23 CF]])</f>
        <v>0</v>
      </c>
      <c r="CS131" s="95">
        <f>SUM(Tabelle2[[#This Row],[Jan 24 CF]:[Mar 24 CF]])</f>
        <v>0</v>
      </c>
      <c r="CT131" s="95">
        <f>SUM(Tabelle2[[#This Row],[Apr 24 CF]:[Jun 24 CF]])</f>
        <v>0</v>
      </c>
      <c r="CU131" s="95">
        <f>SUM(Tabelle2[[#This Row],[Jul 24 CF]:[Sep 24 CF]])</f>
        <v>0</v>
      </c>
      <c r="CV131" s="95">
        <f>SUM(Tabelle2[[#This Row],[Oct 24 CF]:[Dec 24 CF]])</f>
        <v>0</v>
      </c>
      <c r="CW131" s="98">
        <v>1201</v>
      </c>
      <c r="CX131" s="275">
        <v>562</v>
      </c>
      <c r="CY131" s="98">
        <v>558</v>
      </c>
      <c r="CZ131" s="52">
        <v>887</v>
      </c>
      <c r="DA131" s="52">
        <f>SUM(Tabelle2[[#This Row],[Jan 22 CF]:[Dec 22 CF]])</f>
        <v>571</v>
      </c>
      <c r="DB131" s="98">
        <f>SUM(Tabelle2[[#This Row],[Jan 23 CF]:[Dec 23 CF]])</f>
        <v>0</v>
      </c>
      <c r="DC131" s="98">
        <f>SUM(Tabelle2[[#This Row],[Jan 24 CF]:[Dec 24 CF]])</f>
        <v>0</v>
      </c>
      <c r="DD131" s="98">
        <v>0</v>
      </c>
      <c r="DE131" s="98">
        <v>0</v>
      </c>
      <c r="DF131" s="98">
        <v>0</v>
      </c>
      <c r="DG131" s="98">
        <v>0</v>
      </c>
      <c r="DH131" s="98">
        <v>0</v>
      </c>
      <c r="DI131" s="98">
        <v>0</v>
      </c>
      <c r="DJ131" s="98">
        <v>0</v>
      </c>
      <c r="DK131" s="98">
        <v>0</v>
      </c>
      <c r="DL131" s="98">
        <v>0</v>
      </c>
      <c r="DM131" s="98">
        <v>0</v>
      </c>
      <c r="DN131" s="95"/>
      <c r="DO131" s="95"/>
      <c r="DP131" s="226">
        <v>0.95</v>
      </c>
      <c r="DQ131" s="226">
        <v>0.92500000000000004</v>
      </c>
      <c r="DR131" s="226">
        <v>0.8</v>
      </c>
      <c r="DS131" s="226">
        <v>0.85</v>
      </c>
      <c r="DT131" s="226">
        <v>0.9</v>
      </c>
      <c r="DU131" s="226">
        <v>0.9</v>
      </c>
      <c r="DV131" s="226">
        <v>0.9</v>
      </c>
      <c r="DW131" s="226">
        <v>0.9</v>
      </c>
      <c r="DX131" s="226">
        <v>0.9</v>
      </c>
      <c r="DY131" s="226">
        <v>0.9</v>
      </c>
      <c r="DZ131" s="226">
        <v>0.9</v>
      </c>
      <c r="EA131" s="226">
        <v>0.88</v>
      </c>
      <c r="EB131" s="226">
        <v>0.9</v>
      </c>
      <c r="EC131" s="226">
        <v>0.93</v>
      </c>
      <c r="ED131" s="226">
        <v>0.93</v>
      </c>
      <c r="EE131" s="226">
        <v>0.9</v>
      </c>
      <c r="EF131" s="316">
        <v>0.9</v>
      </c>
      <c r="EG131" s="316">
        <v>0.9</v>
      </c>
      <c r="EH131" s="316">
        <v>0</v>
      </c>
      <c r="EI131" s="226">
        <v>0.95</v>
      </c>
      <c r="EJ131" s="226">
        <v>0.95</v>
      </c>
      <c r="EK131" s="226">
        <v>0.95</v>
      </c>
      <c r="EL131" s="226">
        <v>0.97499999999999998</v>
      </c>
      <c r="EM131" s="226">
        <v>0.95</v>
      </c>
      <c r="EN131" s="226">
        <v>0.9</v>
      </c>
      <c r="EO131" s="226">
        <v>0.9</v>
      </c>
      <c r="EP131" s="226">
        <v>0.9</v>
      </c>
      <c r="EQ131" s="226">
        <v>0.9</v>
      </c>
      <c r="ER131" s="226">
        <v>0.9</v>
      </c>
      <c r="ES131" s="226">
        <v>0.9</v>
      </c>
      <c r="ET131" s="226">
        <v>0.9</v>
      </c>
      <c r="EU131" s="226">
        <v>0.9</v>
      </c>
      <c r="EV131" s="226">
        <v>0.9</v>
      </c>
      <c r="EW131" s="226">
        <v>0.9</v>
      </c>
      <c r="EX131" s="226">
        <v>0.9</v>
      </c>
      <c r="EY131" s="226">
        <v>0.9</v>
      </c>
      <c r="EZ131" s="316">
        <v>0</v>
      </c>
      <c r="FA131" s="226">
        <v>0.9</v>
      </c>
      <c r="FB131" s="226">
        <v>0.85</v>
      </c>
      <c r="FC131" s="226">
        <v>0.85</v>
      </c>
      <c r="FD131" s="226">
        <v>0.85</v>
      </c>
      <c r="FE131" s="226">
        <v>0.85</v>
      </c>
      <c r="FF131" s="226">
        <v>0.85</v>
      </c>
      <c r="FG131" s="226">
        <v>0.85</v>
      </c>
      <c r="FH131" s="226">
        <v>0.85</v>
      </c>
      <c r="FI131" s="226">
        <v>0.85</v>
      </c>
      <c r="FJ131" s="226">
        <v>0.85</v>
      </c>
      <c r="FK131" s="226">
        <v>0.85</v>
      </c>
      <c r="FL131" s="226">
        <v>0.85</v>
      </c>
      <c r="FM131" s="195">
        <f t="shared" si="114"/>
        <v>0</v>
      </c>
      <c r="FN131" s="195">
        <f t="shared" si="115"/>
        <v>0</v>
      </c>
      <c r="FO131" s="195">
        <f t="shared" si="116"/>
        <v>-5</v>
      </c>
      <c r="FP131" s="195">
        <f t="shared" si="117"/>
        <v>0</v>
      </c>
      <c r="FQ131" s="195">
        <f t="shared" si="118"/>
        <v>0</v>
      </c>
      <c r="FR131" s="195">
        <f t="shared" si="119"/>
        <v>0</v>
      </c>
      <c r="FS131" s="195">
        <f t="shared" si="120"/>
        <v>0</v>
      </c>
      <c r="FT131" s="95">
        <f t="shared" si="121"/>
        <v>0</v>
      </c>
      <c r="FU131" s="95">
        <f t="shared" si="122"/>
        <v>0</v>
      </c>
      <c r="FV131" s="95">
        <f t="shared" si="123"/>
        <v>576</v>
      </c>
      <c r="FW131" s="95">
        <f t="shared" si="124"/>
        <v>0</v>
      </c>
      <c r="FX131" s="95">
        <f t="shared" si="125"/>
        <v>0</v>
      </c>
      <c r="FY131" s="95">
        <f t="shared" si="126"/>
        <v>0</v>
      </c>
      <c r="FZ131" s="95">
        <f t="shared" si="127"/>
        <v>0</v>
      </c>
      <c r="GA131" s="95">
        <f t="shared" si="107"/>
        <v>0</v>
      </c>
      <c r="GB131" s="95">
        <f t="shared" si="108"/>
        <v>0</v>
      </c>
      <c r="GC131" s="95">
        <f t="shared" si="109"/>
        <v>0</v>
      </c>
      <c r="GD131" s="95">
        <f t="shared" si="110"/>
        <v>0</v>
      </c>
      <c r="GE131" s="95">
        <f t="shared" si="111"/>
        <v>0</v>
      </c>
      <c r="GF131" s="95">
        <f t="shared" si="112"/>
        <v>0</v>
      </c>
      <c r="GG131" s="95">
        <f t="shared" si="113"/>
        <v>0</v>
      </c>
      <c r="GH131" s="95">
        <f t="shared" si="128"/>
        <v>0</v>
      </c>
      <c r="GI131" s="95">
        <f>BW131*Tabelle2[[#This Row],[Nov 2023 AF]]</f>
        <v>0</v>
      </c>
      <c r="GJ131" s="95">
        <f>BX131*Tabelle2[[#This Row],[Dec 2023 AF]]</f>
        <v>0</v>
      </c>
      <c r="GK131" s="95">
        <f>BY131*Tabelle2[[#This Row],[Jan 2024 AF]]</f>
        <v>0</v>
      </c>
      <c r="GL131" s="95">
        <f>BZ131*Tabelle2[[#This Row],[Feb 2024 AF]]</f>
        <v>0</v>
      </c>
      <c r="GM131" s="95">
        <f>CA131*Tabelle2[[#This Row],[Mar 2024 AF]]</f>
        <v>0</v>
      </c>
      <c r="GN131" s="95">
        <f>CB131*Tabelle2[[#This Row],[Apr 2024 AF]]</f>
        <v>0</v>
      </c>
      <c r="GO131" s="95">
        <f>CC131*Tabelle2[[#This Row],[May 2024 AF]]</f>
        <v>0</v>
      </c>
      <c r="GP131" s="95">
        <f>CD131*Tabelle2[[#This Row],[Jun 2024 AF]]</f>
        <v>0</v>
      </c>
      <c r="GQ131" s="95">
        <f>CE131*Tabelle2[[#This Row],[Jul 2024 AF]]</f>
        <v>0</v>
      </c>
      <c r="GR131" s="95">
        <f>CF131*Tabelle2[[#This Row],[Aug 2024 AF]]</f>
        <v>0</v>
      </c>
      <c r="GS131" s="95">
        <f>CG131*Tabelle2[[#This Row],[Sep 2024 AF]]</f>
        <v>0</v>
      </c>
      <c r="GT131" s="95">
        <f>CH131*Tabelle2[[#This Row],[Oct 2024 AF]]</f>
        <v>0</v>
      </c>
      <c r="GU131" s="95">
        <f>CI131*Tabelle2[[#This Row],[Nov 2024 AF]]</f>
        <v>0</v>
      </c>
      <c r="GV131" s="95">
        <f>CJ131*Tabelle2[[#This Row],[Dec 2024 AF]]</f>
        <v>0</v>
      </c>
      <c r="GW131" s="95">
        <f>SUM(Tabelle2[[#This Row],[Jan 22 NF]:[Mar 22 NF]])</f>
        <v>-5</v>
      </c>
      <c r="GX131" s="95">
        <f>SUM(Tabelle2[[#This Row],[Apr 22 NF]:[Jun 22 NF]])</f>
        <v>0</v>
      </c>
      <c r="GY131" s="95">
        <f>SUM(Tabelle2[[#This Row],[Jul 22 NF]:[Sep 22 NF]])</f>
        <v>0</v>
      </c>
      <c r="GZ131" s="95">
        <f>SUM(Tabelle2[[#This Row],[Oct 22 NF]:[Dec 22 NF]])</f>
        <v>576</v>
      </c>
      <c r="HA131" s="98">
        <f>SUM(Tabelle2[[#This Row],[Jan 23 NF]:[Mar 23 NF]])</f>
        <v>0</v>
      </c>
      <c r="HB131" s="98">
        <f>SUM(Tabelle2[[#This Row],[Apr 23 NF]:[Jun 23 NF]])</f>
        <v>0</v>
      </c>
      <c r="HC131" s="98">
        <f>SUM(Tabelle2[[#This Row],[Jul 23 NF]:[Sep 23 NF]])</f>
        <v>0</v>
      </c>
      <c r="HD131" s="98">
        <f>SUM(Tabelle2[[#This Row],[Oct 23 NF]:[Dec 23 NF]])</f>
        <v>0</v>
      </c>
      <c r="HE131" s="95">
        <f>SUM(Tabelle2[[#This Row],[Jan 24 NF]:[Mar 24 NF]])</f>
        <v>0</v>
      </c>
      <c r="HF131" s="98">
        <f>SUM(Tabelle2[[#This Row],[Apr 24 NF]:[Jun 24 NF]])</f>
        <v>0</v>
      </c>
      <c r="HG131" s="98">
        <f>SUM(Tabelle2[[#This Row],[Jul 24 NF]:[Sep 24 NF]])</f>
        <v>0</v>
      </c>
      <c r="HH131" s="98">
        <f>SUM(Tabelle2[[#This Row],[Oct 24 NF]:[Dec 24 NF]])</f>
        <v>0</v>
      </c>
      <c r="HI131" s="95">
        <v>0</v>
      </c>
      <c r="HJ131" s="95">
        <v>0</v>
      </c>
      <c r="HK131" s="95">
        <v>0</v>
      </c>
      <c r="HL131" s="95">
        <v>0</v>
      </c>
      <c r="HM131" s="95">
        <v>0</v>
      </c>
      <c r="HN131" s="95">
        <v>0</v>
      </c>
      <c r="HO131" s="95">
        <v>0</v>
      </c>
      <c r="HP131" s="95">
        <v>0</v>
      </c>
      <c r="HQ131" s="95">
        <v>0</v>
      </c>
      <c r="HR131" s="95">
        <v>0</v>
      </c>
      <c r="HS131" s="95">
        <v>0</v>
      </c>
      <c r="HT131" s="95">
        <v>567</v>
      </c>
      <c r="HU131" s="95">
        <v>1097</v>
      </c>
      <c r="HV131" s="98">
        <v>1201</v>
      </c>
      <c r="HW131" s="98">
        <v>562</v>
      </c>
      <c r="HX131" s="98">
        <v>558</v>
      </c>
      <c r="HY131" s="98">
        <v>887</v>
      </c>
      <c r="HZ131" s="98">
        <f>SUM(Tabelle2[[#This Row],[Jan 22 NF]:[Dec 22 NF]])</f>
        <v>571</v>
      </c>
      <c r="IA131" s="98">
        <f>SUM(Tabelle2[[#This Row],[Jan 23 NF]:[Dec 23 NF]])</f>
        <v>0</v>
      </c>
      <c r="IB131" s="98">
        <f>SUM(Tabelle2[[#This Row],[Jan 24 NF]:[Dec 24 NF]])</f>
        <v>0</v>
      </c>
      <c r="IC131" s="98">
        <f>IFERROR(Tabelle2[[#This Row],[2025 CF]]*Tabelle2[[#This Row],[2025 AF]],0)</f>
        <v>0</v>
      </c>
      <c r="ID131" s="98">
        <f>IFERROR(Tabelle2[[#This Row],[2026 CF]]*Tabelle2[[#This Row],[2026 AF]],0)</f>
        <v>0</v>
      </c>
      <c r="IE131" s="98">
        <f>IFERROR(Tabelle2[[#This Row],[2027 CF]]*Tabelle2[[#This Row],[2027 AF]],0)</f>
        <v>0</v>
      </c>
      <c r="IF131" s="98">
        <f>IFERROR(Tabelle2[[#This Row],[2028 CF]]*Tabelle2[[#This Row],[2028 AF]],0)</f>
        <v>0</v>
      </c>
      <c r="IG131" s="98">
        <f>IFERROR(Tabelle2[[#This Row],[2029 CF]]*Tabelle2[[#This Row],[2029 AF]],0)</f>
        <v>0</v>
      </c>
      <c r="IH131" s="98">
        <f>IFERROR(Tabelle2[[#This Row],[2030 CF]]*Tabelle2[[#This Row],[2030 AF]],0)</f>
        <v>0</v>
      </c>
      <c r="II131" s="98">
        <f>IFERROR(Tabelle2[[#This Row],[2031 CF]]*Tabelle2[[#This Row],[2031 AF]],0)</f>
        <v>0</v>
      </c>
      <c r="IJ131" s="98">
        <f>IFERROR(Tabelle2[[#This Row],[2032 CF]]*Tabelle2[[#This Row],[2032 AF]],0)</f>
        <v>0</v>
      </c>
      <c r="IK131" s="98">
        <f>IFERROR(Tabelle2[[#This Row],[2033 CF]]*Tabelle2[[#This Row],[2033 AF]],0)</f>
        <v>0</v>
      </c>
      <c r="IL131" s="98">
        <f>IFERROR(Tabelle2[[#This Row],[2034 CF]]*Tabelle2[[#This Row],[2034 AF]],0)</f>
        <v>0</v>
      </c>
      <c r="IM131" s="98">
        <f>IFERROR(Tabelle2[[#This Row],[2035 CF]]*Tabelle2[[#This Row],[2035 AF]],0)</f>
        <v>0</v>
      </c>
      <c r="IN131" s="51">
        <v>0</v>
      </c>
      <c r="IO131" s="51">
        <v>0</v>
      </c>
      <c r="IP131" s="51">
        <v>0</v>
      </c>
      <c r="IQ131" s="51">
        <v>0</v>
      </c>
      <c r="IR131" s="51">
        <v>0</v>
      </c>
      <c r="IS131" s="51">
        <v>466.56000000000006</v>
      </c>
      <c r="IT131" s="51">
        <v>0</v>
      </c>
      <c r="IU131" s="51">
        <v>0</v>
      </c>
      <c r="IV131" s="51">
        <v>0</v>
      </c>
      <c r="IW131" s="51">
        <v>0</v>
      </c>
      <c r="IX131" s="51">
        <v>0</v>
      </c>
      <c r="IY131" s="51">
        <v>518.4</v>
      </c>
      <c r="IZ131" s="199">
        <v>0</v>
      </c>
      <c r="JA131" s="199">
        <v>466.56000000000006</v>
      </c>
      <c r="JB131" s="199">
        <v>0</v>
      </c>
      <c r="JC131" s="199">
        <v>518.4</v>
      </c>
      <c r="JD131" s="199">
        <v>984.96</v>
      </c>
      <c r="JE131" s="196">
        <v>0</v>
      </c>
      <c r="JF131" s="196">
        <v>0</v>
      </c>
      <c r="JG131" s="196">
        <v>0</v>
      </c>
      <c r="JH131" s="196">
        <v>0</v>
      </c>
      <c r="JI131" s="196">
        <v>0</v>
      </c>
      <c r="JJ131" s="196">
        <v>0</v>
      </c>
      <c r="JK131" s="196">
        <v>0</v>
      </c>
      <c r="JL131" s="196">
        <v>0</v>
      </c>
      <c r="JM131" s="196">
        <v>0</v>
      </c>
      <c r="JN131" s="196">
        <v>0</v>
      </c>
      <c r="JO131" s="196">
        <v>0</v>
      </c>
      <c r="JP131" s="196">
        <v>0</v>
      </c>
      <c r="JQ131" s="196">
        <f>SUM(Tabelle2[[#This Row],[Jan-23B]:[Mar-23B]])</f>
        <v>0</v>
      </c>
      <c r="JR131" s="196">
        <f>SUM(Tabelle2[[#This Row],[Apr-23B]:[Jun-23B]])</f>
        <v>0</v>
      </c>
      <c r="JS131" s="196">
        <f>SUM(Tabelle2[[#This Row],[Jul-23B]:[Sep-23B]])</f>
        <v>0</v>
      </c>
      <c r="JT131" s="196">
        <f>SUM(Tabelle2[[#This Row],[Oct-23B]:[Dec-23B]])</f>
        <v>0</v>
      </c>
      <c r="JU131" s="196">
        <f>SUM(Tabelle2[[#This Row],[1Q23 B1]:[4Q23 B]])</f>
        <v>0</v>
      </c>
      <c r="JV131" s="196">
        <v>0</v>
      </c>
      <c r="JW131" s="196">
        <v>0</v>
      </c>
      <c r="JX131" s="196">
        <v>0</v>
      </c>
      <c r="JY131" s="196">
        <v>0</v>
      </c>
      <c r="JZ131" s="196">
        <v>0</v>
      </c>
      <c r="KA131" s="196">
        <v>0</v>
      </c>
      <c r="KB131" s="196">
        <v>0</v>
      </c>
      <c r="KC131" s="196">
        <v>0</v>
      </c>
      <c r="KD131" s="196">
        <v>0</v>
      </c>
      <c r="KE131" s="196">
        <v>0</v>
      </c>
      <c r="KF131" s="196" t="str">
        <f>IF(SUM(Tabelle2[[#This Row],[2018 NF]:[2028 NF]],Tabelle2[[#This Row],[2023 B]])&gt;0,"yes","no")</f>
        <v>yes</v>
      </c>
      <c r="KG131" s="196" t="str">
        <f>IFERROR(INDEX(Tabelle2[[#Headers],[2005 NF]:[2034 NF]],MATCH(TRUE,INDEX(Tabelle2[[#This Row],[2005 NF]:[2034 NF]]&gt;1000,),0)),0)</f>
        <v>2017 NF</v>
      </c>
      <c r="KH131" s="196" t="str">
        <f>IFERROR(LOOKUP(2,1/(Tabelle2[[#This Row],[2005 NF]:[2035 NF]]&gt;1000),Tabelle2[[#Headers],[2005 NF]:[2035 NF]]),0)</f>
        <v>2018 NF</v>
      </c>
      <c r="KI131" s="196">
        <f>SUM(Tabelle2[[#This Row],[Jan 23 NF]:[Mar 23 NF]])</f>
        <v>0</v>
      </c>
      <c r="KJ131" s="196">
        <f>SUM(Tabelle2[[#This Row],[Jan-23B]:[Mar-23B]])</f>
        <v>0</v>
      </c>
      <c r="KK131" s="52">
        <v>0</v>
      </c>
      <c r="KL131" s="52">
        <v>0</v>
      </c>
      <c r="KM131" s="52">
        <v>-0.4556220866666667</v>
      </c>
      <c r="KN131" s="52">
        <v>0</v>
      </c>
      <c r="KO131" s="52">
        <v>0</v>
      </c>
      <c r="KP131" s="52">
        <v>0</v>
      </c>
      <c r="KQ131" s="52">
        <v>0</v>
      </c>
      <c r="KR131" s="52">
        <v>0</v>
      </c>
      <c r="KS131" s="52">
        <v>0</v>
      </c>
      <c r="KT131" s="52">
        <v>52.487664384000006</v>
      </c>
      <c r="KU131" s="52">
        <v>0</v>
      </c>
      <c r="KV131" s="52">
        <v>0</v>
      </c>
      <c r="KW131" s="52">
        <v>0</v>
      </c>
      <c r="KX131" s="52">
        <v>0</v>
      </c>
      <c r="KY131" s="52">
        <v>0</v>
      </c>
      <c r="KZ131" s="52">
        <v>0</v>
      </c>
      <c r="LA131" s="52" t="e">
        <f>$AV131*2.204623/#REF!*$AP131*Tabelle2[[#This Row],[May 23 NF]]</f>
        <v>#REF!</v>
      </c>
      <c r="LB131" s="52" t="e">
        <f>$AV131*2.204623/#REF!*$AP131*Tabelle2[[#This Row],[Jun 23 NF]]</f>
        <v>#REF!</v>
      </c>
      <c r="LC131" s="52" t="e">
        <f>$AV131*2.204623/#REF!*$AP131*Tabelle2[[#This Row],[Jul 23 NF]]</f>
        <v>#REF!</v>
      </c>
      <c r="LD131" s="52" t="e">
        <f>$AV131*2.204623/#REF!*$AP131*Tabelle2[[#This Row],[Aug 23 NF]]</f>
        <v>#REF!</v>
      </c>
      <c r="LE131" s="52" t="e">
        <f>$AV131*2.204623/#REF!*$AP131*Tabelle2[[#This Row],[Sep 23 NF]]</f>
        <v>#REF!</v>
      </c>
      <c r="LF131" s="52" t="e">
        <f>$AV131*2.204623/#REF!*$AP131*Tabelle2[[#This Row],[Oct 23 NF]]</f>
        <v>#REF!</v>
      </c>
      <c r="LG131" s="52" t="e">
        <f>$AV131*2.204623/#REF!*$AP131*Tabelle2[[#This Row],[Nov 23 NF]]</f>
        <v>#REF!</v>
      </c>
      <c r="LH131" s="52" t="e">
        <f>$AV131*2.204623/#REF!*$AP131*Tabelle2[[#This Row],[Dec 23 NF]]</f>
        <v>#REF!</v>
      </c>
      <c r="LI131" s="52" t="e">
        <f>$AV131*2.204623/#REF!*$AP131*Tabelle2[[#This Row],[Jan 24 NF]]</f>
        <v>#REF!</v>
      </c>
      <c r="LJ131" s="52" t="e">
        <f>$AV131*2.204623/#REF!*$AP131*Tabelle2[[#This Row],[Feb 24 NF]]</f>
        <v>#REF!</v>
      </c>
      <c r="LK131" s="52" t="e">
        <f>$AV131*2.204623/#REF!*$AP131*Tabelle2[[#This Row],[Mar 24 NF]]</f>
        <v>#REF!</v>
      </c>
      <c r="LL131" s="52" t="e">
        <f>$AV131*2.204623/#REF!*$AP131*Tabelle2[[#This Row],[Apr 24 NF]]</f>
        <v>#REF!</v>
      </c>
      <c r="LM131" s="52" t="e">
        <f>$AV131*2.204623/#REF!*$AP131*Tabelle2[[#This Row],[May 24 NF]]</f>
        <v>#REF!</v>
      </c>
      <c r="LN131" s="52" t="e">
        <f>$AV131*2.204623/#REF!*$AP131*Tabelle2[[#This Row],[Jun 24 NF]]</f>
        <v>#REF!</v>
      </c>
      <c r="LO131" s="52" t="e">
        <f>$AV131*2.204623/#REF!*$AP131*Tabelle2[[#This Row],[Jul 24 NF]]</f>
        <v>#REF!</v>
      </c>
      <c r="LP131" s="52" t="e">
        <f>$AV131*2.204623/#REF!*$AP131*Tabelle2[[#This Row],[Aug 24 NF]]</f>
        <v>#REF!</v>
      </c>
      <c r="LQ131" s="52" t="e">
        <f>$AV131*2.204623/#REF!*$AP131*Tabelle2[[#This Row],[Sep 24 NF]]</f>
        <v>#REF!</v>
      </c>
      <c r="LR131" s="52" t="e">
        <f>$AV131*2.204623/#REF!*$AP131*Tabelle2[[#This Row],[Oct 24 NF]]</f>
        <v>#REF!</v>
      </c>
      <c r="LS131" s="52" t="e">
        <f>$AV131*2.204623/#REF!*$AP131*Tabelle2[[#This Row],[Nov 24 NF]]</f>
        <v>#REF!</v>
      </c>
      <c r="LT131" s="52" t="e">
        <f>$AV131*2.204623/#REF!*$AP131*Tabelle2[[#This Row],[Dec 24 NF]]</f>
        <v>#REF!</v>
      </c>
      <c r="LU131" s="198">
        <f>SUM(Tabelle2[[#This Row],[Jan 22 EV]:[Mar 22 EV]])</f>
        <v>-0.4556220866666667</v>
      </c>
      <c r="LV131" s="198">
        <f>SUM(Tabelle2[[#This Row],[Apr 22 EV]:[Jun 22 EV]])</f>
        <v>0</v>
      </c>
      <c r="LW131" s="198">
        <f>SUM(Tabelle2[[#This Row],[Jul 22 EV]:[Sep 22 EV]])</f>
        <v>0</v>
      </c>
      <c r="LX131" s="198">
        <f>SUM(Tabelle2[[#This Row],[Oct 22 EV]:[Dec 22 EV]])</f>
        <v>52.487664384000006</v>
      </c>
      <c r="LY131" s="198">
        <f>SUM(Tabelle2[[#This Row],[Jan 23 EV]:[Mar 23 EV]])</f>
        <v>0</v>
      </c>
      <c r="LZ131" s="198" t="e">
        <f>SUM(Tabelle2[[#This Row],[Apr 23 EV]:[Jun 23 EV]])</f>
        <v>#REF!</v>
      </c>
      <c r="MA131" s="198" t="e">
        <f>SUM(Tabelle2[[#This Row],[Jul 23 EV]:[Sep 23 EV]])</f>
        <v>#REF!</v>
      </c>
      <c r="MB131" s="198" t="e">
        <f>SUM(Tabelle2[[#This Row],[Oct 23 EV]:[Dec 23 EV]])</f>
        <v>#REF!</v>
      </c>
      <c r="MC131" s="198" t="e">
        <f>SUM(Tabelle2[[#This Row],[Jan 24 EV]:[Mar 24 EV]])</f>
        <v>#REF!</v>
      </c>
      <c r="MD131" s="198" t="e">
        <f>SUM(Tabelle2[[#This Row],[Apr 24 EV]:[Jun 24 EV]])</f>
        <v>#REF!</v>
      </c>
      <c r="ME131" s="198" t="e">
        <f>SUM(Tabelle2[[#This Row],[Jul 24 EV]:[Sep 24 EV]])</f>
        <v>#REF!</v>
      </c>
      <c r="MF131" s="198" t="e">
        <f>SUM(Tabelle2[[#This Row],[Oct 24 EV]:[Dec 24 EV]])</f>
        <v>#REF!</v>
      </c>
      <c r="MG131" s="68">
        <v>0</v>
      </c>
      <c r="MH131" s="68">
        <v>0</v>
      </c>
      <c r="MI131" s="68">
        <v>0</v>
      </c>
      <c r="MJ131" s="68">
        <v>0</v>
      </c>
      <c r="MK131" s="68">
        <v>0</v>
      </c>
      <c r="ML131" s="68">
        <v>0</v>
      </c>
      <c r="MM131" s="68">
        <v>0</v>
      </c>
      <c r="MN131" s="68">
        <v>0</v>
      </c>
      <c r="MO131" s="68">
        <v>0</v>
      </c>
      <c r="MP131" s="98">
        <v>51.667544628000009</v>
      </c>
      <c r="MQ131" s="98" t="e">
        <f>$AS131*2.204623/#REF!*$AP131*HU131</f>
        <v>#REF!</v>
      </c>
      <c r="MR131" s="98" t="e">
        <f>$AT131*2.204623/#REF!*$AP131*HV131</f>
        <v>#REF!</v>
      </c>
      <c r="MS131" s="98">
        <v>51.211922541333337</v>
      </c>
      <c r="MT131" s="98">
        <v>50.847424872000005</v>
      </c>
      <c r="MU131" s="98">
        <v>80.827358174666685</v>
      </c>
      <c r="MV131" s="98">
        <f>SUM(Tabelle2[[#This Row],[Jan 22 EV]:[Dec 22 EV]])</f>
        <v>52.032042297333341</v>
      </c>
      <c r="MW131" s="98" t="e">
        <f>SUM(Tabelle2[[#This Row],[Jan 23 EV]:[Dec 23 EV]])</f>
        <v>#REF!</v>
      </c>
      <c r="MX131" s="98" t="e">
        <f>SUM(Tabelle2[[#This Row],[Jan 24 EV]:[Dec 24 EV]])</f>
        <v>#REF!</v>
      </c>
      <c r="MY131" s="98">
        <f t="shared" si="95"/>
        <v>0</v>
      </c>
      <c r="MZ131" s="98">
        <f t="shared" si="96"/>
        <v>0</v>
      </c>
      <c r="NA131" s="98">
        <f t="shared" si="97"/>
        <v>0</v>
      </c>
      <c r="NB131" s="98">
        <f t="shared" si="98"/>
        <v>0</v>
      </c>
      <c r="NC131" s="52">
        <v>0</v>
      </c>
      <c r="ND131" s="52">
        <v>0</v>
      </c>
      <c r="NE131" s="52">
        <v>0</v>
      </c>
      <c r="NF131" s="52">
        <v>0</v>
      </c>
      <c r="NG131" s="52">
        <v>0</v>
      </c>
      <c r="NH131" s="52">
        <v>42.515008151040014</v>
      </c>
      <c r="NI131" s="52">
        <v>0</v>
      </c>
      <c r="NJ131" s="52">
        <v>0</v>
      </c>
      <c r="NK131" s="52">
        <v>0</v>
      </c>
      <c r="NL131" s="52">
        <v>0</v>
      </c>
      <c r="NM131" s="52">
        <v>0</v>
      </c>
      <c r="NN131" s="52">
        <v>47.238897945600002</v>
      </c>
      <c r="NO131" s="198">
        <f t="shared" si="102"/>
        <v>0</v>
      </c>
      <c r="NP131" s="198">
        <f t="shared" si="103"/>
        <v>42.515008151040014</v>
      </c>
      <c r="NQ131" s="198">
        <f t="shared" si="104"/>
        <v>0</v>
      </c>
      <c r="NR131" s="198">
        <f t="shared" si="105"/>
        <v>47.238897945600002</v>
      </c>
      <c r="NS131" s="198">
        <f t="shared" si="106"/>
        <v>89.753906096640009</v>
      </c>
      <c r="NT131" s="198">
        <v>0</v>
      </c>
      <c r="NU131" s="198">
        <v>0</v>
      </c>
      <c r="NV131" s="198">
        <v>0</v>
      </c>
      <c r="NW131" s="198">
        <v>0</v>
      </c>
      <c r="NX131" s="198">
        <v>0</v>
      </c>
      <c r="NY131" s="198">
        <v>0</v>
      </c>
      <c r="NZ131" s="198">
        <v>0</v>
      </c>
      <c r="OA131" s="198">
        <v>0</v>
      </c>
      <c r="OB131" s="198">
        <v>0</v>
      </c>
      <c r="OC131" s="198">
        <v>0</v>
      </c>
      <c r="OD131" s="198">
        <v>0</v>
      </c>
      <c r="OE131" s="198">
        <v>0</v>
      </c>
      <c r="OF131" s="198">
        <f>SUM(Tabelle2[[#This Row],[Jan 23 B EV]:[Mar 23 B EV]])</f>
        <v>0</v>
      </c>
      <c r="OG131" s="198">
        <f>SUM(Tabelle2[[#This Row],[Apr 23 B EV]:[Jun 23 B EV]])</f>
        <v>0</v>
      </c>
      <c r="OH131" s="198">
        <f>SUM(Tabelle2[[#This Row],[Jul 23 B EV]:[Sep 23 B EV]])</f>
        <v>0</v>
      </c>
      <c r="OI131" s="198">
        <f>SUM(Tabelle2[[#This Row],[Oct 23 B EV]:[Dec 23 B EV]])</f>
        <v>0</v>
      </c>
      <c r="OJ131" s="198">
        <f>SUM(Tabelle2[[#This Row],[Jan 23 B EV]:[Dec 23 B EV]])</f>
        <v>0</v>
      </c>
      <c r="OK131" s="68"/>
      <c r="OL131" s="68"/>
      <c r="OM131" s="43" t="s">
        <v>973</v>
      </c>
      <c r="ON131" s="43">
        <v>0</v>
      </c>
      <c r="OO131" s="43">
        <v>0</v>
      </c>
      <c r="OP131" s="43">
        <v>0</v>
      </c>
      <c r="OQ131" s="68"/>
      <c r="OR131" s="68"/>
      <c r="OS131" s="68"/>
      <c r="OT131" s="68"/>
      <c r="OU131" s="68"/>
      <c r="OV131" s="68"/>
      <c r="OW131" s="68"/>
      <c r="OX131" s="198">
        <v>0</v>
      </c>
      <c r="OY131" s="198">
        <v>0</v>
      </c>
      <c r="OZ131" s="198">
        <v>0</v>
      </c>
      <c r="PA131" s="198">
        <v>0</v>
      </c>
      <c r="PB131" s="353">
        <v>0</v>
      </c>
      <c r="PC131" s="130" t="s">
        <v>57</v>
      </c>
      <c r="PD131" s="332" t="s">
        <v>40</v>
      </c>
      <c r="PE131" s="3" t="s">
        <v>159</v>
      </c>
      <c r="PF131" s="343" t="s">
        <v>39</v>
      </c>
      <c r="PG131" s="131">
        <v>0</v>
      </c>
      <c r="PH131" s="132">
        <v>0</v>
      </c>
      <c r="PI131" s="4">
        <v>1</v>
      </c>
      <c r="PJ131" s="4" t="s">
        <v>39</v>
      </c>
      <c r="PK131" s="4">
        <v>0</v>
      </c>
      <c r="PL131" s="4"/>
      <c r="PM131" s="334"/>
      <c r="PN131" s="332" t="s">
        <v>979</v>
      </c>
      <c r="PO131" s="3" t="s">
        <v>17</v>
      </c>
      <c r="PP131" s="200">
        <v>2579.1424208577623</v>
      </c>
      <c r="PQ131" s="56">
        <v>2390.5855887510174</v>
      </c>
      <c r="PR131" s="56">
        <v>2563.0833333333335</v>
      </c>
      <c r="PS131" s="56">
        <v>2595</v>
      </c>
      <c r="PT131" s="200">
        <v>2321.6666666666665</v>
      </c>
      <c r="PU131" s="200">
        <v>2229.5416666666665</v>
      </c>
      <c r="PV131" s="200">
        <v>2983.4976851851857</v>
      </c>
      <c r="PW131" s="200">
        <v>3542.4709444775326</v>
      </c>
      <c r="PX131" s="200" t="e">
        <f>IF($PI131=1,SUMIF(#REF!,$PF131,#REF!),SUMIF(#REF!,$PJ131,#REF!))</f>
        <v>#REF!</v>
      </c>
      <c r="PY131" s="200" t="e">
        <f>IF($PI131=1,SUMIF(#REF!,$PF131,#REF!),SUMIF(#REF!,$PJ131,#REF!))</f>
        <v>#REF!</v>
      </c>
      <c r="PZ131" s="200" t="e">
        <f>IF($PI131=1,SUMIF(#REF!,$PF131,#REF!),SUMIF(#REF!,$PJ131,#REF!))</f>
        <v>#REF!</v>
      </c>
      <c r="QA131" s="200" t="e">
        <f>IF($PI131=1,SUMIF(#REF!,$PF131,#REF!),SUMIF(#REF!,$PJ131,#REF!))</f>
        <v>#REF!</v>
      </c>
      <c r="QB131" s="200" t="e">
        <f>IF($PI131=1,SUMIF(#REF!,$PF131,#REF!),SUMIF(#REF!,$PJ131,#REF!))</f>
        <v>#REF!</v>
      </c>
      <c r="QC131" s="200" t="e">
        <f>IF($PI131=1,SUMIF(#REF!,$PF131,#REF!),SUMIF(#REF!,$PJ131,#REF!))</f>
        <v>#REF!</v>
      </c>
      <c r="QD131" s="57">
        <f t="shared" si="99"/>
        <v>3.557191356061514</v>
      </c>
      <c r="QE131" s="57">
        <f t="shared" si="100"/>
        <v>3.8138680000000003</v>
      </c>
      <c r="QF131" s="57">
        <f t="shared" si="94"/>
        <v>3.8613600000000003</v>
      </c>
      <c r="QG131" s="57">
        <f t="shared" si="101"/>
        <v>3.4546399999999999</v>
      </c>
      <c r="QH131" s="57">
        <f t="shared" si="129"/>
        <v>3.3175579999999996</v>
      </c>
      <c r="QI131" s="57">
        <f t="shared" si="130"/>
        <v>4.4394445555555571</v>
      </c>
      <c r="QJ131" s="57">
        <f>IF(Tabelle2[[#This Row],[Index and Premium Usage]]=1,($AW131*(1+$AZ131))*(PW131*(1+$PG131)+$PH131)/1000,($AW131*(1+$AZ131))*(PW131*(1+$PG131)+$PK131)/1000)</f>
        <v>5.2711967653825686</v>
      </c>
      <c r="QK131" s="57" t="e">
        <f>IF($PI131=1,($AW131*(1+$AY131))*(PX131*(1+$PG131)+$PH131)/1000,($AW131*(1+$AZ131))*(PX131*(1+$PG131)+$PK131+Tabelle2[[#This Row],[Premium VW 2023]])/1000)</f>
        <v>#REF!</v>
      </c>
      <c r="QL131" s="57" t="e">
        <f t="shared" si="89"/>
        <v>#REF!</v>
      </c>
      <c r="QM131" s="57" t="e">
        <f t="shared" si="90"/>
        <v>#REF!</v>
      </c>
      <c r="QN131" s="57" t="e">
        <f t="shared" si="91"/>
        <v>#REF!</v>
      </c>
      <c r="QO131" s="57" t="e">
        <f t="shared" si="92"/>
        <v>#REF!</v>
      </c>
      <c r="QP131" s="57" t="e">
        <f t="shared" si="93"/>
        <v>#REF!</v>
      </c>
    </row>
    <row r="132" spans="1:458" ht="15" customHeight="1">
      <c r="A132" s="94" t="s">
        <v>863</v>
      </c>
      <c r="B132" s="94" t="s">
        <v>87</v>
      </c>
      <c r="C132" s="94" t="s">
        <v>1553</v>
      </c>
      <c r="D132" s="2" t="s">
        <v>108</v>
      </c>
      <c r="E132" s="173" t="s">
        <v>304</v>
      </c>
      <c r="F132" s="2" t="s">
        <v>304</v>
      </c>
      <c r="G132" s="2" t="s">
        <v>304</v>
      </c>
      <c r="H132" s="2" t="s">
        <v>1558</v>
      </c>
      <c r="I132" s="188" t="s">
        <v>248</v>
      </c>
      <c r="J132" s="2" t="s">
        <v>1400</v>
      </c>
      <c r="K132" s="2" t="s">
        <v>28</v>
      </c>
      <c r="L132" s="2" t="s">
        <v>28</v>
      </c>
      <c r="M132" s="2" t="s">
        <v>488</v>
      </c>
      <c r="N132" s="2">
        <v>0</v>
      </c>
      <c r="O132" s="64"/>
      <c r="P132" s="3">
        <v>0</v>
      </c>
      <c r="Q132" s="2">
        <v>0</v>
      </c>
      <c r="R132" s="63"/>
      <c r="S132" s="63"/>
      <c r="T132" s="94" t="s">
        <v>1282</v>
      </c>
      <c r="U132" s="63" t="s">
        <v>14</v>
      </c>
      <c r="V132" s="63"/>
      <c r="W132" s="63"/>
      <c r="X132" s="94"/>
      <c r="Y132" s="2" t="s">
        <v>257</v>
      </c>
      <c r="Z132" s="2" t="s">
        <v>261</v>
      </c>
      <c r="AA132" s="2" t="s">
        <v>489</v>
      </c>
      <c r="AB132" s="2" t="s">
        <v>1229</v>
      </c>
      <c r="AC132" s="2" t="s">
        <v>1058</v>
      </c>
      <c r="AD132" s="63"/>
      <c r="AE132" s="63"/>
      <c r="AF132" s="63" t="s">
        <v>119</v>
      </c>
      <c r="AG132" s="2">
        <v>0</v>
      </c>
      <c r="AH132" s="2">
        <v>0</v>
      </c>
      <c r="AI132" s="2">
        <v>0</v>
      </c>
      <c r="AJ132" s="63" t="s">
        <v>120</v>
      </c>
      <c r="AK132" s="66"/>
      <c r="AL132" s="67"/>
      <c r="AM132" s="67"/>
      <c r="AN132" s="67"/>
      <c r="AO132" s="67"/>
      <c r="AP132" s="67">
        <v>1</v>
      </c>
      <c r="AQ132" s="42"/>
      <c r="AR132" s="37">
        <v>1.2</v>
      </c>
      <c r="AS132" s="67">
        <v>1.2</v>
      </c>
      <c r="AT132" s="67">
        <v>1.2</v>
      </c>
      <c r="AU132" s="33">
        <v>1.2</v>
      </c>
      <c r="AV132" s="33">
        <v>1.2</v>
      </c>
      <c r="AW132" s="33">
        <v>1.2</v>
      </c>
      <c r="AX132" s="193"/>
      <c r="AY132" s="61">
        <v>0.2</v>
      </c>
      <c r="AZ132" s="61">
        <v>0.2</v>
      </c>
      <c r="BA132" s="96">
        <v>4096</v>
      </c>
      <c r="BB132" s="96">
        <v>4096</v>
      </c>
      <c r="BC132" s="96">
        <v>1525</v>
      </c>
      <c r="BD132" s="96">
        <v>4864</v>
      </c>
      <c r="BE132" s="133">
        <v>3840</v>
      </c>
      <c r="BF132" s="133">
        <v>5120</v>
      </c>
      <c r="BG132" s="133">
        <v>2560</v>
      </c>
      <c r="BH132" s="133">
        <v>2560</v>
      </c>
      <c r="BI132" s="133">
        <v>0</v>
      </c>
      <c r="BJ132" s="133">
        <v>3465</v>
      </c>
      <c r="BK132" s="133">
        <v>512</v>
      </c>
      <c r="BL132" s="133">
        <v>912</v>
      </c>
      <c r="BM132" s="96">
        <v>0</v>
      </c>
      <c r="BN132" s="96">
        <v>1024</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5">
        <f>SUM(Tabelle2[[#This Row],[Jan 22 CF]:[Mar 22 CF]])</f>
        <v>9717</v>
      </c>
      <c r="CL132" s="95">
        <f>SUM(Tabelle2[[#This Row],[Apr 22 CF]:[Jun 22 CF]])</f>
        <v>13824</v>
      </c>
      <c r="CM132" s="95">
        <f>SUM(Tabelle2[[#This Row],[Jul 22 CF]:[Sep 22 CF]])</f>
        <v>5120</v>
      </c>
      <c r="CN132" s="95">
        <f>SUM(Tabelle2[[#This Row],[Oct 22 CF]:[Dec 22 CF]])</f>
        <v>4889</v>
      </c>
      <c r="CO132" s="95">
        <f>SUM(Tabelle2[[#This Row],[Jan 23 CF]:[Mar 23 CF]])</f>
        <v>1024</v>
      </c>
      <c r="CP132" s="95">
        <f>SUM(Tabelle2[[#This Row],[Apr 23 CF]:[Jun 23 CF]])</f>
        <v>0</v>
      </c>
      <c r="CQ132" s="95">
        <f>SUM(Tabelle2[[#This Row],[Jul 23 CF]:[Sep 23 CF]])</f>
        <v>0</v>
      </c>
      <c r="CR132" s="95">
        <f>SUM(Tabelle2[[#This Row],[Oct 23 CF]:[Dec 23 CF]])</f>
        <v>0</v>
      </c>
      <c r="CS132" s="95">
        <f>SUM(Tabelle2[[#This Row],[Jan 24 CF]:[Mar 24 CF]])</f>
        <v>0</v>
      </c>
      <c r="CT132" s="95">
        <f>SUM(Tabelle2[[#This Row],[Apr 24 CF]:[Jun 24 CF]])</f>
        <v>0</v>
      </c>
      <c r="CU132" s="95">
        <f>SUM(Tabelle2[[#This Row],[Jul 24 CF]:[Sep 24 CF]])</f>
        <v>0</v>
      </c>
      <c r="CV132" s="95">
        <f>SUM(Tabelle2[[#This Row],[Oct 24 CF]:[Dec 24 CF]])</f>
        <v>0</v>
      </c>
      <c r="CW132" s="98">
        <v>32648</v>
      </c>
      <c r="CX132" s="275">
        <v>28672</v>
      </c>
      <c r="CY132" s="98">
        <v>21250</v>
      </c>
      <c r="CZ132" s="52">
        <v>38922</v>
      </c>
      <c r="DA132" s="52">
        <f>SUM(Tabelle2[[#This Row],[Jan 22 CF]:[Dec 22 CF]])</f>
        <v>33550</v>
      </c>
      <c r="DB132" s="98">
        <f>SUM(Tabelle2[[#This Row],[Jan 23 CF]:[Dec 23 CF]])</f>
        <v>1024</v>
      </c>
      <c r="DC132" s="98">
        <f>SUM(Tabelle2[[#This Row],[Jan 24 CF]:[Dec 24 CF]])</f>
        <v>0</v>
      </c>
      <c r="DD132" s="98">
        <v>0</v>
      </c>
      <c r="DE132" s="98">
        <v>0</v>
      </c>
      <c r="DF132" s="98">
        <v>0</v>
      </c>
      <c r="DG132" s="98">
        <v>0</v>
      </c>
      <c r="DH132" s="98">
        <v>0</v>
      </c>
      <c r="DI132" s="98">
        <v>0</v>
      </c>
      <c r="DJ132" s="98">
        <v>0</v>
      </c>
      <c r="DK132" s="98">
        <v>0</v>
      </c>
      <c r="DL132" s="98">
        <v>0</v>
      </c>
      <c r="DM132" s="98">
        <v>0</v>
      </c>
      <c r="DN132" s="95"/>
      <c r="DO132" s="95"/>
      <c r="DP132" s="226">
        <v>0.95</v>
      </c>
      <c r="DQ132" s="226">
        <v>0.92500000000000004</v>
      </c>
      <c r="DR132" s="226">
        <v>0.8</v>
      </c>
      <c r="DS132" s="226">
        <v>0.85</v>
      </c>
      <c r="DT132" s="226">
        <v>0.9</v>
      </c>
      <c r="DU132" s="226">
        <v>0.9</v>
      </c>
      <c r="DV132" s="226">
        <v>0.9</v>
      </c>
      <c r="DW132" s="226">
        <v>0.9</v>
      </c>
      <c r="DX132" s="226">
        <v>0.9</v>
      </c>
      <c r="DY132" s="226">
        <v>0.9</v>
      </c>
      <c r="DZ132" s="226">
        <v>0.9</v>
      </c>
      <c r="EA132" s="226">
        <v>0.88</v>
      </c>
      <c r="EB132" s="226">
        <v>0.9</v>
      </c>
      <c r="EC132" s="226">
        <v>0.93</v>
      </c>
      <c r="ED132" s="226">
        <v>0.93</v>
      </c>
      <c r="EE132" s="226">
        <v>0.9</v>
      </c>
      <c r="EF132" s="316">
        <v>0.9</v>
      </c>
      <c r="EG132" s="316">
        <v>0.9</v>
      </c>
      <c r="EH132" s="316">
        <v>0</v>
      </c>
      <c r="EI132" s="226">
        <v>0.95</v>
      </c>
      <c r="EJ132" s="226">
        <v>0.95</v>
      </c>
      <c r="EK132" s="226">
        <v>0.95</v>
      </c>
      <c r="EL132" s="226">
        <v>0.97499999999999998</v>
      </c>
      <c r="EM132" s="226">
        <v>0.95</v>
      </c>
      <c r="EN132" s="226">
        <v>0.9</v>
      </c>
      <c r="EO132" s="226">
        <v>0.9</v>
      </c>
      <c r="EP132" s="226">
        <v>0.9</v>
      </c>
      <c r="EQ132" s="226">
        <v>0.9</v>
      </c>
      <c r="ER132" s="226">
        <v>0.9</v>
      </c>
      <c r="ES132" s="226">
        <v>0.9</v>
      </c>
      <c r="ET132" s="226">
        <v>0.9</v>
      </c>
      <c r="EU132" s="226">
        <v>0.9</v>
      </c>
      <c r="EV132" s="226">
        <v>0.9</v>
      </c>
      <c r="EW132" s="226">
        <v>0.9</v>
      </c>
      <c r="EX132" s="226">
        <v>0.9</v>
      </c>
      <c r="EY132" s="226">
        <v>0.9</v>
      </c>
      <c r="EZ132" s="316">
        <v>0</v>
      </c>
      <c r="FA132" s="226">
        <v>0.9</v>
      </c>
      <c r="FB132" s="226">
        <v>0.9</v>
      </c>
      <c r="FC132" s="226">
        <v>0.9</v>
      </c>
      <c r="FD132" s="226">
        <v>0.9</v>
      </c>
      <c r="FE132" s="226">
        <v>0.9</v>
      </c>
      <c r="FF132" s="226">
        <v>0</v>
      </c>
      <c r="FG132" s="226">
        <v>0</v>
      </c>
      <c r="FH132" s="226">
        <v>0</v>
      </c>
      <c r="FI132" s="226">
        <v>0</v>
      </c>
      <c r="FJ132" s="226">
        <v>0</v>
      </c>
      <c r="FK132" s="226">
        <v>0</v>
      </c>
      <c r="FL132" s="226">
        <v>0</v>
      </c>
      <c r="FM132" s="195">
        <f t="shared" si="114"/>
        <v>4096</v>
      </c>
      <c r="FN132" s="195">
        <f t="shared" si="115"/>
        <v>4096</v>
      </c>
      <c r="FO132" s="195">
        <f t="shared" si="116"/>
        <v>1525</v>
      </c>
      <c r="FP132" s="195">
        <f t="shared" si="117"/>
        <v>4864</v>
      </c>
      <c r="FQ132" s="195">
        <f t="shared" si="118"/>
        <v>3840</v>
      </c>
      <c r="FR132" s="195">
        <f t="shared" si="119"/>
        <v>5120</v>
      </c>
      <c r="FS132" s="195">
        <f t="shared" si="120"/>
        <v>2560</v>
      </c>
      <c r="FT132" s="95">
        <f t="shared" si="121"/>
        <v>2560</v>
      </c>
      <c r="FU132" s="95">
        <f t="shared" si="122"/>
        <v>0</v>
      </c>
      <c r="FV132" s="95">
        <f t="shared" si="123"/>
        <v>3465</v>
      </c>
      <c r="FW132" s="95">
        <f t="shared" si="124"/>
        <v>512</v>
      </c>
      <c r="FX132" s="95">
        <f t="shared" si="125"/>
        <v>912</v>
      </c>
      <c r="FY132" s="95">
        <f t="shared" si="126"/>
        <v>0</v>
      </c>
      <c r="FZ132" s="95">
        <f t="shared" si="127"/>
        <v>1024</v>
      </c>
      <c r="GA132" s="95">
        <f t="shared" si="107"/>
        <v>0</v>
      </c>
      <c r="GB132" s="95">
        <f t="shared" si="108"/>
        <v>0</v>
      </c>
      <c r="GC132" s="95">
        <f t="shared" si="109"/>
        <v>0</v>
      </c>
      <c r="GD132" s="95">
        <f t="shared" si="110"/>
        <v>0</v>
      </c>
      <c r="GE132" s="95">
        <f t="shared" si="111"/>
        <v>0</v>
      </c>
      <c r="GF132" s="95">
        <f t="shared" si="112"/>
        <v>0</v>
      </c>
      <c r="GG132" s="95">
        <f t="shared" si="113"/>
        <v>0</v>
      </c>
      <c r="GH132" s="95">
        <f t="shared" si="128"/>
        <v>0</v>
      </c>
      <c r="GI132" s="95">
        <f>BW132*Tabelle2[[#This Row],[Nov 2023 AF]]</f>
        <v>0</v>
      </c>
      <c r="GJ132" s="95">
        <f>BX132*Tabelle2[[#This Row],[Dec 2023 AF]]</f>
        <v>0</v>
      </c>
      <c r="GK132" s="95">
        <f>BY132*Tabelle2[[#This Row],[Jan 2024 AF]]</f>
        <v>0</v>
      </c>
      <c r="GL132" s="95">
        <f>BZ132*Tabelle2[[#This Row],[Feb 2024 AF]]</f>
        <v>0</v>
      </c>
      <c r="GM132" s="95">
        <f>CA132*Tabelle2[[#This Row],[Mar 2024 AF]]</f>
        <v>0</v>
      </c>
      <c r="GN132" s="95">
        <f>CB132*Tabelle2[[#This Row],[Apr 2024 AF]]</f>
        <v>0</v>
      </c>
      <c r="GO132" s="95">
        <f>CC132*Tabelle2[[#This Row],[May 2024 AF]]</f>
        <v>0</v>
      </c>
      <c r="GP132" s="95">
        <f>CD132*Tabelle2[[#This Row],[Jun 2024 AF]]</f>
        <v>0</v>
      </c>
      <c r="GQ132" s="95">
        <f>CE132*Tabelle2[[#This Row],[Jul 2024 AF]]</f>
        <v>0</v>
      </c>
      <c r="GR132" s="95">
        <f>CF132*Tabelle2[[#This Row],[Aug 2024 AF]]</f>
        <v>0</v>
      </c>
      <c r="GS132" s="95">
        <f>CG132*Tabelle2[[#This Row],[Sep 2024 AF]]</f>
        <v>0</v>
      </c>
      <c r="GT132" s="95">
        <f>CH132*Tabelle2[[#This Row],[Oct 2024 AF]]</f>
        <v>0</v>
      </c>
      <c r="GU132" s="95">
        <f>CI132*Tabelle2[[#This Row],[Nov 2024 AF]]</f>
        <v>0</v>
      </c>
      <c r="GV132" s="95">
        <f>CJ132*Tabelle2[[#This Row],[Dec 2024 AF]]</f>
        <v>0</v>
      </c>
      <c r="GW132" s="95">
        <f>SUM(Tabelle2[[#This Row],[Jan 22 NF]:[Mar 22 NF]])</f>
        <v>9717</v>
      </c>
      <c r="GX132" s="95">
        <f>SUM(Tabelle2[[#This Row],[Apr 22 NF]:[Jun 22 NF]])</f>
        <v>13824</v>
      </c>
      <c r="GY132" s="95">
        <f>SUM(Tabelle2[[#This Row],[Jul 22 NF]:[Sep 22 NF]])</f>
        <v>5120</v>
      </c>
      <c r="GZ132" s="95">
        <f>SUM(Tabelle2[[#This Row],[Oct 22 NF]:[Dec 22 NF]])</f>
        <v>4889</v>
      </c>
      <c r="HA132" s="98">
        <f>SUM(Tabelle2[[#This Row],[Jan 23 NF]:[Mar 23 NF]])</f>
        <v>1024</v>
      </c>
      <c r="HB132" s="98">
        <f>SUM(Tabelle2[[#This Row],[Apr 23 NF]:[Jun 23 NF]])</f>
        <v>0</v>
      </c>
      <c r="HC132" s="98">
        <f>SUM(Tabelle2[[#This Row],[Jul 23 NF]:[Sep 23 NF]])</f>
        <v>0</v>
      </c>
      <c r="HD132" s="98">
        <f>SUM(Tabelle2[[#This Row],[Oct 23 NF]:[Dec 23 NF]])</f>
        <v>0</v>
      </c>
      <c r="HE132" s="95">
        <f>SUM(Tabelle2[[#This Row],[Jan 24 NF]:[Mar 24 NF]])</f>
        <v>0</v>
      </c>
      <c r="HF132" s="98">
        <f>SUM(Tabelle2[[#This Row],[Apr 24 NF]:[Jun 24 NF]])</f>
        <v>0</v>
      </c>
      <c r="HG132" s="98">
        <f>SUM(Tabelle2[[#This Row],[Jul 24 NF]:[Sep 24 NF]])</f>
        <v>0</v>
      </c>
      <c r="HH132" s="98">
        <f>SUM(Tabelle2[[#This Row],[Oct 24 NF]:[Dec 24 NF]])</f>
        <v>0</v>
      </c>
      <c r="HI132" s="95">
        <v>0</v>
      </c>
      <c r="HJ132" s="95">
        <v>0</v>
      </c>
      <c r="HK132" s="95">
        <v>0</v>
      </c>
      <c r="HL132" s="95">
        <v>0</v>
      </c>
      <c r="HM132" s="95">
        <v>0</v>
      </c>
      <c r="HN132" s="95">
        <v>0</v>
      </c>
      <c r="HO132" s="95">
        <v>0</v>
      </c>
      <c r="HP132" s="95">
        <v>0</v>
      </c>
      <c r="HQ132" s="95">
        <v>0</v>
      </c>
      <c r="HR132" s="95">
        <v>0</v>
      </c>
      <c r="HS132" s="95">
        <v>0</v>
      </c>
      <c r="HT132" s="95">
        <v>2488</v>
      </c>
      <c r="HU132" s="95">
        <v>41737</v>
      </c>
      <c r="HV132" s="98">
        <v>32648</v>
      </c>
      <c r="HW132" s="98">
        <v>28672</v>
      </c>
      <c r="HX132" s="98">
        <v>21250</v>
      </c>
      <c r="HY132" s="98">
        <v>38922</v>
      </c>
      <c r="HZ132" s="98">
        <f>SUM(Tabelle2[[#This Row],[Jan 22 NF]:[Dec 22 NF]])</f>
        <v>33550</v>
      </c>
      <c r="IA132" s="98">
        <f>SUM(Tabelle2[[#This Row],[Jan 23 NF]:[Dec 23 NF]])</f>
        <v>1024</v>
      </c>
      <c r="IB132" s="98">
        <f>SUM(Tabelle2[[#This Row],[Jan 24 NF]:[Dec 24 NF]])</f>
        <v>0</v>
      </c>
      <c r="IC132" s="98">
        <f>IFERROR(Tabelle2[[#This Row],[2025 CF]]*Tabelle2[[#This Row],[2025 AF]],0)</f>
        <v>0</v>
      </c>
      <c r="ID132" s="98">
        <f>IFERROR(Tabelle2[[#This Row],[2026 CF]]*Tabelle2[[#This Row],[2026 AF]],0)</f>
        <v>0</v>
      </c>
      <c r="IE132" s="98">
        <f>IFERROR(Tabelle2[[#This Row],[2027 CF]]*Tabelle2[[#This Row],[2027 AF]],0)</f>
        <v>0</v>
      </c>
      <c r="IF132" s="98">
        <f>IFERROR(Tabelle2[[#This Row],[2028 CF]]*Tabelle2[[#This Row],[2028 AF]],0)</f>
        <v>0</v>
      </c>
      <c r="IG132" s="98">
        <f>IFERROR(Tabelle2[[#This Row],[2029 CF]]*Tabelle2[[#This Row],[2029 AF]],0)</f>
        <v>0</v>
      </c>
      <c r="IH132" s="98">
        <f>IFERROR(Tabelle2[[#This Row],[2030 CF]]*Tabelle2[[#This Row],[2030 AF]],0)</f>
        <v>0</v>
      </c>
      <c r="II132" s="98">
        <f>IFERROR(Tabelle2[[#This Row],[2031 CF]]*Tabelle2[[#This Row],[2031 AF]],0)</f>
        <v>0</v>
      </c>
      <c r="IJ132" s="98">
        <f>IFERROR(Tabelle2[[#This Row],[2032 CF]]*Tabelle2[[#This Row],[2032 AF]],0)</f>
        <v>0</v>
      </c>
      <c r="IK132" s="98">
        <f>IFERROR(Tabelle2[[#This Row],[2033 CF]]*Tabelle2[[#This Row],[2033 AF]],0)</f>
        <v>0</v>
      </c>
      <c r="IL132" s="98">
        <f>IFERROR(Tabelle2[[#This Row],[2034 CF]]*Tabelle2[[#This Row],[2034 AF]],0)</f>
        <v>0</v>
      </c>
      <c r="IM132" s="98">
        <f>IFERROR(Tabelle2[[#This Row],[2035 CF]]*Tabelle2[[#This Row],[2035 AF]],0)</f>
        <v>0</v>
      </c>
      <c r="IN132" s="51">
        <v>737.28000000000009</v>
      </c>
      <c r="IO132" s="51">
        <v>755.7120000000001</v>
      </c>
      <c r="IP132" s="51">
        <v>1566.72</v>
      </c>
      <c r="IQ132" s="51">
        <v>778.86188958043806</v>
      </c>
      <c r="IR132" s="51">
        <v>1658.88</v>
      </c>
      <c r="IS132" s="51">
        <v>829.44</v>
      </c>
      <c r="IT132" s="51">
        <v>875.52</v>
      </c>
      <c r="IU132" s="51">
        <v>921.6</v>
      </c>
      <c r="IV132" s="51">
        <v>1658.88</v>
      </c>
      <c r="IW132" s="51">
        <v>829.44</v>
      </c>
      <c r="IX132" s="51">
        <v>1658.88</v>
      </c>
      <c r="IY132" s="51">
        <v>921.6</v>
      </c>
      <c r="IZ132" s="199">
        <v>3059.7120000000004</v>
      </c>
      <c r="JA132" s="199">
        <v>3267.1818895804381</v>
      </c>
      <c r="JB132" s="199">
        <v>3456</v>
      </c>
      <c r="JC132" s="199">
        <v>3409.92</v>
      </c>
      <c r="JD132" s="199">
        <v>13192.813889580439</v>
      </c>
      <c r="JE132" s="196">
        <v>0</v>
      </c>
      <c r="JF132" s="196">
        <v>0</v>
      </c>
      <c r="JG132" s="196">
        <v>0</v>
      </c>
      <c r="JH132" s="196">
        <v>0</v>
      </c>
      <c r="JI132" s="196">
        <v>0</v>
      </c>
      <c r="JJ132" s="196">
        <v>0</v>
      </c>
      <c r="JK132" s="196">
        <v>0</v>
      </c>
      <c r="JL132" s="196">
        <v>0</v>
      </c>
      <c r="JM132" s="196">
        <v>0</v>
      </c>
      <c r="JN132" s="196">
        <v>0</v>
      </c>
      <c r="JO132" s="196">
        <v>0</v>
      </c>
      <c r="JP132" s="196">
        <v>0</v>
      </c>
      <c r="JQ132" s="196">
        <f>SUM(Tabelle2[[#This Row],[Jan-23B]:[Mar-23B]])</f>
        <v>0</v>
      </c>
      <c r="JR132" s="196">
        <f>SUM(Tabelle2[[#This Row],[Apr-23B]:[Jun-23B]])</f>
        <v>0</v>
      </c>
      <c r="JS132" s="196">
        <f>SUM(Tabelle2[[#This Row],[Jul-23B]:[Sep-23B]])</f>
        <v>0</v>
      </c>
      <c r="JT132" s="196">
        <f>SUM(Tabelle2[[#This Row],[Oct-23B]:[Dec-23B]])</f>
        <v>0</v>
      </c>
      <c r="JU132" s="196">
        <f>SUM(Tabelle2[[#This Row],[1Q23 B1]:[4Q23 B]])</f>
        <v>0</v>
      </c>
      <c r="JV132" s="196">
        <v>0</v>
      </c>
      <c r="JW132" s="196">
        <v>0</v>
      </c>
      <c r="JX132" s="196">
        <v>0</v>
      </c>
      <c r="JY132" s="196">
        <v>0</v>
      </c>
      <c r="JZ132" s="196">
        <v>0</v>
      </c>
      <c r="KA132" s="196">
        <v>0</v>
      </c>
      <c r="KB132" s="196">
        <v>0</v>
      </c>
      <c r="KC132" s="196">
        <v>0</v>
      </c>
      <c r="KD132" s="196">
        <v>0</v>
      </c>
      <c r="KE132" s="196">
        <v>0</v>
      </c>
      <c r="KF132" s="196" t="str">
        <f>IF(SUM(Tabelle2[[#This Row],[2018 NF]:[2028 NF]],Tabelle2[[#This Row],[2023 B]])&gt;0,"yes","no")</f>
        <v>yes</v>
      </c>
      <c r="KG132" s="196" t="str">
        <f>IFERROR(INDEX(Tabelle2[[#Headers],[2005 NF]:[2034 NF]],MATCH(TRUE,INDEX(Tabelle2[[#This Row],[2005 NF]:[2034 NF]]&gt;1000,),0)),0)</f>
        <v>2016 NF</v>
      </c>
      <c r="KH132" s="196" t="str">
        <f>IFERROR(LOOKUP(2,1/(Tabelle2[[#This Row],[2005 NF]:[2035 NF]]&gt;1000),Tabelle2[[#Headers],[2005 NF]:[2035 NF]]),0)</f>
        <v>2023 NF</v>
      </c>
      <c r="KI132" s="196">
        <f>SUM(Tabelle2[[#This Row],[Jan 23 NF]:[Mar 23 NF]])</f>
        <v>1024</v>
      </c>
      <c r="KJ132" s="196">
        <f>SUM(Tabelle2[[#This Row],[Jan-23B]:[Mar-23B]])</f>
        <v>0</v>
      </c>
      <c r="KK132" s="52">
        <v>361.20543232</v>
      </c>
      <c r="KL132" s="52">
        <v>361.20543232</v>
      </c>
      <c r="KM132" s="52">
        <v>134.48200299999999</v>
      </c>
      <c r="KN132" s="52">
        <v>428.93145088</v>
      </c>
      <c r="KO132" s="52">
        <v>338.6300928</v>
      </c>
      <c r="KP132" s="52">
        <v>451.5067904</v>
      </c>
      <c r="KQ132" s="52">
        <v>225.7533952</v>
      </c>
      <c r="KR132" s="52">
        <v>225.7533952</v>
      </c>
      <c r="KS132" s="52">
        <v>0</v>
      </c>
      <c r="KT132" s="52">
        <v>305.5607478</v>
      </c>
      <c r="KU132" s="52">
        <v>45.15067904</v>
      </c>
      <c r="KV132" s="52">
        <v>80.424647039999996</v>
      </c>
      <c r="KW132" s="52">
        <v>0</v>
      </c>
      <c r="KX132" s="52">
        <v>90.30135808</v>
      </c>
      <c r="KY132" s="52">
        <v>0</v>
      </c>
      <c r="KZ132" s="52">
        <v>0</v>
      </c>
      <c r="LA132" s="52" t="e">
        <f>$AV132*2.204623/#REF!*$AP132*Tabelle2[[#This Row],[May 23 NF]]</f>
        <v>#REF!</v>
      </c>
      <c r="LB132" s="52" t="e">
        <f>$AV132*2.204623/#REF!*$AP132*Tabelle2[[#This Row],[Jun 23 NF]]</f>
        <v>#REF!</v>
      </c>
      <c r="LC132" s="52" t="e">
        <f>$AV132*2.204623/#REF!*$AP132*Tabelle2[[#This Row],[Jul 23 NF]]</f>
        <v>#REF!</v>
      </c>
      <c r="LD132" s="52" t="e">
        <f>$AV132*2.204623/#REF!*$AP132*Tabelle2[[#This Row],[Aug 23 NF]]</f>
        <v>#REF!</v>
      </c>
      <c r="LE132" s="52" t="e">
        <f>$AV132*2.204623/#REF!*$AP132*Tabelle2[[#This Row],[Sep 23 NF]]</f>
        <v>#REF!</v>
      </c>
      <c r="LF132" s="52" t="e">
        <f>$AV132*2.204623/#REF!*$AP132*Tabelle2[[#This Row],[Oct 23 NF]]</f>
        <v>#REF!</v>
      </c>
      <c r="LG132" s="52" t="e">
        <f>$AV132*2.204623/#REF!*$AP132*Tabelle2[[#This Row],[Nov 23 NF]]</f>
        <v>#REF!</v>
      </c>
      <c r="LH132" s="52" t="e">
        <f>$AV132*2.204623/#REF!*$AP132*Tabelle2[[#This Row],[Dec 23 NF]]</f>
        <v>#REF!</v>
      </c>
      <c r="LI132" s="52" t="e">
        <f>$AV132*2.204623/#REF!*$AP132*Tabelle2[[#This Row],[Jan 24 NF]]</f>
        <v>#REF!</v>
      </c>
      <c r="LJ132" s="52" t="e">
        <f>$AV132*2.204623/#REF!*$AP132*Tabelle2[[#This Row],[Feb 24 NF]]</f>
        <v>#REF!</v>
      </c>
      <c r="LK132" s="52" t="e">
        <f>$AV132*2.204623/#REF!*$AP132*Tabelle2[[#This Row],[Mar 24 NF]]</f>
        <v>#REF!</v>
      </c>
      <c r="LL132" s="52" t="e">
        <f>$AV132*2.204623/#REF!*$AP132*Tabelle2[[#This Row],[Apr 24 NF]]</f>
        <v>#REF!</v>
      </c>
      <c r="LM132" s="52" t="e">
        <f>$AV132*2.204623/#REF!*$AP132*Tabelle2[[#This Row],[May 24 NF]]</f>
        <v>#REF!</v>
      </c>
      <c r="LN132" s="52" t="e">
        <f>$AV132*2.204623/#REF!*$AP132*Tabelle2[[#This Row],[Jun 24 NF]]</f>
        <v>#REF!</v>
      </c>
      <c r="LO132" s="52" t="e">
        <f>$AV132*2.204623/#REF!*$AP132*Tabelle2[[#This Row],[Jul 24 NF]]</f>
        <v>#REF!</v>
      </c>
      <c r="LP132" s="52" t="e">
        <f>$AV132*2.204623/#REF!*$AP132*Tabelle2[[#This Row],[Aug 24 NF]]</f>
        <v>#REF!</v>
      </c>
      <c r="LQ132" s="52" t="e">
        <f>$AV132*2.204623/#REF!*$AP132*Tabelle2[[#This Row],[Sep 24 NF]]</f>
        <v>#REF!</v>
      </c>
      <c r="LR132" s="52" t="e">
        <f>$AV132*2.204623/#REF!*$AP132*Tabelle2[[#This Row],[Oct 24 NF]]</f>
        <v>#REF!</v>
      </c>
      <c r="LS132" s="52" t="e">
        <f>$AV132*2.204623/#REF!*$AP132*Tabelle2[[#This Row],[Nov 24 NF]]</f>
        <v>#REF!</v>
      </c>
      <c r="LT132" s="52" t="e">
        <f>$AV132*2.204623/#REF!*$AP132*Tabelle2[[#This Row],[Dec 24 NF]]</f>
        <v>#REF!</v>
      </c>
      <c r="LU132" s="198">
        <f>SUM(Tabelle2[[#This Row],[Jan 22 EV]:[Mar 22 EV]])</f>
        <v>856.89286763999996</v>
      </c>
      <c r="LV132" s="198">
        <f>SUM(Tabelle2[[#This Row],[Apr 22 EV]:[Jun 22 EV]])</f>
        <v>1219.0683340800001</v>
      </c>
      <c r="LW132" s="198">
        <f>SUM(Tabelle2[[#This Row],[Jul 22 EV]:[Sep 22 EV]])</f>
        <v>451.5067904</v>
      </c>
      <c r="LX132" s="198">
        <f>SUM(Tabelle2[[#This Row],[Oct 22 EV]:[Dec 22 EV]])</f>
        <v>431.13607388000003</v>
      </c>
      <c r="LY132" s="198">
        <f>SUM(Tabelle2[[#This Row],[Jan 23 EV]:[Mar 23 EV]])</f>
        <v>90.30135808</v>
      </c>
      <c r="LZ132" s="198" t="e">
        <f>SUM(Tabelle2[[#This Row],[Apr 23 EV]:[Jun 23 EV]])</f>
        <v>#REF!</v>
      </c>
      <c r="MA132" s="198" t="e">
        <f>SUM(Tabelle2[[#This Row],[Jul 23 EV]:[Sep 23 EV]])</f>
        <v>#REF!</v>
      </c>
      <c r="MB132" s="198" t="e">
        <f>SUM(Tabelle2[[#This Row],[Oct 23 EV]:[Dec 23 EV]])</f>
        <v>#REF!</v>
      </c>
      <c r="MC132" s="198" t="e">
        <f>SUM(Tabelle2[[#This Row],[Jan 24 EV]:[Mar 24 EV]])</f>
        <v>#REF!</v>
      </c>
      <c r="MD132" s="198" t="e">
        <f>SUM(Tabelle2[[#This Row],[Apr 24 EV]:[Jun 24 EV]])</f>
        <v>#REF!</v>
      </c>
      <c r="ME132" s="198" t="e">
        <f>SUM(Tabelle2[[#This Row],[Jul 24 EV]:[Sep 24 EV]])</f>
        <v>#REF!</v>
      </c>
      <c r="MF132" s="198" t="e">
        <f>SUM(Tabelle2[[#This Row],[Oct 24 EV]:[Dec 24 EV]])</f>
        <v>#REF!</v>
      </c>
      <c r="MG132" s="68">
        <v>0</v>
      </c>
      <c r="MH132" s="68">
        <v>0</v>
      </c>
      <c r="MI132" s="68">
        <v>0</v>
      </c>
      <c r="MJ132" s="68">
        <v>0</v>
      </c>
      <c r="MK132" s="68">
        <v>0</v>
      </c>
      <c r="ML132" s="68">
        <v>0</v>
      </c>
      <c r="MM132" s="68">
        <v>0</v>
      </c>
      <c r="MN132" s="68">
        <v>0</v>
      </c>
      <c r="MO132" s="68">
        <v>0</v>
      </c>
      <c r="MP132" s="98">
        <v>219.40408095999999</v>
      </c>
      <c r="MQ132" s="98" t="e">
        <f>$AS132*2.204623/#REF!*$AP132*HU132</f>
        <v>#REF!</v>
      </c>
      <c r="MR132" s="98" t="e">
        <f>$AT132*2.204623/#REF!*$AP132*HV132</f>
        <v>#REF!</v>
      </c>
      <c r="MS132" s="98">
        <v>2528.4380262400005</v>
      </c>
      <c r="MT132" s="98">
        <v>1873.9295499999998</v>
      </c>
      <c r="MU132" s="98">
        <v>3432.33345624</v>
      </c>
      <c r="MV132" s="98">
        <f>SUM(Tabelle2[[#This Row],[Jan 22 EV]:[Dec 22 EV]])</f>
        <v>2958.6040659999994</v>
      </c>
      <c r="MW132" s="98" t="e">
        <f>SUM(Tabelle2[[#This Row],[Jan 23 EV]:[Dec 23 EV]])</f>
        <v>#REF!</v>
      </c>
      <c r="MX132" s="98" t="e">
        <f>SUM(Tabelle2[[#This Row],[Jan 24 EV]:[Dec 24 EV]])</f>
        <v>#REF!</v>
      </c>
      <c r="MY132" s="98">
        <f t="shared" si="95"/>
        <v>0</v>
      </c>
      <c r="MZ132" s="98">
        <f t="shared" si="96"/>
        <v>0</v>
      </c>
      <c r="NA132" s="98">
        <f t="shared" si="97"/>
        <v>0</v>
      </c>
      <c r="NB132" s="98">
        <f t="shared" si="98"/>
        <v>0</v>
      </c>
      <c r="NC132" s="52">
        <v>65.016977817600008</v>
      </c>
      <c r="ND132" s="52">
        <v>66.642402263040012</v>
      </c>
      <c r="NE132" s="52">
        <v>138.16107786239999</v>
      </c>
      <c r="NF132" s="52">
        <v>68.683873423699765</v>
      </c>
      <c r="NG132" s="52">
        <v>146.2882000896</v>
      </c>
      <c r="NH132" s="52">
        <v>73.144100044799998</v>
      </c>
      <c r="NI132" s="52">
        <v>77.207661158400001</v>
      </c>
      <c r="NJ132" s="52">
        <v>81.271222272000003</v>
      </c>
      <c r="NK132" s="52">
        <v>146.2882000896</v>
      </c>
      <c r="NL132" s="52">
        <v>73.144100044799998</v>
      </c>
      <c r="NM132" s="52">
        <v>146.2882000896</v>
      </c>
      <c r="NN132" s="52">
        <v>81.271222272000003</v>
      </c>
      <c r="NO132" s="198">
        <f t="shared" si="102"/>
        <v>269.82045794303997</v>
      </c>
      <c r="NP132" s="198">
        <f t="shared" si="103"/>
        <v>288.11617355809977</v>
      </c>
      <c r="NQ132" s="198">
        <f t="shared" si="104"/>
        <v>304.76708352000003</v>
      </c>
      <c r="NR132" s="198">
        <f t="shared" si="105"/>
        <v>300.7035224064</v>
      </c>
      <c r="NS132" s="198">
        <f t="shared" si="106"/>
        <v>1163.4072374275397</v>
      </c>
      <c r="NT132" s="198">
        <v>0</v>
      </c>
      <c r="NU132" s="198">
        <v>0</v>
      </c>
      <c r="NV132" s="198">
        <v>0</v>
      </c>
      <c r="NW132" s="198">
        <v>0</v>
      </c>
      <c r="NX132" s="198">
        <v>0</v>
      </c>
      <c r="NY132" s="198">
        <v>0</v>
      </c>
      <c r="NZ132" s="198">
        <v>0</v>
      </c>
      <c r="OA132" s="198">
        <v>0</v>
      </c>
      <c r="OB132" s="198">
        <v>0</v>
      </c>
      <c r="OC132" s="198">
        <v>0</v>
      </c>
      <c r="OD132" s="198">
        <v>0</v>
      </c>
      <c r="OE132" s="198">
        <v>0</v>
      </c>
      <c r="OF132" s="198">
        <f>SUM(Tabelle2[[#This Row],[Jan 23 B EV]:[Mar 23 B EV]])</f>
        <v>0</v>
      </c>
      <c r="OG132" s="198">
        <f>SUM(Tabelle2[[#This Row],[Apr 23 B EV]:[Jun 23 B EV]])</f>
        <v>0</v>
      </c>
      <c r="OH132" s="198">
        <f>SUM(Tabelle2[[#This Row],[Jul 23 B EV]:[Sep 23 B EV]])</f>
        <v>0</v>
      </c>
      <c r="OI132" s="198">
        <f>SUM(Tabelle2[[#This Row],[Oct 23 B EV]:[Dec 23 B EV]])</f>
        <v>0</v>
      </c>
      <c r="OJ132" s="198">
        <f>SUM(Tabelle2[[#This Row],[Jan 23 B EV]:[Dec 23 B EV]])</f>
        <v>0</v>
      </c>
      <c r="OK132" s="68"/>
      <c r="OL132" s="68"/>
      <c r="OM132" s="43" t="s">
        <v>973</v>
      </c>
      <c r="ON132" s="43">
        <v>0</v>
      </c>
      <c r="OO132" s="43">
        <v>0</v>
      </c>
      <c r="OP132" s="43">
        <v>0</v>
      </c>
      <c r="OQ132" s="68"/>
      <c r="OR132" s="68"/>
      <c r="OS132" s="68"/>
      <c r="OT132" s="68"/>
      <c r="OU132" s="68"/>
      <c r="OV132" s="68"/>
      <c r="OW132" s="68"/>
      <c r="OX132" s="198" t="s">
        <v>1229</v>
      </c>
      <c r="OY132" s="198" t="s">
        <v>1229</v>
      </c>
      <c r="OZ132" s="198" t="s">
        <v>1229</v>
      </c>
      <c r="PA132" s="198" t="s">
        <v>1229</v>
      </c>
      <c r="PB132" s="353" t="s">
        <v>1229</v>
      </c>
      <c r="PC132" s="130" t="s">
        <v>57</v>
      </c>
      <c r="PD132" s="53" t="s">
        <v>40</v>
      </c>
      <c r="PE132" s="53" t="s">
        <v>159</v>
      </c>
      <c r="PF132" s="53" t="s">
        <v>39</v>
      </c>
      <c r="PG132" s="53">
        <v>0</v>
      </c>
      <c r="PH132" s="53">
        <v>0</v>
      </c>
      <c r="PI132" s="53">
        <v>1</v>
      </c>
      <c r="PJ132" s="53" t="s">
        <v>39</v>
      </c>
      <c r="PK132" s="53">
        <v>0</v>
      </c>
      <c r="PL132" s="53">
        <v>0</v>
      </c>
      <c r="PM132" s="334"/>
      <c r="PN132" s="53" t="s">
        <v>979</v>
      </c>
      <c r="PO132" s="53" t="s">
        <v>17</v>
      </c>
      <c r="PP132" s="200">
        <v>2579.1424208577623</v>
      </c>
      <c r="PQ132" s="56">
        <v>2390.5855887510174</v>
      </c>
      <c r="PR132" s="56">
        <v>2563.0833333333335</v>
      </c>
      <c r="PS132" s="56">
        <v>2595</v>
      </c>
      <c r="PT132" s="200">
        <v>2321.6666666666665</v>
      </c>
      <c r="PU132" s="200">
        <v>2229.5416666666665</v>
      </c>
      <c r="PV132" s="200">
        <v>2983.4976851851857</v>
      </c>
      <c r="PW132" s="200">
        <v>3542.4709444775326</v>
      </c>
      <c r="PX132" s="200" t="e">
        <f>IF($PI132=1,SUMIF(#REF!,$PF132,#REF!),SUMIF(#REF!,$PJ132,#REF!))</f>
        <v>#REF!</v>
      </c>
      <c r="PY132" s="200" t="e">
        <f>IF($PI132=1,SUMIF(#REF!,$PF132,#REF!),SUMIF(#REF!,$PJ132,#REF!))</f>
        <v>#REF!</v>
      </c>
      <c r="PZ132" s="200" t="e">
        <f>IF($PI132=1,SUMIF(#REF!,$PF132,#REF!),SUMIF(#REF!,$PJ132,#REF!))</f>
        <v>#REF!</v>
      </c>
      <c r="QA132" s="200" t="e">
        <f>IF($PI132=1,SUMIF(#REF!,$PF132,#REF!),SUMIF(#REF!,$PJ132,#REF!))</f>
        <v>#REF!</v>
      </c>
      <c r="QB132" s="200" t="e">
        <f>IF($PI132=1,SUMIF(#REF!,$PF132,#REF!),SUMIF(#REF!,$PJ132,#REF!))</f>
        <v>#REF!</v>
      </c>
      <c r="QC132" s="200" t="e">
        <f>IF($PI132=1,SUMIF(#REF!,$PF132,#REF!),SUMIF(#REF!,$PJ132,#REF!))</f>
        <v>#REF!</v>
      </c>
      <c r="QD132" s="57">
        <f t="shared" si="99"/>
        <v>3.442443247801465</v>
      </c>
      <c r="QE132" s="57">
        <f t="shared" si="100"/>
        <v>3.6908400000000001</v>
      </c>
      <c r="QF132" s="57">
        <f t="shared" si="94"/>
        <v>3.7367999999999997</v>
      </c>
      <c r="QG132" s="57">
        <f t="shared" si="101"/>
        <v>3.3431999999999999</v>
      </c>
      <c r="QH132" s="57">
        <f t="shared" si="129"/>
        <v>3.2105399999999995</v>
      </c>
      <c r="QI132" s="57">
        <f t="shared" si="130"/>
        <v>4.2962366666666671</v>
      </c>
      <c r="QJ132" s="57">
        <f>IF(Tabelle2[[#This Row],[Index and Premium Usage]]=1,($AW132*(1+$AZ132))*(PW132*(1+$PG132)+$PH132)/1000,($AW132*(1+$AZ132))*(PW132*(1+$PG132)+$PK132)/1000)</f>
        <v>5.101158160047647</v>
      </c>
      <c r="QK132" s="57" t="e">
        <f>IF($PI132=1,($AW132*(1+$AY132))*(PX132*(1+$PG132)+$PH132)/1000,($AW132*(1+$AZ132))*(PX132*(1+$PG132)+$PK132+Tabelle2[[#This Row],[Premium VW 2023]])/1000)</f>
        <v>#REF!</v>
      </c>
      <c r="QL132" s="57" t="e">
        <f t="shared" si="89"/>
        <v>#REF!</v>
      </c>
      <c r="QM132" s="57" t="e">
        <f t="shared" si="90"/>
        <v>#REF!</v>
      </c>
      <c r="QN132" s="57" t="e">
        <f t="shared" si="91"/>
        <v>#REF!</v>
      </c>
      <c r="QO132" s="57" t="e">
        <f t="shared" si="92"/>
        <v>#REF!</v>
      </c>
      <c r="QP132" s="57" t="e">
        <f t="shared" si="93"/>
        <v>#REF!</v>
      </c>
    </row>
    <row r="133" spans="1:458" ht="15" customHeight="1">
      <c r="A133" s="94" t="s">
        <v>865</v>
      </c>
      <c r="B133" s="94" t="s">
        <v>87</v>
      </c>
      <c r="C133" s="94" t="s">
        <v>1553</v>
      </c>
      <c r="D133" s="2" t="s">
        <v>108</v>
      </c>
      <c r="E133" s="173" t="s">
        <v>304</v>
      </c>
      <c r="F133" s="2" t="s">
        <v>304</v>
      </c>
      <c r="G133" s="2" t="s">
        <v>304</v>
      </c>
      <c r="H133" s="2" t="s">
        <v>1558</v>
      </c>
      <c r="I133" s="188" t="s">
        <v>248</v>
      </c>
      <c r="J133" s="2" t="s">
        <v>1400</v>
      </c>
      <c r="K133" s="2" t="s">
        <v>28</v>
      </c>
      <c r="L133" s="2" t="s">
        <v>28</v>
      </c>
      <c r="M133" s="2" t="s">
        <v>492</v>
      </c>
      <c r="N133" s="2">
        <v>0</v>
      </c>
      <c r="O133" s="64"/>
      <c r="P133" s="3">
        <v>0</v>
      </c>
      <c r="Q133" s="2">
        <v>0</v>
      </c>
      <c r="R133" s="63"/>
      <c r="S133" s="63"/>
      <c r="T133" s="94" t="s">
        <v>1282</v>
      </c>
      <c r="U133" s="63" t="s">
        <v>14</v>
      </c>
      <c r="V133" s="63"/>
      <c r="W133" s="63"/>
      <c r="X133" s="94"/>
      <c r="Y133" s="2" t="s">
        <v>257</v>
      </c>
      <c r="Z133" s="2" t="s">
        <v>261</v>
      </c>
      <c r="AA133" s="2" t="s">
        <v>493</v>
      </c>
      <c r="AB133" s="2" t="s">
        <v>1229</v>
      </c>
      <c r="AC133" s="2" t="s">
        <v>1060</v>
      </c>
      <c r="AD133" s="63"/>
      <c r="AE133" s="63"/>
      <c r="AF133" s="63" t="s">
        <v>119</v>
      </c>
      <c r="AG133" s="2">
        <v>0</v>
      </c>
      <c r="AH133" s="2">
        <v>0</v>
      </c>
      <c r="AI133" s="2">
        <v>0</v>
      </c>
      <c r="AJ133" s="63" t="s">
        <v>120</v>
      </c>
      <c r="AK133" s="66"/>
      <c r="AL133" s="67"/>
      <c r="AM133" s="67"/>
      <c r="AN133" s="67"/>
      <c r="AO133" s="67"/>
      <c r="AP133" s="67">
        <v>1</v>
      </c>
      <c r="AQ133" s="33"/>
      <c r="AR133" s="37">
        <v>1.39</v>
      </c>
      <c r="AS133" s="67">
        <v>1.39</v>
      </c>
      <c r="AT133" s="67">
        <v>1.39</v>
      </c>
      <c r="AU133" s="33">
        <v>1.39</v>
      </c>
      <c r="AV133" s="33">
        <v>1.39</v>
      </c>
      <c r="AW133" s="33">
        <v>1.39</v>
      </c>
      <c r="AX133" s="193"/>
      <c r="AY133" s="61">
        <v>0.2</v>
      </c>
      <c r="AZ133" s="61">
        <v>0.2</v>
      </c>
      <c r="BA133" s="96">
        <v>0</v>
      </c>
      <c r="BB133" s="96">
        <v>0</v>
      </c>
      <c r="BC133" s="96">
        <v>0</v>
      </c>
      <c r="BD133" s="96">
        <v>1440</v>
      </c>
      <c r="BE133" s="133">
        <v>0</v>
      </c>
      <c r="BF133" s="133">
        <v>0</v>
      </c>
      <c r="BG133" s="133">
        <v>0</v>
      </c>
      <c r="BH133" s="133">
        <v>0</v>
      </c>
      <c r="BI133" s="133">
        <v>0</v>
      </c>
      <c r="BJ133" s="133">
        <v>0</v>
      </c>
      <c r="BK133" s="133">
        <v>0</v>
      </c>
      <c r="BL133" s="133">
        <v>0</v>
      </c>
      <c r="BM133" s="96">
        <v>398</v>
      </c>
      <c r="BN133" s="96">
        <v>0</v>
      </c>
      <c r="BO133" s="96">
        <v>960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5">
        <f>SUM(Tabelle2[[#This Row],[Jan 22 CF]:[Mar 22 CF]])</f>
        <v>0</v>
      </c>
      <c r="CL133" s="95">
        <f>SUM(Tabelle2[[#This Row],[Apr 22 CF]:[Jun 22 CF]])</f>
        <v>1440</v>
      </c>
      <c r="CM133" s="95">
        <f>SUM(Tabelle2[[#This Row],[Jul 22 CF]:[Sep 22 CF]])</f>
        <v>0</v>
      </c>
      <c r="CN133" s="95">
        <f>SUM(Tabelle2[[#This Row],[Oct 22 CF]:[Dec 22 CF]])</f>
        <v>0</v>
      </c>
      <c r="CO133" s="95">
        <f>SUM(Tabelle2[[#This Row],[Jan 23 CF]:[Mar 23 CF]])</f>
        <v>1358</v>
      </c>
      <c r="CP133" s="95">
        <f>SUM(Tabelle2[[#This Row],[Apr 23 CF]:[Jun 23 CF]])</f>
        <v>0</v>
      </c>
      <c r="CQ133" s="95">
        <f>SUM(Tabelle2[[#This Row],[Jul 23 CF]:[Sep 23 CF]])</f>
        <v>0</v>
      </c>
      <c r="CR133" s="95">
        <f>SUM(Tabelle2[[#This Row],[Oct 23 CF]:[Dec 23 CF]])</f>
        <v>0</v>
      </c>
      <c r="CS133" s="95">
        <f>SUM(Tabelle2[[#This Row],[Jan 24 CF]:[Mar 24 CF]])</f>
        <v>0</v>
      </c>
      <c r="CT133" s="95">
        <f>SUM(Tabelle2[[#This Row],[Apr 24 CF]:[Jun 24 CF]])</f>
        <v>0</v>
      </c>
      <c r="CU133" s="95">
        <f>SUM(Tabelle2[[#This Row],[Jul 24 CF]:[Sep 24 CF]])</f>
        <v>0</v>
      </c>
      <c r="CV133" s="95">
        <f>SUM(Tabelle2[[#This Row],[Oct 24 CF]:[Dec 24 CF]])</f>
        <v>0</v>
      </c>
      <c r="CW133" s="98">
        <v>2881</v>
      </c>
      <c r="CX133" s="275">
        <v>2400</v>
      </c>
      <c r="CY133" s="98">
        <v>1542</v>
      </c>
      <c r="CZ133" s="52">
        <v>2392</v>
      </c>
      <c r="DA133" s="52">
        <f>SUM(Tabelle2[[#This Row],[Jan 22 CF]:[Dec 22 CF]])</f>
        <v>1440</v>
      </c>
      <c r="DB133" s="98">
        <f>SUM(Tabelle2[[#This Row],[Jan 23 CF]:[Dec 23 CF]])</f>
        <v>1358</v>
      </c>
      <c r="DC133" s="98">
        <f>SUM(Tabelle2[[#This Row],[Jan 24 CF]:[Dec 24 CF]])</f>
        <v>0</v>
      </c>
      <c r="DD133" s="98">
        <v>0</v>
      </c>
      <c r="DE133" s="98">
        <v>0</v>
      </c>
      <c r="DF133" s="98">
        <v>0</v>
      </c>
      <c r="DG133" s="98">
        <v>0</v>
      </c>
      <c r="DH133" s="98">
        <v>0</v>
      </c>
      <c r="DI133" s="98">
        <v>0</v>
      </c>
      <c r="DJ133" s="98">
        <v>0</v>
      </c>
      <c r="DK133" s="98">
        <v>0</v>
      </c>
      <c r="DL133" s="98">
        <v>0</v>
      </c>
      <c r="DM133" s="98">
        <v>0</v>
      </c>
      <c r="DN133" s="95"/>
      <c r="DO133" s="95"/>
      <c r="DP133" s="226">
        <v>0.95</v>
      </c>
      <c r="DQ133" s="226">
        <v>0.92500000000000004</v>
      </c>
      <c r="DR133" s="226">
        <v>0.8</v>
      </c>
      <c r="DS133" s="226">
        <v>0.85</v>
      </c>
      <c r="DT133" s="226">
        <v>0.9</v>
      </c>
      <c r="DU133" s="226">
        <v>0.9</v>
      </c>
      <c r="DV133" s="226">
        <v>0.9</v>
      </c>
      <c r="DW133" s="226">
        <v>0.9</v>
      </c>
      <c r="DX133" s="226">
        <v>0.9</v>
      </c>
      <c r="DY133" s="226">
        <v>0.9</v>
      </c>
      <c r="DZ133" s="226">
        <v>0.9</v>
      </c>
      <c r="EA133" s="226">
        <v>0.88</v>
      </c>
      <c r="EB133" s="226">
        <v>0.9</v>
      </c>
      <c r="EC133" s="226">
        <v>0.93</v>
      </c>
      <c r="ED133" s="226">
        <v>0.93</v>
      </c>
      <c r="EE133" s="226">
        <v>0.9</v>
      </c>
      <c r="EF133" s="316">
        <v>0.9</v>
      </c>
      <c r="EG133" s="316">
        <v>0.9</v>
      </c>
      <c r="EH133" s="316">
        <v>0</v>
      </c>
      <c r="EI133" s="226">
        <v>0.95</v>
      </c>
      <c r="EJ133" s="226">
        <v>0.95</v>
      </c>
      <c r="EK133" s="226">
        <v>0.95</v>
      </c>
      <c r="EL133" s="226">
        <v>0.97499999999999998</v>
      </c>
      <c r="EM133" s="226">
        <v>0.95</v>
      </c>
      <c r="EN133" s="226">
        <v>0.9</v>
      </c>
      <c r="EO133" s="226">
        <v>0.9</v>
      </c>
      <c r="EP133" s="226">
        <v>0.9</v>
      </c>
      <c r="EQ133" s="226">
        <v>0.9</v>
      </c>
      <c r="ER133" s="226">
        <v>0.9</v>
      </c>
      <c r="ES133" s="226">
        <v>0.9</v>
      </c>
      <c r="ET133" s="226">
        <v>0.9</v>
      </c>
      <c r="EU133" s="226">
        <v>0.9</v>
      </c>
      <c r="EV133" s="226">
        <v>0.9</v>
      </c>
      <c r="EW133" s="226">
        <v>0.9</v>
      </c>
      <c r="EX133" s="226">
        <v>0.9</v>
      </c>
      <c r="EY133" s="226">
        <v>0.9</v>
      </c>
      <c r="EZ133" s="316">
        <v>0</v>
      </c>
      <c r="FA133" s="226">
        <v>0.9</v>
      </c>
      <c r="FB133" s="226">
        <v>0.9</v>
      </c>
      <c r="FC133" s="226">
        <v>0.9</v>
      </c>
      <c r="FD133" s="226">
        <v>0.9</v>
      </c>
      <c r="FE133" s="226">
        <v>0.9</v>
      </c>
      <c r="FF133" s="226">
        <v>0</v>
      </c>
      <c r="FG133" s="226">
        <v>0</v>
      </c>
      <c r="FH133" s="226">
        <v>0</v>
      </c>
      <c r="FI133" s="226">
        <v>0</v>
      </c>
      <c r="FJ133" s="226">
        <v>0</v>
      </c>
      <c r="FK133" s="226">
        <v>0</v>
      </c>
      <c r="FL133" s="226">
        <v>0</v>
      </c>
      <c r="FM133" s="195">
        <f t="shared" si="114"/>
        <v>0</v>
      </c>
      <c r="FN133" s="195">
        <f t="shared" si="115"/>
        <v>0</v>
      </c>
      <c r="FO133" s="195">
        <f t="shared" si="116"/>
        <v>0</v>
      </c>
      <c r="FP133" s="195">
        <f t="shared" si="117"/>
        <v>1440</v>
      </c>
      <c r="FQ133" s="195">
        <f t="shared" si="118"/>
        <v>0</v>
      </c>
      <c r="FR133" s="195">
        <f t="shared" si="119"/>
        <v>0</v>
      </c>
      <c r="FS133" s="195">
        <f t="shared" si="120"/>
        <v>0</v>
      </c>
      <c r="FT133" s="95">
        <f t="shared" si="121"/>
        <v>0</v>
      </c>
      <c r="FU133" s="95">
        <f t="shared" si="122"/>
        <v>0</v>
      </c>
      <c r="FV133" s="95">
        <f t="shared" si="123"/>
        <v>0</v>
      </c>
      <c r="FW133" s="95">
        <f t="shared" si="124"/>
        <v>0</v>
      </c>
      <c r="FX133" s="95">
        <f t="shared" si="125"/>
        <v>0</v>
      </c>
      <c r="FY133" s="95">
        <f t="shared" si="126"/>
        <v>398</v>
      </c>
      <c r="FZ133" s="95">
        <f t="shared" si="127"/>
        <v>0</v>
      </c>
      <c r="GA133" s="95">
        <f t="shared" si="107"/>
        <v>960</v>
      </c>
      <c r="GB133" s="95">
        <f t="shared" si="108"/>
        <v>0</v>
      </c>
      <c r="GC133" s="95">
        <f t="shared" si="109"/>
        <v>0</v>
      </c>
      <c r="GD133" s="95">
        <f t="shared" si="110"/>
        <v>0</v>
      </c>
      <c r="GE133" s="95">
        <f t="shared" si="111"/>
        <v>0</v>
      </c>
      <c r="GF133" s="95">
        <f t="shared" si="112"/>
        <v>0</v>
      </c>
      <c r="GG133" s="95">
        <f t="shared" si="113"/>
        <v>0</v>
      </c>
      <c r="GH133" s="95">
        <f t="shared" si="128"/>
        <v>0</v>
      </c>
      <c r="GI133" s="95">
        <f>BW133*Tabelle2[[#This Row],[Nov 2023 AF]]</f>
        <v>0</v>
      </c>
      <c r="GJ133" s="95">
        <f>BX133*Tabelle2[[#This Row],[Dec 2023 AF]]</f>
        <v>0</v>
      </c>
      <c r="GK133" s="95">
        <f>BY133*Tabelle2[[#This Row],[Jan 2024 AF]]</f>
        <v>0</v>
      </c>
      <c r="GL133" s="95">
        <f>BZ133*Tabelle2[[#This Row],[Feb 2024 AF]]</f>
        <v>0</v>
      </c>
      <c r="GM133" s="95">
        <f>CA133*Tabelle2[[#This Row],[Mar 2024 AF]]</f>
        <v>0</v>
      </c>
      <c r="GN133" s="95">
        <f>CB133*Tabelle2[[#This Row],[Apr 2024 AF]]</f>
        <v>0</v>
      </c>
      <c r="GO133" s="95">
        <f>CC133*Tabelle2[[#This Row],[May 2024 AF]]</f>
        <v>0</v>
      </c>
      <c r="GP133" s="95">
        <f>CD133*Tabelle2[[#This Row],[Jun 2024 AF]]</f>
        <v>0</v>
      </c>
      <c r="GQ133" s="95">
        <f>CE133*Tabelle2[[#This Row],[Jul 2024 AF]]</f>
        <v>0</v>
      </c>
      <c r="GR133" s="95">
        <f>CF133*Tabelle2[[#This Row],[Aug 2024 AF]]</f>
        <v>0</v>
      </c>
      <c r="GS133" s="95">
        <f>CG133*Tabelle2[[#This Row],[Sep 2024 AF]]</f>
        <v>0</v>
      </c>
      <c r="GT133" s="95">
        <f>CH133*Tabelle2[[#This Row],[Oct 2024 AF]]</f>
        <v>0</v>
      </c>
      <c r="GU133" s="95">
        <f>CI133*Tabelle2[[#This Row],[Nov 2024 AF]]</f>
        <v>0</v>
      </c>
      <c r="GV133" s="95">
        <f>CJ133*Tabelle2[[#This Row],[Dec 2024 AF]]</f>
        <v>0</v>
      </c>
      <c r="GW133" s="95">
        <f>SUM(Tabelle2[[#This Row],[Jan 22 NF]:[Mar 22 NF]])</f>
        <v>0</v>
      </c>
      <c r="GX133" s="95">
        <f>SUM(Tabelle2[[#This Row],[Apr 22 NF]:[Jun 22 NF]])</f>
        <v>1440</v>
      </c>
      <c r="GY133" s="95">
        <f>SUM(Tabelle2[[#This Row],[Jul 22 NF]:[Sep 22 NF]])</f>
        <v>0</v>
      </c>
      <c r="GZ133" s="95">
        <f>SUM(Tabelle2[[#This Row],[Oct 22 NF]:[Dec 22 NF]])</f>
        <v>0</v>
      </c>
      <c r="HA133" s="98">
        <f>SUM(Tabelle2[[#This Row],[Jan 23 NF]:[Mar 23 NF]])</f>
        <v>1358</v>
      </c>
      <c r="HB133" s="98">
        <f>SUM(Tabelle2[[#This Row],[Apr 23 NF]:[Jun 23 NF]])</f>
        <v>0</v>
      </c>
      <c r="HC133" s="98">
        <f>SUM(Tabelle2[[#This Row],[Jul 23 NF]:[Sep 23 NF]])</f>
        <v>0</v>
      </c>
      <c r="HD133" s="98">
        <f>SUM(Tabelle2[[#This Row],[Oct 23 NF]:[Dec 23 NF]])</f>
        <v>0</v>
      </c>
      <c r="HE133" s="95">
        <f>SUM(Tabelle2[[#This Row],[Jan 24 NF]:[Mar 24 NF]])</f>
        <v>0</v>
      </c>
      <c r="HF133" s="98">
        <f>SUM(Tabelle2[[#This Row],[Apr 24 NF]:[Jun 24 NF]])</f>
        <v>0</v>
      </c>
      <c r="HG133" s="98">
        <f>SUM(Tabelle2[[#This Row],[Jul 24 NF]:[Sep 24 NF]])</f>
        <v>0</v>
      </c>
      <c r="HH133" s="98">
        <f>SUM(Tabelle2[[#This Row],[Oct 24 NF]:[Dec 24 NF]])</f>
        <v>0</v>
      </c>
      <c r="HI133" s="95">
        <v>0</v>
      </c>
      <c r="HJ133" s="95">
        <v>0</v>
      </c>
      <c r="HK133" s="95">
        <v>0</v>
      </c>
      <c r="HL133" s="95">
        <v>0</v>
      </c>
      <c r="HM133" s="95">
        <v>0</v>
      </c>
      <c r="HN133" s="95">
        <v>0</v>
      </c>
      <c r="HO133" s="95">
        <v>0</v>
      </c>
      <c r="HP133" s="95">
        <v>0</v>
      </c>
      <c r="HQ133" s="95">
        <v>0</v>
      </c>
      <c r="HR133" s="95">
        <v>0</v>
      </c>
      <c r="HS133" s="95">
        <v>0</v>
      </c>
      <c r="HT133" s="95">
        <v>477</v>
      </c>
      <c r="HU133" s="95">
        <v>2510</v>
      </c>
      <c r="HV133" s="98">
        <v>2881</v>
      </c>
      <c r="HW133" s="98">
        <v>2400</v>
      </c>
      <c r="HX133" s="98">
        <v>1542</v>
      </c>
      <c r="HY133" s="98">
        <v>2392</v>
      </c>
      <c r="HZ133" s="98">
        <f>SUM(Tabelle2[[#This Row],[Jan 22 NF]:[Dec 22 NF]])</f>
        <v>1440</v>
      </c>
      <c r="IA133" s="98">
        <f>SUM(Tabelle2[[#This Row],[Jan 23 NF]:[Dec 23 NF]])</f>
        <v>1358</v>
      </c>
      <c r="IB133" s="98">
        <f>SUM(Tabelle2[[#This Row],[Jan 24 NF]:[Dec 24 NF]])</f>
        <v>0</v>
      </c>
      <c r="IC133" s="98">
        <f>IFERROR(Tabelle2[[#This Row],[2025 CF]]*Tabelle2[[#This Row],[2025 AF]],0)</f>
        <v>0</v>
      </c>
      <c r="ID133" s="98">
        <f>IFERROR(Tabelle2[[#This Row],[2026 CF]]*Tabelle2[[#This Row],[2026 AF]],0)</f>
        <v>0</v>
      </c>
      <c r="IE133" s="98">
        <f>IFERROR(Tabelle2[[#This Row],[2027 CF]]*Tabelle2[[#This Row],[2027 AF]],0)</f>
        <v>0</v>
      </c>
      <c r="IF133" s="98">
        <f>IFERROR(Tabelle2[[#This Row],[2028 CF]]*Tabelle2[[#This Row],[2028 AF]],0)</f>
        <v>0</v>
      </c>
      <c r="IG133" s="98">
        <f>IFERROR(Tabelle2[[#This Row],[2029 CF]]*Tabelle2[[#This Row],[2029 AF]],0)</f>
        <v>0</v>
      </c>
      <c r="IH133" s="98">
        <f>IFERROR(Tabelle2[[#This Row],[2030 CF]]*Tabelle2[[#This Row],[2030 AF]],0)</f>
        <v>0</v>
      </c>
      <c r="II133" s="98">
        <f>IFERROR(Tabelle2[[#This Row],[2031 CF]]*Tabelle2[[#This Row],[2031 AF]],0)</f>
        <v>0</v>
      </c>
      <c r="IJ133" s="98">
        <f>IFERROR(Tabelle2[[#This Row],[2032 CF]]*Tabelle2[[#This Row],[2032 AF]],0)</f>
        <v>0</v>
      </c>
      <c r="IK133" s="98">
        <f>IFERROR(Tabelle2[[#This Row],[2033 CF]]*Tabelle2[[#This Row],[2033 AF]],0)</f>
        <v>0</v>
      </c>
      <c r="IL133" s="98">
        <f>IFERROR(Tabelle2[[#This Row],[2034 CF]]*Tabelle2[[#This Row],[2034 AF]],0)</f>
        <v>0</v>
      </c>
      <c r="IM133" s="98">
        <f>IFERROR(Tabelle2[[#This Row],[2035 CF]]*Tabelle2[[#This Row],[2035 AF]],0)</f>
        <v>0</v>
      </c>
      <c r="IN133" s="51">
        <v>345.6</v>
      </c>
      <c r="IO133" s="51">
        <v>0</v>
      </c>
      <c r="IP133" s="51">
        <v>0</v>
      </c>
      <c r="IQ133" s="51">
        <v>365.09151074083036</v>
      </c>
      <c r="IR133" s="51">
        <v>0</v>
      </c>
      <c r="IS133" s="51">
        <v>0</v>
      </c>
      <c r="IT133" s="51">
        <v>410.4</v>
      </c>
      <c r="IU133" s="51">
        <v>0</v>
      </c>
      <c r="IV133" s="51">
        <v>0</v>
      </c>
      <c r="IW133" s="51">
        <v>0</v>
      </c>
      <c r="IX133" s="51">
        <v>0</v>
      </c>
      <c r="IY133" s="51">
        <v>0</v>
      </c>
      <c r="IZ133" s="199">
        <v>345.6</v>
      </c>
      <c r="JA133" s="199">
        <v>365.09151074083036</v>
      </c>
      <c r="JB133" s="199">
        <v>410.4</v>
      </c>
      <c r="JC133" s="199">
        <v>0</v>
      </c>
      <c r="JD133" s="199">
        <v>1121.0915107408305</v>
      </c>
      <c r="JE133" s="196">
        <v>0</v>
      </c>
      <c r="JF133" s="196">
        <v>0</v>
      </c>
      <c r="JG133" s="196">
        <v>0</v>
      </c>
      <c r="JH133" s="196">
        <v>0</v>
      </c>
      <c r="JI133" s="196">
        <v>0</v>
      </c>
      <c r="JJ133" s="196">
        <v>0</v>
      </c>
      <c r="JK133" s="196">
        <v>0</v>
      </c>
      <c r="JL133" s="196">
        <v>0</v>
      </c>
      <c r="JM133" s="196">
        <v>0</v>
      </c>
      <c r="JN133" s="196">
        <v>0</v>
      </c>
      <c r="JO133" s="196">
        <v>0</v>
      </c>
      <c r="JP133" s="196">
        <v>0</v>
      </c>
      <c r="JQ133" s="196">
        <f>SUM(Tabelle2[[#This Row],[Jan-23B]:[Mar-23B]])</f>
        <v>0</v>
      </c>
      <c r="JR133" s="196">
        <f>SUM(Tabelle2[[#This Row],[Apr-23B]:[Jun-23B]])</f>
        <v>0</v>
      </c>
      <c r="JS133" s="196">
        <f>SUM(Tabelle2[[#This Row],[Jul-23B]:[Sep-23B]])</f>
        <v>0</v>
      </c>
      <c r="JT133" s="196">
        <f>SUM(Tabelle2[[#This Row],[Oct-23B]:[Dec-23B]])</f>
        <v>0</v>
      </c>
      <c r="JU133" s="196">
        <f>SUM(Tabelle2[[#This Row],[1Q23 B1]:[4Q23 B]])</f>
        <v>0</v>
      </c>
      <c r="JV133" s="196">
        <v>0</v>
      </c>
      <c r="JW133" s="196">
        <v>0</v>
      </c>
      <c r="JX133" s="196">
        <v>0</v>
      </c>
      <c r="JY133" s="196">
        <v>0</v>
      </c>
      <c r="JZ133" s="196">
        <v>0</v>
      </c>
      <c r="KA133" s="196">
        <v>0</v>
      </c>
      <c r="KB133" s="196">
        <v>0</v>
      </c>
      <c r="KC133" s="196">
        <v>0</v>
      </c>
      <c r="KD133" s="196">
        <v>0</v>
      </c>
      <c r="KE133" s="196">
        <v>0</v>
      </c>
      <c r="KF133" s="196" t="str">
        <f>IF(SUM(Tabelle2[[#This Row],[2018 NF]:[2028 NF]],Tabelle2[[#This Row],[2023 B]])&gt;0,"yes","no")</f>
        <v>yes</v>
      </c>
      <c r="KG133" s="196" t="str">
        <f>IFERROR(INDEX(Tabelle2[[#Headers],[2005 NF]:[2034 NF]],MATCH(TRUE,INDEX(Tabelle2[[#This Row],[2005 NF]:[2034 NF]]&gt;1000,),0)),0)</f>
        <v>2017 NF</v>
      </c>
      <c r="KH133" s="196" t="str">
        <f>IFERROR(LOOKUP(2,1/(Tabelle2[[#This Row],[2005 NF]:[2035 NF]]&gt;1000),Tabelle2[[#Headers],[2005 NF]:[2035 NF]]),0)</f>
        <v>2023 NF</v>
      </c>
      <c r="KI133" s="196">
        <f>SUM(Tabelle2[[#This Row],[Jan 23 NF]:[Mar 23 NF]])</f>
        <v>1358</v>
      </c>
      <c r="KJ133" s="196">
        <f>SUM(Tabelle2[[#This Row],[Jan-23B]:[Mar-23B]])</f>
        <v>0</v>
      </c>
      <c r="KK133" s="52">
        <v>0</v>
      </c>
      <c r="KL133" s="52">
        <v>0</v>
      </c>
      <c r="KM133" s="52">
        <v>0</v>
      </c>
      <c r="KN133" s="52">
        <v>147.09244656000001</v>
      </c>
      <c r="KO133" s="52">
        <v>0</v>
      </c>
      <c r="KP133" s="52">
        <v>0</v>
      </c>
      <c r="KQ133" s="52">
        <v>0</v>
      </c>
      <c r="KR133" s="52">
        <v>0</v>
      </c>
      <c r="KS133" s="52">
        <v>0</v>
      </c>
      <c r="KT133" s="52">
        <v>0</v>
      </c>
      <c r="KU133" s="52">
        <v>0</v>
      </c>
      <c r="KV133" s="52">
        <v>0</v>
      </c>
      <c r="KW133" s="52">
        <v>40.654717868666673</v>
      </c>
      <c r="KX133" s="52">
        <v>0</v>
      </c>
      <c r="KY133" s="52">
        <v>98.061631040000009</v>
      </c>
      <c r="KZ133" s="52">
        <v>0</v>
      </c>
      <c r="LA133" s="52" t="e">
        <f>$AV133*2.204623/#REF!*$AP133*Tabelle2[[#This Row],[May 23 NF]]</f>
        <v>#REF!</v>
      </c>
      <c r="LB133" s="52" t="e">
        <f>$AV133*2.204623/#REF!*$AP133*Tabelle2[[#This Row],[Jun 23 NF]]</f>
        <v>#REF!</v>
      </c>
      <c r="LC133" s="52" t="e">
        <f>$AV133*2.204623/#REF!*$AP133*Tabelle2[[#This Row],[Jul 23 NF]]</f>
        <v>#REF!</v>
      </c>
      <c r="LD133" s="52" t="e">
        <f>$AV133*2.204623/#REF!*$AP133*Tabelle2[[#This Row],[Aug 23 NF]]</f>
        <v>#REF!</v>
      </c>
      <c r="LE133" s="52" t="e">
        <f>$AV133*2.204623/#REF!*$AP133*Tabelle2[[#This Row],[Sep 23 NF]]</f>
        <v>#REF!</v>
      </c>
      <c r="LF133" s="52" t="e">
        <f>$AV133*2.204623/#REF!*$AP133*Tabelle2[[#This Row],[Oct 23 NF]]</f>
        <v>#REF!</v>
      </c>
      <c r="LG133" s="52" t="e">
        <f>$AV133*2.204623/#REF!*$AP133*Tabelle2[[#This Row],[Nov 23 NF]]</f>
        <v>#REF!</v>
      </c>
      <c r="LH133" s="52" t="e">
        <f>$AV133*2.204623/#REF!*$AP133*Tabelle2[[#This Row],[Dec 23 NF]]</f>
        <v>#REF!</v>
      </c>
      <c r="LI133" s="52" t="e">
        <f>$AV133*2.204623/#REF!*$AP133*Tabelle2[[#This Row],[Jan 24 NF]]</f>
        <v>#REF!</v>
      </c>
      <c r="LJ133" s="52" t="e">
        <f>$AV133*2.204623/#REF!*$AP133*Tabelle2[[#This Row],[Feb 24 NF]]</f>
        <v>#REF!</v>
      </c>
      <c r="LK133" s="52" t="e">
        <f>$AV133*2.204623/#REF!*$AP133*Tabelle2[[#This Row],[Mar 24 NF]]</f>
        <v>#REF!</v>
      </c>
      <c r="LL133" s="52" t="e">
        <f>$AV133*2.204623/#REF!*$AP133*Tabelle2[[#This Row],[Apr 24 NF]]</f>
        <v>#REF!</v>
      </c>
      <c r="LM133" s="52" t="e">
        <f>$AV133*2.204623/#REF!*$AP133*Tabelle2[[#This Row],[May 24 NF]]</f>
        <v>#REF!</v>
      </c>
      <c r="LN133" s="52" t="e">
        <f>$AV133*2.204623/#REF!*$AP133*Tabelle2[[#This Row],[Jun 24 NF]]</f>
        <v>#REF!</v>
      </c>
      <c r="LO133" s="52" t="e">
        <f>$AV133*2.204623/#REF!*$AP133*Tabelle2[[#This Row],[Jul 24 NF]]</f>
        <v>#REF!</v>
      </c>
      <c r="LP133" s="52" t="e">
        <f>$AV133*2.204623/#REF!*$AP133*Tabelle2[[#This Row],[Aug 24 NF]]</f>
        <v>#REF!</v>
      </c>
      <c r="LQ133" s="52" t="e">
        <f>$AV133*2.204623/#REF!*$AP133*Tabelle2[[#This Row],[Sep 24 NF]]</f>
        <v>#REF!</v>
      </c>
      <c r="LR133" s="52" t="e">
        <f>$AV133*2.204623/#REF!*$AP133*Tabelle2[[#This Row],[Oct 24 NF]]</f>
        <v>#REF!</v>
      </c>
      <c r="LS133" s="52" t="e">
        <f>$AV133*2.204623/#REF!*$AP133*Tabelle2[[#This Row],[Nov 24 NF]]</f>
        <v>#REF!</v>
      </c>
      <c r="LT133" s="52" t="e">
        <f>$AV133*2.204623/#REF!*$AP133*Tabelle2[[#This Row],[Dec 24 NF]]</f>
        <v>#REF!</v>
      </c>
      <c r="LU133" s="198">
        <f>SUM(Tabelle2[[#This Row],[Jan 22 EV]:[Mar 22 EV]])</f>
        <v>0</v>
      </c>
      <c r="LV133" s="198">
        <f>SUM(Tabelle2[[#This Row],[Apr 22 EV]:[Jun 22 EV]])</f>
        <v>147.09244656000001</v>
      </c>
      <c r="LW133" s="198">
        <f>SUM(Tabelle2[[#This Row],[Jul 22 EV]:[Sep 22 EV]])</f>
        <v>0</v>
      </c>
      <c r="LX133" s="198">
        <f>SUM(Tabelle2[[#This Row],[Oct 22 EV]:[Dec 22 EV]])</f>
        <v>0</v>
      </c>
      <c r="LY133" s="198">
        <f>SUM(Tabelle2[[#This Row],[Jan 23 EV]:[Mar 23 EV]])</f>
        <v>138.71634890866667</v>
      </c>
      <c r="LZ133" s="198" t="e">
        <f>SUM(Tabelle2[[#This Row],[Apr 23 EV]:[Jun 23 EV]])</f>
        <v>#REF!</v>
      </c>
      <c r="MA133" s="198" t="e">
        <f>SUM(Tabelle2[[#This Row],[Jul 23 EV]:[Sep 23 EV]])</f>
        <v>#REF!</v>
      </c>
      <c r="MB133" s="198" t="e">
        <f>SUM(Tabelle2[[#This Row],[Oct 23 EV]:[Dec 23 EV]])</f>
        <v>#REF!</v>
      </c>
      <c r="MC133" s="198" t="e">
        <f>SUM(Tabelle2[[#This Row],[Jan 24 EV]:[Mar 24 EV]])</f>
        <v>#REF!</v>
      </c>
      <c r="MD133" s="198" t="e">
        <f>SUM(Tabelle2[[#This Row],[Apr 24 EV]:[Jun 24 EV]])</f>
        <v>#REF!</v>
      </c>
      <c r="ME133" s="198" t="e">
        <f>SUM(Tabelle2[[#This Row],[Jul 24 EV]:[Sep 24 EV]])</f>
        <v>#REF!</v>
      </c>
      <c r="MF133" s="198" t="e">
        <f>SUM(Tabelle2[[#This Row],[Oct 24 EV]:[Dec 24 EV]])</f>
        <v>#REF!</v>
      </c>
      <c r="MG133" s="68">
        <v>0</v>
      </c>
      <c r="MH133" s="68">
        <v>0</v>
      </c>
      <c r="MI133" s="68">
        <v>0</v>
      </c>
      <c r="MJ133" s="68">
        <v>0</v>
      </c>
      <c r="MK133" s="68">
        <v>0</v>
      </c>
      <c r="ML133" s="68">
        <v>0</v>
      </c>
      <c r="MM133" s="68">
        <v>0</v>
      </c>
      <c r="MN133" s="68">
        <v>0</v>
      </c>
      <c r="MO133" s="68">
        <v>0</v>
      </c>
      <c r="MP133" s="98">
        <v>48.724372923000004</v>
      </c>
      <c r="MQ133" s="98" t="e">
        <f>$AS133*2.204623/#REF!*$AP133*HU133</f>
        <v>#REF!</v>
      </c>
      <c r="MR133" s="98" t="e">
        <f>$AT133*2.204623/#REF!*$AP133*HV133</f>
        <v>#REF!</v>
      </c>
      <c r="MS133" s="98">
        <v>245.15407760000002</v>
      </c>
      <c r="MT133" s="98">
        <v>157.51149485800002</v>
      </c>
      <c r="MU133" s="98">
        <v>244.33689734133335</v>
      </c>
      <c r="MV133" s="98">
        <f>SUM(Tabelle2[[#This Row],[Jan 22 EV]:[Dec 22 EV]])</f>
        <v>147.09244656000001</v>
      </c>
      <c r="MW133" s="98" t="e">
        <f>SUM(Tabelle2[[#This Row],[Jan 23 EV]:[Dec 23 EV]])</f>
        <v>#REF!</v>
      </c>
      <c r="MX133" s="98" t="e">
        <f>SUM(Tabelle2[[#This Row],[Jan 24 EV]:[Dec 24 EV]])</f>
        <v>#REF!</v>
      </c>
      <c r="MY133" s="98">
        <f t="shared" si="95"/>
        <v>0</v>
      </c>
      <c r="MZ133" s="98">
        <f t="shared" si="96"/>
        <v>0</v>
      </c>
      <c r="NA133" s="98">
        <f t="shared" si="97"/>
        <v>0</v>
      </c>
      <c r="NB133" s="98">
        <f t="shared" si="98"/>
        <v>0</v>
      </c>
      <c r="NC133" s="52">
        <v>35.302187174400004</v>
      </c>
      <c r="ND133" s="52">
        <v>0</v>
      </c>
      <c r="NE133" s="52">
        <v>0</v>
      </c>
      <c r="NF133" s="52">
        <v>37.29319689802449</v>
      </c>
      <c r="NG133" s="52">
        <v>0</v>
      </c>
      <c r="NH133" s="52">
        <v>0</v>
      </c>
      <c r="NI133" s="52">
        <v>41.921347269600005</v>
      </c>
      <c r="NJ133" s="52">
        <v>0</v>
      </c>
      <c r="NK133" s="52">
        <v>0</v>
      </c>
      <c r="NL133" s="52">
        <v>0</v>
      </c>
      <c r="NM133" s="52">
        <v>0</v>
      </c>
      <c r="NN133" s="52">
        <v>0</v>
      </c>
      <c r="NO133" s="198">
        <f t="shared" si="102"/>
        <v>35.302187174400004</v>
      </c>
      <c r="NP133" s="198">
        <f t="shared" si="103"/>
        <v>37.29319689802449</v>
      </c>
      <c r="NQ133" s="198">
        <f t="shared" si="104"/>
        <v>41.921347269600005</v>
      </c>
      <c r="NR133" s="198">
        <f t="shared" si="105"/>
        <v>0</v>
      </c>
      <c r="NS133" s="198">
        <f t="shared" si="106"/>
        <v>114.5167313420245</v>
      </c>
      <c r="NT133" s="198">
        <v>0</v>
      </c>
      <c r="NU133" s="198">
        <v>0</v>
      </c>
      <c r="NV133" s="198">
        <v>0</v>
      </c>
      <c r="NW133" s="198">
        <v>0</v>
      </c>
      <c r="NX133" s="198">
        <v>0</v>
      </c>
      <c r="NY133" s="198">
        <v>0</v>
      </c>
      <c r="NZ133" s="198">
        <v>0</v>
      </c>
      <c r="OA133" s="198">
        <v>0</v>
      </c>
      <c r="OB133" s="198">
        <v>0</v>
      </c>
      <c r="OC133" s="198">
        <v>0</v>
      </c>
      <c r="OD133" s="198">
        <v>0</v>
      </c>
      <c r="OE133" s="198">
        <v>0</v>
      </c>
      <c r="OF133" s="198">
        <f>SUM(Tabelle2[[#This Row],[Jan 23 B EV]:[Mar 23 B EV]])</f>
        <v>0</v>
      </c>
      <c r="OG133" s="198">
        <f>SUM(Tabelle2[[#This Row],[Apr 23 B EV]:[Jun 23 B EV]])</f>
        <v>0</v>
      </c>
      <c r="OH133" s="198">
        <f>SUM(Tabelle2[[#This Row],[Jul 23 B EV]:[Sep 23 B EV]])</f>
        <v>0</v>
      </c>
      <c r="OI133" s="198">
        <f>SUM(Tabelle2[[#This Row],[Oct 23 B EV]:[Dec 23 B EV]])</f>
        <v>0</v>
      </c>
      <c r="OJ133" s="198">
        <f>SUM(Tabelle2[[#This Row],[Jan 23 B EV]:[Dec 23 B EV]])</f>
        <v>0</v>
      </c>
      <c r="OK133" s="68"/>
      <c r="OL133" s="68"/>
      <c r="OM133" s="43" t="s">
        <v>973</v>
      </c>
      <c r="ON133" s="43">
        <v>0</v>
      </c>
      <c r="OO133" s="43">
        <v>0</v>
      </c>
      <c r="OP133" s="43">
        <v>0</v>
      </c>
      <c r="OQ133" s="68"/>
      <c r="OR133" s="68"/>
      <c r="OS133" s="68"/>
      <c r="OT133" s="68"/>
      <c r="OU133" s="68"/>
      <c r="OV133" s="68"/>
      <c r="OW133" s="68"/>
      <c r="OX133" s="198" t="s">
        <v>1229</v>
      </c>
      <c r="OY133" s="198" t="s">
        <v>1229</v>
      </c>
      <c r="OZ133" s="198" t="s">
        <v>1229</v>
      </c>
      <c r="PA133" s="198" t="s">
        <v>1229</v>
      </c>
      <c r="PB133" s="353" t="s">
        <v>1229</v>
      </c>
      <c r="PC133" s="130" t="s">
        <v>57</v>
      </c>
      <c r="PD133" s="53" t="s">
        <v>40</v>
      </c>
      <c r="PE133" s="53" t="s">
        <v>159</v>
      </c>
      <c r="PF133" s="53" t="s">
        <v>39</v>
      </c>
      <c r="PG133" s="53">
        <v>0</v>
      </c>
      <c r="PH133" s="53">
        <v>0</v>
      </c>
      <c r="PI133" s="53">
        <v>1</v>
      </c>
      <c r="PJ133" s="53" t="s">
        <v>39</v>
      </c>
      <c r="PK133" s="53">
        <v>0</v>
      </c>
      <c r="PL133" s="53">
        <v>0</v>
      </c>
      <c r="PM133" s="334"/>
      <c r="PN133" s="53" t="s">
        <v>979</v>
      </c>
      <c r="PO133" s="53" t="s">
        <v>17</v>
      </c>
      <c r="PP133" s="200">
        <v>2579.1424208577623</v>
      </c>
      <c r="PQ133" s="56">
        <v>2390.5855887510174</v>
      </c>
      <c r="PR133" s="56">
        <v>2563.0833333333335</v>
      </c>
      <c r="PS133" s="56">
        <v>2595</v>
      </c>
      <c r="PT133" s="200">
        <v>2321.6666666666665</v>
      </c>
      <c r="PU133" s="200">
        <v>2229.5416666666665</v>
      </c>
      <c r="PV133" s="200">
        <v>2983.4976851851857</v>
      </c>
      <c r="PW133" s="200">
        <v>3542.4709444775326</v>
      </c>
      <c r="PX133" s="200" t="e">
        <f>IF($PI133=1,SUMIF(#REF!,$PF133,#REF!),SUMIF(#REF!,$PJ133,#REF!))</f>
        <v>#REF!</v>
      </c>
      <c r="PY133" s="200" t="e">
        <f>IF($PI133=1,SUMIF(#REF!,$PF133,#REF!),SUMIF(#REF!,$PJ133,#REF!))</f>
        <v>#REF!</v>
      </c>
      <c r="PZ133" s="200" t="e">
        <f>IF($PI133=1,SUMIF(#REF!,$PF133,#REF!),SUMIF(#REF!,$PJ133,#REF!))</f>
        <v>#REF!</v>
      </c>
      <c r="QA133" s="200" t="e">
        <f>IF($PI133=1,SUMIF(#REF!,$PF133,#REF!),SUMIF(#REF!,$PJ133,#REF!))</f>
        <v>#REF!</v>
      </c>
      <c r="QB133" s="200" t="e">
        <f>IF($PI133=1,SUMIF(#REF!,$PF133,#REF!),SUMIF(#REF!,$PJ133,#REF!))</f>
        <v>#REF!</v>
      </c>
      <c r="QC133" s="200" t="e">
        <f>IF($PI133=1,SUMIF(#REF!,$PF133,#REF!),SUMIF(#REF!,$PJ133,#REF!))</f>
        <v>#REF!</v>
      </c>
      <c r="QD133" s="57">
        <f t="shared" si="99"/>
        <v>3.987496762036697</v>
      </c>
      <c r="QE133" s="57">
        <f t="shared" si="100"/>
        <v>4.2752229999999996</v>
      </c>
      <c r="QF133" s="57">
        <f t="shared" si="94"/>
        <v>4.3284599999999998</v>
      </c>
      <c r="QG133" s="57">
        <f t="shared" si="101"/>
        <v>3.8725399999999994</v>
      </c>
      <c r="QH133" s="57">
        <f t="shared" si="129"/>
        <v>3.7188754999999998</v>
      </c>
      <c r="QI133" s="57">
        <f t="shared" si="130"/>
        <v>4.9764741388888893</v>
      </c>
      <c r="QJ133" s="57">
        <f>IF(Tabelle2[[#This Row],[Index and Premium Usage]]=1,($AW133*(1+$AZ133))*(PW133*(1+$PG133)+$PH133)/1000,($AW133*(1+$AZ133))*(PW133*(1+$PG133)+$PK133)/1000)</f>
        <v>5.9088415353885235</v>
      </c>
      <c r="QK133" s="57" t="e">
        <f>IF($PI133=1,($AW133*(1+$AY133))*(PX133*(1+$PG133)+$PH133)/1000,($AW133*(1+$AZ133))*(PX133*(1+$PG133)+$PK133+Tabelle2[[#This Row],[Premium VW 2023]])/1000)</f>
        <v>#REF!</v>
      </c>
      <c r="QL133" s="57" t="e">
        <f t="shared" si="89"/>
        <v>#REF!</v>
      </c>
      <c r="QM133" s="57" t="e">
        <f t="shared" si="90"/>
        <v>#REF!</v>
      </c>
      <c r="QN133" s="57" t="e">
        <f t="shared" si="91"/>
        <v>#REF!</v>
      </c>
      <c r="QO133" s="57" t="e">
        <f t="shared" si="92"/>
        <v>#REF!</v>
      </c>
      <c r="QP133" s="57" t="e">
        <f t="shared" si="93"/>
        <v>#REF!</v>
      </c>
    </row>
    <row r="134" spans="1:458" ht="15" customHeight="1">
      <c r="A134" s="94" t="s">
        <v>866</v>
      </c>
      <c r="B134" s="94" t="s">
        <v>87</v>
      </c>
      <c r="C134" s="94" t="s">
        <v>1553</v>
      </c>
      <c r="D134" s="2" t="s">
        <v>108</v>
      </c>
      <c r="E134" s="173" t="s">
        <v>304</v>
      </c>
      <c r="F134" s="2" t="s">
        <v>304</v>
      </c>
      <c r="G134" s="2" t="s">
        <v>304</v>
      </c>
      <c r="H134" s="2" t="s">
        <v>1558</v>
      </c>
      <c r="I134" s="188" t="s">
        <v>248</v>
      </c>
      <c r="J134" s="2" t="s">
        <v>1400</v>
      </c>
      <c r="K134" s="2" t="s">
        <v>28</v>
      </c>
      <c r="L134" s="2" t="s">
        <v>28</v>
      </c>
      <c r="M134" s="2" t="s">
        <v>494</v>
      </c>
      <c r="N134" s="2">
        <v>0</v>
      </c>
      <c r="O134" s="64"/>
      <c r="P134" s="3">
        <v>0</v>
      </c>
      <c r="Q134" s="2">
        <v>0</v>
      </c>
      <c r="R134" s="63"/>
      <c r="S134" s="63"/>
      <c r="T134" s="94" t="s">
        <v>1282</v>
      </c>
      <c r="U134" s="63" t="s">
        <v>14</v>
      </c>
      <c r="V134" s="63"/>
      <c r="W134" s="63"/>
      <c r="X134" s="94"/>
      <c r="Y134" s="2" t="s">
        <v>235</v>
      </c>
      <c r="Z134" s="2" t="s">
        <v>261</v>
      </c>
      <c r="AA134" s="2" t="s">
        <v>495</v>
      </c>
      <c r="AB134" s="2">
        <v>0</v>
      </c>
      <c r="AC134" s="2" t="s">
        <v>1061</v>
      </c>
      <c r="AD134" s="63"/>
      <c r="AE134" s="63"/>
      <c r="AF134" s="63" t="s">
        <v>119</v>
      </c>
      <c r="AG134" s="2">
        <v>0</v>
      </c>
      <c r="AH134" s="2">
        <v>0</v>
      </c>
      <c r="AI134" s="2">
        <v>0</v>
      </c>
      <c r="AJ134" s="63" t="s">
        <v>120</v>
      </c>
      <c r="AK134" s="66"/>
      <c r="AL134" s="67"/>
      <c r="AM134" s="67"/>
      <c r="AN134" s="67"/>
      <c r="AO134" s="67"/>
      <c r="AP134" s="67">
        <v>1</v>
      </c>
      <c r="AQ134" s="129"/>
      <c r="AR134" s="37">
        <v>1.1299999999999999</v>
      </c>
      <c r="AS134" s="67">
        <v>1.1299999999999999</v>
      </c>
      <c r="AT134" s="67">
        <v>1.1299999999999999</v>
      </c>
      <c r="AU134" s="33">
        <v>1.1299999999999999</v>
      </c>
      <c r="AV134" s="33">
        <v>1.1299999999999999</v>
      </c>
      <c r="AW134" s="33">
        <v>1.1299999999999999</v>
      </c>
      <c r="AX134" s="193"/>
      <c r="AY134" s="61">
        <v>0.2</v>
      </c>
      <c r="AZ134" s="61">
        <v>0.2</v>
      </c>
      <c r="BA134" s="96">
        <v>0</v>
      </c>
      <c r="BB134" s="96">
        <v>0</v>
      </c>
      <c r="BC134" s="96">
        <v>0</v>
      </c>
      <c r="BD134" s="96">
        <v>0</v>
      </c>
      <c r="BE134" s="133">
        <v>0</v>
      </c>
      <c r="BF134" s="133">
        <v>0</v>
      </c>
      <c r="BG134" s="133">
        <v>0</v>
      </c>
      <c r="BH134" s="133">
        <v>0</v>
      </c>
      <c r="BI134" s="133">
        <v>0</v>
      </c>
      <c r="BJ134" s="133">
        <v>0</v>
      </c>
      <c r="BK134" s="133">
        <v>0</v>
      </c>
      <c r="BL134" s="133">
        <v>-423</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0</v>
      </c>
      <c r="CD134" s="96">
        <v>0</v>
      </c>
      <c r="CE134" s="96">
        <v>0</v>
      </c>
      <c r="CF134" s="96">
        <v>0</v>
      </c>
      <c r="CG134" s="96">
        <v>0</v>
      </c>
      <c r="CH134" s="96">
        <v>0</v>
      </c>
      <c r="CI134" s="96">
        <v>0</v>
      </c>
      <c r="CJ134" s="96">
        <v>0</v>
      </c>
      <c r="CK134" s="95">
        <f>SUM(Tabelle2[[#This Row],[Jan 22 CF]:[Mar 22 CF]])</f>
        <v>0</v>
      </c>
      <c r="CL134" s="95">
        <f>SUM(Tabelle2[[#This Row],[Apr 22 CF]:[Jun 22 CF]])</f>
        <v>0</v>
      </c>
      <c r="CM134" s="95">
        <f>SUM(Tabelle2[[#This Row],[Jul 22 CF]:[Sep 22 CF]])</f>
        <v>0</v>
      </c>
      <c r="CN134" s="95">
        <f>SUM(Tabelle2[[#This Row],[Oct 22 CF]:[Dec 22 CF]])</f>
        <v>-423</v>
      </c>
      <c r="CO134" s="95">
        <f>SUM(Tabelle2[[#This Row],[Jan 23 CF]:[Mar 23 CF]])</f>
        <v>0</v>
      </c>
      <c r="CP134" s="95">
        <f>SUM(Tabelle2[[#This Row],[Apr 23 CF]:[Jun 23 CF]])</f>
        <v>0</v>
      </c>
      <c r="CQ134" s="95">
        <f>SUM(Tabelle2[[#This Row],[Jul 23 CF]:[Sep 23 CF]])</f>
        <v>0</v>
      </c>
      <c r="CR134" s="95">
        <f>SUM(Tabelle2[[#This Row],[Oct 23 CF]:[Dec 23 CF]])</f>
        <v>0</v>
      </c>
      <c r="CS134" s="95">
        <f>SUM(Tabelle2[[#This Row],[Jan 24 CF]:[Mar 24 CF]])</f>
        <v>0</v>
      </c>
      <c r="CT134" s="95">
        <f>SUM(Tabelle2[[#This Row],[Apr 24 CF]:[Jun 24 CF]])</f>
        <v>0</v>
      </c>
      <c r="CU134" s="95">
        <f>SUM(Tabelle2[[#This Row],[Jul 24 CF]:[Sep 24 CF]])</f>
        <v>0</v>
      </c>
      <c r="CV134" s="95">
        <f>SUM(Tabelle2[[#This Row],[Oct 24 CF]:[Dec 24 CF]])</f>
        <v>0</v>
      </c>
      <c r="CW134" s="98">
        <v>3481</v>
      </c>
      <c r="CX134" s="275">
        <v>3556</v>
      </c>
      <c r="CY134" s="98">
        <v>562</v>
      </c>
      <c r="CZ134" s="52">
        <v>5579</v>
      </c>
      <c r="DA134" s="52">
        <f>SUM(Tabelle2[[#This Row],[Jan 22 CF]:[Dec 22 CF]])</f>
        <v>-423</v>
      </c>
      <c r="DB134" s="98">
        <f>SUM(Tabelle2[[#This Row],[Jan 23 CF]:[Dec 23 CF]])</f>
        <v>0</v>
      </c>
      <c r="DC134" s="98">
        <f>SUM(Tabelle2[[#This Row],[Jan 24 CF]:[Dec 24 CF]])</f>
        <v>0</v>
      </c>
      <c r="DD134" s="98">
        <v>0</v>
      </c>
      <c r="DE134" s="98">
        <v>0</v>
      </c>
      <c r="DF134" s="98">
        <v>0</v>
      </c>
      <c r="DG134" s="98">
        <v>0</v>
      </c>
      <c r="DH134" s="98">
        <v>0</v>
      </c>
      <c r="DI134" s="98">
        <v>0</v>
      </c>
      <c r="DJ134" s="98">
        <v>0</v>
      </c>
      <c r="DK134" s="98">
        <v>0</v>
      </c>
      <c r="DL134" s="98">
        <v>0</v>
      </c>
      <c r="DM134" s="98">
        <v>0</v>
      </c>
      <c r="DN134" s="95"/>
      <c r="DO134" s="95"/>
      <c r="DP134" s="226">
        <v>0.95</v>
      </c>
      <c r="DQ134" s="226">
        <v>0.92500000000000004</v>
      </c>
      <c r="DR134" s="226">
        <v>0.8</v>
      </c>
      <c r="DS134" s="226">
        <v>0.85</v>
      </c>
      <c r="DT134" s="226">
        <v>0.9</v>
      </c>
      <c r="DU134" s="226">
        <v>0.9</v>
      </c>
      <c r="DV134" s="226">
        <v>0.9</v>
      </c>
      <c r="DW134" s="226">
        <v>0.9</v>
      </c>
      <c r="DX134" s="226">
        <v>0.9</v>
      </c>
      <c r="DY134" s="226">
        <v>0.9</v>
      </c>
      <c r="DZ134" s="226">
        <v>0.9</v>
      </c>
      <c r="EA134" s="226">
        <v>0.88</v>
      </c>
      <c r="EB134" s="226">
        <v>0.9</v>
      </c>
      <c r="EC134" s="226">
        <v>0.93</v>
      </c>
      <c r="ED134" s="226">
        <v>0.93</v>
      </c>
      <c r="EE134" s="226">
        <v>0.9</v>
      </c>
      <c r="EF134" s="316">
        <v>0.9</v>
      </c>
      <c r="EG134" s="316">
        <v>0.9</v>
      </c>
      <c r="EH134" s="316">
        <v>0</v>
      </c>
      <c r="EI134" s="226">
        <v>0.95</v>
      </c>
      <c r="EJ134" s="226">
        <v>0.95</v>
      </c>
      <c r="EK134" s="226">
        <v>0.95</v>
      </c>
      <c r="EL134" s="226">
        <v>0.97499999999999998</v>
      </c>
      <c r="EM134" s="226">
        <v>0.95</v>
      </c>
      <c r="EN134" s="226">
        <v>0.9</v>
      </c>
      <c r="EO134" s="226">
        <v>0.9</v>
      </c>
      <c r="EP134" s="226">
        <v>0.9</v>
      </c>
      <c r="EQ134" s="226">
        <v>0.9</v>
      </c>
      <c r="ER134" s="226">
        <v>0.9</v>
      </c>
      <c r="ES134" s="226">
        <v>0.9</v>
      </c>
      <c r="ET134" s="226">
        <v>0.9</v>
      </c>
      <c r="EU134" s="226">
        <v>0.9</v>
      </c>
      <c r="EV134" s="226">
        <v>0.9</v>
      </c>
      <c r="EW134" s="226">
        <v>0.9</v>
      </c>
      <c r="EX134" s="226">
        <v>0.9</v>
      </c>
      <c r="EY134" s="226">
        <v>0.9</v>
      </c>
      <c r="EZ134" s="316">
        <v>0</v>
      </c>
      <c r="FA134" s="226">
        <v>0.9</v>
      </c>
      <c r="FB134" s="226">
        <v>0.85</v>
      </c>
      <c r="FC134" s="226">
        <v>0.85</v>
      </c>
      <c r="FD134" s="226">
        <v>0.85</v>
      </c>
      <c r="FE134" s="226">
        <v>0.85</v>
      </c>
      <c r="FF134" s="226">
        <v>0.85</v>
      </c>
      <c r="FG134" s="226">
        <v>0.85</v>
      </c>
      <c r="FH134" s="226">
        <v>0.85</v>
      </c>
      <c r="FI134" s="226">
        <v>0.85</v>
      </c>
      <c r="FJ134" s="226">
        <v>0.85</v>
      </c>
      <c r="FK134" s="226">
        <v>0.85</v>
      </c>
      <c r="FL134" s="226">
        <v>0.85</v>
      </c>
      <c r="FM134" s="195">
        <f t="shared" si="114"/>
        <v>0</v>
      </c>
      <c r="FN134" s="195">
        <f t="shared" si="115"/>
        <v>0</v>
      </c>
      <c r="FO134" s="195">
        <f t="shared" si="116"/>
        <v>0</v>
      </c>
      <c r="FP134" s="195">
        <f t="shared" si="117"/>
        <v>0</v>
      </c>
      <c r="FQ134" s="195">
        <f t="shared" si="118"/>
        <v>0</v>
      </c>
      <c r="FR134" s="195">
        <f t="shared" si="119"/>
        <v>0</v>
      </c>
      <c r="FS134" s="195">
        <f t="shared" si="120"/>
        <v>0</v>
      </c>
      <c r="FT134" s="95">
        <f t="shared" si="121"/>
        <v>0</v>
      </c>
      <c r="FU134" s="95">
        <f t="shared" si="122"/>
        <v>0</v>
      </c>
      <c r="FV134" s="95">
        <f t="shared" si="123"/>
        <v>0</v>
      </c>
      <c r="FW134" s="95">
        <f t="shared" si="124"/>
        <v>0</v>
      </c>
      <c r="FX134" s="95">
        <f t="shared" si="125"/>
        <v>-423</v>
      </c>
      <c r="FY134" s="95">
        <f t="shared" si="126"/>
        <v>0</v>
      </c>
      <c r="FZ134" s="95">
        <f t="shared" si="127"/>
        <v>0</v>
      </c>
      <c r="GA134" s="95">
        <f t="shared" si="107"/>
        <v>0</v>
      </c>
      <c r="GB134" s="95">
        <f t="shared" si="108"/>
        <v>0</v>
      </c>
      <c r="GC134" s="95">
        <f t="shared" si="109"/>
        <v>0</v>
      </c>
      <c r="GD134" s="95">
        <f t="shared" si="110"/>
        <v>0</v>
      </c>
      <c r="GE134" s="95">
        <f t="shared" si="111"/>
        <v>0</v>
      </c>
      <c r="GF134" s="95">
        <f t="shared" si="112"/>
        <v>0</v>
      </c>
      <c r="GG134" s="95">
        <f t="shared" si="113"/>
        <v>0</v>
      </c>
      <c r="GH134" s="95">
        <f t="shared" si="128"/>
        <v>0</v>
      </c>
      <c r="GI134" s="95">
        <f>BW134*Tabelle2[[#This Row],[Nov 2023 AF]]</f>
        <v>0</v>
      </c>
      <c r="GJ134" s="95">
        <f>BX134*Tabelle2[[#This Row],[Dec 2023 AF]]</f>
        <v>0</v>
      </c>
      <c r="GK134" s="95">
        <f>BY134*Tabelle2[[#This Row],[Jan 2024 AF]]</f>
        <v>0</v>
      </c>
      <c r="GL134" s="95">
        <f>BZ134*Tabelle2[[#This Row],[Feb 2024 AF]]</f>
        <v>0</v>
      </c>
      <c r="GM134" s="95">
        <f>CA134*Tabelle2[[#This Row],[Mar 2024 AF]]</f>
        <v>0</v>
      </c>
      <c r="GN134" s="95">
        <f>CB134*Tabelle2[[#This Row],[Apr 2024 AF]]</f>
        <v>0</v>
      </c>
      <c r="GO134" s="95">
        <f>CC134*Tabelle2[[#This Row],[May 2024 AF]]</f>
        <v>0</v>
      </c>
      <c r="GP134" s="95">
        <f>CD134*Tabelle2[[#This Row],[Jun 2024 AF]]</f>
        <v>0</v>
      </c>
      <c r="GQ134" s="95">
        <f>CE134*Tabelle2[[#This Row],[Jul 2024 AF]]</f>
        <v>0</v>
      </c>
      <c r="GR134" s="95">
        <f>CF134*Tabelle2[[#This Row],[Aug 2024 AF]]</f>
        <v>0</v>
      </c>
      <c r="GS134" s="95">
        <f>CG134*Tabelle2[[#This Row],[Sep 2024 AF]]</f>
        <v>0</v>
      </c>
      <c r="GT134" s="95">
        <f>CH134*Tabelle2[[#This Row],[Oct 2024 AF]]</f>
        <v>0</v>
      </c>
      <c r="GU134" s="95">
        <f>CI134*Tabelle2[[#This Row],[Nov 2024 AF]]</f>
        <v>0</v>
      </c>
      <c r="GV134" s="95">
        <f>CJ134*Tabelle2[[#This Row],[Dec 2024 AF]]</f>
        <v>0</v>
      </c>
      <c r="GW134" s="95">
        <f>SUM(Tabelle2[[#This Row],[Jan 22 NF]:[Mar 22 NF]])</f>
        <v>0</v>
      </c>
      <c r="GX134" s="95">
        <f>SUM(Tabelle2[[#This Row],[Apr 22 NF]:[Jun 22 NF]])</f>
        <v>0</v>
      </c>
      <c r="GY134" s="95">
        <f>SUM(Tabelle2[[#This Row],[Jul 22 NF]:[Sep 22 NF]])</f>
        <v>0</v>
      </c>
      <c r="GZ134" s="95">
        <f>SUM(Tabelle2[[#This Row],[Oct 22 NF]:[Dec 22 NF]])</f>
        <v>-423</v>
      </c>
      <c r="HA134" s="98">
        <f>SUM(Tabelle2[[#This Row],[Jan 23 NF]:[Mar 23 NF]])</f>
        <v>0</v>
      </c>
      <c r="HB134" s="98">
        <f>SUM(Tabelle2[[#This Row],[Apr 23 NF]:[Jun 23 NF]])</f>
        <v>0</v>
      </c>
      <c r="HC134" s="98">
        <f>SUM(Tabelle2[[#This Row],[Jul 23 NF]:[Sep 23 NF]])</f>
        <v>0</v>
      </c>
      <c r="HD134" s="98">
        <f>SUM(Tabelle2[[#This Row],[Oct 23 NF]:[Dec 23 NF]])</f>
        <v>0</v>
      </c>
      <c r="HE134" s="95">
        <f>SUM(Tabelle2[[#This Row],[Jan 24 NF]:[Mar 24 NF]])</f>
        <v>0</v>
      </c>
      <c r="HF134" s="98">
        <f>SUM(Tabelle2[[#This Row],[Apr 24 NF]:[Jun 24 NF]])</f>
        <v>0</v>
      </c>
      <c r="HG134" s="98">
        <f>SUM(Tabelle2[[#This Row],[Jul 24 NF]:[Sep 24 NF]])</f>
        <v>0</v>
      </c>
      <c r="HH134" s="98">
        <f>SUM(Tabelle2[[#This Row],[Oct 24 NF]:[Dec 24 NF]])</f>
        <v>0</v>
      </c>
      <c r="HI134" s="95">
        <v>0</v>
      </c>
      <c r="HJ134" s="95">
        <v>0</v>
      </c>
      <c r="HK134" s="95">
        <v>0</v>
      </c>
      <c r="HL134" s="95">
        <v>0</v>
      </c>
      <c r="HM134" s="95">
        <v>0</v>
      </c>
      <c r="HN134" s="95">
        <v>0</v>
      </c>
      <c r="HO134" s="95">
        <v>0</v>
      </c>
      <c r="HP134" s="95">
        <v>0</v>
      </c>
      <c r="HQ134" s="95">
        <v>0</v>
      </c>
      <c r="HR134" s="95">
        <v>0</v>
      </c>
      <c r="HS134" s="95">
        <v>0</v>
      </c>
      <c r="HT134" s="95">
        <v>600</v>
      </c>
      <c r="HU134" s="95">
        <v>2814</v>
      </c>
      <c r="HV134" s="98">
        <v>3481</v>
      </c>
      <c r="HW134" s="98">
        <v>3556</v>
      </c>
      <c r="HX134" s="98">
        <v>562</v>
      </c>
      <c r="HY134" s="98">
        <v>5579</v>
      </c>
      <c r="HZ134" s="98">
        <f>SUM(Tabelle2[[#This Row],[Jan 22 NF]:[Dec 22 NF]])</f>
        <v>-423</v>
      </c>
      <c r="IA134" s="98">
        <f>SUM(Tabelle2[[#This Row],[Jan 23 NF]:[Dec 23 NF]])</f>
        <v>0</v>
      </c>
      <c r="IB134" s="98">
        <f>SUM(Tabelle2[[#This Row],[Jan 24 NF]:[Dec 24 NF]])</f>
        <v>0</v>
      </c>
      <c r="IC134" s="98">
        <f>IFERROR(Tabelle2[[#This Row],[2025 CF]]*Tabelle2[[#This Row],[2025 AF]],0)</f>
        <v>0</v>
      </c>
      <c r="ID134" s="98">
        <f>IFERROR(Tabelle2[[#This Row],[2026 CF]]*Tabelle2[[#This Row],[2026 AF]],0)</f>
        <v>0</v>
      </c>
      <c r="IE134" s="98">
        <f>IFERROR(Tabelle2[[#This Row],[2027 CF]]*Tabelle2[[#This Row],[2027 AF]],0)</f>
        <v>0</v>
      </c>
      <c r="IF134" s="98">
        <f>IFERROR(Tabelle2[[#This Row],[2028 CF]]*Tabelle2[[#This Row],[2028 AF]],0)</f>
        <v>0</v>
      </c>
      <c r="IG134" s="98">
        <f>IFERROR(Tabelle2[[#This Row],[2029 CF]]*Tabelle2[[#This Row],[2029 AF]],0)</f>
        <v>0</v>
      </c>
      <c r="IH134" s="98">
        <f>IFERROR(Tabelle2[[#This Row],[2030 CF]]*Tabelle2[[#This Row],[2030 AF]],0)</f>
        <v>0</v>
      </c>
      <c r="II134" s="98">
        <f>IFERROR(Tabelle2[[#This Row],[2031 CF]]*Tabelle2[[#This Row],[2031 AF]],0)</f>
        <v>0</v>
      </c>
      <c r="IJ134" s="98">
        <f>IFERROR(Tabelle2[[#This Row],[2032 CF]]*Tabelle2[[#This Row],[2032 AF]],0)</f>
        <v>0</v>
      </c>
      <c r="IK134" s="98">
        <f>IFERROR(Tabelle2[[#This Row],[2033 CF]]*Tabelle2[[#This Row],[2033 AF]],0)</f>
        <v>0</v>
      </c>
      <c r="IL134" s="98">
        <f>IFERROR(Tabelle2[[#This Row],[2034 CF]]*Tabelle2[[#This Row],[2034 AF]],0)</f>
        <v>0</v>
      </c>
      <c r="IM134" s="98">
        <f>IFERROR(Tabelle2[[#This Row],[2035 CF]]*Tabelle2[[#This Row],[2035 AF]],0)</f>
        <v>0</v>
      </c>
      <c r="IN134" s="51">
        <v>0</v>
      </c>
      <c r="IO134" s="51">
        <v>425.08800000000008</v>
      </c>
      <c r="IP134" s="51">
        <v>0</v>
      </c>
      <c r="IQ134" s="51">
        <v>0</v>
      </c>
      <c r="IR134" s="51">
        <v>466.56000000000006</v>
      </c>
      <c r="IS134" s="51">
        <v>0</v>
      </c>
      <c r="IT134" s="51">
        <v>0</v>
      </c>
      <c r="IU134" s="51">
        <v>0</v>
      </c>
      <c r="IV134" s="51">
        <v>466.56000000000006</v>
      </c>
      <c r="IW134" s="51">
        <v>0</v>
      </c>
      <c r="IX134" s="51">
        <v>0</v>
      </c>
      <c r="IY134" s="51">
        <v>518.4</v>
      </c>
      <c r="IZ134" s="199">
        <v>425.08800000000008</v>
      </c>
      <c r="JA134" s="199">
        <v>466.56000000000006</v>
      </c>
      <c r="JB134" s="199">
        <v>466.56000000000006</v>
      </c>
      <c r="JC134" s="199">
        <v>518.4</v>
      </c>
      <c r="JD134" s="199">
        <v>1876.6080000000002</v>
      </c>
      <c r="JE134" s="196">
        <v>0</v>
      </c>
      <c r="JF134" s="196">
        <v>0</v>
      </c>
      <c r="JG134" s="196">
        <v>0</v>
      </c>
      <c r="JH134" s="196">
        <v>0</v>
      </c>
      <c r="JI134" s="196">
        <v>0</v>
      </c>
      <c r="JJ134" s="196">
        <v>0</v>
      </c>
      <c r="JK134" s="196">
        <v>0</v>
      </c>
      <c r="JL134" s="196">
        <v>0</v>
      </c>
      <c r="JM134" s="196">
        <v>0</v>
      </c>
      <c r="JN134" s="196">
        <v>0</v>
      </c>
      <c r="JO134" s="196">
        <v>0</v>
      </c>
      <c r="JP134" s="196">
        <v>0</v>
      </c>
      <c r="JQ134" s="196">
        <f>SUM(Tabelle2[[#This Row],[Jan-23B]:[Mar-23B]])</f>
        <v>0</v>
      </c>
      <c r="JR134" s="196">
        <f>SUM(Tabelle2[[#This Row],[Apr-23B]:[Jun-23B]])</f>
        <v>0</v>
      </c>
      <c r="JS134" s="196">
        <f>SUM(Tabelle2[[#This Row],[Jul-23B]:[Sep-23B]])</f>
        <v>0</v>
      </c>
      <c r="JT134" s="196">
        <f>SUM(Tabelle2[[#This Row],[Oct-23B]:[Dec-23B]])</f>
        <v>0</v>
      </c>
      <c r="JU134" s="196">
        <f>SUM(Tabelle2[[#This Row],[1Q23 B1]:[4Q23 B]])</f>
        <v>0</v>
      </c>
      <c r="JV134" s="196">
        <v>0</v>
      </c>
      <c r="JW134" s="196">
        <v>0</v>
      </c>
      <c r="JX134" s="196">
        <v>0</v>
      </c>
      <c r="JY134" s="196">
        <v>0</v>
      </c>
      <c r="JZ134" s="196">
        <v>0</v>
      </c>
      <c r="KA134" s="196">
        <v>0</v>
      </c>
      <c r="KB134" s="196">
        <v>0</v>
      </c>
      <c r="KC134" s="196">
        <v>0</v>
      </c>
      <c r="KD134" s="196">
        <v>0</v>
      </c>
      <c r="KE134" s="196">
        <v>0</v>
      </c>
      <c r="KF134" s="196" t="str">
        <f>IF(SUM(Tabelle2[[#This Row],[2018 NF]:[2028 NF]],Tabelle2[[#This Row],[2023 B]])&gt;0,"yes","no")</f>
        <v>yes</v>
      </c>
      <c r="KG134" s="196" t="str">
        <f>IFERROR(INDEX(Tabelle2[[#Headers],[2005 NF]:[2034 NF]],MATCH(TRUE,INDEX(Tabelle2[[#This Row],[2005 NF]:[2034 NF]]&gt;1000,),0)),0)</f>
        <v>2017 NF</v>
      </c>
      <c r="KH134" s="196" t="str">
        <f>IFERROR(LOOKUP(2,1/(Tabelle2[[#This Row],[2005 NF]:[2035 NF]]&gt;1000),Tabelle2[[#Headers],[2005 NF]:[2035 NF]]),0)</f>
        <v>2021 NF</v>
      </c>
      <c r="KI134" s="196">
        <f>SUM(Tabelle2[[#This Row],[Jan 23 NF]:[Mar 23 NF]])</f>
        <v>0</v>
      </c>
      <c r="KJ134" s="196">
        <f>SUM(Tabelle2[[#This Row],[Jan-23B]:[Mar-23B]])</f>
        <v>0</v>
      </c>
      <c r="KK134" s="52">
        <v>0</v>
      </c>
      <c r="KL134" s="52">
        <v>0</v>
      </c>
      <c r="KM134" s="52">
        <v>0</v>
      </c>
      <c r="KN134" s="52">
        <v>0</v>
      </c>
      <c r="KO134" s="52">
        <v>0</v>
      </c>
      <c r="KP134" s="52">
        <v>0</v>
      </c>
      <c r="KQ134" s="52">
        <v>0</v>
      </c>
      <c r="KR134" s="52">
        <v>0</v>
      </c>
      <c r="KS134" s="52">
        <v>0</v>
      </c>
      <c r="KT134" s="52">
        <v>0</v>
      </c>
      <c r="KU134" s="52">
        <v>0</v>
      </c>
      <c r="KV134" s="52">
        <v>-35.126258258999997</v>
      </c>
      <c r="KW134" s="52">
        <v>0</v>
      </c>
      <c r="KX134" s="52">
        <v>0</v>
      </c>
      <c r="KY134" s="52">
        <v>0</v>
      </c>
      <c r="KZ134" s="52">
        <v>0</v>
      </c>
      <c r="LA134" s="52" t="e">
        <f>$AV134*2.204623/#REF!*$AP134*Tabelle2[[#This Row],[May 23 NF]]</f>
        <v>#REF!</v>
      </c>
      <c r="LB134" s="52" t="e">
        <f>$AV134*2.204623/#REF!*$AP134*Tabelle2[[#This Row],[Jun 23 NF]]</f>
        <v>#REF!</v>
      </c>
      <c r="LC134" s="52" t="e">
        <f>$AV134*2.204623/#REF!*$AP134*Tabelle2[[#This Row],[Jul 23 NF]]</f>
        <v>#REF!</v>
      </c>
      <c r="LD134" s="52" t="e">
        <f>$AV134*2.204623/#REF!*$AP134*Tabelle2[[#This Row],[Aug 23 NF]]</f>
        <v>#REF!</v>
      </c>
      <c r="LE134" s="52" t="e">
        <f>$AV134*2.204623/#REF!*$AP134*Tabelle2[[#This Row],[Sep 23 NF]]</f>
        <v>#REF!</v>
      </c>
      <c r="LF134" s="52" t="e">
        <f>$AV134*2.204623/#REF!*$AP134*Tabelle2[[#This Row],[Oct 23 NF]]</f>
        <v>#REF!</v>
      </c>
      <c r="LG134" s="52" t="e">
        <f>$AV134*2.204623/#REF!*$AP134*Tabelle2[[#This Row],[Nov 23 NF]]</f>
        <v>#REF!</v>
      </c>
      <c r="LH134" s="52" t="e">
        <f>$AV134*2.204623/#REF!*$AP134*Tabelle2[[#This Row],[Dec 23 NF]]</f>
        <v>#REF!</v>
      </c>
      <c r="LI134" s="52" t="e">
        <f>$AV134*2.204623/#REF!*$AP134*Tabelle2[[#This Row],[Jan 24 NF]]</f>
        <v>#REF!</v>
      </c>
      <c r="LJ134" s="52" t="e">
        <f>$AV134*2.204623/#REF!*$AP134*Tabelle2[[#This Row],[Feb 24 NF]]</f>
        <v>#REF!</v>
      </c>
      <c r="LK134" s="52" t="e">
        <f>$AV134*2.204623/#REF!*$AP134*Tabelle2[[#This Row],[Mar 24 NF]]</f>
        <v>#REF!</v>
      </c>
      <c r="LL134" s="52" t="e">
        <f>$AV134*2.204623/#REF!*$AP134*Tabelle2[[#This Row],[Apr 24 NF]]</f>
        <v>#REF!</v>
      </c>
      <c r="LM134" s="52" t="e">
        <f>$AV134*2.204623/#REF!*$AP134*Tabelle2[[#This Row],[May 24 NF]]</f>
        <v>#REF!</v>
      </c>
      <c r="LN134" s="52" t="e">
        <f>$AV134*2.204623/#REF!*$AP134*Tabelle2[[#This Row],[Jun 24 NF]]</f>
        <v>#REF!</v>
      </c>
      <c r="LO134" s="52" t="e">
        <f>$AV134*2.204623/#REF!*$AP134*Tabelle2[[#This Row],[Jul 24 NF]]</f>
        <v>#REF!</v>
      </c>
      <c r="LP134" s="52" t="e">
        <f>$AV134*2.204623/#REF!*$AP134*Tabelle2[[#This Row],[Aug 24 NF]]</f>
        <v>#REF!</v>
      </c>
      <c r="LQ134" s="52" t="e">
        <f>$AV134*2.204623/#REF!*$AP134*Tabelle2[[#This Row],[Sep 24 NF]]</f>
        <v>#REF!</v>
      </c>
      <c r="LR134" s="52" t="e">
        <f>$AV134*2.204623/#REF!*$AP134*Tabelle2[[#This Row],[Oct 24 NF]]</f>
        <v>#REF!</v>
      </c>
      <c r="LS134" s="52" t="e">
        <f>$AV134*2.204623/#REF!*$AP134*Tabelle2[[#This Row],[Nov 24 NF]]</f>
        <v>#REF!</v>
      </c>
      <c r="LT134" s="52" t="e">
        <f>$AV134*2.204623/#REF!*$AP134*Tabelle2[[#This Row],[Dec 24 NF]]</f>
        <v>#REF!</v>
      </c>
      <c r="LU134" s="198">
        <f>SUM(Tabelle2[[#This Row],[Jan 22 EV]:[Mar 22 EV]])</f>
        <v>0</v>
      </c>
      <c r="LV134" s="198">
        <f>SUM(Tabelle2[[#This Row],[Apr 22 EV]:[Jun 22 EV]])</f>
        <v>0</v>
      </c>
      <c r="LW134" s="198">
        <f>SUM(Tabelle2[[#This Row],[Jul 22 EV]:[Sep 22 EV]])</f>
        <v>0</v>
      </c>
      <c r="LX134" s="198">
        <f>SUM(Tabelle2[[#This Row],[Oct 22 EV]:[Dec 22 EV]])</f>
        <v>-35.126258258999997</v>
      </c>
      <c r="LY134" s="198">
        <f>SUM(Tabelle2[[#This Row],[Jan 23 EV]:[Mar 23 EV]])</f>
        <v>0</v>
      </c>
      <c r="LZ134" s="198" t="e">
        <f>SUM(Tabelle2[[#This Row],[Apr 23 EV]:[Jun 23 EV]])</f>
        <v>#REF!</v>
      </c>
      <c r="MA134" s="198" t="e">
        <f>SUM(Tabelle2[[#This Row],[Jul 23 EV]:[Sep 23 EV]])</f>
        <v>#REF!</v>
      </c>
      <c r="MB134" s="198" t="e">
        <f>SUM(Tabelle2[[#This Row],[Oct 23 EV]:[Dec 23 EV]])</f>
        <v>#REF!</v>
      </c>
      <c r="MC134" s="198" t="e">
        <f>SUM(Tabelle2[[#This Row],[Jan 24 EV]:[Mar 24 EV]])</f>
        <v>#REF!</v>
      </c>
      <c r="MD134" s="198" t="e">
        <f>SUM(Tabelle2[[#This Row],[Apr 24 EV]:[Jun 24 EV]])</f>
        <v>#REF!</v>
      </c>
      <c r="ME134" s="198" t="e">
        <f>SUM(Tabelle2[[#This Row],[Jul 24 EV]:[Sep 24 EV]])</f>
        <v>#REF!</v>
      </c>
      <c r="MF134" s="198" t="e">
        <f>SUM(Tabelle2[[#This Row],[Oct 24 EV]:[Dec 24 EV]])</f>
        <v>#REF!</v>
      </c>
      <c r="MG134" s="68">
        <v>0</v>
      </c>
      <c r="MH134" s="68">
        <v>0</v>
      </c>
      <c r="MI134" s="68">
        <v>0</v>
      </c>
      <c r="MJ134" s="68">
        <v>0</v>
      </c>
      <c r="MK134" s="68">
        <v>0</v>
      </c>
      <c r="ML134" s="68">
        <v>0</v>
      </c>
      <c r="MM134" s="68">
        <v>0</v>
      </c>
      <c r="MN134" s="68">
        <v>0</v>
      </c>
      <c r="MO134" s="68">
        <v>0</v>
      </c>
      <c r="MP134" s="98">
        <v>49.824479799999999</v>
      </c>
      <c r="MQ134" s="98" t="e">
        <f>$AS134*2.204623/#REF!*$AP134*HU134</f>
        <v>#REF!</v>
      </c>
      <c r="MR134" s="98" t="e">
        <f>$AT134*2.204623/#REF!*$AP134*HV134</f>
        <v>#REF!</v>
      </c>
      <c r="MS134" s="98">
        <v>295.29308361466667</v>
      </c>
      <c r="MT134" s="98">
        <v>46.668929412666664</v>
      </c>
      <c r="MU134" s="98">
        <v>463.28462134033327</v>
      </c>
      <c r="MV134" s="98">
        <f>SUM(Tabelle2[[#This Row],[Jan 22 EV]:[Dec 22 EV]])</f>
        <v>-35.126258258999997</v>
      </c>
      <c r="MW134" s="98" t="e">
        <f>SUM(Tabelle2[[#This Row],[Jan 23 EV]:[Dec 23 EV]])</f>
        <v>#REF!</v>
      </c>
      <c r="MX134" s="98" t="e">
        <f>SUM(Tabelle2[[#This Row],[Jan 24 EV]:[Dec 24 EV]])</f>
        <v>#REF!</v>
      </c>
      <c r="MY134" s="98">
        <f t="shared" si="95"/>
        <v>0</v>
      </c>
      <c r="MZ134" s="98">
        <f t="shared" si="96"/>
        <v>0</v>
      </c>
      <c r="NA134" s="98">
        <f t="shared" si="97"/>
        <v>0</v>
      </c>
      <c r="NB134" s="98">
        <f t="shared" si="98"/>
        <v>0</v>
      </c>
      <c r="NC134" s="52">
        <v>0</v>
      </c>
      <c r="ND134" s="52">
        <v>35.299647448704008</v>
      </c>
      <c r="NE134" s="52">
        <v>0</v>
      </c>
      <c r="NF134" s="52">
        <v>0</v>
      </c>
      <c r="NG134" s="52">
        <v>38.743515492480007</v>
      </c>
      <c r="NH134" s="52">
        <v>0</v>
      </c>
      <c r="NI134" s="52">
        <v>0</v>
      </c>
      <c r="NJ134" s="52">
        <v>0</v>
      </c>
      <c r="NK134" s="52">
        <v>38.743515492480007</v>
      </c>
      <c r="NL134" s="52">
        <v>0</v>
      </c>
      <c r="NM134" s="52">
        <v>0</v>
      </c>
      <c r="NN134" s="52">
        <v>43.048350547199995</v>
      </c>
      <c r="NO134" s="198">
        <f t="shared" si="102"/>
        <v>35.299647448704008</v>
      </c>
      <c r="NP134" s="198">
        <f t="shared" si="103"/>
        <v>38.743515492480007</v>
      </c>
      <c r="NQ134" s="198">
        <f t="shared" si="104"/>
        <v>38.743515492480007</v>
      </c>
      <c r="NR134" s="198">
        <f t="shared" si="105"/>
        <v>43.048350547199995</v>
      </c>
      <c r="NS134" s="198">
        <f t="shared" si="106"/>
        <v>155.83502898086402</v>
      </c>
      <c r="NT134" s="198">
        <v>0</v>
      </c>
      <c r="NU134" s="198">
        <v>0</v>
      </c>
      <c r="NV134" s="198">
        <v>0</v>
      </c>
      <c r="NW134" s="198">
        <v>0</v>
      </c>
      <c r="NX134" s="198">
        <v>0</v>
      </c>
      <c r="NY134" s="198">
        <v>0</v>
      </c>
      <c r="NZ134" s="198">
        <v>0</v>
      </c>
      <c r="OA134" s="198">
        <v>0</v>
      </c>
      <c r="OB134" s="198">
        <v>0</v>
      </c>
      <c r="OC134" s="198">
        <v>0</v>
      </c>
      <c r="OD134" s="198">
        <v>0</v>
      </c>
      <c r="OE134" s="198">
        <v>0</v>
      </c>
      <c r="OF134" s="198">
        <f>SUM(Tabelle2[[#This Row],[Jan 23 B EV]:[Mar 23 B EV]])</f>
        <v>0</v>
      </c>
      <c r="OG134" s="198">
        <f>SUM(Tabelle2[[#This Row],[Apr 23 B EV]:[Jun 23 B EV]])</f>
        <v>0</v>
      </c>
      <c r="OH134" s="198">
        <f>SUM(Tabelle2[[#This Row],[Jul 23 B EV]:[Sep 23 B EV]])</f>
        <v>0</v>
      </c>
      <c r="OI134" s="198">
        <f>SUM(Tabelle2[[#This Row],[Oct 23 B EV]:[Dec 23 B EV]])</f>
        <v>0</v>
      </c>
      <c r="OJ134" s="198">
        <f>SUM(Tabelle2[[#This Row],[Jan 23 B EV]:[Dec 23 B EV]])</f>
        <v>0</v>
      </c>
      <c r="OK134" s="68"/>
      <c r="OL134" s="68"/>
      <c r="OM134" s="43" t="s">
        <v>973</v>
      </c>
      <c r="ON134" s="43">
        <v>0</v>
      </c>
      <c r="OO134" s="43">
        <v>0</v>
      </c>
      <c r="OP134" s="43">
        <v>0</v>
      </c>
      <c r="OQ134" s="68"/>
      <c r="OR134" s="68"/>
      <c r="OS134" s="68"/>
      <c r="OT134" s="68"/>
      <c r="OU134" s="68"/>
      <c r="OV134" s="68"/>
      <c r="OW134" s="68"/>
      <c r="OX134" s="198">
        <v>0</v>
      </c>
      <c r="OY134" s="198">
        <v>0</v>
      </c>
      <c r="OZ134" s="198">
        <v>0</v>
      </c>
      <c r="PA134" s="198">
        <v>0</v>
      </c>
      <c r="PB134" s="353">
        <v>0</v>
      </c>
      <c r="PC134" s="130" t="s">
        <v>57</v>
      </c>
      <c r="PD134" s="332" t="s">
        <v>40</v>
      </c>
      <c r="PE134" s="3" t="s">
        <v>159</v>
      </c>
      <c r="PF134" s="343" t="s">
        <v>39</v>
      </c>
      <c r="PG134" s="131">
        <v>0</v>
      </c>
      <c r="PH134" s="132">
        <v>0</v>
      </c>
      <c r="PI134" s="4">
        <v>1</v>
      </c>
      <c r="PJ134" s="4" t="s">
        <v>39</v>
      </c>
      <c r="PK134" s="4">
        <v>0</v>
      </c>
      <c r="PL134" s="4"/>
      <c r="PM134" s="334"/>
      <c r="PN134" s="332" t="s">
        <v>979</v>
      </c>
      <c r="PO134" s="3" t="s">
        <v>17</v>
      </c>
      <c r="PP134" s="200">
        <v>2579.1424208577623</v>
      </c>
      <c r="PQ134" s="56">
        <v>2390.5855887510174</v>
      </c>
      <c r="PR134" s="56">
        <v>2563.0833333333335</v>
      </c>
      <c r="PS134" s="56">
        <v>2595</v>
      </c>
      <c r="PT134" s="200">
        <v>2321.6666666666665</v>
      </c>
      <c r="PU134" s="200">
        <v>2229.5416666666665</v>
      </c>
      <c r="PV134" s="200">
        <v>2983.4976851851857</v>
      </c>
      <c r="PW134" s="200">
        <v>3542.4709444775326</v>
      </c>
      <c r="PX134" s="200" t="e">
        <f>IF($PI134=1,SUMIF(#REF!,$PF134,#REF!),SUMIF(#REF!,$PJ134,#REF!))</f>
        <v>#REF!</v>
      </c>
      <c r="PY134" s="200" t="e">
        <f>IF($PI134=1,SUMIF(#REF!,$PF134,#REF!),SUMIF(#REF!,$PJ134,#REF!))</f>
        <v>#REF!</v>
      </c>
      <c r="PZ134" s="200" t="e">
        <f>IF($PI134=1,SUMIF(#REF!,$PF134,#REF!),SUMIF(#REF!,$PJ134,#REF!))</f>
        <v>#REF!</v>
      </c>
      <c r="QA134" s="200" t="e">
        <f>IF($PI134=1,SUMIF(#REF!,$PF134,#REF!),SUMIF(#REF!,$PJ134,#REF!))</f>
        <v>#REF!</v>
      </c>
      <c r="QB134" s="200" t="e">
        <f>IF($PI134=1,SUMIF(#REF!,$PF134,#REF!),SUMIF(#REF!,$PJ134,#REF!))</f>
        <v>#REF!</v>
      </c>
      <c r="QC134" s="200" t="e">
        <f>IF($PI134=1,SUMIF(#REF!,$PF134,#REF!),SUMIF(#REF!,$PJ134,#REF!))</f>
        <v>#REF!</v>
      </c>
      <c r="QD134" s="57">
        <f t="shared" si="99"/>
        <v>3.2416340583463792</v>
      </c>
      <c r="QE134" s="57">
        <f t="shared" si="100"/>
        <v>3.4755409999999998</v>
      </c>
      <c r="QF134" s="57">
        <f t="shared" si="94"/>
        <v>3.5188199999999998</v>
      </c>
      <c r="QG134" s="57">
        <f t="shared" si="101"/>
        <v>3.1481799999999995</v>
      </c>
      <c r="QH134" s="57">
        <f t="shared" si="129"/>
        <v>3.0232584999999994</v>
      </c>
      <c r="QI134" s="57">
        <f t="shared" si="130"/>
        <v>4.0456228611111111</v>
      </c>
      <c r="QJ134" s="57">
        <f>IF(Tabelle2[[#This Row],[Index and Premium Usage]]=1,($AW134*(1+$AZ134))*(PW134*(1+$PG134)+$PH134)/1000,($AW134*(1+$AZ134))*(PW134*(1+$PG134)+$PK134)/1000)</f>
        <v>4.8035906007115337</v>
      </c>
      <c r="QK134" s="57" t="e">
        <f>IF($PI134=1,($AW134*(1+$AY134))*(PX134*(1+$PG134)+$PH134)/1000,($AW134*(1+$AZ134))*(PX134*(1+$PG134)+$PK134+Tabelle2[[#This Row],[Premium VW 2023]])/1000)</f>
        <v>#REF!</v>
      </c>
      <c r="QL134" s="57" t="e">
        <f t="shared" si="89"/>
        <v>#REF!</v>
      </c>
      <c r="QM134" s="57" t="e">
        <f t="shared" si="90"/>
        <v>#REF!</v>
      </c>
      <c r="QN134" s="57" t="e">
        <f t="shared" si="91"/>
        <v>#REF!</v>
      </c>
      <c r="QO134" s="57" t="e">
        <f t="shared" si="92"/>
        <v>#REF!</v>
      </c>
      <c r="QP134" s="57" t="e">
        <f t="shared" si="93"/>
        <v>#REF!</v>
      </c>
    </row>
    <row r="135" spans="1:458" ht="15" customHeight="1">
      <c r="A135" s="94" t="s">
        <v>867</v>
      </c>
      <c r="B135" s="94" t="s">
        <v>87</v>
      </c>
      <c r="C135" s="94" t="s">
        <v>1553</v>
      </c>
      <c r="D135" s="2" t="s">
        <v>108</v>
      </c>
      <c r="E135" s="173" t="s">
        <v>304</v>
      </c>
      <c r="F135" s="2" t="s">
        <v>304</v>
      </c>
      <c r="G135" s="2" t="s">
        <v>304</v>
      </c>
      <c r="H135" s="2" t="s">
        <v>1558</v>
      </c>
      <c r="I135" s="188" t="s">
        <v>248</v>
      </c>
      <c r="J135" s="2" t="s">
        <v>1400</v>
      </c>
      <c r="K135" s="2" t="s">
        <v>28</v>
      </c>
      <c r="L135" s="2" t="s">
        <v>28</v>
      </c>
      <c r="M135" s="2" t="s">
        <v>496</v>
      </c>
      <c r="N135" s="2">
        <v>0</v>
      </c>
      <c r="O135" s="64"/>
      <c r="P135" s="3">
        <v>0</v>
      </c>
      <c r="Q135" s="2">
        <v>0</v>
      </c>
      <c r="R135" s="63"/>
      <c r="S135" s="63"/>
      <c r="T135" s="94" t="s">
        <v>1282</v>
      </c>
      <c r="U135" s="63" t="s">
        <v>14</v>
      </c>
      <c r="V135" s="63"/>
      <c r="W135" s="63"/>
      <c r="X135" s="94"/>
      <c r="Y135" s="2" t="s">
        <v>257</v>
      </c>
      <c r="Z135" s="2" t="s">
        <v>261</v>
      </c>
      <c r="AA135" s="2" t="s">
        <v>497</v>
      </c>
      <c r="AB135" s="2" t="s">
        <v>1229</v>
      </c>
      <c r="AC135" s="2" t="s">
        <v>1062</v>
      </c>
      <c r="AD135" s="63"/>
      <c r="AE135" s="63"/>
      <c r="AF135" s="63" t="s">
        <v>119</v>
      </c>
      <c r="AG135" s="2">
        <v>0</v>
      </c>
      <c r="AH135" s="2">
        <v>0</v>
      </c>
      <c r="AI135" s="2">
        <v>0</v>
      </c>
      <c r="AJ135" s="63" t="s">
        <v>120</v>
      </c>
      <c r="AK135" s="66"/>
      <c r="AL135" s="67"/>
      <c r="AM135" s="67"/>
      <c r="AN135" s="67"/>
      <c r="AO135" s="67"/>
      <c r="AP135" s="67">
        <v>1</v>
      </c>
      <c r="AQ135" s="33"/>
      <c r="AR135" s="37">
        <v>1.53</v>
      </c>
      <c r="AS135" s="67">
        <v>1.53</v>
      </c>
      <c r="AT135" s="67">
        <v>1.53</v>
      </c>
      <c r="AU135" s="33">
        <v>1.53</v>
      </c>
      <c r="AV135" s="33">
        <v>1.53</v>
      </c>
      <c r="AW135" s="33">
        <v>1.53</v>
      </c>
      <c r="AX135" s="193"/>
      <c r="AY135" s="61">
        <v>0.2</v>
      </c>
      <c r="AZ135" s="61">
        <v>0.2</v>
      </c>
      <c r="BA135" s="96">
        <v>1590</v>
      </c>
      <c r="BB135" s="96">
        <v>120</v>
      </c>
      <c r="BC135" s="96">
        <v>472</v>
      </c>
      <c r="BD135" s="96">
        <v>952</v>
      </c>
      <c r="BE135" s="133">
        <v>467</v>
      </c>
      <c r="BF135" s="133">
        <v>0</v>
      </c>
      <c r="BG135" s="133">
        <v>0</v>
      </c>
      <c r="BH135" s="133">
        <v>476</v>
      </c>
      <c r="BI135" s="133">
        <v>476</v>
      </c>
      <c r="BJ135" s="133">
        <v>476</v>
      </c>
      <c r="BK135" s="133">
        <v>1428</v>
      </c>
      <c r="BL135" s="133">
        <v>238</v>
      </c>
      <c r="BM135" s="96">
        <v>0</v>
      </c>
      <c r="BN135" s="96">
        <v>714</v>
      </c>
      <c r="BO135" s="96">
        <v>233</v>
      </c>
      <c r="BP135" s="96">
        <v>0</v>
      </c>
      <c r="BQ135" s="96">
        <v>476</v>
      </c>
      <c r="BR135" s="96">
        <v>476</v>
      </c>
      <c r="BS135" s="96">
        <v>952</v>
      </c>
      <c r="BT135" s="96">
        <v>1528</v>
      </c>
      <c r="BU135" s="96">
        <v>0</v>
      </c>
      <c r="BV135" s="96">
        <v>0</v>
      </c>
      <c r="BW135" s="96">
        <v>0</v>
      </c>
      <c r="BX135" s="96">
        <v>0</v>
      </c>
      <c r="BY135" s="96">
        <v>0</v>
      </c>
      <c r="BZ135" s="96">
        <v>0</v>
      </c>
      <c r="CA135" s="96">
        <v>0</v>
      </c>
      <c r="CB135" s="96">
        <v>0</v>
      </c>
      <c r="CC135" s="96">
        <v>0</v>
      </c>
      <c r="CD135" s="96">
        <v>0</v>
      </c>
      <c r="CE135" s="96">
        <v>0</v>
      </c>
      <c r="CF135" s="96">
        <v>0</v>
      </c>
      <c r="CG135" s="96">
        <v>0</v>
      </c>
      <c r="CH135" s="96">
        <v>0</v>
      </c>
      <c r="CI135" s="96">
        <v>0</v>
      </c>
      <c r="CJ135" s="96">
        <v>0</v>
      </c>
      <c r="CK135" s="95">
        <f>SUM(Tabelle2[[#This Row],[Jan 22 CF]:[Mar 22 CF]])</f>
        <v>2182</v>
      </c>
      <c r="CL135" s="95">
        <f>SUM(Tabelle2[[#This Row],[Apr 22 CF]:[Jun 22 CF]])</f>
        <v>1419</v>
      </c>
      <c r="CM135" s="95">
        <f>SUM(Tabelle2[[#This Row],[Jul 22 CF]:[Sep 22 CF]])</f>
        <v>952</v>
      </c>
      <c r="CN135" s="95">
        <f>SUM(Tabelle2[[#This Row],[Oct 22 CF]:[Dec 22 CF]])</f>
        <v>2142</v>
      </c>
      <c r="CO135" s="95">
        <f>SUM(Tabelle2[[#This Row],[Jan 23 CF]:[Mar 23 CF]])</f>
        <v>947</v>
      </c>
      <c r="CP135" s="95">
        <f>SUM(Tabelle2[[#This Row],[Apr 23 CF]:[Jun 23 CF]])</f>
        <v>952</v>
      </c>
      <c r="CQ135" s="95">
        <f>SUM(Tabelle2[[#This Row],[Jul 23 CF]:[Sep 23 CF]])</f>
        <v>2480</v>
      </c>
      <c r="CR135" s="95">
        <f>SUM(Tabelle2[[#This Row],[Oct 23 CF]:[Dec 23 CF]])</f>
        <v>0</v>
      </c>
      <c r="CS135" s="95">
        <f>SUM(Tabelle2[[#This Row],[Jan 24 CF]:[Mar 24 CF]])</f>
        <v>0</v>
      </c>
      <c r="CT135" s="95">
        <f>SUM(Tabelle2[[#This Row],[Apr 24 CF]:[Jun 24 CF]])</f>
        <v>0</v>
      </c>
      <c r="CU135" s="95">
        <f>SUM(Tabelle2[[#This Row],[Jul 24 CF]:[Sep 24 CF]])</f>
        <v>0</v>
      </c>
      <c r="CV135" s="95">
        <f>SUM(Tabelle2[[#This Row],[Oct 24 CF]:[Dec 24 CF]])</f>
        <v>0</v>
      </c>
      <c r="CW135" s="98">
        <v>7116</v>
      </c>
      <c r="CX135" s="275">
        <v>6614</v>
      </c>
      <c r="CY135" s="98">
        <v>3698</v>
      </c>
      <c r="CZ135" s="52">
        <v>6147</v>
      </c>
      <c r="DA135" s="52">
        <f>SUM(Tabelle2[[#This Row],[Jan 22 CF]:[Dec 22 CF]])</f>
        <v>6695</v>
      </c>
      <c r="DB135" s="98">
        <f>SUM(Tabelle2[[#This Row],[Jan 23 CF]:[Dec 23 CF]])</f>
        <v>4379</v>
      </c>
      <c r="DC135" s="98">
        <f>SUM(Tabelle2[[#This Row],[Jan 24 CF]:[Dec 24 CF]])</f>
        <v>0</v>
      </c>
      <c r="DD135" s="98">
        <v>0</v>
      </c>
      <c r="DE135" s="98">
        <v>0</v>
      </c>
      <c r="DF135" s="98">
        <v>0</v>
      </c>
      <c r="DG135" s="98">
        <v>0</v>
      </c>
      <c r="DH135" s="98">
        <v>0</v>
      </c>
      <c r="DI135" s="98">
        <v>0</v>
      </c>
      <c r="DJ135" s="98">
        <v>0</v>
      </c>
      <c r="DK135" s="98">
        <v>0</v>
      </c>
      <c r="DL135" s="98">
        <v>0</v>
      </c>
      <c r="DM135" s="98">
        <v>0</v>
      </c>
      <c r="DN135" s="95"/>
      <c r="DO135" s="95"/>
      <c r="DP135" s="226">
        <v>0.95</v>
      </c>
      <c r="DQ135" s="226">
        <v>0.92500000000000004</v>
      </c>
      <c r="DR135" s="226">
        <v>0.8</v>
      </c>
      <c r="DS135" s="226">
        <v>0.85</v>
      </c>
      <c r="DT135" s="226">
        <v>0.9</v>
      </c>
      <c r="DU135" s="226">
        <v>0.9</v>
      </c>
      <c r="DV135" s="226">
        <v>0.9</v>
      </c>
      <c r="DW135" s="226">
        <v>0.9</v>
      </c>
      <c r="DX135" s="226">
        <v>0.9</v>
      </c>
      <c r="DY135" s="226">
        <v>0.9</v>
      </c>
      <c r="DZ135" s="226">
        <v>0.9</v>
      </c>
      <c r="EA135" s="226">
        <v>0.88</v>
      </c>
      <c r="EB135" s="226">
        <v>0.9</v>
      </c>
      <c r="EC135" s="226">
        <v>0.93</v>
      </c>
      <c r="ED135" s="226">
        <v>0.93</v>
      </c>
      <c r="EE135" s="226">
        <v>0.9</v>
      </c>
      <c r="EF135" s="316">
        <v>0.9</v>
      </c>
      <c r="EG135" s="316">
        <v>0.9</v>
      </c>
      <c r="EH135" s="316">
        <v>0</v>
      </c>
      <c r="EI135" s="226">
        <v>0.95</v>
      </c>
      <c r="EJ135" s="226">
        <v>0.95</v>
      </c>
      <c r="EK135" s="226">
        <v>0.95</v>
      </c>
      <c r="EL135" s="226">
        <v>0.97499999999999998</v>
      </c>
      <c r="EM135" s="226">
        <v>0.95</v>
      </c>
      <c r="EN135" s="226">
        <v>0.9</v>
      </c>
      <c r="EO135" s="226">
        <v>0.9</v>
      </c>
      <c r="EP135" s="226">
        <v>0.9</v>
      </c>
      <c r="EQ135" s="226">
        <v>0.9</v>
      </c>
      <c r="ER135" s="226">
        <v>0.9</v>
      </c>
      <c r="ES135" s="226">
        <v>0.9</v>
      </c>
      <c r="ET135" s="226">
        <v>0.9</v>
      </c>
      <c r="EU135" s="226">
        <v>0.9</v>
      </c>
      <c r="EV135" s="226">
        <v>0.9</v>
      </c>
      <c r="EW135" s="226">
        <v>0.9</v>
      </c>
      <c r="EX135" s="226">
        <v>0.9</v>
      </c>
      <c r="EY135" s="226">
        <v>0.9</v>
      </c>
      <c r="EZ135" s="316">
        <v>0</v>
      </c>
      <c r="FA135" s="226">
        <v>0.9</v>
      </c>
      <c r="FB135" s="226">
        <v>0.9</v>
      </c>
      <c r="FC135" s="226">
        <v>0.9</v>
      </c>
      <c r="FD135" s="226">
        <v>0.9</v>
      </c>
      <c r="FE135" s="226">
        <v>0.9</v>
      </c>
      <c r="FF135" s="226">
        <v>0</v>
      </c>
      <c r="FG135" s="226">
        <v>0</v>
      </c>
      <c r="FH135" s="226">
        <v>0</v>
      </c>
      <c r="FI135" s="226">
        <v>0</v>
      </c>
      <c r="FJ135" s="226">
        <v>0</v>
      </c>
      <c r="FK135" s="226">
        <v>0</v>
      </c>
      <c r="FL135" s="226">
        <v>0</v>
      </c>
      <c r="FM135" s="195">
        <f t="shared" si="114"/>
        <v>1590</v>
      </c>
      <c r="FN135" s="195">
        <f t="shared" si="115"/>
        <v>120</v>
      </c>
      <c r="FO135" s="195">
        <f t="shared" si="116"/>
        <v>472</v>
      </c>
      <c r="FP135" s="195">
        <f t="shared" si="117"/>
        <v>952</v>
      </c>
      <c r="FQ135" s="195">
        <f t="shared" si="118"/>
        <v>467</v>
      </c>
      <c r="FR135" s="195">
        <f t="shared" si="119"/>
        <v>0</v>
      </c>
      <c r="FS135" s="195">
        <f t="shared" si="120"/>
        <v>0</v>
      </c>
      <c r="FT135" s="95">
        <f t="shared" si="121"/>
        <v>476</v>
      </c>
      <c r="FU135" s="95">
        <f t="shared" si="122"/>
        <v>476</v>
      </c>
      <c r="FV135" s="95">
        <f t="shared" si="123"/>
        <v>476</v>
      </c>
      <c r="FW135" s="95">
        <f t="shared" si="124"/>
        <v>1428</v>
      </c>
      <c r="FX135" s="95">
        <f t="shared" si="125"/>
        <v>238</v>
      </c>
      <c r="FY135" s="95">
        <f t="shared" si="126"/>
        <v>0</v>
      </c>
      <c r="FZ135" s="95">
        <f t="shared" si="127"/>
        <v>714</v>
      </c>
      <c r="GA135" s="95">
        <f t="shared" si="107"/>
        <v>233</v>
      </c>
      <c r="GB135" s="95">
        <f t="shared" si="108"/>
        <v>0</v>
      </c>
      <c r="GC135" s="95">
        <f t="shared" si="109"/>
        <v>476</v>
      </c>
      <c r="GD135" s="95">
        <f t="shared" si="110"/>
        <v>476</v>
      </c>
      <c r="GE135" s="95">
        <f t="shared" si="111"/>
        <v>952</v>
      </c>
      <c r="GF135" s="95">
        <f t="shared" si="112"/>
        <v>1528</v>
      </c>
      <c r="GG135" s="95">
        <f t="shared" si="113"/>
        <v>0</v>
      </c>
      <c r="GH135" s="95">
        <f t="shared" si="128"/>
        <v>0</v>
      </c>
      <c r="GI135" s="95">
        <f>BW135*Tabelle2[[#This Row],[Nov 2023 AF]]</f>
        <v>0</v>
      </c>
      <c r="GJ135" s="95">
        <f>BX135*Tabelle2[[#This Row],[Dec 2023 AF]]</f>
        <v>0</v>
      </c>
      <c r="GK135" s="95">
        <f>BY135*Tabelle2[[#This Row],[Jan 2024 AF]]</f>
        <v>0</v>
      </c>
      <c r="GL135" s="95">
        <f>BZ135*Tabelle2[[#This Row],[Feb 2024 AF]]</f>
        <v>0</v>
      </c>
      <c r="GM135" s="95">
        <f>CA135*Tabelle2[[#This Row],[Mar 2024 AF]]</f>
        <v>0</v>
      </c>
      <c r="GN135" s="95">
        <f>CB135*Tabelle2[[#This Row],[Apr 2024 AF]]</f>
        <v>0</v>
      </c>
      <c r="GO135" s="95">
        <f>CC135*Tabelle2[[#This Row],[May 2024 AF]]</f>
        <v>0</v>
      </c>
      <c r="GP135" s="95">
        <f>CD135*Tabelle2[[#This Row],[Jun 2024 AF]]</f>
        <v>0</v>
      </c>
      <c r="GQ135" s="95">
        <f>CE135*Tabelle2[[#This Row],[Jul 2024 AF]]</f>
        <v>0</v>
      </c>
      <c r="GR135" s="95">
        <f>CF135*Tabelle2[[#This Row],[Aug 2024 AF]]</f>
        <v>0</v>
      </c>
      <c r="GS135" s="95">
        <f>CG135*Tabelle2[[#This Row],[Sep 2024 AF]]</f>
        <v>0</v>
      </c>
      <c r="GT135" s="95">
        <f>CH135*Tabelle2[[#This Row],[Oct 2024 AF]]</f>
        <v>0</v>
      </c>
      <c r="GU135" s="95">
        <f>CI135*Tabelle2[[#This Row],[Nov 2024 AF]]</f>
        <v>0</v>
      </c>
      <c r="GV135" s="95">
        <f>CJ135*Tabelle2[[#This Row],[Dec 2024 AF]]</f>
        <v>0</v>
      </c>
      <c r="GW135" s="95">
        <f>SUM(Tabelle2[[#This Row],[Jan 22 NF]:[Mar 22 NF]])</f>
        <v>2182</v>
      </c>
      <c r="GX135" s="95">
        <f>SUM(Tabelle2[[#This Row],[Apr 22 NF]:[Jun 22 NF]])</f>
        <v>1419</v>
      </c>
      <c r="GY135" s="95">
        <f>SUM(Tabelle2[[#This Row],[Jul 22 NF]:[Sep 22 NF]])</f>
        <v>952</v>
      </c>
      <c r="GZ135" s="95">
        <f>SUM(Tabelle2[[#This Row],[Oct 22 NF]:[Dec 22 NF]])</f>
        <v>2142</v>
      </c>
      <c r="HA135" s="98">
        <f>SUM(Tabelle2[[#This Row],[Jan 23 NF]:[Mar 23 NF]])</f>
        <v>947</v>
      </c>
      <c r="HB135" s="98">
        <f>SUM(Tabelle2[[#This Row],[Apr 23 NF]:[Jun 23 NF]])</f>
        <v>952</v>
      </c>
      <c r="HC135" s="98">
        <f>SUM(Tabelle2[[#This Row],[Jul 23 NF]:[Sep 23 NF]])</f>
        <v>2480</v>
      </c>
      <c r="HD135" s="98">
        <f>SUM(Tabelle2[[#This Row],[Oct 23 NF]:[Dec 23 NF]])</f>
        <v>0</v>
      </c>
      <c r="HE135" s="95">
        <f>SUM(Tabelle2[[#This Row],[Jan 24 NF]:[Mar 24 NF]])</f>
        <v>0</v>
      </c>
      <c r="HF135" s="98">
        <f>SUM(Tabelle2[[#This Row],[Apr 24 NF]:[Jun 24 NF]])</f>
        <v>0</v>
      </c>
      <c r="HG135" s="98">
        <f>SUM(Tabelle2[[#This Row],[Jul 24 NF]:[Sep 24 NF]])</f>
        <v>0</v>
      </c>
      <c r="HH135" s="98">
        <f>SUM(Tabelle2[[#This Row],[Oct 24 NF]:[Dec 24 NF]])</f>
        <v>0</v>
      </c>
      <c r="HI135" s="95">
        <v>0</v>
      </c>
      <c r="HJ135" s="95">
        <v>0</v>
      </c>
      <c r="HK135" s="95">
        <v>0</v>
      </c>
      <c r="HL135" s="95">
        <v>0</v>
      </c>
      <c r="HM135" s="95">
        <v>0</v>
      </c>
      <c r="HN135" s="95">
        <v>0</v>
      </c>
      <c r="HO135" s="95">
        <v>0</v>
      </c>
      <c r="HP135" s="95">
        <v>0</v>
      </c>
      <c r="HQ135" s="95">
        <v>0</v>
      </c>
      <c r="HR135" s="95">
        <v>0</v>
      </c>
      <c r="HS135" s="95">
        <v>0</v>
      </c>
      <c r="HT135" s="95">
        <v>1904</v>
      </c>
      <c r="HU135" s="95">
        <v>11598</v>
      </c>
      <c r="HV135" s="98">
        <v>7116</v>
      </c>
      <c r="HW135" s="98">
        <v>6614</v>
      </c>
      <c r="HX135" s="98">
        <v>3698</v>
      </c>
      <c r="HY135" s="98">
        <v>6147</v>
      </c>
      <c r="HZ135" s="98">
        <f>SUM(Tabelle2[[#This Row],[Jan 22 NF]:[Dec 22 NF]])</f>
        <v>6695</v>
      </c>
      <c r="IA135" s="98">
        <f>SUM(Tabelle2[[#This Row],[Jan 23 NF]:[Dec 23 NF]])</f>
        <v>4379</v>
      </c>
      <c r="IB135" s="98">
        <f>SUM(Tabelle2[[#This Row],[Jan 24 NF]:[Dec 24 NF]])</f>
        <v>0</v>
      </c>
      <c r="IC135" s="98">
        <f>IFERROR(Tabelle2[[#This Row],[2025 CF]]*Tabelle2[[#This Row],[2025 AF]],0)</f>
        <v>0</v>
      </c>
      <c r="ID135" s="98">
        <f>IFERROR(Tabelle2[[#This Row],[2026 CF]]*Tabelle2[[#This Row],[2026 AF]],0)</f>
        <v>0</v>
      </c>
      <c r="IE135" s="98">
        <f>IFERROR(Tabelle2[[#This Row],[2027 CF]]*Tabelle2[[#This Row],[2027 AF]],0)</f>
        <v>0</v>
      </c>
      <c r="IF135" s="98">
        <f>IFERROR(Tabelle2[[#This Row],[2028 CF]]*Tabelle2[[#This Row],[2028 AF]],0)</f>
        <v>0</v>
      </c>
      <c r="IG135" s="98">
        <f>IFERROR(Tabelle2[[#This Row],[2029 CF]]*Tabelle2[[#This Row],[2029 AF]],0)</f>
        <v>0</v>
      </c>
      <c r="IH135" s="98">
        <f>IFERROR(Tabelle2[[#This Row],[2030 CF]]*Tabelle2[[#This Row],[2030 AF]],0)</f>
        <v>0</v>
      </c>
      <c r="II135" s="98">
        <f>IFERROR(Tabelle2[[#This Row],[2031 CF]]*Tabelle2[[#This Row],[2031 AF]],0)</f>
        <v>0</v>
      </c>
      <c r="IJ135" s="98">
        <f>IFERROR(Tabelle2[[#This Row],[2032 CF]]*Tabelle2[[#This Row],[2032 AF]],0)</f>
        <v>0</v>
      </c>
      <c r="IK135" s="98">
        <f>IFERROR(Tabelle2[[#This Row],[2033 CF]]*Tabelle2[[#This Row],[2033 AF]],0)</f>
        <v>0</v>
      </c>
      <c r="IL135" s="98">
        <f>IFERROR(Tabelle2[[#This Row],[2034 CF]]*Tabelle2[[#This Row],[2034 AF]],0)</f>
        <v>0</v>
      </c>
      <c r="IM135" s="98">
        <f>IFERROR(Tabelle2[[#This Row],[2035 CF]]*Tabelle2[[#This Row],[2035 AF]],0)</f>
        <v>0</v>
      </c>
      <c r="IN135" s="51">
        <v>342.72</v>
      </c>
      <c r="IO135" s="51">
        <v>0</v>
      </c>
      <c r="IP135" s="51">
        <v>364.14</v>
      </c>
      <c r="IQ135" s="51">
        <v>362.04908148465677</v>
      </c>
      <c r="IR135" s="51">
        <v>385.56</v>
      </c>
      <c r="IS135" s="51">
        <v>0</v>
      </c>
      <c r="IT135" s="51">
        <v>406.98</v>
      </c>
      <c r="IU135" s="51">
        <v>0</v>
      </c>
      <c r="IV135" s="51">
        <v>385.56</v>
      </c>
      <c r="IW135" s="51">
        <v>0</v>
      </c>
      <c r="IX135" s="51">
        <v>385.56</v>
      </c>
      <c r="IY135" s="51">
        <v>0</v>
      </c>
      <c r="IZ135" s="199">
        <v>706.86</v>
      </c>
      <c r="JA135" s="199">
        <v>747.60908148465683</v>
      </c>
      <c r="JB135" s="199">
        <v>792.54</v>
      </c>
      <c r="JC135" s="199">
        <v>385.56</v>
      </c>
      <c r="JD135" s="199">
        <v>2632.5690814846566</v>
      </c>
      <c r="JE135" s="196">
        <v>0</v>
      </c>
      <c r="JF135" s="196">
        <v>0</v>
      </c>
      <c r="JG135" s="196">
        <v>0</v>
      </c>
      <c r="JH135" s="196">
        <v>0</v>
      </c>
      <c r="JI135" s="196">
        <v>0</v>
      </c>
      <c r="JJ135" s="196">
        <v>0</v>
      </c>
      <c r="JK135" s="196">
        <v>0</v>
      </c>
      <c r="JL135" s="196">
        <v>0</v>
      </c>
      <c r="JM135" s="196">
        <v>0</v>
      </c>
      <c r="JN135" s="196">
        <v>0</v>
      </c>
      <c r="JO135" s="196">
        <v>0</v>
      </c>
      <c r="JP135" s="196">
        <v>0</v>
      </c>
      <c r="JQ135" s="196">
        <f>SUM(Tabelle2[[#This Row],[Jan-23B]:[Mar-23B]])</f>
        <v>0</v>
      </c>
      <c r="JR135" s="196">
        <f>SUM(Tabelle2[[#This Row],[Apr-23B]:[Jun-23B]])</f>
        <v>0</v>
      </c>
      <c r="JS135" s="196">
        <f>SUM(Tabelle2[[#This Row],[Jul-23B]:[Sep-23B]])</f>
        <v>0</v>
      </c>
      <c r="JT135" s="196">
        <f>SUM(Tabelle2[[#This Row],[Oct-23B]:[Dec-23B]])</f>
        <v>0</v>
      </c>
      <c r="JU135" s="196">
        <f>SUM(Tabelle2[[#This Row],[1Q23 B1]:[4Q23 B]])</f>
        <v>0</v>
      </c>
      <c r="JV135" s="196">
        <v>0</v>
      </c>
      <c r="JW135" s="196">
        <v>0</v>
      </c>
      <c r="JX135" s="196">
        <v>0</v>
      </c>
      <c r="JY135" s="196">
        <v>0</v>
      </c>
      <c r="JZ135" s="196">
        <v>0</v>
      </c>
      <c r="KA135" s="196">
        <v>0</v>
      </c>
      <c r="KB135" s="196">
        <v>0</v>
      </c>
      <c r="KC135" s="196">
        <v>0</v>
      </c>
      <c r="KD135" s="196">
        <v>0</v>
      </c>
      <c r="KE135" s="196">
        <v>0</v>
      </c>
      <c r="KF135" s="196" t="str">
        <f>IF(SUM(Tabelle2[[#This Row],[2018 NF]:[2028 NF]],Tabelle2[[#This Row],[2023 B]])&gt;0,"yes","no")</f>
        <v>yes</v>
      </c>
      <c r="KG135" s="196" t="str">
        <f>IFERROR(INDEX(Tabelle2[[#Headers],[2005 NF]:[2034 NF]],MATCH(TRUE,INDEX(Tabelle2[[#This Row],[2005 NF]:[2034 NF]]&gt;1000,),0)),0)</f>
        <v>2016 NF</v>
      </c>
      <c r="KH135" s="196" t="str">
        <f>IFERROR(LOOKUP(2,1/(Tabelle2[[#This Row],[2005 NF]:[2035 NF]]&gt;1000),Tabelle2[[#Headers],[2005 NF]:[2035 NF]]),0)</f>
        <v>2023 NF</v>
      </c>
      <c r="KI135" s="196">
        <f>SUM(Tabelle2[[#This Row],[Jan 23 NF]:[Mar 23 NF]])</f>
        <v>947</v>
      </c>
      <c r="KJ135" s="196">
        <f>SUM(Tabelle2[[#This Row],[Jan-23B]:[Mar-23B]])</f>
        <v>0</v>
      </c>
      <c r="KK135" s="52">
        <v>178.77287907000002</v>
      </c>
      <c r="KL135" s="52">
        <v>13.492292760000002</v>
      </c>
      <c r="KM135" s="52">
        <v>53.069684856000009</v>
      </c>
      <c r="KN135" s="52">
        <v>107.03885589600002</v>
      </c>
      <c r="KO135" s="52">
        <v>52.507505991000009</v>
      </c>
      <c r="KP135" s="52">
        <v>0</v>
      </c>
      <c r="KQ135" s="52">
        <v>0</v>
      </c>
      <c r="KR135" s="52">
        <v>53.519427948000008</v>
      </c>
      <c r="KS135" s="52">
        <v>53.519427948000008</v>
      </c>
      <c r="KT135" s="52">
        <v>53.519427948000008</v>
      </c>
      <c r="KU135" s="52">
        <v>160.55828384400002</v>
      </c>
      <c r="KV135" s="52">
        <v>26.759713974000004</v>
      </c>
      <c r="KW135" s="52">
        <v>0</v>
      </c>
      <c r="KX135" s="52">
        <v>80.279141922000008</v>
      </c>
      <c r="KY135" s="52">
        <v>26.197535109000004</v>
      </c>
      <c r="KZ135" s="52">
        <v>0</v>
      </c>
      <c r="LA135" s="52" t="e">
        <f>$AV135*2.204623/#REF!*$AP135*Tabelle2[[#This Row],[May 23 NF]]</f>
        <v>#REF!</v>
      </c>
      <c r="LB135" s="52" t="e">
        <f>$AV135*2.204623/#REF!*$AP135*Tabelle2[[#This Row],[Jun 23 NF]]</f>
        <v>#REF!</v>
      </c>
      <c r="LC135" s="52" t="e">
        <f>$AV135*2.204623/#REF!*$AP135*Tabelle2[[#This Row],[Jul 23 NF]]</f>
        <v>#REF!</v>
      </c>
      <c r="LD135" s="52" t="e">
        <f>$AV135*2.204623/#REF!*$AP135*Tabelle2[[#This Row],[Aug 23 NF]]</f>
        <v>#REF!</v>
      </c>
      <c r="LE135" s="52" t="e">
        <f>$AV135*2.204623/#REF!*$AP135*Tabelle2[[#This Row],[Sep 23 NF]]</f>
        <v>#REF!</v>
      </c>
      <c r="LF135" s="52" t="e">
        <f>$AV135*2.204623/#REF!*$AP135*Tabelle2[[#This Row],[Oct 23 NF]]</f>
        <v>#REF!</v>
      </c>
      <c r="LG135" s="52" t="e">
        <f>$AV135*2.204623/#REF!*$AP135*Tabelle2[[#This Row],[Nov 23 NF]]</f>
        <v>#REF!</v>
      </c>
      <c r="LH135" s="52" t="e">
        <f>$AV135*2.204623/#REF!*$AP135*Tabelle2[[#This Row],[Dec 23 NF]]</f>
        <v>#REF!</v>
      </c>
      <c r="LI135" s="52" t="e">
        <f>$AV135*2.204623/#REF!*$AP135*Tabelle2[[#This Row],[Jan 24 NF]]</f>
        <v>#REF!</v>
      </c>
      <c r="LJ135" s="52" t="e">
        <f>$AV135*2.204623/#REF!*$AP135*Tabelle2[[#This Row],[Feb 24 NF]]</f>
        <v>#REF!</v>
      </c>
      <c r="LK135" s="52" t="e">
        <f>$AV135*2.204623/#REF!*$AP135*Tabelle2[[#This Row],[Mar 24 NF]]</f>
        <v>#REF!</v>
      </c>
      <c r="LL135" s="52" t="e">
        <f>$AV135*2.204623/#REF!*$AP135*Tabelle2[[#This Row],[Apr 24 NF]]</f>
        <v>#REF!</v>
      </c>
      <c r="LM135" s="52" t="e">
        <f>$AV135*2.204623/#REF!*$AP135*Tabelle2[[#This Row],[May 24 NF]]</f>
        <v>#REF!</v>
      </c>
      <c r="LN135" s="52" t="e">
        <f>$AV135*2.204623/#REF!*$AP135*Tabelle2[[#This Row],[Jun 24 NF]]</f>
        <v>#REF!</v>
      </c>
      <c r="LO135" s="52" t="e">
        <f>$AV135*2.204623/#REF!*$AP135*Tabelle2[[#This Row],[Jul 24 NF]]</f>
        <v>#REF!</v>
      </c>
      <c r="LP135" s="52" t="e">
        <f>$AV135*2.204623/#REF!*$AP135*Tabelle2[[#This Row],[Aug 24 NF]]</f>
        <v>#REF!</v>
      </c>
      <c r="LQ135" s="52" t="e">
        <f>$AV135*2.204623/#REF!*$AP135*Tabelle2[[#This Row],[Sep 24 NF]]</f>
        <v>#REF!</v>
      </c>
      <c r="LR135" s="52" t="e">
        <f>$AV135*2.204623/#REF!*$AP135*Tabelle2[[#This Row],[Oct 24 NF]]</f>
        <v>#REF!</v>
      </c>
      <c r="LS135" s="52" t="e">
        <f>$AV135*2.204623/#REF!*$AP135*Tabelle2[[#This Row],[Nov 24 NF]]</f>
        <v>#REF!</v>
      </c>
      <c r="LT135" s="52" t="e">
        <f>$AV135*2.204623/#REF!*$AP135*Tabelle2[[#This Row],[Dec 24 NF]]</f>
        <v>#REF!</v>
      </c>
      <c r="LU135" s="198">
        <f>SUM(Tabelle2[[#This Row],[Jan 22 EV]:[Mar 22 EV]])</f>
        <v>245.33485668600002</v>
      </c>
      <c r="LV135" s="198">
        <f>SUM(Tabelle2[[#This Row],[Apr 22 EV]:[Jun 22 EV]])</f>
        <v>159.54636188700002</v>
      </c>
      <c r="LW135" s="198">
        <f>SUM(Tabelle2[[#This Row],[Jul 22 EV]:[Sep 22 EV]])</f>
        <v>107.03885589600002</v>
      </c>
      <c r="LX135" s="198">
        <f>SUM(Tabelle2[[#This Row],[Oct 22 EV]:[Dec 22 EV]])</f>
        <v>240.83742576600002</v>
      </c>
      <c r="LY135" s="198">
        <f>SUM(Tabelle2[[#This Row],[Jan 23 EV]:[Mar 23 EV]])</f>
        <v>106.47667703100001</v>
      </c>
      <c r="LZ135" s="198" t="e">
        <f>SUM(Tabelle2[[#This Row],[Apr 23 EV]:[Jun 23 EV]])</f>
        <v>#REF!</v>
      </c>
      <c r="MA135" s="198" t="e">
        <f>SUM(Tabelle2[[#This Row],[Jul 23 EV]:[Sep 23 EV]])</f>
        <v>#REF!</v>
      </c>
      <c r="MB135" s="198" t="e">
        <f>SUM(Tabelle2[[#This Row],[Oct 23 EV]:[Dec 23 EV]])</f>
        <v>#REF!</v>
      </c>
      <c r="MC135" s="198" t="e">
        <f>SUM(Tabelle2[[#This Row],[Jan 24 EV]:[Mar 24 EV]])</f>
        <v>#REF!</v>
      </c>
      <c r="MD135" s="198" t="e">
        <f>SUM(Tabelle2[[#This Row],[Apr 24 EV]:[Jun 24 EV]])</f>
        <v>#REF!</v>
      </c>
      <c r="ME135" s="198" t="e">
        <f>SUM(Tabelle2[[#This Row],[Jul 24 EV]:[Sep 24 EV]])</f>
        <v>#REF!</v>
      </c>
      <c r="MF135" s="198" t="e">
        <f>SUM(Tabelle2[[#This Row],[Oct 24 EV]:[Dec 24 EV]])</f>
        <v>#REF!</v>
      </c>
      <c r="MG135" s="68">
        <v>0</v>
      </c>
      <c r="MH135" s="68">
        <v>0</v>
      </c>
      <c r="MI135" s="68">
        <v>0</v>
      </c>
      <c r="MJ135" s="68">
        <v>0</v>
      </c>
      <c r="MK135" s="68">
        <v>0</v>
      </c>
      <c r="ML135" s="68">
        <v>0</v>
      </c>
      <c r="MM135" s="68">
        <v>0</v>
      </c>
      <c r="MN135" s="68">
        <v>0</v>
      </c>
      <c r="MO135" s="68">
        <v>0</v>
      </c>
      <c r="MP135" s="98">
        <v>214.07771179200003</v>
      </c>
      <c r="MQ135" s="98" t="e">
        <f>$AS135*2.204623/#REF!*$AP135*HU135</f>
        <v>#REF!</v>
      </c>
      <c r="MR135" s="98" t="e">
        <f>$AT135*2.204623/#REF!*$AP135*HV135</f>
        <v>#REF!</v>
      </c>
      <c r="MS135" s="98">
        <v>743.65020262200005</v>
      </c>
      <c r="MT135" s="98">
        <v>415.78748855400005</v>
      </c>
      <c r="MU135" s="98">
        <v>691.14269663100015</v>
      </c>
      <c r="MV135" s="98">
        <f>SUM(Tabelle2[[#This Row],[Jan 22 EV]:[Dec 22 EV]])</f>
        <v>752.75750023500007</v>
      </c>
      <c r="MW135" s="98" t="e">
        <f>SUM(Tabelle2[[#This Row],[Jan 23 EV]:[Dec 23 EV]])</f>
        <v>#REF!</v>
      </c>
      <c r="MX135" s="98" t="e">
        <f>SUM(Tabelle2[[#This Row],[Jan 24 EV]:[Dec 24 EV]])</f>
        <v>#REF!</v>
      </c>
      <c r="MY135" s="98">
        <f t="shared" si="95"/>
        <v>0</v>
      </c>
      <c r="MZ135" s="98">
        <f t="shared" si="96"/>
        <v>0</v>
      </c>
      <c r="NA135" s="98">
        <f t="shared" si="97"/>
        <v>0</v>
      </c>
      <c r="NB135" s="98">
        <f t="shared" si="98"/>
        <v>0</v>
      </c>
      <c r="NC135" s="52">
        <v>38.533988122560011</v>
      </c>
      <c r="ND135" s="52">
        <v>0</v>
      </c>
      <c r="NE135" s="52">
        <v>40.942362380220004</v>
      </c>
      <c r="NF135" s="52">
        <v>40.707268340667376</v>
      </c>
      <c r="NG135" s="52">
        <v>43.350736637880004</v>
      </c>
      <c r="NH135" s="52">
        <v>0</v>
      </c>
      <c r="NI135" s="52">
        <v>45.759110895540012</v>
      </c>
      <c r="NJ135" s="52">
        <v>0</v>
      </c>
      <c r="NK135" s="52">
        <v>43.350736637880004</v>
      </c>
      <c r="NL135" s="52">
        <v>0</v>
      </c>
      <c r="NM135" s="52">
        <v>43.350736637880004</v>
      </c>
      <c r="NN135" s="52">
        <v>0</v>
      </c>
      <c r="NO135" s="198">
        <f t="shared" si="102"/>
        <v>79.476350502780008</v>
      </c>
      <c r="NP135" s="198">
        <f t="shared" si="103"/>
        <v>84.058004978547388</v>
      </c>
      <c r="NQ135" s="198">
        <f t="shared" si="104"/>
        <v>89.109847533420009</v>
      </c>
      <c r="NR135" s="198">
        <f t="shared" si="105"/>
        <v>43.350736637880004</v>
      </c>
      <c r="NS135" s="198">
        <f t="shared" si="106"/>
        <v>295.99493965262741</v>
      </c>
      <c r="NT135" s="198">
        <v>0</v>
      </c>
      <c r="NU135" s="198">
        <v>0</v>
      </c>
      <c r="NV135" s="198">
        <v>0</v>
      </c>
      <c r="NW135" s="198">
        <v>0</v>
      </c>
      <c r="NX135" s="198">
        <v>0</v>
      </c>
      <c r="NY135" s="198">
        <v>0</v>
      </c>
      <c r="NZ135" s="198">
        <v>0</v>
      </c>
      <c r="OA135" s="198">
        <v>0</v>
      </c>
      <c r="OB135" s="198">
        <v>0</v>
      </c>
      <c r="OC135" s="198">
        <v>0</v>
      </c>
      <c r="OD135" s="198">
        <v>0</v>
      </c>
      <c r="OE135" s="198">
        <v>0</v>
      </c>
      <c r="OF135" s="198">
        <f>SUM(Tabelle2[[#This Row],[Jan 23 B EV]:[Mar 23 B EV]])</f>
        <v>0</v>
      </c>
      <c r="OG135" s="198">
        <f>SUM(Tabelle2[[#This Row],[Apr 23 B EV]:[Jun 23 B EV]])</f>
        <v>0</v>
      </c>
      <c r="OH135" s="198">
        <f>SUM(Tabelle2[[#This Row],[Jul 23 B EV]:[Sep 23 B EV]])</f>
        <v>0</v>
      </c>
      <c r="OI135" s="198">
        <f>SUM(Tabelle2[[#This Row],[Oct 23 B EV]:[Dec 23 B EV]])</f>
        <v>0</v>
      </c>
      <c r="OJ135" s="198">
        <f>SUM(Tabelle2[[#This Row],[Jan 23 B EV]:[Dec 23 B EV]])</f>
        <v>0</v>
      </c>
      <c r="OK135" s="68"/>
      <c r="OL135" s="68"/>
      <c r="OM135" s="43" t="s">
        <v>973</v>
      </c>
      <c r="ON135" s="43">
        <v>0</v>
      </c>
      <c r="OO135" s="43">
        <v>0</v>
      </c>
      <c r="OP135" s="43">
        <v>0</v>
      </c>
      <c r="OQ135" s="68"/>
      <c r="OR135" s="68"/>
      <c r="OS135" s="68"/>
      <c r="OT135" s="68"/>
      <c r="OU135" s="68"/>
      <c r="OV135" s="68"/>
      <c r="OW135" s="68"/>
      <c r="OX135" s="198" t="s">
        <v>1229</v>
      </c>
      <c r="OY135" s="198" t="s">
        <v>1229</v>
      </c>
      <c r="OZ135" s="198" t="s">
        <v>1229</v>
      </c>
      <c r="PA135" s="198" t="s">
        <v>1229</v>
      </c>
      <c r="PB135" s="353" t="s">
        <v>1229</v>
      </c>
      <c r="PC135" s="130" t="s">
        <v>57</v>
      </c>
      <c r="PD135" s="53" t="s">
        <v>40</v>
      </c>
      <c r="PE135" s="53" t="s">
        <v>159</v>
      </c>
      <c r="PF135" s="53" t="s">
        <v>39</v>
      </c>
      <c r="PG135" s="53">
        <v>0</v>
      </c>
      <c r="PH135" s="53">
        <v>0</v>
      </c>
      <c r="PI135" s="53">
        <v>1</v>
      </c>
      <c r="PJ135" s="53" t="s">
        <v>39</v>
      </c>
      <c r="PK135" s="53">
        <v>0</v>
      </c>
      <c r="PL135" s="53">
        <v>0</v>
      </c>
      <c r="PM135" s="334"/>
      <c r="PN135" s="53" t="s">
        <v>979</v>
      </c>
      <c r="PO135" s="53" t="s">
        <v>17</v>
      </c>
      <c r="PP135" s="200">
        <v>2579.1424208577623</v>
      </c>
      <c r="PQ135" s="56">
        <v>2390.5855887510174</v>
      </c>
      <c r="PR135" s="56">
        <v>2563.0833333333335</v>
      </c>
      <c r="PS135" s="56">
        <v>2595</v>
      </c>
      <c r="PT135" s="200">
        <v>2321.6666666666665</v>
      </c>
      <c r="PU135" s="200">
        <v>2229.5416666666665</v>
      </c>
      <c r="PV135" s="200">
        <v>2983.4976851851857</v>
      </c>
      <c r="PW135" s="200">
        <v>3542.4709444775326</v>
      </c>
      <c r="PX135" s="200" t="e">
        <f>IF($PI135=1,SUMIF(#REF!,$PF135,#REF!),SUMIF(#REF!,$PJ135,#REF!))</f>
        <v>#REF!</v>
      </c>
      <c r="PY135" s="200" t="e">
        <f>IF($PI135=1,SUMIF(#REF!,$PF135,#REF!),SUMIF(#REF!,$PJ135,#REF!))</f>
        <v>#REF!</v>
      </c>
      <c r="PZ135" s="200" t="e">
        <f>IF($PI135=1,SUMIF(#REF!,$PF135,#REF!),SUMIF(#REF!,$PJ135,#REF!))</f>
        <v>#REF!</v>
      </c>
      <c r="QA135" s="200" t="e">
        <f>IF($PI135=1,SUMIF(#REF!,$PF135,#REF!),SUMIF(#REF!,$PJ135,#REF!))</f>
        <v>#REF!</v>
      </c>
      <c r="QB135" s="200" t="e">
        <f>IF($PI135=1,SUMIF(#REF!,$PF135,#REF!),SUMIF(#REF!,$PJ135,#REF!))</f>
        <v>#REF!</v>
      </c>
      <c r="QC135" s="200" t="e">
        <f>IF($PI135=1,SUMIF(#REF!,$PF135,#REF!),SUMIF(#REF!,$PJ135,#REF!))</f>
        <v>#REF!</v>
      </c>
      <c r="QD135" s="57">
        <f t="shared" si="99"/>
        <v>4.3891151409468678</v>
      </c>
      <c r="QE135" s="57">
        <f t="shared" si="100"/>
        <v>4.7058210000000003</v>
      </c>
      <c r="QF135" s="57">
        <f t="shared" si="94"/>
        <v>4.7644200000000003</v>
      </c>
      <c r="QG135" s="57">
        <f t="shared" si="101"/>
        <v>4.2625799999999989</v>
      </c>
      <c r="QH135" s="57">
        <f t="shared" si="129"/>
        <v>4.0934384999999995</v>
      </c>
      <c r="QI135" s="57">
        <f t="shared" si="130"/>
        <v>5.4777017500000005</v>
      </c>
      <c r="QJ135" s="57">
        <f>IF(Tabelle2[[#This Row],[Index and Premium Usage]]=1,($AW135*(1+$AZ135))*(PW135*(1+$PG135)+$PH135)/1000,($AW135*(1+$AZ135))*(PW135*(1+$PG135)+$PK135)/1000)</f>
        <v>6.5039766540607493</v>
      </c>
      <c r="QK135" s="57" t="e">
        <f>IF($PI135=1,($AW135*(1+$AY135))*(PX135*(1+$PG135)+$PH135)/1000,($AW135*(1+$AZ135))*(PX135*(1+$PG135)+$PK135+Tabelle2[[#This Row],[Premium VW 2023]])/1000)</f>
        <v>#REF!</v>
      </c>
      <c r="QL135" s="57" t="e">
        <f t="shared" si="89"/>
        <v>#REF!</v>
      </c>
      <c r="QM135" s="57" t="e">
        <f t="shared" si="90"/>
        <v>#REF!</v>
      </c>
      <c r="QN135" s="57" t="e">
        <f t="shared" si="91"/>
        <v>#REF!</v>
      </c>
      <c r="QO135" s="57" t="e">
        <f t="shared" si="92"/>
        <v>#REF!</v>
      </c>
      <c r="QP135" s="57" t="e">
        <f t="shared" si="93"/>
        <v>#REF!</v>
      </c>
    </row>
    <row r="136" spans="1:458" ht="15" customHeight="1">
      <c r="A136" s="94" t="s">
        <v>871</v>
      </c>
      <c r="B136" s="94" t="s">
        <v>87</v>
      </c>
      <c r="C136" s="94" t="s">
        <v>1553</v>
      </c>
      <c r="D136" s="2" t="s">
        <v>108</v>
      </c>
      <c r="E136" s="173" t="s">
        <v>304</v>
      </c>
      <c r="F136" s="2" t="s">
        <v>304</v>
      </c>
      <c r="G136" s="2" t="s">
        <v>304</v>
      </c>
      <c r="H136" s="2" t="s">
        <v>1558</v>
      </c>
      <c r="I136" s="188" t="s">
        <v>248</v>
      </c>
      <c r="J136" s="2" t="s">
        <v>1400</v>
      </c>
      <c r="K136" s="2" t="s">
        <v>28</v>
      </c>
      <c r="L136" s="2" t="s">
        <v>28</v>
      </c>
      <c r="M136" s="2" t="s">
        <v>504</v>
      </c>
      <c r="N136" s="2">
        <v>0</v>
      </c>
      <c r="O136" s="64"/>
      <c r="P136" s="3">
        <v>0</v>
      </c>
      <c r="Q136" s="2">
        <v>0</v>
      </c>
      <c r="R136" s="63"/>
      <c r="S136" s="63"/>
      <c r="T136" s="94" t="s">
        <v>1282</v>
      </c>
      <c r="U136" s="63" t="s">
        <v>14</v>
      </c>
      <c r="V136" s="63"/>
      <c r="W136" s="63"/>
      <c r="X136" s="94"/>
      <c r="Y136" s="2" t="s">
        <v>66</v>
      </c>
      <c r="Z136" s="2" t="s">
        <v>261</v>
      </c>
      <c r="AA136" s="2" t="s">
        <v>505</v>
      </c>
      <c r="AB136" s="2">
        <v>0</v>
      </c>
      <c r="AC136" s="2" t="s">
        <v>1065</v>
      </c>
      <c r="AD136" s="63"/>
      <c r="AE136" s="63"/>
      <c r="AF136" s="63" t="s">
        <v>119</v>
      </c>
      <c r="AG136" s="2">
        <v>0</v>
      </c>
      <c r="AH136" s="2">
        <v>0</v>
      </c>
      <c r="AI136" s="2">
        <v>0</v>
      </c>
      <c r="AJ136" s="63" t="s">
        <v>120</v>
      </c>
      <c r="AK136" s="66"/>
      <c r="AL136" s="67"/>
      <c r="AM136" s="67"/>
      <c r="AN136" s="67"/>
      <c r="AO136" s="67"/>
      <c r="AP136" s="67">
        <v>1</v>
      </c>
      <c r="AQ136" s="42"/>
      <c r="AR136" s="37">
        <v>1.49</v>
      </c>
      <c r="AS136" s="67">
        <v>1.49</v>
      </c>
      <c r="AT136" s="67">
        <v>1.49</v>
      </c>
      <c r="AU136" s="33">
        <v>1.49</v>
      </c>
      <c r="AV136" s="33">
        <v>1.49</v>
      </c>
      <c r="AW136" s="33">
        <v>1.49</v>
      </c>
      <c r="AX136" s="193"/>
      <c r="AY136" s="61">
        <v>0.2</v>
      </c>
      <c r="AZ136" s="61">
        <v>0.2</v>
      </c>
      <c r="BA136" s="96">
        <v>768</v>
      </c>
      <c r="BB136" s="96">
        <v>256</v>
      </c>
      <c r="BC136" s="96">
        <v>0</v>
      </c>
      <c r="BD136" s="96">
        <v>0</v>
      </c>
      <c r="BE136" s="133">
        <v>0</v>
      </c>
      <c r="BF136" s="133">
        <v>0</v>
      </c>
      <c r="BG136" s="133">
        <v>0</v>
      </c>
      <c r="BH136" s="133">
        <v>0</v>
      </c>
      <c r="BI136" s="133">
        <v>0</v>
      </c>
      <c r="BJ136" s="133">
        <v>768</v>
      </c>
      <c r="BK136" s="133">
        <v>0</v>
      </c>
      <c r="BL136" s="133">
        <v>0</v>
      </c>
      <c r="BM136" s="96">
        <v>0</v>
      </c>
      <c r="BN136" s="96">
        <v>0</v>
      </c>
      <c r="BO136" s="96">
        <v>-1</v>
      </c>
      <c r="BP136" s="96">
        <v>0</v>
      </c>
      <c r="BQ136" s="96">
        <v>0</v>
      </c>
      <c r="BR136" s="96">
        <v>0</v>
      </c>
      <c r="BS136" s="96">
        <v>0</v>
      </c>
      <c r="BT136" s="96">
        <v>0</v>
      </c>
      <c r="BU136" s="96">
        <v>0</v>
      </c>
      <c r="BV136" s="96">
        <v>0</v>
      </c>
      <c r="BW136" s="96">
        <v>0</v>
      </c>
      <c r="BX136" s="96">
        <v>0</v>
      </c>
      <c r="BY136" s="96">
        <v>0</v>
      </c>
      <c r="BZ136" s="96">
        <v>0</v>
      </c>
      <c r="CA136" s="96">
        <v>0</v>
      </c>
      <c r="CB136" s="96">
        <v>0</v>
      </c>
      <c r="CC136" s="96">
        <v>0</v>
      </c>
      <c r="CD136" s="96">
        <v>0</v>
      </c>
      <c r="CE136" s="96">
        <v>0</v>
      </c>
      <c r="CF136" s="96">
        <v>0</v>
      </c>
      <c r="CG136" s="96">
        <v>0</v>
      </c>
      <c r="CH136" s="96">
        <v>0</v>
      </c>
      <c r="CI136" s="96">
        <v>0</v>
      </c>
      <c r="CJ136" s="96">
        <v>0</v>
      </c>
      <c r="CK136" s="95">
        <f>SUM(Tabelle2[[#This Row],[Jan 22 CF]:[Mar 22 CF]])</f>
        <v>1024</v>
      </c>
      <c r="CL136" s="95">
        <f>SUM(Tabelle2[[#This Row],[Apr 22 CF]:[Jun 22 CF]])</f>
        <v>0</v>
      </c>
      <c r="CM136" s="95">
        <f>SUM(Tabelle2[[#This Row],[Jul 22 CF]:[Sep 22 CF]])</f>
        <v>0</v>
      </c>
      <c r="CN136" s="95">
        <f>SUM(Tabelle2[[#This Row],[Oct 22 CF]:[Dec 22 CF]])</f>
        <v>768</v>
      </c>
      <c r="CO136" s="95">
        <f>SUM(Tabelle2[[#This Row],[Jan 23 CF]:[Mar 23 CF]])</f>
        <v>-1</v>
      </c>
      <c r="CP136" s="95">
        <f>SUM(Tabelle2[[#This Row],[Apr 23 CF]:[Jun 23 CF]])</f>
        <v>0</v>
      </c>
      <c r="CQ136" s="95">
        <f>SUM(Tabelle2[[#This Row],[Jul 23 CF]:[Sep 23 CF]])</f>
        <v>0</v>
      </c>
      <c r="CR136" s="95">
        <f>SUM(Tabelle2[[#This Row],[Oct 23 CF]:[Dec 23 CF]])</f>
        <v>0</v>
      </c>
      <c r="CS136" s="95">
        <f>SUM(Tabelle2[[#This Row],[Jan 24 CF]:[Mar 24 CF]])</f>
        <v>0</v>
      </c>
      <c r="CT136" s="95">
        <f>SUM(Tabelle2[[#This Row],[Apr 24 CF]:[Jun 24 CF]])</f>
        <v>0</v>
      </c>
      <c r="CU136" s="95">
        <f>SUM(Tabelle2[[#This Row],[Jul 24 CF]:[Sep 24 CF]])</f>
        <v>0</v>
      </c>
      <c r="CV136" s="95">
        <f>SUM(Tabelle2[[#This Row],[Oct 24 CF]:[Dec 24 CF]])</f>
        <v>0</v>
      </c>
      <c r="CW136" s="98">
        <v>305</v>
      </c>
      <c r="CX136" s="275">
        <v>255</v>
      </c>
      <c r="CY136" s="98">
        <v>494</v>
      </c>
      <c r="CZ136" s="52">
        <v>3444</v>
      </c>
      <c r="DA136" s="52">
        <f>SUM(Tabelle2[[#This Row],[Jan 22 CF]:[Dec 22 CF]])</f>
        <v>1792</v>
      </c>
      <c r="DB136" s="98">
        <f>SUM(Tabelle2[[#This Row],[Jan 23 CF]:[Dec 23 CF]])</f>
        <v>-1</v>
      </c>
      <c r="DC136" s="98">
        <f>SUM(Tabelle2[[#This Row],[Jan 24 CF]:[Dec 24 CF]])</f>
        <v>0</v>
      </c>
      <c r="DD136" s="98">
        <v>0</v>
      </c>
      <c r="DE136" s="98">
        <v>0</v>
      </c>
      <c r="DF136" s="98">
        <v>0</v>
      </c>
      <c r="DG136" s="98">
        <v>0</v>
      </c>
      <c r="DH136" s="98">
        <v>0</v>
      </c>
      <c r="DI136" s="98">
        <v>0</v>
      </c>
      <c r="DJ136" s="98">
        <v>0</v>
      </c>
      <c r="DK136" s="98">
        <v>0</v>
      </c>
      <c r="DL136" s="98">
        <v>0</v>
      </c>
      <c r="DM136" s="98">
        <v>0</v>
      </c>
      <c r="DN136" s="95"/>
      <c r="DO136" s="95"/>
      <c r="DP136" s="226">
        <v>0.95</v>
      </c>
      <c r="DQ136" s="226">
        <v>0.92500000000000004</v>
      </c>
      <c r="DR136" s="226">
        <v>0.8</v>
      </c>
      <c r="DS136" s="226">
        <v>0.85</v>
      </c>
      <c r="DT136" s="226">
        <v>0.9</v>
      </c>
      <c r="DU136" s="226">
        <v>0.9</v>
      </c>
      <c r="DV136" s="226">
        <v>0.9</v>
      </c>
      <c r="DW136" s="226">
        <v>0.9</v>
      </c>
      <c r="DX136" s="226">
        <v>0.9</v>
      </c>
      <c r="DY136" s="226">
        <v>0.9</v>
      </c>
      <c r="DZ136" s="226">
        <v>0.9</v>
      </c>
      <c r="EA136" s="226">
        <v>0.88</v>
      </c>
      <c r="EB136" s="226">
        <v>0.9</v>
      </c>
      <c r="EC136" s="226">
        <v>0.93</v>
      </c>
      <c r="ED136" s="226">
        <v>0.93</v>
      </c>
      <c r="EE136" s="226">
        <v>0.9</v>
      </c>
      <c r="EF136" s="316">
        <v>0.9</v>
      </c>
      <c r="EG136" s="316">
        <v>0.9</v>
      </c>
      <c r="EH136" s="316">
        <v>0</v>
      </c>
      <c r="EI136" s="226">
        <v>0.95</v>
      </c>
      <c r="EJ136" s="226">
        <v>0.95</v>
      </c>
      <c r="EK136" s="226">
        <v>0.95</v>
      </c>
      <c r="EL136" s="226">
        <v>0.97499999999999998</v>
      </c>
      <c r="EM136" s="226">
        <v>0.95</v>
      </c>
      <c r="EN136" s="226">
        <v>0.9</v>
      </c>
      <c r="EO136" s="226">
        <v>0.9</v>
      </c>
      <c r="EP136" s="226">
        <v>0.9</v>
      </c>
      <c r="EQ136" s="226">
        <v>0.9</v>
      </c>
      <c r="ER136" s="226">
        <v>0.9</v>
      </c>
      <c r="ES136" s="226">
        <v>0.9</v>
      </c>
      <c r="ET136" s="226">
        <v>0.9</v>
      </c>
      <c r="EU136" s="226">
        <v>0.9</v>
      </c>
      <c r="EV136" s="226">
        <v>0.9</v>
      </c>
      <c r="EW136" s="226">
        <v>0.9</v>
      </c>
      <c r="EX136" s="226">
        <v>0.9</v>
      </c>
      <c r="EY136" s="226">
        <v>0.9</v>
      </c>
      <c r="EZ136" s="316">
        <v>0</v>
      </c>
      <c r="FA136" s="226">
        <v>0.9</v>
      </c>
      <c r="FB136" s="226">
        <v>0.85</v>
      </c>
      <c r="FC136" s="226">
        <v>0.85</v>
      </c>
      <c r="FD136" s="226">
        <v>0.85</v>
      </c>
      <c r="FE136" s="226">
        <v>0.85</v>
      </c>
      <c r="FF136" s="226">
        <v>0.85</v>
      </c>
      <c r="FG136" s="226">
        <v>0.85</v>
      </c>
      <c r="FH136" s="226">
        <v>0.85</v>
      </c>
      <c r="FI136" s="226">
        <v>0.85</v>
      </c>
      <c r="FJ136" s="226">
        <v>0.85</v>
      </c>
      <c r="FK136" s="226">
        <v>0.85</v>
      </c>
      <c r="FL136" s="226">
        <v>0.85</v>
      </c>
      <c r="FM136" s="195">
        <f t="shared" si="114"/>
        <v>768</v>
      </c>
      <c r="FN136" s="195">
        <f t="shared" si="115"/>
        <v>256</v>
      </c>
      <c r="FO136" s="195">
        <f t="shared" si="116"/>
        <v>0</v>
      </c>
      <c r="FP136" s="195">
        <f t="shared" si="117"/>
        <v>0</v>
      </c>
      <c r="FQ136" s="195">
        <f t="shared" si="118"/>
        <v>0</v>
      </c>
      <c r="FR136" s="195">
        <f t="shared" si="119"/>
        <v>0</v>
      </c>
      <c r="FS136" s="195">
        <f t="shared" si="120"/>
        <v>0</v>
      </c>
      <c r="FT136" s="95">
        <f t="shared" si="121"/>
        <v>0</v>
      </c>
      <c r="FU136" s="95">
        <f t="shared" si="122"/>
        <v>0</v>
      </c>
      <c r="FV136" s="95">
        <f t="shared" si="123"/>
        <v>768</v>
      </c>
      <c r="FW136" s="95">
        <f t="shared" si="124"/>
        <v>0</v>
      </c>
      <c r="FX136" s="95">
        <f t="shared" si="125"/>
        <v>0</v>
      </c>
      <c r="FY136" s="95">
        <f t="shared" si="126"/>
        <v>0</v>
      </c>
      <c r="FZ136" s="95">
        <f t="shared" si="127"/>
        <v>0</v>
      </c>
      <c r="GA136" s="95">
        <f t="shared" si="107"/>
        <v>-1</v>
      </c>
      <c r="GB136" s="95">
        <f t="shared" si="108"/>
        <v>0</v>
      </c>
      <c r="GC136" s="95">
        <f t="shared" si="109"/>
        <v>0</v>
      </c>
      <c r="GD136" s="95">
        <f t="shared" si="110"/>
        <v>0</v>
      </c>
      <c r="GE136" s="95">
        <f t="shared" si="111"/>
        <v>0</v>
      </c>
      <c r="GF136" s="95">
        <f t="shared" si="112"/>
        <v>0</v>
      </c>
      <c r="GG136" s="95">
        <f t="shared" si="113"/>
        <v>0</v>
      </c>
      <c r="GH136" s="95">
        <f t="shared" si="128"/>
        <v>0</v>
      </c>
      <c r="GI136" s="95">
        <f>BW136*Tabelle2[[#This Row],[Nov 2023 AF]]</f>
        <v>0</v>
      </c>
      <c r="GJ136" s="95">
        <f>BX136*Tabelle2[[#This Row],[Dec 2023 AF]]</f>
        <v>0</v>
      </c>
      <c r="GK136" s="95">
        <f>BY136*Tabelle2[[#This Row],[Jan 2024 AF]]</f>
        <v>0</v>
      </c>
      <c r="GL136" s="95">
        <f>BZ136*Tabelle2[[#This Row],[Feb 2024 AF]]</f>
        <v>0</v>
      </c>
      <c r="GM136" s="95">
        <f>CA136*Tabelle2[[#This Row],[Mar 2024 AF]]</f>
        <v>0</v>
      </c>
      <c r="GN136" s="95">
        <f>CB136*Tabelle2[[#This Row],[Apr 2024 AF]]</f>
        <v>0</v>
      </c>
      <c r="GO136" s="95">
        <f>CC136*Tabelle2[[#This Row],[May 2024 AF]]</f>
        <v>0</v>
      </c>
      <c r="GP136" s="95">
        <f>CD136*Tabelle2[[#This Row],[Jun 2024 AF]]</f>
        <v>0</v>
      </c>
      <c r="GQ136" s="95">
        <f>CE136*Tabelle2[[#This Row],[Jul 2024 AF]]</f>
        <v>0</v>
      </c>
      <c r="GR136" s="95">
        <f>CF136*Tabelle2[[#This Row],[Aug 2024 AF]]</f>
        <v>0</v>
      </c>
      <c r="GS136" s="95">
        <f>CG136*Tabelle2[[#This Row],[Sep 2024 AF]]</f>
        <v>0</v>
      </c>
      <c r="GT136" s="95">
        <f>CH136*Tabelle2[[#This Row],[Oct 2024 AF]]</f>
        <v>0</v>
      </c>
      <c r="GU136" s="95">
        <f>CI136*Tabelle2[[#This Row],[Nov 2024 AF]]</f>
        <v>0</v>
      </c>
      <c r="GV136" s="95">
        <f>CJ136*Tabelle2[[#This Row],[Dec 2024 AF]]</f>
        <v>0</v>
      </c>
      <c r="GW136" s="95">
        <f>SUM(Tabelle2[[#This Row],[Jan 22 NF]:[Mar 22 NF]])</f>
        <v>1024</v>
      </c>
      <c r="GX136" s="95">
        <f>SUM(Tabelle2[[#This Row],[Apr 22 NF]:[Jun 22 NF]])</f>
        <v>0</v>
      </c>
      <c r="GY136" s="95">
        <f>SUM(Tabelle2[[#This Row],[Jul 22 NF]:[Sep 22 NF]])</f>
        <v>0</v>
      </c>
      <c r="GZ136" s="95">
        <f>SUM(Tabelle2[[#This Row],[Oct 22 NF]:[Dec 22 NF]])</f>
        <v>768</v>
      </c>
      <c r="HA136" s="98">
        <f>SUM(Tabelle2[[#This Row],[Jan 23 NF]:[Mar 23 NF]])</f>
        <v>-1</v>
      </c>
      <c r="HB136" s="98">
        <f>SUM(Tabelle2[[#This Row],[Apr 23 NF]:[Jun 23 NF]])</f>
        <v>0</v>
      </c>
      <c r="HC136" s="98">
        <f>SUM(Tabelle2[[#This Row],[Jul 23 NF]:[Sep 23 NF]])</f>
        <v>0</v>
      </c>
      <c r="HD136" s="98">
        <f>SUM(Tabelle2[[#This Row],[Oct 23 NF]:[Dec 23 NF]])</f>
        <v>0</v>
      </c>
      <c r="HE136" s="95">
        <f>SUM(Tabelle2[[#This Row],[Jan 24 NF]:[Mar 24 NF]])</f>
        <v>0</v>
      </c>
      <c r="HF136" s="98">
        <f>SUM(Tabelle2[[#This Row],[Apr 24 NF]:[Jun 24 NF]])</f>
        <v>0</v>
      </c>
      <c r="HG136" s="98">
        <f>SUM(Tabelle2[[#This Row],[Jul 24 NF]:[Sep 24 NF]])</f>
        <v>0</v>
      </c>
      <c r="HH136" s="98">
        <f>SUM(Tabelle2[[#This Row],[Oct 24 NF]:[Dec 24 NF]])</f>
        <v>0</v>
      </c>
      <c r="HI136" s="95">
        <v>0</v>
      </c>
      <c r="HJ136" s="95">
        <v>0</v>
      </c>
      <c r="HK136" s="95">
        <v>0</v>
      </c>
      <c r="HL136" s="95">
        <v>0</v>
      </c>
      <c r="HM136" s="95">
        <v>0</v>
      </c>
      <c r="HN136" s="95">
        <v>0</v>
      </c>
      <c r="HO136" s="95">
        <v>0</v>
      </c>
      <c r="HP136" s="95">
        <v>0</v>
      </c>
      <c r="HQ136" s="95">
        <v>0</v>
      </c>
      <c r="HR136" s="95">
        <v>0</v>
      </c>
      <c r="HS136" s="95">
        <v>0</v>
      </c>
      <c r="HT136" s="95">
        <v>0</v>
      </c>
      <c r="HU136" s="95">
        <v>456</v>
      </c>
      <c r="HV136" s="98">
        <v>305</v>
      </c>
      <c r="HW136" s="98">
        <v>255</v>
      </c>
      <c r="HX136" s="98">
        <v>494</v>
      </c>
      <c r="HY136" s="98">
        <v>3444</v>
      </c>
      <c r="HZ136" s="98">
        <f>SUM(Tabelle2[[#This Row],[Jan 22 NF]:[Dec 22 NF]])</f>
        <v>1792</v>
      </c>
      <c r="IA136" s="98">
        <f>SUM(Tabelle2[[#This Row],[Jan 23 NF]:[Dec 23 NF]])</f>
        <v>-1</v>
      </c>
      <c r="IB136" s="98">
        <f>SUM(Tabelle2[[#This Row],[Jan 24 NF]:[Dec 24 NF]])</f>
        <v>0</v>
      </c>
      <c r="IC136" s="98">
        <f>IFERROR(Tabelle2[[#This Row],[2025 CF]]*Tabelle2[[#This Row],[2025 AF]],0)</f>
        <v>0</v>
      </c>
      <c r="ID136" s="98">
        <f>IFERROR(Tabelle2[[#This Row],[2026 CF]]*Tabelle2[[#This Row],[2026 AF]],0)</f>
        <v>0</v>
      </c>
      <c r="IE136" s="98">
        <f>IFERROR(Tabelle2[[#This Row],[2027 CF]]*Tabelle2[[#This Row],[2027 AF]],0)</f>
        <v>0</v>
      </c>
      <c r="IF136" s="98">
        <f>IFERROR(Tabelle2[[#This Row],[2028 CF]]*Tabelle2[[#This Row],[2028 AF]],0)</f>
        <v>0</v>
      </c>
      <c r="IG136" s="98">
        <f>IFERROR(Tabelle2[[#This Row],[2029 CF]]*Tabelle2[[#This Row],[2029 AF]],0)</f>
        <v>0</v>
      </c>
      <c r="IH136" s="98">
        <f>IFERROR(Tabelle2[[#This Row],[2030 CF]]*Tabelle2[[#This Row],[2030 AF]],0)</f>
        <v>0</v>
      </c>
      <c r="II136" s="98">
        <f>IFERROR(Tabelle2[[#This Row],[2031 CF]]*Tabelle2[[#This Row],[2031 AF]],0)</f>
        <v>0</v>
      </c>
      <c r="IJ136" s="98">
        <f>IFERROR(Tabelle2[[#This Row],[2032 CF]]*Tabelle2[[#This Row],[2032 AF]],0)</f>
        <v>0</v>
      </c>
      <c r="IK136" s="98">
        <f>IFERROR(Tabelle2[[#This Row],[2033 CF]]*Tabelle2[[#This Row],[2033 AF]],0)</f>
        <v>0</v>
      </c>
      <c r="IL136" s="98">
        <f>IFERROR(Tabelle2[[#This Row],[2034 CF]]*Tabelle2[[#This Row],[2034 AF]],0)</f>
        <v>0</v>
      </c>
      <c r="IM136" s="98">
        <f>IFERROR(Tabelle2[[#This Row],[2035 CF]]*Tabelle2[[#This Row],[2035 AF]],0)</f>
        <v>0</v>
      </c>
      <c r="IN136" s="51">
        <v>184.32000000000002</v>
      </c>
      <c r="IO136" s="51">
        <v>0</v>
      </c>
      <c r="IP136" s="51">
        <v>195.84</v>
      </c>
      <c r="IQ136" s="51">
        <v>0</v>
      </c>
      <c r="IR136" s="51">
        <v>0</v>
      </c>
      <c r="IS136" s="51">
        <v>207.36</v>
      </c>
      <c r="IT136" s="51">
        <v>0</v>
      </c>
      <c r="IU136" s="51">
        <v>0</v>
      </c>
      <c r="IV136" s="51">
        <v>0</v>
      </c>
      <c r="IW136" s="51">
        <v>207.36</v>
      </c>
      <c r="IX136" s="51">
        <v>0</v>
      </c>
      <c r="IY136" s="51">
        <v>0</v>
      </c>
      <c r="IZ136" s="199">
        <v>380.16</v>
      </c>
      <c r="JA136" s="199">
        <v>207.36</v>
      </c>
      <c r="JB136" s="199">
        <v>0</v>
      </c>
      <c r="JC136" s="199">
        <v>207.36</v>
      </c>
      <c r="JD136" s="199">
        <v>794.88</v>
      </c>
      <c r="JE136" s="196">
        <v>0</v>
      </c>
      <c r="JF136" s="196">
        <v>0</v>
      </c>
      <c r="JG136" s="196">
        <v>0</v>
      </c>
      <c r="JH136" s="196">
        <v>0</v>
      </c>
      <c r="JI136" s="196">
        <v>0</v>
      </c>
      <c r="JJ136" s="196">
        <v>0</v>
      </c>
      <c r="JK136" s="196">
        <v>0</v>
      </c>
      <c r="JL136" s="196">
        <v>0</v>
      </c>
      <c r="JM136" s="196">
        <v>0</v>
      </c>
      <c r="JN136" s="196">
        <v>0</v>
      </c>
      <c r="JO136" s="196">
        <v>0</v>
      </c>
      <c r="JP136" s="196">
        <v>0</v>
      </c>
      <c r="JQ136" s="196">
        <f>SUM(Tabelle2[[#This Row],[Jan-23B]:[Mar-23B]])</f>
        <v>0</v>
      </c>
      <c r="JR136" s="196">
        <f>SUM(Tabelle2[[#This Row],[Apr-23B]:[Jun-23B]])</f>
        <v>0</v>
      </c>
      <c r="JS136" s="196">
        <f>SUM(Tabelle2[[#This Row],[Jul-23B]:[Sep-23B]])</f>
        <v>0</v>
      </c>
      <c r="JT136" s="196">
        <f>SUM(Tabelle2[[#This Row],[Oct-23B]:[Dec-23B]])</f>
        <v>0</v>
      </c>
      <c r="JU136" s="196">
        <f>SUM(Tabelle2[[#This Row],[1Q23 B1]:[4Q23 B]])</f>
        <v>0</v>
      </c>
      <c r="JV136" s="196">
        <v>0</v>
      </c>
      <c r="JW136" s="196">
        <v>0</v>
      </c>
      <c r="JX136" s="196">
        <v>0</v>
      </c>
      <c r="JY136" s="196">
        <v>0</v>
      </c>
      <c r="JZ136" s="196">
        <v>0</v>
      </c>
      <c r="KA136" s="196">
        <v>0</v>
      </c>
      <c r="KB136" s="196">
        <v>0</v>
      </c>
      <c r="KC136" s="196">
        <v>0</v>
      </c>
      <c r="KD136" s="196">
        <v>0</v>
      </c>
      <c r="KE136" s="196">
        <v>0</v>
      </c>
      <c r="KF136" s="196" t="str">
        <f>IF(SUM(Tabelle2[[#This Row],[2018 NF]:[2028 NF]],Tabelle2[[#This Row],[2023 B]])&gt;0,"yes","no")</f>
        <v>yes</v>
      </c>
      <c r="KG136" s="196" t="str">
        <f>IFERROR(INDEX(Tabelle2[[#Headers],[2005 NF]:[2034 NF]],MATCH(TRUE,INDEX(Tabelle2[[#This Row],[2005 NF]:[2034 NF]]&gt;1000,),0)),0)</f>
        <v>2021 NF</v>
      </c>
      <c r="KH136" s="196" t="str">
        <f>IFERROR(LOOKUP(2,1/(Tabelle2[[#This Row],[2005 NF]:[2035 NF]]&gt;1000),Tabelle2[[#Headers],[2005 NF]:[2035 NF]]),0)</f>
        <v>2022 NF</v>
      </c>
      <c r="KI136" s="196">
        <f>SUM(Tabelle2[[#This Row],[Jan 23 NF]:[Mar 23 NF]])</f>
        <v>-1</v>
      </c>
      <c r="KJ136" s="196">
        <f>SUM(Tabelle2[[#This Row],[Jan-23B]:[Mar-23B]])</f>
        <v>0</v>
      </c>
      <c r="KK136" s="52">
        <v>84.09313971200001</v>
      </c>
      <c r="KL136" s="52">
        <v>28.031046570666668</v>
      </c>
      <c r="KM136" s="52">
        <v>0</v>
      </c>
      <c r="KN136" s="52">
        <v>0</v>
      </c>
      <c r="KO136" s="52">
        <v>0</v>
      </c>
      <c r="KP136" s="52">
        <v>0</v>
      </c>
      <c r="KQ136" s="52">
        <v>0</v>
      </c>
      <c r="KR136" s="52">
        <v>0</v>
      </c>
      <c r="KS136" s="52">
        <v>0</v>
      </c>
      <c r="KT136" s="52">
        <v>84.09313971200001</v>
      </c>
      <c r="KU136" s="52">
        <v>0</v>
      </c>
      <c r="KV136" s="52">
        <v>0</v>
      </c>
      <c r="KW136" s="52">
        <v>0</v>
      </c>
      <c r="KX136" s="52">
        <v>0</v>
      </c>
      <c r="KY136" s="52">
        <v>-0.10949627566666667</v>
      </c>
      <c r="KZ136" s="52">
        <v>0</v>
      </c>
      <c r="LA136" s="52" t="e">
        <f>$AV136*2.204623/#REF!*$AP136*Tabelle2[[#This Row],[May 23 NF]]</f>
        <v>#REF!</v>
      </c>
      <c r="LB136" s="52" t="e">
        <f>$AV136*2.204623/#REF!*$AP136*Tabelle2[[#This Row],[Jun 23 NF]]</f>
        <v>#REF!</v>
      </c>
      <c r="LC136" s="52" t="e">
        <f>$AV136*2.204623/#REF!*$AP136*Tabelle2[[#This Row],[Jul 23 NF]]</f>
        <v>#REF!</v>
      </c>
      <c r="LD136" s="52" t="e">
        <f>$AV136*2.204623/#REF!*$AP136*Tabelle2[[#This Row],[Aug 23 NF]]</f>
        <v>#REF!</v>
      </c>
      <c r="LE136" s="52" t="e">
        <f>$AV136*2.204623/#REF!*$AP136*Tabelle2[[#This Row],[Sep 23 NF]]</f>
        <v>#REF!</v>
      </c>
      <c r="LF136" s="52" t="e">
        <f>$AV136*2.204623/#REF!*$AP136*Tabelle2[[#This Row],[Oct 23 NF]]</f>
        <v>#REF!</v>
      </c>
      <c r="LG136" s="52" t="e">
        <f>$AV136*2.204623/#REF!*$AP136*Tabelle2[[#This Row],[Nov 23 NF]]</f>
        <v>#REF!</v>
      </c>
      <c r="LH136" s="52" t="e">
        <f>$AV136*2.204623/#REF!*$AP136*Tabelle2[[#This Row],[Dec 23 NF]]</f>
        <v>#REF!</v>
      </c>
      <c r="LI136" s="52" t="e">
        <f>$AV136*2.204623/#REF!*$AP136*Tabelle2[[#This Row],[Jan 24 NF]]</f>
        <v>#REF!</v>
      </c>
      <c r="LJ136" s="52" t="e">
        <f>$AV136*2.204623/#REF!*$AP136*Tabelle2[[#This Row],[Feb 24 NF]]</f>
        <v>#REF!</v>
      </c>
      <c r="LK136" s="52" t="e">
        <f>$AV136*2.204623/#REF!*$AP136*Tabelle2[[#This Row],[Mar 24 NF]]</f>
        <v>#REF!</v>
      </c>
      <c r="LL136" s="52" t="e">
        <f>$AV136*2.204623/#REF!*$AP136*Tabelle2[[#This Row],[Apr 24 NF]]</f>
        <v>#REF!</v>
      </c>
      <c r="LM136" s="52" t="e">
        <f>$AV136*2.204623/#REF!*$AP136*Tabelle2[[#This Row],[May 24 NF]]</f>
        <v>#REF!</v>
      </c>
      <c r="LN136" s="52" t="e">
        <f>$AV136*2.204623/#REF!*$AP136*Tabelle2[[#This Row],[Jun 24 NF]]</f>
        <v>#REF!</v>
      </c>
      <c r="LO136" s="52" t="e">
        <f>$AV136*2.204623/#REF!*$AP136*Tabelle2[[#This Row],[Jul 24 NF]]</f>
        <v>#REF!</v>
      </c>
      <c r="LP136" s="52" t="e">
        <f>$AV136*2.204623/#REF!*$AP136*Tabelle2[[#This Row],[Aug 24 NF]]</f>
        <v>#REF!</v>
      </c>
      <c r="LQ136" s="52" t="e">
        <f>$AV136*2.204623/#REF!*$AP136*Tabelle2[[#This Row],[Sep 24 NF]]</f>
        <v>#REF!</v>
      </c>
      <c r="LR136" s="52" t="e">
        <f>$AV136*2.204623/#REF!*$AP136*Tabelle2[[#This Row],[Oct 24 NF]]</f>
        <v>#REF!</v>
      </c>
      <c r="LS136" s="52" t="e">
        <f>$AV136*2.204623/#REF!*$AP136*Tabelle2[[#This Row],[Nov 24 NF]]</f>
        <v>#REF!</v>
      </c>
      <c r="LT136" s="52" t="e">
        <f>$AV136*2.204623/#REF!*$AP136*Tabelle2[[#This Row],[Dec 24 NF]]</f>
        <v>#REF!</v>
      </c>
      <c r="LU136" s="198">
        <f>SUM(Tabelle2[[#This Row],[Jan 22 EV]:[Mar 22 EV]])</f>
        <v>112.12418628266667</v>
      </c>
      <c r="LV136" s="198">
        <f>SUM(Tabelle2[[#This Row],[Apr 22 EV]:[Jun 22 EV]])</f>
        <v>0</v>
      </c>
      <c r="LW136" s="198">
        <f>SUM(Tabelle2[[#This Row],[Jul 22 EV]:[Sep 22 EV]])</f>
        <v>0</v>
      </c>
      <c r="LX136" s="198">
        <f>SUM(Tabelle2[[#This Row],[Oct 22 EV]:[Dec 22 EV]])</f>
        <v>84.09313971200001</v>
      </c>
      <c r="LY136" s="198">
        <f>SUM(Tabelle2[[#This Row],[Jan 23 EV]:[Mar 23 EV]])</f>
        <v>-0.10949627566666667</v>
      </c>
      <c r="LZ136" s="198" t="e">
        <f>SUM(Tabelle2[[#This Row],[Apr 23 EV]:[Jun 23 EV]])</f>
        <v>#REF!</v>
      </c>
      <c r="MA136" s="198" t="e">
        <f>SUM(Tabelle2[[#This Row],[Jul 23 EV]:[Sep 23 EV]])</f>
        <v>#REF!</v>
      </c>
      <c r="MB136" s="198" t="e">
        <f>SUM(Tabelle2[[#This Row],[Oct 23 EV]:[Dec 23 EV]])</f>
        <v>#REF!</v>
      </c>
      <c r="MC136" s="198" t="e">
        <f>SUM(Tabelle2[[#This Row],[Jan 24 EV]:[Mar 24 EV]])</f>
        <v>#REF!</v>
      </c>
      <c r="MD136" s="198" t="e">
        <f>SUM(Tabelle2[[#This Row],[Apr 24 EV]:[Jun 24 EV]])</f>
        <v>#REF!</v>
      </c>
      <c r="ME136" s="198" t="e">
        <f>SUM(Tabelle2[[#This Row],[Jul 24 EV]:[Sep 24 EV]])</f>
        <v>#REF!</v>
      </c>
      <c r="MF136" s="198" t="e">
        <f>SUM(Tabelle2[[#This Row],[Oct 24 EV]:[Dec 24 EV]])</f>
        <v>#REF!</v>
      </c>
      <c r="MG136" s="68">
        <v>0</v>
      </c>
      <c r="MH136" s="68">
        <v>0</v>
      </c>
      <c r="MI136" s="68">
        <v>0</v>
      </c>
      <c r="MJ136" s="68">
        <v>0</v>
      </c>
      <c r="MK136" s="68">
        <v>0</v>
      </c>
      <c r="ML136" s="68">
        <v>0</v>
      </c>
      <c r="MM136" s="68">
        <v>0</v>
      </c>
      <c r="MN136" s="68">
        <v>0</v>
      </c>
      <c r="MO136" s="68">
        <v>0</v>
      </c>
      <c r="MP136" s="98">
        <v>0</v>
      </c>
      <c r="MQ136" s="98" t="e">
        <f>$AS136*2.204623/#REF!*$AP136*HU136</f>
        <v>#REF!</v>
      </c>
      <c r="MR136" s="98" t="e">
        <f>$AT136*2.204623/#REF!*$AP136*HV136</f>
        <v>#REF!</v>
      </c>
      <c r="MS136" s="98">
        <v>27.921550294999999</v>
      </c>
      <c r="MT136" s="98">
        <v>54.091160179333336</v>
      </c>
      <c r="MU136" s="98">
        <v>377.10517339599994</v>
      </c>
      <c r="MV136" s="98">
        <f>SUM(Tabelle2[[#This Row],[Jan 22 EV]:[Dec 22 EV]])</f>
        <v>196.21732599466668</v>
      </c>
      <c r="MW136" s="98" t="e">
        <f>SUM(Tabelle2[[#This Row],[Jan 23 EV]:[Dec 23 EV]])</f>
        <v>#REF!</v>
      </c>
      <c r="MX136" s="98" t="e">
        <f>SUM(Tabelle2[[#This Row],[Jan 24 EV]:[Dec 24 EV]])</f>
        <v>#REF!</v>
      </c>
      <c r="MY136" s="98">
        <f t="shared" si="95"/>
        <v>0</v>
      </c>
      <c r="MZ136" s="98">
        <f t="shared" si="96"/>
        <v>0</v>
      </c>
      <c r="NA136" s="98">
        <f t="shared" si="97"/>
        <v>0</v>
      </c>
      <c r="NB136" s="98">
        <f t="shared" si="98"/>
        <v>0</v>
      </c>
      <c r="NC136" s="52">
        <v>20.182353530880004</v>
      </c>
      <c r="ND136" s="52">
        <v>0</v>
      </c>
      <c r="NE136" s="52">
        <v>21.44375062656</v>
      </c>
      <c r="NF136" s="52">
        <v>0</v>
      </c>
      <c r="NG136" s="52">
        <v>0</v>
      </c>
      <c r="NH136" s="52">
        <v>22.705147722240003</v>
      </c>
      <c r="NI136" s="52">
        <v>0</v>
      </c>
      <c r="NJ136" s="52">
        <v>0</v>
      </c>
      <c r="NK136" s="52">
        <v>0</v>
      </c>
      <c r="NL136" s="52">
        <v>22.705147722240003</v>
      </c>
      <c r="NM136" s="52">
        <v>0</v>
      </c>
      <c r="NN136" s="52">
        <v>0</v>
      </c>
      <c r="NO136" s="198">
        <f t="shared" si="102"/>
        <v>41.626104157440004</v>
      </c>
      <c r="NP136" s="198">
        <f t="shared" si="103"/>
        <v>22.705147722240003</v>
      </c>
      <c r="NQ136" s="198">
        <f t="shared" si="104"/>
        <v>0</v>
      </c>
      <c r="NR136" s="198">
        <f t="shared" si="105"/>
        <v>22.705147722240003</v>
      </c>
      <c r="NS136" s="198">
        <f t="shared" si="106"/>
        <v>87.03639960192001</v>
      </c>
      <c r="NT136" s="198">
        <v>0</v>
      </c>
      <c r="NU136" s="198">
        <v>0</v>
      </c>
      <c r="NV136" s="198">
        <v>0</v>
      </c>
      <c r="NW136" s="198">
        <v>0</v>
      </c>
      <c r="NX136" s="198">
        <v>0</v>
      </c>
      <c r="NY136" s="198">
        <v>0</v>
      </c>
      <c r="NZ136" s="198">
        <v>0</v>
      </c>
      <c r="OA136" s="198">
        <v>0</v>
      </c>
      <c r="OB136" s="198">
        <v>0</v>
      </c>
      <c r="OC136" s="198">
        <v>0</v>
      </c>
      <c r="OD136" s="198">
        <v>0</v>
      </c>
      <c r="OE136" s="198">
        <v>0</v>
      </c>
      <c r="OF136" s="198">
        <f>SUM(Tabelle2[[#This Row],[Jan 23 B EV]:[Mar 23 B EV]])</f>
        <v>0</v>
      </c>
      <c r="OG136" s="198">
        <f>SUM(Tabelle2[[#This Row],[Apr 23 B EV]:[Jun 23 B EV]])</f>
        <v>0</v>
      </c>
      <c r="OH136" s="198">
        <f>SUM(Tabelle2[[#This Row],[Jul 23 B EV]:[Sep 23 B EV]])</f>
        <v>0</v>
      </c>
      <c r="OI136" s="198">
        <f>SUM(Tabelle2[[#This Row],[Oct 23 B EV]:[Dec 23 B EV]])</f>
        <v>0</v>
      </c>
      <c r="OJ136" s="198">
        <f>SUM(Tabelle2[[#This Row],[Jan 23 B EV]:[Dec 23 B EV]])</f>
        <v>0</v>
      </c>
      <c r="OK136" s="68"/>
      <c r="OL136" s="68"/>
      <c r="OM136" s="43" t="s">
        <v>973</v>
      </c>
      <c r="ON136" s="43">
        <v>0</v>
      </c>
      <c r="OO136" s="43">
        <v>0</v>
      </c>
      <c r="OP136" s="43">
        <v>0</v>
      </c>
      <c r="OQ136" s="68"/>
      <c r="OR136" s="68"/>
      <c r="OS136" s="68"/>
      <c r="OT136" s="68"/>
      <c r="OU136" s="68"/>
      <c r="OV136" s="68"/>
      <c r="OW136" s="68"/>
      <c r="OX136" s="198">
        <v>0</v>
      </c>
      <c r="OY136" s="198">
        <v>0</v>
      </c>
      <c r="OZ136" s="198">
        <v>0</v>
      </c>
      <c r="PA136" s="198">
        <v>0</v>
      </c>
      <c r="PB136" s="353">
        <v>0</v>
      </c>
      <c r="PC136" s="130" t="s">
        <v>57</v>
      </c>
      <c r="PD136" s="53" t="s">
        <v>40</v>
      </c>
      <c r="PE136" s="53" t="s">
        <v>159</v>
      </c>
      <c r="PF136" s="53" t="s">
        <v>39</v>
      </c>
      <c r="PG136" s="53">
        <v>0</v>
      </c>
      <c r="PH136" s="53">
        <v>0</v>
      </c>
      <c r="PI136" s="53">
        <v>1</v>
      </c>
      <c r="PJ136" s="53" t="s">
        <v>39</v>
      </c>
      <c r="PK136" s="53">
        <v>0</v>
      </c>
      <c r="PL136" s="53">
        <v>0</v>
      </c>
      <c r="PM136" s="334"/>
      <c r="PN136" s="53" t="s">
        <v>979</v>
      </c>
      <c r="PO136" s="53" t="s">
        <v>17</v>
      </c>
      <c r="PP136" s="200">
        <v>2579.1424208577623</v>
      </c>
      <c r="PQ136" s="56">
        <v>2390.5855887510174</v>
      </c>
      <c r="PR136" s="56">
        <v>2563.0833333333335</v>
      </c>
      <c r="PS136" s="56">
        <v>2595</v>
      </c>
      <c r="PT136" s="200">
        <v>2321.6666666666665</v>
      </c>
      <c r="PU136" s="200">
        <v>2229.5416666666665</v>
      </c>
      <c r="PV136" s="200">
        <v>2983.4976851851857</v>
      </c>
      <c r="PW136" s="200">
        <v>3542.4709444775326</v>
      </c>
      <c r="PX136" s="200" t="e">
        <f>IF($PI136=1,SUMIF(#REF!,$PF136,#REF!),SUMIF(#REF!,$PJ136,#REF!))</f>
        <v>#REF!</v>
      </c>
      <c r="PY136" s="200" t="e">
        <f>IF($PI136=1,SUMIF(#REF!,$PF136,#REF!),SUMIF(#REF!,$PJ136,#REF!))</f>
        <v>#REF!</v>
      </c>
      <c r="PZ136" s="200" t="e">
        <f>IF($PI136=1,SUMIF(#REF!,$PF136,#REF!),SUMIF(#REF!,$PJ136,#REF!))</f>
        <v>#REF!</v>
      </c>
      <c r="QA136" s="200" t="e">
        <f>IF($PI136=1,SUMIF(#REF!,$PF136,#REF!),SUMIF(#REF!,$PJ136,#REF!))</f>
        <v>#REF!</v>
      </c>
      <c r="QB136" s="200" t="e">
        <f>IF($PI136=1,SUMIF(#REF!,$PF136,#REF!),SUMIF(#REF!,$PJ136,#REF!))</f>
        <v>#REF!</v>
      </c>
      <c r="QC136" s="200" t="e">
        <f>IF($PI136=1,SUMIF(#REF!,$PF136,#REF!),SUMIF(#REF!,$PJ136,#REF!))</f>
        <v>#REF!</v>
      </c>
      <c r="QD136" s="57">
        <f t="shared" si="99"/>
        <v>4.2743670326868193</v>
      </c>
      <c r="QE136" s="57">
        <f t="shared" si="100"/>
        <v>4.5827930000000006</v>
      </c>
      <c r="QF136" s="57">
        <f t="shared" si="94"/>
        <v>4.6398599999999997</v>
      </c>
      <c r="QG136" s="57">
        <f t="shared" si="101"/>
        <v>4.1511399999999998</v>
      </c>
      <c r="QH136" s="57">
        <f t="shared" si="129"/>
        <v>3.9864204999999999</v>
      </c>
      <c r="QI136" s="57">
        <f t="shared" si="130"/>
        <v>5.3344938611111123</v>
      </c>
      <c r="QJ136" s="57">
        <f>IF(Tabelle2[[#This Row],[Index and Premium Usage]]=1,($AW136*(1+$AZ136))*(PW136*(1+$PG136)+$PH136)/1000,($AW136*(1+$AZ136))*(PW136*(1+$PG136)+$PK136)/1000)</f>
        <v>6.3339380487258286</v>
      </c>
      <c r="QK136" s="57" t="e">
        <f>IF($PI136=1,($AW136*(1+$AY136))*(PX136*(1+$PG136)+$PH136)/1000,($AW136*(1+$AZ136))*(PX136*(1+$PG136)+$PK136+Tabelle2[[#This Row],[Premium VW 2023]])/1000)</f>
        <v>#REF!</v>
      </c>
      <c r="QL136" s="57" t="e">
        <f t="shared" si="89"/>
        <v>#REF!</v>
      </c>
      <c r="QM136" s="57" t="e">
        <f t="shared" si="90"/>
        <v>#REF!</v>
      </c>
      <c r="QN136" s="57" t="e">
        <f t="shared" si="91"/>
        <v>#REF!</v>
      </c>
      <c r="QO136" s="57" t="e">
        <f t="shared" si="92"/>
        <v>#REF!</v>
      </c>
      <c r="QP136" s="57" t="e">
        <f t="shared" si="93"/>
        <v>#REF!</v>
      </c>
    </row>
    <row r="137" spans="1:458" ht="15" customHeight="1">
      <c r="A137" s="94" t="s">
        <v>872</v>
      </c>
      <c r="B137" s="94" t="s">
        <v>87</v>
      </c>
      <c r="C137" s="94" t="s">
        <v>1553</v>
      </c>
      <c r="D137" s="2" t="s">
        <v>108</v>
      </c>
      <c r="E137" s="173" t="s">
        <v>304</v>
      </c>
      <c r="F137" s="2" t="s">
        <v>304</v>
      </c>
      <c r="G137" s="2" t="s">
        <v>304</v>
      </c>
      <c r="H137" s="2" t="s">
        <v>1558</v>
      </c>
      <c r="I137" s="188" t="s">
        <v>248</v>
      </c>
      <c r="J137" s="2" t="s">
        <v>1400</v>
      </c>
      <c r="K137" s="2" t="s">
        <v>28</v>
      </c>
      <c r="L137" s="2" t="s">
        <v>28</v>
      </c>
      <c r="M137" s="2" t="s">
        <v>506</v>
      </c>
      <c r="N137" s="2">
        <v>0</v>
      </c>
      <c r="O137" s="64"/>
      <c r="P137" s="3">
        <v>0</v>
      </c>
      <c r="Q137" s="2">
        <v>0</v>
      </c>
      <c r="R137" s="63"/>
      <c r="S137" s="63"/>
      <c r="T137" s="94" t="s">
        <v>1282</v>
      </c>
      <c r="U137" s="63" t="s">
        <v>14</v>
      </c>
      <c r="V137" s="63"/>
      <c r="W137" s="63"/>
      <c r="X137" s="94"/>
      <c r="Y137" s="2" t="s">
        <v>257</v>
      </c>
      <c r="Z137" s="2" t="s">
        <v>261</v>
      </c>
      <c r="AA137" s="2" t="s">
        <v>507</v>
      </c>
      <c r="AB137" s="2" t="s">
        <v>1229</v>
      </c>
      <c r="AC137" s="2" t="s">
        <v>1066</v>
      </c>
      <c r="AD137" s="63"/>
      <c r="AE137" s="63"/>
      <c r="AF137" s="63" t="s">
        <v>119</v>
      </c>
      <c r="AG137" s="2">
        <v>0</v>
      </c>
      <c r="AH137" s="2">
        <v>0</v>
      </c>
      <c r="AI137" s="2">
        <v>0</v>
      </c>
      <c r="AJ137" s="63" t="s">
        <v>120</v>
      </c>
      <c r="AK137" s="66"/>
      <c r="AL137" s="67"/>
      <c r="AM137" s="67"/>
      <c r="AN137" s="67"/>
      <c r="AO137" s="67"/>
      <c r="AP137" s="67">
        <v>1</v>
      </c>
      <c r="AQ137" s="78"/>
      <c r="AR137" s="37">
        <v>1.49</v>
      </c>
      <c r="AS137" s="67">
        <v>1.49</v>
      </c>
      <c r="AT137" s="67">
        <v>1.49</v>
      </c>
      <c r="AU137" s="33">
        <v>1.49</v>
      </c>
      <c r="AV137" s="33">
        <v>1.49</v>
      </c>
      <c r="AW137" s="33">
        <v>1.49</v>
      </c>
      <c r="AX137" s="193"/>
      <c r="AY137" s="61">
        <v>0.2</v>
      </c>
      <c r="AZ137" s="61">
        <v>0.2</v>
      </c>
      <c r="BA137" s="96">
        <v>512</v>
      </c>
      <c r="BB137" s="96">
        <v>0</v>
      </c>
      <c r="BC137" s="96">
        <v>-31</v>
      </c>
      <c r="BD137" s="96">
        <v>512</v>
      </c>
      <c r="BE137" s="133">
        <v>-16</v>
      </c>
      <c r="BF137" s="133">
        <v>512</v>
      </c>
      <c r="BG137" s="133">
        <v>0</v>
      </c>
      <c r="BH137" s="133">
        <v>0</v>
      </c>
      <c r="BI137" s="133">
        <v>1024</v>
      </c>
      <c r="BJ137" s="133">
        <v>1024</v>
      </c>
      <c r="BK137" s="133">
        <v>3584</v>
      </c>
      <c r="BL137" s="133">
        <v>1024</v>
      </c>
      <c r="BM137" s="96">
        <v>0</v>
      </c>
      <c r="BN137" s="96">
        <v>0</v>
      </c>
      <c r="BO137" s="96">
        <v>504</v>
      </c>
      <c r="BP137" s="96">
        <v>0</v>
      </c>
      <c r="BQ137" s="96">
        <v>512</v>
      </c>
      <c r="BR137" s="96">
        <v>1492</v>
      </c>
      <c r="BS137" s="96">
        <v>0</v>
      </c>
      <c r="BT137" s="96">
        <v>0</v>
      </c>
      <c r="BU137" s="96">
        <v>0</v>
      </c>
      <c r="BV137" s="96">
        <v>0</v>
      </c>
      <c r="BW137" s="96">
        <v>0</v>
      </c>
      <c r="BX137" s="96">
        <v>0</v>
      </c>
      <c r="BY137" s="96">
        <v>0</v>
      </c>
      <c r="BZ137" s="96">
        <v>0</v>
      </c>
      <c r="CA137" s="96">
        <v>0</v>
      </c>
      <c r="CB137" s="96">
        <v>0</v>
      </c>
      <c r="CC137" s="96">
        <v>0</v>
      </c>
      <c r="CD137" s="96">
        <v>0</v>
      </c>
      <c r="CE137" s="96">
        <v>0</v>
      </c>
      <c r="CF137" s="96">
        <v>0</v>
      </c>
      <c r="CG137" s="96">
        <v>0</v>
      </c>
      <c r="CH137" s="96">
        <v>0</v>
      </c>
      <c r="CI137" s="96">
        <v>0</v>
      </c>
      <c r="CJ137" s="96">
        <v>0</v>
      </c>
      <c r="CK137" s="95">
        <f>SUM(Tabelle2[[#This Row],[Jan 22 CF]:[Mar 22 CF]])</f>
        <v>481</v>
      </c>
      <c r="CL137" s="95">
        <f>SUM(Tabelle2[[#This Row],[Apr 22 CF]:[Jun 22 CF]])</f>
        <v>1008</v>
      </c>
      <c r="CM137" s="95">
        <f>SUM(Tabelle2[[#This Row],[Jul 22 CF]:[Sep 22 CF]])</f>
        <v>1024</v>
      </c>
      <c r="CN137" s="95">
        <f>SUM(Tabelle2[[#This Row],[Oct 22 CF]:[Dec 22 CF]])</f>
        <v>5632</v>
      </c>
      <c r="CO137" s="95">
        <f>SUM(Tabelle2[[#This Row],[Jan 23 CF]:[Mar 23 CF]])</f>
        <v>504</v>
      </c>
      <c r="CP137" s="95">
        <f>SUM(Tabelle2[[#This Row],[Apr 23 CF]:[Jun 23 CF]])</f>
        <v>2004</v>
      </c>
      <c r="CQ137" s="95">
        <f>SUM(Tabelle2[[#This Row],[Jul 23 CF]:[Sep 23 CF]])</f>
        <v>0</v>
      </c>
      <c r="CR137" s="95">
        <f>SUM(Tabelle2[[#This Row],[Oct 23 CF]:[Dec 23 CF]])</f>
        <v>0</v>
      </c>
      <c r="CS137" s="95">
        <f>SUM(Tabelle2[[#This Row],[Jan 24 CF]:[Mar 24 CF]])</f>
        <v>0</v>
      </c>
      <c r="CT137" s="95">
        <f>SUM(Tabelle2[[#This Row],[Apr 24 CF]:[Jun 24 CF]])</f>
        <v>0</v>
      </c>
      <c r="CU137" s="95">
        <f>SUM(Tabelle2[[#This Row],[Jul 24 CF]:[Sep 24 CF]])</f>
        <v>0</v>
      </c>
      <c r="CV137" s="95">
        <f>SUM(Tabelle2[[#This Row],[Oct 24 CF]:[Dec 24 CF]])</f>
        <v>0</v>
      </c>
      <c r="CW137" s="98">
        <v>6615</v>
      </c>
      <c r="CX137" s="275">
        <v>4114</v>
      </c>
      <c r="CY137" s="98">
        <v>4254</v>
      </c>
      <c r="CZ137" s="52">
        <v>5875</v>
      </c>
      <c r="DA137" s="52">
        <f>SUM(Tabelle2[[#This Row],[Jan 22 CF]:[Dec 22 CF]])</f>
        <v>8145</v>
      </c>
      <c r="DB137" s="98">
        <f>SUM(Tabelle2[[#This Row],[Jan 23 CF]:[Dec 23 CF]])</f>
        <v>2508</v>
      </c>
      <c r="DC137" s="98">
        <f>SUM(Tabelle2[[#This Row],[Jan 24 CF]:[Dec 24 CF]])</f>
        <v>0</v>
      </c>
      <c r="DD137" s="98">
        <v>0</v>
      </c>
      <c r="DE137" s="98">
        <v>0</v>
      </c>
      <c r="DF137" s="98">
        <v>0</v>
      </c>
      <c r="DG137" s="98">
        <v>0</v>
      </c>
      <c r="DH137" s="98">
        <v>0</v>
      </c>
      <c r="DI137" s="98">
        <v>0</v>
      </c>
      <c r="DJ137" s="98">
        <v>0</v>
      </c>
      <c r="DK137" s="98">
        <v>0</v>
      </c>
      <c r="DL137" s="98">
        <v>0</v>
      </c>
      <c r="DM137" s="98">
        <v>0</v>
      </c>
      <c r="DN137" s="95"/>
      <c r="DO137" s="95"/>
      <c r="DP137" s="226">
        <v>0.95</v>
      </c>
      <c r="DQ137" s="226">
        <v>0.92500000000000004</v>
      </c>
      <c r="DR137" s="226">
        <v>0.8</v>
      </c>
      <c r="DS137" s="226">
        <v>0.85</v>
      </c>
      <c r="DT137" s="226">
        <v>0.9</v>
      </c>
      <c r="DU137" s="226">
        <v>0.9</v>
      </c>
      <c r="DV137" s="226">
        <v>0.9</v>
      </c>
      <c r="DW137" s="226">
        <v>0.9</v>
      </c>
      <c r="DX137" s="226">
        <v>0.9</v>
      </c>
      <c r="DY137" s="226">
        <v>0.9</v>
      </c>
      <c r="DZ137" s="226">
        <v>0.9</v>
      </c>
      <c r="EA137" s="226">
        <v>0.88</v>
      </c>
      <c r="EB137" s="226">
        <v>0.9</v>
      </c>
      <c r="EC137" s="226">
        <v>0.93</v>
      </c>
      <c r="ED137" s="226">
        <v>0.93</v>
      </c>
      <c r="EE137" s="226">
        <v>0.9</v>
      </c>
      <c r="EF137" s="316">
        <v>0.9</v>
      </c>
      <c r="EG137" s="316">
        <v>0.9</v>
      </c>
      <c r="EH137" s="316">
        <v>0</v>
      </c>
      <c r="EI137" s="226">
        <v>0.95</v>
      </c>
      <c r="EJ137" s="226">
        <v>0.95</v>
      </c>
      <c r="EK137" s="226">
        <v>0.95</v>
      </c>
      <c r="EL137" s="226">
        <v>0.97499999999999998</v>
      </c>
      <c r="EM137" s="226">
        <v>0.95</v>
      </c>
      <c r="EN137" s="226">
        <v>0.9</v>
      </c>
      <c r="EO137" s="226">
        <v>0.9</v>
      </c>
      <c r="EP137" s="226">
        <v>0.9</v>
      </c>
      <c r="EQ137" s="226">
        <v>0.9</v>
      </c>
      <c r="ER137" s="226">
        <v>0.9</v>
      </c>
      <c r="ES137" s="226">
        <v>0.9</v>
      </c>
      <c r="ET137" s="226">
        <v>0.9</v>
      </c>
      <c r="EU137" s="226">
        <v>0.9</v>
      </c>
      <c r="EV137" s="226">
        <v>0.9</v>
      </c>
      <c r="EW137" s="226">
        <v>0.9</v>
      </c>
      <c r="EX137" s="226">
        <v>0.9</v>
      </c>
      <c r="EY137" s="226">
        <v>0.9</v>
      </c>
      <c r="EZ137" s="316">
        <v>0</v>
      </c>
      <c r="FA137" s="226">
        <v>0.9</v>
      </c>
      <c r="FB137" s="226">
        <v>0.9</v>
      </c>
      <c r="FC137" s="226">
        <v>0.9</v>
      </c>
      <c r="FD137" s="226">
        <v>0.9</v>
      </c>
      <c r="FE137" s="226">
        <v>0.9</v>
      </c>
      <c r="FF137" s="226">
        <v>0</v>
      </c>
      <c r="FG137" s="226">
        <v>0</v>
      </c>
      <c r="FH137" s="226">
        <v>0</v>
      </c>
      <c r="FI137" s="226">
        <v>0</v>
      </c>
      <c r="FJ137" s="226">
        <v>0</v>
      </c>
      <c r="FK137" s="226">
        <v>0</v>
      </c>
      <c r="FL137" s="226">
        <v>0</v>
      </c>
      <c r="FM137" s="195">
        <f t="shared" si="114"/>
        <v>512</v>
      </c>
      <c r="FN137" s="195">
        <f t="shared" si="115"/>
        <v>0</v>
      </c>
      <c r="FO137" s="195">
        <f t="shared" si="116"/>
        <v>-31</v>
      </c>
      <c r="FP137" s="195">
        <f t="shared" si="117"/>
        <v>512</v>
      </c>
      <c r="FQ137" s="195">
        <f t="shared" si="118"/>
        <v>-16</v>
      </c>
      <c r="FR137" s="195">
        <f t="shared" si="119"/>
        <v>512</v>
      </c>
      <c r="FS137" s="195">
        <f t="shared" si="120"/>
        <v>0</v>
      </c>
      <c r="FT137" s="95">
        <f t="shared" si="121"/>
        <v>0</v>
      </c>
      <c r="FU137" s="95">
        <f t="shared" si="122"/>
        <v>1024</v>
      </c>
      <c r="FV137" s="95">
        <f t="shared" si="123"/>
        <v>1024</v>
      </c>
      <c r="FW137" s="95">
        <f t="shared" si="124"/>
        <v>3584</v>
      </c>
      <c r="FX137" s="95">
        <f t="shared" si="125"/>
        <v>1024</v>
      </c>
      <c r="FY137" s="95">
        <f t="shared" si="126"/>
        <v>0</v>
      </c>
      <c r="FZ137" s="95">
        <f t="shared" si="127"/>
        <v>0</v>
      </c>
      <c r="GA137" s="95">
        <f t="shared" si="107"/>
        <v>504</v>
      </c>
      <c r="GB137" s="95">
        <f t="shared" si="108"/>
        <v>0</v>
      </c>
      <c r="GC137" s="95">
        <f t="shared" si="109"/>
        <v>512</v>
      </c>
      <c r="GD137" s="95">
        <f t="shared" si="110"/>
        <v>1492</v>
      </c>
      <c r="GE137" s="95">
        <f t="shared" si="111"/>
        <v>0</v>
      </c>
      <c r="GF137" s="95">
        <f t="shared" si="112"/>
        <v>0</v>
      </c>
      <c r="GG137" s="95">
        <f t="shared" si="113"/>
        <v>0</v>
      </c>
      <c r="GH137" s="95">
        <f t="shared" si="128"/>
        <v>0</v>
      </c>
      <c r="GI137" s="95">
        <f>BW137*Tabelle2[[#This Row],[Nov 2023 AF]]</f>
        <v>0</v>
      </c>
      <c r="GJ137" s="95">
        <f>BX137*Tabelle2[[#This Row],[Dec 2023 AF]]</f>
        <v>0</v>
      </c>
      <c r="GK137" s="95">
        <f>BY137*Tabelle2[[#This Row],[Jan 2024 AF]]</f>
        <v>0</v>
      </c>
      <c r="GL137" s="95">
        <f>BZ137*Tabelle2[[#This Row],[Feb 2024 AF]]</f>
        <v>0</v>
      </c>
      <c r="GM137" s="95">
        <f>CA137*Tabelle2[[#This Row],[Mar 2024 AF]]</f>
        <v>0</v>
      </c>
      <c r="GN137" s="95">
        <f>CB137*Tabelle2[[#This Row],[Apr 2024 AF]]</f>
        <v>0</v>
      </c>
      <c r="GO137" s="95">
        <f>CC137*Tabelle2[[#This Row],[May 2024 AF]]</f>
        <v>0</v>
      </c>
      <c r="GP137" s="95">
        <f>CD137*Tabelle2[[#This Row],[Jun 2024 AF]]</f>
        <v>0</v>
      </c>
      <c r="GQ137" s="95">
        <f>CE137*Tabelle2[[#This Row],[Jul 2024 AF]]</f>
        <v>0</v>
      </c>
      <c r="GR137" s="95">
        <f>CF137*Tabelle2[[#This Row],[Aug 2024 AF]]</f>
        <v>0</v>
      </c>
      <c r="GS137" s="95">
        <f>CG137*Tabelle2[[#This Row],[Sep 2024 AF]]</f>
        <v>0</v>
      </c>
      <c r="GT137" s="95">
        <f>CH137*Tabelle2[[#This Row],[Oct 2024 AF]]</f>
        <v>0</v>
      </c>
      <c r="GU137" s="95">
        <f>CI137*Tabelle2[[#This Row],[Nov 2024 AF]]</f>
        <v>0</v>
      </c>
      <c r="GV137" s="95">
        <f>CJ137*Tabelle2[[#This Row],[Dec 2024 AF]]</f>
        <v>0</v>
      </c>
      <c r="GW137" s="95">
        <f>SUM(Tabelle2[[#This Row],[Jan 22 NF]:[Mar 22 NF]])</f>
        <v>481</v>
      </c>
      <c r="GX137" s="95">
        <f>SUM(Tabelle2[[#This Row],[Apr 22 NF]:[Jun 22 NF]])</f>
        <v>1008</v>
      </c>
      <c r="GY137" s="95">
        <f>SUM(Tabelle2[[#This Row],[Jul 22 NF]:[Sep 22 NF]])</f>
        <v>1024</v>
      </c>
      <c r="GZ137" s="95">
        <f>SUM(Tabelle2[[#This Row],[Oct 22 NF]:[Dec 22 NF]])</f>
        <v>5632</v>
      </c>
      <c r="HA137" s="98">
        <f>SUM(Tabelle2[[#This Row],[Jan 23 NF]:[Mar 23 NF]])</f>
        <v>504</v>
      </c>
      <c r="HB137" s="98">
        <f>SUM(Tabelle2[[#This Row],[Apr 23 NF]:[Jun 23 NF]])</f>
        <v>2004</v>
      </c>
      <c r="HC137" s="98">
        <f>SUM(Tabelle2[[#This Row],[Jul 23 NF]:[Sep 23 NF]])</f>
        <v>0</v>
      </c>
      <c r="HD137" s="98">
        <f>SUM(Tabelle2[[#This Row],[Oct 23 NF]:[Dec 23 NF]])</f>
        <v>0</v>
      </c>
      <c r="HE137" s="95">
        <f>SUM(Tabelle2[[#This Row],[Jan 24 NF]:[Mar 24 NF]])</f>
        <v>0</v>
      </c>
      <c r="HF137" s="98">
        <f>SUM(Tabelle2[[#This Row],[Apr 24 NF]:[Jun 24 NF]])</f>
        <v>0</v>
      </c>
      <c r="HG137" s="98">
        <f>SUM(Tabelle2[[#This Row],[Jul 24 NF]:[Sep 24 NF]])</f>
        <v>0</v>
      </c>
      <c r="HH137" s="98">
        <f>SUM(Tabelle2[[#This Row],[Oct 24 NF]:[Dec 24 NF]])</f>
        <v>0</v>
      </c>
      <c r="HI137" s="95">
        <v>0</v>
      </c>
      <c r="HJ137" s="95">
        <v>0</v>
      </c>
      <c r="HK137" s="95">
        <v>0</v>
      </c>
      <c r="HL137" s="95">
        <v>0</v>
      </c>
      <c r="HM137" s="95">
        <v>0</v>
      </c>
      <c r="HN137" s="95">
        <v>0</v>
      </c>
      <c r="HO137" s="95">
        <v>0</v>
      </c>
      <c r="HP137" s="95">
        <v>0</v>
      </c>
      <c r="HQ137" s="95">
        <v>0</v>
      </c>
      <c r="HR137" s="95">
        <v>0</v>
      </c>
      <c r="HS137" s="95">
        <v>0</v>
      </c>
      <c r="HT137" s="95">
        <v>0</v>
      </c>
      <c r="HU137" s="95">
        <v>6270</v>
      </c>
      <c r="HV137" s="98">
        <v>6615</v>
      </c>
      <c r="HW137" s="98">
        <v>4114</v>
      </c>
      <c r="HX137" s="98">
        <v>4254</v>
      </c>
      <c r="HY137" s="98">
        <v>5875</v>
      </c>
      <c r="HZ137" s="98">
        <f>SUM(Tabelle2[[#This Row],[Jan 22 NF]:[Dec 22 NF]])</f>
        <v>8145</v>
      </c>
      <c r="IA137" s="98">
        <f>SUM(Tabelle2[[#This Row],[Jan 23 NF]:[Dec 23 NF]])</f>
        <v>2508</v>
      </c>
      <c r="IB137" s="98">
        <f>SUM(Tabelle2[[#This Row],[Jan 24 NF]:[Dec 24 NF]])</f>
        <v>0</v>
      </c>
      <c r="IC137" s="98">
        <f>IFERROR(Tabelle2[[#This Row],[2025 CF]]*Tabelle2[[#This Row],[2025 AF]],0)</f>
        <v>0</v>
      </c>
      <c r="ID137" s="98">
        <f>IFERROR(Tabelle2[[#This Row],[2026 CF]]*Tabelle2[[#This Row],[2026 AF]],0)</f>
        <v>0</v>
      </c>
      <c r="IE137" s="98">
        <f>IFERROR(Tabelle2[[#This Row],[2027 CF]]*Tabelle2[[#This Row],[2027 AF]],0)</f>
        <v>0</v>
      </c>
      <c r="IF137" s="98">
        <f>IFERROR(Tabelle2[[#This Row],[2028 CF]]*Tabelle2[[#This Row],[2028 AF]],0)</f>
        <v>0</v>
      </c>
      <c r="IG137" s="98">
        <f>IFERROR(Tabelle2[[#This Row],[2029 CF]]*Tabelle2[[#This Row],[2029 AF]],0)</f>
        <v>0</v>
      </c>
      <c r="IH137" s="98">
        <f>IFERROR(Tabelle2[[#This Row],[2030 CF]]*Tabelle2[[#This Row],[2030 AF]],0)</f>
        <v>0</v>
      </c>
      <c r="II137" s="98">
        <f>IFERROR(Tabelle2[[#This Row],[2031 CF]]*Tabelle2[[#This Row],[2031 AF]],0)</f>
        <v>0</v>
      </c>
      <c r="IJ137" s="98">
        <f>IFERROR(Tabelle2[[#This Row],[2032 CF]]*Tabelle2[[#This Row],[2032 AF]],0)</f>
        <v>0</v>
      </c>
      <c r="IK137" s="98">
        <f>IFERROR(Tabelle2[[#This Row],[2033 CF]]*Tabelle2[[#This Row],[2033 AF]],0)</f>
        <v>0</v>
      </c>
      <c r="IL137" s="98">
        <f>IFERROR(Tabelle2[[#This Row],[2034 CF]]*Tabelle2[[#This Row],[2034 AF]],0)</f>
        <v>0</v>
      </c>
      <c r="IM137" s="98">
        <f>IFERROR(Tabelle2[[#This Row],[2035 CF]]*Tabelle2[[#This Row],[2035 AF]],0)</f>
        <v>0</v>
      </c>
      <c r="IN137" s="51">
        <v>368.64000000000004</v>
      </c>
      <c r="IO137" s="51">
        <v>0</v>
      </c>
      <c r="IP137" s="51">
        <v>391.68</v>
      </c>
      <c r="IQ137" s="51">
        <v>389.43094479021903</v>
      </c>
      <c r="IR137" s="51">
        <v>0</v>
      </c>
      <c r="IS137" s="51">
        <v>414.72</v>
      </c>
      <c r="IT137" s="51">
        <v>0</v>
      </c>
      <c r="IU137" s="51">
        <v>460.8</v>
      </c>
      <c r="IV137" s="51">
        <v>414.72</v>
      </c>
      <c r="IW137" s="51">
        <v>0</v>
      </c>
      <c r="IX137" s="51">
        <v>0</v>
      </c>
      <c r="IY137" s="51">
        <v>0</v>
      </c>
      <c r="IZ137" s="199">
        <v>760.32</v>
      </c>
      <c r="JA137" s="199">
        <v>804.150944790219</v>
      </c>
      <c r="JB137" s="199">
        <v>875.52</v>
      </c>
      <c r="JC137" s="199">
        <v>0</v>
      </c>
      <c r="JD137" s="199">
        <v>2439.9909447902191</v>
      </c>
      <c r="JE137" s="196">
        <v>0</v>
      </c>
      <c r="JF137" s="196">
        <v>0</v>
      </c>
      <c r="JG137" s="196">
        <v>0</v>
      </c>
      <c r="JH137" s="196">
        <v>0</v>
      </c>
      <c r="JI137" s="196">
        <v>0</v>
      </c>
      <c r="JJ137" s="196">
        <v>0</v>
      </c>
      <c r="JK137" s="196">
        <v>0</v>
      </c>
      <c r="JL137" s="196">
        <v>0</v>
      </c>
      <c r="JM137" s="196">
        <v>0</v>
      </c>
      <c r="JN137" s="196">
        <v>0</v>
      </c>
      <c r="JO137" s="196">
        <v>0</v>
      </c>
      <c r="JP137" s="196">
        <v>0</v>
      </c>
      <c r="JQ137" s="196">
        <f>SUM(Tabelle2[[#This Row],[Jan-23B]:[Mar-23B]])</f>
        <v>0</v>
      </c>
      <c r="JR137" s="196">
        <f>SUM(Tabelle2[[#This Row],[Apr-23B]:[Jun-23B]])</f>
        <v>0</v>
      </c>
      <c r="JS137" s="196">
        <f>SUM(Tabelle2[[#This Row],[Jul-23B]:[Sep-23B]])</f>
        <v>0</v>
      </c>
      <c r="JT137" s="196">
        <f>SUM(Tabelle2[[#This Row],[Oct-23B]:[Dec-23B]])</f>
        <v>0</v>
      </c>
      <c r="JU137" s="196">
        <f>SUM(Tabelle2[[#This Row],[1Q23 B1]:[4Q23 B]])</f>
        <v>0</v>
      </c>
      <c r="JV137" s="196">
        <v>0</v>
      </c>
      <c r="JW137" s="196">
        <v>0</v>
      </c>
      <c r="JX137" s="196">
        <v>0</v>
      </c>
      <c r="JY137" s="196">
        <v>0</v>
      </c>
      <c r="JZ137" s="196">
        <v>0</v>
      </c>
      <c r="KA137" s="196">
        <v>0</v>
      </c>
      <c r="KB137" s="196">
        <v>0</v>
      </c>
      <c r="KC137" s="196">
        <v>0</v>
      </c>
      <c r="KD137" s="196">
        <v>0</v>
      </c>
      <c r="KE137" s="196">
        <v>0</v>
      </c>
      <c r="KF137" s="196" t="str">
        <f>IF(SUM(Tabelle2[[#This Row],[2018 NF]:[2028 NF]],Tabelle2[[#This Row],[2023 B]])&gt;0,"yes","no")</f>
        <v>yes</v>
      </c>
      <c r="KG137" s="196" t="str">
        <f>IFERROR(INDEX(Tabelle2[[#Headers],[2005 NF]:[2034 NF]],MATCH(TRUE,INDEX(Tabelle2[[#This Row],[2005 NF]:[2034 NF]]&gt;1000,),0)),0)</f>
        <v>2017 NF</v>
      </c>
      <c r="KH137" s="196" t="str">
        <f>IFERROR(LOOKUP(2,1/(Tabelle2[[#This Row],[2005 NF]:[2035 NF]]&gt;1000),Tabelle2[[#Headers],[2005 NF]:[2035 NF]]),0)</f>
        <v>2023 NF</v>
      </c>
      <c r="KI137" s="196">
        <f>SUM(Tabelle2[[#This Row],[Jan 23 NF]:[Mar 23 NF]])</f>
        <v>504</v>
      </c>
      <c r="KJ137" s="196">
        <f>SUM(Tabelle2[[#This Row],[Jan-23B]:[Mar-23B]])</f>
        <v>0</v>
      </c>
      <c r="KK137" s="52">
        <v>56.062093141333335</v>
      </c>
      <c r="KL137" s="52">
        <v>0</v>
      </c>
      <c r="KM137" s="52">
        <v>-3.3943845456666666</v>
      </c>
      <c r="KN137" s="52">
        <v>56.062093141333335</v>
      </c>
      <c r="KO137" s="52">
        <v>-1.7519404106666667</v>
      </c>
      <c r="KP137" s="52">
        <v>56.062093141333335</v>
      </c>
      <c r="KQ137" s="52">
        <v>0</v>
      </c>
      <c r="KR137" s="52">
        <v>0</v>
      </c>
      <c r="KS137" s="52">
        <v>112.12418628266667</v>
      </c>
      <c r="KT137" s="52">
        <v>112.12418628266667</v>
      </c>
      <c r="KU137" s="52">
        <v>392.43465198933336</v>
      </c>
      <c r="KV137" s="52">
        <v>112.12418628266667</v>
      </c>
      <c r="KW137" s="52">
        <v>0</v>
      </c>
      <c r="KX137" s="52">
        <v>0</v>
      </c>
      <c r="KY137" s="52">
        <v>55.186122936000004</v>
      </c>
      <c r="KZ137" s="52">
        <v>0</v>
      </c>
      <c r="LA137" s="52" t="e">
        <f>$AV137*2.204623/#REF!*$AP137*Tabelle2[[#This Row],[May 23 NF]]</f>
        <v>#REF!</v>
      </c>
      <c r="LB137" s="52" t="e">
        <f>$AV137*2.204623/#REF!*$AP137*Tabelle2[[#This Row],[Jun 23 NF]]</f>
        <v>#REF!</v>
      </c>
      <c r="LC137" s="52" t="e">
        <f>$AV137*2.204623/#REF!*$AP137*Tabelle2[[#This Row],[Jul 23 NF]]</f>
        <v>#REF!</v>
      </c>
      <c r="LD137" s="52" t="e">
        <f>$AV137*2.204623/#REF!*$AP137*Tabelle2[[#This Row],[Aug 23 NF]]</f>
        <v>#REF!</v>
      </c>
      <c r="LE137" s="52" t="e">
        <f>$AV137*2.204623/#REF!*$AP137*Tabelle2[[#This Row],[Sep 23 NF]]</f>
        <v>#REF!</v>
      </c>
      <c r="LF137" s="52" t="e">
        <f>$AV137*2.204623/#REF!*$AP137*Tabelle2[[#This Row],[Oct 23 NF]]</f>
        <v>#REF!</v>
      </c>
      <c r="LG137" s="52" t="e">
        <f>$AV137*2.204623/#REF!*$AP137*Tabelle2[[#This Row],[Nov 23 NF]]</f>
        <v>#REF!</v>
      </c>
      <c r="LH137" s="52" t="e">
        <f>$AV137*2.204623/#REF!*$AP137*Tabelle2[[#This Row],[Dec 23 NF]]</f>
        <v>#REF!</v>
      </c>
      <c r="LI137" s="52" t="e">
        <f>$AV137*2.204623/#REF!*$AP137*Tabelle2[[#This Row],[Jan 24 NF]]</f>
        <v>#REF!</v>
      </c>
      <c r="LJ137" s="52" t="e">
        <f>$AV137*2.204623/#REF!*$AP137*Tabelle2[[#This Row],[Feb 24 NF]]</f>
        <v>#REF!</v>
      </c>
      <c r="LK137" s="52" t="e">
        <f>$AV137*2.204623/#REF!*$AP137*Tabelle2[[#This Row],[Mar 24 NF]]</f>
        <v>#REF!</v>
      </c>
      <c r="LL137" s="52" t="e">
        <f>$AV137*2.204623/#REF!*$AP137*Tabelle2[[#This Row],[Apr 24 NF]]</f>
        <v>#REF!</v>
      </c>
      <c r="LM137" s="52" t="e">
        <f>$AV137*2.204623/#REF!*$AP137*Tabelle2[[#This Row],[May 24 NF]]</f>
        <v>#REF!</v>
      </c>
      <c r="LN137" s="52" t="e">
        <f>$AV137*2.204623/#REF!*$AP137*Tabelle2[[#This Row],[Jun 24 NF]]</f>
        <v>#REF!</v>
      </c>
      <c r="LO137" s="52" t="e">
        <f>$AV137*2.204623/#REF!*$AP137*Tabelle2[[#This Row],[Jul 24 NF]]</f>
        <v>#REF!</v>
      </c>
      <c r="LP137" s="52" t="e">
        <f>$AV137*2.204623/#REF!*$AP137*Tabelle2[[#This Row],[Aug 24 NF]]</f>
        <v>#REF!</v>
      </c>
      <c r="LQ137" s="52" t="e">
        <f>$AV137*2.204623/#REF!*$AP137*Tabelle2[[#This Row],[Sep 24 NF]]</f>
        <v>#REF!</v>
      </c>
      <c r="LR137" s="52" t="e">
        <f>$AV137*2.204623/#REF!*$AP137*Tabelle2[[#This Row],[Oct 24 NF]]</f>
        <v>#REF!</v>
      </c>
      <c r="LS137" s="52" t="e">
        <f>$AV137*2.204623/#REF!*$AP137*Tabelle2[[#This Row],[Nov 24 NF]]</f>
        <v>#REF!</v>
      </c>
      <c r="LT137" s="52" t="e">
        <f>$AV137*2.204623/#REF!*$AP137*Tabelle2[[#This Row],[Dec 24 NF]]</f>
        <v>#REF!</v>
      </c>
      <c r="LU137" s="198">
        <f>SUM(Tabelle2[[#This Row],[Jan 22 EV]:[Mar 22 EV]])</f>
        <v>52.667708595666667</v>
      </c>
      <c r="LV137" s="198">
        <f>SUM(Tabelle2[[#This Row],[Apr 22 EV]:[Jun 22 EV]])</f>
        <v>110.37224587200001</v>
      </c>
      <c r="LW137" s="198">
        <f>SUM(Tabelle2[[#This Row],[Jul 22 EV]:[Sep 22 EV]])</f>
        <v>112.12418628266667</v>
      </c>
      <c r="LX137" s="198">
        <f>SUM(Tabelle2[[#This Row],[Oct 22 EV]:[Dec 22 EV]])</f>
        <v>616.68302455466664</v>
      </c>
      <c r="LY137" s="198">
        <f>SUM(Tabelle2[[#This Row],[Jan 23 EV]:[Mar 23 EV]])</f>
        <v>55.186122936000004</v>
      </c>
      <c r="LZ137" s="198" t="e">
        <f>SUM(Tabelle2[[#This Row],[Apr 23 EV]:[Jun 23 EV]])</f>
        <v>#REF!</v>
      </c>
      <c r="MA137" s="198" t="e">
        <f>SUM(Tabelle2[[#This Row],[Jul 23 EV]:[Sep 23 EV]])</f>
        <v>#REF!</v>
      </c>
      <c r="MB137" s="198" t="e">
        <f>SUM(Tabelle2[[#This Row],[Oct 23 EV]:[Dec 23 EV]])</f>
        <v>#REF!</v>
      </c>
      <c r="MC137" s="198" t="e">
        <f>SUM(Tabelle2[[#This Row],[Jan 24 EV]:[Mar 24 EV]])</f>
        <v>#REF!</v>
      </c>
      <c r="MD137" s="198" t="e">
        <f>SUM(Tabelle2[[#This Row],[Apr 24 EV]:[Jun 24 EV]])</f>
        <v>#REF!</v>
      </c>
      <c r="ME137" s="198" t="e">
        <f>SUM(Tabelle2[[#This Row],[Jul 24 EV]:[Sep 24 EV]])</f>
        <v>#REF!</v>
      </c>
      <c r="MF137" s="198" t="e">
        <f>SUM(Tabelle2[[#This Row],[Oct 24 EV]:[Dec 24 EV]])</f>
        <v>#REF!</v>
      </c>
      <c r="MG137" s="68">
        <v>0</v>
      </c>
      <c r="MH137" s="68">
        <v>0</v>
      </c>
      <c r="MI137" s="68">
        <v>0</v>
      </c>
      <c r="MJ137" s="68">
        <v>0</v>
      </c>
      <c r="MK137" s="68">
        <v>0</v>
      </c>
      <c r="ML137" s="68">
        <v>0</v>
      </c>
      <c r="MM137" s="68">
        <v>0</v>
      </c>
      <c r="MN137" s="68">
        <v>0</v>
      </c>
      <c r="MO137" s="68">
        <v>0</v>
      </c>
      <c r="MP137" s="98">
        <v>0</v>
      </c>
      <c r="MQ137" s="98" t="e">
        <f>$AS137*2.204623/#REF!*$AP137*HU137</f>
        <v>#REF!</v>
      </c>
      <c r="MR137" s="98" t="e">
        <f>$AT137*2.204623/#REF!*$AP137*HV137</f>
        <v>#REF!</v>
      </c>
      <c r="MS137" s="98">
        <v>450.46767809266663</v>
      </c>
      <c r="MT137" s="98">
        <v>465.79715668599999</v>
      </c>
      <c r="MU137" s="98">
        <v>643.29061954166673</v>
      </c>
      <c r="MV137" s="98">
        <f>SUM(Tabelle2[[#This Row],[Jan 22 EV]:[Dec 22 EV]])</f>
        <v>891.84716530499998</v>
      </c>
      <c r="MW137" s="98" t="e">
        <f>SUM(Tabelle2[[#This Row],[Jan 23 EV]:[Dec 23 EV]])</f>
        <v>#REF!</v>
      </c>
      <c r="MX137" s="98" t="e">
        <f>SUM(Tabelle2[[#This Row],[Jan 24 EV]:[Dec 24 EV]])</f>
        <v>#REF!</v>
      </c>
      <c r="MY137" s="98">
        <f t="shared" si="95"/>
        <v>0</v>
      </c>
      <c r="MZ137" s="98">
        <f t="shared" si="96"/>
        <v>0</v>
      </c>
      <c r="NA137" s="98">
        <f t="shared" si="97"/>
        <v>0</v>
      </c>
      <c r="NB137" s="98">
        <f t="shared" si="98"/>
        <v>0</v>
      </c>
      <c r="NC137" s="52">
        <v>40.364707061760008</v>
      </c>
      <c r="ND137" s="52">
        <v>0</v>
      </c>
      <c r="NE137" s="52">
        <v>42.88750125312</v>
      </c>
      <c r="NF137" s="52">
        <v>42.641238083880275</v>
      </c>
      <c r="NG137" s="52">
        <v>0</v>
      </c>
      <c r="NH137" s="52">
        <v>45.410295444480006</v>
      </c>
      <c r="NI137" s="52">
        <v>0</v>
      </c>
      <c r="NJ137" s="52">
        <v>50.455883827200005</v>
      </c>
      <c r="NK137" s="52">
        <v>45.410295444480006</v>
      </c>
      <c r="NL137" s="52">
        <v>0</v>
      </c>
      <c r="NM137" s="52">
        <v>0</v>
      </c>
      <c r="NN137" s="52">
        <v>0</v>
      </c>
      <c r="NO137" s="198">
        <f t="shared" si="102"/>
        <v>83.252208314880008</v>
      </c>
      <c r="NP137" s="198">
        <f t="shared" si="103"/>
        <v>88.051533528360281</v>
      </c>
      <c r="NQ137" s="198">
        <f t="shared" si="104"/>
        <v>95.866179271680011</v>
      </c>
      <c r="NR137" s="198">
        <f t="shared" si="105"/>
        <v>0</v>
      </c>
      <c r="NS137" s="198">
        <f t="shared" si="106"/>
        <v>267.16992111492033</v>
      </c>
      <c r="NT137" s="198">
        <v>0</v>
      </c>
      <c r="NU137" s="198">
        <v>0</v>
      </c>
      <c r="NV137" s="198">
        <v>0</v>
      </c>
      <c r="NW137" s="198">
        <v>0</v>
      </c>
      <c r="NX137" s="198">
        <v>0</v>
      </c>
      <c r="NY137" s="198">
        <v>0</v>
      </c>
      <c r="NZ137" s="198">
        <v>0</v>
      </c>
      <c r="OA137" s="198">
        <v>0</v>
      </c>
      <c r="OB137" s="198">
        <v>0</v>
      </c>
      <c r="OC137" s="198">
        <v>0</v>
      </c>
      <c r="OD137" s="198">
        <v>0</v>
      </c>
      <c r="OE137" s="198">
        <v>0</v>
      </c>
      <c r="OF137" s="198">
        <f>SUM(Tabelle2[[#This Row],[Jan 23 B EV]:[Mar 23 B EV]])</f>
        <v>0</v>
      </c>
      <c r="OG137" s="198">
        <f>SUM(Tabelle2[[#This Row],[Apr 23 B EV]:[Jun 23 B EV]])</f>
        <v>0</v>
      </c>
      <c r="OH137" s="198">
        <f>SUM(Tabelle2[[#This Row],[Jul 23 B EV]:[Sep 23 B EV]])</f>
        <v>0</v>
      </c>
      <c r="OI137" s="198">
        <f>SUM(Tabelle2[[#This Row],[Oct 23 B EV]:[Dec 23 B EV]])</f>
        <v>0</v>
      </c>
      <c r="OJ137" s="198">
        <f>SUM(Tabelle2[[#This Row],[Jan 23 B EV]:[Dec 23 B EV]])</f>
        <v>0</v>
      </c>
      <c r="OK137" s="68"/>
      <c r="OL137" s="68"/>
      <c r="OM137" s="43" t="s">
        <v>973</v>
      </c>
      <c r="ON137" s="43">
        <v>0</v>
      </c>
      <c r="OO137" s="43">
        <v>0</v>
      </c>
      <c r="OP137" s="43">
        <v>0</v>
      </c>
      <c r="OQ137" s="68"/>
      <c r="OR137" s="68"/>
      <c r="OS137" s="68"/>
      <c r="OT137" s="68"/>
      <c r="OU137" s="68"/>
      <c r="OV137" s="68"/>
      <c r="OW137" s="68"/>
      <c r="OX137" s="198" t="s">
        <v>1229</v>
      </c>
      <c r="OY137" s="198" t="s">
        <v>1229</v>
      </c>
      <c r="OZ137" s="198" t="s">
        <v>1229</v>
      </c>
      <c r="PA137" s="198" t="s">
        <v>1229</v>
      </c>
      <c r="PB137" s="353" t="s">
        <v>1229</v>
      </c>
      <c r="PC137" s="130" t="s">
        <v>57</v>
      </c>
      <c r="PD137" s="53" t="s">
        <v>40</v>
      </c>
      <c r="PE137" s="53" t="s">
        <v>159</v>
      </c>
      <c r="PF137" s="53" t="s">
        <v>39</v>
      </c>
      <c r="PG137" s="53">
        <v>0</v>
      </c>
      <c r="PH137" s="53">
        <v>0</v>
      </c>
      <c r="PI137" s="53">
        <v>1</v>
      </c>
      <c r="PJ137" s="53" t="s">
        <v>39</v>
      </c>
      <c r="PK137" s="53">
        <v>0</v>
      </c>
      <c r="PL137" s="53">
        <v>0</v>
      </c>
      <c r="PM137" s="334"/>
      <c r="PN137" s="53" t="s">
        <v>979</v>
      </c>
      <c r="PO137" s="53" t="s">
        <v>17</v>
      </c>
      <c r="PP137" s="200">
        <v>2579.1424208577623</v>
      </c>
      <c r="PQ137" s="56">
        <v>2390.5855887510174</v>
      </c>
      <c r="PR137" s="56">
        <v>2563.0833333333335</v>
      </c>
      <c r="PS137" s="56">
        <v>2595</v>
      </c>
      <c r="PT137" s="200">
        <v>2321.6666666666665</v>
      </c>
      <c r="PU137" s="200">
        <v>2229.5416666666665</v>
      </c>
      <c r="PV137" s="200">
        <v>2983.4976851851857</v>
      </c>
      <c r="PW137" s="200">
        <v>3542.4709444775326</v>
      </c>
      <c r="PX137" s="200" t="e">
        <f>IF($PI137=1,SUMIF(#REF!,$PF137,#REF!),SUMIF(#REF!,$PJ137,#REF!))</f>
        <v>#REF!</v>
      </c>
      <c r="PY137" s="200" t="e">
        <f>IF($PI137=1,SUMIF(#REF!,$PF137,#REF!),SUMIF(#REF!,$PJ137,#REF!))</f>
        <v>#REF!</v>
      </c>
      <c r="PZ137" s="200" t="e">
        <f>IF($PI137=1,SUMIF(#REF!,$PF137,#REF!),SUMIF(#REF!,$PJ137,#REF!))</f>
        <v>#REF!</v>
      </c>
      <c r="QA137" s="200" t="e">
        <f>IF($PI137=1,SUMIF(#REF!,$PF137,#REF!),SUMIF(#REF!,$PJ137,#REF!))</f>
        <v>#REF!</v>
      </c>
      <c r="QB137" s="200" t="e">
        <f>IF($PI137=1,SUMIF(#REF!,$PF137,#REF!),SUMIF(#REF!,$PJ137,#REF!))</f>
        <v>#REF!</v>
      </c>
      <c r="QC137" s="200" t="e">
        <f>IF($PI137=1,SUMIF(#REF!,$PF137,#REF!),SUMIF(#REF!,$PJ137,#REF!))</f>
        <v>#REF!</v>
      </c>
      <c r="QD137" s="57">
        <f t="shared" si="99"/>
        <v>4.2743670326868193</v>
      </c>
      <c r="QE137" s="57">
        <f t="shared" si="100"/>
        <v>4.5827930000000006</v>
      </c>
      <c r="QF137" s="57">
        <f t="shared" si="94"/>
        <v>4.6398599999999997</v>
      </c>
      <c r="QG137" s="57">
        <f t="shared" si="101"/>
        <v>4.1511399999999998</v>
      </c>
      <c r="QH137" s="57">
        <f t="shared" si="129"/>
        <v>3.9864204999999999</v>
      </c>
      <c r="QI137" s="57">
        <f t="shared" si="130"/>
        <v>5.3344938611111123</v>
      </c>
      <c r="QJ137" s="57">
        <f>IF(Tabelle2[[#This Row],[Index and Premium Usage]]=1,($AW137*(1+$AZ137))*(PW137*(1+$PG137)+$PH137)/1000,($AW137*(1+$AZ137))*(PW137*(1+$PG137)+$PK137)/1000)</f>
        <v>6.3339380487258286</v>
      </c>
      <c r="QK137" s="57" t="e">
        <f>IF($PI137=1,($AW137*(1+$AY137))*(PX137*(1+$PG137)+$PH137)/1000,($AW137*(1+$AZ137))*(PX137*(1+$PG137)+$PK137+Tabelle2[[#This Row],[Premium VW 2023]])/1000)</f>
        <v>#REF!</v>
      </c>
      <c r="QL137" s="57" t="e">
        <f t="shared" si="89"/>
        <v>#REF!</v>
      </c>
      <c r="QM137" s="57" t="e">
        <f t="shared" si="90"/>
        <v>#REF!</v>
      </c>
      <c r="QN137" s="57" t="e">
        <f t="shared" si="91"/>
        <v>#REF!</v>
      </c>
      <c r="QO137" s="57" t="e">
        <f t="shared" si="92"/>
        <v>#REF!</v>
      </c>
      <c r="QP137" s="57" t="e">
        <f t="shared" si="93"/>
        <v>#REF!</v>
      </c>
    </row>
    <row r="138" spans="1:458" ht="15" customHeight="1">
      <c r="A138" s="94" t="s">
        <v>862</v>
      </c>
      <c r="B138" s="94" t="s">
        <v>87</v>
      </c>
      <c r="C138" s="94" t="s">
        <v>1553</v>
      </c>
      <c r="D138" s="2" t="s">
        <v>108</v>
      </c>
      <c r="E138" s="173" t="s">
        <v>304</v>
      </c>
      <c r="F138" s="2" t="s">
        <v>304</v>
      </c>
      <c r="G138" s="2" t="s">
        <v>304</v>
      </c>
      <c r="H138" s="2" t="s">
        <v>1558</v>
      </c>
      <c r="I138" s="188" t="s">
        <v>248</v>
      </c>
      <c r="J138" s="2" t="s">
        <v>1400</v>
      </c>
      <c r="K138" s="2" t="s">
        <v>28</v>
      </c>
      <c r="L138" s="2" t="s">
        <v>28</v>
      </c>
      <c r="M138" s="2" t="s">
        <v>486</v>
      </c>
      <c r="N138" s="64"/>
      <c r="O138" s="64"/>
      <c r="P138" s="65"/>
      <c r="Q138" s="2"/>
      <c r="R138" s="63"/>
      <c r="S138" s="63"/>
      <c r="T138" s="94" t="s">
        <v>1282</v>
      </c>
      <c r="U138" s="63" t="s">
        <v>14</v>
      </c>
      <c r="V138" s="63"/>
      <c r="W138" s="63"/>
      <c r="X138" s="94"/>
      <c r="Y138" s="63" t="s">
        <v>235</v>
      </c>
      <c r="Z138" s="94" t="s">
        <v>261</v>
      </c>
      <c r="AA138" s="69" t="s">
        <v>487</v>
      </c>
      <c r="AB138" s="64"/>
      <c r="AC138" s="64" t="s">
        <v>1057</v>
      </c>
      <c r="AD138" s="63"/>
      <c r="AE138" s="63"/>
      <c r="AF138" s="63" t="s">
        <v>119</v>
      </c>
      <c r="AG138" s="2"/>
      <c r="AH138" s="2"/>
      <c r="AI138" s="2"/>
      <c r="AJ138" s="63" t="s">
        <v>120</v>
      </c>
      <c r="AK138" s="66"/>
      <c r="AL138" s="67"/>
      <c r="AM138" s="67"/>
      <c r="AN138" s="67"/>
      <c r="AO138" s="67"/>
      <c r="AP138" s="67">
        <v>1</v>
      </c>
      <c r="AQ138" s="129"/>
      <c r="AR138" s="37">
        <v>1.39</v>
      </c>
      <c r="AS138" s="67">
        <v>1.39</v>
      </c>
      <c r="AT138" s="67">
        <v>1.39</v>
      </c>
      <c r="AU138" s="67">
        <v>1.39</v>
      </c>
      <c r="AV138" s="67">
        <v>1.39</v>
      </c>
      <c r="AW138" s="33">
        <v>1.39</v>
      </c>
      <c r="AX138" s="193"/>
      <c r="AY138" s="36">
        <v>0.2</v>
      </c>
      <c r="AZ138" s="36">
        <v>0.2</v>
      </c>
      <c r="BA138" s="96">
        <v>0</v>
      </c>
      <c r="BB138" s="96">
        <v>0</v>
      </c>
      <c r="BC138" s="96">
        <v>0</v>
      </c>
      <c r="BD138" s="96">
        <v>0</v>
      </c>
      <c r="BE138" s="133">
        <v>0</v>
      </c>
      <c r="BF138" s="133">
        <v>0</v>
      </c>
      <c r="BG138" s="133">
        <v>0</v>
      </c>
      <c r="BH138" s="133">
        <v>0</v>
      </c>
      <c r="BI138" s="133">
        <v>0</v>
      </c>
      <c r="BJ138" s="133">
        <v>0</v>
      </c>
      <c r="BK138" s="133">
        <v>0</v>
      </c>
      <c r="BL138" s="133">
        <v>0</v>
      </c>
      <c r="BM138" s="96">
        <v>0</v>
      </c>
      <c r="BN138" s="96">
        <v>0</v>
      </c>
      <c r="BO138" s="96">
        <v>0</v>
      </c>
      <c r="BP138" s="96">
        <v>0</v>
      </c>
      <c r="BQ138" s="96">
        <v>0</v>
      </c>
      <c r="BR138" s="96">
        <v>0</v>
      </c>
      <c r="BS138" s="96">
        <v>0</v>
      </c>
      <c r="BT138" s="96">
        <v>0</v>
      </c>
      <c r="BU138" s="96">
        <v>0</v>
      </c>
      <c r="BV138" s="96">
        <v>0</v>
      </c>
      <c r="BW138" s="96">
        <v>0</v>
      </c>
      <c r="BX138" s="96">
        <v>0</v>
      </c>
      <c r="BY138" s="96">
        <v>0</v>
      </c>
      <c r="BZ138" s="96">
        <v>0</v>
      </c>
      <c r="CA138" s="96">
        <v>0</v>
      </c>
      <c r="CB138" s="96">
        <v>0</v>
      </c>
      <c r="CC138" s="96">
        <v>0</v>
      </c>
      <c r="CD138" s="96">
        <v>0</v>
      </c>
      <c r="CE138" s="96">
        <v>0</v>
      </c>
      <c r="CF138" s="96">
        <v>0</v>
      </c>
      <c r="CG138" s="96">
        <v>0</v>
      </c>
      <c r="CH138" s="96">
        <v>0</v>
      </c>
      <c r="CI138" s="96">
        <v>0</v>
      </c>
      <c r="CJ138" s="96">
        <v>0</v>
      </c>
      <c r="CK138" s="95">
        <f>SUM(Tabelle2[[#This Row],[Jan 22 CF]:[Mar 22 CF]])</f>
        <v>0</v>
      </c>
      <c r="CL138" s="95">
        <f>SUM(Tabelle2[[#This Row],[Apr 22 CF]:[Jun 22 CF]])</f>
        <v>0</v>
      </c>
      <c r="CM138" s="95">
        <f>SUM(Tabelle2[[#This Row],[Jul 22 CF]:[Sep 22 CF]])</f>
        <v>0</v>
      </c>
      <c r="CN138" s="95">
        <f>SUM(Tabelle2[[#This Row],[Oct 22 CF]:[Dec 22 CF]])</f>
        <v>0</v>
      </c>
      <c r="CO138" s="95">
        <f>SUM(Tabelle2[[#This Row],[Jan 23 CF]:[Mar 23 CF]])</f>
        <v>0</v>
      </c>
      <c r="CP138" s="95">
        <f>SUM(Tabelle2[[#This Row],[Apr 23 CF]:[Jun 23 CF]])</f>
        <v>0</v>
      </c>
      <c r="CQ138" s="95">
        <f>SUM(Tabelle2[[#This Row],[Jul 23 CF]:[Sep 23 CF]])</f>
        <v>0</v>
      </c>
      <c r="CR138" s="95">
        <f>SUM(Tabelle2[[#This Row],[Oct 23 CF]:[Dec 23 CF]])</f>
        <v>0</v>
      </c>
      <c r="CS138" s="95">
        <f>SUM(Tabelle2[[#This Row],[Jan 24 CF]:[Mar 24 CF]])</f>
        <v>0</v>
      </c>
      <c r="CT138" s="95">
        <f>SUM(Tabelle2[[#This Row],[Apr 24 CF]:[Jun 24 CF]])</f>
        <v>0</v>
      </c>
      <c r="CU138" s="95">
        <f>SUM(Tabelle2[[#This Row],[Jul 24 CF]:[Sep 24 CF]])</f>
        <v>0</v>
      </c>
      <c r="CV138" s="95">
        <f>SUM(Tabelle2[[#This Row],[Oct 24 CF]:[Dec 24 CF]])</f>
        <v>0</v>
      </c>
      <c r="CW138" s="98">
        <v>0</v>
      </c>
      <c r="CX138" s="275">
        <v>0</v>
      </c>
      <c r="CY138" s="98">
        <v>0</v>
      </c>
      <c r="CZ138" s="52">
        <v>0</v>
      </c>
      <c r="DA138" s="52">
        <f>SUM(Tabelle2[[#This Row],[Jan 22 CF]:[Dec 22 CF]])</f>
        <v>0</v>
      </c>
      <c r="DB138" s="98">
        <f>SUM(Tabelle2[[#This Row],[Jan 23 CF]:[Dec 23 CF]])</f>
        <v>0</v>
      </c>
      <c r="DC138" s="98">
        <f>SUM(Tabelle2[[#This Row],[Jan 24 CF]:[Dec 24 CF]])</f>
        <v>0</v>
      </c>
      <c r="DD138" s="98">
        <v>0</v>
      </c>
      <c r="DE138" s="98">
        <v>0</v>
      </c>
      <c r="DF138" s="98">
        <v>0</v>
      </c>
      <c r="DG138" s="98">
        <v>0</v>
      </c>
      <c r="DH138" s="98">
        <v>0</v>
      </c>
      <c r="DI138" s="98">
        <v>0</v>
      </c>
      <c r="DJ138" s="98">
        <v>0</v>
      </c>
      <c r="DK138" s="98">
        <v>0</v>
      </c>
      <c r="DL138" s="98">
        <v>0</v>
      </c>
      <c r="DM138" s="98">
        <v>0</v>
      </c>
      <c r="DN138" s="95"/>
      <c r="DO138" s="95"/>
      <c r="DP138" s="226">
        <v>0.95</v>
      </c>
      <c r="DQ138" s="226">
        <v>0.92500000000000004</v>
      </c>
      <c r="DR138" s="226">
        <v>0.8</v>
      </c>
      <c r="DS138" s="226">
        <v>0.85</v>
      </c>
      <c r="DT138" s="226">
        <v>0.9</v>
      </c>
      <c r="DU138" s="226">
        <v>0.9</v>
      </c>
      <c r="DV138" s="226">
        <v>0.9</v>
      </c>
      <c r="DW138" s="226">
        <v>0.9</v>
      </c>
      <c r="DX138" s="226">
        <v>0.9</v>
      </c>
      <c r="DY138" s="226">
        <v>0.9</v>
      </c>
      <c r="DZ138" s="226">
        <v>0.9</v>
      </c>
      <c r="EA138" s="226">
        <v>0.88</v>
      </c>
      <c r="EB138" s="226">
        <v>0.9</v>
      </c>
      <c r="EC138" s="226">
        <v>0.93</v>
      </c>
      <c r="ED138" s="226">
        <v>0.93</v>
      </c>
      <c r="EE138" s="226">
        <v>0.9</v>
      </c>
      <c r="EF138" s="316">
        <v>0.9</v>
      </c>
      <c r="EG138" s="316">
        <v>0.9</v>
      </c>
      <c r="EH138" s="316">
        <v>0.9</v>
      </c>
      <c r="EI138" s="226">
        <v>0.95</v>
      </c>
      <c r="EJ138" s="226">
        <v>0.95</v>
      </c>
      <c r="EK138" s="226">
        <v>0.95</v>
      </c>
      <c r="EL138" s="226">
        <v>0.97499999999999998</v>
      </c>
      <c r="EM138" s="226">
        <v>0.95</v>
      </c>
      <c r="EN138" s="226">
        <v>0.9</v>
      </c>
      <c r="EO138" s="226">
        <v>0.9</v>
      </c>
      <c r="EP138" s="226">
        <v>0.9</v>
      </c>
      <c r="EQ138" s="226">
        <v>0.9</v>
      </c>
      <c r="ER138" s="226">
        <v>0.9</v>
      </c>
      <c r="ES138" s="226">
        <v>0.9</v>
      </c>
      <c r="ET138" s="226">
        <v>0.9</v>
      </c>
      <c r="EU138" s="226">
        <v>0.9</v>
      </c>
      <c r="EV138" s="226">
        <v>0.9</v>
      </c>
      <c r="EW138" s="226">
        <v>0.9</v>
      </c>
      <c r="EX138" s="226">
        <v>0.9</v>
      </c>
      <c r="EY138" s="226">
        <v>0.9</v>
      </c>
      <c r="EZ138" s="316">
        <v>0.9</v>
      </c>
      <c r="FA138" s="226">
        <v>0.9</v>
      </c>
      <c r="FB138" s="226">
        <v>0.85</v>
      </c>
      <c r="FC138" s="226">
        <v>0.85</v>
      </c>
      <c r="FD138" s="226">
        <v>0.85</v>
      </c>
      <c r="FE138" s="226">
        <v>0.85</v>
      </c>
      <c r="FF138" s="226">
        <v>0.85</v>
      </c>
      <c r="FG138" s="226">
        <v>0.85</v>
      </c>
      <c r="FH138" s="226">
        <v>0.85</v>
      </c>
      <c r="FI138" s="226">
        <v>0.85</v>
      </c>
      <c r="FJ138" s="226">
        <v>0.85</v>
      </c>
      <c r="FK138" s="226">
        <v>0.85</v>
      </c>
      <c r="FL138" s="226">
        <v>0.85</v>
      </c>
      <c r="FM138" s="195">
        <f t="shared" si="114"/>
        <v>0</v>
      </c>
      <c r="FN138" s="195">
        <f t="shared" si="115"/>
        <v>0</v>
      </c>
      <c r="FO138" s="195">
        <f t="shared" si="116"/>
        <v>0</v>
      </c>
      <c r="FP138" s="195">
        <f t="shared" si="117"/>
        <v>0</v>
      </c>
      <c r="FQ138" s="195">
        <f t="shared" si="118"/>
        <v>0</v>
      </c>
      <c r="FR138" s="195">
        <f t="shared" si="119"/>
        <v>0</v>
      </c>
      <c r="FS138" s="195">
        <f t="shared" si="120"/>
        <v>0</v>
      </c>
      <c r="FT138" s="95">
        <f t="shared" si="121"/>
        <v>0</v>
      </c>
      <c r="FU138" s="95">
        <f t="shared" si="122"/>
        <v>0</v>
      </c>
      <c r="FV138" s="95">
        <f t="shared" si="123"/>
        <v>0</v>
      </c>
      <c r="FW138" s="95">
        <f t="shared" si="124"/>
        <v>0</v>
      </c>
      <c r="FX138" s="95">
        <f t="shared" si="125"/>
        <v>0</v>
      </c>
      <c r="FY138" s="95">
        <f t="shared" si="126"/>
        <v>0</v>
      </c>
      <c r="FZ138" s="95">
        <f t="shared" si="127"/>
        <v>0</v>
      </c>
      <c r="GA138" s="95">
        <f t="shared" si="107"/>
        <v>0</v>
      </c>
      <c r="GB138" s="95">
        <f t="shared" si="108"/>
        <v>0</v>
      </c>
      <c r="GC138" s="95">
        <f t="shared" si="109"/>
        <v>0</v>
      </c>
      <c r="GD138" s="95">
        <f t="shared" si="110"/>
        <v>0</v>
      </c>
      <c r="GE138" s="95">
        <f t="shared" si="111"/>
        <v>0</v>
      </c>
      <c r="GF138" s="95">
        <f t="shared" si="112"/>
        <v>0</v>
      </c>
      <c r="GG138" s="95">
        <f t="shared" si="113"/>
        <v>0</v>
      </c>
      <c r="GH138" s="95">
        <f t="shared" si="128"/>
        <v>0</v>
      </c>
      <c r="GI138" s="95">
        <f>BW138*Tabelle2[[#This Row],[Nov 2023 AF]]</f>
        <v>0</v>
      </c>
      <c r="GJ138" s="95">
        <f>BX138*Tabelle2[[#This Row],[Dec 2023 AF]]</f>
        <v>0</v>
      </c>
      <c r="GK138" s="95">
        <f>BY138*Tabelle2[[#This Row],[Jan 2024 AF]]</f>
        <v>0</v>
      </c>
      <c r="GL138" s="95">
        <f>BZ138*Tabelle2[[#This Row],[Feb 2024 AF]]</f>
        <v>0</v>
      </c>
      <c r="GM138" s="95">
        <f>CA138*Tabelle2[[#This Row],[Mar 2024 AF]]</f>
        <v>0</v>
      </c>
      <c r="GN138" s="95">
        <f>CB138*Tabelle2[[#This Row],[Apr 2024 AF]]</f>
        <v>0</v>
      </c>
      <c r="GO138" s="95">
        <f>CC138*Tabelle2[[#This Row],[May 2024 AF]]</f>
        <v>0</v>
      </c>
      <c r="GP138" s="95">
        <f>CD138*Tabelle2[[#This Row],[Jun 2024 AF]]</f>
        <v>0</v>
      </c>
      <c r="GQ138" s="95">
        <f>CE138*Tabelle2[[#This Row],[Jul 2024 AF]]</f>
        <v>0</v>
      </c>
      <c r="GR138" s="95">
        <f>CF138*Tabelle2[[#This Row],[Aug 2024 AF]]</f>
        <v>0</v>
      </c>
      <c r="GS138" s="95">
        <f>CG138*Tabelle2[[#This Row],[Sep 2024 AF]]</f>
        <v>0</v>
      </c>
      <c r="GT138" s="95">
        <f>CH138*Tabelle2[[#This Row],[Oct 2024 AF]]</f>
        <v>0</v>
      </c>
      <c r="GU138" s="95">
        <f>CI138*Tabelle2[[#This Row],[Nov 2024 AF]]</f>
        <v>0</v>
      </c>
      <c r="GV138" s="95">
        <f>CJ138*Tabelle2[[#This Row],[Dec 2024 AF]]</f>
        <v>0</v>
      </c>
      <c r="GW138" s="95">
        <f>SUM(Tabelle2[[#This Row],[Jan 22 NF]:[Mar 22 NF]])</f>
        <v>0</v>
      </c>
      <c r="GX138" s="95">
        <f>SUM(Tabelle2[[#This Row],[Apr 22 NF]:[Jun 22 NF]])</f>
        <v>0</v>
      </c>
      <c r="GY138" s="95">
        <f>SUM(Tabelle2[[#This Row],[Jul 22 NF]:[Sep 22 NF]])</f>
        <v>0</v>
      </c>
      <c r="GZ138" s="95">
        <f>SUM(Tabelle2[[#This Row],[Oct 22 NF]:[Dec 22 NF]])</f>
        <v>0</v>
      </c>
      <c r="HA138" s="98">
        <f>SUM(Tabelle2[[#This Row],[Jan 23 NF]:[Mar 23 NF]])</f>
        <v>0</v>
      </c>
      <c r="HB138" s="98">
        <f>SUM(Tabelle2[[#This Row],[Apr 23 NF]:[Jun 23 NF]])</f>
        <v>0</v>
      </c>
      <c r="HC138" s="98">
        <f>SUM(Tabelle2[[#This Row],[Jul 23 NF]:[Sep 23 NF]])</f>
        <v>0</v>
      </c>
      <c r="HD138" s="98">
        <f>SUM(Tabelle2[[#This Row],[Oct 23 NF]:[Dec 23 NF]])</f>
        <v>0</v>
      </c>
      <c r="HE138" s="95">
        <f>SUM(Tabelle2[[#This Row],[Jan 24 NF]:[Mar 24 NF]])</f>
        <v>0</v>
      </c>
      <c r="HF138" s="98">
        <f>SUM(Tabelle2[[#This Row],[Apr 24 NF]:[Jun 24 NF]])</f>
        <v>0</v>
      </c>
      <c r="HG138" s="98">
        <f>SUM(Tabelle2[[#This Row],[Jul 24 NF]:[Sep 24 NF]])</f>
        <v>0</v>
      </c>
      <c r="HH138" s="98">
        <f>SUM(Tabelle2[[#This Row],[Oct 24 NF]:[Dec 24 NF]])</f>
        <v>0</v>
      </c>
      <c r="HI138" s="95">
        <v>0</v>
      </c>
      <c r="HJ138" s="95">
        <v>0</v>
      </c>
      <c r="HK138" s="95">
        <v>0</v>
      </c>
      <c r="HL138" s="95">
        <v>0</v>
      </c>
      <c r="HM138" s="95">
        <v>0</v>
      </c>
      <c r="HN138" s="95">
        <v>0</v>
      </c>
      <c r="HO138" s="95">
        <v>0</v>
      </c>
      <c r="HP138" s="95">
        <v>0</v>
      </c>
      <c r="HQ138" s="95">
        <v>0</v>
      </c>
      <c r="HR138" s="95">
        <v>0</v>
      </c>
      <c r="HS138" s="95">
        <v>0</v>
      </c>
      <c r="HT138" s="95">
        <v>0</v>
      </c>
      <c r="HU138" s="95">
        <v>-30</v>
      </c>
      <c r="HV138" s="98">
        <v>0</v>
      </c>
      <c r="HW138" s="98">
        <v>0</v>
      </c>
      <c r="HX138" s="98">
        <v>0</v>
      </c>
      <c r="HY138" s="98">
        <v>0</v>
      </c>
      <c r="HZ138" s="98">
        <f>SUM(Tabelle2[[#This Row],[Jan 22 NF]:[Dec 22 NF]])</f>
        <v>0</v>
      </c>
      <c r="IA138" s="98">
        <f>SUM(Tabelle2[[#This Row],[Jan 23 NF]:[Dec 23 NF]])</f>
        <v>0</v>
      </c>
      <c r="IB138" s="98">
        <f>SUM(Tabelle2[[#This Row],[Jan 24 NF]:[Dec 24 NF]])</f>
        <v>0</v>
      </c>
      <c r="IC138" s="98">
        <f>IFERROR(Tabelle2[[#This Row],[2025 CF]]*Tabelle2[[#This Row],[2025 AF]],0)</f>
        <v>0</v>
      </c>
      <c r="ID138" s="98">
        <f>IFERROR(Tabelle2[[#This Row],[2026 CF]]*Tabelle2[[#This Row],[2026 AF]],0)</f>
        <v>0</v>
      </c>
      <c r="IE138" s="98">
        <f>IFERROR(Tabelle2[[#This Row],[2027 CF]]*Tabelle2[[#This Row],[2027 AF]],0)</f>
        <v>0</v>
      </c>
      <c r="IF138" s="98">
        <f>IFERROR(Tabelle2[[#This Row],[2028 CF]]*Tabelle2[[#This Row],[2028 AF]],0)</f>
        <v>0</v>
      </c>
      <c r="IG138" s="98">
        <f>IFERROR(Tabelle2[[#This Row],[2029 CF]]*Tabelle2[[#This Row],[2029 AF]],0)</f>
        <v>0</v>
      </c>
      <c r="IH138" s="98">
        <f>IFERROR(Tabelle2[[#This Row],[2030 CF]]*Tabelle2[[#This Row],[2030 AF]],0)</f>
        <v>0</v>
      </c>
      <c r="II138" s="98">
        <f>IFERROR(Tabelle2[[#This Row],[2031 CF]]*Tabelle2[[#This Row],[2031 AF]],0)</f>
        <v>0</v>
      </c>
      <c r="IJ138" s="98">
        <f>IFERROR(Tabelle2[[#This Row],[2032 CF]]*Tabelle2[[#This Row],[2032 AF]],0)</f>
        <v>0</v>
      </c>
      <c r="IK138" s="98">
        <f>IFERROR(Tabelle2[[#This Row],[2033 CF]]*Tabelle2[[#This Row],[2033 AF]],0)</f>
        <v>0</v>
      </c>
      <c r="IL138" s="98">
        <f>IFERROR(Tabelle2[[#This Row],[2034 CF]]*Tabelle2[[#This Row],[2034 AF]],0)</f>
        <v>0</v>
      </c>
      <c r="IM138" s="98">
        <f>IFERROR(Tabelle2[[#This Row],[2035 CF]]*Tabelle2[[#This Row],[2035 AF]],0)</f>
        <v>0</v>
      </c>
      <c r="IN138" s="51">
        <v>0</v>
      </c>
      <c r="IO138" s="51">
        <v>0</v>
      </c>
      <c r="IP138" s="51">
        <v>0</v>
      </c>
      <c r="IQ138" s="51">
        <v>0</v>
      </c>
      <c r="IR138" s="51">
        <v>0</v>
      </c>
      <c r="IS138" s="51">
        <v>0</v>
      </c>
      <c r="IT138" s="51">
        <v>0</v>
      </c>
      <c r="IU138" s="51">
        <v>0</v>
      </c>
      <c r="IV138" s="51">
        <v>0</v>
      </c>
      <c r="IW138" s="51">
        <v>0</v>
      </c>
      <c r="IX138" s="51">
        <v>0</v>
      </c>
      <c r="IY138" s="51">
        <v>0</v>
      </c>
      <c r="IZ138" s="199">
        <v>0</v>
      </c>
      <c r="JA138" s="199">
        <v>0</v>
      </c>
      <c r="JB138" s="199">
        <v>0</v>
      </c>
      <c r="JC138" s="199">
        <v>0</v>
      </c>
      <c r="JD138" s="199">
        <v>0</v>
      </c>
      <c r="JE138" s="196">
        <v>0</v>
      </c>
      <c r="JF138" s="196">
        <v>0</v>
      </c>
      <c r="JG138" s="196">
        <v>0</v>
      </c>
      <c r="JH138" s="196">
        <v>0</v>
      </c>
      <c r="JI138" s="196">
        <v>0</v>
      </c>
      <c r="JJ138" s="196">
        <v>0</v>
      </c>
      <c r="JK138" s="196">
        <v>0</v>
      </c>
      <c r="JL138" s="196">
        <v>0</v>
      </c>
      <c r="JM138" s="196">
        <v>0</v>
      </c>
      <c r="JN138" s="196">
        <v>0</v>
      </c>
      <c r="JO138" s="196">
        <v>0</v>
      </c>
      <c r="JP138" s="196">
        <v>0</v>
      </c>
      <c r="JQ138" s="196">
        <f>SUM(Tabelle2[[#This Row],[Jan-23B]:[Mar-23B]])</f>
        <v>0</v>
      </c>
      <c r="JR138" s="196">
        <f>SUM(Tabelle2[[#This Row],[Apr-23B]:[Jun-23B]])</f>
        <v>0</v>
      </c>
      <c r="JS138" s="196">
        <f>SUM(Tabelle2[[#This Row],[Jul-23B]:[Sep-23B]])</f>
        <v>0</v>
      </c>
      <c r="JT138" s="196">
        <f>SUM(Tabelle2[[#This Row],[Oct-23B]:[Dec-23B]])</f>
        <v>0</v>
      </c>
      <c r="JU138" s="196">
        <f>SUM(Tabelle2[[#This Row],[1Q23 B1]:[4Q23 B]])</f>
        <v>0</v>
      </c>
      <c r="JV138" s="196">
        <v>0</v>
      </c>
      <c r="JW138" s="196">
        <v>0</v>
      </c>
      <c r="JX138" s="196">
        <v>0</v>
      </c>
      <c r="JY138" s="196">
        <v>0</v>
      </c>
      <c r="JZ138" s="196">
        <v>0</v>
      </c>
      <c r="KA138" s="196">
        <v>0</v>
      </c>
      <c r="KB138" s="196">
        <v>0</v>
      </c>
      <c r="KC138" s="196">
        <v>0</v>
      </c>
      <c r="KD138" s="196">
        <v>0</v>
      </c>
      <c r="KE138" s="196">
        <v>0</v>
      </c>
      <c r="KF138" s="196" t="str">
        <f>IF(SUM(Tabelle2[[#This Row],[2018 NF]:[2028 NF]],Tabelle2[[#This Row],[2023 B]])&gt;0,"yes","no")</f>
        <v>no</v>
      </c>
      <c r="KG138" s="196">
        <f>IFERROR(INDEX(Tabelle2[[#Headers],[2005 NF]:[2034 NF]],MATCH(TRUE,INDEX(Tabelle2[[#This Row],[2005 NF]:[2034 NF]]&gt;1000,),0)),0)</f>
        <v>0</v>
      </c>
      <c r="KH138" s="196">
        <f>IFERROR(LOOKUP(2,1/(Tabelle2[[#This Row],[2005 NF]:[2035 NF]]&gt;1000),Tabelle2[[#Headers],[2005 NF]:[2035 NF]]),0)</f>
        <v>0</v>
      </c>
      <c r="KI138" s="196">
        <f>SUM(Tabelle2[[#This Row],[Jan 23 NF]:[Mar 23 NF]])</f>
        <v>0</v>
      </c>
      <c r="KJ138" s="196">
        <f>SUM(Tabelle2[[#This Row],[Jan-23B]:[Mar-23B]])</f>
        <v>0</v>
      </c>
      <c r="KK138" s="52">
        <v>0</v>
      </c>
      <c r="KL138" s="52">
        <v>0</v>
      </c>
      <c r="KM138" s="52">
        <v>0</v>
      </c>
      <c r="KN138" s="52">
        <v>0</v>
      </c>
      <c r="KO138" s="52">
        <v>0</v>
      </c>
      <c r="KP138" s="52">
        <v>0</v>
      </c>
      <c r="KQ138" s="52">
        <v>0</v>
      </c>
      <c r="KR138" s="52">
        <v>0</v>
      </c>
      <c r="KS138" s="52">
        <v>0</v>
      </c>
      <c r="KT138" s="52">
        <v>0</v>
      </c>
      <c r="KU138" s="52">
        <v>0</v>
      </c>
      <c r="KV138" s="52">
        <v>0</v>
      </c>
      <c r="KW138" s="52">
        <v>0</v>
      </c>
      <c r="KX138" s="52">
        <v>0</v>
      </c>
      <c r="KY138" s="52">
        <v>0</v>
      </c>
      <c r="KZ138" s="52">
        <v>0</v>
      </c>
      <c r="LA138" s="52" t="e">
        <f>$AV138*2.204623/#REF!*$AP138*Tabelle2[[#This Row],[May 23 NF]]</f>
        <v>#REF!</v>
      </c>
      <c r="LB138" s="52" t="e">
        <f>$AV138*2.204623/#REF!*$AP138*Tabelle2[[#This Row],[Jun 23 NF]]</f>
        <v>#REF!</v>
      </c>
      <c r="LC138" s="52" t="e">
        <f>$AV138*2.204623/#REF!*$AP138*Tabelle2[[#This Row],[Jul 23 NF]]</f>
        <v>#REF!</v>
      </c>
      <c r="LD138" s="52" t="e">
        <f>$AV138*2.204623/#REF!*$AP138*Tabelle2[[#This Row],[Aug 23 NF]]</f>
        <v>#REF!</v>
      </c>
      <c r="LE138" s="52" t="e">
        <f>$AV138*2.204623/#REF!*$AP138*Tabelle2[[#This Row],[Sep 23 NF]]</f>
        <v>#REF!</v>
      </c>
      <c r="LF138" s="52" t="e">
        <f>$AV138*2.204623/#REF!*$AP138*Tabelle2[[#This Row],[Oct 23 NF]]</f>
        <v>#REF!</v>
      </c>
      <c r="LG138" s="52" t="e">
        <f>$AV138*2.204623/#REF!*$AP138*Tabelle2[[#This Row],[Nov 23 NF]]</f>
        <v>#REF!</v>
      </c>
      <c r="LH138" s="52" t="e">
        <f>$AV138*2.204623/#REF!*$AP138*Tabelle2[[#This Row],[Dec 23 NF]]</f>
        <v>#REF!</v>
      </c>
      <c r="LI138" s="52" t="e">
        <f>$AV138*2.204623/#REF!*$AP138*Tabelle2[[#This Row],[Jan 24 NF]]</f>
        <v>#REF!</v>
      </c>
      <c r="LJ138" s="52" t="e">
        <f>$AV138*2.204623/#REF!*$AP138*Tabelle2[[#This Row],[Feb 24 NF]]</f>
        <v>#REF!</v>
      </c>
      <c r="LK138" s="52" t="e">
        <f>$AV138*2.204623/#REF!*$AP138*Tabelle2[[#This Row],[Mar 24 NF]]</f>
        <v>#REF!</v>
      </c>
      <c r="LL138" s="52" t="e">
        <f>$AV138*2.204623/#REF!*$AP138*Tabelle2[[#This Row],[Apr 24 NF]]</f>
        <v>#REF!</v>
      </c>
      <c r="LM138" s="52" t="e">
        <f>$AV138*2.204623/#REF!*$AP138*Tabelle2[[#This Row],[May 24 NF]]</f>
        <v>#REF!</v>
      </c>
      <c r="LN138" s="52" t="e">
        <f>$AV138*2.204623/#REF!*$AP138*Tabelle2[[#This Row],[Jun 24 NF]]</f>
        <v>#REF!</v>
      </c>
      <c r="LO138" s="52" t="e">
        <f>$AV138*2.204623/#REF!*$AP138*Tabelle2[[#This Row],[Jul 24 NF]]</f>
        <v>#REF!</v>
      </c>
      <c r="LP138" s="52" t="e">
        <f>$AV138*2.204623/#REF!*$AP138*Tabelle2[[#This Row],[Aug 24 NF]]</f>
        <v>#REF!</v>
      </c>
      <c r="LQ138" s="52" t="e">
        <f>$AV138*2.204623/#REF!*$AP138*Tabelle2[[#This Row],[Sep 24 NF]]</f>
        <v>#REF!</v>
      </c>
      <c r="LR138" s="52" t="e">
        <f>$AV138*2.204623/#REF!*$AP138*Tabelle2[[#This Row],[Oct 24 NF]]</f>
        <v>#REF!</v>
      </c>
      <c r="LS138" s="52" t="e">
        <f>$AV138*2.204623/#REF!*$AP138*Tabelle2[[#This Row],[Nov 24 NF]]</f>
        <v>#REF!</v>
      </c>
      <c r="LT138" s="52" t="e">
        <f>$AV138*2.204623/#REF!*$AP138*Tabelle2[[#This Row],[Dec 24 NF]]</f>
        <v>#REF!</v>
      </c>
      <c r="LU138" s="198">
        <f>SUM(Tabelle2[[#This Row],[Jan 22 EV]:[Mar 22 EV]])</f>
        <v>0</v>
      </c>
      <c r="LV138" s="198">
        <f>SUM(Tabelle2[[#This Row],[Apr 22 EV]:[Jun 22 EV]])</f>
        <v>0</v>
      </c>
      <c r="LW138" s="198">
        <f>SUM(Tabelle2[[#This Row],[Jul 22 EV]:[Sep 22 EV]])</f>
        <v>0</v>
      </c>
      <c r="LX138" s="198">
        <f>SUM(Tabelle2[[#This Row],[Oct 22 EV]:[Dec 22 EV]])</f>
        <v>0</v>
      </c>
      <c r="LY138" s="198">
        <f>SUM(Tabelle2[[#This Row],[Jan 23 EV]:[Mar 23 EV]])</f>
        <v>0</v>
      </c>
      <c r="LZ138" s="198" t="e">
        <f>SUM(Tabelle2[[#This Row],[Apr 23 EV]:[Jun 23 EV]])</f>
        <v>#REF!</v>
      </c>
      <c r="MA138" s="198" t="e">
        <f>SUM(Tabelle2[[#This Row],[Jul 23 EV]:[Sep 23 EV]])</f>
        <v>#REF!</v>
      </c>
      <c r="MB138" s="198" t="e">
        <f>SUM(Tabelle2[[#This Row],[Oct 23 EV]:[Dec 23 EV]])</f>
        <v>#REF!</v>
      </c>
      <c r="MC138" s="198" t="e">
        <f>SUM(Tabelle2[[#This Row],[Jan 24 EV]:[Mar 24 EV]])</f>
        <v>#REF!</v>
      </c>
      <c r="MD138" s="198" t="e">
        <f>SUM(Tabelle2[[#This Row],[Apr 24 EV]:[Jun 24 EV]])</f>
        <v>#REF!</v>
      </c>
      <c r="ME138" s="198" t="e">
        <f>SUM(Tabelle2[[#This Row],[Jul 24 EV]:[Sep 24 EV]])</f>
        <v>#REF!</v>
      </c>
      <c r="MF138" s="198" t="e">
        <f>SUM(Tabelle2[[#This Row],[Oct 24 EV]:[Dec 24 EV]])</f>
        <v>#REF!</v>
      </c>
      <c r="MG138" s="68">
        <v>0</v>
      </c>
      <c r="MH138" s="68">
        <v>0</v>
      </c>
      <c r="MI138" s="68">
        <v>0</v>
      </c>
      <c r="MJ138" s="68">
        <v>0</v>
      </c>
      <c r="MK138" s="68">
        <v>0</v>
      </c>
      <c r="ML138" s="68">
        <v>0</v>
      </c>
      <c r="MM138" s="68">
        <v>0</v>
      </c>
      <c r="MN138" s="68">
        <v>0</v>
      </c>
      <c r="MO138" s="68">
        <v>0</v>
      </c>
      <c r="MP138" s="98">
        <v>0</v>
      </c>
      <c r="MQ138" s="98" t="e">
        <f>$AS138*2.204623/#REF!*$AP138*HU138</f>
        <v>#REF!</v>
      </c>
      <c r="MR138" s="98" t="e">
        <f>$AT138*2.204623/#REF!*$AP138*HV138</f>
        <v>#REF!</v>
      </c>
      <c r="MS138" s="98">
        <v>0</v>
      </c>
      <c r="MT138" s="98">
        <v>0</v>
      </c>
      <c r="MU138" s="98">
        <v>0</v>
      </c>
      <c r="MV138" s="98">
        <f>SUM(Tabelle2[[#This Row],[Jan 22 EV]:[Dec 22 EV]])</f>
        <v>0</v>
      </c>
      <c r="MW138" s="98" t="e">
        <f>SUM(Tabelle2[[#This Row],[Jan 23 EV]:[Dec 23 EV]])</f>
        <v>#REF!</v>
      </c>
      <c r="MX138" s="98" t="e">
        <f>SUM(Tabelle2[[#This Row],[Jan 24 EV]:[Dec 24 EV]])</f>
        <v>#REF!</v>
      </c>
      <c r="MY138" s="98">
        <f t="shared" si="95"/>
        <v>0</v>
      </c>
      <c r="MZ138" s="98">
        <f t="shared" si="96"/>
        <v>0</v>
      </c>
      <c r="NA138" s="98">
        <f t="shared" si="97"/>
        <v>0</v>
      </c>
      <c r="NB138" s="98">
        <f t="shared" si="98"/>
        <v>0</v>
      </c>
      <c r="NC138" s="52">
        <v>0</v>
      </c>
      <c r="ND138" s="52">
        <v>0</v>
      </c>
      <c r="NE138" s="52">
        <v>0</v>
      </c>
      <c r="NF138" s="52">
        <v>0</v>
      </c>
      <c r="NG138" s="52">
        <v>0</v>
      </c>
      <c r="NH138" s="52">
        <v>0</v>
      </c>
      <c r="NI138" s="52">
        <v>0</v>
      </c>
      <c r="NJ138" s="52">
        <v>0</v>
      </c>
      <c r="NK138" s="52">
        <v>0</v>
      </c>
      <c r="NL138" s="52">
        <v>0</v>
      </c>
      <c r="NM138" s="52">
        <v>0</v>
      </c>
      <c r="NN138" s="52">
        <v>0</v>
      </c>
      <c r="NO138" s="198">
        <f t="shared" si="102"/>
        <v>0</v>
      </c>
      <c r="NP138" s="198">
        <f t="shared" si="103"/>
        <v>0</v>
      </c>
      <c r="NQ138" s="198">
        <f t="shared" si="104"/>
        <v>0</v>
      </c>
      <c r="NR138" s="198">
        <f t="shared" si="105"/>
        <v>0</v>
      </c>
      <c r="NS138" s="198">
        <f t="shared" si="106"/>
        <v>0</v>
      </c>
      <c r="NT138" s="198">
        <v>0</v>
      </c>
      <c r="NU138" s="198">
        <v>0</v>
      </c>
      <c r="NV138" s="198">
        <v>0</v>
      </c>
      <c r="NW138" s="198">
        <v>0</v>
      </c>
      <c r="NX138" s="198">
        <v>0</v>
      </c>
      <c r="NY138" s="198">
        <v>0</v>
      </c>
      <c r="NZ138" s="198">
        <v>0</v>
      </c>
      <c r="OA138" s="198">
        <v>0</v>
      </c>
      <c r="OB138" s="198">
        <v>0</v>
      </c>
      <c r="OC138" s="198">
        <v>0</v>
      </c>
      <c r="OD138" s="198">
        <v>0</v>
      </c>
      <c r="OE138" s="198">
        <v>0</v>
      </c>
      <c r="OF138" s="198">
        <f>SUM(Tabelle2[[#This Row],[Jan 23 B EV]:[Mar 23 B EV]])</f>
        <v>0</v>
      </c>
      <c r="OG138" s="198">
        <f>SUM(Tabelle2[[#This Row],[Apr 23 B EV]:[Jun 23 B EV]])</f>
        <v>0</v>
      </c>
      <c r="OH138" s="198">
        <f>SUM(Tabelle2[[#This Row],[Jul 23 B EV]:[Sep 23 B EV]])</f>
        <v>0</v>
      </c>
      <c r="OI138" s="198">
        <f>SUM(Tabelle2[[#This Row],[Oct 23 B EV]:[Dec 23 B EV]])</f>
        <v>0</v>
      </c>
      <c r="OJ138" s="198">
        <f>SUM(Tabelle2[[#This Row],[Jan 23 B EV]:[Dec 23 B EV]])</f>
        <v>0</v>
      </c>
      <c r="OK138" s="68"/>
      <c r="OL138" s="68"/>
      <c r="OM138" s="43" t="s">
        <v>973</v>
      </c>
      <c r="ON138" s="43">
        <v>0</v>
      </c>
      <c r="OO138" s="43">
        <v>0</v>
      </c>
      <c r="OP138" s="43">
        <v>0</v>
      </c>
      <c r="OQ138" s="68"/>
      <c r="OR138" s="68"/>
      <c r="OS138" s="68"/>
      <c r="OT138" s="68"/>
      <c r="OU138" s="68"/>
      <c r="OV138" s="68"/>
      <c r="OW138" s="68"/>
      <c r="OX138" s="198">
        <v>0</v>
      </c>
      <c r="OY138" s="198">
        <v>0</v>
      </c>
      <c r="OZ138" s="198">
        <v>0</v>
      </c>
      <c r="PA138" s="198">
        <v>0</v>
      </c>
      <c r="PB138" s="353">
        <v>0</v>
      </c>
      <c r="PC138" s="49" t="s">
        <v>57</v>
      </c>
      <c r="PD138" s="341" t="s">
        <v>40</v>
      </c>
      <c r="PE138" s="3" t="s">
        <v>159</v>
      </c>
      <c r="PF138" s="221" t="s">
        <v>39</v>
      </c>
      <c r="PG138" s="342">
        <v>0</v>
      </c>
      <c r="PH138" s="221">
        <v>0</v>
      </c>
      <c r="PI138" s="30">
        <v>1</v>
      </c>
      <c r="PJ138" s="30" t="s">
        <v>39</v>
      </c>
      <c r="PK138" s="30">
        <v>0</v>
      </c>
      <c r="PL138" s="30"/>
      <c r="PM138" s="334"/>
      <c r="PN138" s="341" t="s">
        <v>979</v>
      </c>
      <c r="PO138" s="334" t="s">
        <v>17</v>
      </c>
      <c r="PP138" s="200">
        <v>2579.1424208577623</v>
      </c>
      <c r="PQ138" s="56">
        <v>2390.5855887510174</v>
      </c>
      <c r="PR138" s="56">
        <v>2563.0833333333335</v>
      </c>
      <c r="PS138" s="56">
        <v>2595</v>
      </c>
      <c r="PT138" s="200">
        <v>2321.6666666666665</v>
      </c>
      <c r="PU138" s="200">
        <v>2229.5416666666665</v>
      </c>
      <c r="PV138" s="200">
        <v>2983.4976851851857</v>
      </c>
      <c r="PW138" s="200">
        <v>3542.4709444775326</v>
      </c>
      <c r="PX138" s="200" t="e">
        <f>IF($PI138=1,SUMIF(#REF!,$PF138,#REF!),SUMIF(#REF!,$PJ138,#REF!))</f>
        <v>#REF!</v>
      </c>
      <c r="PY138" s="200" t="e">
        <f>IF($PI138=1,SUMIF(#REF!,$PF138,#REF!),SUMIF(#REF!,$PJ138,#REF!))</f>
        <v>#REF!</v>
      </c>
      <c r="PZ138" s="200" t="e">
        <f>IF($PI138=1,SUMIF(#REF!,$PF138,#REF!),SUMIF(#REF!,$PJ138,#REF!))</f>
        <v>#REF!</v>
      </c>
      <c r="QA138" s="200" t="e">
        <f>IF($PI138=1,SUMIF(#REF!,$PF138,#REF!),SUMIF(#REF!,$PJ138,#REF!))</f>
        <v>#REF!</v>
      </c>
      <c r="QB138" s="200" t="e">
        <f>IF($PI138=1,SUMIF(#REF!,$PF138,#REF!),SUMIF(#REF!,$PJ138,#REF!))</f>
        <v>#REF!</v>
      </c>
      <c r="QC138" s="200" t="e">
        <f>IF($PI138=1,SUMIF(#REF!,$PF138,#REF!),SUMIF(#REF!,$PJ138,#REF!))</f>
        <v>#REF!</v>
      </c>
      <c r="QD138" s="57">
        <f t="shared" si="99"/>
        <v>3.987496762036697</v>
      </c>
      <c r="QE138" s="57">
        <f t="shared" si="100"/>
        <v>4.2752229999999996</v>
      </c>
      <c r="QF138" s="57">
        <f t="shared" si="94"/>
        <v>4.3284599999999998</v>
      </c>
      <c r="QG138" s="57">
        <f t="shared" si="101"/>
        <v>3.8725399999999994</v>
      </c>
      <c r="QH138" s="57">
        <f t="shared" si="129"/>
        <v>3.7188754999999998</v>
      </c>
      <c r="QI138" s="57">
        <f t="shared" si="130"/>
        <v>4.9764741388888893</v>
      </c>
      <c r="QJ138" s="57">
        <f>IF(Tabelle2[[#This Row],[Index and Premium Usage]]=1,($AW138*(1+$AZ138))*(PW138*(1+$PG138)+$PH138)/1000,($AW138*(1+$AZ138))*(PW138*(1+$PG138)+$PK138)/1000)</f>
        <v>5.9088415353885235</v>
      </c>
      <c r="QK138" s="57" t="e">
        <f>IF($PI138=1,($AW138*(1+$AY138))*(PX138*(1+$PG138)+$PH138)/1000,($AW138*(1+$AZ138))*(PX138*(1+$PG138)+$PK138+Tabelle2[[#This Row],[Premium VW 2023]])/1000)</f>
        <v>#REF!</v>
      </c>
      <c r="QL138" s="57" t="e">
        <f t="shared" si="89"/>
        <v>#REF!</v>
      </c>
      <c r="QM138" s="57" t="e">
        <f t="shared" si="90"/>
        <v>#REF!</v>
      </c>
      <c r="QN138" s="57" t="e">
        <f t="shared" si="91"/>
        <v>#REF!</v>
      </c>
      <c r="QO138" s="57" t="e">
        <f t="shared" si="92"/>
        <v>#REF!</v>
      </c>
      <c r="QP138" s="57" t="e">
        <f t="shared" si="93"/>
        <v>#REF!</v>
      </c>
    </row>
    <row r="139" spans="1:458" ht="15" customHeight="1">
      <c r="A139" s="94" t="s">
        <v>864</v>
      </c>
      <c r="B139" s="94" t="s">
        <v>87</v>
      </c>
      <c r="C139" s="94" t="s">
        <v>1553</v>
      </c>
      <c r="D139" s="2" t="s">
        <v>108</v>
      </c>
      <c r="E139" s="173" t="s">
        <v>304</v>
      </c>
      <c r="F139" s="2" t="s">
        <v>304</v>
      </c>
      <c r="G139" s="2" t="s">
        <v>304</v>
      </c>
      <c r="H139" s="2" t="s">
        <v>1558</v>
      </c>
      <c r="I139" s="188" t="s">
        <v>248</v>
      </c>
      <c r="J139" s="2" t="s">
        <v>1400</v>
      </c>
      <c r="K139" s="2" t="s">
        <v>28</v>
      </c>
      <c r="L139" s="2" t="s">
        <v>28</v>
      </c>
      <c r="M139" s="2" t="s">
        <v>490</v>
      </c>
      <c r="N139" s="64"/>
      <c r="O139" s="64"/>
      <c r="P139" s="65"/>
      <c r="Q139" s="2"/>
      <c r="R139" s="63"/>
      <c r="S139" s="63"/>
      <c r="T139" s="94" t="s">
        <v>1282</v>
      </c>
      <c r="U139" s="63" t="s">
        <v>14</v>
      </c>
      <c r="V139" s="63"/>
      <c r="W139" s="63"/>
      <c r="X139" s="94"/>
      <c r="Y139" s="63" t="s">
        <v>235</v>
      </c>
      <c r="Z139" s="94" t="s">
        <v>261</v>
      </c>
      <c r="AA139" s="69" t="s">
        <v>491</v>
      </c>
      <c r="AB139" s="64"/>
      <c r="AC139" s="64" t="s">
        <v>1059</v>
      </c>
      <c r="AD139" s="63"/>
      <c r="AE139" s="63"/>
      <c r="AF139" s="63" t="s">
        <v>119</v>
      </c>
      <c r="AG139" s="2"/>
      <c r="AH139" s="2"/>
      <c r="AI139" s="2"/>
      <c r="AJ139" s="63" t="s">
        <v>120</v>
      </c>
      <c r="AK139" s="66"/>
      <c r="AL139" s="67"/>
      <c r="AM139" s="67"/>
      <c r="AN139" s="67"/>
      <c r="AO139" s="67"/>
      <c r="AP139" s="67">
        <v>1</v>
      </c>
      <c r="AQ139" s="78"/>
      <c r="AR139" s="37">
        <v>1.125</v>
      </c>
      <c r="AS139" s="67">
        <v>1.125</v>
      </c>
      <c r="AT139" s="67">
        <v>1.125</v>
      </c>
      <c r="AU139" s="67">
        <v>1.125</v>
      </c>
      <c r="AV139" s="67">
        <v>1.125</v>
      </c>
      <c r="AW139" s="33">
        <v>1.125</v>
      </c>
      <c r="AX139" s="193"/>
      <c r="AY139" s="36">
        <v>0.2</v>
      </c>
      <c r="AZ139" s="36">
        <v>0.2</v>
      </c>
      <c r="BA139" s="96">
        <v>0</v>
      </c>
      <c r="BB139" s="96">
        <v>0</v>
      </c>
      <c r="BC139" s="96">
        <v>0</v>
      </c>
      <c r="BD139" s="96">
        <v>0</v>
      </c>
      <c r="BE139" s="133">
        <v>0</v>
      </c>
      <c r="BF139" s="133">
        <v>0</v>
      </c>
      <c r="BG139" s="133">
        <v>0</v>
      </c>
      <c r="BH139" s="133">
        <v>0</v>
      </c>
      <c r="BI139" s="133">
        <v>0</v>
      </c>
      <c r="BJ139" s="133">
        <v>0</v>
      </c>
      <c r="BK139" s="133">
        <v>0</v>
      </c>
      <c r="BL139" s="133">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0</v>
      </c>
      <c r="CF139" s="96">
        <v>0</v>
      </c>
      <c r="CG139" s="96">
        <v>0</v>
      </c>
      <c r="CH139" s="96">
        <v>0</v>
      </c>
      <c r="CI139" s="96">
        <v>0</v>
      </c>
      <c r="CJ139" s="96">
        <v>0</v>
      </c>
      <c r="CK139" s="95">
        <f>SUM(Tabelle2[[#This Row],[Jan 22 CF]:[Mar 22 CF]])</f>
        <v>0</v>
      </c>
      <c r="CL139" s="95">
        <f>SUM(Tabelle2[[#This Row],[Apr 22 CF]:[Jun 22 CF]])</f>
        <v>0</v>
      </c>
      <c r="CM139" s="95">
        <f>SUM(Tabelle2[[#This Row],[Jul 22 CF]:[Sep 22 CF]])</f>
        <v>0</v>
      </c>
      <c r="CN139" s="95">
        <f>SUM(Tabelle2[[#This Row],[Oct 22 CF]:[Dec 22 CF]])</f>
        <v>0</v>
      </c>
      <c r="CO139" s="95">
        <f>SUM(Tabelle2[[#This Row],[Jan 23 CF]:[Mar 23 CF]])</f>
        <v>0</v>
      </c>
      <c r="CP139" s="95">
        <f>SUM(Tabelle2[[#This Row],[Apr 23 CF]:[Jun 23 CF]])</f>
        <v>0</v>
      </c>
      <c r="CQ139" s="95">
        <f>SUM(Tabelle2[[#This Row],[Jul 23 CF]:[Sep 23 CF]])</f>
        <v>0</v>
      </c>
      <c r="CR139" s="95">
        <f>SUM(Tabelle2[[#This Row],[Oct 23 CF]:[Dec 23 CF]])</f>
        <v>0</v>
      </c>
      <c r="CS139" s="95">
        <f>SUM(Tabelle2[[#This Row],[Jan 24 CF]:[Mar 24 CF]])</f>
        <v>0</v>
      </c>
      <c r="CT139" s="95">
        <f>SUM(Tabelle2[[#This Row],[Apr 24 CF]:[Jun 24 CF]])</f>
        <v>0</v>
      </c>
      <c r="CU139" s="95">
        <f>SUM(Tabelle2[[#This Row],[Jul 24 CF]:[Sep 24 CF]])</f>
        <v>0</v>
      </c>
      <c r="CV139" s="95">
        <f>SUM(Tabelle2[[#This Row],[Oct 24 CF]:[Dec 24 CF]])</f>
        <v>0</v>
      </c>
      <c r="CW139" s="98">
        <v>0</v>
      </c>
      <c r="CX139" s="275">
        <v>0</v>
      </c>
      <c r="CY139" s="98">
        <v>0</v>
      </c>
      <c r="CZ139" s="52">
        <v>0</v>
      </c>
      <c r="DA139" s="52">
        <f>SUM(Tabelle2[[#This Row],[Jan 22 CF]:[Dec 22 CF]])</f>
        <v>0</v>
      </c>
      <c r="DB139" s="98">
        <f>SUM(Tabelle2[[#This Row],[Jan 23 CF]:[Dec 23 CF]])</f>
        <v>0</v>
      </c>
      <c r="DC139" s="98">
        <f>SUM(Tabelle2[[#This Row],[Jan 24 CF]:[Dec 24 CF]])</f>
        <v>0</v>
      </c>
      <c r="DD139" s="98">
        <v>0</v>
      </c>
      <c r="DE139" s="98">
        <v>0</v>
      </c>
      <c r="DF139" s="98">
        <v>0</v>
      </c>
      <c r="DG139" s="98">
        <v>0</v>
      </c>
      <c r="DH139" s="98">
        <v>0</v>
      </c>
      <c r="DI139" s="98">
        <v>0</v>
      </c>
      <c r="DJ139" s="98">
        <v>0</v>
      </c>
      <c r="DK139" s="98">
        <v>0</v>
      </c>
      <c r="DL139" s="98">
        <v>0</v>
      </c>
      <c r="DM139" s="98">
        <v>0</v>
      </c>
      <c r="DN139" s="95"/>
      <c r="DO139" s="95"/>
      <c r="DP139" s="226">
        <v>0.95</v>
      </c>
      <c r="DQ139" s="226">
        <v>0.92500000000000004</v>
      </c>
      <c r="DR139" s="226">
        <v>0.8</v>
      </c>
      <c r="DS139" s="226">
        <v>0.85</v>
      </c>
      <c r="DT139" s="226">
        <v>0.9</v>
      </c>
      <c r="DU139" s="226">
        <v>0.9</v>
      </c>
      <c r="DV139" s="226">
        <v>0.9</v>
      </c>
      <c r="DW139" s="226">
        <v>0.9</v>
      </c>
      <c r="DX139" s="226">
        <v>0.9</v>
      </c>
      <c r="DY139" s="226">
        <v>0.9</v>
      </c>
      <c r="DZ139" s="226">
        <v>0.9</v>
      </c>
      <c r="EA139" s="226">
        <v>0.88</v>
      </c>
      <c r="EB139" s="226">
        <v>0.9</v>
      </c>
      <c r="EC139" s="226">
        <v>0.93</v>
      </c>
      <c r="ED139" s="226">
        <v>0.93</v>
      </c>
      <c r="EE139" s="226">
        <v>0.9</v>
      </c>
      <c r="EF139" s="316">
        <v>0.9</v>
      </c>
      <c r="EG139" s="316">
        <v>0.9</v>
      </c>
      <c r="EH139" s="316">
        <v>0.9</v>
      </c>
      <c r="EI139" s="226">
        <v>0.95</v>
      </c>
      <c r="EJ139" s="226">
        <v>0.95</v>
      </c>
      <c r="EK139" s="226">
        <v>0.95</v>
      </c>
      <c r="EL139" s="226">
        <v>0.97499999999999998</v>
      </c>
      <c r="EM139" s="226">
        <v>0.95</v>
      </c>
      <c r="EN139" s="226">
        <v>0.9</v>
      </c>
      <c r="EO139" s="226">
        <v>0.9</v>
      </c>
      <c r="EP139" s="226">
        <v>0.9</v>
      </c>
      <c r="EQ139" s="226">
        <v>0.9</v>
      </c>
      <c r="ER139" s="226">
        <v>0.9</v>
      </c>
      <c r="ES139" s="226">
        <v>0.9</v>
      </c>
      <c r="ET139" s="226">
        <v>0.9</v>
      </c>
      <c r="EU139" s="226">
        <v>0.9</v>
      </c>
      <c r="EV139" s="226">
        <v>0.9</v>
      </c>
      <c r="EW139" s="226">
        <v>0.9</v>
      </c>
      <c r="EX139" s="226">
        <v>0.9</v>
      </c>
      <c r="EY139" s="226">
        <v>0.9</v>
      </c>
      <c r="EZ139" s="316">
        <v>0.9</v>
      </c>
      <c r="FA139" s="226">
        <v>0.9</v>
      </c>
      <c r="FB139" s="226">
        <v>0.85</v>
      </c>
      <c r="FC139" s="226">
        <v>0.85</v>
      </c>
      <c r="FD139" s="226">
        <v>0.85</v>
      </c>
      <c r="FE139" s="226">
        <v>0.85</v>
      </c>
      <c r="FF139" s="226">
        <v>0.85</v>
      </c>
      <c r="FG139" s="226">
        <v>0.85</v>
      </c>
      <c r="FH139" s="226">
        <v>0.85</v>
      </c>
      <c r="FI139" s="226">
        <v>0.85</v>
      </c>
      <c r="FJ139" s="226">
        <v>0.85</v>
      </c>
      <c r="FK139" s="226">
        <v>0.85</v>
      </c>
      <c r="FL139" s="226">
        <v>0.85</v>
      </c>
      <c r="FM139" s="195">
        <f t="shared" si="114"/>
        <v>0</v>
      </c>
      <c r="FN139" s="195">
        <f t="shared" si="115"/>
        <v>0</v>
      </c>
      <c r="FO139" s="195">
        <f t="shared" si="116"/>
        <v>0</v>
      </c>
      <c r="FP139" s="195">
        <f t="shared" si="117"/>
        <v>0</v>
      </c>
      <c r="FQ139" s="195">
        <f t="shared" si="118"/>
        <v>0</v>
      </c>
      <c r="FR139" s="195">
        <f t="shared" si="119"/>
        <v>0</v>
      </c>
      <c r="FS139" s="195">
        <f t="shared" si="120"/>
        <v>0</v>
      </c>
      <c r="FT139" s="95">
        <f t="shared" si="121"/>
        <v>0</v>
      </c>
      <c r="FU139" s="95">
        <f t="shared" si="122"/>
        <v>0</v>
      </c>
      <c r="FV139" s="95">
        <f t="shared" si="123"/>
        <v>0</v>
      </c>
      <c r="FW139" s="95">
        <f t="shared" si="124"/>
        <v>0</v>
      </c>
      <c r="FX139" s="95">
        <f t="shared" si="125"/>
        <v>0</v>
      </c>
      <c r="FY139" s="95">
        <f t="shared" si="126"/>
        <v>0</v>
      </c>
      <c r="FZ139" s="95">
        <f t="shared" si="127"/>
        <v>0</v>
      </c>
      <c r="GA139" s="95">
        <f t="shared" si="107"/>
        <v>0</v>
      </c>
      <c r="GB139" s="95">
        <f t="shared" si="108"/>
        <v>0</v>
      </c>
      <c r="GC139" s="95">
        <f t="shared" si="109"/>
        <v>0</v>
      </c>
      <c r="GD139" s="95">
        <f t="shared" si="110"/>
        <v>0</v>
      </c>
      <c r="GE139" s="95">
        <f t="shared" si="111"/>
        <v>0</v>
      </c>
      <c r="GF139" s="95">
        <f t="shared" si="112"/>
        <v>0</v>
      </c>
      <c r="GG139" s="95">
        <f t="shared" si="113"/>
        <v>0</v>
      </c>
      <c r="GH139" s="95">
        <f t="shared" si="128"/>
        <v>0</v>
      </c>
      <c r="GI139" s="95">
        <f>BW139*Tabelle2[[#This Row],[Nov 2023 AF]]</f>
        <v>0</v>
      </c>
      <c r="GJ139" s="95">
        <f>BX139*Tabelle2[[#This Row],[Dec 2023 AF]]</f>
        <v>0</v>
      </c>
      <c r="GK139" s="95">
        <f>BY139*Tabelle2[[#This Row],[Jan 2024 AF]]</f>
        <v>0</v>
      </c>
      <c r="GL139" s="95">
        <f>BZ139*Tabelle2[[#This Row],[Feb 2024 AF]]</f>
        <v>0</v>
      </c>
      <c r="GM139" s="95">
        <f>CA139*Tabelle2[[#This Row],[Mar 2024 AF]]</f>
        <v>0</v>
      </c>
      <c r="GN139" s="95">
        <f>CB139*Tabelle2[[#This Row],[Apr 2024 AF]]</f>
        <v>0</v>
      </c>
      <c r="GO139" s="95">
        <f>CC139*Tabelle2[[#This Row],[May 2024 AF]]</f>
        <v>0</v>
      </c>
      <c r="GP139" s="95">
        <f>CD139*Tabelle2[[#This Row],[Jun 2024 AF]]</f>
        <v>0</v>
      </c>
      <c r="GQ139" s="95">
        <f>CE139*Tabelle2[[#This Row],[Jul 2024 AF]]</f>
        <v>0</v>
      </c>
      <c r="GR139" s="95">
        <f>CF139*Tabelle2[[#This Row],[Aug 2024 AF]]</f>
        <v>0</v>
      </c>
      <c r="GS139" s="95">
        <f>CG139*Tabelle2[[#This Row],[Sep 2024 AF]]</f>
        <v>0</v>
      </c>
      <c r="GT139" s="95">
        <f>CH139*Tabelle2[[#This Row],[Oct 2024 AF]]</f>
        <v>0</v>
      </c>
      <c r="GU139" s="95">
        <f>CI139*Tabelle2[[#This Row],[Nov 2024 AF]]</f>
        <v>0</v>
      </c>
      <c r="GV139" s="95">
        <f>CJ139*Tabelle2[[#This Row],[Dec 2024 AF]]</f>
        <v>0</v>
      </c>
      <c r="GW139" s="95">
        <f>SUM(Tabelle2[[#This Row],[Jan 22 NF]:[Mar 22 NF]])</f>
        <v>0</v>
      </c>
      <c r="GX139" s="95">
        <f>SUM(Tabelle2[[#This Row],[Apr 22 NF]:[Jun 22 NF]])</f>
        <v>0</v>
      </c>
      <c r="GY139" s="95">
        <f>SUM(Tabelle2[[#This Row],[Jul 22 NF]:[Sep 22 NF]])</f>
        <v>0</v>
      </c>
      <c r="GZ139" s="95">
        <f>SUM(Tabelle2[[#This Row],[Oct 22 NF]:[Dec 22 NF]])</f>
        <v>0</v>
      </c>
      <c r="HA139" s="98">
        <f>SUM(Tabelle2[[#This Row],[Jan 23 NF]:[Mar 23 NF]])</f>
        <v>0</v>
      </c>
      <c r="HB139" s="98">
        <f>SUM(Tabelle2[[#This Row],[Apr 23 NF]:[Jun 23 NF]])</f>
        <v>0</v>
      </c>
      <c r="HC139" s="98">
        <f>SUM(Tabelle2[[#This Row],[Jul 23 NF]:[Sep 23 NF]])</f>
        <v>0</v>
      </c>
      <c r="HD139" s="98">
        <f>SUM(Tabelle2[[#This Row],[Oct 23 NF]:[Dec 23 NF]])</f>
        <v>0</v>
      </c>
      <c r="HE139" s="95">
        <f>SUM(Tabelle2[[#This Row],[Jan 24 NF]:[Mar 24 NF]])</f>
        <v>0</v>
      </c>
      <c r="HF139" s="98">
        <f>SUM(Tabelle2[[#This Row],[Apr 24 NF]:[Jun 24 NF]])</f>
        <v>0</v>
      </c>
      <c r="HG139" s="98">
        <f>SUM(Tabelle2[[#This Row],[Jul 24 NF]:[Sep 24 NF]])</f>
        <v>0</v>
      </c>
      <c r="HH139" s="98">
        <f>SUM(Tabelle2[[#This Row],[Oct 24 NF]:[Dec 24 NF]])</f>
        <v>0</v>
      </c>
      <c r="HI139" s="95">
        <v>0</v>
      </c>
      <c r="HJ139" s="95">
        <v>0</v>
      </c>
      <c r="HK139" s="95">
        <v>0</v>
      </c>
      <c r="HL139" s="95">
        <v>0</v>
      </c>
      <c r="HM139" s="95">
        <v>0</v>
      </c>
      <c r="HN139" s="95">
        <v>0</v>
      </c>
      <c r="HO139" s="95">
        <v>0</v>
      </c>
      <c r="HP139" s="95">
        <v>0</v>
      </c>
      <c r="HQ139" s="95">
        <v>0</v>
      </c>
      <c r="HR139" s="95">
        <v>0</v>
      </c>
      <c r="HS139" s="95">
        <v>0</v>
      </c>
      <c r="HT139" s="95">
        <v>74</v>
      </c>
      <c r="HU139" s="95">
        <v>1</v>
      </c>
      <c r="HV139" s="98">
        <v>0</v>
      </c>
      <c r="HW139" s="98">
        <v>0</v>
      </c>
      <c r="HX139" s="98">
        <v>0</v>
      </c>
      <c r="HY139" s="98">
        <v>0</v>
      </c>
      <c r="HZ139" s="98">
        <f>SUM(Tabelle2[[#This Row],[Jan 22 NF]:[Dec 22 NF]])</f>
        <v>0</v>
      </c>
      <c r="IA139" s="98">
        <f>SUM(Tabelle2[[#This Row],[Jan 23 NF]:[Dec 23 NF]])</f>
        <v>0</v>
      </c>
      <c r="IB139" s="98">
        <f>SUM(Tabelle2[[#This Row],[Jan 24 NF]:[Dec 24 NF]])</f>
        <v>0</v>
      </c>
      <c r="IC139" s="98">
        <f>IFERROR(Tabelle2[[#This Row],[2025 CF]]*Tabelle2[[#This Row],[2025 AF]],0)</f>
        <v>0</v>
      </c>
      <c r="ID139" s="98">
        <f>IFERROR(Tabelle2[[#This Row],[2026 CF]]*Tabelle2[[#This Row],[2026 AF]],0)</f>
        <v>0</v>
      </c>
      <c r="IE139" s="98">
        <f>IFERROR(Tabelle2[[#This Row],[2027 CF]]*Tabelle2[[#This Row],[2027 AF]],0)</f>
        <v>0</v>
      </c>
      <c r="IF139" s="98">
        <f>IFERROR(Tabelle2[[#This Row],[2028 CF]]*Tabelle2[[#This Row],[2028 AF]],0)</f>
        <v>0</v>
      </c>
      <c r="IG139" s="98">
        <f>IFERROR(Tabelle2[[#This Row],[2029 CF]]*Tabelle2[[#This Row],[2029 AF]],0)</f>
        <v>0</v>
      </c>
      <c r="IH139" s="98">
        <f>IFERROR(Tabelle2[[#This Row],[2030 CF]]*Tabelle2[[#This Row],[2030 AF]],0)</f>
        <v>0</v>
      </c>
      <c r="II139" s="98">
        <f>IFERROR(Tabelle2[[#This Row],[2031 CF]]*Tabelle2[[#This Row],[2031 AF]],0)</f>
        <v>0</v>
      </c>
      <c r="IJ139" s="98">
        <f>IFERROR(Tabelle2[[#This Row],[2032 CF]]*Tabelle2[[#This Row],[2032 AF]],0)</f>
        <v>0</v>
      </c>
      <c r="IK139" s="98">
        <f>IFERROR(Tabelle2[[#This Row],[2033 CF]]*Tabelle2[[#This Row],[2033 AF]],0)</f>
        <v>0</v>
      </c>
      <c r="IL139" s="98">
        <f>IFERROR(Tabelle2[[#This Row],[2034 CF]]*Tabelle2[[#This Row],[2034 AF]],0)</f>
        <v>0</v>
      </c>
      <c r="IM139" s="98">
        <f>IFERROR(Tabelle2[[#This Row],[2035 CF]]*Tabelle2[[#This Row],[2035 AF]],0)</f>
        <v>0</v>
      </c>
      <c r="IN139" s="51">
        <v>0</v>
      </c>
      <c r="IO139" s="51">
        <v>0</v>
      </c>
      <c r="IP139" s="51">
        <v>0</v>
      </c>
      <c r="IQ139" s="51">
        <v>0</v>
      </c>
      <c r="IR139" s="51">
        <v>0</v>
      </c>
      <c r="IS139" s="51">
        <v>0</v>
      </c>
      <c r="IT139" s="51">
        <v>0</v>
      </c>
      <c r="IU139" s="51">
        <v>0</v>
      </c>
      <c r="IV139" s="51">
        <v>0</v>
      </c>
      <c r="IW139" s="51">
        <v>0</v>
      </c>
      <c r="IX139" s="51">
        <v>0</v>
      </c>
      <c r="IY139" s="51">
        <v>0</v>
      </c>
      <c r="IZ139" s="199">
        <v>0</v>
      </c>
      <c r="JA139" s="199">
        <v>0</v>
      </c>
      <c r="JB139" s="199">
        <v>0</v>
      </c>
      <c r="JC139" s="199">
        <v>0</v>
      </c>
      <c r="JD139" s="199">
        <v>0</v>
      </c>
      <c r="JE139" s="196">
        <v>0</v>
      </c>
      <c r="JF139" s="196">
        <v>0</v>
      </c>
      <c r="JG139" s="196">
        <v>0</v>
      </c>
      <c r="JH139" s="196">
        <v>0</v>
      </c>
      <c r="JI139" s="196">
        <v>0</v>
      </c>
      <c r="JJ139" s="196">
        <v>0</v>
      </c>
      <c r="JK139" s="196">
        <v>0</v>
      </c>
      <c r="JL139" s="196">
        <v>0</v>
      </c>
      <c r="JM139" s="196">
        <v>0</v>
      </c>
      <c r="JN139" s="196">
        <v>0</v>
      </c>
      <c r="JO139" s="196">
        <v>0</v>
      </c>
      <c r="JP139" s="196">
        <v>0</v>
      </c>
      <c r="JQ139" s="196">
        <f>SUM(Tabelle2[[#This Row],[Jan-23B]:[Mar-23B]])</f>
        <v>0</v>
      </c>
      <c r="JR139" s="196">
        <f>SUM(Tabelle2[[#This Row],[Apr-23B]:[Jun-23B]])</f>
        <v>0</v>
      </c>
      <c r="JS139" s="196">
        <f>SUM(Tabelle2[[#This Row],[Jul-23B]:[Sep-23B]])</f>
        <v>0</v>
      </c>
      <c r="JT139" s="196">
        <f>SUM(Tabelle2[[#This Row],[Oct-23B]:[Dec-23B]])</f>
        <v>0</v>
      </c>
      <c r="JU139" s="196">
        <f>SUM(Tabelle2[[#This Row],[1Q23 B1]:[4Q23 B]])</f>
        <v>0</v>
      </c>
      <c r="JV139" s="196">
        <v>0</v>
      </c>
      <c r="JW139" s="196">
        <v>0</v>
      </c>
      <c r="JX139" s="196">
        <v>0</v>
      </c>
      <c r="JY139" s="196">
        <v>0</v>
      </c>
      <c r="JZ139" s="196">
        <v>0</v>
      </c>
      <c r="KA139" s="196">
        <v>0</v>
      </c>
      <c r="KB139" s="196">
        <v>0</v>
      </c>
      <c r="KC139" s="196">
        <v>0</v>
      </c>
      <c r="KD139" s="196">
        <v>0</v>
      </c>
      <c r="KE139" s="196">
        <v>0</v>
      </c>
      <c r="KF139" s="196" t="str">
        <f>IF(SUM(Tabelle2[[#This Row],[2018 NF]:[2028 NF]],Tabelle2[[#This Row],[2023 B]])&gt;0,"yes","no")</f>
        <v>no</v>
      </c>
      <c r="KG139" s="196">
        <f>IFERROR(INDEX(Tabelle2[[#Headers],[2005 NF]:[2034 NF]],MATCH(TRUE,INDEX(Tabelle2[[#This Row],[2005 NF]:[2034 NF]]&gt;1000,),0)),0)</f>
        <v>0</v>
      </c>
      <c r="KH139" s="196">
        <f>IFERROR(LOOKUP(2,1/(Tabelle2[[#This Row],[2005 NF]:[2035 NF]]&gt;1000),Tabelle2[[#Headers],[2005 NF]:[2035 NF]]),0)</f>
        <v>0</v>
      </c>
      <c r="KI139" s="196">
        <f>SUM(Tabelle2[[#This Row],[Jan 23 NF]:[Mar 23 NF]])</f>
        <v>0</v>
      </c>
      <c r="KJ139" s="196">
        <f>SUM(Tabelle2[[#This Row],[Jan-23B]:[Mar-23B]])</f>
        <v>0</v>
      </c>
      <c r="KK139" s="52">
        <v>0</v>
      </c>
      <c r="KL139" s="52">
        <v>0</v>
      </c>
      <c r="KM139" s="52">
        <v>0</v>
      </c>
      <c r="KN139" s="52">
        <v>0</v>
      </c>
      <c r="KO139" s="52">
        <v>0</v>
      </c>
      <c r="KP139" s="52">
        <v>0</v>
      </c>
      <c r="KQ139" s="52">
        <v>0</v>
      </c>
      <c r="KR139" s="52">
        <v>0</v>
      </c>
      <c r="KS139" s="52">
        <v>0</v>
      </c>
      <c r="KT139" s="52">
        <v>0</v>
      </c>
      <c r="KU139" s="52">
        <v>0</v>
      </c>
      <c r="KV139" s="52">
        <v>0</v>
      </c>
      <c r="KW139" s="52">
        <v>0</v>
      </c>
      <c r="KX139" s="52">
        <v>0</v>
      </c>
      <c r="KY139" s="52">
        <v>0</v>
      </c>
      <c r="KZ139" s="52">
        <v>0</v>
      </c>
      <c r="LA139" s="52" t="e">
        <f>$AV139*2.204623/#REF!*$AP139*Tabelle2[[#This Row],[May 23 NF]]</f>
        <v>#REF!</v>
      </c>
      <c r="LB139" s="52" t="e">
        <f>$AV139*2.204623/#REF!*$AP139*Tabelle2[[#This Row],[Jun 23 NF]]</f>
        <v>#REF!</v>
      </c>
      <c r="LC139" s="52" t="e">
        <f>$AV139*2.204623/#REF!*$AP139*Tabelle2[[#This Row],[Jul 23 NF]]</f>
        <v>#REF!</v>
      </c>
      <c r="LD139" s="52" t="e">
        <f>$AV139*2.204623/#REF!*$AP139*Tabelle2[[#This Row],[Aug 23 NF]]</f>
        <v>#REF!</v>
      </c>
      <c r="LE139" s="52" t="e">
        <f>$AV139*2.204623/#REF!*$AP139*Tabelle2[[#This Row],[Sep 23 NF]]</f>
        <v>#REF!</v>
      </c>
      <c r="LF139" s="52" t="e">
        <f>$AV139*2.204623/#REF!*$AP139*Tabelle2[[#This Row],[Oct 23 NF]]</f>
        <v>#REF!</v>
      </c>
      <c r="LG139" s="52" t="e">
        <f>$AV139*2.204623/#REF!*$AP139*Tabelle2[[#This Row],[Nov 23 NF]]</f>
        <v>#REF!</v>
      </c>
      <c r="LH139" s="52" t="e">
        <f>$AV139*2.204623/#REF!*$AP139*Tabelle2[[#This Row],[Dec 23 NF]]</f>
        <v>#REF!</v>
      </c>
      <c r="LI139" s="52" t="e">
        <f>$AV139*2.204623/#REF!*$AP139*Tabelle2[[#This Row],[Jan 24 NF]]</f>
        <v>#REF!</v>
      </c>
      <c r="LJ139" s="52" t="e">
        <f>$AV139*2.204623/#REF!*$AP139*Tabelle2[[#This Row],[Feb 24 NF]]</f>
        <v>#REF!</v>
      </c>
      <c r="LK139" s="52" t="e">
        <f>$AV139*2.204623/#REF!*$AP139*Tabelle2[[#This Row],[Mar 24 NF]]</f>
        <v>#REF!</v>
      </c>
      <c r="LL139" s="52" t="e">
        <f>$AV139*2.204623/#REF!*$AP139*Tabelle2[[#This Row],[Apr 24 NF]]</f>
        <v>#REF!</v>
      </c>
      <c r="LM139" s="52" t="e">
        <f>$AV139*2.204623/#REF!*$AP139*Tabelle2[[#This Row],[May 24 NF]]</f>
        <v>#REF!</v>
      </c>
      <c r="LN139" s="52" t="e">
        <f>$AV139*2.204623/#REF!*$AP139*Tabelle2[[#This Row],[Jun 24 NF]]</f>
        <v>#REF!</v>
      </c>
      <c r="LO139" s="52" t="e">
        <f>$AV139*2.204623/#REF!*$AP139*Tabelle2[[#This Row],[Jul 24 NF]]</f>
        <v>#REF!</v>
      </c>
      <c r="LP139" s="52" t="e">
        <f>$AV139*2.204623/#REF!*$AP139*Tabelle2[[#This Row],[Aug 24 NF]]</f>
        <v>#REF!</v>
      </c>
      <c r="LQ139" s="52" t="e">
        <f>$AV139*2.204623/#REF!*$AP139*Tabelle2[[#This Row],[Sep 24 NF]]</f>
        <v>#REF!</v>
      </c>
      <c r="LR139" s="52" t="e">
        <f>$AV139*2.204623/#REF!*$AP139*Tabelle2[[#This Row],[Oct 24 NF]]</f>
        <v>#REF!</v>
      </c>
      <c r="LS139" s="52" t="e">
        <f>$AV139*2.204623/#REF!*$AP139*Tabelle2[[#This Row],[Nov 24 NF]]</f>
        <v>#REF!</v>
      </c>
      <c r="LT139" s="52" t="e">
        <f>$AV139*2.204623/#REF!*$AP139*Tabelle2[[#This Row],[Dec 24 NF]]</f>
        <v>#REF!</v>
      </c>
      <c r="LU139" s="198">
        <f>SUM(Tabelle2[[#This Row],[Jan 22 EV]:[Mar 22 EV]])</f>
        <v>0</v>
      </c>
      <c r="LV139" s="198">
        <f>SUM(Tabelle2[[#This Row],[Apr 22 EV]:[Jun 22 EV]])</f>
        <v>0</v>
      </c>
      <c r="LW139" s="198">
        <f>SUM(Tabelle2[[#This Row],[Jul 22 EV]:[Sep 22 EV]])</f>
        <v>0</v>
      </c>
      <c r="LX139" s="198">
        <f>SUM(Tabelle2[[#This Row],[Oct 22 EV]:[Dec 22 EV]])</f>
        <v>0</v>
      </c>
      <c r="LY139" s="198">
        <f>SUM(Tabelle2[[#This Row],[Jan 23 EV]:[Mar 23 EV]])</f>
        <v>0</v>
      </c>
      <c r="LZ139" s="198" t="e">
        <f>SUM(Tabelle2[[#This Row],[Apr 23 EV]:[Jun 23 EV]])</f>
        <v>#REF!</v>
      </c>
      <c r="MA139" s="198" t="e">
        <f>SUM(Tabelle2[[#This Row],[Jul 23 EV]:[Sep 23 EV]])</f>
        <v>#REF!</v>
      </c>
      <c r="MB139" s="198" t="e">
        <f>SUM(Tabelle2[[#This Row],[Oct 23 EV]:[Dec 23 EV]])</f>
        <v>#REF!</v>
      </c>
      <c r="MC139" s="198" t="e">
        <f>SUM(Tabelle2[[#This Row],[Jan 24 EV]:[Mar 24 EV]])</f>
        <v>#REF!</v>
      </c>
      <c r="MD139" s="198" t="e">
        <f>SUM(Tabelle2[[#This Row],[Apr 24 EV]:[Jun 24 EV]])</f>
        <v>#REF!</v>
      </c>
      <c r="ME139" s="198" t="e">
        <f>SUM(Tabelle2[[#This Row],[Jul 24 EV]:[Sep 24 EV]])</f>
        <v>#REF!</v>
      </c>
      <c r="MF139" s="198" t="e">
        <f>SUM(Tabelle2[[#This Row],[Oct 24 EV]:[Dec 24 EV]])</f>
        <v>#REF!</v>
      </c>
      <c r="MG139" s="68">
        <v>0</v>
      </c>
      <c r="MH139" s="68">
        <v>0</v>
      </c>
      <c r="MI139" s="68">
        <v>0</v>
      </c>
      <c r="MJ139" s="68">
        <v>0</v>
      </c>
      <c r="MK139" s="68">
        <v>0</v>
      </c>
      <c r="ML139" s="68">
        <v>0</v>
      </c>
      <c r="MM139" s="68">
        <v>0</v>
      </c>
      <c r="MN139" s="68">
        <v>0</v>
      </c>
      <c r="MO139" s="68">
        <v>0</v>
      </c>
      <c r="MP139" s="98">
        <v>6.117828825000001</v>
      </c>
      <c r="MQ139" s="98" t="e">
        <f>$AS139*2.204623/#REF!*$AP139*HU139</f>
        <v>#REF!</v>
      </c>
      <c r="MR139" s="98" t="e">
        <f>$AT139*2.204623/#REF!*$AP139*HV139</f>
        <v>#REF!</v>
      </c>
      <c r="MS139" s="98">
        <v>0</v>
      </c>
      <c r="MT139" s="98">
        <v>0</v>
      </c>
      <c r="MU139" s="98">
        <v>0</v>
      </c>
      <c r="MV139" s="98">
        <f>SUM(Tabelle2[[#This Row],[Jan 22 EV]:[Dec 22 EV]])</f>
        <v>0</v>
      </c>
      <c r="MW139" s="98" t="e">
        <f>SUM(Tabelle2[[#This Row],[Jan 23 EV]:[Dec 23 EV]])</f>
        <v>#REF!</v>
      </c>
      <c r="MX139" s="98" t="e">
        <f>SUM(Tabelle2[[#This Row],[Jan 24 EV]:[Dec 24 EV]])</f>
        <v>#REF!</v>
      </c>
      <c r="MY139" s="98">
        <f t="shared" si="95"/>
        <v>0</v>
      </c>
      <c r="MZ139" s="98">
        <f t="shared" si="96"/>
        <v>0</v>
      </c>
      <c r="NA139" s="98">
        <f t="shared" si="97"/>
        <v>0</v>
      </c>
      <c r="NB139" s="98">
        <f t="shared" si="98"/>
        <v>0</v>
      </c>
      <c r="NC139" s="52">
        <v>0</v>
      </c>
      <c r="ND139" s="52">
        <v>0</v>
      </c>
      <c r="NE139" s="52">
        <v>0</v>
      </c>
      <c r="NF139" s="52">
        <v>0</v>
      </c>
      <c r="NG139" s="52">
        <v>0</v>
      </c>
      <c r="NH139" s="52">
        <v>0</v>
      </c>
      <c r="NI139" s="52">
        <v>0</v>
      </c>
      <c r="NJ139" s="52">
        <v>0</v>
      </c>
      <c r="NK139" s="52">
        <v>0</v>
      </c>
      <c r="NL139" s="52">
        <v>0</v>
      </c>
      <c r="NM139" s="52">
        <v>0</v>
      </c>
      <c r="NN139" s="52">
        <v>0</v>
      </c>
      <c r="NO139" s="198">
        <f t="shared" si="102"/>
        <v>0</v>
      </c>
      <c r="NP139" s="198">
        <f t="shared" si="103"/>
        <v>0</v>
      </c>
      <c r="NQ139" s="198">
        <f t="shared" si="104"/>
        <v>0</v>
      </c>
      <c r="NR139" s="198">
        <f t="shared" si="105"/>
        <v>0</v>
      </c>
      <c r="NS139" s="198">
        <f t="shared" si="106"/>
        <v>0</v>
      </c>
      <c r="NT139" s="198">
        <v>0</v>
      </c>
      <c r="NU139" s="198">
        <v>0</v>
      </c>
      <c r="NV139" s="198">
        <v>0</v>
      </c>
      <c r="NW139" s="198">
        <v>0</v>
      </c>
      <c r="NX139" s="198">
        <v>0</v>
      </c>
      <c r="NY139" s="198">
        <v>0</v>
      </c>
      <c r="NZ139" s="198">
        <v>0</v>
      </c>
      <c r="OA139" s="198">
        <v>0</v>
      </c>
      <c r="OB139" s="198">
        <v>0</v>
      </c>
      <c r="OC139" s="198">
        <v>0</v>
      </c>
      <c r="OD139" s="198">
        <v>0</v>
      </c>
      <c r="OE139" s="198">
        <v>0</v>
      </c>
      <c r="OF139" s="198">
        <f>SUM(Tabelle2[[#This Row],[Jan 23 B EV]:[Mar 23 B EV]])</f>
        <v>0</v>
      </c>
      <c r="OG139" s="198">
        <f>SUM(Tabelle2[[#This Row],[Apr 23 B EV]:[Jun 23 B EV]])</f>
        <v>0</v>
      </c>
      <c r="OH139" s="198">
        <f>SUM(Tabelle2[[#This Row],[Jul 23 B EV]:[Sep 23 B EV]])</f>
        <v>0</v>
      </c>
      <c r="OI139" s="198">
        <f>SUM(Tabelle2[[#This Row],[Oct 23 B EV]:[Dec 23 B EV]])</f>
        <v>0</v>
      </c>
      <c r="OJ139" s="198">
        <f>SUM(Tabelle2[[#This Row],[Jan 23 B EV]:[Dec 23 B EV]])</f>
        <v>0</v>
      </c>
      <c r="OK139" s="68"/>
      <c r="OL139" s="68"/>
      <c r="OM139" s="43" t="s">
        <v>973</v>
      </c>
      <c r="ON139" s="43">
        <v>0</v>
      </c>
      <c r="OO139" s="43">
        <v>0</v>
      </c>
      <c r="OP139" s="43">
        <v>0</v>
      </c>
      <c r="OQ139" s="68"/>
      <c r="OR139" s="68"/>
      <c r="OS139" s="68"/>
      <c r="OT139" s="68"/>
      <c r="OU139" s="68"/>
      <c r="OV139" s="68"/>
      <c r="OW139" s="68"/>
      <c r="OX139" s="198">
        <v>0</v>
      </c>
      <c r="OY139" s="198">
        <v>0</v>
      </c>
      <c r="OZ139" s="198">
        <v>0</v>
      </c>
      <c r="PA139" s="198">
        <v>0</v>
      </c>
      <c r="PB139" s="353">
        <v>0</v>
      </c>
      <c r="PC139" s="49" t="s">
        <v>57</v>
      </c>
      <c r="PD139" s="341" t="s">
        <v>40</v>
      </c>
      <c r="PE139" s="3" t="s">
        <v>159</v>
      </c>
      <c r="PF139" s="221" t="s">
        <v>39</v>
      </c>
      <c r="PG139" s="342">
        <v>0</v>
      </c>
      <c r="PH139" s="221">
        <v>0</v>
      </c>
      <c r="PI139" s="30">
        <v>1</v>
      </c>
      <c r="PJ139" s="30" t="s">
        <v>39</v>
      </c>
      <c r="PK139" s="30">
        <v>0</v>
      </c>
      <c r="PL139" s="30"/>
      <c r="PM139" s="334"/>
      <c r="PN139" s="341" t="s">
        <v>979</v>
      </c>
      <c r="PO139" s="334" t="s">
        <v>17</v>
      </c>
      <c r="PP139" s="200">
        <v>2579.1424208577623</v>
      </c>
      <c r="PQ139" s="56">
        <v>2390.5855887510174</v>
      </c>
      <c r="PR139" s="56">
        <v>2563.0833333333335</v>
      </c>
      <c r="PS139" s="56">
        <v>2595</v>
      </c>
      <c r="PT139" s="200">
        <v>2321.6666666666665</v>
      </c>
      <c r="PU139" s="200">
        <v>2229.5416666666665</v>
      </c>
      <c r="PV139" s="200">
        <v>2983.4976851851857</v>
      </c>
      <c r="PW139" s="200">
        <v>3542.4709444775326</v>
      </c>
      <c r="PX139" s="200" t="e">
        <f>IF($PI139=1,SUMIF(#REF!,$PF139,#REF!),SUMIF(#REF!,$PJ139,#REF!))</f>
        <v>#REF!</v>
      </c>
      <c r="PY139" s="200" t="e">
        <f>IF($PI139=1,SUMIF(#REF!,$PF139,#REF!),SUMIF(#REF!,$PJ139,#REF!))</f>
        <v>#REF!</v>
      </c>
      <c r="PZ139" s="200" t="e">
        <f>IF($PI139=1,SUMIF(#REF!,$PF139,#REF!),SUMIF(#REF!,$PJ139,#REF!))</f>
        <v>#REF!</v>
      </c>
      <c r="QA139" s="200" t="e">
        <f>IF($PI139=1,SUMIF(#REF!,$PF139,#REF!),SUMIF(#REF!,$PJ139,#REF!))</f>
        <v>#REF!</v>
      </c>
      <c r="QB139" s="200" t="e">
        <f>IF($PI139=1,SUMIF(#REF!,$PF139,#REF!),SUMIF(#REF!,$PJ139,#REF!))</f>
        <v>#REF!</v>
      </c>
      <c r="QC139" s="200" t="e">
        <f>IF($PI139=1,SUMIF(#REF!,$PF139,#REF!),SUMIF(#REF!,$PJ139,#REF!))</f>
        <v>#REF!</v>
      </c>
      <c r="QD139" s="57">
        <f t="shared" si="99"/>
        <v>3.2272905448138731</v>
      </c>
      <c r="QE139" s="57">
        <f t="shared" si="100"/>
        <v>3.4601625</v>
      </c>
      <c r="QF139" s="57">
        <f t="shared" si="94"/>
        <v>3.5032499999999995</v>
      </c>
      <c r="QG139" s="57">
        <f t="shared" si="101"/>
        <v>3.1342499999999998</v>
      </c>
      <c r="QH139" s="57">
        <f t="shared" si="129"/>
        <v>3.0098812499999994</v>
      </c>
      <c r="QI139" s="57">
        <f t="shared" si="130"/>
        <v>4.0277218750000001</v>
      </c>
      <c r="QJ139" s="57">
        <f>IF(Tabelle2[[#This Row],[Index and Premium Usage]]=1,($AW139*(1+$AZ139))*(PW139*(1+$PG139)+$PH139)/1000,($AW139*(1+$AZ139))*(PW139*(1+$PG139)+$PK139)/1000)</f>
        <v>4.7823357750446682</v>
      </c>
      <c r="QK139" s="57" t="e">
        <f>IF($PI139=1,($AW139*(1+$AY139))*(PX139*(1+$PG139)+$PH139)/1000,($AW139*(1+$AZ139))*(PX139*(1+$PG139)+$PK139+Tabelle2[[#This Row],[Premium VW 2023]])/1000)</f>
        <v>#REF!</v>
      </c>
      <c r="QL139" s="57" t="e">
        <f t="shared" si="89"/>
        <v>#REF!</v>
      </c>
      <c r="QM139" s="57" t="e">
        <f t="shared" si="90"/>
        <v>#REF!</v>
      </c>
      <c r="QN139" s="57" t="e">
        <f t="shared" si="91"/>
        <v>#REF!</v>
      </c>
      <c r="QO139" s="57" t="e">
        <f t="shared" si="92"/>
        <v>#REF!</v>
      </c>
      <c r="QP139" s="57" t="e">
        <f t="shared" si="93"/>
        <v>#REF!</v>
      </c>
    </row>
    <row r="140" spans="1:458" ht="15" customHeight="1">
      <c r="A140" s="94" t="s">
        <v>868</v>
      </c>
      <c r="B140" s="94" t="s">
        <v>87</v>
      </c>
      <c r="C140" s="94" t="s">
        <v>1553</v>
      </c>
      <c r="D140" s="2" t="s">
        <v>108</v>
      </c>
      <c r="E140" s="173" t="s">
        <v>304</v>
      </c>
      <c r="F140" s="2" t="s">
        <v>304</v>
      </c>
      <c r="G140" s="2" t="s">
        <v>304</v>
      </c>
      <c r="H140" s="2" t="s">
        <v>1558</v>
      </c>
      <c r="I140" s="188" t="s">
        <v>248</v>
      </c>
      <c r="J140" s="2" t="s">
        <v>1400</v>
      </c>
      <c r="K140" s="2" t="s">
        <v>28</v>
      </c>
      <c r="L140" s="2" t="s">
        <v>28</v>
      </c>
      <c r="M140" s="2" t="s">
        <v>498</v>
      </c>
      <c r="N140" s="64"/>
      <c r="O140" s="64"/>
      <c r="P140" s="65"/>
      <c r="Q140" s="2"/>
      <c r="R140" s="63"/>
      <c r="S140" s="63"/>
      <c r="T140" s="94" t="s">
        <v>1282</v>
      </c>
      <c r="U140" s="63" t="s">
        <v>14</v>
      </c>
      <c r="V140" s="63"/>
      <c r="W140" s="63"/>
      <c r="X140" s="94"/>
      <c r="Y140" s="63" t="s">
        <v>235</v>
      </c>
      <c r="Z140" s="94" t="s">
        <v>261</v>
      </c>
      <c r="AA140" s="69" t="s">
        <v>499</v>
      </c>
      <c r="AB140" s="64"/>
      <c r="AC140" s="64" t="s">
        <v>1063</v>
      </c>
      <c r="AD140" s="63"/>
      <c r="AE140" s="63"/>
      <c r="AF140" s="63" t="s">
        <v>119</v>
      </c>
      <c r="AG140" s="2"/>
      <c r="AH140" s="2"/>
      <c r="AI140" s="2"/>
      <c r="AJ140" s="63" t="s">
        <v>120</v>
      </c>
      <c r="AK140" s="66"/>
      <c r="AL140" s="67"/>
      <c r="AM140" s="67"/>
      <c r="AN140" s="67"/>
      <c r="AO140" s="67"/>
      <c r="AP140" s="67">
        <v>1</v>
      </c>
      <c r="AQ140" s="129"/>
      <c r="AR140" s="37">
        <v>2.5499999999999998</v>
      </c>
      <c r="AS140" s="67">
        <v>2.5499999999999998</v>
      </c>
      <c r="AT140" s="67">
        <v>2.5499999999999998</v>
      </c>
      <c r="AU140" s="67">
        <v>2.5499999999999998</v>
      </c>
      <c r="AV140" s="67">
        <v>2.5499999999999998</v>
      </c>
      <c r="AW140" s="33">
        <v>2.5499999999999998</v>
      </c>
      <c r="AX140" s="193"/>
      <c r="AY140" s="36">
        <v>0.2</v>
      </c>
      <c r="AZ140" s="36">
        <v>0.2</v>
      </c>
      <c r="BA140" s="96">
        <v>0</v>
      </c>
      <c r="BB140" s="96">
        <v>0</v>
      </c>
      <c r="BC140" s="96">
        <v>0</v>
      </c>
      <c r="BD140" s="96">
        <v>0</v>
      </c>
      <c r="BE140" s="133">
        <v>0</v>
      </c>
      <c r="BF140" s="133">
        <v>0</v>
      </c>
      <c r="BG140" s="133">
        <v>0</v>
      </c>
      <c r="BH140" s="133">
        <v>0</v>
      </c>
      <c r="BI140" s="133">
        <v>0</v>
      </c>
      <c r="BJ140" s="133">
        <v>0</v>
      </c>
      <c r="BK140" s="133">
        <v>0</v>
      </c>
      <c r="BL140" s="133">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5">
        <f>SUM(Tabelle2[[#This Row],[Jan 22 CF]:[Mar 22 CF]])</f>
        <v>0</v>
      </c>
      <c r="CL140" s="95">
        <f>SUM(Tabelle2[[#This Row],[Apr 22 CF]:[Jun 22 CF]])</f>
        <v>0</v>
      </c>
      <c r="CM140" s="95">
        <f>SUM(Tabelle2[[#This Row],[Jul 22 CF]:[Sep 22 CF]])</f>
        <v>0</v>
      </c>
      <c r="CN140" s="95">
        <f>SUM(Tabelle2[[#This Row],[Oct 22 CF]:[Dec 22 CF]])</f>
        <v>0</v>
      </c>
      <c r="CO140" s="95">
        <f>SUM(Tabelle2[[#This Row],[Jan 23 CF]:[Mar 23 CF]])</f>
        <v>0</v>
      </c>
      <c r="CP140" s="95">
        <f>SUM(Tabelle2[[#This Row],[Apr 23 CF]:[Jun 23 CF]])</f>
        <v>0</v>
      </c>
      <c r="CQ140" s="95">
        <f>SUM(Tabelle2[[#This Row],[Jul 23 CF]:[Sep 23 CF]])</f>
        <v>0</v>
      </c>
      <c r="CR140" s="95">
        <f>SUM(Tabelle2[[#This Row],[Oct 23 CF]:[Dec 23 CF]])</f>
        <v>0</v>
      </c>
      <c r="CS140" s="95">
        <f>SUM(Tabelle2[[#This Row],[Jan 24 CF]:[Mar 24 CF]])</f>
        <v>0</v>
      </c>
      <c r="CT140" s="95">
        <f>SUM(Tabelle2[[#This Row],[Apr 24 CF]:[Jun 24 CF]])</f>
        <v>0</v>
      </c>
      <c r="CU140" s="95">
        <f>SUM(Tabelle2[[#This Row],[Jul 24 CF]:[Sep 24 CF]])</f>
        <v>0</v>
      </c>
      <c r="CV140" s="95">
        <f>SUM(Tabelle2[[#This Row],[Oct 24 CF]:[Dec 24 CF]])</f>
        <v>0</v>
      </c>
      <c r="CW140" s="98">
        <v>0</v>
      </c>
      <c r="CX140" s="275">
        <v>0</v>
      </c>
      <c r="CY140" s="98">
        <v>0</v>
      </c>
      <c r="CZ140" s="52">
        <v>0</v>
      </c>
      <c r="DA140" s="52">
        <f>SUM(Tabelle2[[#This Row],[Jan 22 CF]:[Dec 22 CF]])</f>
        <v>0</v>
      </c>
      <c r="DB140" s="98">
        <f>SUM(Tabelle2[[#This Row],[Jan 23 CF]:[Dec 23 CF]])</f>
        <v>0</v>
      </c>
      <c r="DC140" s="98">
        <f>SUM(Tabelle2[[#This Row],[Jan 24 CF]:[Dec 24 CF]])</f>
        <v>0</v>
      </c>
      <c r="DD140" s="98">
        <v>0</v>
      </c>
      <c r="DE140" s="98">
        <v>0</v>
      </c>
      <c r="DF140" s="98">
        <v>0</v>
      </c>
      <c r="DG140" s="98">
        <v>0</v>
      </c>
      <c r="DH140" s="98">
        <v>0</v>
      </c>
      <c r="DI140" s="98">
        <v>0</v>
      </c>
      <c r="DJ140" s="98">
        <v>0</v>
      </c>
      <c r="DK140" s="98">
        <v>0</v>
      </c>
      <c r="DL140" s="98">
        <v>0</v>
      </c>
      <c r="DM140" s="98">
        <v>0</v>
      </c>
      <c r="DN140" s="95"/>
      <c r="DO140" s="95"/>
      <c r="DP140" s="226">
        <v>0.95</v>
      </c>
      <c r="DQ140" s="226">
        <v>0.92500000000000004</v>
      </c>
      <c r="DR140" s="226">
        <v>0.8</v>
      </c>
      <c r="DS140" s="226">
        <v>0.85</v>
      </c>
      <c r="DT140" s="226">
        <v>0.9</v>
      </c>
      <c r="DU140" s="226">
        <v>0.9</v>
      </c>
      <c r="DV140" s="226">
        <v>0.9</v>
      </c>
      <c r="DW140" s="226">
        <v>0.9</v>
      </c>
      <c r="DX140" s="226">
        <v>0.9</v>
      </c>
      <c r="DY140" s="226">
        <v>0.9</v>
      </c>
      <c r="DZ140" s="226">
        <v>0.9</v>
      </c>
      <c r="EA140" s="226">
        <v>0.88</v>
      </c>
      <c r="EB140" s="226">
        <v>0.9</v>
      </c>
      <c r="EC140" s="226">
        <v>0.93</v>
      </c>
      <c r="ED140" s="226">
        <v>0.93</v>
      </c>
      <c r="EE140" s="226">
        <v>0.9</v>
      </c>
      <c r="EF140" s="316">
        <v>0.9</v>
      </c>
      <c r="EG140" s="316">
        <v>0.9</v>
      </c>
      <c r="EH140" s="316">
        <v>0.9</v>
      </c>
      <c r="EI140" s="226">
        <v>0.95</v>
      </c>
      <c r="EJ140" s="226">
        <v>0.95</v>
      </c>
      <c r="EK140" s="226">
        <v>0.95</v>
      </c>
      <c r="EL140" s="226">
        <v>0.97499999999999998</v>
      </c>
      <c r="EM140" s="226">
        <v>0.95</v>
      </c>
      <c r="EN140" s="226">
        <v>0.9</v>
      </c>
      <c r="EO140" s="226">
        <v>0.9</v>
      </c>
      <c r="EP140" s="226">
        <v>0.9</v>
      </c>
      <c r="EQ140" s="226">
        <v>0.9</v>
      </c>
      <c r="ER140" s="226">
        <v>0.9</v>
      </c>
      <c r="ES140" s="226">
        <v>0.9</v>
      </c>
      <c r="ET140" s="226">
        <v>0.9</v>
      </c>
      <c r="EU140" s="226">
        <v>0.9</v>
      </c>
      <c r="EV140" s="226">
        <v>0.9</v>
      </c>
      <c r="EW140" s="226">
        <v>0.9</v>
      </c>
      <c r="EX140" s="226">
        <v>0.9</v>
      </c>
      <c r="EY140" s="226">
        <v>0.9</v>
      </c>
      <c r="EZ140" s="316">
        <v>0.9</v>
      </c>
      <c r="FA140" s="226">
        <v>0.9</v>
      </c>
      <c r="FB140" s="226">
        <v>0.85</v>
      </c>
      <c r="FC140" s="226">
        <v>0.85</v>
      </c>
      <c r="FD140" s="226">
        <v>0.85</v>
      </c>
      <c r="FE140" s="226">
        <v>0.85</v>
      </c>
      <c r="FF140" s="226">
        <v>0.85</v>
      </c>
      <c r="FG140" s="226">
        <v>0.85</v>
      </c>
      <c r="FH140" s="226">
        <v>0.85</v>
      </c>
      <c r="FI140" s="226">
        <v>0.85</v>
      </c>
      <c r="FJ140" s="226">
        <v>0.85</v>
      </c>
      <c r="FK140" s="226">
        <v>0.85</v>
      </c>
      <c r="FL140" s="226">
        <v>0.85</v>
      </c>
      <c r="FM140" s="195">
        <f t="shared" si="114"/>
        <v>0</v>
      </c>
      <c r="FN140" s="195">
        <f t="shared" si="115"/>
        <v>0</v>
      </c>
      <c r="FO140" s="195">
        <f t="shared" si="116"/>
        <v>0</v>
      </c>
      <c r="FP140" s="195">
        <f t="shared" si="117"/>
        <v>0</v>
      </c>
      <c r="FQ140" s="195">
        <f t="shared" si="118"/>
        <v>0</v>
      </c>
      <c r="FR140" s="195">
        <f t="shared" si="119"/>
        <v>0</v>
      </c>
      <c r="FS140" s="195">
        <f t="shared" si="120"/>
        <v>0</v>
      </c>
      <c r="FT140" s="95">
        <f t="shared" si="121"/>
        <v>0</v>
      </c>
      <c r="FU140" s="95">
        <f t="shared" si="122"/>
        <v>0</v>
      </c>
      <c r="FV140" s="95">
        <f t="shared" si="123"/>
        <v>0</v>
      </c>
      <c r="FW140" s="95">
        <f t="shared" si="124"/>
        <v>0</v>
      </c>
      <c r="FX140" s="95">
        <f t="shared" si="125"/>
        <v>0</v>
      </c>
      <c r="FY140" s="95">
        <f t="shared" si="126"/>
        <v>0</v>
      </c>
      <c r="FZ140" s="95">
        <f t="shared" si="127"/>
        <v>0</v>
      </c>
      <c r="GA140" s="95">
        <f t="shared" si="107"/>
        <v>0</v>
      </c>
      <c r="GB140" s="95">
        <f t="shared" si="108"/>
        <v>0</v>
      </c>
      <c r="GC140" s="95">
        <f t="shared" si="109"/>
        <v>0</v>
      </c>
      <c r="GD140" s="95">
        <f t="shared" si="110"/>
        <v>0</v>
      </c>
      <c r="GE140" s="95">
        <f t="shared" si="111"/>
        <v>0</v>
      </c>
      <c r="GF140" s="95">
        <f t="shared" si="112"/>
        <v>0</v>
      </c>
      <c r="GG140" s="95">
        <f t="shared" si="113"/>
        <v>0</v>
      </c>
      <c r="GH140" s="95">
        <f t="shared" si="128"/>
        <v>0</v>
      </c>
      <c r="GI140" s="95">
        <f>BW140*Tabelle2[[#This Row],[Nov 2023 AF]]</f>
        <v>0</v>
      </c>
      <c r="GJ140" s="95">
        <f>BX140*Tabelle2[[#This Row],[Dec 2023 AF]]</f>
        <v>0</v>
      </c>
      <c r="GK140" s="95">
        <f>BY140*Tabelle2[[#This Row],[Jan 2024 AF]]</f>
        <v>0</v>
      </c>
      <c r="GL140" s="95">
        <f>BZ140*Tabelle2[[#This Row],[Feb 2024 AF]]</f>
        <v>0</v>
      </c>
      <c r="GM140" s="95">
        <f>CA140*Tabelle2[[#This Row],[Mar 2024 AF]]</f>
        <v>0</v>
      </c>
      <c r="GN140" s="95">
        <f>CB140*Tabelle2[[#This Row],[Apr 2024 AF]]</f>
        <v>0</v>
      </c>
      <c r="GO140" s="95">
        <f>CC140*Tabelle2[[#This Row],[May 2024 AF]]</f>
        <v>0</v>
      </c>
      <c r="GP140" s="95">
        <f>CD140*Tabelle2[[#This Row],[Jun 2024 AF]]</f>
        <v>0</v>
      </c>
      <c r="GQ140" s="95">
        <f>CE140*Tabelle2[[#This Row],[Jul 2024 AF]]</f>
        <v>0</v>
      </c>
      <c r="GR140" s="95">
        <f>CF140*Tabelle2[[#This Row],[Aug 2024 AF]]</f>
        <v>0</v>
      </c>
      <c r="GS140" s="95">
        <f>CG140*Tabelle2[[#This Row],[Sep 2024 AF]]</f>
        <v>0</v>
      </c>
      <c r="GT140" s="95">
        <f>CH140*Tabelle2[[#This Row],[Oct 2024 AF]]</f>
        <v>0</v>
      </c>
      <c r="GU140" s="95">
        <f>CI140*Tabelle2[[#This Row],[Nov 2024 AF]]</f>
        <v>0</v>
      </c>
      <c r="GV140" s="95">
        <f>CJ140*Tabelle2[[#This Row],[Dec 2024 AF]]</f>
        <v>0</v>
      </c>
      <c r="GW140" s="95">
        <f>SUM(Tabelle2[[#This Row],[Jan 22 NF]:[Mar 22 NF]])</f>
        <v>0</v>
      </c>
      <c r="GX140" s="95">
        <f>SUM(Tabelle2[[#This Row],[Apr 22 NF]:[Jun 22 NF]])</f>
        <v>0</v>
      </c>
      <c r="GY140" s="95">
        <f>SUM(Tabelle2[[#This Row],[Jul 22 NF]:[Sep 22 NF]])</f>
        <v>0</v>
      </c>
      <c r="GZ140" s="95">
        <f>SUM(Tabelle2[[#This Row],[Oct 22 NF]:[Dec 22 NF]])</f>
        <v>0</v>
      </c>
      <c r="HA140" s="98">
        <f>SUM(Tabelle2[[#This Row],[Jan 23 NF]:[Mar 23 NF]])</f>
        <v>0</v>
      </c>
      <c r="HB140" s="98">
        <f>SUM(Tabelle2[[#This Row],[Apr 23 NF]:[Jun 23 NF]])</f>
        <v>0</v>
      </c>
      <c r="HC140" s="98">
        <f>SUM(Tabelle2[[#This Row],[Jul 23 NF]:[Sep 23 NF]])</f>
        <v>0</v>
      </c>
      <c r="HD140" s="98">
        <f>SUM(Tabelle2[[#This Row],[Oct 23 NF]:[Dec 23 NF]])</f>
        <v>0</v>
      </c>
      <c r="HE140" s="95">
        <f>SUM(Tabelle2[[#This Row],[Jan 24 NF]:[Mar 24 NF]])</f>
        <v>0</v>
      </c>
      <c r="HF140" s="98">
        <f>SUM(Tabelle2[[#This Row],[Apr 24 NF]:[Jun 24 NF]])</f>
        <v>0</v>
      </c>
      <c r="HG140" s="98">
        <f>SUM(Tabelle2[[#This Row],[Jul 24 NF]:[Sep 24 NF]])</f>
        <v>0</v>
      </c>
      <c r="HH140" s="98">
        <f>SUM(Tabelle2[[#This Row],[Oct 24 NF]:[Dec 24 NF]])</f>
        <v>0</v>
      </c>
      <c r="HI140" s="95">
        <v>0</v>
      </c>
      <c r="HJ140" s="95">
        <v>0</v>
      </c>
      <c r="HK140" s="95">
        <v>0</v>
      </c>
      <c r="HL140" s="95">
        <v>0</v>
      </c>
      <c r="HM140" s="95">
        <v>0</v>
      </c>
      <c r="HN140" s="95">
        <v>0</v>
      </c>
      <c r="HO140" s="95">
        <v>0</v>
      </c>
      <c r="HP140" s="95">
        <v>0</v>
      </c>
      <c r="HQ140" s="95">
        <v>0</v>
      </c>
      <c r="HR140" s="95">
        <v>0</v>
      </c>
      <c r="HS140" s="95">
        <v>0</v>
      </c>
      <c r="HT140" s="95">
        <v>200</v>
      </c>
      <c r="HU140" s="95">
        <v>451</v>
      </c>
      <c r="HV140" s="98">
        <v>0</v>
      </c>
      <c r="HW140" s="98">
        <v>0</v>
      </c>
      <c r="HX140" s="98">
        <v>0</v>
      </c>
      <c r="HY140" s="98">
        <v>0</v>
      </c>
      <c r="HZ140" s="98">
        <f>SUM(Tabelle2[[#This Row],[Jan 22 NF]:[Dec 22 NF]])</f>
        <v>0</v>
      </c>
      <c r="IA140" s="98">
        <f>SUM(Tabelle2[[#This Row],[Jan 23 NF]:[Dec 23 NF]])</f>
        <v>0</v>
      </c>
      <c r="IB140" s="98">
        <f>SUM(Tabelle2[[#This Row],[Jan 24 NF]:[Dec 24 NF]])</f>
        <v>0</v>
      </c>
      <c r="IC140" s="98">
        <f>IFERROR(Tabelle2[[#This Row],[2025 CF]]*Tabelle2[[#This Row],[2025 AF]],0)</f>
        <v>0</v>
      </c>
      <c r="ID140" s="98">
        <f>IFERROR(Tabelle2[[#This Row],[2026 CF]]*Tabelle2[[#This Row],[2026 AF]],0)</f>
        <v>0</v>
      </c>
      <c r="IE140" s="98">
        <f>IFERROR(Tabelle2[[#This Row],[2027 CF]]*Tabelle2[[#This Row],[2027 AF]],0)</f>
        <v>0</v>
      </c>
      <c r="IF140" s="98">
        <f>IFERROR(Tabelle2[[#This Row],[2028 CF]]*Tabelle2[[#This Row],[2028 AF]],0)</f>
        <v>0</v>
      </c>
      <c r="IG140" s="98">
        <f>IFERROR(Tabelle2[[#This Row],[2029 CF]]*Tabelle2[[#This Row],[2029 AF]],0)</f>
        <v>0</v>
      </c>
      <c r="IH140" s="98">
        <f>IFERROR(Tabelle2[[#This Row],[2030 CF]]*Tabelle2[[#This Row],[2030 AF]],0)</f>
        <v>0</v>
      </c>
      <c r="II140" s="98">
        <f>IFERROR(Tabelle2[[#This Row],[2031 CF]]*Tabelle2[[#This Row],[2031 AF]],0)</f>
        <v>0</v>
      </c>
      <c r="IJ140" s="98">
        <f>IFERROR(Tabelle2[[#This Row],[2032 CF]]*Tabelle2[[#This Row],[2032 AF]],0)</f>
        <v>0</v>
      </c>
      <c r="IK140" s="98">
        <f>IFERROR(Tabelle2[[#This Row],[2033 CF]]*Tabelle2[[#This Row],[2033 AF]],0)</f>
        <v>0</v>
      </c>
      <c r="IL140" s="98">
        <f>IFERROR(Tabelle2[[#This Row],[2034 CF]]*Tabelle2[[#This Row],[2034 AF]],0)</f>
        <v>0</v>
      </c>
      <c r="IM140" s="98">
        <f>IFERROR(Tabelle2[[#This Row],[2035 CF]]*Tabelle2[[#This Row],[2035 AF]],0)</f>
        <v>0</v>
      </c>
      <c r="IN140" s="51">
        <v>0</v>
      </c>
      <c r="IO140" s="51">
        <v>0</v>
      </c>
      <c r="IP140" s="51">
        <v>0</v>
      </c>
      <c r="IQ140" s="51">
        <v>0</v>
      </c>
      <c r="IR140" s="51">
        <v>0</v>
      </c>
      <c r="IS140" s="51">
        <v>0</v>
      </c>
      <c r="IT140" s="51">
        <v>0</v>
      </c>
      <c r="IU140" s="51">
        <v>0</v>
      </c>
      <c r="IV140" s="51">
        <v>0</v>
      </c>
      <c r="IW140" s="51">
        <v>0</v>
      </c>
      <c r="IX140" s="51">
        <v>0</v>
      </c>
      <c r="IY140" s="51">
        <v>0</v>
      </c>
      <c r="IZ140" s="199">
        <v>0</v>
      </c>
      <c r="JA140" s="199">
        <v>0</v>
      </c>
      <c r="JB140" s="199">
        <v>0</v>
      </c>
      <c r="JC140" s="199">
        <v>0</v>
      </c>
      <c r="JD140" s="199">
        <v>0</v>
      </c>
      <c r="JE140" s="196">
        <v>0</v>
      </c>
      <c r="JF140" s="196">
        <v>0</v>
      </c>
      <c r="JG140" s="196">
        <v>0</v>
      </c>
      <c r="JH140" s="196">
        <v>0</v>
      </c>
      <c r="JI140" s="196">
        <v>0</v>
      </c>
      <c r="JJ140" s="196">
        <v>0</v>
      </c>
      <c r="JK140" s="196">
        <v>0</v>
      </c>
      <c r="JL140" s="196">
        <v>0</v>
      </c>
      <c r="JM140" s="196">
        <v>0</v>
      </c>
      <c r="JN140" s="196">
        <v>0</v>
      </c>
      <c r="JO140" s="196">
        <v>0</v>
      </c>
      <c r="JP140" s="196">
        <v>0</v>
      </c>
      <c r="JQ140" s="196">
        <f>SUM(Tabelle2[[#This Row],[Jan-23B]:[Mar-23B]])</f>
        <v>0</v>
      </c>
      <c r="JR140" s="196">
        <f>SUM(Tabelle2[[#This Row],[Apr-23B]:[Jun-23B]])</f>
        <v>0</v>
      </c>
      <c r="JS140" s="196">
        <f>SUM(Tabelle2[[#This Row],[Jul-23B]:[Sep-23B]])</f>
        <v>0</v>
      </c>
      <c r="JT140" s="196">
        <f>SUM(Tabelle2[[#This Row],[Oct-23B]:[Dec-23B]])</f>
        <v>0</v>
      </c>
      <c r="JU140" s="196">
        <f>SUM(Tabelle2[[#This Row],[1Q23 B1]:[4Q23 B]])</f>
        <v>0</v>
      </c>
      <c r="JV140" s="196">
        <v>0</v>
      </c>
      <c r="JW140" s="196">
        <v>0</v>
      </c>
      <c r="JX140" s="196">
        <v>0</v>
      </c>
      <c r="JY140" s="196">
        <v>0</v>
      </c>
      <c r="JZ140" s="196">
        <v>0</v>
      </c>
      <c r="KA140" s="196">
        <v>0</v>
      </c>
      <c r="KB140" s="196">
        <v>0</v>
      </c>
      <c r="KC140" s="196">
        <v>0</v>
      </c>
      <c r="KD140" s="196">
        <v>0</v>
      </c>
      <c r="KE140" s="196">
        <v>0</v>
      </c>
      <c r="KF140" s="196" t="str">
        <f>IF(SUM(Tabelle2[[#This Row],[2018 NF]:[2028 NF]],Tabelle2[[#This Row],[2023 B]])&gt;0,"yes","no")</f>
        <v>no</v>
      </c>
      <c r="KG140" s="196">
        <f>IFERROR(INDEX(Tabelle2[[#Headers],[2005 NF]:[2034 NF]],MATCH(TRUE,INDEX(Tabelle2[[#This Row],[2005 NF]:[2034 NF]]&gt;1000,),0)),0)</f>
        <v>0</v>
      </c>
      <c r="KH140" s="196">
        <f>IFERROR(LOOKUP(2,1/(Tabelle2[[#This Row],[2005 NF]:[2035 NF]]&gt;1000),Tabelle2[[#Headers],[2005 NF]:[2035 NF]]),0)</f>
        <v>0</v>
      </c>
      <c r="KI140" s="196">
        <f>SUM(Tabelle2[[#This Row],[Jan 23 NF]:[Mar 23 NF]])</f>
        <v>0</v>
      </c>
      <c r="KJ140" s="196">
        <f>SUM(Tabelle2[[#This Row],[Jan-23B]:[Mar-23B]])</f>
        <v>0</v>
      </c>
      <c r="KK140" s="52">
        <v>0</v>
      </c>
      <c r="KL140" s="52">
        <v>0</v>
      </c>
      <c r="KM140" s="52">
        <v>0</v>
      </c>
      <c r="KN140" s="52">
        <v>0</v>
      </c>
      <c r="KO140" s="52">
        <v>0</v>
      </c>
      <c r="KP140" s="52">
        <v>0</v>
      </c>
      <c r="KQ140" s="52">
        <v>0</v>
      </c>
      <c r="KR140" s="52">
        <v>0</v>
      </c>
      <c r="KS140" s="52">
        <v>0</v>
      </c>
      <c r="KT140" s="52">
        <v>0</v>
      </c>
      <c r="KU140" s="52">
        <v>0</v>
      </c>
      <c r="KV140" s="52">
        <v>0</v>
      </c>
      <c r="KW140" s="52">
        <v>0</v>
      </c>
      <c r="KX140" s="52">
        <v>0</v>
      </c>
      <c r="KY140" s="52">
        <v>0</v>
      </c>
      <c r="KZ140" s="52">
        <v>0</v>
      </c>
      <c r="LA140" s="52" t="e">
        <f>$AV140*2.204623/#REF!*$AP140*Tabelle2[[#This Row],[May 23 NF]]</f>
        <v>#REF!</v>
      </c>
      <c r="LB140" s="52" t="e">
        <f>$AV140*2.204623/#REF!*$AP140*Tabelle2[[#This Row],[Jun 23 NF]]</f>
        <v>#REF!</v>
      </c>
      <c r="LC140" s="52" t="e">
        <f>$AV140*2.204623/#REF!*$AP140*Tabelle2[[#This Row],[Jul 23 NF]]</f>
        <v>#REF!</v>
      </c>
      <c r="LD140" s="52" t="e">
        <f>$AV140*2.204623/#REF!*$AP140*Tabelle2[[#This Row],[Aug 23 NF]]</f>
        <v>#REF!</v>
      </c>
      <c r="LE140" s="52" t="e">
        <f>$AV140*2.204623/#REF!*$AP140*Tabelle2[[#This Row],[Sep 23 NF]]</f>
        <v>#REF!</v>
      </c>
      <c r="LF140" s="52" t="e">
        <f>$AV140*2.204623/#REF!*$AP140*Tabelle2[[#This Row],[Oct 23 NF]]</f>
        <v>#REF!</v>
      </c>
      <c r="LG140" s="52" t="e">
        <f>$AV140*2.204623/#REF!*$AP140*Tabelle2[[#This Row],[Nov 23 NF]]</f>
        <v>#REF!</v>
      </c>
      <c r="LH140" s="52" t="e">
        <f>$AV140*2.204623/#REF!*$AP140*Tabelle2[[#This Row],[Dec 23 NF]]</f>
        <v>#REF!</v>
      </c>
      <c r="LI140" s="52" t="e">
        <f>$AV140*2.204623/#REF!*$AP140*Tabelle2[[#This Row],[Jan 24 NF]]</f>
        <v>#REF!</v>
      </c>
      <c r="LJ140" s="52" t="e">
        <f>$AV140*2.204623/#REF!*$AP140*Tabelle2[[#This Row],[Feb 24 NF]]</f>
        <v>#REF!</v>
      </c>
      <c r="LK140" s="52" t="e">
        <f>$AV140*2.204623/#REF!*$AP140*Tabelle2[[#This Row],[Mar 24 NF]]</f>
        <v>#REF!</v>
      </c>
      <c r="LL140" s="52" t="e">
        <f>$AV140*2.204623/#REF!*$AP140*Tabelle2[[#This Row],[Apr 24 NF]]</f>
        <v>#REF!</v>
      </c>
      <c r="LM140" s="52" t="e">
        <f>$AV140*2.204623/#REF!*$AP140*Tabelle2[[#This Row],[May 24 NF]]</f>
        <v>#REF!</v>
      </c>
      <c r="LN140" s="52" t="e">
        <f>$AV140*2.204623/#REF!*$AP140*Tabelle2[[#This Row],[Jun 24 NF]]</f>
        <v>#REF!</v>
      </c>
      <c r="LO140" s="52" t="e">
        <f>$AV140*2.204623/#REF!*$AP140*Tabelle2[[#This Row],[Jul 24 NF]]</f>
        <v>#REF!</v>
      </c>
      <c r="LP140" s="52" t="e">
        <f>$AV140*2.204623/#REF!*$AP140*Tabelle2[[#This Row],[Aug 24 NF]]</f>
        <v>#REF!</v>
      </c>
      <c r="LQ140" s="52" t="e">
        <f>$AV140*2.204623/#REF!*$AP140*Tabelle2[[#This Row],[Sep 24 NF]]</f>
        <v>#REF!</v>
      </c>
      <c r="LR140" s="52" t="e">
        <f>$AV140*2.204623/#REF!*$AP140*Tabelle2[[#This Row],[Oct 24 NF]]</f>
        <v>#REF!</v>
      </c>
      <c r="LS140" s="52" t="e">
        <f>$AV140*2.204623/#REF!*$AP140*Tabelle2[[#This Row],[Nov 24 NF]]</f>
        <v>#REF!</v>
      </c>
      <c r="LT140" s="52" t="e">
        <f>$AV140*2.204623/#REF!*$AP140*Tabelle2[[#This Row],[Dec 24 NF]]</f>
        <v>#REF!</v>
      </c>
      <c r="LU140" s="198">
        <f>SUM(Tabelle2[[#This Row],[Jan 22 EV]:[Mar 22 EV]])</f>
        <v>0</v>
      </c>
      <c r="LV140" s="198">
        <f>SUM(Tabelle2[[#This Row],[Apr 22 EV]:[Jun 22 EV]])</f>
        <v>0</v>
      </c>
      <c r="LW140" s="198">
        <f>SUM(Tabelle2[[#This Row],[Jul 22 EV]:[Sep 22 EV]])</f>
        <v>0</v>
      </c>
      <c r="LX140" s="198">
        <f>SUM(Tabelle2[[#This Row],[Oct 22 EV]:[Dec 22 EV]])</f>
        <v>0</v>
      </c>
      <c r="LY140" s="198">
        <f>SUM(Tabelle2[[#This Row],[Jan 23 EV]:[Mar 23 EV]])</f>
        <v>0</v>
      </c>
      <c r="LZ140" s="198" t="e">
        <f>SUM(Tabelle2[[#This Row],[Apr 23 EV]:[Jun 23 EV]])</f>
        <v>#REF!</v>
      </c>
      <c r="MA140" s="198" t="e">
        <f>SUM(Tabelle2[[#This Row],[Jul 23 EV]:[Sep 23 EV]])</f>
        <v>#REF!</v>
      </c>
      <c r="MB140" s="198" t="e">
        <f>SUM(Tabelle2[[#This Row],[Oct 23 EV]:[Dec 23 EV]])</f>
        <v>#REF!</v>
      </c>
      <c r="MC140" s="198" t="e">
        <f>SUM(Tabelle2[[#This Row],[Jan 24 EV]:[Mar 24 EV]])</f>
        <v>#REF!</v>
      </c>
      <c r="MD140" s="198" t="e">
        <f>SUM(Tabelle2[[#This Row],[Apr 24 EV]:[Jun 24 EV]])</f>
        <v>#REF!</v>
      </c>
      <c r="ME140" s="198" t="e">
        <f>SUM(Tabelle2[[#This Row],[Jul 24 EV]:[Sep 24 EV]])</f>
        <v>#REF!</v>
      </c>
      <c r="MF140" s="198" t="e">
        <f>SUM(Tabelle2[[#This Row],[Oct 24 EV]:[Dec 24 EV]])</f>
        <v>#REF!</v>
      </c>
      <c r="MG140" s="68">
        <v>0</v>
      </c>
      <c r="MH140" s="68">
        <v>0</v>
      </c>
      <c r="MI140" s="68">
        <v>0</v>
      </c>
      <c r="MJ140" s="68">
        <v>0</v>
      </c>
      <c r="MK140" s="68">
        <v>0</v>
      </c>
      <c r="ML140" s="68">
        <v>0</v>
      </c>
      <c r="MM140" s="68">
        <v>0</v>
      </c>
      <c r="MN140" s="68">
        <v>0</v>
      </c>
      <c r="MO140" s="68">
        <v>0</v>
      </c>
      <c r="MP140" s="98">
        <v>37.478591000000002</v>
      </c>
      <c r="MQ140" s="98" t="e">
        <f>$AS140*2.204623/#REF!*$AP140*HU140</f>
        <v>#REF!</v>
      </c>
      <c r="MR140" s="98" t="e">
        <f>$AT140*2.204623/#REF!*$AP140*HV140</f>
        <v>#REF!</v>
      </c>
      <c r="MS140" s="98">
        <v>0</v>
      </c>
      <c r="MT140" s="98">
        <v>0</v>
      </c>
      <c r="MU140" s="98">
        <v>0</v>
      </c>
      <c r="MV140" s="98">
        <f>SUM(Tabelle2[[#This Row],[Jan 22 EV]:[Dec 22 EV]])</f>
        <v>0</v>
      </c>
      <c r="MW140" s="98" t="e">
        <f>SUM(Tabelle2[[#This Row],[Jan 23 EV]:[Dec 23 EV]])</f>
        <v>#REF!</v>
      </c>
      <c r="MX140" s="98" t="e">
        <f>SUM(Tabelle2[[#This Row],[Jan 24 EV]:[Dec 24 EV]])</f>
        <v>#REF!</v>
      </c>
      <c r="MY140" s="98">
        <f t="shared" si="95"/>
        <v>0</v>
      </c>
      <c r="MZ140" s="98">
        <f t="shared" si="96"/>
        <v>0</v>
      </c>
      <c r="NA140" s="98">
        <f t="shared" si="97"/>
        <v>0</v>
      </c>
      <c r="NB140" s="98">
        <f t="shared" si="98"/>
        <v>0</v>
      </c>
      <c r="NC140" s="52">
        <v>0</v>
      </c>
      <c r="ND140" s="52">
        <v>0</v>
      </c>
      <c r="NE140" s="52">
        <v>0</v>
      </c>
      <c r="NF140" s="52">
        <v>0</v>
      </c>
      <c r="NG140" s="52">
        <v>0</v>
      </c>
      <c r="NH140" s="52">
        <v>0</v>
      </c>
      <c r="NI140" s="52">
        <v>0</v>
      </c>
      <c r="NJ140" s="52">
        <v>0</v>
      </c>
      <c r="NK140" s="52">
        <v>0</v>
      </c>
      <c r="NL140" s="52">
        <v>0</v>
      </c>
      <c r="NM140" s="52">
        <v>0</v>
      </c>
      <c r="NN140" s="52">
        <v>0</v>
      </c>
      <c r="NO140" s="198">
        <f t="shared" si="102"/>
        <v>0</v>
      </c>
      <c r="NP140" s="198">
        <f t="shared" si="103"/>
        <v>0</v>
      </c>
      <c r="NQ140" s="198">
        <f t="shared" si="104"/>
        <v>0</v>
      </c>
      <c r="NR140" s="198">
        <f t="shared" si="105"/>
        <v>0</v>
      </c>
      <c r="NS140" s="198">
        <f t="shared" si="106"/>
        <v>0</v>
      </c>
      <c r="NT140" s="198">
        <v>0</v>
      </c>
      <c r="NU140" s="198">
        <v>0</v>
      </c>
      <c r="NV140" s="198">
        <v>0</v>
      </c>
      <c r="NW140" s="198">
        <v>0</v>
      </c>
      <c r="NX140" s="198">
        <v>0</v>
      </c>
      <c r="NY140" s="198">
        <v>0</v>
      </c>
      <c r="NZ140" s="198">
        <v>0</v>
      </c>
      <c r="OA140" s="198">
        <v>0</v>
      </c>
      <c r="OB140" s="198">
        <v>0</v>
      </c>
      <c r="OC140" s="198">
        <v>0</v>
      </c>
      <c r="OD140" s="198">
        <v>0</v>
      </c>
      <c r="OE140" s="198">
        <v>0</v>
      </c>
      <c r="OF140" s="198">
        <f>SUM(Tabelle2[[#This Row],[Jan 23 B EV]:[Mar 23 B EV]])</f>
        <v>0</v>
      </c>
      <c r="OG140" s="198">
        <f>SUM(Tabelle2[[#This Row],[Apr 23 B EV]:[Jun 23 B EV]])</f>
        <v>0</v>
      </c>
      <c r="OH140" s="198">
        <f>SUM(Tabelle2[[#This Row],[Jul 23 B EV]:[Sep 23 B EV]])</f>
        <v>0</v>
      </c>
      <c r="OI140" s="198">
        <f>SUM(Tabelle2[[#This Row],[Oct 23 B EV]:[Dec 23 B EV]])</f>
        <v>0</v>
      </c>
      <c r="OJ140" s="198">
        <f>SUM(Tabelle2[[#This Row],[Jan 23 B EV]:[Dec 23 B EV]])</f>
        <v>0</v>
      </c>
      <c r="OK140" s="68"/>
      <c r="OL140" s="68"/>
      <c r="OM140" s="43" t="s">
        <v>973</v>
      </c>
      <c r="ON140" s="43">
        <v>0</v>
      </c>
      <c r="OO140" s="43">
        <v>0</v>
      </c>
      <c r="OP140" s="43">
        <v>0</v>
      </c>
      <c r="OQ140" s="68"/>
      <c r="OR140" s="68"/>
      <c r="OS140" s="68"/>
      <c r="OT140" s="68"/>
      <c r="OU140" s="68"/>
      <c r="OV140" s="68"/>
      <c r="OW140" s="68"/>
      <c r="OX140" s="198">
        <v>0</v>
      </c>
      <c r="OY140" s="198">
        <v>0</v>
      </c>
      <c r="OZ140" s="198">
        <v>0</v>
      </c>
      <c r="PA140" s="198">
        <v>0</v>
      </c>
      <c r="PB140" s="353">
        <v>0</v>
      </c>
      <c r="PC140" s="49" t="s">
        <v>57</v>
      </c>
      <c r="PD140" s="341" t="s">
        <v>40</v>
      </c>
      <c r="PE140" s="3" t="s">
        <v>159</v>
      </c>
      <c r="PF140" s="221" t="s">
        <v>39</v>
      </c>
      <c r="PG140" s="342">
        <v>0</v>
      </c>
      <c r="PH140" s="221">
        <v>0</v>
      </c>
      <c r="PI140" s="30">
        <v>1</v>
      </c>
      <c r="PJ140" s="30" t="s">
        <v>39</v>
      </c>
      <c r="PK140" s="30">
        <v>0</v>
      </c>
      <c r="PL140" s="30"/>
      <c r="PM140" s="334"/>
      <c r="PN140" s="341" t="s">
        <v>979</v>
      </c>
      <c r="PO140" s="334" t="s">
        <v>17</v>
      </c>
      <c r="PP140" s="200">
        <v>2579.1424208577623</v>
      </c>
      <c r="PQ140" s="56">
        <v>2390.5855887510174</v>
      </c>
      <c r="PR140" s="56">
        <v>2563.0833333333335</v>
      </c>
      <c r="PS140" s="56">
        <v>2595</v>
      </c>
      <c r="PT140" s="200">
        <v>2321.6666666666665</v>
      </c>
      <c r="PU140" s="200">
        <v>2229.5416666666665</v>
      </c>
      <c r="PV140" s="200">
        <v>2983.4976851851857</v>
      </c>
      <c r="PW140" s="200">
        <v>3542.4709444775326</v>
      </c>
      <c r="PX140" s="200" t="e">
        <f>IF($PI140=1,SUMIF(#REF!,$PF140,#REF!),SUMIF(#REF!,$PJ140,#REF!))</f>
        <v>#REF!</v>
      </c>
      <c r="PY140" s="200" t="e">
        <f>IF($PI140=1,SUMIF(#REF!,$PF140,#REF!),SUMIF(#REF!,$PJ140,#REF!))</f>
        <v>#REF!</v>
      </c>
      <c r="PZ140" s="200" t="e">
        <f>IF($PI140=1,SUMIF(#REF!,$PF140,#REF!),SUMIF(#REF!,$PJ140,#REF!))</f>
        <v>#REF!</v>
      </c>
      <c r="QA140" s="200" t="e">
        <f>IF($PI140=1,SUMIF(#REF!,$PF140,#REF!),SUMIF(#REF!,$PJ140,#REF!))</f>
        <v>#REF!</v>
      </c>
      <c r="QB140" s="200" t="e">
        <f>IF($PI140=1,SUMIF(#REF!,$PF140,#REF!),SUMIF(#REF!,$PJ140,#REF!))</f>
        <v>#REF!</v>
      </c>
      <c r="QC140" s="200" t="e">
        <f>IF($PI140=1,SUMIF(#REF!,$PF140,#REF!),SUMIF(#REF!,$PJ140,#REF!))</f>
        <v>#REF!</v>
      </c>
      <c r="QD140" s="57">
        <f t="shared" si="99"/>
        <v>7.3151919015781122</v>
      </c>
      <c r="QE140" s="57">
        <f t="shared" si="100"/>
        <v>7.8430349999999995</v>
      </c>
      <c r="QF140" s="57">
        <f t="shared" si="94"/>
        <v>7.9406999999999988</v>
      </c>
      <c r="QG140" s="57">
        <f t="shared" si="101"/>
        <v>7.1042999999999985</v>
      </c>
      <c r="QH140" s="57">
        <f t="shared" si="129"/>
        <v>6.8223974999999983</v>
      </c>
      <c r="QI140" s="57">
        <f t="shared" si="130"/>
        <v>9.1295029166666666</v>
      </c>
      <c r="QJ140" s="57">
        <f>IF(Tabelle2[[#This Row],[Index and Premium Usage]]=1,($AW140*(1+$AZ140))*(PW140*(1+$PG140)+$PH140)/1000,($AW140*(1+$AZ140))*(PW140*(1+$PG140)+$PK140)/1000)</f>
        <v>10.83996109010125</v>
      </c>
      <c r="QK140" s="57" t="e">
        <f>IF($PI140=1,($AW140*(1+$AY140))*(PX140*(1+$PG140)+$PH140)/1000,($AW140*(1+$AZ140))*(PX140*(1+$PG140)+$PK140+Tabelle2[[#This Row],[Premium VW 2023]])/1000)</f>
        <v>#REF!</v>
      </c>
      <c r="QL140" s="57" t="e">
        <f t="shared" si="89"/>
        <v>#REF!</v>
      </c>
      <c r="QM140" s="57" t="e">
        <f t="shared" si="90"/>
        <v>#REF!</v>
      </c>
      <c r="QN140" s="57" t="e">
        <f t="shared" si="91"/>
        <v>#REF!</v>
      </c>
      <c r="QO140" s="57" t="e">
        <f t="shared" si="92"/>
        <v>#REF!</v>
      </c>
      <c r="QP140" s="57" t="e">
        <f t="shared" si="93"/>
        <v>#REF!</v>
      </c>
    </row>
    <row r="141" spans="1:458" ht="15" customHeight="1">
      <c r="A141" s="94" t="s">
        <v>869</v>
      </c>
      <c r="B141" s="94" t="s">
        <v>87</v>
      </c>
      <c r="C141" s="94" t="s">
        <v>1553</v>
      </c>
      <c r="D141" s="2" t="s">
        <v>108</v>
      </c>
      <c r="E141" s="173" t="s">
        <v>304</v>
      </c>
      <c r="F141" s="2" t="s">
        <v>304</v>
      </c>
      <c r="G141" s="2" t="s">
        <v>304</v>
      </c>
      <c r="H141" s="2" t="s">
        <v>1558</v>
      </c>
      <c r="I141" s="188" t="s">
        <v>248</v>
      </c>
      <c r="J141" s="2" t="s">
        <v>1400</v>
      </c>
      <c r="K141" s="2" t="s">
        <v>28</v>
      </c>
      <c r="L141" s="2" t="s">
        <v>28</v>
      </c>
      <c r="M141" s="2" t="s">
        <v>500</v>
      </c>
      <c r="N141" s="64"/>
      <c r="O141" s="64"/>
      <c r="P141" s="65"/>
      <c r="Q141" s="2"/>
      <c r="R141" s="63"/>
      <c r="S141" s="63"/>
      <c r="T141" s="94" t="s">
        <v>1282</v>
      </c>
      <c r="U141" s="63" t="s">
        <v>14</v>
      </c>
      <c r="V141" s="63"/>
      <c r="W141" s="63"/>
      <c r="X141" s="94"/>
      <c r="Y141" s="63" t="s">
        <v>235</v>
      </c>
      <c r="Z141" s="94" t="s">
        <v>261</v>
      </c>
      <c r="AA141" s="69" t="s">
        <v>501</v>
      </c>
      <c r="AB141" s="64"/>
      <c r="AC141" s="64" t="s">
        <v>1064</v>
      </c>
      <c r="AD141" s="63"/>
      <c r="AE141" s="63"/>
      <c r="AF141" s="63" t="s">
        <v>119</v>
      </c>
      <c r="AG141" s="2"/>
      <c r="AH141" s="2"/>
      <c r="AI141" s="2"/>
      <c r="AJ141" s="63" t="s">
        <v>120</v>
      </c>
      <c r="AK141" s="66"/>
      <c r="AL141" s="67"/>
      <c r="AM141" s="67"/>
      <c r="AN141" s="67"/>
      <c r="AO141" s="67"/>
      <c r="AP141" s="67">
        <v>1</v>
      </c>
      <c r="AQ141" s="33"/>
      <c r="AR141" s="37">
        <v>2.1</v>
      </c>
      <c r="AS141" s="67">
        <v>2.1</v>
      </c>
      <c r="AT141" s="67">
        <v>2.1</v>
      </c>
      <c r="AU141" s="67">
        <v>2.1</v>
      </c>
      <c r="AV141" s="67">
        <v>2.1</v>
      </c>
      <c r="AW141" s="33">
        <v>2.1</v>
      </c>
      <c r="AX141" s="193"/>
      <c r="AY141" s="36">
        <v>0.2</v>
      </c>
      <c r="AZ141" s="36">
        <v>0.2</v>
      </c>
      <c r="BA141" s="96">
        <v>0</v>
      </c>
      <c r="BB141" s="96">
        <v>0</v>
      </c>
      <c r="BC141" s="96">
        <v>0</v>
      </c>
      <c r="BD141" s="96">
        <v>0</v>
      </c>
      <c r="BE141" s="133">
        <v>0</v>
      </c>
      <c r="BF141" s="133">
        <v>0</v>
      </c>
      <c r="BG141" s="133">
        <v>0</v>
      </c>
      <c r="BH141" s="133">
        <v>0</v>
      </c>
      <c r="BI141" s="133">
        <v>0</v>
      </c>
      <c r="BJ141" s="133">
        <v>0</v>
      </c>
      <c r="BK141" s="133">
        <v>0</v>
      </c>
      <c r="BL141" s="133">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5">
        <f>SUM(Tabelle2[[#This Row],[Jan 22 CF]:[Mar 22 CF]])</f>
        <v>0</v>
      </c>
      <c r="CL141" s="95">
        <f>SUM(Tabelle2[[#This Row],[Apr 22 CF]:[Jun 22 CF]])</f>
        <v>0</v>
      </c>
      <c r="CM141" s="95">
        <f>SUM(Tabelle2[[#This Row],[Jul 22 CF]:[Sep 22 CF]])</f>
        <v>0</v>
      </c>
      <c r="CN141" s="95">
        <f>SUM(Tabelle2[[#This Row],[Oct 22 CF]:[Dec 22 CF]])</f>
        <v>0</v>
      </c>
      <c r="CO141" s="95">
        <f>SUM(Tabelle2[[#This Row],[Jan 23 CF]:[Mar 23 CF]])</f>
        <v>0</v>
      </c>
      <c r="CP141" s="95">
        <f>SUM(Tabelle2[[#This Row],[Apr 23 CF]:[Jun 23 CF]])</f>
        <v>0</v>
      </c>
      <c r="CQ141" s="95">
        <f>SUM(Tabelle2[[#This Row],[Jul 23 CF]:[Sep 23 CF]])</f>
        <v>0</v>
      </c>
      <c r="CR141" s="95">
        <f>SUM(Tabelle2[[#This Row],[Oct 23 CF]:[Dec 23 CF]])</f>
        <v>0</v>
      </c>
      <c r="CS141" s="95">
        <f>SUM(Tabelle2[[#This Row],[Jan 24 CF]:[Mar 24 CF]])</f>
        <v>0</v>
      </c>
      <c r="CT141" s="95">
        <f>SUM(Tabelle2[[#This Row],[Apr 24 CF]:[Jun 24 CF]])</f>
        <v>0</v>
      </c>
      <c r="CU141" s="95">
        <f>SUM(Tabelle2[[#This Row],[Jul 24 CF]:[Sep 24 CF]])</f>
        <v>0</v>
      </c>
      <c r="CV141" s="95">
        <f>SUM(Tabelle2[[#This Row],[Oct 24 CF]:[Dec 24 CF]])</f>
        <v>0</v>
      </c>
      <c r="CW141" s="98">
        <v>0</v>
      </c>
      <c r="CX141" s="275">
        <v>0</v>
      </c>
      <c r="CY141" s="98">
        <v>0</v>
      </c>
      <c r="CZ141" s="52">
        <v>0</v>
      </c>
      <c r="DA141" s="52">
        <f>SUM(Tabelle2[[#This Row],[Jan 22 CF]:[Dec 22 CF]])</f>
        <v>0</v>
      </c>
      <c r="DB141" s="98">
        <f>SUM(Tabelle2[[#This Row],[Jan 23 CF]:[Dec 23 CF]])</f>
        <v>0</v>
      </c>
      <c r="DC141" s="98">
        <f>SUM(Tabelle2[[#This Row],[Jan 24 CF]:[Dec 24 CF]])</f>
        <v>0</v>
      </c>
      <c r="DD141" s="98">
        <v>0</v>
      </c>
      <c r="DE141" s="98">
        <v>0</v>
      </c>
      <c r="DF141" s="98">
        <v>0</v>
      </c>
      <c r="DG141" s="98">
        <v>0</v>
      </c>
      <c r="DH141" s="98">
        <v>0</v>
      </c>
      <c r="DI141" s="98">
        <v>0</v>
      </c>
      <c r="DJ141" s="98">
        <v>0</v>
      </c>
      <c r="DK141" s="98">
        <v>0</v>
      </c>
      <c r="DL141" s="98">
        <v>0</v>
      </c>
      <c r="DM141" s="98">
        <v>0</v>
      </c>
      <c r="DN141" s="95"/>
      <c r="DO141" s="95"/>
      <c r="DP141" s="226">
        <v>0.95</v>
      </c>
      <c r="DQ141" s="226">
        <v>0.92500000000000004</v>
      </c>
      <c r="DR141" s="226">
        <v>0.8</v>
      </c>
      <c r="DS141" s="226">
        <v>0.85</v>
      </c>
      <c r="DT141" s="226">
        <v>0.9</v>
      </c>
      <c r="DU141" s="226">
        <v>0.9</v>
      </c>
      <c r="DV141" s="226">
        <v>0.9</v>
      </c>
      <c r="DW141" s="226">
        <v>0.9</v>
      </c>
      <c r="DX141" s="226">
        <v>0.9</v>
      </c>
      <c r="DY141" s="226">
        <v>0.9</v>
      </c>
      <c r="DZ141" s="226">
        <v>0.9</v>
      </c>
      <c r="EA141" s="226">
        <v>0.88</v>
      </c>
      <c r="EB141" s="226">
        <v>0.9</v>
      </c>
      <c r="EC141" s="226">
        <v>0.93</v>
      </c>
      <c r="ED141" s="226">
        <v>0.93</v>
      </c>
      <c r="EE141" s="226">
        <v>0.9</v>
      </c>
      <c r="EF141" s="316">
        <v>0.9</v>
      </c>
      <c r="EG141" s="316">
        <v>0.9</v>
      </c>
      <c r="EH141" s="316">
        <v>0.9</v>
      </c>
      <c r="EI141" s="226">
        <v>0.95</v>
      </c>
      <c r="EJ141" s="226">
        <v>0.95</v>
      </c>
      <c r="EK141" s="226">
        <v>0.95</v>
      </c>
      <c r="EL141" s="226">
        <v>0.97499999999999998</v>
      </c>
      <c r="EM141" s="226">
        <v>0.95</v>
      </c>
      <c r="EN141" s="226">
        <v>0.9</v>
      </c>
      <c r="EO141" s="226">
        <v>0.9</v>
      </c>
      <c r="EP141" s="226">
        <v>0.9</v>
      </c>
      <c r="EQ141" s="226">
        <v>0.9</v>
      </c>
      <c r="ER141" s="226">
        <v>0.9</v>
      </c>
      <c r="ES141" s="226">
        <v>0.9</v>
      </c>
      <c r="ET141" s="226">
        <v>0.9</v>
      </c>
      <c r="EU141" s="226">
        <v>0.9</v>
      </c>
      <c r="EV141" s="226">
        <v>0.9</v>
      </c>
      <c r="EW141" s="226">
        <v>0.9</v>
      </c>
      <c r="EX141" s="226">
        <v>0.9</v>
      </c>
      <c r="EY141" s="226">
        <v>0.9</v>
      </c>
      <c r="EZ141" s="316">
        <v>0.9</v>
      </c>
      <c r="FA141" s="226">
        <v>0.9</v>
      </c>
      <c r="FB141" s="226">
        <v>0.85</v>
      </c>
      <c r="FC141" s="226">
        <v>0.85</v>
      </c>
      <c r="FD141" s="226">
        <v>0.85</v>
      </c>
      <c r="FE141" s="226">
        <v>0.85</v>
      </c>
      <c r="FF141" s="226">
        <v>0.85</v>
      </c>
      <c r="FG141" s="226">
        <v>0.85</v>
      </c>
      <c r="FH141" s="226">
        <v>0.85</v>
      </c>
      <c r="FI141" s="226">
        <v>0.85</v>
      </c>
      <c r="FJ141" s="226">
        <v>0.85</v>
      </c>
      <c r="FK141" s="226">
        <v>0.85</v>
      </c>
      <c r="FL141" s="226">
        <v>0.85</v>
      </c>
      <c r="FM141" s="195">
        <f t="shared" si="114"/>
        <v>0</v>
      </c>
      <c r="FN141" s="195">
        <f t="shared" si="115"/>
        <v>0</v>
      </c>
      <c r="FO141" s="195">
        <f t="shared" si="116"/>
        <v>0</v>
      </c>
      <c r="FP141" s="195">
        <f t="shared" si="117"/>
        <v>0</v>
      </c>
      <c r="FQ141" s="195">
        <f t="shared" si="118"/>
        <v>0</v>
      </c>
      <c r="FR141" s="195">
        <f t="shared" si="119"/>
        <v>0</v>
      </c>
      <c r="FS141" s="195">
        <f t="shared" si="120"/>
        <v>0</v>
      </c>
      <c r="FT141" s="95">
        <f t="shared" si="121"/>
        <v>0</v>
      </c>
      <c r="FU141" s="95">
        <f t="shared" si="122"/>
        <v>0</v>
      </c>
      <c r="FV141" s="95">
        <f t="shared" si="123"/>
        <v>0</v>
      </c>
      <c r="FW141" s="95">
        <f t="shared" si="124"/>
        <v>0</v>
      </c>
      <c r="FX141" s="95">
        <f t="shared" si="125"/>
        <v>0</v>
      </c>
      <c r="FY141" s="95">
        <f t="shared" si="126"/>
        <v>0</v>
      </c>
      <c r="FZ141" s="95">
        <f t="shared" si="127"/>
        <v>0</v>
      </c>
      <c r="GA141" s="95">
        <f t="shared" si="107"/>
        <v>0</v>
      </c>
      <c r="GB141" s="95">
        <f t="shared" si="108"/>
        <v>0</v>
      </c>
      <c r="GC141" s="95">
        <f t="shared" si="109"/>
        <v>0</v>
      </c>
      <c r="GD141" s="95">
        <f t="shared" si="110"/>
        <v>0</v>
      </c>
      <c r="GE141" s="95">
        <f t="shared" si="111"/>
        <v>0</v>
      </c>
      <c r="GF141" s="95">
        <f t="shared" si="112"/>
        <v>0</v>
      </c>
      <c r="GG141" s="95">
        <f t="shared" si="113"/>
        <v>0</v>
      </c>
      <c r="GH141" s="95">
        <f t="shared" si="128"/>
        <v>0</v>
      </c>
      <c r="GI141" s="95">
        <f>BW141*Tabelle2[[#This Row],[Nov 2023 AF]]</f>
        <v>0</v>
      </c>
      <c r="GJ141" s="95">
        <f>BX141*Tabelle2[[#This Row],[Dec 2023 AF]]</f>
        <v>0</v>
      </c>
      <c r="GK141" s="95">
        <f>BY141*Tabelle2[[#This Row],[Jan 2024 AF]]</f>
        <v>0</v>
      </c>
      <c r="GL141" s="95">
        <f>BZ141*Tabelle2[[#This Row],[Feb 2024 AF]]</f>
        <v>0</v>
      </c>
      <c r="GM141" s="95">
        <f>CA141*Tabelle2[[#This Row],[Mar 2024 AF]]</f>
        <v>0</v>
      </c>
      <c r="GN141" s="95">
        <f>CB141*Tabelle2[[#This Row],[Apr 2024 AF]]</f>
        <v>0</v>
      </c>
      <c r="GO141" s="95">
        <f>CC141*Tabelle2[[#This Row],[May 2024 AF]]</f>
        <v>0</v>
      </c>
      <c r="GP141" s="95">
        <f>CD141*Tabelle2[[#This Row],[Jun 2024 AF]]</f>
        <v>0</v>
      </c>
      <c r="GQ141" s="95">
        <f>CE141*Tabelle2[[#This Row],[Jul 2024 AF]]</f>
        <v>0</v>
      </c>
      <c r="GR141" s="95">
        <f>CF141*Tabelle2[[#This Row],[Aug 2024 AF]]</f>
        <v>0</v>
      </c>
      <c r="GS141" s="95">
        <f>CG141*Tabelle2[[#This Row],[Sep 2024 AF]]</f>
        <v>0</v>
      </c>
      <c r="GT141" s="95">
        <f>CH141*Tabelle2[[#This Row],[Oct 2024 AF]]</f>
        <v>0</v>
      </c>
      <c r="GU141" s="95">
        <f>CI141*Tabelle2[[#This Row],[Nov 2024 AF]]</f>
        <v>0</v>
      </c>
      <c r="GV141" s="95">
        <f>CJ141*Tabelle2[[#This Row],[Dec 2024 AF]]</f>
        <v>0</v>
      </c>
      <c r="GW141" s="95">
        <f>SUM(Tabelle2[[#This Row],[Jan 22 NF]:[Mar 22 NF]])</f>
        <v>0</v>
      </c>
      <c r="GX141" s="95">
        <f>SUM(Tabelle2[[#This Row],[Apr 22 NF]:[Jun 22 NF]])</f>
        <v>0</v>
      </c>
      <c r="GY141" s="95">
        <f>SUM(Tabelle2[[#This Row],[Jul 22 NF]:[Sep 22 NF]])</f>
        <v>0</v>
      </c>
      <c r="GZ141" s="95">
        <f>SUM(Tabelle2[[#This Row],[Oct 22 NF]:[Dec 22 NF]])</f>
        <v>0</v>
      </c>
      <c r="HA141" s="98">
        <f>SUM(Tabelle2[[#This Row],[Jan 23 NF]:[Mar 23 NF]])</f>
        <v>0</v>
      </c>
      <c r="HB141" s="98">
        <f>SUM(Tabelle2[[#This Row],[Apr 23 NF]:[Jun 23 NF]])</f>
        <v>0</v>
      </c>
      <c r="HC141" s="98">
        <f>SUM(Tabelle2[[#This Row],[Jul 23 NF]:[Sep 23 NF]])</f>
        <v>0</v>
      </c>
      <c r="HD141" s="98">
        <f>SUM(Tabelle2[[#This Row],[Oct 23 NF]:[Dec 23 NF]])</f>
        <v>0</v>
      </c>
      <c r="HE141" s="95">
        <f>SUM(Tabelle2[[#This Row],[Jan 24 NF]:[Mar 24 NF]])</f>
        <v>0</v>
      </c>
      <c r="HF141" s="98">
        <f>SUM(Tabelle2[[#This Row],[Apr 24 NF]:[Jun 24 NF]])</f>
        <v>0</v>
      </c>
      <c r="HG141" s="98">
        <f>SUM(Tabelle2[[#This Row],[Jul 24 NF]:[Sep 24 NF]])</f>
        <v>0</v>
      </c>
      <c r="HH141" s="98">
        <f>SUM(Tabelle2[[#This Row],[Oct 24 NF]:[Dec 24 NF]])</f>
        <v>0</v>
      </c>
      <c r="HI141" s="95">
        <v>0</v>
      </c>
      <c r="HJ141" s="95">
        <v>0</v>
      </c>
      <c r="HK141" s="95">
        <v>0</v>
      </c>
      <c r="HL141" s="95">
        <v>0</v>
      </c>
      <c r="HM141" s="95">
        <v>0</v>
      </c>
      <c r="HN141" s="95">
        <v>0</v>
      </c>
      <c r="HO141" s="95">
        <v>0</v>
      </c>
      <c r="HP141" s="95">
        <v>0</v>
      </c>
      <c r="HQ141" s="95">
        <v>0</v>
      </c>
      <c r="HR141" s="95">
        <v>0</v>
      </c>
      <c r="HS141" s="95">
        <v>0</v>
      </c>
      <c r="HT141" s="95">
        <v>0</v>
      </c>
      <c r="HU141" s="95">
        <v>0</v>
      </c>
      <c r="HV141" s="98">
        <v>0</v>
      </c>
      <c r="HW141" s="98">
        <v>0</v>
      </c>
      <c r="HX141" s="98">
        <v>0</v>
      </c>
      <c r="HY141" s="98">
        <v>0</v>
      </c>
      <c r="HZ141" s="98">
        <f>SUM(Tabelle2[[#This Row],[Jan 22 NF]:[Dec 22 NF]])</f>
        <v>0</v>
      </c>
      <c r="IA141" s="98">
        <f>SUM(Tabelle2[[#This Row],[Jan 23 NF]:[Dec 23 NF]])</f>
        <v>0</v>
      </c>
      <c r="IB141" s="98">
        <f>SUM(Tabelle2[[#This Row],[Jan 24 NF]:[Dec 24 NF]])</f>
        <v>0</v>
      </c>
      <c r="IC141" s="98">
        <f>IFERROR(Tabelle2[[#This Row],[2025 CF]]*Tabelle2[[#This Row],[2025 AF]],0)</f>
        <v>0</v>
      </c>
      <c r="ID141" s="98">
        <f>IFERROR(Tabelle2[[#This Row],[2026 CF]]*Tabelle2[[#This Row],[2026 AF]],0)</f>
        <v>0</v>
      </c>
      <c r="IE141" s="98">
        <f>IFERROR(Tabelle2[[#This Row],[2027 CF]]*Tabelle2[[#This Row],[2027 AF]],0)</f>
        <v>0</v>
      </c>
      <c r="IF141" s="98">
        <f>IFERROR(Tabelle2[[#This Row],[2028 CF]]*Tabelle2[[#This Row],[2028 AF]],0)</f>
        <v>0</v>
      </c>
      <c r="IG141" s="98">
        <f>IFERROR(Tabelle2[[#This Row],[2029 CF]]*Tabelle2[[#This Row],[2029 AF]],0)</f>
        <v>0</v>
      </c>
      <c r="IH141" s="98">
        <f>IFERROR(Tabelle2[[#This Row],[2030 CF]]*Tabelle2[[#This Row],[2030 AF]],0)</f>
        <v>0</v>
      </c>
      <c r="II141" s="98">
        <f>IFERROR(Tabelle2[[#This Row],[2031 CF]]*Tabelle2[[#This Row],[2031 AF]],0)</f>
        <v>0</v>
      </c>
      <c r="IJ141" s="98">
        <f>IFERROR(Tabelle2[[#This Row],[2032 CF]]*Tabelle2[[#This Row],[2032 AF]],0)</f>
        <v>0</v>
      </c>
      <c r="IK141" s="98">
        <f>IFERROR(Tabelle2[[#This Row],[2033 CF]]*Tabelle2[[#This Row],[2033 AF]],0)</f>
        <v>0</v>
      </c>
      <c r="IL141" s="98">
        <f>IFERROR(Tabelle2[[#This Row],[2034 CF]]*Tabelle2[[#This Row],[2034 AF]],0)</f>
        <v>0</v>
      </c>
      <c r="IM141" s="98">
        <f>IFERROR(Tabelle2[[#This Row],[2035 CF]]*Tabelle2[[#This Row],[2035 AF]],0)</f>
        <v>0</v>
      </c>
      <c r="IN141" s="51">
        <v>0</v>
      </c>
      <c r="IO141" s="51">
        <v>0</v>
      </c>
      <c r="IP141" s="51">
        <v>0</v>
      </c>
      <c r="IQ141" s="51">
        <v>0</v>
      </c>
      <c r="IR141" s="51">
        <v>0</v>
      </c>
      <c r="IS141" s="51">
        <v>0</v>
      </c>
      <c r="IT141" s="51">
        <v>0</v>
      </c>
      <c r="IU141" s="51">
        <v>0</v>
      </c>
      <c r="IV141" s="51">
        <v>0</v>
      </c>
      <c r="IW141" s="51">
        <v>0</v>
      </c>
      <c r="IX141" s="51">
        <v>0</v>
      </c>
      <c r="IY141" s="51">
        <v>0</v>
      </c>
      <c r="IZ141" s="199">
        <v>0</v>
      </c>
      <c r="JA141" s="199">
        <v>0</v>
      </c>
      <c r="JB141" s="199">
        <v>0</v>
      </c>
      <c r="JC141" s="199">
        <v>0</v>
      </c>
      <c r="JD141" s="199">
        <v>0</v>
      </c>
      <c r="JE141" s="196">
        <v>0</v>
      </c>
      <c r="JF141" s="196">
        <v>0</v>
      </c>
      <c r="JG141" s="196">
        <v>0</v>
      </c>
      <c r="JH141" s="196">
        <v>0</v>
      </c>
      <c r="JI141" s="196">
        <v>0</v>
      </c>
      <c r="JJ141" s="196">
        <v>0</v>
      </c>
      <c r="JK141" s="196">
        <v>0</v>
      </c>
      <c r="JL141" s="196">
        <v>0</v>
      </c>
      <c r="JM141" s="196">
        <v>0</v>
      </c>
      <c r="JN141" s="196">
        <v>0</v>
      </c>
      <c r="JO141" s="196">
        <v>0</v>
      </c>
      <c r="JP141" s="196">
        <v>0</v>
      </c>
      <c r="JQ141" s="196">
        <f>SUM(Tabelle2[[#This Row],[Jan-23B]:[Mar-23B]])</f>
        <v>0</v>
      </c>
      <c r="JR141" s="196">
        <f>SUM(Tabelle2[[#This Row],[Apr-23B]:[Jun-23B]])</f>
        <v>0</v>
      </c>
      <c r="JS141" s="196">
        <f>SUM(Tabelle2[[#This Row],[Jul-23B]:[Sep-23B]])</f>
        <v>0</v>
      </c>
      <c r="JT141" s="196">
        <f>SUM(Tabelle2[[#This Row],[Oct-23B]:[Dec-23B]])</f>
        <v>0</v>
      </c>
      <c r="JU141" s="196">
        <f>SUM(Tabelle2[[#This Row],[1Q23 B1]:[4Q23 B]])</f>
        <v>0</v>
      </c>
      <c r="JV141" s="196">
        <v>0</v>
      </c>
      <c r="JW141" s="196">
        <v>0</v>
      </c>
      <c r="JX141" s="196">
        <v>0</v>
      </c>
      <c r="JY141" s="196">
        <v>0</v>
      </c>
      <c r="JZ141" s="196">
        <v>0</v>
      </c>
      <c r="KA141" s="196">
        <v>0</v>
      </c>
      <c r="KB141" s="196">
        <v>0</v>
      </c>
      <c r="KC141" s="196">
        <v>0</v>
      </c>
      <c r="KD141" s="196">
        <v>0</v>
      </c>
      <c r="KE141" s="196">
        <v>0</v>
      </c>
      <c r="KF141" s="196" t="str">
        <f>IF(SUM(Tabelle2[[#This Row],[2018 NF]:[2028 NF]],Tabelle2[[#This Row],[2023 B]])&gt;0,"yes","no")</f>
        <v>no</v>
      </c>
      <c r="KG141" s="196">
        <f>IFERROR(INDEX(Tabelle2[[#Headers],[2005 NF]:[2034 NF]],MATCH(TRUE,INDEX(Tabelle2[[#This Row],[2005 NF]:[2034 NF]]&gt;1000,),0)),0)</f>
        <v>0</v>
      </c>
      <c r="KH141" s="196">
        <f>IFERROR(LOOKUP(2,1/(Tabelle2[[#This Row],[2005 NF]:[2035 NF]]&gt;1000),Tabelle2[[#Headers],[2005 NF]:[2035 NF]]),0)</f>
        <v>0</v>
      </c>
      <c r="KI141" s="196">
        <f>SUM(Tabelle2[[#This Row],[Jan 23 NF]:[Mar 23 NF]])</f>
        <v>0</v>
      </c>
      <c r="KJ141" s="196">
        <f>SUM(Tabelle2[[#This Row],[Jan-23B]:[Mar-23B]])</f>
        <v>0</v>
      </c>
      <c r="KK141" s="52">
        <v>0</v>
      </c>
      <c r="KL141" s="52">
        <v>0</v>
      </c>
      <c r="KM141" s="52">
        <v>0</v>
      </c>
      <c r="KN141" s="52">
        <v>0</v>
      </c>
      <c r="KO141" s="52">
        <v>0</v>
      </c>
      <c r="KP141" s="52">
        <v>0</v>
      </c>
      <c r="KQ141" s="52">
        <v>0</v>
      </c>
      <c r="KR141" s="52">
        <v>0</v>
      </c>
      <c r="KS141" s="52">
        <v>0</v>
      </c>
      <c r="KT141" s="52">
        <v>0</v>
      </c>
      <c r="KU141" s="52">
        <v>0</v>
      </c>
      <c r="KV141" s="52">
        <v>0</v>
      </c>
      <c r="KW141" s="52">
        <v>0</v>
      </c>
      <c r="KX141" s="52">
        <v>0</v>
      </c>
      <c r="KY141" s="52">
        <v>0</v>
      </c>
      <c r="KZ141" s="52">
        <v>0</v>
      </c>
      <c r="LA141" s="52" t="e">
        <f>$AV141*2.204623/#REF!*$AP141*Tabelle2[[#This Row],[May 23 NF]]</f>
        <v>#REF!</v>
      </c>
      <c r="LB141" s="52" t="e">
        <f>$AV141*2.204623/#REF!*$AP141*Tabelle2[[#This Row],[Jun 23 NF]]</f>
        <v>#REF!</v>
      </c>
      <c r="LC141" s="52" t="e">
        <f>$AV141*2.204623/#REF!*$AP141*Tabelle2[[#This Row],[Jul 23 NF]]</f>
        <v>#REF!</v>
      </c>
      <c r="LD141" s="52" t="e">
        <f>$AV141*2.204623/#REF!*$AP141*Tabelle2[[#This Row],[Aug 23 NF]]</f>
        <v>#REF!</v>
      </c>
      <c r="LE141" s="52" t="e">
        <f>$AV141*2.204623/#REF!*$AP141*Tabelle2[[#This Row],[Sep 23 NF]]</f>
        <v>#REF!</v>
      </c>
      <c r="LF141" s="52" t="e">
        <f>$AV141*2.204623/#REF!*$AP141*Tabelle2[[#This Row],[Oct 23 NF]]</f>
        <v>#REF!</v>
      </c>
      <c r="LG141" s="52" t="e">
        <f>$AV141*2.204623/#REF!*$AP141*Tabelle2[[#This Row],[Nov 23 NF]]</f>
        <v>#REF!</v>
      </c>
      <c r="LH141" s="52" t="e">
        <f>$AV141*2.204623/#REF!*$AP141*Tabelle2[[#This Row],[Dec 23 NF]]</f>
        <v>#REF!</v>
      </c>
      <c r="LI141" s="52" t="e">
        <f>$AV141*2.204623/#REF!*$AP141*Tabelle2[[#This Row],[Jan 24 NF]]</f>
        <v>#REF!</v>
      </c>
      <c r="LJ141" s="52" t="e">
        <f>$AV141*2.204623/#REF!*$AP141*Tabelle2[[#This Row],[Feb 24 NF]]</f>
        <v>#REF!</v>
      </c>
      <c r="LK141" s="52" t="e">
        <f>$AV141*2.204623/#REF!*$AP141*Tabelle2[[#This Row],[Mar 24 NF]]</f>
        <v>#REF!</v>
      </c>
      <c r="LL141" s="52" t="e">
        <f>$AV141*2.204623/#REF!*$AP141*Tabelle2[[#This Row],[Apr 24 NF]]</f>
        <v>#REF!</v>
      </c>
      <c r="LM141" s="52" t="e">
        <f>$AV141*2.204623/#REF!*$AP141*Tabelle2[[#This Row],[May 24 NF]]</f>
        <v>#REF!</v>
      </c>
      <c r="LN141" s="52" t="e">
        <f>$AV141*2.204623/#REF!*$AP141*Tabelle2[[#This Row],[Jun 24 NF]]</f>
        <v>#REF!</v>
      </c>
      <c r="LO141" s="52" t="e">
        <f>$AV141*2.204623/#REF!*$AP141*Tabelle2[[#This Row],[Jul 24 NF]]</f>
        <v>#REF!</v>
      </c>
      <c r="LP141" s="52" t="e">
        <f>$AV141*2.204623/#REF!*$AP141*Tabelle2[[#This Row],[Aug 24 NF]]</f>
        <v>#REF!</v>
      </c>
      <c r="LQ141" s="52" t="e">
        <f>$AV141*2.204623/#REF!*$AP141*Tabelle2[[#This Row],[Sep 24 NF]]</f>
        <v>#REF!</v>
      </c>
      <c r="LR141" s="52" t="e">
        <f>$AV141*2.204623/#REF!*$AP141*Tabelle2[[#This Row],[Oct 24 NF]]</f>
        <v>#REF!</v>
      </c>
      <c r="LS141" s="52" t="e">
        <f>$AV141*2.204623/#REF!*$AP141*Tabelle2[[#This Row],[Nov 24 NF]]</f>
        <v>#REF!</v>
      </c>
      <c r="LT141" s="52" t="e">
        <f>$AV141*2.204623/#REF!*$AP141*Tabelle2[[#This Row],[Dec 24 NF]]</f>
        <v>#REF!</v>
      </c>
      <c r="LU141" s="198">
        <f>SUM(Tabelle2[[#This Row],[Jan 22 EV]:[Mar 22 EV]])</f>
        <v>0</v>
      </c>
      <c r="LV141" s="198">
        <f>SUM(Tabelle2[[#This Row],[Apr 22 EV]:[Jun 22 EV]])</f>
        <v>0</v>
      </c>
      <c r="LW141" s="198">
        <f>SUM(Tabelle2[[#This Row],[Jul 22 EV]:[Sep 22 EV]])</f>
        <v>0</v>
      </c>
      <c r="LX141" s="198">
        <f>SUM(Tabelle2[[#This Row],[Oct 22 EV]:[Dec 22 EV]])</f>
        <v>0</v>
      </c>
      <c r="LY141" s="198">
        <f>SUM(Tabelle2[[#This Row],[Jan 23 EV]:[Mar 23 EV]])</f>
        <v>0</v>
      </c>
      <c r="LZ141" s="198" t="e">
        <f>SUM(Tabelle2[[#This Row],[Apr 23 EV]:[Jun 23 EV]])</f>
        <v>#REF!</v>
      </c>
      <c r="MA141" s="198" t="e">
        <f>SUM(Tabelle2[[#This Row],[Jul 23 EV]:[Sep 23 EV]])</f>
        <v>#REF!</v>
      </c>
      <c r="MB141" s="198" t="e">
        <f>SUM(Tabelle2[[#This Row],[Oct 23 EV]:[Dec 23 EV]])</f>
        <v>#REF!</v>
      </c>
      <c r="MC141" s="198" t="e">
        <f>SUM(Tabelle2[[#This Row],[Jan 24 EV]:[Mar 24 EV]])</f>
        <v>#REF!</v>
      </c>
      <c r="MD141" s="198" t="e">
        <f>SUM(Tabelle2[[#This Row],[Apr 24 EV]:[Jun 24 EV]])</f>
        <v>#REF!</v>
      </c>
      <c r="ME141" s="198" t="e">
        <f>SUM(Tabelle2[[#This Row],[Jul 24 EV]:[Sep 24 EV]])</f>
        <v>#REF!</v>
      </c>
      <c r="MF141" s="198" t="e">
        <f>SUM(Tabelle2[[#This Row],[Oct 24 EV]:[Dec 24 EV]])</f>
        <v>#REF!</v>
      </c>
      <c r="MG141" s="68">
        <v>0</v>
      </c>
      <c r="MH141" s="68">
        <v>0</v>
      </c>
      <c r="MI141" s="68">
        <v>0</v>
      </c>
      <c r="MJ141" s="68">
        <v>0</v>
      </c>
      <c r="MK141" s="68">
        <v>0</v>
      </c>
      <c r="ML141" s="68">
        <v>0</v>
      </c>
      <c r="MM141" s="68">
        <v>0</v>
      </c>
      <c r="MN141" s="68">
        <v>0</v>
      </c>
      <c r="MO141" s="68">
        <v>0</v>
      </c>
      <c r="MP141" s="98">
        <v>0</v>
      </c>
      <c r="MQ141" s="98" t="e">
        <f>$AS141*2.204623/#REF!*$AP141*HU141</f>
        <v>#REF!</v>
      </c>
      <c r="MR141" s="98" t="e">
        <f>$AT141*2.204623/#REF!*$AP141*HV141</f>
        <v>#REF!</v>
      </c>
      <c r="MS141" s="98">
        <v>0</v>
      </c>
      <c r="MT141" s="98">
        <v>0</v>
      </c>
      <c r="MU141" s="98">
        <v>0</v>
      </c>
      <c r="MV141" s="98">
        <f>SUM(Tabelle2[[#This Row],[Jan 22 EV]:[Dec 22 EV]])</f>
        <v>0</v>
      </c>
      <c r="MW141" s="98" t="e">
        <f>SUM(Tabelle2[[#This Row],[Jan 23 EV]:[Dec 23 EV]])</f>
        <v>#REF!</v>
      </c>
      <c r="MX141" s="98" t="e">
        <f>SUM(Tabelle2[[#This Row],[Jan 24 EV]:[Dec 24 EV]])</f>
        <v>#REF!</v>
      </c>
      <c r="MY141" s="98">
        <f t="shared" si="95"/>
        <v>0</v>
      </c>
      <c r="MZ141" s="98">
        <f t="shared" si="96"/>
        <v>0</v>
      </c>
      <c r="NA141" s="98">
        <f t="shared" si="97"/>
        <v>0</v>
      </c>
      <c r="NB141" s="98">
        <f t="shared" si="98"/>
        <v>0</v>
      </c>
      <c r="NC141" s="52">
        <v>0</v>
      </c>
      <c r="ND141" s="52">
        <v>0</v>
      </c>
      <c r="NE141" s="52">
        <v>0</v>
      </c>
      <c r="NF141" s="52">
        <v>0</v>
      </c>
      <c r="NG141" s="52">
        <v>0</v>
      </c>
      <c r="NH141" s="52">
        <v>0</v>
      </c>
      <c r="NI141" s="52">
        <v>0</v>
      </c>
      <c r="NJ141" s="52">
        <v>0</v>
      </c>
      <c r="NK141" s="52">
        <v>0</v>
      </c>
      <c r="NL141" s="52">
        <v>0</v>
      </c>
      <c r="NM141" s="52">
        <v>0</v>
      </c>
      <c r="NN141" s="52">
        <v>0</v>
      </c>
      <c r="NO141" s="198">
        <f t="shared" si="102"/>
        <v>0</v>
      </c>
      <c r="NP141" s="198">
        <f t="shared" si="103"/>
        <v>0</v>
      </c>
      <c r="NQ141" s="198">
        <f t="shared" si="104"/>
        <v>0</v>
      </c>
      <c r="NR141" s="198">
        <f t="shared" si="105"/>
        <v>0</v>
      </c>
      <c r="NS141" s="198">
        <f t="shared" si="106"/>
        <v>0</v>
      </c>
      <c r="NT141" s="198">
        <v>0</v>
      </c>
      <c r="NU141" s="198">
        <v>0</v>
      </c>
      <c r="NV141" s="198">
        <v>0</v>
      </c>
      <c r="NW141" s="198">
        <v>0</v>
      </c>
      <c r="NX141" s="198">
        <v>0</v>
      </c>
      <c r="NY141" s="198">
        <v>0</v>
      </c>
      <c r="NZ141" s="198">
        <v>0</v>
      </c>
      <c r="OA141" s="198">
        <v>0</v>
      </c>
      <c r="OB141" s="198">
        <v>0</v>
      </c>
      <c r="OC141" s="198">
        <v>0</v>
      </c>
      <c r="OD141" s="198">
        <v>0</v>
      </c>
      <c r="OE141" s="198">
        <v>0</v>
      </c>
      <c r="OF141" s="198">
        <f>SUM(Tabelle2[[#This Row],[Jan 23 B EV]:[Mar 23 B EV]])</f>
        <v>0</v>
      </c>
      <c r="OG141" s="198">
        <f>SUM(Tabelle2[[#This Row],[Apr 23 B EV]:[Jun 23 B EV]])</f>
        <v>0</v>
      </c>
      <c r="OH141" s="198">
        <f>SUM(Tabelle2[[#This Row],[Jul 23 B EV]:[Sep 23 B EV]])</f>
        <v>0</v>
      </c>
      <c r="OI141" s="198">
        <f>SUM(Tabelle2[[#This Row],[Oct 23 B EV]:[Dec 23 B EV]])</f>
        <v>0</v>
      </c>
      <c r="OJ141" s="198">
        <f>SUM(Tabelle2[[#This Row],[Jan 23 B EV]:[Dec 23 B EV]])</f>
        <v>0</v>
      </c>
      <c r="OK141" s="68"/>
      <c r="OL141" s="68"/>
      <c r="OM141" s="43" t="s">
        <v>973</v>
      </c>
      <c r="ON141" s="43">
        <v>0</v>
      </c>
      <c r="OO141" s="43">
        <v>0</v>
      </c>
      <c r="OP141" s="43">
        <v>0</v>
      </c>
      <c r="OQ141" s="68"/>
      <c r="OR141" s="68"/>
      <c r="OS141" s="68"/>
      <c r="OT141" s="68"/>
      <c r="OU141" s="68"/>
      <c r="OV141" s="68"/>
      <c r="OW141" s="68"/>
      <c r="OX141" s="198">
        <v>0</v>
      </c>
      <c r="OY141" s="198">
        <v>0</v>
      </c>
      <c r="OZ141" s="198">
        <v>0</v>
      </c>
      <c r="PA141" s="198">
        <v>0</v>
      </c>
      <c r="PB141" s="353">
        <v>0</v>
      </c>
      <c r="PC141" s="49" t="s">
        <v>57</v>
      </c>
      <c r="PD141" s="341" t="s">
        <v>40</v>
      </c>
      <c r="PE141" s="3" t="s">
        <v>159</v>
      </c>
      <c r="PF141" s="221" t="s">
        <v>39</v>
      </c>
      <c r="PG141" s="342">
        <v>0</v>
      </c>
      <c r="PH141" s="221">
        <v>0</v>
      </c>
      <c r="PI141" s="30">
        <v>1</v>
      </c>
      <c r="PJ141" s="30" t="s">
        <v>39</v>
      </c>
      <c r="PK141" s="30">
        <v>0</v>
      </c>
      <c r="PL141" s="30"/>
      <c r="PM141" s="334"/>
      <c r="PN141" s="341" t="s">
        <v>979</v>
      </c>
      <c r="PO141" s="334" t="s">
        <v>17</v>
      </c>
      <c r="PP141" s="200">
        <v>2579.1424208577623</v>
      </c>
      <c r="PQ141" s="56">
        <v>2390.5855887510174</v>
      </c>
      <c r="PR141" s="56">
        <v>2563.0833333333335</v>
      </c>
      <c r="PS141" s="56">
        <v>2595</v>
      </c>
      <c r="PT141" s="200">
        <v>2321.6666666666665</v>
      </c>
      <c r="PU141" s="200">
        <v>2229.5416666666665</v>
      </c>
      <c r="PV141" s="200">
        <v>2983.4976851851857</v>
      </c>
      <c r="PW141" s="200">
        <v>3542.4709444775326</v>
      </c>
      <c r="PX141" s="200" t="e">
        <f>IF($PI141=1,SUMIF(#REF!,$PF141,#REF!),SUMIF(#REF!,$PJ141,#REF!))</f>
        <v>#REF!</v>
      </c>
      <c r="PY141" s="200" t="e">
        <f>IF($PI141=1,SUMIF(#REF!,$PF141,#REF!),SUMIF(#REF!,$PJ141,#REF!))</f>
        <v>#REF!</v>
      </c>
      <c r="PZ141" s="200" t="e">
        <f>IF($PI141=1,SUMIF(#REF!,$PF141,#REF!),SUMIF(#REF!,$PJ141,#REF!))</f>
        <v>#REF!</v>
      </c>
      <c r="QA141" s="200" t="e">
        <f>IF($PI141=1,SUMIF(#REF!,$PF141,#REF!),SUMIF(#REF!,$PJ141,#REF!))</f>
        <v>#REF!</v>
      </c>
      <c r="QB141" s="200" t="e">
        <f>IF($PI141=1,SUMIF(#REF!,$PF141,#REF!),SUMIF(#REF!,$PJ141,#REF!))</f>
        <v>#REF!</v>
      </c>
      <c r="QC141" s="200" t="e">
        <f>IF($PI141=1,SUMIF(#REF!,$PF141,#REF!),SUMIF(#REF!,$PJ141,#REF!))</f>
        <v>#REF!</v>
      </c>
      <c r="QD141" s="57">
        <f t="shared" si="99"/>
        <v>6.0242756836525642</v>
      </c>
      <c r="QE141" s="57">
        <f t="shared" si="100"/>
        <v>6.4589699999999999</v>
      </c>
      <c r="QF141" s="57">
        <f t="shared" si="94"/>
        <v>6.5393999999999997</v>
      </c>
      <c r="QG141" s="57">
        <f t="shared" si="101"/>
        <v>5.8505999999999991</v>
      </c>
      <c r="QH141" s="57">
        <f t="shared" si="129"/>
        <v>5.6184449999999995</v>
      </c>
      <c r="QI141" s="57">
        <f t="shared" si="130"/>
        <v>7.518414166666668</v>
      </c>
      <c r="QJ141" s="57">
        <f>IF(Tabelle2[[#This Row],[Index and Premium Usage]]=1,($AW141*(1+$AZ141))*(PW141*(1+$PG141)+$PH141)/1000,($AW141*(1+$AZ141))*(PW141*(1+$PG141)+$PK141)/1000)</f>
        <v>8.9270267800833825</v>
      </c>
      <c r="QK141" s="57" t="e">
        <f>IF($PI141=1,($AW141*(1+$AY141))*(PX141*(1+$PG141)+$PH141)/1000,($AW141*(1+$AZ141))*(PX141*(1+$PG141)+$PK141+Tabelle2[[#This Row],[Premium VW 2023]])/1000)</f>
        <v>#REF!</v>
      </c>
      <c r="QL141" s="57" t="e">
        <f t="shared" si="89"/>
        <v>#REF!</v>
      </c>
      <c r="QM141" s="57" t="e">
        <f t="shared" si="90"/>
        <v>#REF!</v>
      </c>
      <c r="QN141" s="57" t="e">
        <f t="shared" si="91"/>
        <v>#REF!</v>
      </c>
      <c r="QO141" s="57" t="e">
        <f t="shared" si="92"/>
        <v>#REF!</v>
      </c>
      <c r="QP141" s="57" t="e">
        <f t="shared" si="93"/>
        <v>#REF!</v>
      </c>
    </row>
    <row r="142" spans="1:458" ht="15" customHeight="1">
      <c r="A142" s="94" t="s">
        <v>870</v>
      </c>
      <c r="B142" s="94" t="s">
        <v>87</v>
      </c>
      <c r="C142" s="94" t="s">
        <v>1553</v>
      </c>
      <c r="D142" s="2" t="s">
        <v>108</v>
      </c>
      <c r="E142" s="173" t="s">
        <v>304</v>
      </c>
      <c r="F142" s="2" t="s">
        <v>304</v>
      </c>
      <c r="G142" s="2" t="s">
        <v>304</v>
      </c>
      <c r="H142" s="2" t="s">
        <v>1558</v>
      </c>
      <c r="I142" s="188" t="s">
        <v>248</v>
      </c>
      <c r="J142" s="2" t="s">
        <v>1400</v>
      </c>
      <c r="K142" s="2" t="s">
        <v>28</v>
      </c>
      <c r="L142" s="2" t="s">
        <v>28</v>
      </c>
      <c r="M142" s="2" t="s">
        <v>502</v>
      </c>
      <c r="N142" s="64"/>
      <c r="O142" s="64"/>
      <c r="P142" s="65"/>
      <c r="Q142" s="2"/>
      <c r="R142" s="63"/>
      <c r="S142" s="63"/>
      <c r="T142" s="94" t="s">
        <v>1282</v>
      </c>
      <c r="U142" s="63" t="s">
        <v>14</v>
      </c>
      <c r="V142" s="63"/>
      <c r="W142" s="63"/>
      <c r="X142" s="94"/>
      <c r="Y142" s="63" t="s">
        <v>235</v>
      </c>
      <c r="Z142" s="94" t="s">
        <v>261</v>
      </c>
      <c r="AA142" s="69" t="s">
        <v>503</v>
      </c>
      <c r="AB142" s="64"/>
      <c r="AC142" s="64"/>
      <c r="AD142" s="63"/>
      <c r="AE142" s="63"/>
      <c r="AF142" s="63" t="s">
        <v>119</v>
      </c>
      <c r="AG142" s="2"/>
      <c r="AH142" s="2"/>
      <c r="AI142" s="2"/>
      <c r="AJ142" s="63" t="s">
        <v>120</v>
      </c>
      <c r="AK142" s="66"/>
      <c r="AL142" s="67"/>
      <c r="AM142" s="67"/>
      <c r="AN142" s="67"/>
      <c r="AO142" s="67"/>
      <c r="AP142" s="67">
        <v>1</v>
      </c>
      <c r="AQ142" s="129"/>
      <c r="AR142" s="37">
        <v>1.2</v>
      </c>
      <c r="AS142" s="67">
        <v>1.2</v>
      </c>
      <c r="AT142" s="67">
        <v>1.2</v>
      </c>
      <c r="AU142" s="67">
        <v>1.2</v>
      </c>
      <c r="AV142" s="67">
        <v>1.2</v>
      </c>
      <c r="AW142" s="33">
        <v>1.2</v>
      </c>
      <c r="AX142" s="193"/>
      <c r="AY142" s="36">
        <v>0.2</v>
      </c>
      <c r="AZ142" s="36">
        <v>0.2</v>
      </c>
      <c r="BA142" s="96">
        <v>0</v>
      </c>
      <c r="BB142" s="96">
        <v>0</v>
      </c>
      <c r="BC142" s="96">
        <v>0</v>
      </c>
      <c r="BD142" s="96">
        <v>0</v>
      </c>
      <c r="BE142" s="133">
        <v>0</v>
      </c>
      <c r="BF142" s="133">
        <v>0</v>
      </c>
      <c r="BG142" s="133">
        <v>0</v>
      </c>
      <c r="BH142" s="133">
        <v>0</v>
      </c>
      <c r="BI142" s="133">
        <v>0</v>
      </c>
      <c r="BJ142" s="133">
        <v>0</v>
      </c>
      <c r="BK142" s="133">
        <v>0</v>
      </c>
      <c r="BL142" s="133">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5">
        <f>SUM(Tabelle2[[#This Row],[Jan 22 CF]:[Mar 22 CF]])</f>
        <v>0</v>
      </c>
      <c r="CL142" s="95">
        <f>SUM(Tabelle2[[#This Row],[Apr 22 CF]:[Jun 22 CF]])</f>
        <v>0</v>
      </c>
      <c r="CM142" s="95">
        <f>SUM(Tabelle2[[#This Row],[Jul 22 CF]:[Sep 22 CF]])</f>
        <v>0</v>
      </c>
      <c r="CN142" s="95">
        <f>SUM(Tabelle2[[#This Row],[Oct 22 CF]:[Dec 22 CF]])</f>
        <v>0</v>
      </c>
      <c r="CO142" s="95">
        <f>SUM(Tabelle2[[#This Row],[Jan 23 CF]:[Mar 23 CF]])</f>
        <v>0</v>
      </c>
      <c r="CP142" s="95">
        <f>SUM(Tabelle2[[#This Row],[Apr 23 CF]:[Jun 23 CF]])</f>
        <v>0</v>
      </c>
      <c r="CQ142" s="95">
        <f>SUM(Tabelle2[[#This Row],[Jul 23 CF]:[Sep 23 CF]])</f>
        <v>0</v>
      </c>
      <c r="CR142" s="95">
        <f>SUM(Tabelle2[[#This Row],[Oct 23 CF]:[Dec 23 CF]])</f>
        <v>0</v>
      </c>
      <c r="CS142" s="95">
        <f>SUM(Tabelle2[[#This Row],[Jan 24 CF]:[Mar 24 CF]])</f>
        <v>0</v>
      </c>
      <c r="CT142" s="95">
        <f>SUM(Tabelle2[[#This Row],[Apr 24 CF]:[Jun 24 CF]])</f>
        <v>0</v>
      </c>
      <c r="CU142" s="95">
        <f>SUM(Tabelle2[[#This Row],[Jul 24 CF]:[Sep 24 CF]])</f>
        <v>0</v>
      </c>
      <c r="CV142" s="95">
        <f>SUM(Tabelle2[[#This Row],[Oct 24 CF]:[Dec 24 CF]])</f>
        <v>0</v>
      </c>
      <c r="CW142" s="98">
        <v>0</v>
      </c>
      <c r="CX142" s="275">
        <v>0</v>
      </c>
      <c r="CY142" s="98">
        <v>0</v>
      </c>
      <c r="CZ142" s="52">
        <v>0</v>
      </c>
      <c r="DA142" s="52">
        <f>SUM(Tabelle2[[#This Row],[Jan 22 CF]:[Dec 22 CF]])</f>
        <v>0</v>
      </c>
      <c r="DB142" s="98">
        <f>SUM(Tabelle2[[#This Row],[Jan 23 CF]:[Dec 23 CF]])</f>
        <v>0</v>
      </c>
      <c r="DC142" s="98">
        <f>SUM(Tabelle2[[#This Row],[Jan 24 CF]:[Dec 24 CF]])</f>
        <v>0</v>
      </c>
      <c r="DD142" s="98">
        <v>0</v>
      </c>
      <c r="DE142" s="98">
        <v>0</v>
      </c>
      <c r="DF142" s="98">
        <v>0</v>
      </c>
      <c r="DG142" s="98">
        <v>0</v>
      </c>
      <c r="DH142" s="98">
        <v>0</v>
      </c>
      <c r="DI142" s="98">
        <v>0</v>
      </c>
      <c r="DJ142" s="98">
        <v>0</v>
      </c>
      <c r="DK142" s="98">
        <v>0</v>
      </c>
      <c r="DL142" s="98">
        <v>0</v>
      </c>
      <c r="DM142" s="98">
        <v>0</v>
      </c>
      <c r="DN142" s="95"/>
      <c r="DO142" s="95"/>
      <c r="DP142" s="226">
        <v>0.95</v>
      </c>
      <c r="DQ142" s="226">
        <v>0.92500000000000004</v>
      </c>
      <c r="DR142" s="226">
        <v>0.8</v>
      </c>
      <c r="DS142" s="226">
        <v>0.85</v>
      </c>
      <c r="DT142" s="226">
        <v>0.9</v>
      </c>
      <c r="DU142" s="226">
        <v>0.9</v>
      </c>
      <c r="DV142" s="226">
        <v>0.9</v>
      </c>
      <c r="DW142" s="226">
        <v>0.9</v>
      </c>
      <c r="DX142" s="226">
        <v>0.9</v>
      </c>
      <c r="DY142" s="226">
        <v>0.9</v>
      </c>
      <c r="DZ142" s="226">
        <v>0.9</v>
      </c>
      <c r="EA142" s="226">
        <v>0.88</v>
      </c>
      <c r="EB142" s="226">
        <v>0.9</v>
      </c>
      <c r="EC142" s="226">
        <v>0.93</v>
      </c>
      <c r="ED142" s="226">
        <v>0.93</v>
      </c>
      <c r="EE142" s="226">
        <v>0.9</v>
      </c>
      <c r="EF142" s="316">
        <v>0.9</v>
      </c>
      <c r="EG142" s="316">
        <v>0.9</v>
      </c>
      <c r="EH142" s="316">
        <v>0.9</v>
      </c>
      <c r="EI142" s="226">
        <v>0.95</v>
      </c>
      <c r="EJ142" s="226">
        <v>0.95</v>
      </c>
      <c r="EK142" s="226">
        <v>0.95</v>
      </c>
      <c r="EL142" s="226">
        <v>0.97499999999999998</v>
      </c>
      <c r="EM142" s="226">
        <v>0.95</v>
      </c>
      <c r="EN142" s="226">
        <v>0.9</v>
      </c>
      <c r="EO142" s="226">
        <v>0.9</v>
      </c>
      <c r="EP142" s="226">
        <v>0.9</v>
      </c>
      <c r="EQ142" s="226">
        <v>0.9</v>
      </c>
      <c r="ER142" s="226">
        <v>0.9</v>
      </c>
      <c r="ES142" s="226">
        <v>0.9</v>
      </c>
      <c r="ET142" s="226">
        <v>0.9</v>
      </c>
      <c r="EU142" s="226">
        <v>0.9</v>
      </c>
      <c r="EV142" s="226">
        <v>0.9</v>
      </c>
      <c r="EW142" s="226">
        <v>0.9</v>
      </c>
      <c r="EX142" s="226">
        <v>0.9</v>
      </c>
      <c r="EY142" s="226">
        <v>0.9</v>
      </c>
      <c r="EZ142" s="316">
        <v>0.9</v>
      </c>
      <c r="FA142" s="226">
        <v>0.9</v>
      </c>
      <c r="FB142" s="226">
        <v>0.85</v>
      </c>
      <c r="FC142" s="226">
        <v>0.85</v>
      </c>
      <c r="FD142" s="226">
        <v>0.85</v>
      </c>
      <c r="FE142" s="226">
        <v>0.85</v>
      </c>
      <c r="FF142" s="226">
        <v>0.85</v>
      </c>
      <c r="FG142" s="226">
        <v>0.85</v>
      </c>
      <c r="FH142" s="226">
        <v>0.85</v>
      </c>
      <c r="FI142" s="226">
        <v>0.85</v>
      </c>
      <c r="FJ142" s="226">
        <v>0.85</v>
      </c>
      <c r="FK142" s="226">
        <v>0.85</v>
      </c>
      <c r="FL142" s="226">
        <v>0.85</v>
      </c>
      <c r="FM142" s="195">
        <f t="shared" si="114"/>
        <v>0</v>
      </c>
      <c r="FN142" s="195">
        <f t="shared" si="115"/>
        <v>0</v>
      </c>
      <c r="FO142" s="195">
        <f t="shared" si="116"/>
        <v>0</v>
      </c>
      <c r="FP142" s="195">
        <f t="shared" si="117"/>
        <v>0</v>
      </c>
      <c r="FQ142" s="195">
        <f t="shared" si="118"/>
        <v>0</v>
      </c>
      <c r="FR142" s="195">
        <f t="shared" si="119"/>
        <v>0</v>
      </c>
      <c r="FS142" s="195">
        <f t="shared" si="120"/>
        <v>0</v>
      </c>
      <c r="FT142" s="95">
        <f t="shared" si="121"/>
        <v>0</v>
      </c>
      <c r="FU142" s="95">
        <f t="shared" si="122"/>
        <v>0</v>
      </c>
      <c r="FV142" s="95">
        <f t="shared" si="123"/>
        <v>0</v>
      </c>
      <c r="FW142" s="95">
        <f t="shared" si="124"/>
        <v>0</v>
      </c>
      <c r="FX142" s="95">
        <f t="shared" si="125"/>
        <v>0</v>
      </c>
      <c r="FY142" s="95">
        <f t="shared" si="126"/>
        <v>0</v>
      </c>
      <c r="FZ142" s="95">
        <f t="shared" si="127"/>
        <v>0</v>
      </c>
      <c r="GA142" s="95">
        <f t="shared" si="107"/>
        <v>0</v>
      </c>
      <c r="GB142" s="95">
        <f t="shared" si="108"/>
        <v>0</v>
      </c>
      <c r="GC142" s="95">
        <f t="shared" si="109"/>
        <v>0</v>
      </c>
      <c r="GD142" s="95">
        <f t="shared" si="110"/>
        <v>0</v>
      </c>
      <c r="GE142" s="95">
        <f t="shared" si="111"/>
        <v>0</v>
      </c>
      <c r="GF142" s="95">
        <f t="shared" si="112"/>
        <v>0</v>
      </c>
      <c r="GG142" s="95">
        <f t="shared" si="113"/>
        <v>0</v>
      </c>
      <c r="GH142" s="95">
        <f t="shared" si="128"/>
        <v>0</v>
      </c>
      <c r="GI142" s="95">
        <f>BW142*Tabelle2[[#This Row],[Nov 2023 AF]]</f>
        <v>0</v>
      </c>
      <c r="GJ142" s="95">
        <f>BX142*Tabelle2[[#This Row],[Dec 2023 AF]]</f>
        <v>0</v>
      </c>
      <c r="GK142" s="95">
        <f>BY142*Tabelle2[[#This Row],[Jan 2024 AF]]</f>
        <v>0</v>
      </c>
      <c r="GL142" s="95">
        <f>BZ142*Tabelle2[[#This Row],[Feb 2024 AF]]</f>
        <v>0</v>
      </c>
      <c r="GM142" s="95">
        <f>CA142*Tabelle2[[#This Row],[Mar 2024 AF]]</f>
        <v>0</v>
      </c>
      <c r="GN142" s="95">
        <f>CB142*Tabelle2[[#This Row],[Apr 2024 AF]]</f>
        <v>0</v>
      </c>
      <c r="GO142" s="95">
        <f>CC142*Tabelle2[[#This Row],[May 2024 AF]]</f>
        <v>0</v>
      </c>
      <c r="GP142" s="95">
        <f>CD142*Tabelle2[[#This Row],[Jun 2024 AF]]</f>
        <v>0</v>
      </c>
      <c r="GQ142" s="95">
        <f>CE142*Tabelle2[[#This Row],[Jul 2024 AF]]</f>
        <v>0</v>
      </c>
      <c r="GR142" s="95">
        <f>CF142*Tabelle2[[#This Row],[Aug 2024 AF]]</f>
        <v>0</v>
      </c>
      <c r="GS142" s="95">
        <f>CG142*Tabelle2[[#This Row],[Sep 2024 AF]]</f>
        <v>0</v>
      </c>
      <c r="GT142" s="95">
        <f>CH142*Tabelle2[[#This Row],[Oct 2024 AF]]</f>
        <v>0</v>
      </c>
      <c r="GU142" s="95">
        <f>CI142*Tabelle2[[#This Row],[Nov 2024 AF]]</f>
        <v>0</v>
      </c>
      <c r="GV142" s="95">
        <f>CJ142*Tabelle2[[#This Row],[Dec 2024 AF]]</f>
        <v>0</v>
      </c>
      <c r="GW142" s="95">
        <f>SUM(Tabelle2[[#This Row],[Jan 22 NF]:[Mar 22 NF]])</f>
        <v>0</v>
      </c>
      <c r="GX142" s="95">
        <f>SUM(Tabelle2[[#This Row],[Apr 22 NF]:[Jun 22 NF]])</f>
        <v>0</v>
      </c>
      <c r="GY142" s="95">
        <f>SUM(Tabelle2[[#This Row],[Jul 22 NF]:[Sep 22 NF]])</f>
        <v>0</v>
      </c>
      <c r="GZ142" s="95">
        <f>SUM(Tabelle2[[#This Row],[Oct 22 NF]:[Dec 22 NF]])</f>
        <v>0</v>
      </c>
      <c r="HA142" s="98">
        <f>SUM(Tabelle2[[#This Row],[Jan 23 NF]:[Mar 23 NF]])</f>
        <v>0</v>
      </c>
      <c r="HB142" s="98">
        <f>SUM(Tabelle2[[#This Row],[Apr 23 NF]:[Jun 23 NF]])</f>
        <v>0</v>
      </c>
      <c r="HC142" s="98">
        <f>SUM(Tabelle2[[#This Row],[Jul 23 NF]:[Sep 23 NF]])</f>
        <v>0</v>
      </c>
      <c r="HD142" s="98">
        <f>SUM(Tabelle2[[#This Row],[Oct 23 NF]:[Dec 23 NF]])</f>
        <v>0</v>
      </c>
      <c r="HE142" s="95">
        <f>SUM(Tabelle2[[#This Row],[Jan 24 NF]:[Mar 24 NF]])</f>
        <v>0</v>
      </c>
      <c r="HF142" s="98">
        <f>SUM(Tabelle2[[#This Row],[Apr 24 NF]:[Jun 24 NF]])</f>
        <v>0</v>
      </c>
      <c r="HG142" s="98">
        <f>SUM(Tabelle2[[#This Row],[Jul 24 NF]:[Sep 24 NF]])</f>
        <v>0</v>
      </c>
      <c r="HH142" s="98">
        <f>SUM(Tabelle2[[#This Row],[Oct 24 NF]:[Dec 24 NF]])</f>
        <v>0</v>
      </c>
      <c r="HI142" s="95">
        <v>0</v>
      </c>
      <c r="HJ142" s="95">
        <v>0</v>
      </c>
      <c r="HK142" s="95">
        <v>0</v>
      </c>
      <c r="HL142" s="95">
        <v>0</v>
      </c>
      <c r="HM142" s="95">
        <v>0</v>
      </c>
      <c r="HN142" s="95">
        <v>0</v>
      </c>
      <c r="HO142" s="95">
        <v>0</v>
      </c>
      <c r="HP142" s="95">
        <v>0</v>
      </c>
      <c r="HQ142" s="95">
        <v>0</v>
      </c>
      <c r="HR142" s="95">
        <v>0</v>
      </c>
      <c r="HS142" s="95">
        <v>0</v>
      </c>
      <c r="HT142" s="95">
        <v>0</v>
      </c>
      <c r="HU142" s="95">
        <v>0</v>
      </c>
      <c r="HV142" s="98">
        <v>0</v>
      </c>
      <c r="HW142" s="98">
        <v>0</v>
      </c>
      <c r="HX142" s="98">
        <v>0</v>
      </c>
      <c r="HY142" s="98">
        <v>0</v>
      </c>
      <c r="HZ142" s="98">
        <f>SUM(Tabelle2[[#This Row],[Jan 22 NF]:[Dec 22 NF]])</f>
        <v>0</v>
      </c>
      <c r="IA142" s="98">
        <f>SUM(Tabelle2[[#This Row],[Jan 23 NF]:[Dec 23 NF]])</f>
        <v>0</v>
      </c>
      <c r="IB142" s="98">
        <f>SUM(Tabelle2[[#This Row],[Jan 24 NF]:[Dec 24 NF]])</f>
        <v>0</v>
      </c>
      <c r="IC142" s="98">
        <f>IFERROR(Tabelle2[[#This Row],[2025 CF]]*Tabelle2[[#This Row],[2025 AF]],0)</f>
        <v>0</v>
      </c>
      <c r="ID142" s="98">
        <f>IFERROR(Tabelle2[[#This Row],[2026 CF]]*Tabelle2[[#This Row],[2026 AF]],0)</f>
        <v>0</v>
      </c>
      <c r="IE142" s="98">
        <f>IFERROR(Tabelle2[[#This Row],[2027 CF]]*Tabelle2[[#This Row],[2027 AF]],0)</f>
        <v>0</v>
      </c>
      <c r="IF142" s="98">
        <f>IFERROR(Tabelle2[[#This Row],[2028 CF]]*Tabelle2[[#This Row],[2028 AF]],0)</f>
        <v>0</v>
      </c>
      <c r="IG142" s="98">
        <f>IFERROR(Tabelle2[[#This Row],[2029 CF]]*Tabelle2[[#This Row],[2029 AF]],0)</f>
        <v>0</v>
      </c>
      <c r="IH142" s="98">
        <f>IFERROR(Tabelle2[[#This Row],[2030 CF]]*Tabelle2[[#This Row],[2030 AF]],0)</f>
        <v>0</v>
      </c>
      <c r="II142" s="98">
        <f>IFERROR(Tabelle2[[#This Row],[2031 CF]]*Tabelle2[[#This Row],[2031 AF]],0)</f>
        <v>0</v>
      </c>
      <c r="IJ142" s="98">
        <f>IFERROR(Tabelle2[[#This Row],[2032 CF]]*Tabelle2[[#This Row],[2032 AF]],0)</f>
        <v>0</v>
      </c>
      <c r="IK142" s="98">
        <f>IFERROR(Tabelle2[[#This Row],[2033 CF]]*Tabelle2[[#This Row],[2033 AF]],0)</f>
        <v>0</v>
      </c>
      <c r="IL142" s="98">
        <f>IFERROR(Tabelle2[[#This Row],[2034 CF]]*Tabelle2[[#This Row],[2034 AF]],0)</f>
        <v>0</v>
      </c>
      <c r="IM142" s="98">
        <f>IFERROR(Tabelle2[[#This Row],[2035 CF]]*Tabelle2[[#This Row],[2035 AF]],0)</f>
        <v>0</v>
      </c>
      <c r="IN142" s="51">
        <v>0</v>
      </c>
      <c r="IO142" s="51">
        <v>0</v>
      </c>
      <c r="IP142" s="51">
        <v>0</v>
      </c>
      <c r="IQ142" s="51">
        <v>0</v>
      </c>
      <c r="IR142" s="51">
        <v>0</v>
      </c>
      <c r="IS142" s="51">
        <v>0</v>
      </c>
      <c r="IT142" s="51">
        <v>0</v>
      </c>
      <c r="IU142" s="51">
        <v>0</v>
      </c>
      <c r="IV142" s="51">
        <v>0</v>
      </c>
      <c r="IW142" s="51">
        <v>0</v>
      </c>
      <c r="IX142" s="51">
        <v>0</v>
      </c>
      <c r="IY142" s="51">
        <v>0</v>
      </c>
      <c r="IZ142" s="199">
        <v>0</v>
      </c>
      <c r="JA142" s="199">
        <v>0</v>
      </c>
      <c r="JB142" s="199">
        <v>0</v>
      </c>
      <c r="JC142" s="199">
        <v>0</v>
      </c>
      <c r="JD142" s="199">
        <v>0</v>
      </c>
      <c r="JE142" s="196">
        <v>0</v>
      </c>
      <c r="JF142" s="196">
        <v>0</v>
      </c>
      <c r="JG142" s="196">
        <v>0</v>
      </c>
      <c r="JH142" s="196">
        <v>0</v>
      </c>
      <c r="JI142" s="196">
        <v>0</v>
      </c>
      <c r="JJ142" s="196">
        <v>0</v>
      </c>
      <c r="JK142" s="196">
        <v>0</v>
      </c>
      <c r="JL142" s="196">
        <v>0</v>
      </c>
      <c r="JM142" s="196">
        <v>0</v>
      </c>
      <c r="JN142" s="196">
        <v>0</v>
      </c>
      <c r="JO142" s="196">
        <v>0</v>
      </c>
      <c r="JP142" s="196">
        <v>0</v>
      </c>
      <c r="JQ142" s="196">
        <f>SUM(Tabelle2[[#This Row],[Jan-23B]:[Mar-23B]])</f>
        <v>0</v>
      </c>
      <c r="JR142" s="196">
        <f>SUM(Tabelle2[[#This Row],[Apr-23B]:[Jun-23B]])</f>
        <v>0</v>
      </c>
      <c r="JS142" s="196">
        <f>SUM(Tabelle2[[#This Row],[Jul-23B]:[Sep-23B]])</f>
        <v>0</v>
      </c>
      <c r="JT142" s="196">
        <f>SUM(Tabelle2[[#This Row],[Oct-23B]:[Dec-23B]])</f>
        <v>0</v>
      </c>
      <c r="JU142" s="196">
        <f>SUM(Tabelle2[[#This Row],[1Q23 B1]:[4Q23 B]])</f>
        <v>0</v>
      </c>
      <c r="JV142" s="196">
        <v>0</v>
      </c>
      <c r="JW142" s="196">
        <v>0</v>
      </c>
      <c r="JX142" s="196">
        <v>0</v>
      </c>
      <c r="JY142" s="196">
        <v>0</v>
      </c>
      <c r="JZ142" s="196">
        <v>0</v>
      </c>
      <c r="KA142" s="196">
        <v>0</v>
      </c>
      <c r="KB142" s="196">
        <v>0</v>
      </c>
      <c r="KC142" s="196">
        <v>0</v>
      </c>
      <c r="KD142" s="196">
        <v>0</v>
      </c>
      <c r="KE142" s="196">
        <v>0</v>
      </c>
      <c r="KF142" s="196" t="str">
        <f>IF(SUM(Tabelle2[[#This Row],[2018 NF]:[2028 NF]],Tabelle2[[#This Row],[2023 B]])&gt;0,"yes","no")</f>
        <v>no</v>
      </c>
      <c r="KG142" s="196">
        <f>IFERROR(INDEX(Tabelle2[[#Headers],[2005 NF]:[2034 NF]],MATCH(TRUE,INDEX(Tabelle2[[#This Row],[2005 NF]:[2034 NF]]&gt;1000,),0)),0)</f>
        <v>0</v>
      </c>
      <c r="KH142" s="196">
        <f>IFERROR(LOOKUP(2,1/(Tabelle2[[#This Row],[2005 NF]:[2035 NF]]&gt;1000),Tabelle2[[#Headers],[2005 NF]:[2035 NF]]),0)</f>
        <v>0</v>
      </c>
      <c r="KI142" s="196">
        <f>SUM(Tabelle2[[#This Row],[Jan 23 NF]:[Mar 23 NF]])</f>
        <v>0</v>
      </c>
      <c r="KJ142" s="196">
        <f>SUM(Tabelle2[[#This Row],[Jan-23B]:[Mar-23B]])</f>
        <v>0</v>
      </c>
      <c r="KK142" s="52">
        <v>0</v>
      </c>
      <c r="KL142" s="52">
        <v>0</v>
      </c>
      <c r="KM142" s="52">
        <v>0</v>
      </c>
      <c r="KN142" s="52">
        <v>0</v>
      </c>
      <c r="KO142" s="52">
        <v>0</v>
      </c>
      <c r="KP142" s="52">
        <v>0</v>
      </c>
      <c r="KQ142" s="52">
        <v>0</v>
      </c>
      <c r="KR142" s="52">
        <v>0</v>
      </c>
      <c r="KS142" s="52">
        <v>0</v>
      </c>
      <c r="KT142" s="52">
        <v>0</v>
      </c>
      <c r="KU142" s="52">
        <v>0</v>
      </c>
      <c r="KV142" s="52">
        <v>0</v>
      </c>
      <c r="KW142" s="52">
        <v>0</v>
      </c>
      <c r="KX142" s="52">
        <v>0</v>
      </c>
      <c r="KY142" s="52">
        <v>0</v>
      </c>
      <c r="KZ142" s="52">
        <v>0</v>
      </c>
      <c r="LA142" s="52" t="e">
        <f>$AV142*2.204623/#REF!*$AP142*Tabelle2[[#This Row],[May 23 NF]]</f>
        <v>#REF!</v>
      </c>
      <c r="LB142" s="52" t="e">
        <f>$AV142*2.204623/#REF!*$AP142*Tabelle2[[#This Row],[Jun 23 NF]]</f>
        <v>#REF!</v>
      </c>
      <c r="LC142" s="52" t="e">
        <f>$AV142*2.204623/#REF!*$AP142*Tabelle2[[#This Row],[Jul 23 NF]]</f>
        <v>#REF!</v>
      </c>
      <c r="LD142" s="52" t="e">
        <f>$AV142*2.204623/#REF!*$AP142*Tabelle2[[#This Row],[Aug 23 NF]]</f>
        <v>#REF!</v>
      </c>
      <c r="LE142" s="52" t="e">
        <f>$AV142*2.204623/#REF!*$AP142*Tabelle2[[#This Row],[Sep 23 NF]]</f>
        <v>#REF!</v>
      </c>
      <c r="LF142" s="52" t="e">
        <f>$AV142*2.204623/#REF!*$AP142*Tabelle2[[#This Row],[Oct 23 NF]]</f>
        <v>#REF!</v>
      </c>
      <c r="LG142" s="52" t="e">
        <f>$AV142*2.204623/#REF!*$AP142*Tabelle2[[#This Row],[Nov 23 NF]]</f>
        <v>#REF!</v>
      </c>
      <c r="LH142" s="52" t="e">
        <f>$AV142*2.204623/#REF!*$AP142*Tabelle2[[#This Row],[Dec 23 NF]]</f>
        <v>#REF!</v>
      </c>
      <c r="LI142" s="52" t="e">
        <f>$AV142*2.204623/#REF!*$AP142*Tabelle2[[#This Row],[Jan 24 NF]]</f>
        <v>#REF!</v>
      </c>
      <c r="LJ142" s="52" t="e">
        <f>$AV142*2.204623/#REF!*$AP142*Tabelle2[[#This Row],[Feb 24 NF]]</f>
        <v>#REF!</v>
      </c>
      <c r="LK142" s="52" t="e">
        <f>$AV142*2.204623/#REF!*$AP142*Tabelle2[[#This Row],[Mar 24 NF]]</f>
        <v>#REF!</v>
      </c>
      <c r="LL142" s="52" t="e">
        <f>$AV142*2.204623/#REF!*$AP142*Tabelle2[[#This Row],[Apr 24 NF]]</f>
        <v>#REF!</v>
      </c>
      <c r="LM142" s="52" t="e">
        <f>$AV142*2.204623/#REF!*$AP142*Tabelle2[[#This Row],[May 24 NF]]</f>
        <v>#REF!</v>
      </c>
      <c r="LN142" s="52" t="e">
        <f>$AV142*2.204623/#REF!*$AP142*Tabelle2[[#This Row],[Jun 24 NF]]</f>
        <v>#REF!</v>
      </c>
      <c r="LO142" s="52" t="e">
        <f>$AV142*2.204623/#REF!*$AP142*Tabelle2[[#This Row],[Jul 24 NF]]</f>
        <v>#REF!</v>
      </c>
      <c r="LP142" s="52" t="e">
        <f>$AV142*2.204623/#REF!*$AP142*Tabelle2[[#This Row],[Aug 24 NF]]</f>
        <v>#REF!</v>
      </c>
      <c r="LQ142" s="52" t="e">
        <f>$AV142*2.204623/#REF!*$AP142*Tabelle2[[#This Row],[Sep 24 NF]]</f>
        <v>#REF!</v>
      </c>
      <c r="LR142" s="52" t="e">
        <f>$AV142*2.204623/#REF!*$AP142*Tabelle2[[#This Row],[Oct 24 NF]]</f>
        <v>#REF!</v>
      </c>
      <c r="LS142" s="52" t="e">
        <f>$AV142*2.204623/#REF!*$AP142*Tabelle2[[#This Row],[Nov 24 NF]]</f>
        <v>#REF!</v>
      </c>
      <c r="LT142" s="52" t="e">
        <f>$AV142*2.204623/#REF!*$AP142*Tabelle2[[#This Row],[Dec 24 NF]]</f>
        <v>#REF!</v>
      </c>
      <c r="LU142" s="198">
        <f>SUM(Tabelle2[[#This Row],[Jan 22 EV]:[Mar 22 EV]])</f>
        <v>0</v>
      </c>
      <c r="LV142" s="198">
        <f>SUM(Tabelle2[[#This Row],[Apr 22 EV]:[Jun 22 EV]])</f>
        <v>0</v>
      </c>
      <c r="LW142" s="198">
        <f>SUM(Tabelle2[[#This Row],[Jul 22 EV]:[Sep 22 EV]])</f>
        <v>0</v>
      </c>
      <c r="LX142" s="198">
        <f>SUM(Tabelle2[[#This Row],[Oct 22 EV]:[Dec 22 EV]])</f>
        <v>0</v>
      </c>
      <c r="LY142" s="198">
        <f>SUM(Tabelle2[[#This Row],[Jan 23 EV]:[Mar 23 EV]])</f>
        <v>0</v>
      </c>
      <c r="LZ142" s="198" t="e">
        <f>SUM(Tabelle2[[#This Row],[Apr 23 EV]:[Jun 23 EV]])</f>
        <v>#REF!</v>
      </c>
      <c r="MA142" s="198" t="e">
        <f>SUM(Tabelle2[[#This Row],[Jul 23 EV]:[Sep 23 EV]])</f>
        <v>#REF!</v>
      </c>
      <c r="MB142" s="198" t="e">
        <f>SUM(Tabelle2[[#This Row],[Oct 23 EV]:[Dec 23 EV]])</f>
        <v>#REF!</v>
      </c>
      <c r="MC142" s="198" t="e">
        <f>SUM(Tabelle2[[#This Row],[Jan 24 EV]:[Mar 24 EV]])</f>
        <v>#REF!</v>
      </c>
      <c r="MD142" s="198" t="e">
        <f>SUM(Tabelle2[[#This Row],[Apr 24 EV]:[Jun 24 EV]])</f>
        <v>#REF!</v>
      </c>
      <c r="ME142" s="198" t="e">
        <f>SUM(Tabelle2[[#This Row],[Jul 24 EV]:[Sep 24 EV]])</f>
        <v>#REF!</v>
      </c>
      <c r="MF142" s="198" t="e">
        <f>SUM(Tabelle2[[#This Row],[Oct 24 EV]:[Dec 24 EV]])</f>
        <v>#REF!</v>
      </c>
      <c r="MG142" s="68">
        <v>0</v>
      </c>
      <c r="MH142" s="68">
        <v>0</v>
      </c>
      <c r="MI142" s="68">
        <v>0</v>
      </c>
      <c r="MJ142" s="68">
        <v>0</v>
      </c>
      <c r="MK142" s="68">
        <v>0</v>
      </c>
      <c r="ML142" s="68">
        <v>0</v>
      </c>
      <c r="MM142" s="68">
        <v>0</v>
      </c>
      <c r="MN142" s="68">
        <v>0</v>
      </c>
      <c r="MO142" s="68">
        <v>0</v>
      </c>
      <c r="MP142" s="98">
        <v>0</v>
      </c>
      <c r="MQ142" s="98" t="e">
        <f>$AS142*2.204623/#REF!*$AP142*HU142</f>
        <v>#REF!</v>
      </c>
      <c r="MR142" s="98" t="e">
        <f>$AT142*2.204623/#REF!*$AP142*HV142</f>
        <v>#REF!</v>
      </c>
      <c r="MS142" s="98">
        <v>0</v>
      </c>
      <c r="MT142" s="98">
        <v>0</v>
      </c>
      <c r="MU142" s="98">
        <v>0</v>
      </c>
      <c r="MV142" s="98">
        <f>SUM(Tabelle2[[#This Row],[Jan 22 EV]:[Dec 22 EV]])</f>
        <v>0</v>
      </c>
      <c r="MW142" s="98" t="e">
        <f>SUM(Tabelle2[[#This Row],[Jan 23 EV]:[Dec 23 EV]])</f>
        <v>#REF!</v>
      </c>
      <c r="MX142" s="98" t="e">
        <f>SUM(Tabelle2[[#This Row],[Jan 24 EV]:[Dec 24 EV]])</f>
        <v>#REF!</v>
      </c>
      <c r="MY142" s="98">
        <f t="shared" si="95"/>
        <v>0</v>
      </c>
      <c r="MZ142" s="98">
        <f t="shared" si="96"/>
        <v>0</v>
      </c>
      <c r="NA142" s="98">
        <f t="shared" si="97"/>
        <v>0</v>
      </c>
      <c r="NB142" s="98">
        <f t="shared" si="98"/>
        <v>0</v>
      </c>
      <c r="NC142" s="52">
        <v>0</v>
      </c>
      <c r="ND142" s="52">
        <v>0</v>
      </c>
      <c r="NE142" s="52">
        <v>0</v>
      </c>
      <c r="NF142" s="52">
        <v>0</v>
      </c>
      <c r="NG142" s="52">
        <v>0</v>
      </c>
      <c r="NH142" s="52">
        <v>0</v>
      </c>
      <c r="NI142" s="52">
        <v>0</v>
      </c>
      <c r="NJ142" s="52">
        <v>0</v>
      </c>
      <c r="NK142" s="52">
        <v>0</v>
      </c>
      <c r="NL142" s="52">
        <v>0</v>
      </c>
      <c r="NM142" s="52">
        <v>0</v>
      </c>
      <c r="NN142" s="52">
        <v>0</v>
      </c>
      <c r="NO142" s="198">
        <f t="shared" si="102"/>
        <v>0</v>
      </c>
      <c r="NP142" s="198">
        <f t="shared" si="103"/>
        <v>0</v>
      </c>
      <c r="NQ142" s="198">
        <f t="shared" si="104"/>
        <v>0</v>
      </c>
      <c r="NR142" s="198">
        <f t="shared" si="105"/>
        <v>0</v>
      </c>
      <c r="NS142" s="198">
        <f t="shared" si="106"/>
        <v>0</v>
      </c>
      <c r="NT142" s="198">
        <v>0</v>
      </c>
      <c r="NU142" s="198">
        <v>0</v>
      </c>
      <c r="NV142" s="198">
        <v>0</v>
      </c>
      <c r="NW142" s="198">
        <v>0</v>
      </c>
      <c r="NX142" s="198">
        <v>0</v>
      </c>
      <c r="NY142" s="198">
        <v>0</v>
      </c>
      <c r="NZ142" s="198">
        <v>0</v>
      </c>
      <c r="OA142" s="198">
        <v>0</v>
      </c>
      <c r="OB142" s="198">
        <v>0</v>
      </c>
      <c r="OC142" s="198">
        <v>0</v>
      </c>
      <c r="OD142" s="198">
        <v>0</v>
      </c>
      <c r="OE142" s="198">
        <v>0</v>
      </c>
      <c r="OF142" s="198">
        <f>SUM(Tabelle2[[#This Row],[Jan 23 B EV]:[Mar 23 B EV]])</f>
        <v>0</v>
      </c>
      <c r="OG142" s="198">
        <f>SUM(Tabelle2[[#This Row],[Apr 23 B EV]:[Jun 23 B EV]])</f>
        <v>0</v>
      </c>
      <c r="OH142" s="198">
        <f>SUM(Tabelle2[[#This Row],[Jul 23 B EV]:[Sep 23 B EV]])</f>
        <v>0</v>
      </c>
      <c r="OI142" s="198">
        <f>SUM(Tabelle2[[#This Row],[Oct 23 B EV]:[Dec 23 B EV]])</f>
        <v>0</v>
      </c>
      <c r="OJ142" s="198">
        <f>SUM(Tabelle2[[#This Row],[Jan 23 B EV]:[Dec 23 B EV]])</f>
        <v>0</v>
      </c>
      <c r="OK142" s="68"/>
      <c r="OL142" s="68"/>
      <c r="OM142" s="43" t="s">
        <v>973</v>
      </c>
      <c r="ON142" s="43">
        <v>0</v>
      </c>
      <c r="OO142" s="43">
        <v>0</v>
      </c>
      <c r="OP142" s="43">
        <v>0</v>
      </c>
      <c r="OQ142" s="68"/>
      <c r="OR142" s="68"/>
      <c r="OS142" s="68"/>
      <c r="OT142" s="68"/>
      <c r="OU142" s="68"/>
      <c r="OV142" s="68"/>
      <c r="OW142" s="68"/>
      <c r="OX142" s="198">
        <v>0</v>
      </c>
      <c r="OY142" s="198">
        <v>0</v>
      </c>
      <c r="OZ142" s="198">
        <v>0</v>
      </c>
      <c r="PA142" s="198">
        <v>0</v>
      </c>
      <c r="PB142" s="353">
        <v>0</v>
      </c>
      <c r="PC142" s="49" t="s">
        <v>57</v>
      </c>
      <c r="PD142" s="341" t="s">
        <v>40</v>
      </c>
      <c r="PE142" s="3" t="s">
        <v>159</v>
      </c>
      <c r="PF142" s="341" t="s">
        <v>39</v>
      </c>
      <c r="PG142" s="342">
        <v>0</v>
      </c>
      <c r="PH142" s="341">
        <v>0</v>
      </c>
      <c r="PI142" s="30">
        <v>1</v>
      </c>
      <c r="PJ142" s="30" t="s">
        <v>39</v>
      </c>
      <c r="PK142" s="30">
        <v>0</v>
      </c>
      <c r="PL142" s="30"/>
      <c r="PM142" s="334"/>
      <c r="PN142" s="341" t="s">
        <v>979</v>
      </c>
      <c r="PO142" s="334" t="s">
        <v>17</v>
      </c>
      <c r="PP142" s="200">
        <v>2579.1424208577623</v>
      </c>
      <c r="PQ142" s="56">
        <v>2390.5855887510174</v>
      </c>
      <c r="PR142" s="56">
        <v>2563.0833333333335</v>
      </c>
      <c r="PS142" s="56">
        <v>2595</v>
      </c>
      <c r="PT142" s="200">
        <v>2321.6666666666665</v>
      </c>
      <c r="PU142" s="200">
        <v>2229.5416666666665</v>
      </c>
      <c r="PV142" s="200">
        <v>2983.4976851851857</v>
      </c>
      <c r="PW142" s="200">
        <v>3542.4709444775326</v>
      </c>
      <c r="PX142" s="200" t="e">
        <f>IF($PI142=1,SUMIF(#REF!,$PF142,#REF!),SUMIF(#REF!,$PJ142,#REF!))</f>
        <v>#REF!</v>
      </c>
      <c r="PY142" s="200" t="e">
        <f>IF($PI142=1,SUMIF(#REF!,$PF142,#REF!),SUMIF(#REF!,$PJ142,#REF!))</f>
        <v>#REF!</v>
      </c>
      <c r="PZ142" s="200" t="e">
        <f>IF($PI142=1,SUMIF(#REF!,$PF142,#REF!),SUMIF(#REF!,$PJ142,#REF!))</f>
        <v>#REF!</v>
      </c>
      <c r="QA142" s="200" t="e">
        <f>IF($PI142=1,SUMIF(#REF!,$PF142,#REF!),SUMIF(#REF!,$PJ142,#REF!))</f>
        <v>#REF!</v>
      </c>
      <c r="QB142" s="200" t="e">
        <f>IF($PI142=1,SUMIF(#REF!,$PF142,#REF!),SUMIF(#REF!,$PJ142,#REF!))</f>
        <v>#REF!</v>
      </c>
      <c r="QC142" s="200" t="e">
        <f>IF($PI142=1,SUMIF(#REF!,$PF142,#REF!),SUMIF(#REF!,$PJ142,#REF!))</f>
        <v>#REF!</v>
      </c>
      <c r="QD142" s="57">
        <f t="shared" si="99"/>
        <v>3.442443247801465</v>
      </c>
      <c r="QE142" s="57">
        <f t="shared" si="100"/>
        <v>3.6908400000000001</v>
      </c>
      <c r="QF142" s="57">
        <f t="shared" si="94"/>
        <v>3.7367999999999997</v>
      </c>
      <c r="QG142" s="57">
        <f t="shared" si="101"/>
        <v>3.3431999999999999</v>
      </c>
      <c r="QH142" s="57">
        <f t="shared" si="129"/>
        <v>3.2105399999999995</v>
      </c>
      <c r="QI142" s="57">
        <f t="shared" si="130"/>
        <v>4.2962366666666671</v>
      </c>
      <c r="QJ142" s="57">
        <f>IF(Tabelle2[[#This Row],[Index and Premium Usage]]=1,($AW142*(1+$AZ142))*(PW142*(1+$PG142)+$PH142)/1000,($AW142*(1+$AZ142))*(PW142*(1+$PG142)+$PK142)/1000)</f>
        <v>5.101158160047647</v>
      </c>
      <c r="QK142" s="57" t="e">
        <f>IF($PI142=1,($AW142*(1+$AY142))*(PX142*(1+$PG142)+$PH142)/1000,($AW142*(1+$AZ142))*(PX142*(1+$PG142)+$PK142+Tabelle2[[#This Row],[Premium VW 2023]])/1000)</f>
        <v>#REF!</v>
      </c>
      <c r="QL142" s="57" t="e">
        <f t="shared" si="89"/>
        <v>#REF!</v>
      </c>
      <c r="QM142" s="57" t="e">
        <f t="shared" si="90"/>
        <v>#REF!</v>
      </c>
      <c r="QN142" s="57" t="e">
        <f t="shared" si="91"/>
        <v>#REF!</v>
      </c>
      <c r="QO142" s="57" t="e">
        <f t="shared" si="92"/>
        <v>#REF!</v>
      </c>
      <c r="QP142" s="57" t="e">
        <f t="shared" si="93"/>
        <v>#REF!</v>
      </c>
    </row>
    <row r="143" spans="1:458" ht="15" customHeight="1">
      <c r="A143" s="94" t="s">
        <v>823</v>
      </c>
      <c r="B143" s="94" t="s">
        <v>87</v>
      </c>
      <c r="C143" s="94" t="s">
        <v>1553</v>
      </c>
      <c r="D143" s="2" t="s">
        <v>108</v>
      </c>
      <c r="E143" s="173" t="s">
        <v>304</v>
      </c>
      <c r="F143" s="2" t="s">
        <v>304</v>
      </c>
      <c r="G143" s="2" t="s">
        <v>304</v>
      </c>
      <c r="H143" s="2" t="s">
        <v>1557</v>
      </c>
      <c r="I143" s="188" t="s">
        <v>372</v>
      </c>
      <c r="J143" s="2" t="s">
        <v>1400</v>
      </c>
      <c r="K143" s="2" t="s">
        <v>28</v>
      </c>
      <c r="L143" s="2" t="s">
        <v>28</v>
      </c>
      <c r="M143" s="2" t="s">
        <v>394</v>
      </c>
      <c r="N143" s="64">
        <v>0</v>
      </c>
      <c r="O143" s="64"/>
      <c r="P143" s="3"/>
      <c r="Q143" s="2"/>
      <c r="R143" s="63"/>
      <c r="S143" s="63"/>
      <c r="T143" s="94" t="s">
        <v>1282</v>
      </c>
      <c r="U143" s="63" t="s">
        <v>14</v>
      </c>
      <c r="V143" s="63"/>
      <c r="W143" s="63"/>
      <c r="X143" s="94"/>
      <c r="Y143" s="2" t="s">
        <v>66</v>
      </c>
      <c r="Z143" s="2" t="s">
        <v>261</v>
      </c>
      <c r="AA143" s="2" t="s">
        <v>395</v>
      </c>
      <c r="AB143" s="2"/>
      <c r="AC143" s="2" t="s">
        <v>1027</v>
      </c>
      <c r="AD143" s="63"/>
      <c r="AE143" s="63"/>
      <c r="AF143" s="63" t="s">
        <v>119</v>
      </c>
      <c r="AG143" s="2">
        <v>0</v>
      </c>
      <c r="AH143" s="2">
        <v>0</v>
      </c>
      <c r="AI143" s="2">
        <v>0</v>
      </c>
      <c r="AJ143" s="63" t="s">
        <v>120</v>
      </c>
      <c r="AK143" s="66"/>
      <c r="AL143" s="67"/>
      <c r="AM143" s="67"/>
      <c r="AN143" s="67"/>
      <c r="AO143" s="67"/>
      <c r="AP143" s="67">
        <v>1</v>
      </c>
      <c r="AQ143" s="78"/>
      <c r="AR143" s="37">
        <v>0.98</v>
      </c>
      <c r="AS143" s="67">
        <v>0.98</v>
      </c>
      <c r="AT143" s="67">
        <v>0.98</v>
      </c>
      <c r="AU143" s="33">
        <v>0.98</v>
      </c>
      <c r="AV143" s="33">
        <v>0.98</v>
      </c>
      <c r="AW143" s="33">
        <v>0.98</v>
      </c>
      <c r="AX143" s="193"/>
      <c r="AY143" s="61">
        <v>0.2</v>
      </c>
      <c r="AZ143" s="61">
        <v>0.2</v>
      </c>
      <c r="BA143" s="96">
        <v>0</v>
      </c>
      <c r="BB143" s="96">
        <v>0</v>
      </c>
      <c r="BC143" s="96">
        <v>0</v>
      </c>
      <c r="BD143" s="96">
        <v>0</v>
      </c>
      <c r="BE143" s="133">
        <v>0</v>
      </c>
      <c r="BF143" s="133">
        <v>0</v>
      </c>
      <c r="BG143" s="133">
        <v>0</v>
      </c>
      <c r="BH143" s="133">
        <v>0</v>
      </c>
      <c r="BI143" s="133">
        <v>0</v>
      </c>
      <c r="BJ143" s="133">
        <v>0</v>
      </c>
      <c r="BK143" s="133">
        <v>720</v>
      </c>
      <c r="BL143" s="133">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5">
        <f>SUM(Tabelle2[[#This Row],[Jan 22 CF]:[Mar 22 CF]])</f>
        <v>0</v>
      </c>
      <c r="CL143" s="95">
        <f>SUM(Tabelle2[[#This Row],[Apr 22 CF]:[Jun 22 CF]])</f>
        <v>0</v>
      </c>
      <c r="CM143" s="95">
        <f>SUM(Tabelle2[[#This Row],[Jul 22 CF]:[Sep 22 CF]])</f>
        <v>0</v>
      </c>
      <c r="CN143" s="95">
        <f>SUM(Tabelle2[[#This Row],[Oct 22 CF]:[Dec 22 CF]])</f>
        <v>720</v>
      </c>
      <c r="CO143" s="95">
        <f>SUM(Tabelle2[[#This Row],[Jan 23 CF]:[Mar 23 CF]])</f>
        <v>0</v>
      </c>
      <c r="CP143" s="95">
        <f>SUM(Tabelle2[[#This Row],[Apr 23 CF]:[Jun 23 CF]])</f>
        <v>0</v>
      </c>
      <c r="CQ143" s="95">
        <f>SUM(Tabelle2[[#This Row],[Jul 23 CF]:[Sep 23 CF]])</f>
        <v>0</v>
      </c>
      <c r="CR143" s="95">
        <f>SUM(Tabelle2[[#This Row],[Oct 23 CF]:[Dec 23 CF]])</f>
        <v>0</v>
      </c>
      <c r="CS143" s="95">
        <f>SUM(Tabelle2[[#This Row],[Jan 24 CF]:[Mar 24 CF]])</f>
        <v>0</v>
      </c>
      <c r="CT143" s="95">
        <f>SUM(Tabelle2[[#This Row],[Apr 24 CF]:[Jun 24 CF]])</f>
        <v>0</v>
      </c>
      <c r="CU143" s="95">
        <f>SUM(Tabelle2[[#This Row],[Jul 24 CF]:[Sep 24 CF]])</f>
        <v>0</v>
      </c>
      <c r="CV143" s="95">
        <f>SUM(Tabelle2[[#This Row],[Oct 24 CF]:[Dec 24 CF]])</f>
        <v>0</v>
      </c>
      <c r="CW143" s="98">
        <v>715</v>
      </c>
      <c r="CX143" s="275">
        <v>510</v>
      </c>
      <c r="CY143" s="98">
        <v>-1</v>
      </c>
      <c r="CZ143" s="52">
        <v>0</v>
      </c>
      <c r="DA143" s="52">
        <f>SUM(Tabelle2[[#This Row],[Jan 22 CF]:[Dec 22 CF]])</f>
        <v>720</v>
      </c>
      <c r="DB143" s="98">
        <f>SUM(Tabelle2[[#This Row],[Jan 23 CF]:[Dec 23 CF]])</f>
        <v>0</v>
      </c>
      <c r="DC143" s="98">
        <f>SUM(Tabelle2[[#This Row],[Jan 24 CF]:[Dec 24 CF]])</f>
        <v>0</v>
      </c>
      <c r="DD143" s="98">
        <v>0</v>
      </c>
      <c r="DE143" s="98">
        <v>0</v>
      </c>
      <c r="DF143" s="98">
        <v>0</v>
      </c>
      <c r="DG143" s="98">
        <v>0</v>
      </c>
      <c r="DH143" s="98">
        <v>0</v>
      </c>
      <c r="DI143" s="98">
        <v>0</v>
      </c>
      <c r="DJ143" s="98">
        <v>0</v>
      </c>
      <c r="DK143" s="98">
        <v>0</v>
      </c>
      <c r="DL143" s="98">
        <v>0</v>
      </c>
      <c r="DM143" s="98">
        <v>0</v>
      </c>
      <c r="DN143" s="95"/>
      <c r="DO143" s="95"/>
      <c r="DP143" s="226">
        <v>0.95</v>
      </c>
      <c r="DQ143" s="226">
        <v>0.92500000000000004</v>
      </c>
      <c r="DR143" s="226">
        <v>0.8</v>
      </c>
      <c r="DS143" s="226">
        <v>0.85</v>
      </c>
      <c r="DT143" s="226">
        <v>0.9</v>
      </c>
      <c r="DU143" s="226">
        <v>0.9</v>
      </c>
      <c r="DV143" s="226">
        <v>0.9</v>
      </c>
      <c r="DW143" s="226">
        <v>0.9</v>
      </c>
      <c r="DX143" s="226">
        <v>0.9</v>
      </c>
      <c r="DY143" s="226">
        <v>0.9</v>
      </c>
      <c r="DZ143" s="226">
        <v>0.9</v>
      </c>
      <c r="EA143" s="226">
        <v>0.88</v>
      </c>
      <c r="EB143" s="226">
        <v>0.9</v>
      </c>
      <c r="EC143" s="226">
        <v>0.93</v>
      </c>
      <c r="ED143" s="226">
        <v>0.93</v>
      </c>
      <c r="EE143" s="226">
        <v>0.9</v>
      </c>
      <c r="EF143" s="316">
        <v>0.9</v>
      </c>
      <c r="EG143" s="316">
        <v>0.9</v>
      </c>
      <c r="EH143" s="316">
        <v>0.9</v>
      </c>
      <c r="EI143" s="226">
        <v>0.95</v>
      </c>
      <c r="EJ143" s="226">
        <v>0.95</v>
      </c>
      <c r="EK143" s="226">
        <v>0.95</v>
      </c>
      <c r="EL143" s="226">
        <v>0.97499999999999998</v>
      </c>
      <c r="EM143" s="226">
        <v>0.95</v>
      </c>
      <c r="EN143" s="226">
        <v>0.9</v>
      </c>
      <c r="EO143" s="226">
        <v>0.9</v>
      </c>
      <c r="EP143" s="226">
        <v>0.9</v>
      </c>
      <c r="EQ143" s="226">
        <v>0.9</v>
      </c>
      <c r="ER143" s="226">
        <v>0.9</v>
      </c>
      <c r="ES143" s="226">
        <v>0.9</v>
      </c>
      <c r="ET143" s="226">
        <v>0.9</v>
      </c>
      <c r="EU143" s="226">
        <v>0.9</v>
      </c>
      <c r="EV143" s="226">
        <v>0.9</v>
      </c>
      <c r="EW143" s="226">
        <v>0.9</v>
      </c>
      <c r="EX143" s="226">
        <v>0.9</v>
      </c>
      <c r="EY143" s="226">
        <v>0.9</v>
      </c>
      <c r="EZ143" s="316">
        <v>0.9</v>
      </c>
      <c r="FA143" s="226">
        <v>0.9</v>
      </c>
      <c r="FB143" s="226">
        <v>0.85</v>
      </c>
      <c r="FC143" s="226">
        <v>0.85</v>
      </c>
      <c r="FD143" s="226">
        <v>0.85</v>
      </c>
      <c r="FE143" s="226">
        <v>0.85</v>
      </c>
      <c r="FF143" s="226">
        <v>0.85</v>
      </c>
      <c r="FG143" s="226">
        <v>0.85</v>
      </c>
      <c r="FH143" s="226">
        <v>0.85</v>
      </c>
      <c r="FI143" s="226">
        <v>0.85</v>
      </c>
      <c r="FJ143" s="226">
        <v>0.85</v>
      </c>
      <c r="FK143" s="226">
        <v>0.85</v>
      </c>
      <c r="FL143" s="226">
        <v>0.85</v>
      </c>
      <c r="FM143" s="195">
        <f t="shared" si="114"/>
        <v>0</v>
      </c>
      <c r="FN143" s="195">
        <f t="shared" si="115"/>
        <v>0</v>
      </c>
      <c r="FO143" s="195">
        <f t="shared" si="116"/>
        <v>0</v>
      </c>
      <c r="FP143" s="195">
        <f t="shared" si="117"/>
        <v>0</v>
      </c>
      <c r="FQ143" s="195">
        <f t="shared" si="118"/>
        <v>0</v>
      </c>
      <c r="FR143" s="195">
        <f t="shared" si="119"/>
        <v>0</v>
      </c>
      <c r="FS143" s="195">
        <f t="shared" si="120"/>
        <v>0</v>
      </c>
      <c r="FT143" s="95">
        <f t="shared" si="121"/>
        <v>0</v>
      </c>
      <c r="FU143" s="95">
        <f t="shared" si="122"/>
        <v>0</v>
      </c>
      <c r="FV143" s="95">
        <f t="shared" si="123"/>
        <v>0</v>
      </c>
      <c r="FW143" s="95">
        <f t="shared" si="124"/>
        <v>720</v>
      </c>
      <c r="FX143" s="95">
        <f t="shared" si="125"/>
        <v>0</v>
      </c>
      <c r="FY143" s="95">
        <f t="shared" si="126"/>
        <v>0</v>
      </c>
      <c r="FZ143" s="95">
        <f t="shared" si="127"/>
        <v>0</v>
      </c>
      <c r="GA143" s="95">
        <f t="shared" si="107"/>
        <v>0</v>
      </c>
      <c r="GB143" s="95">
        <f t="shared" si="108"/>
        <v>0</v>
      </c>
      <c r="GC143" s="95">
        <f t="shared" si="109"/>
        <v>0</v>
      </c>
      <c r="GD143" s="95">
        <f t="shared" si="110"/>
        <v>0</v>
      </c>
      <c r="GE143" s="95">
        <f t="shared" si="111"/>
        <v>0</v>
      </c>
      <c r="GF143" s="95">
        <f t="shared" si="112"/>
        <v>0</v>
      </c>
      <c r="GG143" s="95">
        <f t="shared" si="113"/>
        <v>0</v>
      </c>
      <c r="GH143" s="95">
        <f t="shared" si="128"/>
        <v>0</v>
      </c>
      <c r="GI143" s="95">
        <f>BW143*Tabelle2[[#This Row],[Nov 2023 AF]]</f>
        <v>0</v>
      </c>
      <c r="GJ143" s="95">
        <f>BX143*Tabelle2[[#This Row],[Dec 2023 AF]]</f>
        <v>0</v>
      </c>
      <c r="GK143" s="95">
        <f>BY143*Tabelle2[[#This Row],[Jan 2024 AF]]</f>
        <v>0</v>
      </c>
      <c r="GL143" s="95">
        <f>BZ143*Tabelle2[[#This Row],[Feb 2024 AF]]</f>
        <v>0</v>
      </c>
      <c r="GM143" s="95">
        <f>CA143*Tabelle2[[#This Row],[Mar 2024 AF]]</f>
        <v>0</v>
      </c>
      <c r="GN143" s="95">
        <f>CB143*Tabelle2[[#This Row],[Apr 2024 AF]]</f>
        <v>0</v>
      </c>
      <c r="GO143" s="95">
        <f>CC143*Tabelle2[[#This Row],[May 2024 AF]]</f>
        <v>0</v>
      </c>
      <c r="GP143" s="95">
        <f>CD143*Tabelle2[[#This Row],[Jun 2024 AF]]</f>
        <v>0</v>
      </c>
      <c r="GQ143" s="95">
        <f>CE143*Tabelle2[[#This Row],[Jul 2024 AF]]</f>
        <v>0</v>
      </c>
      <c r="GR143" s="95">
        <f>CF143*Tabelle2[[#This Row],[Aug 2024 AF]]</f>
        <v>0</v>
      </c>
      <c r="GS143" s="95">
        <f>CG143*Tabelle2[[#This Row],[Sep 2024 AF]]</f>
        <v>0</v>
      </c>
      <c r="GT143" s="95">
        <f>CH143*Tabelle2[[#This Row],[Oct 2024 AF]]</f>
        <v>0</v>
      </c>
      <c r="GU143" s="95">
        <f>CI143*Tabelle2[[#This Row],[Nov 2024 AF]]</f>
        <v>0</v>
      </c>
      <c r="GV143" s="95">
        <f>CJ143*Tabelle2[[#This Row],[Dec 2024 AF]]</f>
        <v>0</v>
      </c>
      <c r="GW143" s="95">
        <f>SUM(Tabelle2[[#This Row],[Jan 22 NF]:[Mar 22 NF]])</f>
        <v>0</v>
      </c>
      <c r="GX143" s="95">
        <f>SUM(Tabelle2[[#This Row],[Apr 22 NF]:[Jun 22 NF]])</f>
        <v>0</v>
      </c>
      <c r="GY143" s="95">
        <f>SUM(Tabelle2[[#This Row],[Jul 22 NF]:[Sep 22 NF]])</f>
        <v>0</v>
      </c>
      <c r="GZ143" s="95">
        <f>SUM(Tabelle2[[#This Row],[Oct 22 NF]:[Dec 22 NF]])</f>
        <v>720</v>
      </c>
      <c r="HA143" s="98">
        <f>SUM(Tabelle2[[#This Row],[Jan 23 NF]:[Mar 23 NF]])</f>
        <v>0</v>
      </c>
      <c r="HB143" s="98">
        <f>SUM(Tabelle2[[#This Row],[Apr 23 NF]:[Jun 23 NF]])</f>
        <v>0</v>
      </c>
      <c r="HC143" s="98">
        <f>SUM(Tabelle2[[#This Row],[Jul 23 NF]:[Sep 23 NF]])</f>
        <v>0</v>
      </c>
      <c r="HD143" s="98">
        <f>SUM(Tabelle2[[#This Row],[Oct 23 NF]:[Dec 23 NF]])</f>
        <v>0</v>
      </c>
      <c r="HE143" s="95">
        <f>SUM(Tabelle2[[#This Row],[Jan 24 NF]:[Mar 24 NF]])</f>
        <v>0</v>
      </c>
      <c r="HF143" s="98">
        <f>SUM(Tabelle2[[#This Row],[Apr 24 NF]:[Jun 24 NF]])</f>
        <v>0</v>
      </c>
      <c r="HG143" s="98">
        <f>SUM(Tabelle2[[#This Row],[Jul 24 NF]:[Sep 24 NF]])</f>
        <v>0</v>
      </c>
      <c r="HH143" s="98">
        <f>SUM(Tabelle2[[#This Row],[Oct 24 NF]:[Dec 24 NF]])</f>
        <v>0</v>
      </c>
      <c r="HI143" s="95">
        <v>0</v>
      </c>
      <c r="HJ143" s="95">
        <v>0</v>
      </c>
      <c r="HK143" s="95">
        <v>0</v>
      </c>
      <c r="HL143" s="95">
        <v>0</v>
      </c>
      <c r="HM143" s="95">
        <v>0</v>
      </c>
      <c r="HN143" s="95">
        <v>0</v>
      </c>
      <c r="HO143" s="95">
        <v>0</v>
      </c>
      <c r="HP143" s="95">
        <v>0</v>
      </c>
      <c r="HQ143" s="95">
        <v>0</v>
      </c>
      <c r="HR143" s="95">
        <v>0</v>
      </c>
      <c r="HS143" s="95">
        <v>0</v>
      </c>
      <c r="HT143" s="95">
        <v>0</v>
      </c>
      <c r="HU143" s="95">
        <v>276</v>
      </c>
      <c r="HV143" s="98">
        <v>715</v>
      </c>
      <c r="HW143" s="98">
        <v>510</v>
      </c>
      <c r="HX143" s="98">
        <v>-1</v>
      </c>
      <c r="HY143" s="98">
        <v>0</v>
      </c>
      <c r="HZ143" s="98">
        <f>SUM(Tabelle2[[#This Row],[Jan 22 NF]:[Dec 22 NF]])</f>
        <v>720</v>
      </c>
      <c r="IA143" s="98">
        <f>SUM(Tabelle2[[#This Row],[Jan 23 NF]:[Dec 23 NF]])</f>
        <v>0</v>
      </c>
      <c r="IB143" s="98">
        <f>SUM(Tabelle2[[#This Row],[Jan 24 NF]:[Dec 24 NF]])</f>
        <v>0</v>
      </c>
      <c r="IC143" s="98">
        <f>IFERROR(Tabelle2[[#This Row],[2025 CF]]*Tabelle2[[#This Row],[2025 AF]],0)</f>
        <v>0</v>
      </c>
      <c r="ID143" s="98">
        <f>IFERROR(Tabelle2[[#This Row],[2026 CF]]*Tabelle2[[#This Row],[2026 AF]],0)</f>
        <v>0</v>
      </c>
      <c r="IE143" s="98">
        <f>IFERROR(Tabelle2[[#This Row],[2027 CF]]*Tabelle2[[#This Row],[2027 AF]],0)</f>
        <v>0</v>
      </c>
      <c r="IF143" s="98">
        <f>IFERROR(Tabelle2[[#This Row],[2028 CF]]*Tabelle2[[#This Row],[2028 AF]],0)</f>
        <v>0</v>
      </c>
      <c r="IG143" s="98">
        <f>IFERROR(Tabelle2[[#This Row],[2029 CF]]*Tabelle2[[#This Row],[2029 AF]],0)</f>
        <v>0</v>
      </c>
      <c r="IH143" s="98">
        <f>IFERROR(Tabelle2[[#This Row],[2030 CF]]*Tabelle2[[#This Row],[2030 AF]],0)</f>
        <v>0</v>
      </c>
      <c r="II143" s="98">
        <f>IFERROR(Tabelle2[[#This Row],[2031 CF]]*Tabelle2[[#This Row],[2031 AF]],0)</f>
        <v>0</v>
      </c>
      <c r="IJ143" s="98">
        <f>IFERROR(Tabelle2[[#This Row],[2032 CF]]*Tabelle2[[#This Row],[2032 AF]],0)</f>
        <v>0</v>
      </c>
      <c r="IK143" s="98">
        <f>IFERROR(Tabelle2[[#This Row],[2033 CF]]*Tabelle2[[#This Row],[2033 AF]],0)</f>
        <v>0</v>
      </c>
      <c r="IL143" s="98">
        <f>IFERROR(Tabelle2[[#This Row],[2034 CF]]*Tabelle2[[#This Row],[2034 AF]],0)</f>
        <v>0</v>
      </c>
      <c r="IM143" s="98">
        <f>IFERROR(Tabelle2[[#This Row],[2035 CF]]*Tabelle2[[#This Row],[2035 AF]],0)</f>
        <v>0</v>
      </c>
      <c r="IN143" s="51">
        <v>0</v>
      </c>
      <c r="IO143" s="51">
        <v>0</v>
      </c>
      <c r="IP143" s="51">
        <v>0</v>
      </c>
      <c r="IQ143" s="51">
        <v>0</v>
      </c>
      <c r="IR143" s="51">
        <v>0</v>
      </c>
      <c r="IS143" s="51">
        <v>0</v>
      </c>
      <c r="IT143" s="51">
        <v>0</v>
      </c>
      <c r="IU143" s="51">
        <v>0</v>
      </c>
      <c r="IV143" s="51">
        <v>0</v>
      </c>
      <c r="IW143" s="51">
        <v>0</v>
      </c>
      <c r="IX143" s="51">
        <v>0</v>
      </c>
      <c r="IY143" s="51">
        <v>0</v>
      </c>
      <c r="IZ143" s="199">
        <v>0</v>
      </c>
      <c r="JA143" s="199">
        <v>0</v>
      </c>
      <c r="JB143" s="199">
        <v>0</v>
      </c>
      <c r="JC143" s="199">
        <v>0</v>
      </c>
      <c r="JD143" s="199">
        <v>0</v>
      </c>
      <c r="JE143" s="196">
        <v>0</v>
      </c>
      <c r="JF143" s="196">
        <v>0</v>
      </c>
      <c r="JG143" s="196">
        <v>0</v>
      </c>
      <c r="JH143" s="196">
        <v>0</v>
      </c>
      <c r="JI143" s="196">
        <v>0</v>
      </c>
      <c r="JJ143" s="196">
        <v>0</v>
      </c>
      <c r="JK143" s="196">
        <v>0</v>
      </c>
      <c r="JL143" s="196">
        <v>0</v>
      </c>
      <c r="JM143" s="196">
        <v>0</v>
      </c>
      <c r="JN143" s="196">
        <v>0</v>
      </c>
      <c r="JO143" s="196">
        <v>0</v>
      </c>
      <c r="JP143" s="196">
        <v>0</v>
      </c>
      <c r="JQ143" s="196">
        <f>SUM(Tabelle2[[#This Row],[Jan-23B]:[Mar-23B]])</f>
        <v>0</v>
      </c>
      <c r="JR143" s="196">
        <f>SUM(Tabelle2[[#This Row],[Apr-23B]:[Jun-23B]])</f>
        <v>0</v>
      </c>
      <c r="JS143" s="196">
        <f>SUM(Tabelle2[[#This Row],[Jul-23B]:[Sep-23B]])</f>
        <v>0</v>
      </c>
      <c r="JT143" s="196">
        <f>SUM(Tabelle2[[#This Row],[Oct-23B]:[Dec-23B]])</f>
        <v>0</v>
      </c>
      <c r="JU143" s="196">
        <f>SUM(Tabelle2[[#This Row],[1Q23 B1]:[4Q23 B]])</f>
        <v>0</v>
      </c>
      <c r="JV143" s="196">
        <v>0</v>
      </c>
      <c r="JW143" s="196">
        <v>0</v>
      </c>
      <c r="JX143" s="196">
        <v>0</v>
      </c>
      <c r="JY143" s="196">
        <v>0</v>
      </c>
      <c r="JZ143" s="196">
        <v>0</v>
      </c>
      <c r="KA143" s="196">
        <v>0</v>
      </c>
      <c r="KB143" s="196">
        <v>0</v>
      </c>
      <c r="KC143" s="196">
        <v>0</v>
      </c>
      <c r="KD143" s="196">
        <v>0</v>
      </c>
      <c r="KE143" s="196">
        <v>0</v>
      </c>
      <c r="KF143" s="196" t="str">
        <f>IF(SUM(Tabelle2[[#This Row],[2018 NF]:[2028 NF]],Tabelle2[[#This Row],[2023 B]])&gt;0,"yes","no")</f>
        <v>yes</v>
      </c>
      <c r="KG143" s="196">
        <f>IFERROR(INDEX(Tabelle2[[#Headers],[2005 NF]:[2034 NF]],MATCH(TRUE,INDEX(Tabelle2[[#This Row],[2005 NF]:[2034 NF]]&gt;1000,),0)),0)</f>
        <v>0</v>
      </c>
      <c r="KH143" s="196">
        <f>IFERROR(LOOKUP(2,1/(Tabelle2[[#This Row],[2005 NF]:[2035 NF]]&gt;1000),Tabelle2[[#Headers],[2005 NF]:[2035 NF]]),0)</f>
        <v>0</v>
      </c>
      <c r="KI143" s="196">
        <f>SUM(Tabelle2[[#This Row],[Jan 23 NF]:[Mar 23 NF]])</f>
        <v>0</v>
      </c>
      <c r="KJ143" s="196">
        <f>SUM(Tabelle2[[#This Row],[Jan-23B]:[Mar-23B]])</f>
        <v>0</v>
      </c>
      <c r="KK143" s="52">
        <v>0</v>
      </c>
      <c r="KL143" s="52">
        <v>0</v>
      </c>
      <c r="KM143" s="52">
        <v>0</v>
      </c>
      <c r="KN143" s="52">
        <v>0</v>
      </c>
      <c r="KO143" s="52">
        <v>0</v>
      </c>
      <c r="KP143" s="52">
        <v>0</v>
      </c>
      <c r="KQ143" s="52">
        <v>0</v>
      </c>
      <c r="KR143" s="52">
        <v>0</v>
      </c>
      <c r="KS143" s="52">
        <v>0</v>
      </c>
      <c r="KT143" s="52">
        <v>0</v>
      </c>
      <c r="KU143" s="52">
        <v>51.852732960000012</v>
      </c>
      <c r="KV143" s="52">
        <v>0</v>
      </c>
      <c r="KW143" s="52">
        <v>0</v>
      </c>
      <c r="KX143" s="52">
        <v>0</v>
      </c>
      <c r="KY143" s="52">
        <v>0</v>
      </c>
      <c r="KZ143" s="52">
        <v>0</v>
      </c>
      <c r="LA143" s="52" t="e">
        <f>$AV143*2.204623/#REF!*$AP143*Tabelle2[[#This Row],[May 23 NF]]</f>
        <v>#REF!</v>
      </c>
      <c r="LB143" s="52" t="e">
        <f>$AV143*2.204623/#REF!*$AP143*Tabelle2[[#This Row],[Jun 23 NF]]</f>
        <v>#REF!</v>
      </c>
      <c r="LC143" s="52" t="e">
        <f>$AV143*2.204623/#REF!*$AP143*Tabelle2[[#This Row],[Jul 23 NF]]</f>
        <v>#REF!</v>
      </c>
      <c r="LD143" s="52" t="e">
        <f>$AV143*2.204623/#REF!*$AP143*Tabelle2[[#This Row],[Aug 23 NF]]</f>
        <v>#REF!</v>
      </c>
      <c r="LE143" s="52" t="e">
        <f>$AV143*2.204623/#REF!*$AP143*Tabelle2[[#This Row],[Sep 23 NF]]</f>
        <v>#REF!</v>
      </c>
      <c r="LF143" s="52" t="e">
        <f>$AV143*2.204623/#REF!*$AP143*Tabelle2[[#This Row],[Oct 23 NF]]</f>
        <v>#REF!</v>
      </c>
      <c r="LG143" s="52" t="e">
        <f>$AV143*2.204623/#REF!*$AP143*Tabelle2[[#This Row],[Nov 23 NF]]</f>
        <v>#REF!</v>
      </c>
      <c r="LH143" s="52" t="e">
        <f>$AV143*2.204623/#REF!*$AP143*Tabelle2[[#This Row],[Dec 23 NF]]</f>
        <v>#REF!</v>
      </c>
      <c r="LI143" s="52" t="e">
        <f>$AV143*2.204623/#REF!*$AP143*Tabelle2[[#This Row],[Jan 24 NF]]</f>
        <v>#REF!</v>
      </c>
      <c r="LJ143" s="52" t="e">
        <f>$AV143*2.204623/#REF!*$AP143*Tabelle2[[#This Row],[Feb 24 NF]]</f>
        <v>#REF!</v>
      </c>
      <c r="LK143" s="52" t="e">
        <f>$AV143*2.204623/#REF!*$AP143*Tabelle2[[#This Row],[Mar 24 NF]]</f>
        <v>#REF!</v>
      </c>
      <c r="LL143" s="52" t="e">
        <f>$AV143*2.204623/#REF!*$AP143*Tabelle2[[#This Row],[Apr 24 NF]]</f>
        <v>#REF!</v>
      </c>
      <c r="LM143" s="52" t="e">
        <f>$AV143*2.204623/#REF!*$AP143*Tabelle2[[#This Row],[May 24 NF]]</f>
        <v>#REF!</v>
      </c>
      <c r="LN143" s="52" t="e">
        <f>$AV143*2.204623/#REF!*$AP143*Tabelle2[[#This Row],[Jun 24 NF]]</f>
        <v>#REF!</v>
      </c>
      <c r="LO143" s="52" t="e">
        <f>$AV143*2.204623/#REF!*$AP143*Tabelle2[[#This Row],[Jul 24 NF]]</f>
        <v>#REF!</v>
      </c>
      <c r="LP143" s="52" t="e">
        <f>$AV143*2.204623/#REF!*$AP143*Tabelle2[[#This Row],[Aug 24 NF]]</f>
        <v>#REF!</v>
      </c>
      <c r="LQ143" s="52" t="e">
        <f>$AV143*2.204623/#REF!*$AP143*Tabelle2[[#This Row],[Sep 24 NF]]</f>
        <v>#REF!</v>
      </c>
      <c r="LR143" s="52" t="e">
        <f>$AV143*2.204623/#REF!*$AP143*Tabelle2[[#This Row],[Oct 24 NF]]</f>
        <v>#REF!</v>
      </c>
      <c r="LS143" s="52" t="e">
        <f>$AV143*2.204623/#REF!*$AP143*Tabelle2[[#This Row],[Nov 24 NF]]</f>
        <v>#REF!</v>
      </c>
      <c r="LT143" s="52" t="e">
        <f>$AV143*2.204623/#REF!*$AP143*Tabelle2[[#This Row],[Dec 24 NF]]</f>
        <v>#REF!</v>
      </c>
      <c r="LU143" s="198">
        <f>SUM(Tabelle2[[#This Row],[Jan 22 EV]:[Mar 22 EV]])</f>
        <v>0</v>
      </c>
      <c r="LV143" s="198">
        <f>SUM(Tabelle2[[#This Row],[Apr 22 EV]:[Jun 22 EV]])</f>
        <v>0</v>
      </c>
      <c r="LW143" s="198">
        <f>SUM(Tabelle2[[#This Row],[Jul 22 EV]:[Sep 22 EV]])</f>
        <v>0</v>
      </c>
      <c r="LX143" s="198">
        <f>SUM(Tabelle2[[#This Row],[Oct 22 EV]:[Dec 22 EV]])</f>
        <v>51.852732960000012</v>
      </c>
      <c r="LY143" s="198">
        <f>SUM(Tabelle2[[#This Row],[Jan 23 EV]:[Mar 23 EV]])</f>
        <v>0</v>
      </c>
      <c r="LZ143" s="198" t="e">
        <f>SUM(Tabelle2[[#This Row],[Apr 23 EV]:[Jun 23 EV]])</f>
        <v>#REF!</v>
      </c>
      <c r="MA143" s="198" t="e">
        <f>SUM(Tabelle2[[#This Row],[Jul 23 EV]:[Sep 23 EV]])</f>
        <v>#REF!</v>
      </c>
      <c r="MB143" s="198" t="e">
        <f>SUM(Tabelle2[[#This Row],[Oct 23 EV]:[Dec 23 EV]])</f>
        <v>#REF!</v>
      </c>
      <c r="MC143" s="198" t="e">
        <f>SUM(Tabelle2[[#This Row],[Jan 24 EV]:[Mar 24 EV]])</f>
        <v>#REF!</v>
      </c>
      <c r="MD143" s="198" t="e">
        <f>SUM(Tabelle2[[#This Row],[Apr 24 EV]:[Jun 24 EV]])</f>
        <v>#REF!</v>
      </c>
      <c r="ME143" s="198" t="e">
        <f>SUM(Tabelle2[[#This Row],[Jul 24 EV]:[Sep 24 EV]])</f>
        <v>#REF!</v>
      </c>
      <c r="MF143" s="198" t="e">
        <f>SUM(Tabelle2[[#This Row],[Oct 24 EV]:[Dec 24 EV]])</f>
        <v>#REF!</v>
      </c>
      <c r="MG143" s="68">
        <v>0</v>
      </c>
      <c r="MH143" s="68">
        <v>0</v>
      </c>
      <c r="MI143" s="68">
        <v>0</v>
      </c>
      <c r="MJ143" s="68">
        <v>0</v>
      </c>
      <c r="MK143" s="68">
        <v>0</v>
      </c>
      <c r="ML143" s="68">
        <v>0</v>
      </c>
      <c r="MM143" s="68">
        <v>0</v>
      </c>
      <c r="MN143" s="68">
        <v>0</v>
      </c>
      <c r="MO143" s="68">
        <v>0</v>
      </c>
      <c r="MP143" s="98">
        <v>0</v>
      </c>
      <c r="MQ143" s="98" t="e">
        <f>$AS143*2.204623/#REF!*$AP143*HU143</f>
        <v>#REF!</v>
      </c>
      <c r="MR143" s="98" t="e">
        <f>$AT143*2.204623/#REF!*$AP143*HV143</f>
        <v>#REF!</v>
      </c>
      <c r="MS143" s="98">
        <v>36.729019180000009</v>
      </c>
      <c r="MT143" s="98">
        <v>-7.2017684666666679E-2</v>
      </c>
      <c r="MU143" s="98">
        <v>0</v>
      </c>
      <c r="MV143" s="98">
        <f>SUM(Tabelle2[[#This Row],[Jan 22 EV]:[Dec 22 EV]])</f>
        <v>51.852732960000012</v>
      </c>
      <c r="MW143" s="98" t="e">
        <f>SUM(Tabelle2[[#This Row],[Jan 23 EV]:[Dec 23 EV]])</f>
        <v>#REF!</v>
      </c>
      <c r="MX143" s="98" t="e">
        <f>SUM(Tabelle2[[#This Row],[Jan 24 EV]:[Dec 24 EV]])</f>
        <v>#REF!</v>
      </c>
      <c r="MY143" s="98">
        <f t="shared" si="95"/>
        <v>0</v>
      </c>
      <c r="MZ143" s="98">
        <f t="shared" si="96"/>
        <v>0</v>
      </c>
      <c r="NA143" s="98">
        <f t="shared" si="97"/>
        <v>0</v>
      </c>
      <c r="NB143" s="98">
        <f t="shared" si="98"/>
        <v>0</v>
      </c>
      <c r="NC143" s="52">
        <v>0</v>
      </c>
      <c r="ND143" s="52">
        <v>0</v>
      </c>
      <c r="NE143" s="52">
        <v>0</v>
      </c>
      <c r="NF143" s="52">
        <v>0</v>
      </c>
      <c r="NG143" s="52">
        <v>0</v>
      </c>
      <c r="NH143" s="52">
        <v>0</v>
      </c>
      <c r="NI143" s="52">
        <v>0</v>
      </c>
      <c r="NJ143" s="52">
        <v>0</v>
      </c>
      <c r="NK143" s="52">
        <v>0</v>
      </c>
      <c r="NL143" s="52">
        <v>0</v>
      </c>
      <c r="NM143" s="52">
        <v>0</v>
      </c>
      <c r="NN143" s="52">
        <v>0</v>
      </c>
      <c r="NO143" s="198">
        <f t="shared" si="102"/>
        <v>0</v>
      </c>
      <c r="NP143" s="198">
        <f t="shared" si="103"/>
        <v>0</v>
      </c>
      <c r="NQ143" s="198">
        <f t="shared" si="104"/>
        <v>0</v>
      </c>
      <c r="NR143" s="198">
        <f t="shared" si="105"/>
        <v>0</v>
      </c>
      <c r="NS143" s="198">
        <f t="shared" si="106"/>
        <v>0</v>
      </c>
      <c r="NT143" s="198">
        <v>0</v>
      </c>
      <c r="NU143" s="198">
        <v>0</v>
      </c>
      <c r="NV143" s="198">
        <v>0</v>
      </c>
      <c r="NW143" s="198">
        <v>0</v>
      </c>
      <c r="NX143" s="198">
        <v>0</v>
      </c>
      <c r="NY143" s="198">
        <v>0</v>
      </c>
      <c r="NZ143" s="198">
        <v>0</v>
      </c>
      <c r="OA143" s="198">
        <v>0</v>
      </c>
      <c r="OB143" s="198">
        <v>0</v>
      </c>
      <c r="OC143" s="198">
        <v>0</v>
      </c>
      <c r="OD143" s="198">
        <v>0</v>
      </c>
      <c r="OE143" s="198">
        <v>0</v>
      </c>
      <c r="OF143" s="198">
        <f>SUM(Tabelle2[[#This Row],[Jan 23 B EV]:[Mar 23 B EV]])</f>
        <v>0</v>
      </c>
      <c r="OG143" s="198">
        <f>SUM(Tabelle2[[#This Row],[Apr 23 B EV]:[Jun 23 B EV]])</f>
        <v>0</v>
      </c>
      <c r="OH143" s="198">
        <f>SUM(Tabelle2[[#This Row],[Jul 23 B EV]:[Sep 23 B EV]])</f>
        <v>0</v>
      </c>
      <c r="OI143" s="198">
        <f>SUM(Tabelle2[[#This Row],[Oct 23 B EV]:[Dec 23 B EV]])</f>
        <v>0</v>
      </c>
      <c r="OJ143" s="198">
        <f>SUM(Tabelle2[[#This Row],[Jan 23 B EV]:[Dec 23 B EV]])</f>
        <v>0</v>
      </c>
      <c r="OK143" s="68"/>
      <c r="OL143" s="68"/>
      <c r="OM143" s="43" t="s">
        <v>973</v>
      </c>
      <c r="ON143" s="43">
        <v>0</v>
      </c>
      <c r="OO143" s="43">
        <v>0</v>
      </c>
      <c r="OP143" s="43">
        <v>0</v>
      </c>
      <c r="OQ143" s="68"/>
      <c r="OR143" s="68"/>
      <c r="OS143" s="68"/>
      <c r="OT143" s="68"/>
      <c r="OU143" s="68"/>
      <c r="OV143" s="68"/>
      <c r="OW143" s="68"/>
      <c r="OX143" s="198">
        <v>0</v>
      </c>
      <c r="OY143" s="198">
        <v>0</v>
      </c>
      <c r="OZ143" s="198">
        <v>0</v>
      </c>
      <c r="PA143" s="198">
        <v>0</v>
      </c>
      <c r="PB143" s="353">
        <v>0</v>
      </c>
      <c r="PC143" s="130" t="s">
        <v>57</v>
      </c>
      <c r="PD143" s="332" t="s">
        <v>40</v>
      </c>
      <c r="PE143" s="3" t="s">
        <v>159</v>
      </c>
      <c r="PF143" s="343" t="s">
        <v>39</v>
      </c>
      <c r="PG143" s="131">
        <v>0</v>
      </c>
      <c r="PH143" s="132">
        <v>0</v>
      </c>
      <c r="PI143" s="4">
        <v>1</v>
      </c>
      <c r="PJ143" s="4" t="s">
        <v>39</v>
      </c>
      <c r="PK143" s="4">
        <v>0</v>
      </c>
      <c r="PL143" s="4"/>
      <c r="PM143" s="334"/>
      <c r="PN143" s="332" t="s">
        <v>979</v>
      </c>
      <c r="PO143" s="3" t="s">
        <v>17</v>
      </c>
      <c r="PP143" s="200">
        <v>2579.1424208577623</v>
      </c>
      <c r="PQ143" s="56">
        <v>2390.5855887510174</v>
      </c>
      <c r="PR143" s="56">
        <v>2563.0833333333335</v>
      </c>
      <c r="PS143" s="56">
        <v>2595</v>
      </c>
      <c r="PT143" s="200">
        <v>2321.6666666666665</v>
      </c>
      <c r="PU143" s="200">
        <v>2229.5416666666665</v>
      </c>
      <c r="PV143" s="200">
        <v>2983.4976851851857</v>
      </c>
      <c r="PW143" s="200">
        <v>3542.4709444775326</v>
      </c>
      <c r="PX143" s="200" t="e">
        <f>IF($PI143=1,SUMIF(#REF!,$PF143,#REF!),SUMIF(#REF!,$PJ143,#REF!))</f>
        <v>#REF!</v>
      </c>
      <c r="PY143" s="200" t="e">
        <f>IF($PI143=1,SUMIF(#REF!,$PF143,#REF!),SUMIF(#REF!,$PJ143,#REF!))</f>
        <v>#REF!</v>
      </c>
      <c r="PZ143" s="200" t="e">
        <f>IF($PI143=1,SUMIF(#REF!,$PF143,#REF!),SUMIF(#REF!,$PJ143,#REF!))</f>
        <v>#REF!</v>
      </c>
      <c r="QA143" s="200" t="e">
        <f>IF($PI143=1,SUMIF(#REF!,$PF143,#REF!),SUMIF(#REF!,$PJ143,#REF!))</f>
        <v>#REF!</v>
      </c>
      <c r="QB143" s="200" t="e">
        <f>IF($PI143=1,SUMIF(#REF!,$PF143,#REF!),SUMIF(#REF!,$PJ143,#REF!))</f>
        <v>#REF!</v>
      </c>
      <c r="QC143" s="200" t="e">
        <f>IF($PI143=1,SUMIF(#REF!,$PF143,#REF!),SUMIF(#REF!,$PJ143,#REF!))</f>
        <v>#REF!</v>
      </c>
      <c r="QD143" s="57">
        <f t="shared" si="99"/>
        <v>2.8113286523711962</v>
      </c>
      <c r="QE143" s="57">
        <f t="shared" si="100"/>
        <v>3.014186</v>
      </c>
      <c r="QF143" s="57">
        <f t="shared" si="94"/>
        <v>3.05172</v>
      </c>
      <c r="QG143" s="57">
        <f t="shared" si="101"/>
        <v>2.7302799999999996</v>
      </c>
      <c r="QH143" s="57">
        <f t="shared" si="129"/>
        <v>2.6219409999999996</v>
      </c>
      <c r="QI143" s="57">
        <f t="shared" si="130"/>
        <v>3.508593277777778</v>
      </c>
      <c r="QJ143" s="57">
        <f>IF(Tabelle2[[#This Row],[Index and Premium Usage]]=1,($AW143*(1+$AZ143))*(PW143*(1+$PG143)+$PH143)/1000,($AW143*(1+$AZ143))*(PW143*(1+$PG143)+$PK143)/1000)</f>
        <v>4.1659458307055788</v>
      </c>
      <c r="QK143" s="57" t="e">
        <f>IF($PI143=1,($AW143*(1+$AY143))*(PX143*(1+$PG143)+$PH143)/1000,($AW143*(1+$AZ143))*(PX143*(1+$PG143)+$PK143+Tabelle2[[#This Row],[Premium VW 2023]])/1000)</f>
        <v>#REF!</v>
      </c>
      <c r="QL143" s="57" t="e">
        <f t="shared" si="89"/>
        <v>#REF!</v>
      </c>
      <c r="QM143" s="57" t="e">
        <f t="shared" si="90"/>
        <v>#REF!</v>
      </c>
      <c r="QN143" s="57" t="e">
        <f t="shared" si="91"/>
        <v>#REF!</v>
      </c>
      <c r="QO143" s="57" t="e">
        <f t="shared" si="92"/>
        <v>#REF!</v>
      </c>
      <c r="QP143" s="57" t="e">
        <f t="shared" si="93"/>
        <v>#REF!</v>
      </c>
    </row>
    <row r="144" spans="1:458" ht="15" customHeight="1">
      <c r="A144" s="94" t="s">
        <v>824</v>
      </c>
      <c r="B144" s="94" t="s">
        <v>87</v>
      </c>
      <c r="C144" s="94" t="s">
        <v>1553</v>
      </c>
      <c r="D144" s="2" t="s">
        <v>108</v>
      </c>
      <c r="E144" s="173" t="s">
        <v>304</v>
      </c>
      <c r="F144" s="2" t="s">
        <v>304</v>
      </c>
      <c r="G144" s="2" t="s">
        <v>304</v>
      </c>
      <c r="H144" s="2" t="s">
        <v>1557</v>
      </c>
      <c r="I144" s="188" t="s">
        <v>372</v>
      </c>
      <c r="J144" s="2" t="s">
        <v>1400</v>
      </c>
      <c r="K144" s="2" t="s">
        <v>28</v>
      </c>
      <c r="L144" s="2" t="s">
        <v>28</v>
      </c>
      <c r="M144" s="2" t="s">
        <v>396</v>
      </c>
      <c r="N144" s="2">
        <v>0</v>
      </c>
      <c r="O144" s="64"/>
      <c r="P144" s="3">
        <v>0</v>
      </c>
      <c r="Q144" s="2">
        <v>0</v>
      </c>
      <c r="R144" s="63"/>
      <c r="S144" s="63"/>
      <c r="T144" s="94" t="s">
        <v>1282</v>
      </c>
      <c r="U144" s="63" t="s">
        <v>14</v>
      </c>
      <c r="V144" s="63"/>
      <c r="W144" s="63"/>
      <c r="X144" s="94"/>
      <c r="Y144" s="2" t="s">
        <v>66</v>
      </c>
      <c r="Z144" s="2" t="s">
        <v>261</v>
      </c>
      <c r="AA144" s="2" t="s">
        <v>397</v>
      </c>
      <c r="AB144" s="2" t="s">
        <v>1229</v>
      </c>
      <c r="AC144" s="2" t="s">
        <v>1028</v>
      </c>
      <c r="AD144" s="63"/>
      <c r="AE144" s="63"/>
      <c r="AF144" s="63" t="s">
        <v>119</v>
      </c>
      <c r="AG144" s="2">
        <v>0</v>
      </c>
      <c r="AH144" s="2">
        <v>0</v>
      </c>
      <c r="AI144" s="2">
        <v>0</v>
      </c>
      <c r="AJ144" s="63" t="s">
        <v>120</v>
      </c>
      <c r="AK144" s="66"/>
      <c r="AL144" s="67"/>
      <c r="AM144" s="67"/>
      <c r="AN144" s="67"/>
      <c r="AO144" s="67"/>
      <c r="AP144" s="67">
        <v>1</v>
      </c>
      <c r="AQ144" s="42"/>
      <c r="AR144" s="37">
        <v>1.21</v>
      </c>
      <c r="AS144" s="67">
        <v>1.21</v>
      </c>
      <c r="AT144" s="67">
        <v>1.21</v>
      </c>
      <c r="AU144" s="33">
        <v>1.21</v>
      </c>
      <c r="AV144" s="33">
        <v>1.21</v>
      </c>
      <c r="AW144" s="33">
        <v>1.21</v>
      </c>
      <c r="AX144" s="193"/>
      <c r="AY144" s="61">
        <v>0.2</v>
      </c>
      <c r="AZ144" s="61">
        <v>0.2</v>
      </c>
      <c r="BA144" s="96">
        <v>667</v>
      </c>
      <c r="BB144" s="96">
        <v>0</v>
      </c>
      <c r="BC144" s="96">
        <v>-30</v>
      </c>
      <c r="BD144" s="96">
        <v>560</v>
      </c>
      <c r="BE144" s="133">
        <v>-11</v>
      </c>
      <c r="BF144" s="133">
        <v>0</v>
      </c>
      <c r="BG144" s="133">
        <v>0</v>
      </c>
      <c r="BH144" s="133">
        <v>560</v>
      </c>
      <c r="BI144" s="133">
        <v>0</v>
      </c>
      <c r="BJ144" s="133">
        <v>560</v>
      </c>
      <c r="BK144" s="133">
        <v>560</v>
      </c>
      <c r="BL144" s="133">
        <v>194</v>
      </c>
      <c r="BM144" s="96">
        <v>0</v>
      </c>
      <c r="BN144" s="96">
        <v>0</v>
      </c>
      <c r="BO144" s="96">
        <v>-27</v>
      </c>
      <c r="BP144" s="96">
        <v>0</v>
      </c>
      <c r="BQ144" s="96">
        <v>0</v>
      </c>
      <c r="BR144" s="96">
        <v>0</v>
      </c>
      <c r="BS144" s="96">
        <v>280</v>
      </c>
      <c r="BT144" s="96">
        <v>720</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0</v>
      </c>
      <c r="CK144" s="95">
        <f>SUM(Tabelle2[[#This Row],[Jan 22 CF]:[Mar 22 CF]])</f>
        <v>637</v>
      </c>
      <c r="CL144" s="95">
        <f>SUM(Tabelle2[[#This Row],[Apr 22 CF]:[Jun 22 CF]])</f>
        <v>549</v>
      </c>
      <c r="CM144" s="95">
        <f>SUM(Tabelle2[[#This Row],[Jul 22 CF]:[Sep 22 CF]])</f>
        <v>560</v>
      </c>
      <c r="CN144" s="95">
        <f>SUM(Tabelle2[[#This Row],[Oct 22 CF]:[Dec 22 CF]])</f>
        <v>1314</v>
      </c>
      <c r="CO144" s="95">
        <f>SUM(Tabelle2[[#This Row],[Jan 23 CF]:[Mar 23 CF]])</f>
        <v>-27</v>
      </c>
      <c r="CP144" s="95">
        <f>SUM(Tabelle2[[#This Row],[Apr 23 CF]:[Jun 23 CF]])</f>
        <v>0</v>
      </c>
      <c r="CQ144" s="95">
        <f>SUM(Tabelle2[[#This Row],[Jul 23 CF]:[Sep 23 CF]])</f>
        <v>1000</v>
      </c>
      <c r="CR144" s="95">
        <f>SUM(Tabelle2[[#This Row],[Oct 23 CF]:[Dec 23 CF]])</f>
        <v>0</v>
      </c>
      <c r="CS144" s="95">
        <f>SUM(Tabelle2[[#This Row],[Jan 24 CF]:[Mar 24 CF]])</f>
        <v>0</v>
      </c>
      <c r="CT144" s="95">
        <f>SUM(Tabelle2[[#This Row],[Apr 24 CF]:[Jun 24 CF]])</f>
        <v>0</v>
      </c>
      <c r="CU144" s="95">
        <f>SUM(Tabelle2[[#This Row],[Jul 24 CF]:[Sep 24 CF]])</f>
        <v>0</v>
      </c>
      <c r="CV144" s="95">
        <f>SUM(Tabelle2[[#This Row],[Oct 24 CF]:[Dec 24 CF]])</f>
        <v>0</v>
      </c>
      <c r="CW144" s="98">
        <v>1662</v>
      </c>
      <c r="CX144" s="275">
        <v>3257</v>
      </c>
      <c r="CY144" s="98">
        <v>1668</v>
      </c>
      <c r="CZ144" s="52">
        <v>1100</v>
      </c>
      <c r="DA144" s="52">
        <f>SUM(Tabelle2[[#This Row],[Jan 22 CF]:[Dec 22 CF]])</f>
        <v>3060</v>
      </c>
      <c r="DB144" s="98">
        <f>SUM(Tabelle2[[#This Row],[Jan 23 CF]:[Dec 23 CF]])</f>
        <v>973</v>
      </c>
      <c r="DC144" s="98">
        <f>SUM(Tabelle2[[#This Row],[Jan 24 CF]:[Dec 24 CF]])</f>
        <v>0</v>
      </c>
      <c r="DD144" s="98">
        <v>0</v>
      </c>
      <c r="DE144" s="98">
        <v>0</v>
      </c>
      <c r="DF144" s="98">
        <v>0</v>
      </c>
      <c r="DG144" s="98">
        <v>0</v>
      </c>
      <c r="DH144" s="98">
        <v>0</v>
      </c>
      <c r="DI144" s="98">
        <v>0</v>
      </c>
      <c r="DJ144" s="98">
        <v>0</v>
      </c>
      <c r="DK144" s="98">
        <v>0</v>
      </c>
      <c r="DL144" s="98">
        <v>0</v>
      </c>
      <c r="DM144" s="98">
        <v>0</v>
      </c>
      <c r="DN144" s="95"/>
      <c r="DO144" s="95"/>
      <c r="DP144" s="226">
        <v>0.95</v>
      </c>
      <c r="DQ144" s="226">
        <v>0.92500000000000004</v>
      </c>
      <c r="DR144" s="226">
        <v>0.8</v>
      </c>
      <c r="DS144" s="226">
        <v>0.85</v>
      </c>
      <c r="DT144" s="226">
        <v>0.9</v>
      </c>
      <c r="DU144" s="226">
        <v>0.9</v>
      </c>
      <c r="DV144" s="226">
        <v>0.9</v>
      </c>
      <c r="DW144" s="226">
        <v>0.9</v>
      </c>
      <c r="DX144" s="226">
        <v>0.9</v>
      </c>
      <c r="DY144" s="226">
        <v>0.9</v>
      </c>
      <c r="DZ144" s="226">
        <v>0.9</v>
      </c>
      <c r="EA144" s="226">
        <v>0.88</v>
      </c>
      <c r="EB144" s="226">
        <v>0.9</v>
      </c>
      <c r="EC144" s="226">
        <v>0.93</v>
      </c>
      <c r="ED144" s="226">
        <v>0.93</v>
      </c>
      <c r="EE144" s="226">
        <v>0.9</v>
      </c>
      <c r="EF144" s="316">
        <v>0.9</v>
      </c>
      <c r="EG144" s="316">
        <v>0.9</v>
      </c>
      <c r="EH144" s="316">
        <v>0</v>
      </c>
      <c r="EI144" s="226">
        <v>0.95</v>
      </c>
      <c r="EJ144" s="226">
        <v>0.95</v>
      </c>
      <c r="EK144" s="226">
        <v>0.95</v>
      </c>
      <c r="EL144" s="226">
        <v>0.97499999999999998</v>
      </c>
      <c r="EM144" s="226">
        <v>0.95</v>
      </c>
      <c r="EN144" s="226">
        <v>0.9</v>
      </c>
      <c r="EO144" s="226">
        <v>0.9</v>
      </c>
      <c r="EP144" s="226">
        <v>0.9</v>
      </c>
      <c r="EQ144" s="226">
        <v>0.9</v>
      </c>
      <c r="ER144" s="226">
        <v>0.9</v>
      </c>
      <c r="ES144" s="226">
        <v>0.9</v>
      </c>
      <c r="ET144" s="226">
        <v>0.9</v>
      </c>
      <c r="EU144" s="226">
        <v>0.9</v>
      </c>
      <c r="EV144" s="226">
        <v>0.9</v>
      </c>
      <c r="EW144" s="226">
        <v>0.9</v>
      </c>
      <c r="EX144" s="226">
        <v>0.9</v>
      </c>
      <c r="EY144" s="226">
        <v>0.9</v>
      </c>
      <c r="EZ144" s="316">
        <v>0</v>
      </c>
      <c r="FA144" s="226">
        <v>0.9</v>
      </c>
      <c r="FB144" s="226">
        <v>0.9</v>
      </c>
      <c r="FC144" s="226">
        <v>0.9</v>
      </c>
      <c r="FD144" s="226">
        <v>0.9</v>
      </c>
      <c r="FE144" s="226">
        <v>0.9</v>
      </c>
      <c r="FF144" s="226">
        <v>0</v>
      </c>
      <c r="FG144" s="226">
        <v>0</v>
      </c>
      <c r="FH144" s="226">
        <v>0</v>
      </c>
      <c r="FI144" s="226">
        <v>0</v>
      </c>
      <c r="FJ144" s="226">
        <v>0</v>
      </c>
      <c r="FK144" s="226">
        <v>0</v>
      </c>
      <c r="FL144" s="226">
        <v>0</v>
      </c>
      <c r="FM144" s="195">
        <f t="shared" si="114"/>
        <v>667</v>
      </c>
      <c r="FN144" s="195">
        <f t="shared" si="115"/>
        <v>0</v>
      </c>
      <c r="FO144" s="195">
        <f t="shared" si="116"/>
        <v>-30</v>
      </c>
      <c r="FP144" s="195">
        <f t="shared" si="117"/>
        <v>560</v>
      </c>
      <c r="FQ144" s="195">
        <f t="shared" si="118"/>
        <v>-11</v>
      </c>
      <c r="FR144" s="195">
        <f t="shared" si="119"/>
        <v>0</v>
      </c>
      <c r="FS144" s="195">
        <f t="shared" si="120"/>
        <v>0</v>
      </c>
      <c r="FT144" s="95">
        <f t="shared" si="121"/>
        <v>560</v>
      </c>
      <c r="FU144" s="95">
        <f t="shared" si="122"/>
        <v>0</v>
      </c>
      <c r="FV144" s="95">
        <f t="shared" si="123"/>
        <v>560</v>
      </c>
      <c r="FW144" s="95">
        <f t="shared" si="124"/>
        <v>560</v>
      </c>
      <c r="FX144" s="95">
        <f t="shared" si="125"/>
        <v>194</v>
      </c>
      <c r="FY144" s="95">
        <f t="shared" si="126"/>
        <v>0</v>
      </c>
      <c r="FZ144" s="95">
        <f t="shared" si="127"/>
        <v>0</v>
      </c>
      <c r="GA144" s="95">
        <f t="shared" si="107"/>
        <v>-27</v>
      </c>
      <c r="GB144" s="95">
        <f t="shared" si="108"/>
        <v>0</v>
      </c>
      <c r="GC144" s="95">
        <f t="shared" si="109"/>
        <v>0</v>
      </c>
      <c r="GD144" s="95">
        <f t="shared" si="110"/>
        <v>0</v>
      </c>
      <c r="GE144" s="95">
        <f t="shared" si="111"/>
        <v>280</v>
      </c>
      <c r="GF144" s="95">
        <f t="shared" si="112"/>
        <v>720</v>
      </c>
      <c r="GG144" s="95">
        <f t="shared" si="113"/>
        <v>0</v>
      </c>
      <c r="GH144" s="95">
        <f t="shared" si="128"/>
        <v>0</v>
      </c>
      <c r="GI144" s="95">
        <f>BW144*Tabelle2[[#This Row],[Nov 2023 AF]]</f>
        <v>0</v>
      </c>
      <c r="GJ144" s="95">
        <f>BX144*Tabelle2[[#This Row],[Dec 2023 AF]]</f>
        <v>0</v>
      </c>
      <c r="GK144" s="95">
        <f>BY144*Tabelle2[[#This Row],[Jan 2024 AF]]</f>
        <v>0</v>
      </c>
      <c r="GL144" s="95">
        <f>BZ144*Tabelle2[[#This Row],[Feb 2024 AF]]</f>
        <v>0</v>
      </c>
      <c r="GM144" s="95">
        <f>CA144*Tabelle2[[#This Row],[Mar 2024 AF]]</f>
        <v>0</v>
      </c>
      <c r="GN144" s="95">
        <f>CB144*Tabelle2[[#This Row],[Apr 2024 AF]]</f>
        <v>0</v>
      </c>
      <c r="GO144" s="95">
        <f>CC144*Tabelle2[[#This Row],[May 2024 AF]]</f>
        <v>0</v>
      </c>
      <c r="GP144" s="95">
        <f>CD144*Tabelle2[[#This Row],[Jun 2024 AF]]</f>
        <v>0</v>
      </c>
      <c r="GQ144" s="95">
        <f>CE144*Tabelle2[[#This Row],[Jul 2024 AF]]</f>
        <v>0</v>
      </c>
      <c r="GR144" s="95">
        <f>CF144*Tabelle2[[#This Row],[Aug 2024 AF]]</f>
        <v>0</v>
      </c>
      <c r="GS144" s="95">
        <f>CG144*Tabelle2[[#This Row],[Sep 2024 AF]]</f>
        <v>0</v>
      </c>
      <c r="GT144" s="95">
        <f>CH144*Tabelle2[[#This Row],[Oct 2024 AF]]</f>
        <v>0</v>
      </c>
      <c r="GU144" s="95">
        <f>CI144*Tabelle2[[#This Row],[Nov 2024 AF]]</f>
        <v>0</v>
      </c>
      <c r="GV144" s="95">
        <f>CJ144*Tabelle2[[#This Row],[Dec 2024 AF]]</f>
        <v>0</v>
      </c>
      <c r="GW144" s="95">
        <f>SUM(Tabelle2[[#This Row],[Jan 22 NF]:[Mar 22 NF]])</f>
        <v>637</v>
      </c>
      <c r="GX144" s="95">
        <f>SUM(Tabelle2[[#This Row],[Apr 22 NF]:[Jun 22 NF]])</f>
        <v>549</v>
      </c>
      <c r="GY144" s="95">
        <f>SUM(Tabelle2[[#This Row],[Jul 22 NF]:[Sep 22 NF]])</f>
        <v>560</v>
      </c>
      <c r="GZ144" s="95">
        <f>SUM(Tabelle2[[#This Row],[Oct 22 NF]:[Dec 22 NF]])</f>
        <v>1314</v>
      </c>
      <c r="HA144" s="98">
        <f>SUM(Tabelle2[[#This Row],[Jan 23 NF]:[Mar 23 NF]])</f>
        <v>-27</v>
      </c>
      <c r="HB144" s="98">
        <f>SUM(Tabelle2[[#This Row],[Apr 23 NF]:[Jun 23 NF]])</f>
        <v>0</v>
      </c>
      <c r="HC144" s="98">
        <f>SUM(Tabelle2[[#This Row],[Jul 23 NF]:[Sep 23 NF]])</f>
        <v>1000</v>
      </c>
      <c r="HD144" s="98">
        <f>SUM(Tabelle2[[#This Row],[Oct 23 NF]:[Dec 23 NF]])</f>
        <v>0</v>
      </c>
      <c r="HE144" s="95">
        <f>SUM(Tabelle2[[#This Row],[Jan 24 NF]:[Mar 24 NF]])</f>
        <v>0</v>
      </c>
      <c r="HF144" s="98">
        <f>SUM(Tabelle2[[#This Row],[Apr 24 NF]:[Jun 24 NF]])</f>
        <v>0</v>
      </c>
      <c r="HG144" s="98">
        <f>SUM(Tabelle2[[#This Row],[Jul 24 NF]:[Sep 24 NF]])</f>
        <v>0</v>
      </c>
      <c r="HH144" s="98">
        <f>SUM(Tabelle2[[#This Row],[Oct 24 NF]:[Dec 24 NF]])</f>
        <v>0</v>
      </c>
      <c r="HI144" s="95">
        <v>0</v>
      </c>
      <c r="HJ144" s="95">
        <v>0</v>
      </c>
      <c r="HK144" s="95">
        <v>0</v>
      </c>
      <c r="HL144" s="95">
        <v>0</v>
      </c>
      <c r="HM144" s="95">
        <v>0</v>
      </c>
      <c r="HN144" s="95">
        <v>0</v>
      </c>
      <c r="HO144" s="95">
        <v>0</v>
      </c>
      <c r="HP144" s="95">
        <v>0</v>
      </c>
      <c r="HQ144" s="95">
        <v>0</v>
      </c>
      <c r="HR144" s="95">
        <v>0</v>
      </c>
      <c r="HS144" s="95">
        <v>0</v>
      </c>
      <c r="HT144" s="95">
        <v>3814</v>
      </c>
      <c r="HU144" s="95">
        <v>23661</v>
      </c>
      <c r="HV144" s="98">
        <v>1662</v>
      </c>
      <c r="HW144" s="98">
        <v>3257</v>
      </c>
      <c r="HX144" s="98">
        <v>1668</v>
      </c>
      <c r="HY144" s="98">
        <v>1100</v>
      </c>
      <c r="HZ144" s="98">
        <f>SUM(Tabelle2[[#This Row],[Jan 22 NF]:[Dec 22 NF]])</f>
        <v>3060</v>
      </c>
      <c r="IA144" s="98">
        <f>SUM(Tabelle2[[#This Row],[Jan 23 NF]:[Dec 23 NF]])</f>
        <v>973</v>
      </c>
      <c r="IB144" s="98">
        <f>SUM(Tabelle2[[#This Row],[Jan 24 NF]:[Dec 24 NF]])</f>
        <v>0</v>
      </c>
      <c r="IC144" s="98">
        <f>IFERROR(Tabelle2[[#This Row],[2025 CF]]*Tabelle2[[#This Row],[2025 AF]],0)</f>
        <v>0</v>
      </c>
      <c r="ID144" s="98">
        <f>IFERROR(Tabelle2[[#This Row],[2026 CF]]*Tabelle2[[#This Row],[2026 AF]],0)</f>
        <v>0</v>
      </c>
      <c r="IE144" s="98">
        <f>IFERROR(Tabelle2[[#This Row],[2027 CF]]*Tabelle2[[#This Row],[2027 AF]],0)</f>
        <v>0</v>
      </c>
      <c r="IF144" s="98">
        <f>IFERROR(Tabelle2[[#This Row],[2028 CF]]*Tabelle2[[#This Row],[2028 AF]],0)</f>
        <v>0</v>
      </c>
      <c r="IG144" s="98">
        <f>IFERROR(Tabelle2[[#This Row],[2029 CF]]*Tabelle2[[#This Row],[2029 AF]],0)</f>
        <v>0</v>
      </c>
      <c r="IH144" s="98">
        <f>IFERROR(Tabelle2[[#This Row],[2030 CF]]*Tabelle2[[#This Row],[2030 AF]],0)</f>
        <v>0</v>
      </c>
      <c r="II144" s="98">
        <f>IFERROR(Tabelle2[[#This Row],[2031 CF]]*Tabelle2[[#This Row],[2031 AF]],0)</f>
        <v>0</v>
      </c>
      <c r="IJ144" s="98">
        <f>IFERROR(Tabelle2[[#This Row],[2032 CF]]*Tabelle2[[#This Row],[2032 AF]],0)</f>
        <v>0</v>
      </c>
      <c r="IK144" s="98">
        <f>IFERROR(Tabelle2[[#This Row],[2033 CF]]*Tabelle2[[#This Row],[2033 AF]],0)</f>
        <v>0</v>
      </c>
      <c r="IL144" s="98">
        <f>IFERROR(Tabelle2[[#This Row],[2034 CF]]*Tabelle2[[#This Row],[2034 AF]],0)</f>
        <v>0</v>
      </c>
      <c r="IM144" s="98">
        <f>IFERROR(Tabelle2[[#This Row],[2035 CF]]*Tabelle2[[#This Row],[2035 AF]],0)</f>
        <v>0</v>
      </c>
      <c r="IN144" s="51">
        <v>403.20000000000005</v>
      </c>
      <c r="IO144" s="51">
        <v>0</v>
      </c>
      <c r="IP144" s="51">
        <v>0</v>
      </c>
      <c r="IQ144" s="51">
        <v>0</v>
      </c>
      <c r="IR144" s="51">
        <v>0</v>
      </c>
      <c r="IS144" s="51">
        <v>453.6</v>
      </c>
      <c r="IT144" s="51">
        <v>0</v>
      </c>
      <c r="IU144" s="51">
        <v>0</v>
      </c>
      <c r="IV144" s="51">
        <v>0</v>
      </c>
      <c r="IW144" s="51">
        <v>0</v>
      </c>
      <c r="IX144" s="51">
        <v>0</v>
      </c>
      <c r="IY144" s="51">
        <v>0</v>
      </c>
      <c r="IZ144" s="199">
        <v>403.20000000000005</v>
      </c>
      <c r="JA144" s="199">
        <v>453.6</v>
      </c>
      <c r="JB144" s="199">
        <v>0</v>
      </c>
      <c r="JC144" s="199">
        <v>0</v>
      </c>
      <c r="JD144" s="199">
        <v>856.80000000000007</v>
      </c>
      <c r="JE144" s="196">
        <v>0</v>
      </c>
      <c r="JF144" s="196">
        <v>0</v>
      </c>
      <c r="JG144" s="196">
        <v>0</v>
      </c>
      <c r="JH144" s="196">
        <v>0</v>
      </c>
      <c r="JI144" s="196">
        <v>0</v>
      </c>
      <c r="JJ144" s="196">
        <v>0</v>
      </c>
      <c r="JK144" s="196">
        <v>0</v>
      </c>
      <c r="JL144" s="196">
        <v>0</v>
      </c>
      <c r="JM144" s="196">
        <v>0</v>
      </c>
      <c r="JN144" s="196">
        <v>0</v>
      </c>
      <c r="JO144" s="196">
        <v>0</v>
      </c>
      <c r="JP144" s="196">
        <v>0</v>
      </c>
      <c r="JQ144" s="196">
        <f>SUM(Tabelle2[[#This Row],[Jan-23B]:[Mar-23B]])</f>
        <v>0</v>
      </c>
      <c r="JR144" s="196">
        <f>SUM(Tabelle2[[#This Row],[Apr-23B]:[Jun-23B]])</f>
        <v>0</v>
      </c>
      <c r="JS144" s="196">
        <f>SUM(Tabelle2[[#This Row],[Jul-23B]:[Sep-23B]])</f>
        <v>0</v>
      </c>
      <c r="JT144" s="196">
        <f>SUM(Tabelle2[[#This Row],[Oct-23B]:[Dec-23B]])</f>
        <v>0</v>
      </c>
      <c r="JU144" s="196">
        <f>SUM(Tabelle2[[#This Row],[1Q23 B1]:[4Q23 B]])</f>
        <v>0</v>
      </c>
      <c r="JV144" s="196">
        <v>0</v>
      </c>
      <c r="JW144" s="196">
        <v>0</v>
      </c>
      <c r="JX144" s="196">
        <v>0</v>
      </c>
      <c r="JY144" s="196">
        <v>0</v>
      </c>
      <c r="JZ144" s="196">
        <v>0</v>
      </c>
      <c r="KA144" s="196">
        <v>0</v>
      </c>
      <c r="KB144" s="196">
        <v>0</v>
      </c>
      <c r="KC144" s="196">
        <v>0</v>
      </c>
      <c r="KD144" s="196">
        <v>0</v>
      </c>
      <c r="KE144" s="196">
        <v>0</v>
      </c>
      <c r="KF144" s="196" t="str">
        <f>IF(SUM(Tabelle2[[#This Row],[2018 NF]:[2028 NF]],Tabelle2[[#This Row],[2023 B]])&gt;0,"yes","no")</f>
        <v>yes</v>
      </c>
      <c r="KG144" s="196" t="str">
        <f>IFERROR(INDEX(Tabelle2[[#Headers],[2005 NF]:[2034 NF]],MATCH(TRUE,INDEX(Tabelle2[[#This Row],[2005 NF]:[2034 NF]]&gt;1000,),0)),0)</f>
        <v>2016 NF</v>
      </c>
      <c r="KH144" s="196" t="str">
        <f>IFERROR(LOOKUP(2,1/(Tabelle2[[#This Row],[2005 NF]:[2035 NF]]&gt;1000),Tabelle2[[#Headers],[2005 NF]:[2035 NF]]),0)</f>
        <v>2022 NF</v>
      </c>
      <c r="KI144" s="196">
        <f>SUM(Tabelle2[[#This Row],[Jan 23 NF]:[Mar 23 NF]])</f>
        <v>-27</v>
      </c>
      <c r="KJ144" s="196">
        <f>SUM(Tabelle2[[#This Row],[Jan-23B]:[Mar-23B]])</f>
        <v>0</v>
      </c>
      <c r="KK144" s="52">
        <v>59.309502820333343</v>
      </c>
      <c r="KL144" s="52">
        <v>0</v>
      </c>
      <c r="KM144" s="52">
        <v>-2.6675938300000004</v>
      </c>
      <c r="KN144" s="52">
        <v>49.795084826666674</v>
      </c>
      <c r="KO144" s="52">
        <v>-0.97811773766666676</v>
      </c>
      <c r="KP144" s="52">
        <v>0</v>
      </c>
      <c r="KQ144" s="52">
        <v>0</v>
      </c>
      <c r="KR144" s="52">
        <v>49.795084826666674</v>
      </c>
      <c r="KS144" s="52">
        <v>0</v>
      </c>
      <c r="KT144" s="52">
        <v>49.795084826666674</v>
      </c>
      <c r="KU144" s="52">
        <v>49.795084826666674</v>
      </c>
      <c r="KV144" s="52">
        <v>17.250440100666669</v>
      </c>
      <c r="KW144" s="52">
        <v>0</v>
      </c>
      <c r="KX144" s="52">
        <v>0</v>
      </c>
      <c r="KY144" s="52">
        <v>-2.4008344470000003</v>
      </c>
      <c r="KZ144" s="52">
        <v>0</v>
      </c>
      <c r="LA144" s="52" t="e">
        <f>$AV144*2.204623/#REF!*$AP144*Tabelle2[[#This Row],[May 23 NF]]</f>
        <v>#REF!</v>
      </c>
      <c r="LB144" s="52" t="e">
        <f>$AV144*2.204623/#REF!*$AP144*Tabelle2[[#This Row],[Jun 23 NF]]</f>
        <v>#REF!</v>
      </c>
      <c r="LC144" s="52" t="e">
        <f>$AV144*2.204623/#REF!*$AP144*Tabelle2[[#This Row],[Jul 23 NF]]</f>
        <v>#REF!</v>
      </c>
      <c r="LD144" s="52" t="e">
        <f>$AV144*2.204623/#REF!*$AP144*Tabelle2[[#This Row],[Aug 23 NF]]</f>
        <v>#REF!</v>
      </c>
      <c r="LE144" s="52" t="e">
        <f>$AV144*2.204623/#REF!*$AP144*Tabelle2[[#This Row],[Sep 23 NF]]</f>
        <v>#REF!</v>
      </c>
      <c r="LF144" s="52" t="e">
        <f>$AV144*2.204623/#REF!*$AP144*Tabelle2[[#This Row],[Oct 23 NF]]</f>
        <v>#REF!</v>
      </c>
      <c r="LG144" s="52" t="e">
        <f>$AV144*2.204623/#REF!*$AP144*Tabelle2[[#This Row],[Nov 23 NF]]</f>
        <v>#REF!</v>
      </c>
      <c r="LH144" s="52" t="e">
        <f>$AV144*2.204623/#REF!*$AP144*Tabelle2[[#This Row],[Dec 23 NF]]</f>
        <v>#REF!</v>
      </c>
      <c r="LI144" s="52" t="e">
        <f>$AV144*2.204623/#REF!*$AP144*Tabelle2[[#This Row],[Jan 24 NF]]</f>
        <v>#REF!</v>
      </c>
      <c r="LJ144" s="52" t="e">
        <f>$AV144*2.204623/#REF!*$AP144*Tabelle2[[#This Row],[Feb 24 NF]]</f>
        <v>#REF!</v>
      </c>
      <c r="LK144" s="52" t="e">
        <f>$AV144*2.204623/#REF!*$AP144*Tabelle2[[#This Row],[Mar 24 NF]]</f>
        <v>#REF!</v>
      </c>
      <c r="LL144" s="52" t="e">
        <f>$AV144*2.204623/#REF!*$AP144*Tabelle2[[#This Row],[Apr 24 NF]]</f>
        <v>#REF!</v>
      </c>
      <c r="LM144" s="52" t="e">
        <f>$AV144*2.204623/#REF!*$AP144*Tabelle2[[#This Row],[May 24 NF]]</f>
        <v>#REF!</v>
      </c>
      <c r="LN144" s="52" t="e">
        <f>$AV144*2.204623/#REF!*$AP144*Tabelle2[[#This Row],[Jun 24 NF]]</f>
        <v>#REF!</v>
      </c>
      <c r="LO144" s="52" t="e">
        <f>$AV144*2.204623/#REF!*$AP144*Tabelle2[[#This Row],[Jul 24 NF]]</f>
        <v>#REF!</v>
      </c>
      <c r="LP144" s="52" t="e">
        <f>$AV144*2.204623/#REF!*$AP144*Tabelle2[[#This Row],[Aug 24 NF]]</f>
        <v>#REF!</v>
      </c>
      <c r="LQ144" s="52" t="e">
        <f>$AV144*2.204623/#REF!*$AP144*Tabelle2[[#This Row],[Sep 24 NF]]</f>
        <v>#REF!</v>
      </c>
      <c r="LR144" s="52" t="e">
        <f>$AV144*2.204623/#REF!*$AP144*Tabelle2[[#This Row],[Oct 24 NF]]</f>
        <v>#REF!</v>
      </c>
      <c r="LS144" s="52" t="e">
        <f>$AV144*2.204623/#REF!*$AP144*Tabelle2[[#This Row],[Nov 24 NF]]</f>
        <v>#REF!</v>
      </c>
      <c r="LT144" s="52" t="e">
        <f>$AV144*2.204623/#REF!*$AP144*Tabelle2[[#This Row],[Dec 24 NF]]</f>
        <v>#REF!</v>
      </c>
      <c r="LU144" s="198">
        <f>SUM(Tabelle2[[#This Row],[Jan 22 EV]:[Mar 22 EV]])</f>
        <v>56.641908990333341</v>
      </c>
      <c r="LV144" s="198">
        <f>SUM(Tabelle2[[#This Row],[Apr 22 EV]:[Jun 22 EV]])</f>
        <v>48.816967089000009</v>
      </c>
      <c r="LW144" s="198">
        <f>SUM(Tabelle2[[#This Row],[Jul 22 EV]:[Sep 22 EV]])</f>
        <v>49.795084826666674</v>
      </c>
      <c r="LX144" s="198">
        <f>SUM(Tabelle2[[#This Row],[Oct 22 EV]:[Dec 22 EV]])</f>
        <v>116.84060975400001</v>
      </c>
      <c r="LY144" s="198">
        <f>SUM(Tabelle2[[#This Row],[Jan 23 EV]:[Mar 23 EV]])</f>
        <v>-2.4008344470000003</v>
      </c>
      <c r="LZ144" s="198" t="e">
        <f>SUM(Tabelle2[[#This Row],[Apr 23 EV]:[Jun 23 EV]])</f>
        <v>#REF!</v>
      </c>
      <c r="MA144" s="198" t="e">
        <f>SUM(Tabelle2[[#This Row],[Jul 23 EV]:[Sep 23 EV]])</f>
        <v>#REF!</v>
      </c>
      <c r="MB144" s="198" t="e">
        <f>SUM(Tabelle2[[#This Row],[Oct 23 EV]:[Dec 23 EV]])</f>
        <v>#REF!</v>
      </c>
      <c r="MC144" s="198" t="e">
        <f>SUM(Tabelle2[[#This Row],[Jan 24 EV]:[Mar 24 EV]])</f>
        <v>#REF!</v>
      </c>
      <c r="MD144" s="198" t="e">
        <f>SUM(Tabelle2[[#This Row],[Apr 24 EV]:[Jun 24 EV]])</f>
        <v>#REF!</v>
      </c>
      <c r="ME144" s="198" t="e">
        <f>SUM(Tabelle2[[#This Row],[Jul 24 EV]:[Sep 24 EV]])</f>
        <v>#REF!</v>
      </c>
      <c r="MF144" s="198" t="e">
        <f>SUM(Tabelle2[[#This Row],[Oct 24 EV]:[Dec 24 EV]])</f>
        <v>#REF!</v>
      </c>
      <c r="MG144" s="68">
        <v>0</v>
      </c>
      <c r="MH144" s="68">
        <v>0</v>
      </c>
      <c r="MI144" s="68">
        <v>0</v>
      </c>
      <c r="MJ144" s="68">
        <v>0</v>
      </c>
      <c r="MK144" s="68">
        <v>0</v>
      </c>
      <c r="ML144" s="68">
        <v>0</v>
      </c>
      <c r="MM144" s="68">
        <v>0</v>
      </c>
      <c r="MN144" s="68">
        <v>0</v>
      </c>
      <c r="MO144" s="68">
        <v>0</v>
      </c>
      <c r="MP144" s="98">
        <v>339.14009558733335</v>
      </c>
      <c r="MQ144" s="98" t="e">
        <f>$AS144*2.204623/#REF!*$AP144*HU144</f>
        <v>#REF!</v>
      </c>
      <c r="MR144" s="98" t="e">
        <f>$AT144*2.204623/#REF!*$AP144*HV144</f>
        <v>#REF!</v>
      </c>
      <c r="MS144" s="98">
        <v>289.61177014366672</v>
      </c>
      <c r="MT144" s="98">
        <v>148.31821694800001</v>
      </c>
      <c r="MU144" s="98">
        <v>97.811773766666676</v>
      </c>
      <c r="MV144" s="98">
        <f>SUM(Tabelle2[[#This Row],[Jan 22 EV]:[Dec 22 EV]])</f>
        <v>272.09457066000004</v>
      </c>
      <c r="MW144" s="98" t="e">
        <f>SUM(Tabelle2[[#This Row],[Jan 23 EV]:[Dec 23 EV]])</f>
        <v>#REF!</v>
      </c>
      <c r="MX144" s="98" t="e">
        <f>SUM(Tabelle2[[#This Row],[Jan 24 EV]:[Dec 24 EV]])</f>
        <v>#REF!</v>
      </c>
      <c r="MY144" s="98">
        <f t="shared" si="95"/>
        <v>0</v>
      </c>
      <c r="MZ144" s="98">
        <f t="shared" si="96"/>
        <v>0</v>
      </c>
      <c r="NA144" s="98">
        <f t="shared" si="97"/>
        <v>0</v>
      </c>
      <c r="NB144" s="98">
        <f t="shared" si="98"/>
        <v>0</v>
      </c>
      <c r="NC144" s="52">
        <v>35.852461075200011</v>
      </c>
      <c r="ND144" s="52">
        <v>0</v>
      </c>
      <c r="NE144" s="52">
        <v>0</v>
      </c>
      <c r="NF144" s="52">
        <v>0</v>
      </c>
      <c r="NG144" s="52">
        <v>0</v>
      </c>
      <c r="NH144" s="52">
        <v>40.334018709600009</v>
      </c>
      <c r="NI144" s="52">
        <v>0</v>
      </c>
      <c r="NJ144" s="52">
        <v>0</v>
      </c>
      <c r="NK144" s="52">
        <v>0</v>
      </c>
      <c r="NL144" s="52">
        <v>0</v>
      </c>
      <c r="NM144" s="52">
        <v>0</v>
      </c>
      <c r="NN144" s="52">
        <v>0</v>
      </c>
      <c r="NO144" s="198">
        <f t="shared" si="102"/>
        <v>35.852461075200011</v>
      </c>
      <c r="NP144" s="198">
        <f t="shared" si="103"/>
        <v>40.334018709600009</v>
      </c>
      <c r="NQ144" s="198">
        <f t="shared" si="104"/>
        <v>0</v>
      </c>
      <c r="NR144" s="198">
        <f t="shared" si="105"/>
        <v>0</v>
      </c>
      <c r="NS144" s="198">
        <f t="shared" si="106"/>
        <v>76.186479784800014</v>
      </c>
      <c r="NT144" s="198">
        <v>0</v>
      </c>
      <c r="NU144" s="198">
        <v>0</v>
      </c>
      <c r="NV144" s="198">
        <v>0</v>
      </c>
      <c r="NW144" s="198">
        <v>0</v>
      </c>
      <c r="NX144" s="198">
        <v>0</v>
      </c>
      <c r="NY144" s="198">
        <v>0</v>
      </c>
      <c r="NZ144" s="198">
        <v>0</v>
      </c>
      <c r="OA144" s="198">
        <v>0</v>
      </c>
      <c r="OB144" s="198">
        <v>0</v>
      </c>
      <c r="OC144" s="198">
        <v>0</v>
      </c>
      <c r="OD144" s="198">
        <v>0</v>
      </c>
      <c r="OE144" s="198">
        <v>0</v>
      </c>
      <c r="OF144" s="198">
        <f>SUM(Tabelle2[[#This Row],[Jan 23 B EV]:[Mar 23 B EV]])</f>
        <v>0</v>
      </c>
      <c r="OG144" s="198">
        <f>SUM(Tabelle2[[#This Row],[Apr 23 B EV]:[Jun 23 B EV]])</f>
        <v>0</v>
      </c>
      <c r="OH144" s="198">
        <f>SUM(Tabelle2[[#This Row],[Jul 23 B EV]:[Sep 23 B EV]])</f>
        <v>0</v>
      </c>
      <c r="OI144" s="198">
        <f>SUM(Tabelle2[[#This Row],[Oct 23 B EV]:[Dec 23 B EV]])</f>
        <v>0</v>
      </c>
      <c r="OJ144" s="198">
        <f>SUM(Tabelle2[[#This Row],[Jan 23 B EV]:[Dec 23 B EV]])</f>
        <v>0</v>
      </c>
      <c r="OK144" s="68"/>
      <c r="OL144" s="68"/>
      <c r="OM144" s="43" t="s">
        <v>973</v>
      </c>
      <c r="ON144" s="43">
        <v>0</v>
      </c>
      <c r="OO144" s="43">
        <v>0</v>
      </c>
      <c r="OP144" s="43">
        <v>0</v>
      </c>
      <c r="OQ144" s="68"/>
      <c r="OR144" s="68"/>
      <c r="OS144" s="68"/>
      <c r="OT144" s="68"/>
      <c r="OU144" s="68"/>
      <c r="OV144" s="68"/>
      <c r="OW144" s="68"/>
      <c r="OX144" s="198" t="s">
        <v>1229</v>
      </c>
      <c r="OY144" s="198" t="s">
        <v>1229</v>
      </c>
      <c r="OZ144" s="198" t="s">
        <v>1229</v>
      </c>
      <c r="PA144" s="198" t="s">
        <v>1229</v>
      </c>
      <c r="PB144" s="353" t="s">
        <v>1229</v>
      </c>
      <c r="PC144" s="130" t="s">
        <v>57</v>
      </c>
      <c r="PD144" s="53" t="s">
        <v>40</v>
      </c>
      <c r="PE144" s="53" t="s">
        <v>159</v>
      </c>
      <c r="PF144" s="53" t="s">
        <v>39</v>
      </c>
      <c r="PG144" s="53">
        <v>0</v>
      </c>
      <c r="PH144" s="53">
        <v>0</v>
      </c>
      <c r="PI144" s="53">
        <v>1</v>
      </c>
      <c r="PJ144" s="53" t="s">
        <v>39</v>
      </c>
      <c r="PK144" s="53">
        <v>0</v>
      </c>
      <c r="PL144" s="53">
        <v>0</v>
      </c>
      <c r="PM144" s="334"/>
      <c r="PN144" s="53" t="s">
        <v>979</v>
      </c>
      <c r="PO144" s="53" t="s">
        <v>17</v>
      </c>
      <c r="PP144" s="200">
        <v>2579.1424208577623</v>
      </c>
      <c r="PQ144" s="56">
        <v>2390.5855887510174</v>
      </c>
      <c r="PR144" s="56">
        <v>2563.0833333333335</v>
      </c>
      <c r="PS144" s="56">
        <v>2595</v>
      </c>
      <c r="PT144" s="200">
        <v>2321.6666666666665</v>
      </c>
      <c r="PU144" s="200">
        <v>2229.5416666666665</v>
      </c>
      <c r="PV144" s="200">
        <v>2983.4976851851857</v>
      </c>
      <c r="PW144" s="200">
        <v>3542.4709444775326</v>
      </c>
      <c r="PX144" s="200" t="e">
        <f>IF($PI144=1,SUMIF(#REF!,$PF144,#REF!),SUMIF(#REF!,$PJ144,#REF!))</f>
        <v>#REF!</v>
      </c>
      <c r="PY144" s="200" t="e">
        <f>IF($PI144=1,SUMIF(#REF!,$PF144,#REF!),SUMIF(#REF!,$PJ144,#REF!))</f>
        <v>#REF!</v>
      </c>
      <c r="PZ144" s="200" t="e">
        <f>IF($PI144=1,SUMIF(#REF!,$PF144,#REF!),SUMIF(#REF!,$PJ144,#REF!))</f>
        <v>#REF!</v>
      </c>
      <c r="QA144" s="200" t="e">
        <f>IF($PI144=1,SUMIF(#REF!,$PF144,#REF!),SUMIF(#REF!,$PJ144,#REF!))</f>
        <v>#REF!</v>
      </c>
      <c r="QB144" s="200" t="e">
        <f>IF($PI144=1,SUMIF(#REF!,$PF144,#REF!),SUMIF(#REF!,$PJ144,#REF!))</f>
        <v>#REF!</v>
      </c>
      <c r="QC144" s="200" t="e">
        <f>IF($PI144=1,SUMIF(#REF!,$PF144,#REF!),SUMIF(#REF!,$PJ144,#REF!))</f>
        <v>#REF!</v>
      </c>
      <c r="QD144" s="57">
        <f t="shared" si="99"/>
        <v>3.4711302748664772</v>
      </c>
      <c r="QE144" s="57">
        <f t="shared" si="100"/>
        <v>3.721597</v>
      </c>
      <c r="QF144" s="57">
        <f t="shared" si="94"/>
        <v>3.7679399999999998</v>
      </c>
      <c r="QG144" s="57">
        <f t="shared" si="101"/>
        <v>3.3710599999999995</v>
      </c>
      <c r="QH144" s="57">
        <f t="shared" si="129"/>
        <v>3.2372944999999995</v>
      </c>
      <c r="QI144" s="57">
        <f t="shared" si="130"/>
        <v>4.3320386388888892</v>
      </c>
      <c r="QJ144" s="57">
        <f>IF(Tabelle2[[#This Row],[Index and Premium Usage]]=1,($AW144*(1+$AZ144))*(PW144*(1+$PG144)+$PH144)/1000,($AW144*(1+$AZ144))*(PW144*(1+$PG144)+$PK144)/1000)</f>
        <v>5.143667811381377</v>
      </c>
      <c r="QK144" s="57" t="e">
        <f>IF($PI144=1,($AW144*(1+$AY144))*(PX144*(1+$PG144)+$PH144)/1000,($AW144*(1+$AZ144))*(PX144*(1+$PG144)+$PK144+Tabelle2[[#This Row],[Premium VW 2023]])/1000)</f>
        <v>#REF!</v>
      </c>
      <c r="QL144" s="57" t="e">
        <f t="shared" si="89"/>
        <v>#REF!</v>
      </c>
      <c r="QM144" s="57" t="e">
        <f t="shared" si="90"/>
        <v>#REF!</v>
      </c>
      <c r="QN144" s="57" t="e">
        <f t="shared" si="91"/>
        <v>#REF!</v>
      </c>
      <c r="QO144" s="57" t="e">
        <f t="shared" si="92"/>
        <v>#REF!</v>
      </c>
      <c r="QP144" s="57" t="e">
        <f t="shared" si="93"/>
        <v>#REF!</v>
      </c>
    </row>
    <row r="145" spans="1:458" ht="15" customHeight="1">
      <c r="A145" s="94" t="s">
        <v>825</v>
      </c>
      <c r="B145" s="94" t="s">
        <v>87</v>
      </c>
      <c r="C145" s="94" t="s">
        <v>1553</v>
      </c>
      <c r="D145" s="2" t="s">
        <v>108</v>
      </c>
      <c r="E145" s="173" t="s">
        <v>304</v>
      </c>
      <c r="F145" s="2" t="s">
        <v>304</v>
      </c>
      <c r="G145" s="2" t="s">
        <v>304</v>
      </c>
      <c r="H145" s="2" t="s">
        <v>1557</v>
      </c>
      <c r="I145" s="188" t="s">
        <v>372</v>
      </c>
      <c r="J145" s="2" t="s">
        <v>1400</v>
      </c>
      <c r="K145" s="2" t="s">
        <v>28</v>
      </c>
      <c r="L145" s="2" t="s">
        <v>28</v>
      </c>
      <c r="M145" s="2" t="s">
        <v>398</v>
      </c>
      <c r="N145" s="2">
        <v>0</v>
      </c>
      <c r="O145" s="64"/>
      <c r="P145" s="3"/>
      <c r="Q145" s="2"/>
      <c r="R145" s="63"/>
      <c r="S145" s="63"/>
      <c r="T145" s="94" t="s">
        <v>1282</v>
      </c>
      <c r="U145" s="63" t="s">
        <v>14</v>
      </c>
      <c r="V145" s="63"/>
      <c r="W145" s="63"/>
      <c r="X145" s="94"/>
      <c r="Y145" s="2" t="s">
        <v>66</v>
      </c>
      <c r="Z145" s="2" t="s">
        <v>261</v>
      </c>
      <c r="AA145" s="2" t="s">
        <v>399</v>
      </c>
      <c r="AB145" s="2" t="s">
        <v>1229</v>
      </c>
      <c r="AC145" s="2" t="s">
        <v>1029</v>
      </c>
      <c r="AD145" s="63"/>
      <c r="AE145" s="63"/>
      <c r="AF145" s="63" t="s">
        <v>119</v>
      </c>
      <c r="AG145" s="2">
        <v>0</v>
      </c>
      <c r="AH145" s="2">
        <v>0</v>
      </c>
      <c r="AI145" s="2">
        <v>0</v>
      </c>
      <c r="AJ145" s="63" t="s">
        <v>120</v>
      </c>
      <c r="AK145" s="66"/>
      <c r="AL145" s="67"/>
      <c r="AM145" s="67"/>
      <c r="AN145" s="67"/>
      <c r="AO145" s="67"/>
      <c r="AP145" s="67">
        <v>1</v>
      </c>
      <c r="AQ145" s="78"/>
      <c r="AR145" s="37">
        <v>1.43</v>
      </c>
      <c r="AS145" s="67">
        <v>1.43</v>
      </c>
      <c r="AT145" s="67">
        <v>1.43</v>
      </c>
      <c r="AU145" s="33">
        <v>1.43</v>
      </c>
      <c r="AV145" s="33">
        <v>1.43</v>
      </c>
      <c r="AW145" s="33">
        <v>1.43</v>
      </c>
      <c r="AX145" s="193"/>
      <c r="AY145" s="61">
        <v>0.2</v>
      </c>
      <c r="AZ145" s="61">
        <v>0.2</v>
      </c>
      <c r="BA145" s="96">
        <v>400</v>
      </c>
      <c r="BB145" s="96">
        <v>0</v>
      </c>
      <c r="BC145" s="96">
        <v>-14</v>
      </c>
      <c r="BD145" s="96">
        <v>480</v>
      </c>
      <c r="BE145" s="133">
        <v>-11</v>
      </c>
      <c r="BF145" s="133">
        <v>0</v>
      </c>
      <c r="BG145" s="133">
        <v>0</v>
      </c>
      <c r="BH145" s="133">
        <v>0</v>
      </c>
      <c r="BI145" s="133">
        <v>0</v>
      </c>
      <c r="BJ145" s="133">
        <v>0</v>
      </c>
      <c r="BK145" s="133">
        <v>960</v>
      </c>
      <c r="BL145" s="133">
        <v>0</v>
      </c>
      <c r="BM145" s="96">
        <v>0</v>
      </c>
      <c r="BN145" s="96">
        <v>0</v>
      </c>
      <c r="BO145" s="96">
        <v>-2</v>
      </c>
      <c r="BP145" s="96">
        <v>0</v>
      </c>
      <c r="BQ145" s="96">
        <v>0</v>
      </c>
      <c r="BR145" s="96">
        <v>0</v>
      </c>
      <c r="BS145" s="96">
        <v>0</v>
      </c>
      <c r="BT145" s="96">
        <v>0</v>
      </c>
      <c r="BU145" s="96">
        <v>0</v>
      </c>
      <c r="BV145" s="96">
        <v>0</v>
      </c>
      <c r="BW145" s="96">
        <v>0</v>
      </c>
      <c r="BX145" s="96">
        <v>0</v>
      </c>
      <c r="BY145" s="96">
        <v>0</v>
      </c>
      <c r="BZ145" s="96">
        <v>0</v>
      </c>
      <c r="CA145" s="96">
        <v>0</v>
      </c>
      <c r="CB145" s="96">
        <v>0</v>
      </c>
      <c r="CC145" s="96">
        <v>0</v>
      </c>
      <c r="CD145" s="96">
        <v>0</v>
      </c>
      <c r="CE145" s="96">
        <v>0</v>
      </c>
      <c r="CF145" s="96">
        <v>0</v>
      </c>
      <c r="CG145" s="96">
        <v>0</v>
      </c>
      <c r="CH145" s="96">
        <v>0</v>
      </c>
      <c r="CI145" s="96">
        <v>0</v>
      </c>
      <c r="CJ145" s="96">
        <v>0</v>
      </c>
      <c r="CK145" s="95">
        <f>SUM(Tabelle2[[#This Row],[Jan 22 CF]:[Mar 22 CF]])</f>
        <v>386</v>
      </c>
      <c r="CL145" s="95">
        <f>SUM(Tabelle2[[#This Row],[Apr 22 CF]:[Jun 22 CF]])</f>
        <v>469</v>
      </c>
      <c r="CM145" s="95">
        <f>SUM(Tabelle2[[#This Row],[Jul 22 CF]:[Sep 22 CF]])</f>
        <v>0</v>
      </c>
      <c r="CN145" s="95">
        <f>SUM(Tabelle2[[#This Row],[Oct 22 CF]:[Dec 22 CF]])</f>
        <v>960</v>
      </c>
      <c r="CO145" s="95">
        <f>SUM(Tabelle2[[#This Row],[Jan 23 CF]:[Mar 23 CF]])</f>
        <v>-2</v>
      </c>
      <c r="CP145" s="95">
        <f>SUM(Tabelle2[[#This Row],[Apr 23 CF]:[Jun 23 CF]])</f>
        <v>0</v>
      </c>
      <c r="CQ145" s="95">
        <f>SUM(Tabelle2[[#This Row],[Jul 23 CF]:[Sep 23 CF]])</f>
        <v>0</v>
      </c>
      <c r="CR145" s="95">
        <f>SUM(Tabelle2[[#This Row],[Oct 23 CF]:[Dec 23 CF]])</f>
        <v>0</v>
      </c>
      <c r="CS145" s="95">
        <f>SUM(Tabelle2[[#This Row],[Jan 24 CF]:[Mar 24 CF]])</f>
        <v>0</v>
      </c>
      <c r="CT145" s="95">
        <f>SUM(Tabelle2[[#This Row],[Apr 24 CF]:[Jun 24 CF]])</f>
        <v>0</v>
      </c>
      <c r="CU145" s="95">
        <f>SUM(Tabelle2[[#This Row],[Jul 24 CF]:[Sep 24 CF]])</f>
        <v>0</v>
      </c>
      <c r="CV145" s="95">
        <f>SUM(Tabelle2[[#This Row],[Oct 24 CF]:[Dec 24 CF]])</f>
        <v>0</v>
      </c>
      <c r="CW145" s="98">
        <v>2357</v>
      </c>
      <c r="CX145" s="275">
        <v>662</v>
      </c>
      <c r="CY145" s="98">
        <v>436</v>
      </c>
      <c r="CZ145" s="52">
        <v>471</v>
      </c>
      <c r="DA145" s="52">
        <f>SUM(Tabelle2[[#This Row],[Jan 22 CF]:[Dec 22 CF]])</f>
        <v>1815</v>
      </c>
      <c r="DB145" s="98">
        <f>SUM(Tabelle2[[#This Row],[Jan 23 CF]:[Dec 23 CF]])</f>
        <v>-2</v>
      </c>
      <c r="DC145" s="98">
        <f>SUM(Tabelle2[[#This Row],[Jan 24 CF]:[Dec 24 CF]])</f>
        <v>0</v>
      </c>
      <c r="DD145" s="98">
        <v>0</v>
      </c>
      <c r="DE145" s="98">
        <v>0</v>
      </c>
      <c r="DF145" s="98">
        <v>0</v>
      </c>
      <c r="DG145" s="98">
        <v>0</v>
      </c>
      <c r="DH145" s="98">
        <v>0</v>
      </c>
      <c r="DI145" s="98">
        <v>0</v>
      </c>
      <c r="DJ145" s="98">
        <v>0</v>
      </c>
      <c r="DK145" s="98">
        <v>0</v>
      </c>
      <c r="DL145" s="98">
        <v>0</v>
      </c>
      <c r="DM145" s="98">
        <v>0</v>
      </c>
      <c r="DN145" s="95"/>
      <c r="DO145" s="95"/>
      <c r="DP145" s="226">
        <v>0.95</v>
      </c>
      <c r="DQ145" s="226">
        <v>0.92500000000000004</v>
      </c>
      <c r="DR145" s="226">
        <v>0.8</v>
      </c>
      <c r="DS145" s="226">
        <v>0.85</v>
      </c>
      <c r="DT145" s="226">
        <v>0.9</v>
      </c>
      <c r="DU145" s="226">
        <v>0.9</v>
      </c>
      <c r="DV145" s="226">
        <v>0.9</v>
      </c>
      <c r="DW145" s="226">
        <v>0.9</v>
      </c>
      <c r="DX145" s="226">
        <v>0.9</v>
      </c>
      <c r="DY145" s="226">
        <v>0.9</v>
      </c>
      <c r="DZ145" s="226">
        <v>0.9</v>
      </c>
      <c r="EA145" s="226">
        <v>0.88</v>
      </c>
      <c r="EB145" s="226">
        <v>0.9</v>
      </c>
      <c r="EC145" s="226">
        <v>0.93</v>
      </c>
      <c r="ED145" s="226">
        <v>0.93</v>
      </c>
      <c r="EE145" s="226">
        <v>0.9</v>
      </c>
      <c r="EF145" s="316">
        <v>0.9</v>
      </c>
      <c r="EG145" s="316">
        <v>0.9</v>
      </c>
      <c r="EH145" s="316">
        <v>0</v>
      </c>
      <c r="EI145" s="226">
        <v>0.95</v>
      </c>
      <c r="EJ145" s="226">
        <v>0.95</v>
      </c>
      <c r="EK145" s="226">
        <v>0.95</v>
      </c>
      <c r="EL145" s="226">
        <v>0.97499999999999998</v>
      </c>
      <c r="EM145" s="226">
        <v>0.95</v>
      </c>
      <c r="EN145" s="226">
        <v>0.9</v>
      </c>
      <c r="EO145" s="226">
        <v>0</v>
      </c>
      <c r="EP145" s="226">
        <v>0</v>
      </c>
      <c r="EQ145" s="226">
        <v>0</v>
      </c>
      <c r="ER145" s="226">
        <v>0</v>
      </c>
      <c r="ES145" s="226">
        <v>0</v>
      </c>
      <c r="ET145" s="226">
        <v>0</v>
      </c>
      <c r="EU145" s="226">
        <v>0</v>
      </c>
      <c r="EV145" s="226">
        <v>0</v>
      </c>
      <c r="EW145" s="226">
        <v>0</v>
      </c>
      <c r="EX145" s="226">
        <v>0</v>
      </c>
      <c r="EY145" s="226">
        <v>0</v>
      </c>
      <c r="EZ145" s="316">
        <v>0</v>
      </c>
      <c r="FA145" s="226">
        <v>0</v>
      </c>
      <c r="FB145" s="226">
        <v>0</v>
      </c>
      <c r="FC145" s="226">
        <v>0</v>
      </c>
      <c r="FD145" s="226">
        <v>0</v>
      </c>
      <c r="FE145" s="226">
        <v>0</v>
      </c>
      <c r="FF145" s="226">
        <v>0</v>
      </c>
      <c r="FG145" s="226">
        <v>0</v>
      </c>
      <c r="FH145" s="226">
        <v>0</v>
      </c>
      <c r="FI145" s="226">
        <v>0</v>
      </c>
      <c r="FJ145" s="226">
        <v>0</v>
      </c>
      <c r="FK145" s="226">
        <v>0</v>
      </c>
      <c r="FL145" s="226">
        <v>0</v>
      </c>
      <c r="FM145" s="195">
        <f t="shared" si="114"/>
        <v>400</v>
      </c>
      <c r="FN145" s="195">
        <f t="shared" si="115"/>
        <v>0</v>
      </c>
      <c r="FO145" s="195">
        <f t="shared" si="116"/>
        <v>-14</v>
      </c>
      <c r="FP145" s="195">
        <f t="shared" si="117"/>
        <v>480</v>
      </c>
      <c r="FQ145" s="195">
        <f t="shared" si="118"/>
        <v>-11</v>
      </c>
      <c r="FR145" s="195">
        <f t="shared" si="119"/>
        <v>0</v>
      </c>
      <c r="FS145" s="195">
        <f t="shared" si="120"/>
        <v>0</v>
      </c>
      <c r="FT145" s="95">
        <f t="shared" si="121"/>
        <v>0</v>
      </c>
      <c r="FU145" s="95">
        <f t="shared" si="122"/>
        <v>0</v>
      </c>
      <c r="FV145" s="95">
        <f t="shared" si="123"/>
        <v>0</v>
      </c>
      <c r="FW145" s="95">
        <f t="shared" si="124"/>
        <v>960</v>
      </c>
      <c r="FX145" s="95">
        <f t="shared" si="125"/>
        <v>0</v>
      </c>
      <c r="FY145" s="95">
        <f t="shared" si="126"/>
        <v>0</v>
      </c>
      <c r="FZ145" s="95">
        <f t="shared" si="127"/>
        <v>0</v>
      </c>
      <c r="GA145" s="95">
        <f t="shared" si="107"/>
        <v>-2</v>
      </c>
      <c r="GB145" s="95">
        <f t="shared" si="108"/>
        <v>0</v>
      </c>
      <c r="GC145" s="95">
        <f t="shared" si="109"/>
        <v>0</v>
      </c>
      <c r="GD145" s="95">
        <f t="shared" si="110"/>
        <v>0</v>
      </c>
      <c r="GE145" s="95">
        <f t="shared" si="111"/>
        <v>0</v>
      </c>
      <c r="GF145" s="95">
        <f t="shared" si="112"/>
        <v>0</v>
      </c>
      <c r="GG145" s="95">
        <f t="shared" si="113"/>
        <v>0</v>
      </c>
      <c r="GH145" s="95">
        <f t="shared" si="128"/>
        <v>0</v>
      </c>
      <c r="GI145" s="95">
        <f>BW145*Tabelle2[[#This Row],[Nov 2023 AF]]</f>
        <v>0</v>
      </c>
      <c r="GJ145" s="95">
        <f>BX145*Tabelle2[[#This Row],[Dec 2023 AF]]</f>
        <v>0</v>
      </c>
      <c r="GK145" s="95">
        <f>BY145*Tabelle2[[#This Row],[Jan 2024 AF]]</f>
        <v>0</v>
      </c>
      <c r="GL145" s="95">
        <f>BZ145*Tabelle2[[#This Row],[Feb 2024 AF]]</f>
        <v>0</v>
      </c>
      <c r="GM145" s="95">
        <f>CA145*Tabelle2[[#This Row],[Mar 2024 AF]]</f>
        <v>0</v>
      </c>
      <c r="GN145" s="95">
        <f>CB145*Tabelle2[[#This Row],[Apr 2024 AF]]</f>
        <v>0</v>
      </c>
      <c r="GO145" s="95">
        <f>CC145*Tabelle2[[#This Row],[May 2024 AF]]</f>
        <v>0</v>
      </c>
      <c r="GP145" s="95">
        <f>CD145*Tabelle2[[#This Row],[Jun 2024 AF]]</f>
        <v>0</v>
      </c>
      <c r="GQ145" s="95">
        <f>CE145*Tabelle2[[#This Row],[Jul 2024 AF]]</f>
        <v>0</v>
      </c>
      <c r="GR145" s="95">
        <f>CF145*Tabelle2[[#This Row],[Aug 2024 AF]]</f>
        <v>0</v>
      </c>
      <c r="GS145" s="95">
        <f>CG145*Tabelle2[[#This Row],[Sep 2024 AF]]</f>
        <v>0</v>
      </c>
      <c r="GT145" s="95">
        <f>CH145*Tabelle2[[#This Row],[Oct 2024 AF]]</f>
        <v>0</v>
      </c>
      <c r="GU145" s="95">
        <f>CI145*Tabelle2[[#This Row],[Nov 2024 AF]]</f>
        <v>0</v>
      </c>
      <c r="GV145" s="95">
        <f>CJ145*Tabelle2[[#This Row],[Dec 2024 AF]]</f>
        <v>0</v>
      </c>
      <c r="GW145" s="95">
        <f>SUM(Tabelle2[[#This Row],[Jan 22 NF]:[Mar 22 NF]])</f>
        <v>386</v>
      </c>
      <c r="GX145" s="95">
        <f>SUM(Tabelle2[[#This Row],[Apr 22 NF]:[Jun 22 NF]])</f>
        <v>469</v>
      </c>
      <c r="GY145" s="95">
        <f>SUM(Tabelle2[[#This Row],[Jul 22 NF]:[Sep 22 NF]])</f>
        <v>0</v>
      </c>
      <c r="GZ145" s="95">
        <f>SUM(Tabelle2[[#This Row],[Oct 22 NF]:[Dec 22 NF]])</f>
        <v>960</v>
      </c>
      <c r="HA145" s="98">
        <f>SUM(Tabelle2[[#This Row],[Jan 23 NF]:[Mar 23 NF]])</f>
        <v>-2</v>
      </c>
      <c r="HB145" s="98">
        <f>SUM(Tabelle2[[#This Row],[Apr 23 NF]:[Jun 23 NF]])</f>
        <v>0</v>
      </c>
      <c r="HC145" s="98">
        <f>SUM(Tabelle2[[#This Row],[Jul 23 NF]:[Sep 23 NF]])</f>
        <v>0</v>
      </c>
      <c r="HD145" s="98">
        <f>SUM(Tabelle2[[#This Row],[Oct 23 NF]:[Dec 23 NF]])</f>
        <v>0</v>
      </c>
      <c r="HE145" s="95">
        <f>SUM(Tabelle2[[#This Row],[Jan 24 NF]:[Mar 24 NF]])</f>
        <v>0</v>
      </c>
      <c r="HF145" s="98">
        <f>SUM(Tabelle2[[#This Row],[Apr 24 NF]:[Jun 24 NF]])</f>
        <v>0</v>
      </c>
      <c r="HG145" s="98">
        <f>SUM(Tabelle2[[#This Row],[Jul 24 NF]:[Sep 24 NF]])</f>
        <v>0</v>
      </c>
      <c r="HH145" s="98">
        <f>SUM(Tabelle2[[#This Row],[Oct 24 NF]:[Dec 24 NF]])</f>
        <v>0</v>
      </c>
      <c r="HI145" s="95">
        <v>0</v>
      </c>
      <c r="HJ145" s="95">
        <v>0</v>
      </c>
      <c r="HK145" s="95">
        <v>0</v>
      </c>
      <c r="HL145" s="95">
        <v>0</v>
      </c>
      <c r="HM145" s="95">
        <v>0</v>
      </c>
      <c r="HN145" s="95">
        <v>0</v>
      </c>
      <c r="HO145" s="95">
        <v>0</v>
      </c>
      <c r="HP145" s="95">
        <v>0</v>
      </c>
      <c r="HQ145" s="95">
        <v>0</v>
      </c>
      <c r="HR145" s="95">
        <v>0</v>
      </c>
      <c r="HS145" s="95">
        <v>0</v>
      </c>
      <c r="HT145" s="95">
        <v>0</v>
      </c>
      <c r="HU145" s="95">
        <v>2295</v>
      </c>
      <c r="HV145" s="98">
        <v>2357</v>
      </c>
      <c r="HW145" s="98">
        <v>662</v>
      </c>
      <c r="HX145" s="98">
        <v>436</v>
      </c>
      <c r="HY145" s="98">
        <v>471</v>
      </c>
      <c r="HZ145" s="98">
        <f>SUM(Tabelle2[[#This Row],[Jan 22 NF]:[Dec 22 NF]])</f>
        <v>1815</v>
      </c>
      <c r="IA145" s="98">
        <f>SUM(Tabelle2[[#This Row],[Jan 23 NF]:[Dec 23 NF]])</f>
        <v>-2</v>
      </c>
      <c r="IB145" s="98">
        <f>SUM(Tabelle2[[#This Row],[Jan 24 NF]:[Dec 24 NF]])</f>
        <v>0</v>
      </c>
      <c r="IC145" s="98">
        <f>IFERROR(Tabelle2[[#This Row],[2025 CF]]*Tabelle2[[#This Row],[2025 AF]],0)</f>
        <v>0</v>
      </c>
      <c r="ID145" s="98">
        <f>IFERROR(Tabelle2[[#This Row],[2026 CF]]*Tabelle2[[#This Row],[2026 AF]],0)</f>
        <v>0</v>
      </c>
      <c r="IE145" s="98">
        <f>IFERROR(Tabelle2[[#This Row],[2027 CF]]*Tabelle2[[#This Row],[2027 AF]],0)</f>
        <v>0</v>
      </c>
      <c r="IF145" s="98">
        <f>IFERROR(Tabelle2[[#This Row],[2028 CF]]*Tabelle2[[#This Row],[2028 AF]],0)</f>
        <v>0</v>
      </c>
      <c r="IG145" s="98">
        <f>IFERROR(Tabelle2[[#This Row],[2029 CF]]*Tabelle2[[#This Row],[2029 AF]],0)</f>
        <v>0</v>
      </c>
      <c r="IH145" s="98">
        <f>IFERROR(Tabelle2[[#This Row],[2030 CF]]*Tabelle2[[#This Row],[2030 AF]],0)</f>
        <v>0</v>
      </c>
      <c r="II145" s="98">
        <f>IFERROR(Tabelle2[[#This Row],[2031 CF]]*Tabelle2[[#This Row],[2031 AF]],0)</f>
        <v>0</v>
      </c>
      <c r="IJ145" s="98">
        <f>IFERROR(Tabelle2[[#This Row],[2032 CF]]*Tabelle2[[#This Row],[2032 AF]],0)</f>
        <v>0</v>
      </c>
      <c r="IK145" s="98">
        <f>IFERROR(Tabelle2[[#This Row],[2033 CF]]*Tabelle2[[#This Row],[2033 AF]],0)</f>
        <v>0</v>
      </c>
      <c r="IL145" s="98">
        <f>IFERROR(Tabelle2[[#This Row],[2034 CF]]*Tabelle2[[#This Row],[2034 AF]],0)</f>
        <v>0</v>
      </c>
      <c r="IM145" s="98">
        <f>IFERROR(Tabelle2[[#This Row],[2035 CF]]*Tabelle2[[#This Row],[2035 AF]],0)</f>
        <v>0</v>
      </c>
      <c r="IN145" s="51">
        <v>0</v>
      </c>
      <c r="IO145" s="51">
        <v>0</v>
      </c>
      <c r="IP145" s="51">
        <v>0</v>
      </c>
      <c r="IQ145" s="51">
        <v>0</v>
      </c>
      <c r="IR145" s="51">
        <v>0</v>
      </c>
      <c r="IS145" s="51">
        <v>0</v>
      </c>
      <c r="IT145" s="51">
        <v>0</v>
      </c>
      <c r="IU145" s="51">
        <v>0</v>
      </c>
      <c r="IV145" s="51">
        <v>0</v>
      </c>
      <c r="IW145" s="51">
        <v>0</v>
      </c>
      <c r="IX145" s="51">
        <v>0</v>
      </c>
      <c r="IY145" s="51">
        <v>0</v>
      </c>
      <c r="IZ145" s="199">
        <v>0</v>
      </c>
      <c r="JA145" s="199">
        <v>0</v>
      </c>
      <c r="JB145" s="199">
        <v>0</v>
      </c>
      <c r="JC145" s="199">
        <v>0</v>
      </c>
      <c r="JD145" s="199">
        <v>0</v>
      </c>
      <c r="JE145" s="196">
        <v>0</v>
      </c>
      <c r="JF145" s="196">
        <v>0</v>
      </c>
      <c r="JG145" s="196">
        <v>0</v>
      </c>
      <c r="JH145" s="196">
        <v>0</v>
      </c>
      <c r="JI145" s="196">
        <v>0</v>
      </c>
      <c r="JJ145" s="196">
        <v>0</v>
      </c>
      <c r="JK145" s="196">
        <v>0</v>
      </c>
      <c r="JL145" s="196">
        <v>0</v>
      </c>
      <c r="JM145" s="196">
        <v>0</v>
      </c>
      <c r="JN145" s="196">
        <v>0</v>
      </c>
      <c r="JO145" s="196">
        <v>0</v>
      </c>
      <c r="JP145" s="196">
        <v>0</v>
      </c>
      <c r="JQ145" s="196">
        <f>SUM(Tabelle2[[#This Row],[Jan-23B]:[Mar-23B]])</f>
        <v>0</v>
      </c>
      <c r="JR145" s="196">
        <f>SUM(Tabelle2[[#This Row],[Apr-23B]:[Jun-23B]])</f>
        <v>0</v>
      </c>
      <c r="JS145" s="196">
        <f>SUM(Tabelle2[[#This Row],[Jul-23B]:[Sep-23B]])</f>
        <v>0</v>
      </c>
      <c r="JT145" s="196">
        <f>SUM(Tabelle2[[#This Row],[Oct-23B]:[Dec-23B]])</f>
        <v>0</v>
      </c>
      <c r="JU145" s="196">
        <f>SUM(Tabelle2[[#This Row],[1Q23 B1]:[4Q23 B]])</f>
        <v>0</v>
      </c>
      <c r="JV145" s="196">
        <v>0</v>
      </c>
      <c r="JW145" s="196">
        <v>0</v>
      </c>
      <c r="JX145" s="196">
        <v>0</v>
      </c>
      <c r="JY145" s="196">
        <v>0</v>
      </c>
      <c r="JZ145" s="196">
        <v>0</v>
      </c>
      <c r="KA145" s="196">
        <v>0</v>
      </c>
      <c r="KB145" s="196">
        <v>0</v>
      </c>
      <c r="KC145" s="196">
        <v>0</v>
      </c>
      <c r="KD145" s="196">
        <v>0</v>
      </c>
      <c r="KE145" s="196">
        <v>0</v>
      </c>
      <c r="KF145" s="196" t="str">
        <f>IF(SUM(Tabelle2[[#This Row],[2018 NF]:[2028 NF]],Tabelle2[[#This Row],[2023 B]])&gt;0,"yes","no")</f>
        <v>yes</v>
      </c>
      <c r="KG145" s="196" t="str">
        <f>IFERROR(INDEX(Tabelle2[[#Headers],[2005 NF]:[2034 NF]],MATCH(TRUE,INDEX(Tabelle2[[#This Row],[2005 NF]:[2034 NF]]&gt;1000,),0)),0)</f>
        <v>2017 NF</v>
      </c>
      <c r="KH145" s="196" t="str">
        <f>IFERROR(LOOKUP(2,1/(Tabelle2[[#This Row],[2005 NF]:[2035 NF]]&gt;1000),Tabelle2[[#Headers],[2005 NF]:[2035 NF]]),0)</f>
        <v>2022 NF</v>
      </c>
      <c r="KI145" s="196">
        <f>SUM(Tabelle2[[#This Row],[Jan 23 NF]:[Mar 23 NF]])</f>
        <v>-2</v>
      </c>
      <c r="KJ145" s="196">
        <f>SUM(Tabelle2[[#This Row],[Jan-23B]:[Mar-23B]])</f>
        <v>0</v>
      </c>
      <c r="KK145" s="52">
        <v>42.034811866666665</v>
      </c>
      <c r="KL145" s="52">
        <v>0</v>
      </c>
      <c r="KM145" s="52">
        <v>-1.4712184153333334</v>
      </c>
      <c r="KN145" s="52">
        <v>50.441774240000001</v>
      </c>
      <c r="KO145" s="52">
        <v>-1.1559573263333334</v>
      </c>
      <c r="KP145" s="52">
        <v>0</v>
      </c>
      <c r="KQ145" s="52">
        <v>0</v>
      </c>
      <c r="KR145" s="52">
        <v>0</v>
      </c>
      <c r="KS145" s="52">
        <v>0</v>
      </c>
      <c r="KT145" s="52">
        <v>0</v>
      </c>
      <c r="KU145" s="52">
        <v>100.88354848</v>
      </c>
      <c r="KV145" s="52">
        <v>0</v>
      </c>
      <c r="KW145" s="52">
        <v>0</v>
      </c>
      <c r="KX145" s="52">
        <v>0</v>
      </c>
      <c r="KY145" s="52">
        <v>-0.21017405933333333</v>
      </c>
      <c r="KZ145" s="52">
        <v>0</v>
      </c>
      <c r="LA145" s="52" t="e">
        <f>$AV145*2.204623/#REF!*$AP145*Tabelle2[[#This Row],[May 23 NF]]</f>
        <v>#REF!</v>
      </c>
      <c r="LB145" s="52" t="e">
        <f>$AV145*2.204623/#REF!*$AP145*Tabelle2[[#This Row],[Jun 23 NF]]</f>
        <v>#REF!</v>
      </c>
      <c r="LC145" s="52" t="e">
        <f>$AV145*2.204623/#REF!*$AP145*Tabelle2[[#This Row],[Jul 23 NF]]</f>
        <v>#REF!</v>
      </c>
      <c r="LD145" s="52" t="e">
        <f>$AV145*2.204623/#REF!*$AP145*Tabelle2[[#This Row],[Aug 23 NF]]</f>
        <v>#REF!</v>
      </c>
      <c r="LE145" s="52" t="e">
        <f>$AV145*2.204623/#REF!*$AP145*Tabelle2[[#This Row],[Sep 23 NF]]</f>
        <v>#REF!</v>
      </c>
      <c r="LF145" s="52" t="e">
        <f>$AV145*2.204623/#REF!*$AP145*Tabelle2[[#This Row],[Oct 23 NF]]</f>
        <v>#REF!</v>
      </c>
      <c r="LG145" s="52" t="e">
        <f>$AV145*2.204623/#REF!*$AP145*Tabelle2[[#This Row],[Nov 23 NF]]</f>
        <v>#REF!</v>
      </c>
      <c r="LH145" s="52" t="e">
        <f>$AV145*2.204623/#REF!*$AP145*Tabelle2[[#This Row],[Dec 23 NF]]</f>
        <v>#REF!</v>
      </c>
      <c r="LI145" s="52" t="e">
        <f>$AV145*2.204623/#REF!*$AP145*Tabelle2[[#This Row],[Jan 24 NF]]</f>
        <v>#REF!</v>
      </c>
      <c r="LJ145" s="52" t="e">
        <f>$AV145*2.204623/#REF!*$AP145*Tabelle2[[#This Row],[Feb 24 NF]]</f>
        <v>#REF!</v>
      </c>
      <c r="LK145" s="52" t="e">
        <f>$AV145*2.204623/#REF!*$AP145*Tabelle2[[#This Row],[Mar 24 NF]]</f>
        <v>#REF!</v>
      </c>
      <c r="LL145" s="52" t="e">
        <f>$AV145*2.204623/#REF!*$AP145*Tabelle2[[#This Row],[Apr 24 NF]]</f>
        <v>#REF!</v>
      </c>
      <c r="LM145" s="52" t="e">
        <f>$AV145*2.204623/#REF!*$AP145*Tabelle2[[#This Row],[May 24 NF]]</f>
        <v>#REF!</v>
      </c>
      <c r="LN145" s="52" t="e">
        <f>$AV145*2.204623/#REF!*$AP145*Tabelle2[[#This Row],[Jun 24 NF]]</f>
        <v>#REF!</v>
      </c>
      <c r="LO145" s="52" t="e">
        <f>$AV145*2.204623/#REF!*$AP145*Tabelle2[[#This Row],[Jul 24 NF]]</f>
        <v>#REF!</v>
      </c>
      <c r="LP145" s="52" t="e">
        <f>$AV145*2.204623/#REF!*$AP145*Tabelle2[[#This Row],[Aug 24 NF]]</f>
        <v>#REF!</v>
      </c>
      <c r="LQ145" s="52" t="e">
        <f>$AV145*2.204623/#REF!*$AP145*Tabelle2[[#This Row],[Sep 24 NF]]</f>
        <v>#REF!</v>
      </c>
      <c r="LR145" s="52" t="e">
        <f>$AV145*2.204623/#REF!*$AP145*Tabelle2[[#This Row],[Oct 24 NF]]</f>
        <v>#REF!</v>
      </c>
      <c r="LS145" s="52" t="e">
        <f>$AV145*2.204623/#REF!*$AP145*Tabelle2[[#This Row],[Nov 24 NF]]</f>
        <v>#REF!</v>
      </c>
      <c r="LT145" s="52" t="e">
        <f>$AV145*2.204623/#REF!*$AP145*Tabelle2[[#This Row],[Dec 24 NF]]</f>
        <v>#REF!</v>
      </c>
      <c r="LU145" s="198">
        <f>SUM(Tabelle2[[#This Row],[Jan 22 EV]:[Mar 22 EV]])</f>
        <v>40.563593451333332</v>
      </c>
      <c r="LV145" s="198">
        <f>SUM(Tabelle2[[#This Row],[Apr 22 EV]:[Jun 22 EV]])</f>
        <v>49.285816913666665</v>
      </c>
      <c r="LW145" s="198">
        <f>SUM(Tabelle2[[#This Row],[Jul 22 EV]:[Sep 22 EV]])</f>
        <v>0</v>
      </c>
      <c r="LX145" s="198">
        <f>SUM(Tabelle2[[#This Row],[Oct 22 EV]:[Dec 22 EV]])</f>
        <v>100.88354848</v>
      </c>
      <c r="LY145" s="198">
        <f>SUM(Tabelle2[[#This Row],[Jan 23 EV]:[Mar 23 EV]])</f>
        <v>-0.21017405933333333</v>
      </c>
      <c r="LZ145" s="198" t="e">
        <f>SUM(Tabelle2[[#This Row],[Apr 23 EV]:[Jun 23 EV]])</f>
        <v>#REF!</v>
      </c>
      <c r="MA145" s="198" t="e">
        <f>SUM(Tabelle2[[#This Row],[Jul 23 EV]:[Sep 23 EV]])</f>
        <v>#REF!</v>
      </c>
      <c r="MB145" s="198" t="e">
        <f>SUM(Tabelle2[[#This Row],[Oct 23 EV]:[Dec 23 EV]])</f>
        <v>#REF!</v>
      </c>
      <c r="MC145" s="198" t="e">
        <f>SUM(Tabelle2[[#This Row],[Jan 24 EV]:[Mar 24 EV]])</f>
        <v>#REF!</v>
      </c>
      <c r="MD145" s="198" t="e">
        <f>SUM(Tabelle2[[#This Row],[Apr 24 EV]:[Jun 24 EV]])</f>
        <v>#REF!</v>
      </c>
      <c r="ME145" s="198" t="e">
        <f>SUM(Tabelle2[[#This Row],[Jul 24 EV]:[Sep 24 EV]])</f>
        <v>#REF!</v>
      </c>
      <c r="MF145" s="198" t="e">
        <f>SUM(Tabelle2[[#This Row],[Oct 24 EV]:[Dec 24 EV]])</f>
        <v>#REF!</v>
      </c>
      <c r="MG145" s="68">
        <v>0</v>
      </c>
      <c r="MH145" s="68">
        <v>0</v>
      </c>
      <c r="MI145" s="68">
        <v>0</v>
      </c>
      <c r="MJ145" s="68">
        <v>0</v>
      </c>
      <c r="MK145" s="68">
        <v>0</v>
      </c>
      <c r="ML145" s="68">
        <v>0</v>
      </c>
      <c r="MM145" s="68">
        <v>0</v>
      </c>
      <c r="MN145" s="68">
        <v>0</v>
      </c>
      <c r="MO145" s="68">
        <v>0</v>
      </c>
      <c r="MP145" s="98">
        <v>0</v>
      </c>
      <c r="MQ145" s="98" t="e">
        <f>$AS145*2.204623/#REF!*$AP145*HU145</f>
        <v>#REF!</v>
      </c>
      <c r="MR145" s="98" t="e">
        <f>$AT145*2.204623/#REF!*$AP145*HV145</f>
        <v>#REF!</v>
      </c>
      <c r="MS145" s="98">
        <v>69.567613639333331</v>
      </c>
      <c r="MT145" s="98">
        <v>45.81794493466667</v>
      </c>
      <c r="MU145" s="98">
        <v>49.495990973000005</v>
      </c>
      <c r="MV145" s="98">
        <f>SUM(Tabelle2[[#This Row],[Jan 22 EV]:[Dec 22 EV]])</f>
        <v>190.73295884499998</v>
      </c>
      <c r="MW145" s="98" t="e">
        <f>SUM(Tabelle2[[#This Row],[Jan 23 EV]:[Dec 23 EV]])</f>
        <v>#REF!</v>
      </c>
      <c r="MX145" s="98" t="e">
        <f>SUM(Tabelle2[[#This Row],[Jan 24 EV]:[Dec 24 EV]])</f>
        <v>#REF!</v>
      </c>
      <c r="MY145" s="98">
        <f t="shared" si="95"/>
        <v>0</v>
      </c>
      <c r="MZ145" s="98">
        <f t="shared" si="96"/>
        <v>0</v>
      </c>
      <c r="NA145" s="98">
        <f t="shared" si="97"/>
        <v>0</v>
      </c>
      <c r="NB145" s="98">
        <f t="shared" si="98"/>
        <v>0</v>
      </c>
      <c r="NC145" s="52">
        <v>0</v>
      </c>
      <c r="ND145" s="52">
        <v>0</v>
      </c>
      <c r="NE145" s="52">
        <v>0</v>
      </c>
      <c r="NF145" s="52">
        <v>0</v>
      </c>
      <c r="NG145" s="52">
        <v>0</v>
      </c>
      <c r="NH145" s="52">
        <v>0</v>
      </c>
      <c r="NI145" s="52">
        <v>0</v>
      </c>
      <c r="NJ145" s="52">
        <v>0</v>
      </c>
      <c r="NK145" s="52">
        <v>0</v>
      </c>
      <c r="NL145" s="52">
        <v>0</v>
      </c>
      <c r="NM145" s="52">
        <v>0</v>
      </c>
      <c r="NN145" s="52">
        <v>0</v>
      </c>
      <c r="NO145" s="198">
        <f t="shared" si="102"/>
        <v>0</v>
      </c>
      <c r="NP145" s="198">
        <f t="shared" si="103"/>
        <v>0</v>
      </c>
      <c r="NQ145" s="198">
        <f t="shared" si="104"/>
        <v>0</v>
      </c>
      <c r="NR145" s="198">
        <f t="shared" si="105"/>
        <v>0</v>
      </c>
      <c r="NS145" s="198">
        <f t="shared" si="106"/>
        <v>0</v>
      </c>
      <c r="NT145" s="198">
        <v>0</v>
      </c>
      <c r="NU145" s="198">
        <v>0</v>
      </c>
      <c r="NV145" s="198">
        <v>0</v>
      </c>
      <c r="NW145" s="198">
        <v>0</v>
      </c>
      <c r="NX145" s="198">
        <v>0</v>
      </c>
      <c r="NY145" s="198">
        <v>0</v>
      </c>
      <c r="NZ145" s="198">
        <v>0</v>
      </c>
      <c r="OA145" s="198">
        <v>0</v>
      </c>
      <c r="OB145" s="198">
        <v>0</v>
      </c>
      <c r="OC145" s="198">
        <v>0</v>
      </c>
      <c r="OD145" s="198">
        <v>0</v>
      </c>
      <c r="OE145" s="198">
        <v>0</v>
      </c>
      <c r="OF145" s="198">
        <f>SUM(Tabelle2[[#This Row],[Jan 23 B EV]:[Mar 23 B EV]])</f>
        <v>0</v>
      </c>
      <c r="OG145" s="198">
        <f>SUM(Tabelle2[[#This Row],[Apr 23 B EV]:[Jun 23 B EV]])</f>
        <v>0</v>
      </c>
      <c r="OH145" s="198">
        <f>SUM(Tabelle2[[#This Row],[Jul 23 B EV]:[Sep 23 B EV]])</f>
        <v>0</v>
      </c>
      <c r="OI145" s="198">
        <f>SUM(Tabelle2[[#This Row],[Oct 23 B EV]:[Dec 23 B EV]])</f>
        <v>0</v>
      </c>
      <c r="OJ145" s="198">
        <f>SUM(Tabelle2[[#This Row],[Jan 23 B EV]:[Dec 23 B EV]])</f>
        <v>0</v>
      </c>
      <c r="OK145" s="68"/>
      <c r="OL145" s="68"/>
      <c r="OM145" s="43" t="s">
        <v>973</v>
      </c>
      <c r="ON145" s="43">
        <v>0</v>
      </c>
      <c r="OO145" s="43">
        <v>0</v>
      </c>
      <c r="OP145" s="43">
        <v>0</v>
      </c>
      <c r="OQ145" s="68"/>
      <c r="OR145" s="68"/>
      <c r="OS145" s="68"/>
      <c r="OT145" s="68"/>
      <c r="OU145" s="68"/>
      <c r="OV145" s="68"/>
      <c r="OW145" s="68"/>
      <c r="OX145" s="198" t="s">
        <v>1229</v>
      </c>
      <c r="OY145" s="198" t="s">
        <v>1229</v>
      </c>
      <c r="OZ145" s="198" t="s">
        <v>1229</v>
      </c>
      <c r="PA145" s="198" t="s">
        <v>1229</v>
      </c>
      <c r="PB145" s="353" t="s">
        <v>1229</v>
      </c>
      <c r="PC145" s="130" t="s">
        <v>57</v>
      </c>
      <c r="PD145" s="53" t="s">
        <v>40</v>
      </c>
      <c r="PE145" s="53" t="s">
        <v>159</v>
      </c>
      <c r="PF145" s="53" t="s">
        <v>39</v>
      </c>
      <c r="PG145" s="53">
        <v>0</v>
      </c>
      <c r="PH145" s="53">
        <v>0</v>
      </c>
      <c r="PI145" s="53">
        <v>1</v>
      </c>
      <c r="PJ145" s="53" t="s">
        <v>39</v>
      </c>
      <c r="PK145" s="53">
        <v>0</v>
      </c>
      <c r="PL145" s="53">
        <v>0</v>
      </c>
      <c r="PM145" s="334"/>
      <c r="PN145" s="53" t="s">
        <v>979</v>
      </c>
      <c r="PO145" s="53" t="s">
        <v>17</v>
      </c>
      <c r="PP145" s="200">
        <v>2579.1424208577623</v>
      </c>
      <c r="PQ145" s="56">
        <v>2390.5855887510174</v>
      </c>
      <c r="PR145" s="56">
        <v>2563.0833333333335</v>
      </c>
      <c r="PS145" s="56">
        <v>2595</v>
      </c>
      <c r="PT145" s="200">
        <v>2321.6666666666665</v>
      </c>
      <c r="PU145" s="200">
        <v>2229.5416666666665</v>
      </c>
      <c r="PV145" s="200">
        <v>2983.4976851851857</v>
      </c>
      <c r="PW145" s="200">
        <v>3542.4709444775326</v>
      </c>
      <c r="PX145" s="200" t="e">
        <f>IF($PI145=1,SUMIF(#REF!,$PF145,#REF!),SUMIF(#REF!,$PJ145,#REF!))</f>
        <v>#REF!</v>
      </c>
      <c r="PY145" s="200" t="e">
        <f>IF($PI145=1,SUMIF(#REF!,$PF145,#REF!),SUMIF(#REF!,$PJ145,#REF!))</f>
        <v>#REF!</v>
      </c>
      <c r="PZ145" s="200" t="e">
        <f>IF($PI145=1,SUMIF(#REF!,$PF145,#REF!),SUMIF(#REF!,$PJ145,#REF!))</f>
        <v>#REF!</v>
      </c>
      <c r="QA145" s="200" t="e">
        <f>IF($PI145=1,SUMIF(#REF!,$PF145,#REF!),SUMIF(#REF!,$PJ145,#REF!))</f>
        <v>#REF!</v>
      </c>
      <c r="QB145" s="200" t="e">
        <f>IF($PI145=1,SUMIF(#REF!,$PF145,#REF!),SUMIF(#REF!,$PJ145,#REF!))</f>
        <v>#REF!</v>
      </c>
      <c r="QC145" s="200" t="e">
        <f>IF($PI145=1,SUMIF(#REF!,$PF145,#REF!),SUMIF(#REF!,$PJ145,#REF!))</f>
        <v>#REF!</v>
      </c>
      <c r="QD145" s="57">
        <f t="shared" si="99"/>
        <v>4.1022448702967456</v>
      </c>
      <c r="QE145" s="57">
        <f t="shared" si="100"/>
        <v>4.3982510000000001</v>
      </c>
      <c r="QF145" s="57">
        <f t="shared" si="94"/>
        <v>4.4530199999999995</v>
      </c>
      <c r="QG145" s="57">
        <f t="shared" si="101"/>
        <v>3.9839799999999994</v>
      </c>
      <c r="QH145" s="57">
        <f t="shared" si="129"/>
        <v>3.8258934999999998</v>
      </c>
      <c r="QI145" s="57">
        <f t="shared" si="130"/>
        <v>5.1196820277777784</v>
      </c>
      <c r="QJ145" s="57">
        <f>IF(Tabelle2[[#This Row],[Index and Premium Usage]]=1,($AW145*(1+$AZ145))*(PW145*(1+$PG145)+$PH145)/1000,($AW145*(1+$AZ145))*(PW145*(1+$PG145)+$PK145)/1000)</f>
        <v>6.0788801407234461</v>
      </c>
      <c r="QK145" s="57" t="e">
        <f>IF($PI145=1,($AW145*(1+$AY145))*(PX145*(1+$PG145)+$PH145)/1000,($AW145*(1+$AZ145))*(PX145*(1+$PG145)+$PK145+Tabelle2[[#This Row],[Premium VW 2023]])/1000)</f>
        <v>#REF!</v>
      </c>
      <c r="QL145" s="57" t="e">
        <f t="shared" si="89"/>
        <v>#REF!</v>
      </c>
      <c r="QM145" s="57" t="e">
        <f t="shared" si="90"/>
        <v>#REF!</v>
      </c>
      <c r="QN145" s="57" t="e">
        <f t="shared" si="91"/>
        <v>#REF!</v>
      </c>
      <c r="QO145" s="57" t="e">
        <f t="shared" si="92"/>
        <v>#REF!</v>
      </c>
      <c r="QP145" s="57" t="e">
        <f t="shared" si="93"/>
        <v>#REF!</v>
      </c>
    </row>
    <row r="146" spans="1:458" ht="15" customHeight="1">
      <c r="A146" s="94" t="s">
        <v>826</v>
      </c>
      <c r="B146" s="94" t="s">
        <v>87</v>
      </c>
      <c r="C146" s="94" t="s">
        <v>1553</v>
      </c>
      <c r="D146" s="2" t="s">
        <v>108</v>
      </c>
      <c r="E146" s="173" t="s">
        <v>304</v>
      </c>
      <c r="F146" s="2" t="s">
        <v>304</v>
      </c>
      <c r="G146" s="2" t="s">
        <v>304</v>
      </c>
      <c r="H146" s="2" t="s">
        <v>1557</v>
      </c>
      <c r="I146" s="188" t="s">
        <v>372</v>
      </c>
      <c r="J146" s="2" t="s">
        <v>1400</v>
      </c>
      <c r="K146" s="2" t="s">
        <v>28</v>
      </c>
      <c r="L146" s="2" t="s">
        <v>28</v>
      </c>
      <c r="M146" s="2" t="s">
        <v>400</v>
      </c>
      <c r="N146" s="64">
        <v>0</v>
      </c>
      <c r="O146" s="64"/>
      <c r="P146" s="3"/>
      <c r="Q146" s="2"/>
      <c r="R146" s="63"/>
      <c r="S146" s="63"/>
      <c r="T146" s="94" t="s">
        <v>1282</v>
      </c>
      <c r="U146" s="63" t="s">
        <v>14</v>
      </c>
      <c r="V146" s="63"/>
      <c r="W146" s="63"/>
      <c r="X146" s="94"/>
      <c r="Y146" s="2" t="s">
        <v>66</v>
      </c>
      <c r="Z146" s="2" t="s">
        <v>261</v>
      </c>
      <c r="AA146" s="2" t="s">
        <v>401</v>
      </c>
      <c r="AB146" s="2"/>
      <c r="AC146" s="2" t="s">
        <v>1030</v>
      </c>
      <c r="AD146" s="63"/>
      <c r="AE146" s="63"/>
      <c r="AF146" s="63" t="s">
        <v>119</v>
      </c>
      <c r="AG146" s="2">
        <v>0</v>
      </c>
      <c r="AH146" s="2">
        <v>0</v>
      </c>
      <c r="AI146" s="2">
        <v>0</v>
      </c>
      <c r="AJ146" s="63" t="s">
        <v>120</v>
      </c>
      <c r="AK146" s="66"/>
      <c r="AL146" s="67"/>
      <c r="AM146" s="67"/>
      <c r="AN146" s="67"/>
      <c r="AO146" s="67"/>
      <c r="AP146" s="67">
        <v>1</v>
      </c>
      <c r="AQ146" s="42"/>
      <c r="AR146" s="37">
        <v>1.05</v>
      </c>
      <c r="AS146" s="67">
        <v>1.05</v>
      </c>
      <c r="AT146" s="67">
        <v>1.05</v>
      </c>
      <c r="AU146" s="33">
        <v>1.05</v>
      </c>
      <c r="AV146" s="33">
        <v>1.05</v>
      </c>
      <c r="AW146" s="33">
        <v>1.05</v>
      </c>
      <c r="AX146" s="193"/>
      <c r="AY146" s="61">
        <v>0.2</v>
      </c>
      <c r="AZ146" s="61">
        <v>0.2</v>
      </c>
      <c r="BA146" s="96">
        <v>0</v>
      </c>
      <c r="BB146" s="96">
        <v>0</v>
      </c>
      <c r="BC146" s="96">
        <v>0</v>
      </c>
      <c r="BD146" s="96">
        <v>0</v>
      </c>
      <c r="BE146" s="133">
        <v>0</v>
      </c>
      <c r="BF146" s="133">
        <v>0</v>
      </c>
      <c r="BG146" s="133">
        <v>0</v>
      </c>
      <c r="BH146" s="133">
        <v>0</v>
      </c>
      <c r="BI146" s="133">
        <v>0</v>
      </c>
      <c r="BJ146" s="133">
        <v>0</v>
      </c>
      <c r="BK146" s="133">
        <v>0</v>
      </c>
      <c r="BL146" s="133">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5">
        <f>SUM(Tabelle2[[#This Row],[Jan 22 CF]:[Mar 22 CF]])</f>
        <v>0</v>
      </c>
      <c r="CL146" s="95">
        <f>SUM(Tabelle2[[#This Row],[Apr 22 CF]:[Jun 22 CF]])</f>
        <v>0</v>
      </c>
      <c r="CM146" s="95">
        <f>SUM(Tabelle2[[#This Row],[Jul 22 CF]:[Sep 22 CF]])</f>
        <v>0</v>
      </c>
      <c r="CN146" s="95">
        <f>SUM(Tabelle2[[#This Row],[Oct 22 CF]:[Dec 22 CF]])</f>
        <v>0</v>
      </c>
      <c r="CO146" s="95">
        <f>SUM(Tabelle2[[#This Row],[Jan 23 CF]:[Mar 23 CF]])</f>
        <v>0</v>
      </c>
      <c r="CP146" s="95">
        <f>SUM(Tabelle2[[#This Row],[Apr 23 CF]:[Jun 23 CF]])</f>
        <v>0</v>
      </c>
      <c r="CQ146" s="95">
        <f>SUM(Tabelle2[[#This Row],[Jul 23 CF]:[Sep 23 CF]])</f>
        <v>0</v>
      </c>
      <c r="CR146" s="95">
        <f>SUM(Tabelle2[[#This Row],[Oct 23 CF]:[Dec 23 CF]])</f>
        <v>0</v>
      </c>
      <c r="CS146" s="95">
        <f>SUM(Tabelle2[[#This Row],[Jan 24 CF]:[Mar 24 CF]])</f>
        <v>0</v>
      </c>
      <c r="CT146" s="95">
        <f>SUM(Tabelle2[[#This Row],[Apr 24 CF]:[Jun 24 CF]])</f>
        <v>0</v>
      </c>
      <c r="CU146" s="95">
        <f>SUM(Tabelle2[[#This Row],[Jul 24 CF]:[Sep 24 CF]])</f>
        <v>0</v>
      </c>
      <c r="CV146" s="95">
        <f>SUM(Tabelle2[[#This Row],[Oct 24 CF]:[Dec 24 CF]])</f>
        <v>0</v>
      </c>
      <c r="CW146" s="98">
        <v>360</v>
      </c>
      <c r="CX146" s="275">
        <v>360</v>
      </c>
      <c r="CY146" s="98">
        <v>-1</v>
      </c>
      <c r="CZ146" s="52">
        <v>0</v>
      </c>
      <c r="DA146" s="52">
        <f>SUM(Tabelle2[[#This Row],[Jan 22 CF]:[Dec 22 CF]])</f>
        <v>0</v>
      </c>
      <c r="DB146" s="98">
        <f>SUM(Tabelle2[[#This Row],[Jan 23 CF]:[Dec 23 CF]])</f>
        <v>0</v>
      </c>
      <c r="DC146" s="98">
        <f>SUM(Tabelle2[[#This Row],[Jan 24 CF]:[Dec 24 CF]])</f>
        <v>0</v>
      </c>
      <c r="DD146" s="98">
        <v>0</v>
      </c>
      <c r="DE146" s="98">
        <v>0</v>
      </c>
      <c r="DF146" s="98">
        <v>0</v>
      </c>
      <c r="DG146" s="98">
        <v>0</v>
      </c>
      <c r="DH146" s="98">
        <v>0</v>
      </c>
      <c r="DI146" s="98">
        <v>0</v>
      </c>
      <c r="DJ146" s="98">
        <v>0</v>
      </c>
      <c r="DK146" s="98">
        <v>0</v>
      </c>
      <c r="DL146" s="98">
        <v>0</v>
      </c>
      <c r="DM146" s="98">
        <v>0</v>
      </c>
      <c r="DN146" s="95"/>
      <c r="DO146" s="95"/>
      <c r="DP146" s="226">
        <v>0.95</v>
      </c>
      <c r="DQ146" s="226">
        <v>0.92500000000000004</v>
      </c>
      <c r="DR146" s="226">
        <v>0.8</v>
      </c>
      <c r="DS146" s="226">
        <v>0.85</v>
      </c>
      <c r="DT146" s="226">
        <v>0.9</v>
      </c>
      <c r="DU146" s="226">
        <v>0.9</v>
      </c>
      <c r="DV146" s="226">
        <v>0.9</v>
      </c>
      <c r="DW146" s="226">
        <v>0.9</v>
      </c>
      <c r="DX146" s="226">
        <v>0.9</v>
      </c>
      <c r="DY146" s="226">
        <v>0.9</v>
      </c>
      <c r="DZ146" s="226">
        <v>0.9</v>
      </c>
      <c r="EA146" s="226">
        <v>0.88</v>
      </c>
      <c r="EB146" s="226">
        <v>0.9</v>
      </c>
      <c r="EC146" s="226">
        <v>0.93</v>
      </c>
      <c r="ED146" s="226">
        <v>0.93</v>
      </c>
      <c r="EE146" s="226">
        <v>0.9</v>
      </c>
      <c r="EF146" s="316">
        <v>0.9</v>
      </c>
      <c r="EG146" s="316">
        <v>0.9</v>
      </c>
      <c r="EH146" s="316">
        <v>0.9</v>
      </c>
      <c r="EI146" s="226">
        <v>0.95</v>
      </c>
      <c r="EJ146" s="226">
        <v>0.95</v>
      </c>
      <c r="EK146" s="226">
        <v>0.95</v>
      </c>
      <c r="EL146" s="226">
        <v>0.97499999999999998</v>
      </c>
      <c r="EM146" s="226">
        <v>0.95</v>
      </c>
      <c r="EN146" s="226">
        <v>0.9</v>
      </c>
      <c r="EO146" s="226">
        <v>0.9</v>
      </c>
      <c r="EP146" s="226">
        <v>0.9</v>
      </c>
      <c r="EQ146" s="226">
        <v>0.9</v>
      </c>
      <c r="ER146" s="226">
        <v>0.9</v>
      </c>
      <c r="ES146" s="226">
        <v>0.9</v>
      </c>
      <c r="ET146" s="226">
        <v>0.9</v>
      </c>
      <c r="EU146" s="226">
        <v>0.9</v>
      </c>
      <c r="EV146" s="226">
        <v>0.9</v>
      </c>
      <c r="EW146" s="226">
        <v>0.9</v>
      </c>
      <c r="EX146" s="226">
        <v>0.9</v>
      </c>
      <c r="EY146" s="226">
        <v>0.9</v>
      </c>
      <c r="EZ146" s="316">
        <v>0.9</v>
      </c>
      <c r="FA146" s="226">
        <v>0.9</v>
      </c>
      <c r="FB146" s="226">
        <v>0.85</v>
      </c>
      <c r="FC146" s="226">
        <v>0.85</v>
      </c>
      <c r="FD146" s="226">
        <v>0.85</v>
      </c>
      <c r="FE146" s="226">
        <v>0.85</v>
      </c>
      <c r="FF146" s="226">
        <v>0.85</v>
      </c>
      <c r="FG146" s="226">
        <v>0.85</v>
      </c>
      <c r="FH146" s="226">
        <v>0.85</v>
      </c>
      <c r="FI146" s="226">
        <v>0.85</v>
      </c>
      <c r="FJ146" s="226">
        <v>0.85</v>
      </c>
      <c r="FK146" s="226">
        <v>0.85</v>
      </c>
      <c r="FL146" s="226">
        <v>0.85</v>
      </c>
      <c r="FM146" s="195">
        <f t="shared" si="114"/>
        <v>0</v>
      </c>
      <c r="FN146" s="195">
        <f t="shared" si="115"/>
        <v>0</v>
      </c>
      <c r="FO146" s="195">
        <f t="shared" si="116"/>
        <v>0</v>
      </c>
      <c r="FP146" s="195">
        <f t="shared" si="117"/>
        <v>0</v>
      </c>
      <c r="FQ146" s="195">
        <f t="shared" si="118"/>
        <v>0</v>
      </c>
      <c r="FR146" s="195">
        <f t="shared" si="119"/>
        <v>0</v>
      </c>
      <c r="FS146" s="195">
        <f t="shared" si="120"/>
        <v>0</v>
      </c>
      <c r="FT146" s="95">
        <f t="shared" si="121"/>
        <v>0</v>
      </c>
      <c r="FU146" s="95">
        <f t="shared" si="122"/>
        <v>0</v>
      </c>
      <c r="FV146" s="95">
        <f t="shared" si="123"/>
        <v>0</v>
      </c>
      <c r="FW146" s="95">
        <f t="shared" si="124"/>
        <v>0</v>
      </c>
      <c r="FX146" s="95">
        <f t="shared" si="125"/>
        <v>0</v>
      </c>
      <c r="FY146" s="95">
        <f t="shared" si="126"/>
        <v>0</v>
      </c>
      <c r="FZ146" s="95">
        <f t="shared" si="127"/>
        <v>0</v>
      </c>
      <c r="GA146" s="95">
        <f t="shared" si="107"/>
        <v>0</v>
      </c>
      <c r="GB146" s="95">
        <f t="shared" si="108"/>
        <v>0</v>
      </c>
      <c r="GC146" s="95">
        <f t="shared" si="109"/>
        <v>0</v>
      </c>
      <c r="GD146" s="95">
        <f t="shared" si="110"/>
        <v>0</v>
      </c>
      <c r="GE146" s="95">
        <f t="shared" si="111"/>
        <v>0</v>
      </c>
      <c r="GF146" s="95">
        <f t="shared" si="112"/>
        <v>0</v>
      </c>
      <c r="GG146" s="95">
        <f t="shared" si="113"/>
        <v>0</v>
      </c>
      <c r="GH146" s="95">
        <f t="shared" si="128"/>
        <v>0</v>
      </c>
      <c r="GI146" s="95">
        <f>BW146*Tabelle2[[#This Row],[Nov 2023 AF]]</f>
        <v>0</v>
      </c>
      <c r="GJ146" s="95">
        <f>BX146*Tabelle2[[#This Row],[Dec 2023 AF]]</f>
        <v>0</v>
      </c>
      <c r="GK146" s="95">
        <f>BY146*Tabelle2[[#This Row],[Jan 2024 AF]]</f>
        <v>0</v>
      </c>
      <c r="GL146" s="95">
        <f>BZ146*Tabelle2[[#This Row],[Feb 2024 AF]]</f>
        <v>0</v>
      </c>
      <c r="GM146" s="95">
        <f>CA146*Tabelle2[[#This Row],[Mar 2024 AF]]</f>
        <v>0</v>
      </c>
      <c r="GN146" s="95">
        <f>CB146*Tabelle2[[#This Row],[Apr 2024 AF]]</f>
        <v>0</v>
      </c>
      <c r="GO146" s="95">
        <f>CC146*Tabelle2[[#This Row],[May 2024 AF]]</f>
        <v>0</v>
      </c>
      <c r="GP146" s="95">
        <f>CD146*Tabelle2[[#This Row],[Jun 2024 AF]]</f>
        <v>0</v>
      </c>
      <c r="GQ146" s="95">
        <f>CE146*Tabelle2[[#This Row],[Jul 2024 AF]]</f>
        <v>0</v>
      </c>
      <c r="GR146" s="95">
        <f>CF146*Tabelle2[[#This Row],[Aug 2024 AF]]</f>
        <v>0</v>
      </c>
      <c r="GS146" s="95">
        <f>CG146*Tabelle2[[#This Row],[Sep 2024 AF]]</f>
        <v>0</v>
      </c>
      <c r="GT146" s="95">
        <f>CH146*Tabelle2[[#This Row],[Oct 2024 AF]]</f>
        <v>0</v>
      </c>
      <c r="GU146" s="95">
        <f>CI146*Tabelle2[[#This Row],[Nov 2024 AF]]</f>
        <v>0</v>
      </c>
      <c r="GV146" s="95">
        <f>CJ146*Tabelle2[[#This Row],[Dec 2024 AF]]</f>
        <v>0</v>
      </c>
      <c r="GW146" s="95">
        <f>SUM(Tabelle2[[#This Row],[Jan 22 NF]:[Mar 22 NF]])</f>
        <v>0</v>
      </c>
      <c r="GX146" s="95">
        <f>SUM(Tabelle2[[#This Row],[Apr 22 NF]:[Jun 22 NF]])</f>
        <v>0</v>
      </c>
      <c r="GY146" s="95">
        <f>SUM(Tabelle2[[#This Row],[Jul 22 NF]:[Sep 22 NF]])</f>
        <v>0</v>
      </c>
      <c r="GZ146" s="95">
        <f>SUM(Tabelle2[[#This Row],[Oct 22 NF]:[Dec 22 NF]])</f>
        <v>0</v>
      </c>
      <c r="HA146" s="98">
        <f>SUM(Tabelle2[[#This Row],[Jan 23 NF]:[Mar 23 NF]])</f>
        <v>0</v>
      </c>
      <c r="HB146" s="98">
        <f>SUM(Tabelle2[[#This Row],[Apr 23 NF]:[Jun 23 NF]])</f>
        <v>0</v>
      </c>
      <c r="HC146" s="98">
        <f>SUM(Tabelle2[[#This Row],[Jul 23 NF]:[Sep 23 NF]])</f>
        <v>0</v>
      </c>
      <c r="HD146" s="98">
        <f>SUM(Tabelle2[[#This Row],[Oct 23 NF]:[Dec 23 NF]])</f>
        <v>0</v>
      </c>
      <c r="HE146" s="95">
        <f>SUM(Tabelle2[[#This Row],[Jan 24 NF]:[Mar 24 NF]])</f>
        <v>0</v>
      </c>
      <c r="HF146" s="98">
        <f>SUM(Tabelle2[[#This Row],[Apr 24 NF]:[Jun 24 NF]])</f>
        <v>0</v>
      </c>
      <c r="HG146" s="98">
        <f>SUM(Tabelle2[[#This Row],[Jul 24 NF]:[Sep 24 NF]])</f>
        <v>0</v>
      </c>
      <c r="HH146" s="98">
        <f>SUM(Tabelle2[[#This Row],[Oct 24 NF]:[Dec 24 NF]])</f>
        <v>0</v>
      </c>
      <c r="HI146" s="95">
        <v>0</v>
      </c>
      <c r="HJ146" s="95">
        <v>0</v>
      </c>
      <c r="HK146" s="95">
        <v>0</v>
      </c>
      <c r="HL146" s="95">
        <v>0</v>
      </c>
      <c r="HM146" s="95">
        <v>0</v>
      </c>
      <c r="HN146" s="95">
        <v>0</v>
      </c>
      <c r="HO146" s="95">
        <v>0</v>
      </c>
      <c r="HP146" s="95">
        <v>0</v>
      </c>
      <c r="HQ146" s="95">
        <v>0</v>
      </c>
      <c r="HR146" s="95">
        <v>0</v>
      </c>
      <c r="HS146" s="95">
        <v>0</v>
      </c>
      <c r="HT146" s="95">
        <v>0</v>
      </c>
      <c r="HU146" s="95">
        <v>0</v>
      </c>
      <c r="HV146" s="98">
        <v>360</v>
      </c>
      <c r="HW146" s="98">
        <v>360</v>
      </c>
      <c r="HX146" s="98">
        <v>-1</v>
      </c>
      <c r="HY146" s="98">
        <v>0</v>
      </c>
      <c r="HZ146" s="98">
        <f>SUM(Tabelle2[[#This Row],[Jan 22 NF]:[Dec 22 NF]])</f>
        <v>0</v>
      </c>
      <c r="IA146" s="98">
        <f>SUM(Tabelle2[[#This Row],[Jan 23 NF]:[Dec 23 NF]])</f>
        <v>0</v>
      </c>
      <c r="IB146" s="98">
        <f>SUM(Tabelle2[[#This Row],[Jan 24 NF]:[Dec 24 NF]])</f>
        <v>0</v>
      </c>
      <c r="IC146" s="98">
        <f>IFERROR(Tabelle2[[#This Row],[2025 CF]]*Tabelle2[[#This Row],[2025 AF]],0)</f>
        <v>0</v>
      </c>
      <c r="ID146" s="98">
        <f>IFERROR(Tabelle2[[#This Row],[2026 CF]]*Tabelle2[[#This Row],[2026 AF]],0)</f>
        <v>0</v>
      </c>
      <c r="IE146" s="98">
        <f>IFERROR(Tabelle2[[#This Row],[2027 CF]]*Tabelle2[[#This Row],[2027 AF]],0)</f>
        <v>0</v>
      </c>
      <c r="IF146" s="98">
        <f>IFERROR(Tabelle2[[#This Row],[2028 CF]]*Tabelle2[[#This Row],[2028 AF]],0)</f>
        <v>0</v>
      </c>
      <c r="IG146" s="98">
        <f>IFERROR(Tabelle2[[#This Row],[2029 CF]]*Tabelle2[[#This Row],[2029 AF]],0)</f>
        <v>0</v>
      </c>
      <c r="IH146" s="98">
        <f>IFERROR(Tabelle2[[#This Row],[2030 CF]]*Tabelle2[[#This Row],[2030 AF]],0)</f>
        <v>0</v>
      </c>
      <c r="II146" s="98">
        <f>IFERROR(Tabelle2[[#This Row],[2031 CF]]*Tabelle2[[#This Row],[2031 AF]],0)</f>
        <v>0</v>
      </c>
      <c r="IJ146" s="98">
        <f>IFERROR(Tabelle2[[#This Row],[2032 CF]]*Tabelle2[[#This Row],[2032 AF]],0)</f>
        <v>0</v>
      </c>
      <c r="IK146" s="98">
        <f>IFERROR(Tabelle2[[#This Row],[2033 CF]]*Tabelle2[[#This Row],[2033 AF]],0)</f>
        <v>0</v>
      </c>
      <c r="IL146" s="98">
        <f>IFERROR(Tabelle2[[#This Row],[2034 CF]]*Tabelle2[[#This Row],[2034 AF]],0)</f>
        <v>0</v>
      </c>
      <c r="IM146" s="98">
        <f>IFERROR(Tabelle2[[#This Row],[2035 CF]]*Tabelle2[[#This Row],[2035 AF]],0)</f>
        <v>0</v>
      </c>
      <c r="IN146" s="51">
        <v>0</v>
      </c>
      <c r="IO146" s="51">
        <v>0</v>
      </c>
      <c r="IP146" s="51">
        <v>0</v>
      </c>
      <c r="IQ146" s="51">
        <v>0</v>
      </c>
      <c r="IR146" s="51">
        <v>0</v>
      </c>
      <c r="IS146" s="51">
        <v>0</v>
      </c>
      <c r="IT146" s="51">
        <v>0</v>
      </c>
      <c r="IU146" s="51">
        <v>0</v>
      </c>
      <c r="IV146" s="51">
        <v>0</v>
      </c>
      <c r="IW146" s="51">
        <v>0</v>
      </c>
      <c r="IX146" s="51">
        <v>0</v>
      </c>
      <c r="IY146" s="51">
        <v>0</v>
      </c>
      <c r="IZ146" s="199">
        <v>0</v>
      </c>
      <c r="JA146" s="199">
        <v>0</v>
      </c>
      <c r="JB146" s="199">
        <v>0</v>
      </c>
      <c r="JC146" s="199">
        <v>0</v>
      </c>
      <c r="JD146" s="199">
        <v>0</v>
      </c>
      <c r="JE146" s="196">
        <v>0</v>
      </c>
      <c r="JF146" s="196">
        <v>0</v>
      </c>
      <c r="JG146" s="196">
        <v>0</v>
      </c>
      <c r="JH146" s="196">
        <v>0</v>
      </c>
      <c r="JI146" s="196">
        <v>0</v>
      </c>
      <c r="JJ146" s="196">
        <v>0</v>
      </c>
      <c r="JK146" s="196">
        <v>0</v>
      </c>
      <c r="JL146" s="196">
        <v>0</v>
      </c>
      <c r="JM146" s="196">
        <v>0</v>
      </c>
      <c r="JN146" s="196">
        <v>0</v>
      </c>
      <c r="JO146" s="196">
        <v>0</v>
      </c>
      <c r="JP146" s="196">
        <v>0</v>
      </c>
      <c r="JQ146" s="196">
        <f>SUM(Tabelle2[[#This Row],[Jan-23B]:[Mar-23B]])</f>
        <v>0</v>
      </c>
      <c r="JR146" s="196">
        <f>SUM(Tabelle2[[#This Row],[Apr-23B]:[Jun-23B]])</f>
        <v>0</v>
      </c>
      <c r="JS146" s="196">
        <f>SUM(Tabelle2[[#This Row],[Jul-23B]:[Sep-23B]])</f>
        <v>0</v>
      </c>
      <c r="JT146" s="196">
        <f>SUM(Tabelle2[[#This Row],[Oct-23B]:[Dec-23B]])</f>
        <v>0</v>
      </c>
      <c r="JU146" s="196">
        <f>SUM(Tabelle2[[#This Row],[1Q23 B1]:[4Q23 B]])</f>
        <v>0</v>
      </c>
      <c r="JV146" s="196">
        <v>0</v>
      </c>
      <c r="JW146" s="196">
        <v>0</v>
      </c>
      <c r="JX146" s="196">
        <v>0</v>
      </c>
      <c r="JY146" s="196">
        <v>0</v>
      </c>
      <c r="JZ146" s="196">
        <v>0</v>
      </c>
      <c r="KA146" s="196">
        <v>0</v>
      </c>
      <c r="KB146" s="196">
        <v>0</v>
      </c>
      <c r="KC146" s="196">
        <v>0</v>
      </c>
      <c r="KD146" s="196">
        <v>0</v>
      </c>
      <c r="KE146" s="196">
        <v>0</v>
      </c>
      <c r="KF146" s="196" t="str">
        <f>IF(SUM(Tabelle2[[#This Row],[2018 NF]:[2028 NF]],Tabelle2[[#This Row],[2023 B]])&gt;0,"yes","no")</f>
        <v>yes</v>
      </c>
      <c r="KG146" s="196">
        <f>IFERROR(INDEX(Tabelle2[[#Headers],[2005 NF]:[2034 NF]],MATCH(TRUE,INDEX(Tabelle2[[#This Row],[2005 NF]:[2034 NF]]&gt;1000,),0)),0)</f>
        <v>0</v>
      </c>
      <c r="KH146" s="196">
        <f>IFERROR(LOOKUP(2,1/(Tabelle2[[#This Row],[2005 NF]:[2035 NF]]&gt;1000),Tabelle2[[#Headers],[2005 NF]:[2035 NF]]),0)</f>
        <v>0</v>
      </c>
      <c r="KI146" s="196">
        <f>SUM(Tabelle2[[#This Row],[Jan 23 NF]:[Mar 23 NF]])</f>
        <v>0</v>
      </c>
      <c r="KJ146" s="196">
        <f>SUM(Tabelle2[[#This Row],[Jan-23B]:[Mar-23B]])</f>
        <v>0</v>
      </c>
      <c r="KK146" s="52">
        <v>0</v>
      </c>
      <c r="KL146" s="52">
        <v>0</v>
      </c>
      <c r="KM146" s="52">
        <v>0</v>
      </c>
      <c r="KN146" s="52">
        <v>0</v>
      </c>
      <c r="KO146" s="52">
        <v>0</v>
      </c>
      <c r="KP146" s="52">
        <v>0</v>
      </c>
      <c r="KQ146" s="52">
        <v>0</v>
      </c>
      <c r="KR146" s="52">
        <v>0</v>
      </c>
      <c r="KS146" s="52">
        <v>0</v>
      </c>
      <c r="KT146" s="52">
        <v>0</v>
      </c>
      <c r="KU146" s="52">
        <v>0</v>
      </c>
      <c r="KV146" s="52">
        <v>0</v>
      </c>
      <c r="KW146" s="52">
        <v>0</v>
      </c>
      <c r="KX146" s="52">
        <v>0</v>
      </c>
      <c r="KY146" s="52">
        <v>0</v>
      </c>
      <c r="KZ146" s="52">
        <v>0</v>
      </c>
      <c r="LA146" s="52" t="e">
        <f>$AV146*2.204623/#REF!*$AP146*Tabelle2[[#This Row],[May 23 NF]]</f>
        <v>#REF!</v>
      </c>
      <c r="LB146" s="52" t="e">
        <f>$AV146*2.204623/#REF!*$AP146*Tabelle2[[#This Row],[Jun 23 NF]]</f>
        <v>#REF!</v>
      </c>
      <c r="LC146" s="52" t="e">
        <f>$AV146*2.204623/#REF!*$AP146*Tabelle2[[#This Row],[Jul 23 NF]]</f>
        <v>#REF!</v>
      </c>
      <c r="LD146" s="52" t="e">
        <f>$AV146*2.204623/#REF!*$AP146*Tabelle2[[#This Row],[Aug 23 NF]]</f>
        <v>#REF!</v>
      </c>
      <c r="LE146" s="52" t="e">
        <f>$AV146*2.204623/#REF!*$AP146*Tabelle2[[#This Row],[Sep 23 NF]]</f>
        <v>#REF!</v>
      </c>
      <c r="LF146" s="52" t="e">
        <f>$AV146*2.204623/#REF!*$AP146*Tabelle2[[#This Row],[Oct 23 NF]]</f>
        <v>#REF!</v>
      </c>
      <c r="LG146" s="52" t="e">
        <f>$AV146*2.204623/#REF!*$AP146*Tabelle2[[#This Row],[Nov 23 NF]]</f>
        <v>#REF!</v>
      </c>
      <c r="LH146" s="52" t="e">
        <f>$AV146*2.204623/#REF!*$AP146*Tabelle2[[#This Row],[Dec 23 NF]]</f>
        <v>#REF!</v>
      </c>
      <c r="LI146" s="52" t="e">
        <f>$AV146*2.204623/#REF!*$AP146*Tabelle2[[#This Row],[Jan 24 NF]]</f>
        <v>#REF!</v>
      </c>
      <c r="LJ146" s="52" t="e">
        <f>$AV146*2.204623/#REF!*$AP146*Tabelle2[[#This Row],[Feb 24 NF]]</f>
        <v>#REF!</v>
      </c>
      <c r="LK146" s="52" t="e">
        <f>$AV146*2.204623/#REF!*$AP146*Tabelle2[[#This Row],[Mar 24 NF]]</f>
        <v>#REF!</v>
      </c>
      <c r="LL146" s="52" t="e">
        <f>$AV146*2.204623/#REF!*$AP146*Tabelle2[[#This Row],[Apr 24 NF]]</f>
        <v>#REF!</v>
      </c>
      <c r="LM146" s="52" t="e">
        <f>$AV146*2.204623/#REF!*$AP146*Tabelle2[[#This Row],[May 24 NF]]</f>
        <v>#REF!</v>
      </c>
      <c r="LN146" s="52" t="e">
        <f>$AV146*2.204623/#REF!*$AP146*Tabelle2[[#This Row],[Jun 24 NF]]</f>
        <v>#REF!</v>
      </c>
      <c r="LO146" s="52" t="e">
        <f>$AV146*2.204623/#REF!*$AP146*Tabelle2[[#This Row],[Jul 24 NF]]</f>
        <v>#REF!</v>
      </c>
      <c r="LP146" s="52" t="e">
        <f>$AV146*2.204623/#REF!*$AP146*Tabelle2[[#This Row],[Aug 24 NF]]</f>
        <v>#REF!</v>
      </c>
      <c r="LQ146" s="52" t="e">
        <f>$AV146*2.204623/#REF!*$AP146*Tabelle2[[#This Row],[Sep 24 NF]]</f>
        <v>#REF!</v>
      </c>
      <c r="LR146" s="52" t="e">
        <f>$AV146*2.204623/#REF!*$AP146*Tabelle2[[#This Row],[Oct 24 NF]]</f>
        <v>#REF!</v>
      </c>
      <c r="LS146" s="52" t="e">
        <f>$AV146*2.204623/#REF!*$AP146*Tabelle2[[#This Row],[Nov 24 NF]]</f>
        <v>#REF!</v>
      </c>
      <c r="LT146" s="52" t="e">
        <f>$AV146*2.204623/#REF!*$AP146*Tabelle2[[#This Row],[Dec 24 NF]]</f>
        <v>#REF!</v>
      </c>
      <c r="LU146" s="198">
        <f>SUM(Tabelle2[[#This Row],[Jan 22 EV]:[Mar 22 EV]])</f>
        <v>0</v>
      </c>
      <c r="LV146" s="198">
        <f>SUM(Tabelle2[[#This Row],[Apr 22 EV]:[Jun 22 EV]])</f>
        <v>0</v>
      </c>
      <c r="LW146" s="198">
        <f>SUM(Tabelle2[[#This Row],[Jul 22 EV]:[Sep 22 EV]])</f>
        <v>0</v>
      </c>
      <c r="LX146" s="198">
        <f>SUM(Tabelle2[[#This Row],[Oct 22 EV]:[Dec 22 EV]])</f>
        <v>0</v>
      </c>
      <c r="LY146" s="198">
        <f>SUM(Tabelle2[[#This Row],[Jan 23 EV]:[Mar 23 EV]])</f>
        <v>0</v>
      </c>
      <c r="LZ146" s="198" t="e">
        <f>SUM(Tabelle2[[#This Row],[Apr 23 EV]:[Jun 23 EV]])</f>
        <v>#REF!</v>
      </c>
      <c r="MA146" s="198" t="e">
        <f>SUM(Tabelle2[[#This Row],[Jul 23 EV]:[Sep 23 EV]])</f>
        <v>#REF!</v>
      </c>
      <c r="MB146" s="198" t="e">
        <f>SUM(Tabelle2[[#This Row],[Oct 23 EV]:[Dec 23 EV]])</f>
        <v>#REF!</v>
      </c>
      <c r="MC146" s="198" t="e">
        <f>SUM(Tabelle2[[#This Row],[Jan 24 EV]:[Mar 24 EV]])</f>
        <v>#REF!</v>
      </c>
      <c r="MD146" s="198" t="e">
        <f>SUM(Tabelle2[[#This Row],[Apr 24 EV]:[Jun 24 EV]])</f>
        <v>#REF!</v>
      </c>
      <c r="ME146" s="198" t="e">
        <f>SUM(Tabelle2[[#This Row],[Jul 24 EV]:[Sep 24 EV]])</f>
        <v>#REF!</v>
      </c>
      <c r="MF146" s="198" t="e">
        <f>SUM(Tabelle2[[#This Row],[Oct 24 EV]:[Dec 24 EV]])</f>
        <v>#REF!</v>
      </c>
      <c r="MG146" s="68">
        <v>0</v>
      </c>
      <c r="MH146" s="68">
        <v>0</v>
      </c>
      <c r="MI146" s="68">
        <v>0</v>
      </c>
      <c r="MJ146" s="68">
        <v>0</v>
      </c>
      <c r="MK146" s="68">
        <v>0</v>
      </c>
      <c r="ML146" s="68">
        <v>0</v>
      </c>
      <c r="MM146" s="68">
        <v>0</v>
      </c>
      <c r="MN146" s="68">
        <v>0</v>
      </c>
      <c r="MO146" s="68">
        <v>0</v>
      </c>
      <c r="MP146" s="98">
        <v>0</v>
      </c>
      <c r="MQ146" s="98" t="e">
        <f>$AS146*2.204623/#REF!*$AP146*HU146</f>
        <v>#REF!</v>
      </c>
      <c r="MR146" s="98" t="e">
        <f>$AT146*2.204623/#REF!*$AP146*HV146</f>
        <v>#REF!</v>
      </c>
      <c r="MS146" s="98">
        <v>27.778249800000005</v>
      </c>
      <c r="MT146" s="98">
        <v>-7.7161805000000014E-2</v>
      </c>
      <c r="MU146" s="98">
        <v>0</v>
      </c>
      <c r="MV146" s="98">
        <f>SUM(Tabelle2[[#This Row],[Jan 22 EV]:[Dec 22 EV]])</f>
        <v>0</v>
      </c>
      <c r="MW146" s="98" t="e">
        <f>SUM(Tabelle2[[#This Row],[Jan 23 EV]:[Dec 23 EV]])</f>
        <v>#REF!</v>
      </c>
      <c r="MX146" s="98" t="e">
        <f>SUM(Tabelle2[[#This Row],[Jan 24 EV]:[Dec 24 EV]])</f>
        <v>#REF!</v>
      </c>
      <c r="MY146" s="98">
        <f t="shared" si="95"/>
        <v>0</v>
      </c>
      <c r="MZ146" s="98">
        <f t="shared" si="96"/>
        <v>0</v>
      </c>
      <c r="NA146" s="98">
        <f t="shared" si="97"/>
        <v>0</v>
      </c>
      <c r="NB146" s="98">
        <f t="shared" si="98"/>
        <v>0</v>
      </c>
      <c r="NC146" s="52">
        <v>0</v>
      </c>
      <c r="ND146" s="52">
        <v>0</v>
      </c>
      <c r="NE146" s="52">
        <v>0</v>
      </c>
      <c r="NF146" s="52">
        <v>0</v>
      </c>
      <c r="NG146" s="52">
        <v>0</v>
      </c>
      <c r="NH146" s="52">
        <v>0</v>
      </c>
      <c r="NI146" s="52">
        <v>0</v>
      </c>
      <c r="NJ146" s="52">
        <v>0</v>
      </c>
      <c r="NK146" s="52">
        <v>0</v>
      </c>
      <c r="NL146" s="52">
        <v>0</v>
      </c>
      <c r="NM146" s="52">
        <v>0</v>
      </c>
      <c r="NN146" s="52">
        <v>0</v>
      </c>
      <c r="NO146" s="198">
        <f t="shared" si="102"/>
        <v>0</v>
      </c>
      <c r="NP146" s="198">
        <f t="shared" si="103"/>
        <v>0</v>
      </c>
      <c r="NQ146" s="198">
        <f t="shared" si="104"/>
        <v>0</v>
      </c>
      <c r="NR146" s="198">
        <f t="shared" si="105"/>
        <v>0</v>
      </c>
      <c r="NS146" s="198">
        <f t="shared" si="106"/>
        <v>0</v>
      </c>
      <c r="NT146" s="198">
        <v>0</v>
      </c>
      <c r="NU146" s="198">
        <v>0</v>
      </c>
      <c r="NV146" s="198">
        <v>0</v>
      </c>
      <c r="NW146" s="198">
        <v>0</v>
      </c>
      <c r="NX146" s="198">
        <v>0</v>
      </c>
      <c r="NY146" s="198">
        <v>0</v>
      </c>
      <c r="NZ146" s="198">
        <v>0</v>
      </c>
      <c r="OA146" s="198">
        <v>0</v>
      </c>
      <c r="OB146" s="198">
        <v>0</v>
      </c>
      <c r="OC146" s="198">
        <v>0</v>
      </c>
      <c r="OD146" s="198">
        <v>0</v>
      </c>
      <c r="OE146" s="198">
        <v>0</v>
      </c>
      <c r="OF146" s="198">
        <f>SUM(Tabelle2[[#This Row],[Jan 23 B EV]:[Mar 23 B EV]])</f>
        <v>0</v>
      </c>
      <c r="OG146" s="198">
        <f>SUM(Tabelle2[[#This Row],[Apr 23 B EV]:[Jun 23 B EV]])</f>
        <v>0</v>
      </c>
      <c r="OH146" s="198">
        <f>SUM(Tabelle2[[#This Row],[Jul 23 B EV]:[Sep 23 B EV]])</f>
        <v>0</v>
      </c>
      <c r="OI146" s="198">
        <f>SUM(Tabelle2[[#This Row],[Oct 23 B EV]:[Dec 23 B EV]])</f>
        <v>0</v>
      </c>
      <c r="OJ146" s="198">
        <f>SUM(Tabelle2[[#This Row],[Jan 23 B EV]:[Dec 23 B EV]])</f>
        <v>0</v>
      </c>
      <c r="OK146" s="68"/>
      <c r="OL146" s="68"/>
      <c r="OM146" s="43" t="s">
        <v>973</v>
      </c>
      <c r="ON146" s="43">
        <v>0</v>
      </c>
      <c r="OO146" s="43">
        <v>0</v>
      </c>
      <c r="OP146" s="43">
        <v>0</v>
      </c>
      <c r="OQ146" s="68"/>
      <c r="OR146" s="68"/>
      <c r="OS146" s="68"/>
      <c r="OT146" s="68"/>
      <c r="OU146" s="68"/>
      <c r="OV146" s="68"/>
      <c r="OW146" s="68"/>
      <c r="OX146" s="198">
        <v>0</v>
      </c>
      <c r="OY146" s="198">
        <v>0</v>
      </c>
      <c r="OZ146" s="198">
        <v>0</v>
      </c>
      <c r="PA146" s="198">
        <v>0</v>
      </c>
      <c r="PB146" s="353">
        <v>0</v>
      </c>
      <c r="PC146" s="130" t="s">
        <v>57</v>
      </c>
      <c r="PD146" s="332" t="s">
        <v>40</v>
      </c>
      <c r="PE146" s="3" t="s">
        <v>159</v>
      </c>
      <c r="PF146" s="343" t="s">
        <v>39</v>
      </c>
      <c r="PG146" s="131">
        <v>0</v>
      </c>
      <c r="PH146" s="132">
        <v>0</v>
      </c>
      <c r="PI146" s="4">
        <v>1</v>
      </c>
      <c r="PJ146" s="4" t="s">
        <v>39</v>
      </c>
      <c r="PK146" s="4">
        <v>0</v>
      </c>
      <c r="PL146" s="4"/>
      <c r="PM146" s="334"/>
      <c r="PN146" s="332" t="s">
        <v>979</v>
      </c>
      <c r="PO146" s="3" t="s">
        <v>17</v>
      </c>
      <c r="PP146" s="200">
        <v>2579.1424208577623</v>
      </c>
      <c r="PQ146" s="56">
        <v>2390.5855887510174</v>
      </c>
      <c r="PR146" s="56">
        <v>2563.0833333333335</v>
      </c>
      <c r="PS146" s="56">
        <v>2595</v>
      </c>
      <c r="PT146" s="200">
        <v>2321.6666666666665</v>
      </c>
      <c r="PU146" s="200">
        <v>2229.5416666666665</v>
      </c>
      <c r="PV146" s="200">
        <v>2983.4976851851857</v>
      </c>
      <c r="PW146" s="200">
        <v>3542.4709444775326</v>
      </c>
      <c r="PX146" s="200" t="e">
        <f>IF($PI146=1,SUMIF(#REF!,$PF146,#REF!),SUMIF(#REF!,$PJ146,#REF!))</f>
        <v>#REF!</v>
      </c>
      <c r="PY146" s="200" t="e">
        <f>IF($PI146=1,SUMIF(#REF!,$PF146,#REF!),SUMIF(#REF!,$PJ146,#REF!))</f>
        <v>#REF!</v>
      </c>
      <c r="PZ146" s="200" t="e">
        <f>IF($PI146=1,SUMIF(#REF!,$PF146,#REF!),SUMIF(#REF!,$PJ146,#REF!))</f>
        <v>#REF!</v>
      </c>
      <c r="QA146" s="200" t="e">
        <f>IF($PI146=1,SUMIF(#REF!,$PF146,#REF!),SUMIF(#REF!,$PJ146,#REF!))</f>
        <v>#REF!</v>
      </c>
      <c r="QB146" s="200" t="e">
        <f>IF($PI146=1,SUMIF(#REF!,$PF146,#REF!),SUMIF(#REF!,$PJ146,#REF!))</f>
        <v>#REF!</v>
      </c>
      <c r="QC146" s="200" t="e">
        <f>IF($PI146=1,SUMIF(#REF!,$PF146,#REF!),SUMIF(#REF!,$PJ146,#REF!))</f>
        <v>#REF!</v>
      </c>
      <c r="QD146" s="57">
        <f t="shared" si="99"/>
        <v>3.0121378418262821</v>
      </c>
      <c r="QE146" s="57">
        <f t="shared" si="100"/>
        <v>3.2294849999999999</v>
      </c>
      <c r="QF146" s="57">
        <f t="shared" si="94"/>
        <v>3.2696999999999998</v>
      </c>
      <c r="QG146" s="57">
        <f t="shared" si="101"/>
        <v>2.9252999999999996</v>
      </c>
      <c r="QH146" s="57">
        <f t="shared" si="129"/>
        <v>2.8092224999999997</v>
      </c>
      <c r="QI146" s="57">
        <f t="shared" si="130"/>
        <v>3.759207083333334</v>
      </c>
      <c r="QJ146" s="57">
        <f>IF(Tabelle2[[#This Row],[Index and Premium Usage]]=1,($AW146*(1+$AZ146))*(PW146*(1+$PG146)+$PH146)/1000,($AW146*(1+$AZ146))*(PW146*(1+$PG146)+$PK146)/1000)</f>
        <v>4.4635133900416912</v>
      </c>
      <c r="QK146" s="57" t="e">
        <f>IF($PI146=1,($AW146*(1+$AY146))*(PX146*(1+$PG146)+$PH146)/1000,($AW146*(1+$AZ146))*(PX146*(1+$PG146)+$PK146+Tabelle2[[#This Row],[Premium VW 2023]])/1000)</f>
        <v>#REF!</v>
      </c>
      <c r="QL146" s="57" t="e">
        <f t="shared" si="89"/>
        <v>#REF!</v>
      </c>
      <c r="QM146" s="57" t="e">
        <f t="shared" si="90"/>
        <v>#REF!</v>
      </c>
      <c r="QN146" s="57" t="e">
        <f t="shared" si="91"/>
        <v>#REF!</v>
      </c>
      <c r="QO146" s="57" t="e">
        <f t="shared" si="92"/>
        <v>#REF!</v>
      </c>
      <c r="QP146" s="57" t="e">
        <f t="shared" si="93"/>
        <v>#REF!</v>
      </c>
    </row>
    <row r="147" spans="1:458" ht="15" customHeight="1">
      <c r="A147" s="94" t="s">
        <v>829</v>
      </c>
      <c r="B147" s="94" t="s">
        <v>87</v>
      </c>
      <c r="C147" s="94" t="s">
        <v>1553</v>
      </c>
      <c r="D147" s="2" t="s">
        <v>108</v>
      </c>
      <c r="E147" s="173" t="s">
        <v>304</v>
      </c>
      <c r="F147" s="2" t="s">
        <v>304</v>
      </c>
      <c r="G147" s="2" t="s">
        <v>304</v>
      </c>
      <c r="H147" s="2" t="s">
        <v>1557</v>
      </c>
      <c r="I147" s="188" t="s">
        <v>372</v>
      </c>
      <c r="J147" s="2" t="s">
        <v>1400</v>
      </c>
      <c r="K147" s="2" t="s">
        <v>28</v>
      </c>
      <c r="L147" s="2" t="s">
        <v>28</v>
      </c>
      <c r="M147" s="2" t="s">
        <v>406</v>
      </c>
      <c r="N147" s="2">
        <v>0</v>
      </c>
      <c r="O147" s="64"/>
      <c r="P147" s="3">
        <v>0</v>
      </c>
      <c r="Q147" s="2">
        <v>0</v>
      </c>
      <c r="R147" s="63"/>
      <c r="S147" s="63"/>
      <c r="T147" s="94" t="s">
        <v>1282</v>
      </c>
      <c r="U147" s="63" t="s">
        <v>14</v>
      </c>
      <c r="V147" s="63"/>
      <c r="W147" s="63"/>
      <c r="X147" s="94"/>
      <c r="Y147" s="2" t="s">
        <v>257</v>
      </c>
      <c r="Z147" s="2" t="s">
        <v>261</v>
      </c>
      <c r="AA147" s="2" t="s">
        <v>407</v>
      </c>
      <c r="AB147" s="2" t="s">
        <v>1229</v>
      </c>
      <c r="AC147" s="2" t="s">
        <v>1032</v>
      </c>
      <c r="AD147" s="63"/>
      <c r="AE147" s="63"/>
      <c r="AF147" s="63" t="s">
        <v>119</v>
      </c>
      <c r="AG147" s="2">
        <v>0</v>
      </c>
      <c r="AH147" s="2">
        <v>0</v>
      </c>
      <c r="AI147" s="2">
        <v>0</v>
      </c>
      <c r="AJ147" s="63" t="s">
        <v>120</v>
      </c>
      <c r="AK147" s="66"/>
      <c r="AL147" s="67"/>
      <c r="AM147" s="67"/>
      <c r="AN147" s="67"/>
      <c r="AO147" s="67"/>
      <c r="AP147" s="67">
        <v>1</v>
      </c>
      <c r="AQ147" s="78"/>
      <c r="AR147" s="37">
        <v>0.95</v>
      </c>
      <c r="AS147" s="67">
        <v>0.95</v>
      </c>
      <c r="AT147" s="67">
        <v>0.95</v>
      </c>
      <c r="AU147" s="33">
        <v>0.95</v>
      </c>
      <c r="AV147" s="33">
        <v>0.95</v>
      </c>
      <c r="AW147" s="33">
        <v>0.95</v>
      </c>
      <c r="AX147" s="193"/>
      <c r="AY147" s="61">
        <v>0.2</v>
      </c>
      <c r="AZ147" s="61">
        <v>0.2</v>
      </c>
      <c r="BA147" s="96">
        <v>-3</v>
      </c>
      <c r="BB147" s="96">
        <v>0</v>
      </c>
      <c r="BC147" s="96">
        <v>-2</v>
      </c>
      <c r="BD147" s="96">
        <v>0</v>
      </c>
      <c r="BE147" s="133">
        <v>-13</v>
      </c>
      <c r="BF147" s="133">
        <v>0</v>
      </c>
      <c r="BG147" s="133">
        <v>1202</v>
      </c>
      <c r="BH147" s="133">
        <v>198</v>
      </c>
      <c r="BI147" s="133">
        <v>0</v>
      </c>
      <c r="BJ147" s="133">
        <v>700</v>
      </c>
      <c r="BK147" s="133">
        <v>1204</v>
      </c>
      <c r="BL147" s="133">
        <v>0</v>
      </c>
      <c r="BM147" s="96">
        <v>700</v>
      </c>
      <c r="BN147" s="96">
        <v>0</v>
      </c>
      <c r="BO147" s="96">
        <v>-5</v>
      </c>
      <c r="BP147" s="96">
        <v>1000</v>
      </c>
      <c r="BQ147" s="96">
        <v>1050</v>
      </c>
      <c r="BR147" s="96">
        <v>140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5">
        <f>SUM(Tabelle2[[#This Row],[Jan 22 CF]:[Mar 22 CF]])</f>
        <v>-5</v>
      </c>
      <c r="CL147" s="95">
        <f>SUM(Tabelle2[[#This Row],[Apr 22 CF]:[Jun 22 CF]])</f>
        <v>-13</v>
      </c>
      <c r="CM147" s="95">
        <f>SUM(Tabelle2[[#This Row],[Jul 22 CF]:[Sep 22 CF]])</f>
        <v>1400</v>
      </c>
      <c r="CN147" s="95">
        <f>SUM(Tabelle2[[#This Row],[Oct 22 CF]:[Dec 22 CF]])</f>
        <v>1904</v>
      </c>
      <c r="CO147" s="95">
        <f>SUM(Tabelle2[[#This Row],[Jan 23 CF]:[Mar 23 CF]])</f>
        <v>695</v>
      </c>
      <c r="CP147" s="95">
        <f>SUM(Tabelle2[[#This Row],[Apr 23 CF]:[Jun 23 CF]])</f>
        <v>2190</v>
      </c>
      <c r="CQ147" s="95">
        <f>SUM(Tabelle2[[#This Row],[Jul 23 CF]:[Sep 23 CF]])</f>
        <v>0</v>
      </c>
      <c r="CR147" s="95">
        <f>SUM(Tabelle2[[#This Row],[Oct 23 CF]:[Dec 23 CF]])</f>
        <v>0</v>
      </c>
      <c r="CS147" s="95">
        <f>SUM(Tabelle2[[#This Row],[Jan 24 CF]:[Mar 24 CF]])</f>
        <v>0</v>
      </c>
      <c r="CT147" s="95">
        <f>SUM(Tabelle2[[#This Row],[Apr 24 CF]:[Jun 24 CF]])</f>
        <v>0</v>
      </c>
      <c r="CU147" s="95">
        <f>SUM(Tabelle2[[#This Row],[Jul 24 CF]:[Sep 24 CF]])</f>
        <v>0</v>
      </c>
      <c r="CV147" s="95">
        <f>SUM(Tabelle2[[#This Row],[Oct 24 CF]:[Dec 24 CF]])</f>
        <v>0</v>
      </c>
      <c r="CW147" s="98">
        <v>4822</v>
      </c>
      <c r="CX147" s="275">
        <v>6073</v>
      </c>
      <c r="CY147" s="98">
        <v>2713</v>
      </c>
      <c r="CZ147" s="52">
        <v>5588</v>
      </c>
      <c r="DA147" s="52">
        <f>SUM(Tabelle2[[#This Row],[Jan 22 CF]:[Dec 22 CF]])</f>
        <v>3286</v>
      </c>
      <c r="DB147" s="98">
        <f>SUM(Tabelle2[[#This Row],[Jan 23 CF]:[Dec 23 CF]])</f>
        <v>2885</v>
      </c>
      <c r="DC147" s="98">
        <f>SUM(Tabelle2[[#This Row],[Jan 24 CF]:[Dec 24 CF]])</f>
        <v>0</v>
      </c>
      <c r="DD147" s="98">
        <v>0</v>
      </c>
      <c r="DE147" s="98">
        <v>0</v>
      </c>
      <c r="DF147" s="98">
        <v>0</v>
      </c>
      <c r="DG147" s="98">
        <v>0</v>
      </c>
      <c r="DH147" s="98">
        <v>0</v>
      </c>
      <c r="DI147" s="98">
        <v>0</v>
      </c>
      <c r="DJ147" s="98">
        <v>0</v>
      </c>
      <c r="DK147" s="98">
        <v>0</v>
      </c>
      <c r="DL147" s="98">
        <v>0</v>
      </c>
      <c r="DM147" s="98">
        <v>0</v>
      </c>
      <c r="DN147" s="95"/>
      <c r="DO147" s="95"/>
      <c r="DP147" s="226">
        <v>0.95</v>
      </c>
      <c r="DQ147" s="226">
        <v>0.92500000000000004</v>
      </c>
      <c r="DR147" s="226">
        <v>0.8</v>
      </c>
      <c r="DS147" s="226">
        <v>0.85</v>
      </c>
      <c r="DT147" s="226">
        <v>0.9</v>
      </c>
      <c r="DU147" s="226">
        <v>0.9</v>
      </c>
      <c r="DV147" s="226">
        <v>0.9</v>
      </c>
      <c r="DW147" s="226">
        <v>0.9</v>
      </c>
      <c r="DX147" s="226">
        <v>0.9</v>
      </c>
      <c r="DY147" s="226">
        <v>0.9</v>
      </c>
      <c r="DZ147" s="226">
        <v>0.9</v>
      </c>
      <c r="EA147" s="226">
        <v>0.88</v>
      </c>
      <c r="EB147" s="226">
        <v>0.9</v>
      </c>
      <c r="EC147" s="226">
        <v>0.93</v>
      </c>
      <c r="ED147" s="226">
        <v>0.93</v>
      </c>
      <c r="EE147" s="226">
        <v>0.9</v>
      </c>
      <c r="EF147" s="316">
        <v>0.9</v>
      </c>
      <c r="EG147" s="316">
        <v>0.9</v>
      </c>
      <c r="EH147" s="316">
        <v>0</v>
      </c>
      <c r="EI147" s="226">
        <v>0.95</v>
      </c>
      <c r="EJ147" s="226">
        <v>0.95</v>
      </c>
      <c r="EK147" s="226">
        <v>0.95</v>
      </c>
      <c r="EL147" s="226">
        <v>0.97499999999999998</v>
      </c>
      <c r="EM147" s="226">
        <v>0.95</v>
      </c>
      <c r="EN147" s="226">
        <v>0.9</v>
      </c>
      <c r="EO147" s="226">
        <v>0.9</v>
      </c>
      <c r="EP147" s="226">
        <v>0.9</v>
      </c>
      <c r="EQ147" s="226">
        <v>0.9</v>
      </c>
      <c r="ER147" s="226">
        <v>0.9</v>
      </c>
      <c r="ES147" s="226">
        <v>0.9</v>
      </c>
      <c r="ET147" s="226">
        <v>0.9</v>
      </c>
      <c r="EU147" s="226">
        <v>0.9</v>
      </c>
      <c r="EV147" s="226">
        <v>0.9</v>
      </c>
      <c r="EW147" s="226">
        <v>0.9</v>
      </c>
      <c r="EX147" s="226">
        <v>0.9</v>
      </c>
      <c r="EY147" s="226">
        <v>0.9</v>
      </c>
      <c r="EZ147" s="316">
        <v>0</v>
      </c>
      <c r="FA147" s="226">
        <v>0.9</v>
      </c>
      <c r="FB147" s="226">
        <v>0.9</v>
      </c>
      <c r="FC147" s="226">
        <v>0.9</v>
      </c>
      <c r="FD147" s="226">
        <v>0.9</v>
      </c>
      <c r="FE147" s="226">
        <v>0.9</v>
      </c>
      <c r="FF147" s="226">
        <v>0</v>
      </c>
      <c r="FG147" s="226">
        <v>0</v>
      </c>
      <c r="FH147" s="226">
        <v>0</v>
      </c>
      <c r="FI147" s="226">
        <v>0</v>
      </c>
      <c r="FJ147" s="226">
        <v>0</v>
      </c>
      <c r="FK147" s="226">
        <v>0</v>
      </c>
      <c r="FL147" s="226">
        <v>0</v>
      </c>
      <c r="FM147" s="195">
        <f t="shared" si="114"/>
        <v>-3</v>
      </c>
      <c r="FN147" s="195">
        <f t="shared" si="115"/>
        <v>0</v>
      </c>
      <c r="FO147" s="195">
        <f t="shared" si="116"/>
        <v>-2</v>
      </c>
      <c r="FP147" s="195">
        <f t="shared" si="117"/>
        <v>0</v>
      </c>
      <c r="FQ147" s="195">
        <f t="shared" si="118"/>
        <v>-13</v>
      </c>
      <c r="FR147" s="195">
        <f t="shared" si="119"/>
        <v>0</v>
      </c>
      <c r="FS147" s="195">
        <f t="shared" si="120"/>
        <v>1202</v>
      </c>
      <c r="FT147" s="95">
        <f t="shared" si="121"/>
        <v>198</v>
      </c>
      <c r="FU147" s="95">
        <f t="shared" si="122"/>
        <v>0</v>
      </c>
      <c r="FV147" s="95">
        <f t="shared" si="123"/>
        <v>700</v>
      </c>
      <c r="FW147" s="95">
        <f t="shared" si="124"/>
        <v>1204</v>
      </c>
      <c r="FX147" s="95">
        <f t="shared" si="125"/>
        <v>0</v>
      </c>
      <c r="FY147" s="95">
        <f t="shared" si="126"/>
        <v>700</v>
      </c>
      <c r="FZ147" s="95">
        <f t="shared" si="127"/>
        <v>0</v>
      </c>
      <c r="GA147" s="95">
        <f t="shared" si="107"/>
        <v>-5</v>
      </c>
      <c r="GB147" s="95">
        <f t="shared" si="108"/>
        <v>1000</v>
      </c>
      <c r="GC147" s="95">
        <f t="shared" si="109"/>
        <v>1050</v>
      </c>
      <c r="GD147" s="95">
        <f t="shared" si="110"/>
        <v>140</v>
      </c>
      <c r="GE147" s="95">
        <f t="shared" si="111"/>
        <v>0</v>
      </c>
      <c r="GF147" s="95">
        <f t="shared" si="112"/>
        <v>0</v>
      </c>
      <c r="GG147" s="95">
        <f t="shared" si="113"/>
        <v>0</v>
      </c>
      <c r="GH147" s="95">
        <f t="shared" si="128"/>
        <v>0</v>
      </c>
      <c r="GI147" s="95">
        <f>BW147*Tabelle2[[#This Row],[Nov 2023 AF]]</f>
        <v>0</v>
      </c>
      <c r="GJ147" s="95">
        <f>BX147*Tabelle2[[#This Row],[Dec 2023 AF]]</f>
        <v>0</v>
      </c>
      <c r="GK147" s="95">
        <f>BY147*Tabelle2[[#This Row],[Jan 2024 AF]]</f>
        <v>0</v>
      </c>
      <c r="GL147" s="95">
        <f>BZ147*Tabelle2[[#This Row],[Feb 2024 AF]]</f>
        <v>0</v>
      </c>
      <c r="GM147" s="95">
        <f>CA147*Tabelle2[[#This Row],[Mar 2024 AF]]</f>
        <v>0</v>
      </c>
      <c r="GN147" s="95">
        <f>CB147*Tabelle2[[#This Row],[Apr 2024 AF]]</f>
        <v>0</v>
      </c>
      <c r="GO147" s="95">
        <f>CC147*Tabelle2[[#This Row],[May 2024 AF]]</f>
        <v>0</v>
      </c>
      <c r="GP147" s="95">
        <f>CD147*Tabelle2[[#This Row],[Jun 2024 AF]]</f>
        <v>0</v>
      </c>
      <c r="GQ147" s="95">
        <f>CE147*Tabelle2[[#This Row],[Jul 2024 AF]]</f>
        <v>0</v>
      </c>
      <c r="GR147" s="95">
        <f>CF147*Tabelle2[[#This Row],[Aug 2024 AF]]</f>
        <v>0</v>
      </c>
      <c r="GS147" s="95">
        <f>CG147*Tabelle2[[#This Row],[Sep 2024 AF]]</f>
        <v>0</v>
      </c>
      <c r="GT147" s="95">
        <f>CH147*Tabelle2[[#This Row],[Oct 2024 AF]]</f>
        <v>0</v>
      </c>
      <c r="GU147" s="95">
        <f>CI147*Tabelle2[[#This Row],[Nov 2024 AF]]</f>
        <v>0</v>
      </c>
      <c r="GV147" s="95">
        <f>CJ147*Tabelle2[[#This Row],[Dec 2024 AF]]</f>
        <v>0</v>
      </c>
      <c r="GW147" s="95">
        <f>SUM(Tabelle2[[#This Row],[Jan 22 NF]:[Mar 22 NF]])</f>
        <v>-5</v>
      </c>
      <c r="GX147" s="95">
        <f>SUM(Tabelle2[[#This Row],[Apr 22 NF]:[Jun 22 NF]])</f>
        <v>-13</v>
      </c>
      <c r="GY147" s="95">
        <f>SUM(Tabelle2[[#This Row],[Jul 22 NF]:[Sep 22 NF]])</f>
        <v>1400</v>
      </c>
      <c r="GZ147" s="95">
        <f>SUM(Tabelle2[[#This Row],[Oct 22 NF]:[Dec 22 NF]])</f>
        <v>1904</v>
      </c>
      <c r="HA147" s="98">
        <f>SUM(Tabelle2[[#This Row],[Jan 23 NF]:[Mar 23 NF]])</f>
        <v>695</v>
      </c>
      <c r="HB147" s="98">
        <f>SUM(Tabelle2[[#This Row],[Apr 23 NF]:[Jun 23 NF]])</f>
        <v>2190</v>
      </c>
      <c r="HC147" s="98">
        <f>SUM(Tabelle2[[#This Row],[Jul 23 NF]:[Sep 23 NF]])</f>
        <v>0</v>
      </c>
      <c r="HD147" s="98">
        <f>SUM(Tabelle2[[#This Row],[Oct 23 NF]:[Dec 23 NF]])</f>
        <v>0</v>
      </c>
      <c r="HE147" s="95">
        <f>SUM(Tabelle2[[#This Row],[Jan 24 NF]:[Mar 24 NF]])</f>
        <v>0</v>
      </c>
      <c r="HF147" s="98">
        <f>SUM(Tabelle2[[#This Row],[Apr 24 NF]:[Jun 24 NF]])</f>
        <v>0</v>
      </c>
      <c r="HG147" s="98">
        <f>SUM(Tabelle2[[#This Row],[Jul 24 NF]:[Sep 24 NF]])</f>
        <v>0</v>
      </c>
      <c r="HH147" s="98">
        <f>SUM(Tabelle2[[#This Row],[Oct 24 NF]:[Dec 24 NF]])</f>
        <v>0</v>
      </c>
      <c r="HI147" s="95">
        <v>0</v>
      </c>
      <c r="HJ147" s="95">
        <v>0</v>
      </c>
      <c r="HK147" s="95">
        <v>0</v>
      </c>
      <c r="HL147" s="95">
        <v>0</v>
      </c>
      <c r="HM147" s="95">
        <v>0</v>
      </c>
      <c r="HN147" s="95">
        <v>0</v>
      </c>
      <c r="HO147" s="95">
        <v>0</v>
      </c>
      <c r="HP147" s="95">
        <v>0</v>
      </c>
      <c r="HQ147" s="95">
        <v>0</v>
      </c>
      <c r="HR147" s="95">
        <v>0</v>
      </c>
      <c r="HS147" s="95">
        <v>0</v>
      </c>
      <c r="HT147" s="95">
        <v>2100</v>
      </c>
      <c r="HU147" s="95">
        <v>4537</v>
      </c>
      <c r="HV147" s="98">
        <v>4822</v>
      </c>
      <c r="HW147" s="98">
        <v>6073</v>
      </c>
      <c r="HX147" s="98">
        <v>2713</v>
      </c>
      <c r="HY147" s="98">
        <v>5588</v>
      </c>
      <c r="HZ147" s="98">
        <f>SUM(Tabelle2[[#This Row],[Jan 22 NF]:[Dec 22 NF]])</f>
        <v>3286</v>
      </c>
      <c r="IA147" s="98">
        <f>SUM(Tabelle2[[#This Row],[Jan 23 NF]:[Dec 23 NF]])</f>
        <v>2885</v>
      </c>
      <c r="IB147" s="98">
        <f>SUM(Tabelle2[[#This Row],[Jan 24 NF]:[Dec 24 NF]])</f>
        <v>0</v>
      </c>
      <c r="IC147" s="98">
        <f>IFERROR(Tabelle2[[#This Row],[2025 CF]]*Tabelle2[[#This Row],[2025 AF]],0)</f>
        <v>0</v>
      </c>
      <c r="ID147" s="98">
        <f>IFERROR(Tabelle2[[#This Row],[2026 CF]]*Tabelle2[[#This Row],[2026 AF]],0)</f>
        <v>0</v>
      </c>
      <c r="IE147" s="98">
        <f>IFERROR(Tabelle2[[#This Row],[2027 CF]]*Tabelle2[[#This Row],[2027 AF]],0)</f>
        <v>0</v>
      </c>
      <c r="IF147" s="98">
        <f>IFERROR(Tabelle2[[#This Row],[2028 CF]]*Tabelle2[[#This Row],[2028 AF]],0)</f>
        <v>0</v>
      </c>
      <c r="IG147" s="98">
        <f>IFERROR(Tabelle2[[#This Row],[2029 CF]]*Tabelle2[[#This Row],[2029 AF]],0)</f>
        <v>0</v>
      </c>
      <c r="IH147" s="98">
        <f>IFERROR(Tabelle2[[#This Row],[2030 CF]]*Tabelle2[[#This Row],[2030 AF]],0)</f>
        <v>0</v>
      </c>
      <c r="II147" s="98">
        <f>IFERROR(Tabelle2[[#This Row],[2031 CF]]*Tabelle2[[#This Row],[2031 AF]],0)</f>
        <v>0</v>
      </c>
      <c r="IJ147" s="98">
        <f>IFERROR(Tabelle2[[#This Row],[2032 CF]]*Tabelle2[[#This Row],[2032 AF]],0)</f>
        <v>0</v>
      </c>
      <c r="IK147" s="98">
        <f>IFERROR(Tabelle2[[#This Row],[2033 CF]]*Tabelle2[[#This Row],[2033 AF]],0)</f>
        <v>0</v>
      </c>
      <c r="IL147" s="98">
        <f>IFERROR(Tabelle2[[#This Row],[2034 CF]]*Tabelle2[[#This Row],[2034 AF]],0)</f>
        <v>0</v>
      </c>
      <c r="IM147" s="98">
        <f>IFERROR(Tabelle2[[#This Row],[2035 CF]]*Tabelle2[[#This Row],[2035 AF]],0)</f>
        <v>0</v>
      </c>
      <c r="IN147" s="51">
        <v>504.00000000000006</v>
      </c>
      <c r="IO147" s="51">
        <v>0</v>
      </c>
      <c r="IP147" s="51">
        <v>535.5</v>
      </c>
      <c r="IQ147" s="51">
        <v>0</v>
      </c>
      <c r="IR147" s="51">
        <v>567</v>
      </c>
      <c r="IS147" s="51">
        <v>567</v>
      </c>
      <c r="IT147" s="51">
        <v>0</v>
      </c>
      <c r="IU147" s="51">
        <v>630</v>
      </c>
      <c r="IV147" s="51">
        <v>0</v>
      </c>
      <c r="IW147" s="51">
        <v>567</v>
      </c>
      <c r="IX147" s="51">
        <v>567</v>
      </c>
      <c r="IY147" s="51">
        <v>0</v>
      </c>
      <c r="IZ147" s="199">
        <v>1039.5</v>
      </c>
      <c r="JA147" s="199">
        <v>1134</v>
      </c>
      <c r="JB147" s="199">
        <v>630</v>
      </c>
      <c r="JC147" s="199">
        <v>1134</v>
      </c>
      <c r="JD147" s="199">
        <v>3937.5</v>
      </c>
      <c r="JE147" s="196">
        <v>0</v>
      </c>
      <c r="JF147" s="196">
        <v>0</v>
      </c>
      <c r="JG147" s="196">
        <v>0</v>
      </c>
      <c r="JH147" s="196">
        <v>0</v>
      </c>
      <c r="JI147" s="196">
        <v>0</v>
      </c>
      <c r="JJ147" s="196">
        <v>0</v>
      </c>
      <c r="JK147" s="196">
        <v>0</v>
      </c>
      <c r="JL147" s="196">
        <v>0</v>
      </c>
      <c r="JM147" s="196">
        <v>0</v>
      </c>
      <c r="JN147" s="196">
        <v>0</v>
      </c>
      <c r="JO147" s="196">
        <v>0</v>
      </c>
      <c r="JP147" s="196">
        <v>0</v>
      </c>
      <c r="JQ147" s="196">
        <f>SUM(Tabelle2[[#This Row],[Jan-23B]:[Mar-23B]])</f>
        <v>0</v>
      </c>
      <c r="JR147" s="196">
        <f>SUM(Tabelle2[[#This Row],[Apr-23B]:[Jun-23B]])</f>
        <v>0</v>
      </c>
      <c r="JS147" s="196">
        <f>SUM(Tabelle2[[#This Row],[Jul-23B]:[Sep-23B]])</f>
        <v>0</v>
      </c>
      <c r="JT147" s="196">
        <f>SUM(Tabelle2[[#This Row],[Oct-23B]:[Dec-23B]])</f>
        <v>0</v>
      </c>
      <c r="JU147" s="196">
        <f>SUM(Tabelle2[[#This Row],[1Q23 B1]:[4Q23 B]])</f>
        <v>0</v>
      </c>
      <c r="JV147" s="196">
        <v>0</v>
      </c>
      <c r="JW147" s="196">
        <v>0</v>
      </c>
      <c r="JX147" s="196">
        <v>0</v>
      </c>
      <c r="JY147" s="196">
        <v>0</v>
      </c>
      <c r="JZ147" s="196">
        <v>0</v>
      </c>
      <c r="KA147" s="196">
        <v>0</v>
      </c>
      <c r="KB147" s="196">
        <v>0</v>
      </c>
      <c r="KC147" s="196">
        <v>0</v>
      </c>
      <c r="KD147" s="196">
        <v>0</v>
      </c>
      <c r="KE147" s="196">
        <v>0</v>
      </c>
      <c r="KF147" s="196" t="str">
        <f>IF(SUM(Tabelle2[[#This Row],[2018 NF]:[2028 NF]],Tabelle2[[#This Row],[2023 B]])&gt;0,"yes","no")</f>
        <v>yes</v>
      </c>
      <c r="KG147" s="196" t="str">
        <f>IFERROR(INDEX(Tabelle2[[#Headers],[2005 NF]:[2034 NF]],MATCH(TRUE,INDEX(Tabelle2[[#This Row],[2005 NF]:[2034 NF]]&gt;1000,),0)),0)</f>
        <v>2016 NF</v>
      </c>
      <c r="KH147" s="196" t="str">
        <f>IFERROR(LOOKUP(2,1/(Tabelle2[[#This Row],[2005 NF]:[2035 NF]]&gt;1000),Tabelle2[[#Headers],[2005 NF]:[2035 NF]]),0)</f>
        <v>2023 NF</v>
      </c>
      <c r="KI147" s="196">
        <f>SUM(Tabelle2[[#This Row],[Jan 23 NF]:[Mar 23 NF]])</f>
        <v>695</v>
      </c>
      <c r="KJ147" s="196">
        <f>SUM(Tabelle2[[#This Row],[Jan-23B]:[Mar-23B]])</f>
        <v>0</v>
      </c>
      <c r="KK147" s="52">
        <v>-0.20943918499999997</v>
      </c>
      <c r="KL147" s="52">
        <v>0</v>
      </c>
      <c r="KM147" s="52">
        <v>-0.13962612333333332</v>
      </c>
      <c r="KN147" s="52">
        <v>0</v>
      </c>
      <c r="KO147" s="52">
        <v>-0.90756980166666656</v>
      </c>
      <c r="KP147" s="52">
        <v>0</v>
      </c>
      <c r="KQ147" s="52">
        <v>83.915300123333324</v>
      </c>
      <c r="KR147" s="52">
        <v>13.82298621</v>
      </c>
      <c r="KS147" s="52">
        <v>0</v>
      </c>
      <c r="KT147" s="52">
        <v>48.86914316666666</v>
      </c>
      <c r="KU147" s="52">
        <v>84.054926246666668</v>
      </c>
      <c r="KV147" s="52">
        <v>0</v>
      </c>
      <c r="KW147" s="52">
        <v>48.86914316666666</v>
      </c>
      <c r="KX147" s="52">
        <v>0</v>
      </c>
      <c r="KY147" s="52">
        <v>-0.34906530833333332</v>
      </c>
      <c r="KZ147" s="52">
        <v>69.813061666666655</v>
      </c>
      <c r="LA147" s="52" t="e">
        <f>$AV147*2.204623/#REF!*$AP147*Tabelle2[[#This Row],[May 23 NF]]</f>
        <v>#REF!</v>
      </c>
      <c r="LB147" s="52" t="e">
        <f>$AV147*2.204623/#REF!*$AP147*Tabelle2[[#This Row],[Jun 23 NF]]</f>
        <v>#REF!</v>
      </c>
      <c r="LC147" s="52" t="e">
        <f>$AV147*2.204623/#REF!*$AP147*Tabelle2[[#This Row],[Jul 23 NF]]</f>
        <v>#REF!</v>
      </c>
      <c r="LD147" s="52" t="e">
        <f>$AV147*2.204623/#REF!*$AP147*Tabelle2[[#This Row],[Aug 23 NF]]</f>
        <v>#REF!</v>
      </c>
      <c r="LE147" s="52" t="e">
        <f>$AV147*2.204623/#REF!*$AP147*Tabelle2[[#This Row],[Sep 23 NF]]</f>
        <v>#REF!</v>
      </c>
      <c r="LF147" s="52" t="e">
        <f>$AV147*2.204623/#REF!*$AP147*Tabelle2[[#This Row],[Oct 23 NF]]</f>
        <v>#REF!</v>
      </c>
      <c r="LG147" s="52" t="e">
        <f>$AV147*2.204623/#REF!*$AP147*Tabelle2[[#This Row],[Nov 23 NF]]</f>
        <v>#REF!</v>
      </c>
      <c r="LH147" s="52" t="e">
        <f>$AV147*2.204623/#REF!*$AP147*Tabelle2[[#This Row],[Dec 23 NF]]</f>
        <v>#REF!</v>
      </c>
      <c r="LI147" s="52" t="e">
        <f>$AV147*2.204623/#REF!*$AP147*Tabelle2[[#This Row],[Jan 24 NF]]</f>
        <v>#REF!</v>
      </c>
      <c r="LJ147" s="52" t="e">
        <f>$AV147*2.204623/#REF!*$AP147*Tabelle2[[#This Row],[Feb 24 NF]]</f>
        <v>#REF!</v>
      </c>
      <c r="LK147" s="52" t="e">
        <f>$AV147*2.204623/#REF!*$AP147*Tabelle2[[#This Row],[Mar 24 NF]]</f>
        <v>#REF!</v>
      </c>
      <c r="LL147" s="52" t="e">
        <f>$AV147*2.204623/#REF!*$AP147*Tabelle2[[#This Row],[Apr 24 NF]]</f>
        <v>#REF!</v>
      </c>
      <c r="LM147" s="52" t="e">
        <f>$AV147*2.204623/#REF!*$AP147*Tabelle2[[#This Row],[May 24 NF]]</f>
        <v>#REF!</v>
      </c>
      <c r="LN147" s="52" t="e">
        <f>$AV147*2.204623/#REF!*$AP147*Tabelle2[[#This Row],[Jun 24 NF]]</f>
        <v>#REF!</v>
      </c>
      <c r="LO147" s="52" t="e">
        <f>$AV147*2.204623/#REF!*$AP147*Tabelle2[[#This Row],[Jul 24 NF]]</f>
        <v>#REF!</v>
      </c>
      <c r="LP147" s="52" t="e">
        <f>$AV147*2.204623/#REF!*$AP147*Tabelle2[[#This Row],[Aug 24 NF]]</f>
        <v>#REF!</v>
      </c>
      <c r="LQ147" s="52" t="e">
        <f>$AV147*2.204623/#REF!*$AP147*Tabelle2[[#This Row],[Sep 24 NF]]</f>
        <v>#REF!</v>
      </c>
      <c r="LR147" s="52" t="e">
        <f>$AV147*2.204623/#REF!*$AP147*Tabelle2[[#This Row],[Oct 24 NF]]</f>
        <v>#REF!</v>
      </c>
      <c r="LS147" s="52" t="e">
        <f>$AV147*2.204623/#REF!*$AP147*Tabelle2[[#This Row],[Nov 24 NF]]</f>
        <v>#REF!</v>
      </c>
      <c r="LT147" s="52" t="e">
        <f>$AV147*2.204623/#REF!*$AP147*Tabelle2[[#This Row],[Dec 24 NF]]</f>
        <v>#REF!</v>
      </c>
      <c r="LU147" s="198">
        <f>SUM(Tabelle2[[#This Row],[Jan 22 EV]:[Mar 22 EV]])</f>
        <v>-0.34906530833333327</v>
      </c>
      <c r="LV147" s="198">
        <f>SUM(Tabelle2[[#This Row],[Apr 22 EV]:[Jun 22 EV]])</f>
        <v>-0.90756980166666656</v>
      </c>
      <c r="LW147" s="198">
        <f>SUM(Tabelle2[[#This Row],[Jul 22 EV]:[Sep 22 EV]])</f>
        <v>97.73828633333332</v>
      </c>
      <c r="LX147" s="198">
        <f>SUM(Tabelle2[[#This Row],[Oct 22 EV]:[Dec 22 EV]])</f>
        <v>132.92406941333331</v>
      </c>
      <c r="LY147" s="198">
        <f>SUM(Tabelle2[[#This Row],[Jan 23 EV]:[Mar 23 EV]])</f>
        <v>48.52007785833333</v>
      </c>
      <c r="LZ147" s="198" t="e">
        <f>SUM(Tabelle2[[#This Row],[Apr 23 EV]:[Jun 23 EV]])</f>
        <v>#REF!</v>
      </c>
      <c r="MA147" s="198" t="e">
        <f>SUM(Tabelle2[[#This Row],[Jul 23 EV]:[Sep 23 EV]])</f>
        <v>#REF!</v>
      </c>
      <c r="MB147" s="198" t="e">
        <f>SUM(Tabelle2[[#This Row],[Oct 23 EV]:[Dec 23 EV]])</f>
        <v>#REF!</v>
      </c>
      <c r="MC147" s="198" t="e">
        <f>SUM(Tabelle2[[#This Row],[Jan 24 EV]:[Mar 24 EV]])</f>
        <v>#REF!</v>
      </c>
      <c r="MD147" s="198" t="e">
        <f>SUM(Tabelle2[[#This Row],[Apr 24 EV]:[Jun 24 EV]])</f>
        <v>#REF!</v>
      </c>
      <c r="ME147" s="198" t="e">
        <f>SUM(Tabelle2[[#This Row],[Jul 24 EV]:[Sep 24 EV]])</f>
        <v>#REF!</v>
      </c>
      <c r="MF147" s="198" t="e">
        <f>SUM(Tabelle2[[#This Row],[Oct 24 EV]:[Dec 24 EV]])</f>
        <v>#REF!</v>
      </c>
      <c r="MG147" s="68">
        <v>0</v>
      </c>
      <c r="MH147" s="68">
        <v>0</v>
      </c>
      <c r="MI147" s="68">
        <v>0</v>
      </c>
      <c r="MJ147" s="68">
        <v>0</v>
      </c>
      <c r="MK147" s="68">
        <v>0</v>
      </c>
      <c r="ML147" s="68">
        <v>0</v>
      </c>
      <c r="MM147" s="68">
        <v>0</v>
      </c>
      <c r="MN147" s="68">
        <v>0</v>
      </c>
      <c r="MO147" s="68">
        <v>0</v>
      </c>
      <c r="MP147" s="98">
        <v>146.60742949999999</v>
      </c>
      <c r="MQ147" s="98" t="e">
        <f>$AS147*2.204623/#REF!*$AP147*HU147</f>
        <v>#REF!</v>
      </c>
      <c r="MR147" s="98" t="e">
        <f>$AT147*2.204623/#REF!*$AP147*HV147</f>
        <v>#REF!</v>
      </c>
      <c r="MS147" s="98">
        <v>423.97472350166663</v>
      </c>
      <c r="MT147" s="98">
        <v>189.40283630166664</v>
      </c>
      <c r="MU147" s="98">
        <v>390.11538859333331</v>
      </c>
      <c r="MV147" s="98">
        <f>SUM(Tabelle2[[#This Row],[Jan 22 EV]:[Dec 22 EV]])</f>
        <v>229.40572063666664</v>
      </c>
      <c r="MW147" s="98" t="e">
        <f>SUM(Tabelle2[[#This Row],[Jan 23 EV]:[Dec 23 EV]])</f>
        <v>#REF!</v>
      </c>
      <c r="MX147" s="98" t="e">
        <f>SUM(Tabelle2[[#This Row],[Jan 24 EV]:[Dec 24 EV]])</f>
        <v>#REF!</v>
      </c>
      <c r="MY147" s="98">
        <f t="shared" si="95"/>
        <v>0</v>
      </c>
      <c r="MZ147" s="98">
        <f t="shared" si="96"/>
        <v>0</v>
      </c>
      <c r="NA147" s="98">
        <f t="shared" si="97"/>
        <v>0</v>
      </c>
      <c r="NB147" s="98">
        <f t="shared" si="98"/>
        <v>0</v>
      </c>
      <c r="NC147" s="52">
        <v>35.18578308</v>
      </c>
      <c r="ND147" s="52">
        <v>0</v>
      </c>
      <c r="NE147" s="52">
        <v>37.384894522499998</v>
      </c>
      <c r="NF147" s="52">
        <v>0</v>
      </c>
      <c r="NG147" s="52">
        <v>39.584005964999996</v>
      </c>
      <c r="NH147" s="52">
        <v>39.584005964999996</v>
      </c>
      <c r="NI147" s="52">
        <v>0</v>
      </c>
      <c r="NJ147" s="52">
        <v>43.982228849999998</v>
      </c>
      <c r="NK147" s="52">
        <v>0</v>
      </c>
      <c r="NL147" s="52">
        <v>39.584005964999996</v>
      </c>
      <c r="NM147" s="52">
        <v>39.584005964999996</v>
      </c>
      <c r="NN147" s="52">
        <v>0</v>
      </c>
      <c r="NO147" s="198">
        <f t="shared" si="102"/>
        <v>72.570677602499998</v>
      </c>
      <c r="NP147" s="198">
        <f t="shared" si="103"/>
        <v>79.168011929999992</v>
      </c>
      <c r="NQ147" s="198">
        <f t="shared" si="104"/>
        <v>43.982228849999998</v>
      </c>
      <c r="NR147" s="198">
        <f t="shared" si="105"/>
        <v>79.168011929999992</v>
      </c>
      <c r="NS147" s="198">
        <f t="shared" si="106"/>
        <v>274.88893031249995</v>
      </c>
      <c r="NT147" s="198">
        <v>0</v>
      </c>
      <c r="NU147" s="198">
        <v>0</v>
      </c>
      <c r="NV147" s="198">
        <v>0</v>
      </c>
      <c r="NW147" s="198">
        <v>0</v>
      </c>
      <c r="NX147" s="198">
        <v>0</v>
      </c>
      <c r="NY147" s="198">
        <v>0</v>
      </c>
      <c r="NZ147" s="198">
        <v>0</v>
      </c>
      <c r="OA147" s="198">
        <v>0</v>
      </c>
      <c r="OB147" s="198">
        <v>0</v>
      </c>
      <c r="OC147" s="198">
        <v>0</v>
      </c>
      <c r="OD147" s="198">
        <v>0</v>
      </c>
      <c r="OE147" s="198">
        <v>0</v>
      </c>
      <c r="OF147" s="198">
        <f>SUM(Tabelle2[[#This Row],[Jan 23 B EV]:[Mar 23 B EV]])</f>
        <v>0</v>
      </c>
      <c r="OG147" s="198">
        <f>SUM(Tabelle2[[#This Row],[Apr 23 B EV]:[Jun 23 B EV]])</f>
        <v>0</v>
      </c>
      <c r="OH147" s="198">
        <f>SUM(Tabelle2[[#This Row],[Jul 23 B EV]:[Sep 23 B EV]])</f>
        <v>0</v>
      </c>
      <c r="OI147" s="198">
        <f>SUM(Tabelle2[[#This Row],[Oct 23 B EV]:[Dec 23 B EV]])</f>
        <v>0</v>
      </c>
      <c r="OJ147" s="198">
        <f>SUM(Tabelle2[[#This Row],[Jan 23 B EV]:[Dec 23 B EV]])</f>
        <v>0</v>
      </c>
      <c r="OK147" s="68"/>
      <c r="OL147" s="68"/>
      <c r="OM147" s="43" t="s">
        <v>973</v>
      </c>
      <c r="ON147" s="43">
        <v>0</v>
      </c>
      <c r="OO147" s="43">
        <v>0</v>
      </c>
      <c r="OP147" s="43">
        <v>0</v>
      </c>
      <c r="OQ147" s="68"/>
      <c r="OR147" s="68"/>
      <c r="OS147" s="68"/>
      <c r="OT147" s="68"/>
      <c r="OU147" s="68"/>
      <c r="OV147" s="68"/>
      <c r="OW147" s="68"/>
      <c r="OX147" s="198" t="s">
        <v>1229</v>
      </c>
      <c r="OY147" s="198" t="s">
        <v>1229</v>
      </c>
      <c r="OZ147" s="198" t="s">
        <v>1229</v>
      </c>
      <c r="PA147" s="198" t="s">
        <v>1229</v>
      </c>
      <c r="PB147" s="353" t="s">
        <v>1229</v>
      </c>
      <c r="PC147" s="130" t="s">
        <v>57</v>
      </c>
      <c r="PD147" s="53" t="s">
        <v>40</v>
      </c>
      <c r="PE147" s="53" t="s">
        <v>159</v>
      </c>
      <c r="PF147" s="53" t="s">
        <v>39</v>
      </c>
      <c r="PG147" s="53">
        <v>0</v>
      </c>
      <c r="PH147" s="53">
        <v>0</v>
      </c>
      <c r="PI147" s="53">
        <v>1</v>
      </c>
      <c r="PJ147" s="53" t="s">
        <v>39</v>
      </c>
      <c r="PK147" s="53">
        <v>0</v>
      </c>
      <c r="PL147" s="53">
        <v>0</v>
      </c>
      <c r="PM147" s="334"/>
      <c r="PN147" s="53" t="s">
        <v>979</v>
      </c>
      <c r="PO147" s="53" t="s">
        <v>17</v>
      </c>
      <c r="PP147" s="200">
        <v>2579.1424208577623</v>
      </c>
      <c r="PQ147" s="56">
        <v>2390.5855887510174</v>
      </c>
      <c r="PR147" s="56">
        <v>2563.0833333333335</v>
      </c>
      <c r="PS147" s="56">
        <v>2595</v>
      </c>
      <c r="PT147" s="200">
        <v>2321.6666666666665</v>
      </c>
      <c r="PU147" s="200">
        <v>2229.5416666666665</v>
      </c>
      <c r="PV147" s="200">
        <v>2983.4976851851857</v>
      </c>
      <c r="PW147" s="200">
        <v>3542.4709444775326</v>
      </c>
      <c r="PX147" s="200" t="e">
        <f>IF($PI147=1,SUMIF(#REF!,$PF147,#REF!),SUMIF(#REF!,$PJ147,#REF!))</f>
        <v>#REF!</v>
      </c>
      <c r="PY147" s="200" t="e">
        <f>IF($PI147=1,SUMIF(#REF!,$PF147,#REF!),SUMIF(#REF!,$PJ147,#REF!))</f>
        <v>#REF!</v>
      </c>
      <c r="PZ147" s="200" t="e">
        <f>IF($PI147=1,SUMIF(#REF!,$PF147,#REF!),SUMIF(#REF!,$PJ147,#REF!))</f>
        <v>#REF!</v>
      </c>
      <c r="QA147" s="200" t="e">
        <f>IF($PI147=1,SUMIF(#REF!,$PF147,#REF!),SUMIF(#REF!,$PJ147,#REF!))</f>
        <v>#REF!</v>
      </c>
      <c r="QB147" s="200" t="e">
        <f>IF($PI147=1,SUMIF(#REF!,$PF147,#REF!),SUMIF(#REF!,$PJ147,#REF!))</f>
        <v>#REF!</v>
      </c>
      <c r="QC147" s="200" t="e">
        <f>IF($PI147=1,SUMIF(#REF!,$PF147,#REF!),SUMIF(#REF!,$PJ147,#REF!))</f>
        <v>#REF!</v>
      </c>
      <c r="QD147" s="57">
        <f t="shared" si="99"/>
        <v>2.7252675711761594</v>
      </c>
      <c r="QE147" s="57">
        <f t="shared" si="100"/>
        <v>2.9219149999999998</v>
      </c>
      <c r="QF147" s="57">
        <f t="shared" si="94"/>
        <v>2.9582999999999999</v>
      </c>
      <c r="QG147" s="57">
        <f t="shared" si="101"/>
        <v>2.6466999999999996</v>
      </c>
      <c r="QH147" s="57">
        <f t="shared" si="129"/>
        <v>2.5416774999999996</v>
      </c>
      <c r="QI147" s="57">
        <f t="shared" si="130"/>
        <v>3.4011873611111114</v>
      </c>
      <c r="QJ147" s="57">
        <f>IF(Tabelle2[[#This Row],[Index and Premium Usage]]=1,($AW147*(1+$AZ147))*(PW147*(1+$PG147)+$PH147)/1000,($AW147*(1+$AZ147))*(PW147*(1+$PG147)+$PK147)/1000)</f>
        <v>4.0384168767043871</v>
      </c>
      <c r="QK147" s="57" t="e">
        <f>IF($PI147=1,($AW147*(1+$AY147))*(PX147*(1+$PG147)+$PH147)/1000,($AW147*(1+$AZ147))*(PX147*(1+$PG147)+$PK147+Tabelle2[[#This Row],[Premium VW 2023]])/1000)</f>
        <v>#REF!</v>
      </c>
      <c r="QL147" s="57" t="e">
        <f t="shared" si="89"/>
        <v>#REF!</v>
      </c>
      <c r="QM147" s="57" t="e">
        <f t="shared" si="90"/>
        <v>#REF!</v>
      </c>
      <c r="QN147" s="57" t="e">
        <f t="shared" si="91"/>
        <v>#REF!</v>
      </c>
      <c r="QO147" s="57" t="e">
        <f t="shared" si="92"/>
        <v>#REF!</v>
      </c>
      <c r="QP147" s="57" t="e">
        <f t="shared" si="93"/>
        <v>#REF!</v>
      </c>
    </row>
    <row r="148" spans="1:458" ht="15" customHeight="1">
      <c r="A148" s="94" t="s">
        <v>832</v>
      </c>
      <c r="B148" s="94" t="s">
        <v>87</v>
      </c>
      <c r="C148" s="94" t="s">
        <v>1553</v>
      </c>
      <c r="D148" s="2" t="s">
        <v>108</v>
      </c>
      <c r="E148" s="173" t="s">
        <v>304</v>
      </c>
      <c r="F148" s="2" t="s">
        <v>304</v>
      </c>
      <c r="G148" s="2" t="s">
        <v>304</v>
      </c>
      <c r="H148" s="2" t="s">
        <v>1557</v>
      </c>
      <c r="I148" s="188" t="s">
        <v>372</v>
      </c>
      <c r="J148" s="2" t="s">
        <v>1400</v>
      </c>
      <c r="K148" s="2" t="s">
        <v>28</v>
      </c>
      <c r="L148" s="2" t="s">
        <v>28</v>
      </c>
      <c r="M148" s="2" t="s">
        <v>412</v>
      </c>
      <c r="N148" s="2">
        <v>0</v>
      </c>
      <c r="O148" s="6"/>
      <c r="P148" s="3">
        <v>0</v>
      </c>
      <c r="Q148" s="2">
        <v>0</v>
      </c>
      <c r="R148" s="2"/>
      <c r="S148" s="2"/>
      <c r="T148" s="94" t="s">
        <v>1282</v>
      </c>
      <c r="U148" s="2" t="s">
        <v>14</v>
      </c>
      <c r="V148" s="2"/>
      <c r="W148" s="2"/>
      <c r="X148" s="94"/>
      <c r="Y148" s="2" t="s">
        <v>257</v>
      </c>
      <c r="Z148" s="2" t="s">
        <v>261</v>
      </c>
      <c r="AA148" s="2" t="s">
        <v>413</v>
      </c>
      <c r="AB148" s="2" t="s">
        <v>1229</v>
      </c>
      <c r="AC148" s="2" t="s">
        <v>1035</v>
      </c>
      <c r="AD148" s="2"/>
      <c r="AE148" s="2"/>
      <c r="AF148" s="2" t="s">
        <v>119</v>
      </c>
      <c r="AG148" s="2">
        <v>0</v>
      </c>
      <c r="AH148" s="2">
        <v>0</v>
      </c>
      <c r="AI148" s="2">
        <v>0</v>
      </c>
      <c r="AJ148" s="2" t="s">
        <v>120</v>
      </c>
      <c r="AK148" s="21"/>
      <c r="AL148" s="13"/>
      <c r="AM148" s="13"/>
      <c r="AN148" s="13"/>
      <c r="AO148" s="13"/>
      <c r="AP148" s="13">
        <v>1</v>
      </c>
      <c r="AQ148" s="33"/>
      <c r="AR148" s="37">
        <v>1.59</v>
      </c>
      <c r="AS148" s="13">
        <v>1.59</v>
      </c>
      <c r="AT148" s="13">
        <v>1.59</v>
      </c>
      <c r="AU148" s="33">
        <v>1.59</v>
      </c>
      <c r="AV148" s="33">
        <v>1.59</v>
      </c>
      <c r="AW148" s="33">
        <v>1.59</v>
      </c>
      <c r="AX148" s="193"/>
      <c r="AY148" s="61">
        <v>0.2</v>
      </c>
      <c r="AZ148" s="61">
        <v>0.2</v>
      </c>
      <c r="BA148" s="96">
        <v>800</v>
      </c>
      <c r="BB148" s="96">
        <v>400</v>
      </c>
      <c r="BC148" s="96">
        <v>737</v>
      </c>
      <c r="BD148" s="96">
        <v>1140</v>
      </c>
      <c r="BE148" s="133">
        <v>-67</v>
      </c>
      <c r="BF148" s="133">
        <v>400</v>
      </c>
      <c r="BG148" s="133">
        <v>0</v>
      </c>
      <c r="BH148" s="133">
        <v>0</v>
      </c>
      <c r="BI148" s="133">
        <v>400</v>
      </c>
      <c r="BJ148" s="133">
        <v>1600</v>
      </c>
      <c r="BK148" s="133">
        <v>1600</v>
      </c>
      <c r="BL148" s="133">
        <v>3600</v>
      </c>
      <c r="BM148" s="96">
        <v>1600</v>
      </c>
      <c r="BN148" s="96">
        <v>0</v>
      </c>
      <c r="BO148" s="96">
        <v>-7</v>
      </c>
      <c r="BP148" s="96">
        <v>0</v>
      </c>
      <c r="BQ148" s="96">
        <v>0</v>
      </c>
      <c r="BR148" s="96">
        <v>0</v>
      </c>
      <c r="BS148" s="96">
        <v>0</v>
      </c>
      <c r="BT148" s="96">
        <v>0</v>
      </c>
      <c r="BU148" s="96">
        <v>0</v>
      </c>
      <c r="BV148" s="96">
        <v>0</v>
      </c>
      <c r="BW148" s="96">
        <v>0</v>
      </c>
      <c r="BX148" s="96">
        <v>0</v>
      </c>
      <c r="BY148" s="96">
        <v>0</v>
      </c>
      <c r="BZ148" s="96">
        <v>0</v>
      </c>
      <c r="CA148" s="96">
        <v>0</v>
      </c>
      <c r="CB148" s="96">
        <v>0</v>
      </c>
      <c r="CC148" s="96">
        <v>0</v>
      </c>
      <c r="CD148" s="96">
        <v>0</v>
      </c>
      <c r="CE148" s="96">
        <v>0</v>
      </c>
      <c r="CF148" s="96">
        <v>0</v>
      </c>
      <c r="CG148" s="96">
        <v>0</v>
      </c>
      <c r="CH148" s="96">
        <v>0</v>
      </c>
      <c r="CI148" s="96">
        <v>0</v>
      </c>
      <c r="CJ148" s="96">
        <v>0</v>
      </c>
      <c r="CK148" s="95">
        <f>SUM(Tabelle2[[#This Row],[Jan 22 CF]:[Mar 22 CF]])</f>
        <v>1937</v>
      </c>
      <c r="CL148" s="95">
        <f>SUM(Tabelle2[[#This Row],[Apr 22 CF]:[Jun 22 CF]])</f>
        <v>1473</v>
      </c>
      <c r="CM148" s="95">
        <f>SUM(Tabelle2[[#This Row],[Jul 22 CF]:[Sep 22 CF]])</f>
        <v>400</v>
      </c>
      <c r="CN148" s="95">
        <f>SUM(Tabelle2[[#This Row],[Oct 22 CF]:[Dec 22 CF]])</f>
        <v>6800</v>
      </c>
      <c r="CO148" s="95">
        <f>SUM(Tabelle2[[#This Row],[Jan 23 CF]:[Mar 23 CF]])</f>
        <v>1593</v>
      </c>
      <c r="CP148" s="95">
        <f>SUM(Tabelle2[[#This Row],[Apr 23 CF]:[Jun 23 CF]])</f>
        <v>0</v>
      </c>
      <c r="CQ148" s="95">
        <f>SUM(Tabelle2[[#This Row],[Jul 23 CF]:[Sep 23 CF]])</f>
        <v>0</v>
      </c>
      <c r="CR148" s="95">
        <f>SUM(Tabelle2[[#This Row],[Oct 23 CF]:[Dec 23 CF]])</f>
        <v>0</v>
      </c>
      <c r="CS148" s="95">
        <f>SUM(Tabelle2[[#This Row],[Jan 24 CF]:[Mar 24 CF]])</f>
        <v>0</v>
      </c>
      <c r="CT148" s="95">
        <f>SUM(Tabelle2[[#This Row],[Apr 24 CF]:[Jun 24 CF]])</f>
        <v>0</v>
      </c>
      <c r="CU148" s="95">
        <f>SUM(Tabelle2[[#This Row],[Jul 24 CF]:[Sep 24 CF]])</f>
        <v>0</v>
      </c>
      <c r="CV148" s="95">
        <f>SUM(Tabelle2[[#This Row],[Oct 24 CF]:[Dec 24 CF]])</f>
        <v>0</v>
      </c>
      <c r="CW148" s="98">
        <v>10813</v>
      </c>
      <c r="CX148" s="275">
        <v>6711</v>
      </c>
      <c r="CY148" s="98">
        <v>4364</v>
      </c>
      <c r="CZ148" s="52">
        <v>5989</v>
      </c>
      <c r="DA148" s="52">
        <f>SUM(Tabelle2[[#This Row],[Jan 22 CF]:[Dec 22 CF]])</f>
        <v>10610</v>
      </c>
      <c r="DB148" s="98">
        <f>SUM(Tabelle2[[#This Row],[Jan 23 CF]:[Dec 23 CF]])</f>
        <v>1593</v>
      </c>
      <c r="DC148" s="98">
        <f>SUM(Tabelle2[[#This Row],[Jan 24 CF]:[Dec 24 CF]])</f>
        <v>0</v>
      </c>
      <c r="DD148" s="98">
        <v>0</v>
      </c>
      <c r="DE148" s="98">
        <v>0</v>
      </c>
      <c r="DF148" s="98">
        <v>0</v>
      </c>
      <c r="DG148" s="98">
        <v>0</v>
      </c>
      <c r="DH148" s="98">
        <v>0</v>
      </c>
      <c r="DI148" s="98">
        <v>0</v>
      </c>
      <c r="DJ148" s="98">
        <v>0</v>
      </c>
      <c r="DK148" s="98">
        <v>0</v>
      </c>
      <c r="DL148" s="98">
        <v>0</v>
      </c>
      <c r="DM148" s="98">
        <v>0</v>
      </c>
      <c r="DN148" s="95"/>
      <c r="DO148" s="95"/>
      <c r="DP148" s="226">
        <v>0.95</v>
      </c>
      <c r="DQ148" s="226">
        <v>0.92500000000000004</v>
      </c>
      <c r="DR148" s="226">
        <v>0.8</v>
      </c>
      <c r="DS148" s="226">
        <v>0.85</v>
      </c>
      <c r="DT148" s="226">
        <v>0.9</v>
      </c>
      <c r="DU148" s="226">
        <v>0.9</v>
      </c>
      <c r="DV148" s="226">
        <v>0.9</v>
      </c>
      <c r="DW148" s="226">
        <v>0.9</v>
      </c>
      <c r="DX148" s="226">
        <v>0.9</v>
      </c>
      <c r="DY148" s="226">
        <v>0.9</v>
      </c>
      <c r="DZ148" s="226">
        <v>0.9</v>
      </c>
      <c r="EA148" s="226">
        <v>0.88</v>
      </c>
      <c r="EB148" s="226">
        <v>0.9</v>
      </c>
      <c r="EC148" s="226">
        <v>0.93</v>
      </c>
      <c r="ED148" s="226">
        <v>0.93</v>
      </c>
      <c r="EE148" s="226">
        <v>0.9</v>
      </c>
      <c r="EF148" s="316">
        <v>0.9</v>
      </c>
      <c r="EG148" s="316">
        <v>0.9</v>
      </c>
      <c r="EH148" s="316">
        <v>0</v>
      </c>
      <c r="EI148" s="226">
        <v>0.95</v>
      </c>
      <c r="EJ148" s="226">
        <v>0.95</v>
      </c>
      <c r="EK148" s="226">
        <v>0.95</v>
      </c>
      <c r="EL148" s="226">
        <v>0.97499999999999998</v>
      </c>
      <c r="EM148" s="226">
        <v>0.95</v>
      </c>
      <c r="EN148" s="226">
        <v>0.9</v>
      </c>
      <c r="EO148" s="226">
        <v>0.9</v>
      </c>
      <c r="EP148" s="226">
        <v>0.9</v>
      </c>
      <c r="EQ148" s="226">
        <v>0.9</v>
      </c>
      <c r="ER148" s="226">
        <v>0.9</v>
      </c>
      <c r="ES148" s="226">
        <v>0.9</v>
      </c>
      <c r="ET148" s="226">
        <v>0.9</v>
      </c>
      <c r="EU148" s="226">
        <v>0.9</v>
      </c>
      <c r="EV148" s="226">
        <v>0.9</v>
      </c>
      <c r="EW148" s="226">
        <v>0.9</v>
      </c>
      <c r="EX148" s="226">
        <v>0.9</v>
      </c>
      <c r="EY148" s="226">
        <v>0.9</v>
      </c>
      <c r="EZ148" s="316">
        <v>0</v>
      </c>
      <c r="FA148" s="226">
        <v>0.9</v>
      </c>
      <c r="FB148" s="226">
        <v>0.9</v>
      </c>
      <c r="FC148" s="226">
        <v>0.9</v>
      </c>
      <c r="FD148" s="226">
        <v>0.9</v>
      </c>
      <c r="FE148" s="226">
        <v>0.9</v>
      </c>
      <c r="FF148" s="226">
        <v>0</v>
      </c>
      <c r="FG148" s="226">
        <v>0</v>
      </c>
      <c r="FH148" s="226">
        <v>0</v>
      </c>
      <c r="FI148" s="226">
        <v>0</v>
      </c>
      <c r="FJ148" s="226">
        <v>0</v>
      </c>
      <c r="FK148" s="226">
        <v>0</v>
      </c>
      <c r="FL148" s="226">
        <v>0</v>
      </c>
      <c r="FM148" s="195">
        <f t="shared" si="114"/>
        <v>800</v>
      </c>
      <c r="FN148" s="195">
        <f t="shared" si="115"/>
        <v>400</v>
      </c>
      <c r="FO148" s="195">
        <f t="shared" si="116"/>
        <v>737</v>
      </c>
      <c r="FP148" s="195">
        <f t="shared" si="117"/>
        <v>1140</v>
      </c>
      <c r="FQ148" s="195">
        <f t="shared" si="118"/>
        <v>-67</v>
      </c>
      <c r="FR148" s="195">
        <f t="shared" si="119"/>
        <v>400</v>
      </c>
      <c r="FS148" s="195">
        <f t="shared" si="120"/>
        <v>0</v>
      </c>
      <c r="FT148" s="95">
        <f t="shared" si="121"/>
        <v>0</v>
      </c>
      <c r="FU148" s="95">
        <f t="shared" si="122"/>
        <v>400</v>
      </c>
      <c r="FV148" s="95">
        <f t="shared" si="123"/>
        <v>1600</v>
      </c>
      <c r="FW148" s="95">
        <f t="shared" si="124"/>
        <v>1600</v>
      </c>
      <c r="FX148" s="95">
        <f t="shared" si="125"/>
        <v>3600</v>
      </c>
      <c r="FY148" s="95">
        <f t="shared" si="126"/>
        <v>1600</v>
      </c>
      <c r="FZ148" s="95">
        <f t="shared" si="127"/>
        <v>0</v>
      </c>
      <c r="GA148" s="95">
        <f t="shared" si="107"/>
        <v>-7</v>
      </c>
      <c r="GB148" s="95">
        <f t="shared" si="108"/>
        <v>0</v>
      </c>
      <c r="GC148" s="95">
        <f t="shared" si="109"/>
        <v>0</v>
      </c>
      <c r="GD148" s="95">
        <f t="shared" si="110"/>
        <v>0</v>
      </c>
      <c r="GE148" s="95">
        <f t="shared" si="111"/>
        <v>0</v>
      </c>
      <c r="GF148" s="95">
        <f t="shared" si="112"/>
        <v>0</v>
      </c>
      <c r="GG148" s="95">
        <f t="shared" si="113"/>
        <v>0</v>
      </c>
      <c r="GH148" s="95">
        <f t="shared" si="128"/>
        <v>0</v>
      </c>
      <c r="GI148" s="95">
        <f>BW148*Tabelle2[[#This Row],[Nov 2023 AF]]</f>
        <v>0</v>
      </c>
      <c r="GJ148" s="95">
        <f>BX148*Tabelle2[[#This Row],[Dec 2023 AF]]</f>
        <v>0</v>
      </c>
      <c r="GK148" s="95">
        <f>BY148*Tabelle2[[#This Row],[Jan 2024 AF]]</f>
        <v>0</v>
      </c>
      <c r="GL148" s="95">
        <f>BZ148*Tabelle2[[#This Row],[Feb 2024 AF]]</f>
        <v>0</v>
      </c>
      <c r="GM148" s="95">
        <f>CA148*Tabelle2[[#This Row],[Mar 2024 AF]]</f>
        <v>0</v>
      </c>
      <c r="GN148" s="95">
        <f>CB148*Tabelle2[[#This Row],[Apr 2024 AF]]</f>
        <v>0</v>
      </c>
      <c r="GO148" s="95">
        <f>CC148*Tabelle2[[#This Row],[May 2024 AF]]</f>
        <v>0</v>
      </c>
      <c r="GP148" s="95">
        <f>CD148*Tabelle2[[#This Row],[Jun 2024 AF]]</f>
        <v>0</v>
      </c>
      <c r="GQ148" s="95">
        <f>CE148*Tabelle2[[#This Row],[Jul 2024 AF]]</f>
        <v>0</v>
      </c>
      <c r="GR148" s="95">
        <f>CF148*Tabelle2[[#This Row],[Aug 2024 AF]]</f>
        <v>0</v>
      </c>
      <c r="GS148" s="95">
        <f>CG148*Tabelle2[[#This Row],[Sep 2024 AF]]</f>
        <v>0</v>
      </c>
      <c r="GT148" s="95">
        <f>CH148*Tabelle2[[#This Row],[Oct 2024 AF]]</f>
        <v>0</v>
      </c>
      <c r="GU148" s="95">
        <f>CI148*Tabelle2[[#This Row],[Nov 2024 AF]]</f>
        <v>0</v>
      </c>
      <c r="GV148" s="95">
        <f>CJ148*Tabelle2[[#This Row],[Dec 2024 AF]]</f>
        <v>0</v>
      </c>
      <c r="GW148" s="95">
        <f>SUM(Tabelle2[[#This Row],[Jan 22 NF]:[Mar 22 NF]])</f>
        <v>1937</v>
      </c>
      <c r="GX148" s="95">
        <f>SUM(Tabelle2[[#This Row],[Apr 22 NF]:[Jun 22 NF]])</f>
        <v>1473</v>
      </c>
      <c r="GY148" s="95">
        <f>SUM(Tabelle2[[#This Row],[Jul 22 NF]:[Sep 22 NF]])</f>
        <v>400</v>
      </c>
      <c r="GZ148" s="95">
        <f>SUM(Tabelle2[[#This Row],[Oct 22 NF]:[Dec 22 NF]])</f>
        <v>6800</v>
      </c>
      <c r="HA148" s="98">
        <f>SUM(Tabelle2[[#This Row],[Jan 23 NF]:[Mar 23 NF]])</f>
        <v>1593</v>
      </c>
      <c r="HB148" s="98">
        <f>SUM(Tabelle2[[#This Row],[Apr 23 NF]:[Jun 23 NF]])</f>
        <v>0</v>
      </c>
      <c r="HC148" s="98">
        <f>SUM(Tabelle2[[#This Row],[Jul 23 NF]:[Sep 23 NF]])</f>
        <v>0</v>
      </c>
      <c r="HD148" s="98">
        <f>SUM(Tabelle2[[#This Row],[Oct 23 NF]:[Dec 23 NF]])</f>
        <v>0</v>
      </c>
      <c r="HE148" s="95">
        <f>SUM(Tabelle2[[#This Row],[Jan 24 NF]:[Mar 24 NF]])</f>
        <v>0</v>
      </c>
      <c r="HF148" s="98">
        <f>SUM(Tabelle2[[#This Row],[Apr 24 NF]:[Jun 24 NF]])</f>
        <v>0</v>
      </c>
      <c r="HG148" s="98">
        <f>SUM(Tabelle2[[#This Row],[Jul 24 NF]:[Sep 24 NF]])</f>
        <v>0</v>
      </c>
      <c r="HH148" s="98">
        <f>SUM(Tabelle2[[#This Row],[Oct 24 NF]:[Dec 24 NF]])</f>
        <v>0</v>
      </c>
      <c r="HI148" s="95">
        <v>0</v>
      </c>
      <c r="HJ148" s="95">
        <v>0</v>
      </c>
      <c r="HK148" s="95">
        <v>0</v>
      </c>
      <c r="HL148" s="95">
        <v>0</v>
      </c>
      <c r="HM148" s="95">
        <v>0</v>
      </c>
      <c r="HN148" s="95">
        <v>0</v>
      </c>
      <c r="HO148" s="95">
        <v>0</v>
      </c>
      <c r="HP148" s="95">
        <v>0</v>
      </c>
      <c r="HQ148" s="95">
        <v>0</v>
      </c>
      <c r="HR148" s="95">
        <v>0</v>
      </c>
      <c r="HS148" s="95">
        <v>0</v>
      </c>
      <c r="HT148" s="95">
        <v>1172</v>
      </c>
      <c r="HU148" s="95">
        <v>7093</v>
      </c>
      <c r="HV148" s="98">
        <v>10813</v>
      </c>
      <c r="HW148" s="98">
        <v>6711</v>
      </c>
      <c r="HX148" s="98">
        <v>4364</v>
      </c>
      <c r="HY148" s="98">
        <v>5989</v>
      </c>
      <c r="HZ148" s="98">
        <f>SUM(Tabelle2[[#This Row],[Jan 22 NF]:[Dec 22 NF]])</f>
        <v>10610</v>
      </c>
      <c r="IA148" s="98">
        <f>SUM(Tabelle2[[#This Row],[Jan 23 NF]:[Dec 23 NF]])</f>
        <v>1593</v>
      </c>
      <c r="IB148" s="98">
        <f>SUM(Tabelle2[[#This Row],[Jan 24 NF]:[Dec 24 NF]])</f>
        <v>0</v>
      </c>
      <c r="IC148" s="98">
        <f>IFERROR(Tabelle2[[#This Row],[2025 CF]]*Tabelle2[[#This Row],[2025 AF]],0)</f>
        <v>0</v>
      </c>
      <c r="ID148" s="98">
        <f>IFERROR(Tabelle2[[#This Row],[2026 CF]]*Tabelle2[[#This Row],[2026 AF]],0)</f>
        <v>0</v>
      </c>
      <c r="IE148" s="98">
        <f>IFERROR(Tabelle2[[#This Row],[2027 CF]]*Tabelle2[[#This Row],[2027 AF]],0)</f>
        <v>0</v>
      </c>
      <c r="IF148" s="98">
        <f>IFERROR(Tabelle2[[#This Row],[2028 CF]]*Tabelle2[[#This Row],[2028 AF]],0)</f>
        <v>0</v>
      </c>
      <c r="IG148" s="98">
        <f>IFERROR(Tabelle2[[#This Row],[2029 CF]]*Tabelle2[[#This Row],[2029 AF]],0)</f>
        <v>0</v>
      </c>
      <c r="IH148" s="98">
        <f>IFERROR(Tabelle2[[#This Row],[2030 CF]]*Tabelle2[[#This Row],[2030 AF]],0)</f>
        <v>0</v>
      </c>
      <c r="II148" s="98">
        <f>IFERROR(Tabelle2[[#This Row],[2031 CF]]*Tabelle2[[#This Row],[2031 AF]],0)</f>
        <v>0</v>
      </c>
      <c r="IJ148" s="98">
        <f>IFERROR(Tabelle2[[#This Row],[2032 CF]]*Tabelle2[[#This Row],[2032 AF]],0)</f>
        <v>0</v>
      </c>
      <c r="IK148" s="98">
        <f>IFERROR(Tabelle2[[#This Row],[2033 CF]]*Tabelle2[[#This Row],[2033 AF]],0)</f>
        <v>0</v>
      </c>
      <c r="IL148" s="98">
        <f>IFERROR(Tabelle2[[#This Row],[2034 CF]]*Tabelle2[[#This Row],[2034 AF]],0)</f>
        <v>0</v>
      </c>
      <c r="IM148" s="98">
        <f>IFERROR(Tabelle2[[#This Row],[2035 CF]]*Tabelle2[[#This Row],[2035 AF]],0)</f>
        <v>0</v>
      </c>
      <c r="IN148" s="51">
        <v>576.00000000000011</v>
      </c>
      <c r="IO148" s="51">
        <v>295.20000000000005</v>
      </c>
      <c r="IP148" s="51">
        <v>306</v>
      </c>
      <c r="IQ148" s="51">
        <v>304.24292561735859</v>
      </c>
      <c r="IR148" s="51">
        <v>324</v>
      </c>
      <c r="IS148" s="51">
        <v>324</v>
      </c>
      <c r="IT148" s="51">
        <v>342</v>
      </c>
      <c r="IU148" s="51">
        <v>0</v>
      </c>
      <c r="IV148" s="51">
        <v>0</v>
      </c>
      <c r="IW148" s="51">
        <v>0</v>
      </c>
      <c r="IX148" s="51">
        <v>0</v>
      </c>
      <c r="IY148" s="51">
        <v>0</v>
      </c>
      <c r="IZ148" s="199">
        <v>1177.2000000000003</v>
      </c>
      <c r="JA148" s="199">
        <v>952.24292561735865</v>
      </c>
      <c r="JB148" s="199">
        <v>342</v>
      </c>
      <c r="JC148" s="199">
        <v>0</v>
      </c>
      <c r="JD148" s="199">
        <v>2471.4429256173589</v>
      </c>
      <c r="JE148" s="196">
        <v>0</v>
      </c>
      <c r="JF148" s="196">
        <v>0</v>
      </c>
      <c r="JG148" s="196">
        <v>0</v>
      </c>
      <c r="JH148" s="196">
        <v>0</v>
      </c>
      <c r="JI148" s="196">
        <v>0</v>
      </c>
      <c r="JJ148" s="196">
        <v>0</v>
      </c>
      <c r="JK148" s="196">
        <v>0</v>
      </c>
      <c r="JL148" s="196">
        <v>0</v>
      </c>
      <c r="JM148" s="196">
        <v>0</v>
      </c>
      <c r="JN148" s="196">
        <v>0</v>
      </c>
      <c r="JO148" s="196">
        <v>0</v>
      </c>
      <c r="JP148" s="196">
        <v>0</v>
      </c>
      <c r="JQ148" s="196">
        <f>SUM(Tabelle2[[#This Row],[Jan-23B]:[Mar-23B]])</f>
        <v>0</v>
      </c>
      <c r="JR148" s="196">
        <f>SUM(Tabelle2[[#This Row],[Apr-23B]:[Jun-23B]])</f>
        <v>0</v>
      </c>
      <c r="JS148" s="196">
        <f>SUM(Tabelle2[[#This Row],[Jul-23B]:[Sep-23B]])</f>
        <v>0</v>
      </c>
      <c r="JT148" s="196">
        <f>SUM(Tabelle2[[#This Row],[Oct-23B]:[Dec-23B]])</f>
        <v>0</v>
      </c>
      <c r="JU148" s="196">
        <f>SUM(Tabelle2[[#This Row],[1Q23 B1]:[4Q23 B]])</f>
        <v>0</v>
      </c>
      <c r="JV148" s="196">
        <v>0</v>
      </c>
      <c r="JW148" s="196">
        <v>0</v>
      </c>
      <c r="JX148" s="196">
        <v>0</v>
      </c>
      <c r="JY148" s="196">
        <v>0</v>
      </c>
      <c r="JZ148" s="196">
        <v>0</v>
      </c>
      <c r="KA148" s="196">
        <v>0</v>
      </c>
      <c r="KB148" s="196">
        <v>0</v>
      </c>
      <c r="KC148" s="196">
        <v>0</v>
      </c>
      <c r="KD148" s="196">
        <v>0</v>
      </c>
      <c r="KE148" s="196">
        <v>0</v>
      </c>
      <c r="KF148" s="196" t="str">
        <f>IF(SUM(Tabelle2[[#This Row],[2018 NF]:[2028 NF]],Tabelle2[[#This Row],[2023 B]])&gt;0,"yes","no")</f>
        <v>yes</v>
      </c>
      <c r="KG148" s="196" t="str">
        <f>IFERROR(INDEX(Tabelle2[[#Headers],[2005 NF]:[2034 NF]],MATCH(TRUE,INDEX(Tabelle2[[#This Row],[2005 NF]:[2034 NF]]&gt;1000,),0)),0)</f>
        <v>2016 NF</v>
      </c>
      <c r="KH148" s="196" t="str">
        <f>IFERROR(LOOKUP(2,1/(Tabelle2[[#This Row],[2005 NF]:[2035 NF]]&gt;1000),Tabelle2[[#Headers],[2005 NF]:[2035 NF]]),0)</f>
        <v>2023 NF</v>
      </c>
      <c r="KI148" s="196">
        <f>SUM(Tabelle2[[#This Row],[Jan 23 NF]:[Mar 23 NF]])</f>
        <v>1593</v>
      </c>
      <c r="KJ148" s="196">
        <f>SUM(Tabelle2[[#This Row],[Jan-23B]:[Mar-23B]])</f>
        <v>0</v>
      </c>
      <c r="KK148" s="52">
        <v>93.47601520000002</v>
      </c>
      <c r="KL148" s="52">
        <v>46.73800760000001</v>
      </c>
      <c r="KM148" s="52">
        <v>86.11477900300001</v>
      </c>
      <c r="KN148" s="52">
        <v>133.20332166000003</v>
      </c>
      <c r="KO148" s="52">
        <v>-7.8286162730000015</v>
      </c>
      <c r="KP148" s="52">
        <v>46.73800760000001</v>
      </c>
      <c r="KQ148" s="52">
        <v>0</v>
      </c>
      <c r="KR148" s="52">
        <v>0</v>
      </c>
      <c r="KS148" s="52">
        <v>46.73800760000001</v>
      </c>
      <c r="KT148" s="52">
        <v>186.95203040000004</v>
      </c>
      <c r="KU148" s="52">
        <v>186.95203040000004</v>
      </c>
      <c r="KV148" s="52">
        <v>420.64206840000008</v>
      </c>
      <c r="KW148" s="52">
        <v>186.95203040000004</v>
      </c>
      <c r="KX148" s="52">
        <v>0</v>
      </c>
      <c r="KY148" s="52">
        <v>-0.81791513300000018</v>
      </c>
      <c r="KZ148" s="52">
        <v>0</v>
      </c>
      <c r="LA148" s="52" t="e">
        <f>$AV148*2.204623/#REF!*$AP148*Tabelle2[[#This Row],[May 23 NF]]</f>
        <v>#REF!</v>
      </c>
      <c r="LB148" s="52" t="e">
        <f>$AV148*2.204623/#REF!*$AP148*Tabelle2[[#This Row],[Jun 23 NF]]</f>
        <v>#REF!</v>
      </c>
      <c r="LC148" s="52" t="e">
        <f>$AV148*2.204623/#REF!*$AP148*Tabelle2[[#This Row],[Jul 23 NF]]</f>
        <v>#REF!</v>
      </c>
      <c r="LD148" s="52" t="e">
        <f>$AV148*2.204623/#REF!*$AP148*Tabelle2[[#This Row],[Aug 23 NF]]</f>
        <v>#REF!</v>
      </c>
      <c r="LE148" s="52" t="e">
        <f>$AV148*2.204623/#REF!*$AP148*Tabelle2[[#This Row],[Sep 23 NF]]</f>
        <v>#REF!</v>
      </c>
      <c r="LF148" s="52" t="e">
        <f>$AV148*2.204623/#REF!*$AP148*Tabelle2[[#This Row],[Oct 23 NF]]</f>
        <v>#REF!</v>
      </c>
      <c r="LG148" s="52" t="e">
        <f>$AV148*2.204623/#REF!*$AP148*Tabelle2[[#This Row],[Nov 23 NF]]</f>
        <v>#REF!</v>
      </c>
      <c r="LH148" s="52" t="e">
        <f>$AV148*2.204623/#REF!*$AP148*Tabelle2[[#This Row],[Dec 23 NF]]</f>
        <v>#REF!</v>
      </c>
      <c r="LI148" s="52" t="e">
        <f>$AV148*2.204623/#REF!*$AP148*Tabelle2[[#This Row],[Jan 24 NF]]</f>
        <v>#REF!</v>
      </c>
      <c r="LJ148" s="52" t="e">
        <f>$AV148*2.204623/#REF!*$AP148*Tabelle2[[#This Row],[Feb 24 NF]]</f>
        <v>#REF!</v>
      </c>
      <c r="LK148" s="52" t="e">
        <f>$AV148*2.204623/#REF!*$AP148*Tabelle2[[#This Row],[Mar 24 NF]]</f>
        <v>#REF!</v>
      </c>
      <c r="LL148" s="52" t="e">
        <f>$AV148*2.204623/#REF!*$AP148*Tabelle2[[#This Row],[Apr 24 NF]]</f>
        <v>#REF!</v>
      </c>
      <c r="LM148" s="52" t="e">
        <f>$AV148*2.204623/#REF!*$AP148*Tabelle2[[#This Row],[May 24 NF]]</f>
        <v>#REF!</v>
      </c>
      <c r="LN148" s="52" t="e">
        <f>$AV148*2.204623/#REF!*$AP148*Tabelle2[[#This Row],[Jun 24 NF]]</f>
        <v>#REF!</v>
      </c>
      <c r="LO148" s="52" t="e">
        <f>$AV148*2.204623/#REF!*$AP148*Tabelle2[[#This Row],[Jul 24 NF]]</f>
        <v>#REF!</v>
      </c>
      <c r="LP148" s="52" t="e">
        <f>$AV148*2.204623/#REF!*$AP148*Tabelle2[[#This Row],[Aug 24 NF]]</f>
        <v>#REF!</v>
      </c>
      <c r="LQ148" s="52" t="e">
        <f>$AV148*2.204623/#REF!*$AP148*Tabelle2[[#This Row],[Sep 24 NF]]</f>
        <v>#REF!</v>
      </c>
      <c r="LR148" s="52" t="e">
        <f>$AV148*2.204623/#REF!*$AP148*Tabelle2[[#This Row],[Oct 24 NF]]</f>
        <v>#REF!</v>
      </c>
      <c r="LS148" s="52" t="e">
        <f>$AV148*2.204623/#REF!*$AP148*Tabelle2[[#This Row],[Nov 24 NF]]</f>
        <v>#REF!</v>
      </c>
      <c r="LT148" s="52" t="e">
        <f>$AV148*2.204623/#REF!*$AP148*Tabelle2[[#This Row],[Dec 24 NF]]</f>
        <v>#REF!</v>
      </c>
      <c r="LU148" s="198">
        <f>SUM(Tabelle2[[#This Row],[Jan 22 EV]:[Mar 22 EV]])</f>
        <v>226.32880180300003</v>
      </c>
      <c r="LV148" s="198">
        <f>SUM(Tabelle2[[#This Row],[Apr 22 EV]:[Jun 22 EV]])</f>
        <v>172.11271298700004</v>
      </c>
      <c r="LW148" s="198">
        <f>SUM(Tabelle2[[#This Row],[Jul 22 EV]:[Sep 22 EV]])</f>
        <v>46.73800760000001</v>
      </c>
      <c r="LX148" s="198">
        <f>SUM(Tabelle2[[#This Row],[Oct 22 EV]:[Dec 22 EV]])</f>
        <v>794.54612920000022</v>
      </c>
      <c r="LY148" s="198">
        <f>SUM(Tabelle2[[#This Row],[Jan 23 EV]:[Mar 23 EV]])</f>
        <v>186.13411526700003</v>
      </c>
      <c r="LZ148" s="198" t="e">
        <f>SUM(Tabelle2[[#This Row],[Apr 23 EV]:[Jun 23 EV]])</f>
        <v>#REF!</v>
      </c>
      <c r="MA148" s="198" t="e">
        <f>SUM(Tabelle2[[#This Row],[Jul 23 EV]:[Sep 23 EV]])</f>
        <v>#REF!</v>
      </c>
      <c r="MB148" s="198" t="e">
        <f>SUM(Tabelle2[[#This Row],[Oct 23 EV]:[Dec 23 EV]])</f>
        <v>#REF!</v>
      </c>
      <c r="MC148" s="198" t="e">
        <f>SUM(Tabelle2[[#This Row],[Jan 24 EV]:[Mar 24 EV]])</f>
        <v>#REF!</v>
      </c>
      <c r="MD148" s="198" t="e">
        <f>SUM(Tabelle2[[#This Row],[Apr 24 EV]:[Jun 24 EV]])</f>
        <v>#REF!</v>
      </c>
      <c r="ME148" s="198" t="e">
        <f>SUM(Tabelle2[[#This Row],[Jul 24 EV]:[Sep 24 EV]])</f>
        <v>#REF!</v>
      </c>
      <c r="MF148" s="198" t="e">
        <f>SUM(Tabelle2[[#This Row],[Oct 24 EV]:[Dec 24 EV]])</f>
        <v>#REF!</v>
      </c>
      <c r="MG148" s="68">
        <v>0</v>
      </c>
      <c r="MH148" s="68">
        <v>0</v>
      </c>
      <c r="MI148" s="68">
        <v>0</v>
      </c>
      <c r="MJ148" s="68">
        <v>0</v>
      </c>
      <c r="MK148" s="68">
        <v>0</v>
      </c>
      <c r="ML148" s="68">
        <v>0</v>
      </c>
      <c r="MM148" s="68">
        <v>0</v>
      </c>
      <c r="MN148" s="68">
        <v>0</v>
      </c>
      <c r="MO148" s="68">
        <v>0</v>
      </c>
      <c r="MP148" s="98">
        <v>136.94236226800004</v>
      </c>
      <c r="MQ148" s="98" t="e">
        <f>$AS148*2.204623/#REF!*$AP148*HU148</f>
        <v>#REF!</v>
      </c>
      <c r="MR148" s="98" t="e">
        <f>$AT148*2.204623/#REF!*$AP148*HV148</f>
        <v>#REF!</v>
      </c>
      <c r="MS148" s="98">
        <v>784.14692250900021</v>
      </c>
      <c r="MT148" s="98">
        <v>509.91166291600007</v>
      </c>
      <c r="MU148" s="98">
        <v>699.78481879100002</v>
      </c>
      <c r="MV148" s="98">
        <f>SUM(Tabelle2[[#This Row],[Jan 22 EV]:[Dec 22 EV]])</f>
        <v>1239.7256515900003</v>
      </c>
      <c r="MW148" s="98" t="e">
        <f>SUM(Tabelle2[[#This Row],[Jan 23 EV]:[Dec 23 EV]])</f>
        <v>#REF!</v>
      </c>
      <c r="MX148" s="98" t="e">
        <f>SUM(Tabelle2[[#This Row],[Jan 24 EV]:[Dec 24 EV]])</f>
        <v>#REF!</v>
      </c>
      <c r="MY148" s="98">
        <f t="shared" si="95"/>
        <v>0</v>
      </c>
      <c r="MZ148" s="98">
        <f t="shared" si="96"/>
        <v>0</v>
      </c>
      <c r="NA148" s="98">
        <f t="shared" si="97"/>
        <v>0</v>
      </c>
      <c r="NB148" s="98">
        <f t="shared" si="98"/>
        <v>0</v>
      </c>
      <c r="NC148" s="52">
        <v>67.302730944000032</v>
      </c>
      <c r="ND148" s="52">
        <v>34.492649608800015</v>
      </c>
      <c r="NE148" s="52">
        <v>35.754575814000006</v>
      </c>
      <c r="NF148" s="52">
        <v>35.549270424375855</v>
      </c>
      <c r="NG148" s="52">
        <v>37.85778615600001</v>
      </c>
      <c r="NH148" s="52">
        <v>37.85778615600001</v>
      </c>
      <c r="NI148" s="52">
        <v>39.960996498000007</v>
      </c>
      <c r="NJ148" s="52">
        <v>0</v>
      </c>
      <c r="NK148" s="52">
        <v>0</v>
      </c>
      <c r="NL148" s="52">
        <v>0</v>
      </c>
      <c r="NM148" s="52">
        <v>0</v>
      </c>
      <c r="NN148" s="52">
        <v>0</v>
      </c>
      <c r="NO148" s="198">
        <f t="shared" si="102"/>
        <v>137.54995636680007</v>
      </c>
      <c r="NP148" s="198">
        <f t="shared" si="103"/>
        <v>111.26484273637587</v>
      </c>
      <c r="NQ148" s="198">
        <f t="shared" si="104"/>
        <v>39.960996498000007</v>
      </c>
      <c r="NR148" s="198">
        <f t="shared" si="105"/>
        <v>0</v>
      </c>
      <c r="NS148" s="198">
        <f t="shared" si="106"/>
        <v>288.77579560117596</v>
      </c>
      <c r="NT148" s="198">
        <v>0</v>
      </c>
      <c r="NU148" s="198">
        <v>0</v>
      </c>
      <c r="NV148" s="198">
        <v>0</v>
      </c>
      <c r="NW148" s="198">
        <v>0</v>
      </c>
      <c r="NX148" s="198">
        <v>0</v>
      </c>
      <c r="NY148" s="198">
        <v>0</v>
      </c>
      <c r="NZ148" s="198">
        <v>0</v>
      </c>
      <c r="OA148" s="198">
        <v>0</v>
      </c>
      <c r="OB148" s="198">
        <v>0</v>
      </c>
      <c r="OC148" s="198">
        <v>0</v>
      </c>
      <c r="OD148" s="198">
        <v>0</v>
      </c>
      <c r="OE148" s="198">
        <v>0</v>
      </c>
      <c r="OF148" s="198">
        <f>SUM(Tabelle2[[#This Row],[Jan 23 B EV]:[Mar 23 B EV]])</f>
        <v>0</v>
      </c>
      <c r="OG148" s="198">
        <f>SUM(Tabelle2[[#This Row],[Apr 23 B EV]:[Jun 23 B EV]])</f>
        <v>0</v>
      </c>
      <c r="OH148" s="198">
        <f>SUM(Tabelle2[[#This Row],[Jul 23 B EV]:[Sep 23 B EV]])</f>
        <v>0</v>
      </c>
      <c r="OI148" s="198">
        <f>SUM(Tabelle2[[#This Row],[Oct 23 B EV]:[Dec 23 B EV]])</f>
        <v>0</v>
      </c>
      <c r="OJ148" s="198">
        <f>SUM(Tabelle2[[#This Row],[Jan 23 B EV]:[Dec 23 B EV]])</f>
        <v>0</v>
      </c>
      <c r="OK148" s="68"/>
      <c r="OL148" s="68"/>
      <c r="OM148" s="43" t="s">
        <v>973</v>
      </c>
      <c r="ON148" s="43">
        <v>0</v>
      </c>
      <c r="OO148" s="43">
        <v>0</v>
      </c>
      <c r="OP148" s="43">
        <v>0</v>
      </c>
      <c r="OQ148" s="68"/>
      <c r="OR148" s="68"/>
      <c r="OS148" s="68"/>
      <c r="OT148" s="68"/>
      <c r="OU148" s="68"/>
      <c r="OV148" s="68"/>
      <c r="OW148" s="68"/>
      <c r="OX148" s="198" t="s">
        <v>1229</v>
      </c>
      <c r="OY148" s="198" t="s">
        <v>1229</v>
      </c>
      <c r="OZ148" s="198" t="s">
        <v>1229</v>
      </c>
      <c r="PA148" s="198" t="s">
        <v>1229</v>
      </c>
      <c r="PB148" s="353" t="s">
        <v>1229</v>
      </c>
      <c r="PC148" s="130" t="s">
        <v>57</v>
      </c>
      <c r="PD148" s="53" t="s">
        <v>40</v>
      </c>
      <c r="PE148" s="53" t="s">
        <v>159</v>
      </c>
      <c r="PF148" s="53" t="s">
        <v>39</v>
      </c>
      <c r="PG148" s="53">
        <v>0</v>
      </c>
      <c r="PH148" s="53">
        <v>0</v>
      </c>
      <c r="PI148" s="53">
        <v>1</v>
      </c>
      <c r="PJ148" s="53" t="s">
        <v>39</v>
      </c>
      <c r="PK148" s="53">
        <v>0</v>
      </c>
      <c r="PL148" s="53">
        <v>0</v>
      </c>
      <c r="PM148" s="334"/>
      <c r="PN148" s="53" t="s">
        <v>979</v>
      </c>
      <c r="PO148" s="53" t="s">
        <v>17</v>
      </c>
      <c r="PP148" s="200">
        <v>2579.1424208577623</v>
      </c>
      <c r="PQ148" s="56">
        <v>2390.5855887510174</v>
      </c>
      <c r="PR148" s="56">
        <v>2563.0833333333335</v>
      </c>
      <c r="PS148" s="56">
        <v>2595</v>
      </c>
      <c r="PT148" s="200">
        <v>2321.6666666666665</v>
      </c>
      <c r="PU148" s="200">
        <v>2229.5416666666665</v>
      </c>
      <c r="PV148" s="200">
        <v>2983.4976851851857</v>
      </c>
      <c r="PW148" s="200">
        <v>3542.4709444775326</v>
      </c>
      <c r="PX148" s="200" t="e">
        <f>IF($PI148=1,SUMIF(#REF!,$PF148,#REF!),SUMIF(#REF!,$PJ148,#REF!))</f>
        <v>#REF!</v>
      </c>
      <c r="PY148" s="200" t="e">
        <f>IF($PI148=1,SUMIF(#REF!,$PF148,#REF!),SUMIF(#REF!,$PJ148,#REF!))</f>
        <v>#REF!</v>
      </c>
      <c r="PZ148" s="200" t="e">
        <f>IF($PI148=1,SUMIF(#REF!,$PF148,#REF!),SUMIF(#REF!,$PJ148,#REF!))</f>
        <v>#REF!</v>
      </c>
      <c r="QA148" s="200" t="e">
        <f>IF($PI148=1,SUMIF(#REF!,$PF148,#REF!),SUMIF(#REF!,$PJ148,#REF!))</f>
        <v>#REF!</v>
      </c>
      <c r="QB148" s="200" t="e">
        <f>IF($PI148=1,SUMIF(#REF!,$PF148,#REF!),SUMIF(#REF!,$PJ148,#REF!))</f>
        <v>#REF!</v>
      </c>
      <c r="QC148" s="200" t="e">
        <f>IF($PI148=1,SUMIF(#REF!,$PF148,#REF!),SUMIF(#REF!,$PJ148,#REF!))</f>
        <v>#REF!</v>
      </c>
      <c r="QD148" s="57">
        <f t="shared" si="99"/>
        <v>4.5612373033369416</v>
      </c>
      <c r="QE148" s="57">
        <f t="shared" si="100"/>
        <v>4.8903630000000007</v>
      </c>
      <c r="QF148" s="57">
        <f t="shared" si="94"/>
        <v>4.9512600000000004</v>
      </c>
      <c r="QG148" s="57">
        <f t="shared" si="101"/>
        <v>4.4297399999999998</v>
      </c>
      <c r="QH148" s="57">
        <f t="shared" si="129"/>
        <v>4.2539654999999996</v>
      </c>
      <c r="QI148" s="57">
        <f t="shared" si="130"/>
        <v>5.6925135833333345</v>
      </c>
      <c r="QJ148" s="57">
        <f>IF(Tabelle2[[#This Row],[Index and Premium Usage]]=1,($AW148*(1+$AZ148))*(PW148*(1+$PG148)+$PH148)/1000,($AW148*(1+$AZ148))*(PW148*(1+$PG148)+$PK148)/1000)</f>
        <v>6.7590345620631318</v>
      </c>
      <c r="QK148" s="57" t="e">
        <f>IF($PI148=1,($AW148*(1+$AY148))*(PX148*(1+$PG148)+$PH148)/1000,($AW148*(1+$AZ148))*(PX148*(1+$PG148)+$PK148+Tabelle2[[#This Row],[Premium VW 2023]])/1000)</f>
        <v>#REF!</v>
      </c>
      <c r="QL148" s="57" t="e">
        <f t="shared" si="89"/>
        <v>#REF!</v>
      </c>
      <c r="QM148" s="57" t="e">
        <f t="shared" si="90"/>
        <v>#REF!</v>
      </c>
      <c r="QN148" s="57" t="e">
        <f t="shared" si="91"/>
        <v>#REF!</v>
      </c>
      <c r="QO148" s="57" t="e">
        <f t="shared" si="92"/>
        <v>#REF!</v>
      </c>
      <c r="QP148" s="57" t="e">
        <f t="shared" si="93"/>
        <v>#REF!</v>
      </c>
    </row>
    <row r="149" spans="1:458" ht="15" customHeight="1">
      <c r="A149" s="94" t="s">
        <v>835</v>
      </c>
      <c r="B149" s="94" t="s">
        <v>87</v>
      </c>
      <c r="C149" s="94" t="s">
        <v>1553</v>
      </c>
      <c r="D149" s="2" t="s">
        <v>108</v>
      </c>
      <c r="E149" s="173" t="s">
        <v>304</v>
      </c>
      <c r="F149" s="2" t="s">
        <v>304</v>
      </c>
      <c r="G149" s="2" t="s">
        <v>304</v>
      </c>
      <c r="H149" s="2" t="s">
        <v>1557</v>
      </c>
      <c r="I149" s="188" t="s">
        <v>372</v>
      </c>
      <c r="J149" s="2" t="s">
        <v>1400</v>
      </c>
      <c r="K149" s="2" t="s">
        <v>28</v>
      </c>
      <c r="L149" s="2" t="s">
        <v>28</v>
      </c>
      <c r="M149" s="2" t="s">
        <v>418</v>
      </c>
      <c r="N149" s="2">
        <v>0</v>
      </c>
      <c r="O149" s="64"/>
      <c r="P149" s="3"/>
      <c r="Q149" s="2"/>
      <c r="R149" s="63"/>
      <c r="S149" s="63"/>
      <c r="T149" s="94" t="s">
        <v>1282</v>
      </c>
      <c r="U149" s="63" t="s">
        <v>14</v>
      </c>
      <c r="V149" s="63"/>
      <c r="W149" s="63"/>
      <c r="X149" s="94"/>
      <c r="Y149" s="2" t="s">
        <v>257</v>
      </c>
      <c r="Z149" s="2" t="s">
        <v>261</v>
      </c>
      <c r="AA149" s="2" t="s">
        <v>419</v>
      </c>
      <c r="AB149" s="2">
        <v>0</v>
      </c>
      <c r="AC149" s="2" t="s">
        <v>1037</v>
      </c>
      <c r="AD149" s="63"/>
      <c r="AE149" s="63"/>
      <c r="AF149" s="63" t="s">
        <v>119</v>
      </c>
      <c r="AG149" s="2">
        <v>0</v>
      </c>
      <c r="AH149" s="2">
        <v>0</v>
      </c>
      <c r="AI149" s="2">
        <v>0</v>
      </c>
      <c r="AJ149" s="63" t="s">
        <v>120</v>
      </c>
      <c r="AK149" s="66"/>
      <c r="AL149" s="67"/>
      <c r="AM149" s="67"/>
      <c r="AN149" s="67"/>
      <c r="AO149" s="67"/>
      <c r="AP149" s="67">
        <v>1</v>
      </c>
      <c r="AQ149" s="129"/>
      <c r="AR149" s="37">
        <v>1.05</v>
      </c>
      <c r="AS149" s="67">
        <v>1.05</v>
      </c>
      <c r="AT149" s="67">
        <v>1.05</v>
      </c>
      <c r="AU149" s="33">
        <v>1.05</v>
      </c>
      <c r="AV149" s="33">
        <v>1.05</v>
      </c>
      <c r="AW149" s="33">
        <v>1.05</v>
      </c>
      <c r="AX149" s="193"/>
      <c r="AY149" s="61">
        <v>0.2</v>
      </c>
      <c r="AZ149" s="61">
        <v>0.2</v>
      </c>
      <c r="BA149" s="96">
        <v>0</v>
      </c>
      <c r="BB149" s="96">
        <v>0</v>
      </c>
      <c r="BC149" s="96">
        <v>-4</v>
      </c>
      <c r="BD149" s="96">
        <v>720</v>
      </c>
      <c r="BE149" s="133">
        <v>0</v>
      </c>
      <c r="BF149" s="133">
        <v>0</v>
      </c>
      <c r="BG149" s="133">
        <v>0</v>
      </c>
      <c r="BH149" s="133">
        <v>0</v>
      </c>
      <c r="BI149" s="133">
        <v>0</v>
      </c>
      <c r="BJ149" s="133">
        <v>0</v>
      </c>
      <c r="BK149" s="133">
        <v>0</v>
      </c>
      <c r="BL149" s="133">
        <v>0</v>
      </c>
      <c r="BM149" s="96">
        <v>0</v>
      </c>
      <c r="BN149" s="96">
        <v>0</v>
      </c>
      <c r="BO149" s="96">
        <v>740</v>
      </c>
      <c r="BP149" s="96">
        <v>0</v>
      </c>
      <c r="BQ149" s="96">
        <v>520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0</v>
      </c>
      <c r="CK149" s="95">
        <f>SUM(Tabelle2[[#This Row],[Jan 22 CF]:[Mar 22 CF]])</f>
        <v>-4</v>
      </c>
      <c r="CL149" s="95">
        <f>SUM(Tabelle2[[#This Row],[Apr 22 CF]:[Jun 22 CF]])</f>
        <v>720</v>
      </c>
      <c r="CM149" s="95">
        <f>SUM(Tabelle2[[#This Row],[Jul 22 CF]:[Sep 22 CF]])</f>
        <v>0</v>
      </c>
      <c r="CN149" s="95">
        <f>SUM(Tabelle2[[#This Row],[Oct 22 CF]:[Dec 22 CF]])</f>
        <v>0</v>
      </c>
      <c r="CO149" s="95">
        <f>SUM(Tabelle2[[#This Row],[Jan 23 CF]:[Mar 23 CF]])</f>
        <v>740</v>
      </c>
      <c r="CP149" s="95">
        <f>SUM(Tabelle2[[#This Row],[Apr 23 CF]:[Jun 23 CF]])</f>
        <v>520</v>
      </c>
      <c r="CQ149" s="95">
        <f>SUM(Tabelle2[[#This Row],[Jul 23 CF]:[Sep 23 CF]])</f>
        <v>0</v>
      </c>
      <c r="CR149" s="95">
        <f>SUM(Tabelle2[[#This Row],[Oct 23 CF]:[Dec 23 CF]])</f>
        <v>0</v>
      </c>
      <c r="CS149" s="95">
        <f>SUM(Tabelle2[[#This Row],[Jan 24 CF]:[Mar 24 CF]])</f>
        <v>0</v>
      </c>
      <c r="CT149" s="95">
        <f>SUM(Tabelle2[[#This Row],[Apr 24 CF]:[Jun 24 CF]])</f>
        <v>0</v>
      </c>
      <c r="CU149" s="95">
        <f>SUM(Tabelle2[[#This Row],[Jul 24 CF]:[Sep 24 CF]])</f>
        <v>0</v>
      </c>
      <c r="CV149" s="95">
        <f>SUM(Tabelle2[[#This Row],[Oct 24 CF]:[Dec 24 CF]])</f>
        <v>0</v>
      </c>
      <c r="CW149" s="98">
        <v>720</v>
      </c>
      <c r="CX149" s="275">
        <v>1437</v>
      </c>
      <c r="CY149" s="98">
        <v>-27</v>
      </c>
      <c r="CZ149" s="52">
        <v>716</v>
      </c>
      <c r="DA149" s="52">
        <f>SUM(Tabelle2[[#This Row],[Jan 22 CF]:[Dec 22 CF]])</f>
        <v>716</v>
      </c>
      <c r="DB149" s="98">
        <f>SUM(Tabelle2[[#This Row],[Jan 23 CF]:[Dec 23 CF]])</f>
        <v>1260</v>
      </c>
      <c r="DC149" s="98">
        <f>SUM(Tabelle2[[#This Row],[Jan 24 CF]:[Dec 24 CF]])</f>
        <v>0</v>
      </c>
      <c r="DD149" s="98">
        <v>0</v>
      </c>
      <c r="DE149" s="98">
        <v>0</v>
      </c>
      <c r="DF149" s="98">
        <v>0</v>
      </c>
      <c r="DG149" s="98">
        <v>0</v>
      </c>
      <c r="DH149" s="98">
        <v>0</v>
      </c>
      <c r="DI149" s="98">
        <v>0</v>
      </c>
      <c r="DJ149" s="98">
        <v>0</v>
      </c>
      <c r="DK149" s="98">
        <v>0</v>
      </c>
      <c r="DL149" s="98">
        <v>0</v>
      </c>
      <c r="DM149" s="98">
        <v>0</v>
      </c>
      <c r="DN149" s="95"/>
      <c r="DO149" s="95"/>
      <c r="DP149" s="226">
        <v>0.95</v>
      </c>
      <c r="DQ149" s="226">
        <v>0.92500000000000004</v>
      </c>
      <c r="DR149" s="226">
        <v>0.8</v>
      </c>
      <c r="DS149" s="226">
        <v>0.85</v>
      </c>
      <c r="DT149" s="226">
        <v>0.9</v>
      </c>
      <c r="DU149" s="226">
        <v>0.9</v>
      </c>
      <c r="DV149" s="226">
        <v>0.9</v>
      </c>
      <c r="DW149" s="226">
        <v>0.9</v>
      </c>
      <c r="DX149" s="226">
        <v>0.9</v>
      </c>
      <c r="DY149" s="226">
        <v>0.9</v>
      </c>
      <c r="DZ149" s="226">
        <v>0.9</v>
      </c>
      <c r="EA149" s="226">
        <v>0.88</v>
      </c>
      <c r="EB149" s="226">
        <v>0.9</v>
      </c>
      <c r="EC149" s="226">
        <v>0.93</v>
      </c>
      <c r="ED149" s="226">
        <v>0.93</v>
      </c>
      <c r="EE149" s="226">
        <v>0.9</v>
      </c>
      <c r="EF149" s="316">
        <v>0.9</v>
      </c>
      <c r="EG149" s="316">
        <v>0.9</v>
      </c>
      <c r="EH149" s="316">
        <v>0.86799999999999999</v>
      </c>
      <c r="EI149" s="226">
        <v>0.95</v>
      </c>
      <c r="EJ149" s="226">
        <v>0.95</v>
      </c>
      <c r="EK149" s="226">
        <v>0.95</v>
      </c>
      <c r="EL149" s="226">
        <v>0.97499999999999998</v>
      </c>
      <c r="EM149" s="226">
        <v>0.95</v>
      </c>
      <c r="EN149" s="226">
        <v>0.9</v>
      </c>
      <c r="EO149" s="226">
        <v>0.9</v>
      </c>
      <c r="EP149" s="226">
        <v>0.9</v>
      </c>
      <c r="EQ149" s="226">
        <v>0.9</v>
      </c>
      <c r="ER149" s="226">
        <v>0.9</v>
      </c>
      <c r="ES149" s="226">
        <v>0.9</v>
      </c>
      <c r="ET149" s="226">
        <v>0.9</v>
      </c>
      <c r="EU149" s="226">
        <v>0.9</v>
      </c>
      <c r="EV149" s="226">
        <v>0.9</v>
      </c>
      <c r="EW149" s="226">
        <v>0.9</v>
      </c>
      <c r="EX149" s="226">
        <v>0.9</v>
      </c>
      <c r="EY149" s="226">
        <v>0.9</v>
      </c>
      <c r="EZ149" s="316">
        <v>0.86799999999999999</v>
      </c>
      <c r="FA149" s="226">
        <v>0.9</v>
      </c>
      <c r="FB149" s="226">
        <v>0.9</v>
      </c>
      <c r="FC149" s="226">
        <v>0.9</v>
      </c>
      <c r="FD149" s="226">
        <v>0.9</v>
      </c>
      <c r="FE149" s="226">
        <v>0.9</v>
      </c>
      <c r="FF149" s="226">
        <v>0.9</v>
      </c>
      <c r="FG149" s="226">
        <v>0</v>
      </c>
      <c r="FH149" s="226">
        <v>0</v>
      </c>
      <c r="FI149" s="226">
        <v>0</v>
      </c>
      <c r="FJ149" s="226">
        <v>0</v>
      </c>
      <c r="FK149" s="226">
        <v>0</v>
      </c>
      <c r="FL149" s="226">
        <v>0</v>
      </c>
      <c r="FM149" s="195">
        <f t="shared" si="114"/>
        <v>0</v>
      </c>
      <c r="FN149" s="195">
        <f t="shared" si="115"/>
        <v>0</v>
      </c>
      <c r="FO149" s="195">
        <f t="shared" si="116"/>
        <v>-4</v>
      </c>
      <c r="FP149" s="195">
        <f t="shared" si="117"/>
        <v>720</v>
      </c>
      <c r="FQ149" s="195">
        <f t="shared" si="118"/>
        <v>0</v>
      </c>
      <c r="FR149" s="195">
        <f t="shared" si="119"/>
        <v>0</v>
      </c>
      <c r="FS149" s="195">
        <f t="shared" si="120"/>
        <v>0</v>
      </c>
      <c r="FT149" s="95">
        <f t="shared" si="121"/>
        <v>0</v>
      </c>
      <c r="FU149" s="95">
        <f t="shared" si="122"/>
        <v>0</v>
      </c>
      <c r="FV149" s="95">
        <f t="shared" si="123"/>
        <v>0</v>
      </c>
      <c r="FW149" s="95">
        <f t="shared" si="124"/>
        <v>0</v>
      </c>
      <c r="FX149" s="95">
        <f t="shared" si="125"/>
        <v>0</v>
      </c>
      <c r="FY149" s="95">
        <f t="shared" si="126"/>
        <v>0</v>
      </c>
      <c r="FZ149" s="95">
        <f t="shared" si="127"/>
        <v>0</v>
      </c>
      <c r="GA149" s="95">
        <f t="shared" si="107"/>
        <v>740</v>
      </c>
      <c r="GB149" s="95">
        <f t="shared" si="108"/>
        <v>0</v>
      </c>
      <c r="GC149" s="95">
        <f t="shared" si="109"/>
        <v>520</v>
      </c>
      <c r="GD149" s="95">
        <f t="shared" si="110"/>
        <v>0</v>
      </c>
      <c r="GE149" s="95">
        <f t="shared" si="111"/>
        <v>0</v>
      </c>
      <c r="GF149" s="95">
        <f t="shared" si="112"/>
        <v>0</v>
      </c>
      <c r="GG149" s="95">
        <f t="shared" si="113"/>
        <v>0</v>
      </c>
      <c r="GH149" s="95">
        <f t="shared" si="128"/>
        <v>0</v>
      </c>
      <c r="GI149" s="95">
        <f>BW149*Tabelle2[[#This Row],[Nov 2023 AF]]</f>
        <v>0</v>
      </c>
      <c r="GJ149" s="95">
        <f>BX149*Tabelle2[[#This Row],[Dec 2023 AF]]</f>
        <v>0</v>
      </c>
      <c r="GK149" s="95">
        <f>BY149*Tabelle2[[#This Row],[Jan 2024 AF]]</f>
        <v>0</v>
      </c>
      <c r="GL149" s="95">
        <f>BZ149*Tabelle2[[#This Row],[Feb 2024 AF]]</f>
        <v>0</v>
      </c>
      <c r="GM149" s="95">
        <f>CA149*Tabelle2[[#This Row],[Mar 2024 AF]]</f>
        <v>0</v>
      </c>
      <c r="GN149" s="95">
        <f>CB149*Tabelle2[[#This Row],[Apr 2024 AF]]</f>
        <v>0</v>
      </c>
      <c r="GO149" s="95">
        <f>CC149*Tabelle2[[#This Row],[May 2024 AF]]</f>
        <v>0</v>
      </c>
      <c r="GP149" s="95">
        <f>CD149*Tabelle2[[#This Row],[Jun 2024 AF]]</f>
        <v>0</v>
      </c>
      <c r="GQ149" s="95">
        <f>CE149*Tabelle2[[#This Row],[Jul 2024 AF]]</f>
        <v>0</v>
      </c>
      <c r="GR149" s="95">
        <f>CF149*Tabelle2[[#This Row],[Aug 2024 AF]]</f>
        <v>0</v>
      </c>
      <c r="GS149" s="95">
        <f>CG149*Tabelle2[[#This Row],[Sep 2024 AF]]</f>
        <v>0</v>
      </c>
      <c r="GT149" s="95">
        <f>CH149*Tabelle2[[#This Row],[Oct 2024 AF]]</f>
        <v>0</v>
      </c>
      <c r="GU149" s="95">
        <f>CI149*Tabelle2[[#This Row],[Nov 2024 AF]]</f>
        <v>0</v>
      </c>
      <c r="GV149" s="95">
        <f>CJ149*Tabelle2[[#This Row],[Dec 2024 AF]]</f>
        <v>0</v>
      </c>
      <c r="GW149" s="95">
        <f>SUM(Tabelle2[[#This Row],[Jan 22 NF]:[Mar 22 NF]])</f>
        <v>-4</v>
      </c>
      <c r="GX149" s="95">
        <f>SUM(Tabelle2[[#This Row],[Apr 22 NF]:[Jun 22 NF]])</f>
        <v>720</v>
      </c>
      <c r="GY149" s="95">
        <f>SUM(Tabelle2[[#This Row],[Jul 22 NF]:[Sep 22 NF]])</f>
        <v>0</v>
      </c>
      <c r="GZ149" s="95">
        <f>SUM(Tabelle2[[#This Row],[Oct 22 NF]:[Dec 22 NF]])</f>
        <v>0</v>
      </c>
      <c r="HA149" s="98">
        <f>SUM(Tabelle2[[#This Row],[Jan 23 NF]:[Mar 23 NF]])</f>
        <v>740</v>
      </c>
      <c r="HB149" s="98">
        <f>SUM(Tabelle2[[#This Row],[Apr 23 NF]:[Jun 23 NF]])</f>
        <v>520</v>
      </c>
      <c r="HC149" s="98">
        <f>SUM(Tabelle2[[#This Row],[Jul 23 NF]:[Sep 23 NF]])</f>
        <v>0</v>
      </c>
      <c r="HD149" s="98">
        <f>SUM(Tabelle2[[#This Row],[Oct 23 NF]:[Dec 23 NF]])</f>
        <v>0</v>
      </c>
      <c r="HE149" s="95">
        <f>SUM(Tabelle2[[#This Row],[Jan 24 NF]:[Mar 24 NF]])</f>
        <v>0</v>
      </c>
      <c r="HF149" s="98">
        <f>SUM(Tabelle2[[#This Row],[Apr 24 NF]:[Jun 24 NF]])</f>
        <v>0</v>
      </c>
      <c r="HG149" s="98">
        <f>SUM(Tabelle2[[#This Row],[Jul 24 NF]:[Sep 24 NF]])</f>
        <v>0</v>
      </c>
      <c r="HH149" s="98">
        <f>SUM(Tabelle2[[#This Row],[Oct 24 NF]:[Dec 24 NF]])</f>
        <v>0</v>
      </c>
      <c r="HI149" s="95">
        <v>0</v>
      </c>
      <c r="HJ149" s="95">
        <v>0</v>
      </c>
      <c r="HK149" s="95">
        <v>0</v>
      </c>
      <c r="HL149" s="95">
        <v>0</v>
      </c>
      <c r="HM149" s="95">
        <v>0</v>
      </c>
      <c r="HN149" s="95">
        <v>0</v>
      </c>
      <c r="HO149" s="95">
        <v>0</v>
      </c>
      <c r="HP149" s="95">
        <v>0</v>
      </c>
      <c r="HQ149" s="95">
        <v>0</v>
      </c>
      <c r="HR149" s="95">
        <v>0</v>
      </c>
      <c r="HS149" s="95">
        <v>0</v>
      </c>
      <c r="HT149" s="95">
        <v>0</v>
      </c>
      <c r="HU149" s="95">
        <v>0</v>
      </c>
      <c r="HV149" s="98">
        <v>720</v>
      </c>
      <c r="HW149" s="98">
        <v>1437</v>
      </c>
      <c r="HX149" s="98">
        <v>-27</v>
      </c>
      <c r="HY149" s="98">
        <v>716</v>
      </c>
      <c r="HZ149" s="98">
        <f>SUM(Tabelle2[[#This Row],[Jan 22 NF]:[Dec 22 NF]])</f>
        <v>716</v>
      </c>
      <c r="IA149" s="98">
        <f>SUM(Tabelle2[[#This Row],[Jan 23 NF]:[Dec 23 NF]])</f>
        <v>1260</v>
      </c>
      <c r="IB149" s="98">
        <f>SUM(Tabelle2[[#This Row],[Jan 24 NF]:[Dec 24 NF]])</f>
        <v>0</v>
      </c>
      <c r="IC149" s="98">
        <f>IFERROR(Tabelle2[[#This Row],[2025 CF]]*Tabelle2[[#This Row],[2025 AF]],0)</f>
        <v>0</v>
      </c>
      <c r="ID149" s="98">
        <f>IFERROR(Tabelle2[[#This Row],[2026 CF]]*Tabelle2[[#This Row],[2026 AF]],0)</f>
        <v>0</v>
      </c>
      <c r="IE149" s="98">
        <f>IFERROR(Tabelle2[[#This Row],[2027 CF]]*Tabelle2[[#This Row],[2027 AF]],0)</f>
        <v>0</v>
      </c>
      <c r="IF149" s="98">
        <f>IFERROR(Tabelle2[[#This Row],[2028 CF]]*Tabelle2[[#This Row],[2028 AF]],0)</f>
        <v>0</v>
      </c>
      <c r="IG149" s="98">
        <f>IFERROR(Tabelle2[[#This Row],[2029 CF]]*Tabelle2[[#This Row],[2029 AF]],0)</f>
        <v>0</v>
      </c>
      <c r="IH149" s="98">
        <f>IFERROR(Tabelle2[[#This Row],[2030 CF]]*Tabelle2[[#This Row],[2030 AF]],0)</f>
        <v>0</v>
      </c>
      <c r="II149" s="98">
        <f>IFERROR(Tabelle2[[#This Row],[2031 CF]]*Tabelle2[[#This Row],[2031 AF]],0)</f>
        <v>0</v>
      </c>
      <c r="IJ149" s="98">
        <f>IFERROR(Tabelle2[[#This Row],[2032 CF]]*Tabelle2[[#This Row],[2032 AF]],0)</f>
        <v>0</v>
      </c>
      <c r="IK149" s="98">
        <f>IFERROR(Tabelle2[[#This Row],[2033 CF]]*Tabelle2[[#This Row],[2033 AF]],0)</f>
        <v>0</v>
      </c>
      <c r="IL149" s="98">
        <f>IFERROR(Tabelle2[[#This Row],[2034 CF]]*Tabelle2[[#This Row],[2034 AF]],0)</f>
        <v>0</v>
      </c>
      <c r="IM149" s="98">
        <f>IFERROR(Tabelle2[[#This Row],[2035 CF]]*Tabelle2[[#This Row],[2035 AF]],0)</f>
        <v>0</v>
      </c>
      <c r="IN149" s="51">
        <v>0</v>
      </c>
      <c r="IO149" s="51">
        <v>0</v>
      </c>
      <c r="IP149" s="51">
        <v>0</v>
      </c>
      <c r="IQ149" s="51">
        <v>0</v>
      </c>
      <c r="IR149" s="51">
        <v>0</v>
      </c>
      <c r="IS149" s="51">
        <v>0</v>
      </c>
      <c r="IT149" s="51">
        <v>0</v>
      </c>
      <c r="IU149" s="51">
        <v>0</v>
      </c>
      <c r="IV149" s="51">
        <v>0</v>
      </c>
      <c r="IW149" s="51">
        <v>0</v>
      </c>
      <c r="IX149" s="51">
        <v>0</v>
      </c>
      <c r="IY149" s="51">
        <v>0</v>
      </c>
      <c r="IZ149" s="199">
        <v>0</v>
      </c>
      <c r="JA149" s="199">
        <v>0</v>
      </c>
      <c r="JB149" s="199">
        <v>0</v>
      </c>
      <c r="JC149" s="199">
        <v>0</v>
      </c>
      <c r="JD149" s="199">
        <v>0</v>
      </c>
      <c r="JE149" s="196">
        <v>0</v>
      </c>
      <c r="JF149" s="196">
        <v>0</v>
      </c>
      <c r="JG149" s="196">
        <v>0</v>
      </c>
      <c r="JH149" s="196">
        <v>0</v>
      </c>
      <c r="JI149" s="196">
        <v>0</v>
      </c>
      <c r="JJ149" s="196">
        <v>0</v>
      </c>
      <c r="JK149" s="196">
        <v>0</v>
      </c>
      <c r="JL149" s="196">
        <v>0</v>
      </c>
      <c r="JM149" s="196">
        <v>0</v>
      </c>
      <c r="JN149" s="196">
        <v>0</v>
      </c>
      <c r="JO149" s="196">
        <v>0</v>
      </c>
      <c r="JP149" s="196">
        <v>0</v>
      </c>
      <c r="JQ149" s="196">
        <f>SUM(Tabelle2[[#This Row],[Jan-23B]:[Mar-23B]])</f>
        <v>0</v>
      </c>
      <c r="JR149" s="196">
        <f>SUM(Tabelle2[[#This Row],[Apr-23B]:[Jun-23B]])</f>
        <v>0</v>
      </c>
      <c r="JS149" s="196">
        <f>SUM(Tabelle2[[#This Row],[Jul-23B]:[Sep-23B]])</f>
        <v>0</v>
      </c>
      <c r="JT149" s="196">
        <f>SUM(Tabelle2[[#This Row],[Oct-23B]:[Dec-23B]])</f>
        <v>0</v>
      </c>
      <c r="JU149" s="196">
        <f>SUM(Tabelle2[[#This Row],[1Q23 B1]:[4Q23 B]])</f>
        <v>0</v>
      </c>
      <c r="JV149" s="196">
        <v>0</v>
      </c>
      <c r="JW149" s="196">
        <v>0</v>
      </c>
      <c r="JX149" s="196">
        <v>0</v>
      </c>
      <c r="JY149" s="196">
        <v>0</v>
      </c>
      <c r="JZ149" s="196">
        <v>0</v>
      </c>
      <c r="KA149" s="196">
        <v>0</v>
      </c>
      <c r="KB149" s="196">
        <v>0</v>
      </c>
      <c r="KC149" s="196">
        <v>0</v>
      </c>
      <c r="KD149" s="196">
        <v>0</v>
      </c>
      <c r="KE149" s="196">
        <v>0</v>
      </c>
      <c r="KF149" s="196" t="str">
        <f>IF(SUM(Tabelle2[[#This Row],[2018 NF]:[2028 NF]],Tabelle2[[#This Row],[2023 B]])&gt;0,"yes","no")</f>
        <v>yes</v>
      </c>
      <c r="KG149" s="196" t="str">
        <f>IFERROR(INDEX(Tabelle2[[#Headers],[2005 NF]:[2034 NF]],MATCH(TRUE,INDEX(Tabelle2[[#This Row],[2005 NF]:[2034 NF]]&gt;1000,),0)),0)</f>
        <v>2019 NF</v>
      </c>
      <c r="KH149" s="196" t="str">
        <f>IFERROR(LOOKUP(2,1/(Tabelle2[[#This Row],[2005 NF]:[2035 NF]]&gt;1000),Tabelle2[[#Headers],[2005 NF]:[2035 NF]]),0)</f>
        <v>2023 NF</v>
      </c>
      <c r="KI149" s="196">
        <f>SUM(Tabelle2[[#This Row],[Jan 23 NF]:[Mar 23 NF]])</f>
        <v>740</v>
      </c>
      <c r="KJ149" s="196">
        <f>SUM(Tabelle2[[#This Row],[Jan-23B]:[Mar-23B]])</f>
        <v>0</v>
      </c>
      <c r="KK149" s="52">
        <v>0</v>
      </c>
      <c r="KL149" s="52">
        <v>0</v>
      </c>
      <c r="KM149" s="52">
        <v>-0.30864722000000006</v>
      </c>
      <c r="KN149" s="52">
        <v>55.556499600000009</v>
      </c>
      <c r="KO149" s="52">
        <v>0</v>
      </c>
      <c r="KP149" s="52">
        <v>0</v>
      </c>
      <c r="KQ149" s="52">
        <v>0</v>
      </c>
      <c r="KR149" s="52">
        <v>0</v>
      </c>
      <c r="KS149" s="52">
        <v>0</v>
      </c>
      <c r="KT149" s="52">
        <v>0</v>
      </c>
      <c r="KU149" s="52">
        <v>0</v>
      </c>
      <c r="KV149" s="52">
        <v>0</v>
      </c>
      <c r="KW149" s="52">
        <v>0</v>
      </c>
      <c r="KX149" s="52">
        <v>0</v>
      </c>
      <c r="KY149" s="52">
        <v>57.099735700000011</v>
      </c>
      <c r="KZ149" s="52">
        <v>0</v>
      </c>
      <c r="LA149" s="52" t="e">
        <f>$AV149*2.204623/#REF!*$AP149*Tabelle2[[#This Row],[May 23 NF]]</f>
        <v>#REF!</v>
      </c>
      <c r="LB149" s="52" t="e">
        <f>$AV149*2.204623/#REF!*$AP149*Tabelle2[[#This Row],[Jun 23 NF]]</f>
        <v>#REF!</v>
      </c>
      <c r="LC149" s="52" t="e">
        <f>$AV149*2.204623/#REF!*$AP149*Tabelle2[[#This Row],[Jul 23 NF]]</f>
        <v>#REF!</v>
      </c>
      <c r="LD149" s="52" t="e">
        <f>$AV149*2.204623/#REF!*$AP149*Tabelle2[[#This Row],[Aug 23 NF]]</f>
        <v>#REF!</v>
      </c>
      <c r="LE149" s="52" t="e">
        <f>$AV149*2.204623/#REF!*$AP149*Tabelle2[[#This Row],[Sep 23 NF]]</f>
        <v>#REF!</v>
      </c>
      <c r="LF149" s="52" t="e">
        <f>$AV149*2.204623/#REF!*$AP149*Tabelle2[[#This Row],[Oct 23 NF]]</f>
        <v>#REF!</v>
      </c>
      <c r="LG149" s="52" t="e">
        <f>$AV149*2.204623/#REF!*$AP149*Tabelle2[[#This Row],[Nov 23 NF]]</f>
        <v>#REF!</v>
      </c>
      <c r="LH149" s="52" t="e">
        <f>$AV149*2.204623/#REF!*$AP149*Tabelle2[[#This Row],[Dec 23 NF]]</f>
        <v>#REF!</v>
      </c>
      <c r="LI149" s="52" t="e">
        <f>$AV149*2.204623/#REF!*$AP149*Tabelle2[[#This Row],[Jan 24 NF]]</f>
        <v>#REF!</v>
      </c>
      <c r="LJ149" s="52" t="e">
        <f>$AV149*2.204623/#REF!*$AP149*Tabelle2[[#This Row],[Feb 24 NF]]</f>
        <v>#REF!</v>
      </c>
      <c r="LK149" s="52" t="e">
        <f>$AV149*2.204623/#REF!*$AP149*Tabelle2[[#This Row],[Mar 24 NF]]</f>
        <v>#REF!</v>
      </c>
      <c r="LL149" s="52" t="e">
        <f>$AV149*2.204623/#REF!*$AP149*Tabelle2[[#This Row],[Apr 24 NF]]</f>
        <v>#REF!</v>
      </c>
      <c r="LM149" s="52" t="e">
        <f>$AV149*2.204623/#REF!*$AP149*Tabelle2[[#This Row],[May 24 NF]]</f>
        <v>#REF!</v>
      </c>
      <c r="LN149" s="52" t="e">
        <f>$AV149*2.204623/#REF!*$AP149*Tabelle2[[#This Row],[Jun 24 NF]]</f>
        <v>#REF!</v>
      </c>
      <c r="LO149" s="52" t="e">
        <f>$AV149*2.204623/#REF!*$AP149*Tabelle2[[#This Row],[Jul 24 NF]]</f>
        <v>#REF!</v>
      </c>
      <c r="LP149" s="52" t="e">
        <f>$AV149*2.204623/#REF!*$AP149*Tabelle2[[#This Row],[Aug 24 NF]]</f>
        <v>#REF!</v>
      </c>
      <c r="LQ149" s="52" t="e">
        <f>$AV149*2.204623/#REF!*$AP149*Tabelle2[[#This Row],[Sep 24 NF]]</f>
        <v>#REF!</v>
      </c>
      <c r="LR149" s="52" t="e">
        <f>$AV149*2.204623/#REF!*$AP149*Tabelle2[[#This Row],[Oct 24 NF]]</f>
        <v>#REF!</v>
      </c>
      <c r="LS149" s="52" t="e">
        <f>$AV149*2.204623/#REF!*$AP149*Tabelle2[[#This Row],[Nov 24 NF]]</f>
        <v>#REF!</v>
      </c>
      <c r="LT149" s="52" t="e">
        <f>$AV149*2.204623/#REF!*$AP149*Tabelle2[[#This Row],[Dec 24 NF]]</f>
        <v>#REF!</v>
      </c>
      <c r="LU149" s="198">
        <f>SUM(Tabelle2[[#This Row],[Jan 22 EV]:[Mar 22 EV]])</f>
        <v>-0.30864722000000006</v>
      </c>
      <c r="LV149" s="198">
        <f>SUM(Tabelle2[[#This Row],[Apr 22 EV]:[Jun 22 EV]])</f>
        <v>55.556499600000009</v>
      </c>
      <c r="LW149" s="198">
        <f>SUM(Tabelle2[[#This Row],[Jul 22 EV]:[Sep 22 EV]])</f>
        <v>0</v>
      </c>
      <c r="LX149" s="198">
        <f>SUM(Tabelle2[[#This Row],[Oct 22 EV]:[Dec 22 EV]])</f>
        <v>0</v>
      </c>
      <c r="LY149" s="198">
        <f>SUM(Tabelle2[[#This Row],[Jan 23 EV]:[Mar 23 EV]])</f>
        <v>57.099735700000011</v>
      </c>
      <c r="LZ149" s="198" t="e">
        <f>SUM(Tabelle2[[#This Row],[Apr 23 EV]:[Jun 23 EV]])</f>
        <v>#REF!</v>
      </c>
      <c r="MA149" s="198" t="e">
        <f>SUM(Tabelle2[[#This Row],[Jul 23 EV]:[Sep 23 EV]])</f>
        <v>#REF!</v>
      </c>
      <c r="MB149" s="198" t="e">
        <f>SUM(Tabelle2[[#This Row],[Oct 23 EV]:[Dec 23 EV]])</f>
        <v>#REF!</v>
      </c>
      <c r="MC149" s="198" t="e">
        <f>SUM(Tabelle2[[#This Row],[Jan 24 EV]:[Mar 24 EV]])</f>
        <v>#REF!</v>
      </c>
      <c r="MD149" s="198" t="e">
        <f>SUM(Tabelle2[[#This Row],[Apr 24 EV]:[Jun 24 EV]])</f>
        <v>#REF!</v>
      </c>
      <c r="ME149" s="198" t="e">
        <f>SUM(Tabelle2[[#This Row],[Jul 24 EV]:[Sep 24 EV]])</f>
        <v>#REF!</v>
      </c>
      <c r="MF149" s="198" t="e">
        <f>SUM(Tabelle2[[#This Row],[Oct 24 EV]:[Dec 24 EV]])</f>
        <v>#REF!</v>
      </c>
      <c r="MG149" s="68">
        <v>0</v>
      </c>
      <c r="MH149" s="68">
        <v>0</v>
      </c>
      <c r="MI149" s="68">
        <v>0</v>
      </c>
      <c r="MJ149" s="68">
        <v>0</v>
      </c>
      <c r="MK149" s="68">
        <v>0</v>
      </c>
      <c r="ML149" s="68">
        <v>0</v>
      </c>
      <c r="MM149" s="68">
        <v>0</v>
      </c>
      <c r="MN149" s="68">
        <v>0</v>
      </c>
      <c r="MO149" s="68">
        <v>0</v>
      </c>
      <c r="MP149" s="98">
        <v>0</v>
      </c>
      <c r="MQ149" s="98" t="e">
        <f>$AS149*2.204623/#REF!*$AP149*HU149</f>
        <v>#REF!</v>
      </c>
      <c r="MR149" s="98" t="e">
        <f>$AT149*2.204623/#REF!*$AP149*HV149</f>
        <v>#REF!</v>
      </c>
      <c r="MS149" s="98">
        <v>110.88151378500001</v>
      </c>
      <c r="MT149" s="98">
        <v>-2.0833687350000005</v>
      </c>
      <c r="MU149" s="98">
        <v>55.247852380000012</v>
      </c>
      <c r="MV149" s="98">
        <f>SUM(Tabelle2[[#This Row],[Jan 22 EV]:[Dec 22 EV]])</f>
        <v>55.247852380000012</v>
      </c>
      <c r="MW149" s="98" t="e">
        <f>SUM(Tabelle2[[#This Row],[Jan 23 EV]:[Dec 23 EV]])</f>
        <v>#REF!</v>
      </c>
      <c r="MX149" s="98" t="e">
        <f>SUM(Tabelle2[[#This Row],[Jan 24 EV]:[Dec 24 EV]])</f>
        <v>#REF!</v>
      </c>
      <c r="MY149" s="98">
        <f t="shared" si="95"/>
        <v>0</v>
      </c>
      <c r="MZ149" s="98">
        <f t="shared" si="96"/>
        <v>0</v>
      </c>
      <c r="NA149" s="98">
        <f t="shared" si="97"/>
        <v>0</v>
      </c>
      <c r="NB149" s="98">
        <f t="shared" si="98"/>
        <v>0</v>
      </c>
      <c r="NC149" s="52">
        <v>0</v>
      </c>
      <c r="ND149" s="52">
        <v>0</v>
      </c>
      <c r="NE149" s="52">
        <v>0</v>
      </c>
      <c r="NF149" s="52">
        <v>0</v>
      </c>
      <c r="NG149" s="52">
        <v>0</v>
      </c>
      <c r="NH149" s="52">
        <v>0</v>
      </c>
      <c r="NI149" s="52">
        <v>0</v>
      </c>
      <c r="NJ149" s="52">
        <v>0</v>
      </c>
      <c r="NK149" s="52">
        <v>0</v>
      </c>
      <c r="NL149" s="52">
        <v>0</v>
      </c>
      <c r="NM149" s="52">
        <v>0</v>
      </c>
      <c r="NN149" s="52">
        <v>0</v>
      </c>
      <c r="NO149" s="198">
        <f t="shared" si="102"/>
        <v>0</v>
      </c>
      <c r="NP149" s="198">
        <f t="shared" si="103"/>
        <v>0</v>
      </c>
      <c r="NQ149" s="198">
        <f t="shared" si="104"/>
        <v>0</v>
      </c>
      <c r="NR149" s="198">
        <f t="shared" si="105"/>
        <v>0</v>
      </c>
      <c r="NS149" s="198">
        <f t="shared" si="106"/>
        <v>0</v>
      </c>
      <c r="NT149" s="198">
        <v>0</v>
      </c>
      <c r="NU149" s="198">
        <v>0</v>
      </c>
      <c r="NV149" s="198">
        <v>0</v>
      </c>
      <c r="NW149" s="198">
        <v>0</v>
      </c>
      <c r="NX149" s="198">
        <v>0</v>
      </c>
      <c r="NY149" s="198">
        <v>0</v>
      </c>
      <c r="NZ149" s="198">
        <v>0</v>
      </c>
      <c r="OA149" s="198">
        <v>0</v>
      </c>
      <c r="OB149" s="198">
        <v>0</v>
      </c>
      <c r="OC149" s="198">
        <v>0</v>
      </c>
      <c r="OD149" s="198">
        <v>0</v>
      </c>
      <c r="OE149" s="198">
        <v>0</v>
      </c>
      <c r="OF149" s="198">
        <f>SUM(Tabelle2[[#This Row],[Jan 23 B EV]:[Mar 23 B EV]])</f>
        <v>0</v>
      </c>
      <c r="OG149" s="198">
        <f>SUM(Tabelle2[[#This Row],[Apr 23 B EV]:[Jun 23 B EV]])</f>
        <v>0</v>
      </c>
      <c r="OH149" s="198">
        <f>SUM(Tabelle2[[#This Row],[Jul 23 B EV]:[Sep 23 B EV]])</f>
        <v>0</v>
      </c>
      <c r="OI149" s="198">
        <f>SUM(Tabelle2[[#This Row],[Oct 23 B EV]:[Dec 23 B EV]])</f>
        <v>0</v>
      </c>
      <c r="OJ149" s="198">
        <f>SUM(Tabelle2[[#This Row],[Jan 23 B EV]:[Dec 23 B EV]])</f>
        <v>0</v>
      </c>
      <c r="OK149" s="68"/>
      <c r="OL149" s="68"/>
      <c r="OM149" s="43" t="s">
        <v>973</v>
      </c>
      <c r="ON149" s="43">
        <v>0</v>
      </c>
      <c r="OO149" s="43">
        <v>0</v>
      </c>
      <c r="OP149" s="43">
        <v>0</v>
      </c>
      <c r="OQ149" s="68"/>
      <c r="OR149" s="68"/>
      <c r="OS149" s="68"/>
      <c r="OT149" s="68"/>
      <c r="OU149" s="68"/>
      <c r="OV149" s="68"/>
      <c r="OW149" s="68"/>
      <c r="OX149" s="198" t="s">
        <v>1229</v>
      </c>
      <c r="OY149" s="198" t="s">
        <v>1229</v>
      </c>
      <c r="OZ149" s="198" t="s">
        <v>1229</v>
      </c>
      <c r="PA149" s="198" t="s">
        <v>1229</v>
      </c>
      <c r="PB149" s="353" t="s">
        <v>1229</v>
      </c>
      <c r="PC149" s="130" t="s">
        <v>57</v>
      </c>
      <c r="PD149" s="53" t="s">
        <v>40</v>
      </c>
      <c r="PE149" s="53" t="s">
        <v>159</v>
      </c>
      <c r="PF149" s="53" t="s">
        <v>39</v>
      </c>
      <c r="PG149" s="53">
        <v>0</v>
      </c>
      <c r="PH149" s="53">
        <v>0</v>
      </c>
      <c r="PI149" s="53">
        <v>1</v>
      </c>
      <c r="PJ149" s="53" t="s">
        <v>39</v>
      </c>
      <c r="PK149" s="53">
        <v>0</v>
      </c>
      <c r="PL149" s="53">
        <v>0</v>
      </c>
      <c r="PM149" s="334"/>
      <c r="PN149" s="53" t="s">
        <v>979</v>
      </c>
      <c r="PO149" s="53" t="s">
        <v>17</v>
      </c>
      <c r="PP149" s="200">
        <v>2579.1424208577623</v>
      </c>
      <c r="PQ149" s="56">
        <v>2390.5855887510174</v>
      </c>
      <c r="PR149" s="56">
        <v>2563.0833333333335</v>
      </c>
      <c r="PS149" s="56">
        <v>2595</v>
      </c>
      <c r="PT149" s="200">
        <v>2321.6666666666665</v>
      </c>
      <c r="PU149" s="200">
        <v>2229.5416666666665</v>
      </c>
      <c r="PV149" s="200">
        <v>2983.4976851851857</v>
      </c>
      <c r="PW149" s="200">
        <v>3542.4709444775326</v>
      </c>
      <c r="PX149" s="200" t="e">
        <f>IF($PI149=1,SUMIF(#REF!,$PF149,#REF!),SUMIF(#REF!,$PJ149,#REF!))</f>
        <v>#REF!</v>
      </c>
      <c r="PY149" s="200" t="e">
        <f>IF($PI149=1,SUMIF(#REF!,$PF149,#REF!),SUMIF(#REF!,$PJ149,#REF!))</f>
        <v>#REF!</v>
      </c>
      <c r="PZ149" s="200" t="e">
        <f>IF($PI149=1,SUMIF(#REF!,$PF149,#REF!),SUMIF(#REF!,$PJ149,#REF!))</f>
        <v>#REF!</v>
      </c>
      <c r="QA149" s="200" t="e">
        <f>IF($PI149=1,SUMIF(#REF!,$PF149,#REF!),SUMIF(#REF!,$PJ149,#REF!))</f>
        <v>#REF!</v>
      </c>
      <c r="QB149" s="200" t="e">
        <f>IF($PI149=1,SUMIF(#REF!,$PF149,#REF!),SUMIF(#REF!,$PJ149,#REF!))</f>
        <v>#REF!</v>
      </c>
      <c r="QC149" s="200" t="e">
        <f>IF($PI149=1,SUMIF(#REF!,$PF149,#REF!),SUMIF(#REF!,$PJ149,#REF!))</f>
        <v>#REF!</v>
      </c>
      <c r="QD149" s="57">
        <f t="shared" si="99"/>
        <v>3.0121378418262821</v>
      </c>
      <c r="QE149" s="57">
        <f t="shared" si="100"/>
        <v>3.2294849999999999</v>
      </c>
      <c r="QF149" s="57">
        <f t="shared" si="94"/>
        <v>3.2696999999999998</v>
      </c>
      <c r="QG149" s="57">
        <f t="shared" si="101"/>
        <v>2.9252999999999996</v>
      </c>
      <c r="QH149" s="57">
        <f t="shared" si="129"/>
        <v>2.8092224999999997</v>
      </c>
      <c r="QI149" s="57">
        <f t="shared" si="130"/>
        <v>3.759207083333334</v>
      </c>
      <c r="QJ149" s="57">
        <f>IF(Tabelle2[[#This Row],[Index and Premium Usage]]=1,($AW149*(1+$AZ149))*(PW149*(1+$PG149)+$PH149)/1000,($AW149*(1+$AZ149))*(PW149*(1+$PG149)+$PK149)/1000)</f>
        <v>4.4635133900416912</v>
      </c>
      <c r="QK149" s="57" t="e">
        <f>IF($PI149=1,($AW149*(1+$AY149))*(PX149*(1+$PG149)+$PH149)/1000,($AW149*(1+$AZ149))*(PX149*(1+$PG149)+$PK149+Tabelle2[[#This Row],[Premium VW 2023]])/1000)</f>
        <v>#REF!</v>
      </c>
      <c r="QL149" s="57" t="e">
        <f t="shared" si="89"/>
        <v>#REF!</v>
      </c>
      <c r="QM149" s="57" t="e">
        <f t="shared" si="90"/>
        <v>#REF!</v>
      </c>
      <c r="QN149" s="57" t="e">
        <f t="shared" si="91"/>
        <v>#REF!</v>
      </c>
      <c r="QO149" s="57" t="e">
        <f t="shared" si="92"/>
        <v>#REF!</v>
      </c>
      <c r="QP149" s="57" t="e">
        <f t="shared" si="93"/>
        <v>#REF!</v>
      </c>
    </row>
    <row r="150" spans="1:458" ht="15" customHeight="1">
      <c r="A150" s="94" t="s">
        <v>836</v>
      </c>
      <c r="B150" s="94" t="s">
        <v>87</v>
      </c>
      <c r="C150" s="94" t="s">
        <v>1553</v>
      </c>
      <c r="D150" s="2" t="s">
        <v>108</v>
      </c>
      <c r="E150" s="173" t="s">
        <v>304</v>
      </c>
      <c r="F150" s="2" t="s">
        <v>304</v>
      </c>
      <c r="G150" s="2" t="s">
        <v>304</v>
      </c>
      <c r="H150" s="2" t="s">
        <v>1557</v>
      </c>
      <c r="I150" s="188" t="s">
        <v>372</v>
      </c>
      <c r="J150" s="2" t="s">
        <v>1400</v>
      </c>
      <c r="K150" s="2" t="s">
        <v>28</v>
      </c>
      <c r="L150" s="2" t="s">
        <v>28</v>
      </c>
      <c r="M150" s="2" t="s">
        <v>420</v>
      </c>
      <c r="N150" s="2">
        <v>0</v>
      </c>
      <c r="O150" s="64"/>
      <c r="P150" s="3">
        <v>0</v>
      </c>
      <c r="Q150" s="2">
        <v>0</v>
      </c>
      <c r="R150" s="63"/>
      <c r="S150" s="63"/>
      <c r="T150" s="94" t="s">
        <v>1282</v>
      </c>
      <c r="U150" s="63" t="s">
        <v>14</v>
      </c>
      <c r="V150" s="63"/>
      <c r="W150" s="63"/>
      <c r="X150" s="94"/>
      <c r="Y150" s="2" t="s">
        <v>257</v>
      </c>
      <c r="Z150" s="2" t="s">
        <v>261</v>
      </c>
      <c r="AA150" s="2" t="s">
        <v>421</v>
      </c>
      <c r="AB150" s="2" t="s">
        <v>1229</v>
      </c>
      <c r="AC150" s="2" t="s">
        <v>1038</v>
      </c>
      <c r="AD150" s="63"/>
      <c r="AE150" s="63"/>
      <c r="AF150" s="63" t="s">
        <v>119</v>
      </c>
      <c r="AG150" s="2">
        <v>0</v>
      </c>
      <c r="AH150" s="2">
        <v>0</v>
      </c>
      <c r="AI150" s="2">
        <v>0</v>
      </c>
      <c r="AJ150" s="63" t="s">
        <v>120</v>
      </c>
      <c r="AK150" s="66"/>
      <c r="AL150" s="67"/>
      <c r="AM150" s="67"/>
      <c r="AN150" s="67"/>
      <c r="AO150" s="67"/>
      <c r="AP150" s="67">
        <v>1</v>
      </c>
      <c r="AQ150" s="33"/>
      <c r="AR150" s="37">
        <v>0.95</v>
      </c>
      <c r="AS150" s="67">
        <v>0.95</v>
      </c>
      <c r="AT150" s="67">
        <v>0.95</v>
      </c>
      <c r="AU150" s="33">
        <v>0.95</v>
      </c>
      <c r="AV150" s="33">
        <v>0.95</v>
      </c>
      <c r="AW150" s="33">
        <v>0.95</v>
      </c>
      <c r="AX150" s="193"/>
      <c r="AY150" s="61">
        <v>0.2</v>
      </c>
      <c r="AZ150" s="61">
        <v>0.2</v>
      </c>
      <c r="BA150" s="96">
        <v>1080</v>
      </c>
      <c r="BB150" s="96">
        <v>0</v>
      </c>
      <c r="BC150" s="96">
        <v>-11</v>
      </c>
      <c r="BD150" s="96">
        <v>0</v>
      </c>
      <c r="BE150" s="133">
        <v>360</v>
      </c>
      <c r="BF150" s="133">
        <v>360</v>
      </c>
      <c r="BG150" s="133">
        <v>-19</v>
      </c>
      <c r="BH150" s="133">
        <v>360</v>
      </c>
      <c r="BI150" s="133">
        <v>1080</v>
      </c>
      <c r="BJ150" s="133">
        <v>1440</v>
      </c>
      <c r="BK150" s="133">
        <v>0</v>
      </c>
      <c r="BL150" s="133">
        <v>1436</v>
      </c>
      <c r="BM150" s="96">
        <v>1440</v>
      </c>
      <c r="BN150" s="96">
        <v>0</v>
      </c>
      <c r="BO150" s="96">
        <v>-5</v>
      </c>
      <c r="BP150" s="96">
        <v>1440</v>
      </c>
      <c r="BQ150" s="96">
        <v>2520</v>
      </c>
      <c r="BR150" s="96">
        <v>0</v>
      </c>
      <c r="BS150" s="96">
        <v>0</v>
      </c>
      <c r="BT150" s="96">
        <v>0</v>
      </c>
      <c r="BU150" s="96">
        <v>0</v>
      </c>
      <c r="BV150" s="96">
        <v>0</v>
      </c>
      <c r="BW150" s="96">
        <v>0</v>
      </c>
      <c r="BX150" s="96">
        <v>0</v>
      </c>
      <c r="BY150" s="96">
        <v>0</v>
      </c>
      <c r="BZ150" s="96">
        <v>0</v>
      </c>
      <c r="CA150" s="96">
        <v>0</v>
      </c>
      <c r="CB150" s="96">
        <v>0</v>
      </c>
      <c r="CC150" s="96">
        <v>0</v>
      </c>
      <c r="CD150" s="96">
        <v>0</v>
      </c>
      <c r="CE150" s="96">
        <v>0</v>
      </c>
      <c r="CF150" s="96">
        <v>0</v>
      </c>
      <c r="CG150" s="96">
        <v>0</v>
      </c>
      <c r="CH150" s="96">
        <v>0</v>
      </c>
      <c r="CI150" s="96">
        <v>0</v>
      </c>
      <c r="CJ150" s="96">
        <v>0</v>
      </c>
      <c r="CK150" s="95">
        <f>SUM(Tabelle2[[#This Row],[Jan 22 CF]:[Mar 22 CF]])</f>
        <v>1069</v>
      </c>
      <c r="CL150" s="95">
        <f>SUM(Tabelle2[[#This Row],[Apr 22 CF]:[Jun 22 CF]])</f>
        <v>720</v>
      </c>
      <c r="CM150" s="95">
        <f>SUM(Tabelle2[[#This Row],[Jul 22 CF]:[Sep 22 CF]])</f>
        <v>1421</v>
      </c>
      <c r="CN150" s="95">
        <f>SUM(Tabelle2[[#This Row],[Oct 22 CF]:[Dec 22 CF]])</f>
        <v>2876</v>
      </c>
      <c r="CO150" s="95">
        <f>SUM(Tabelle2[[#This Row],[Jan 23 CF]:[Mar 23 CF]])</f>
        <v>1435</v>
      </c>
      <c r="CP150" s="95">
        <f>SUM(Tabelle2[[#This Row],[Apr 23 CF]:[Jun 23 CF]])</f>
        <v>3960</v>
      </c>
      <c r="CQ150" s="95">
        <f>SUM(Tabelle2[[#This Row],[Jul 23 CF]:[Sep 23 CF]])</f>
        <v>0</v>
      </c>
      <c r="CR150" s="95">
        <f>SUM(Tabelle2[[#This Row],[Oct 23 CF]:[Dec 23 CF]])</f>
        <v>0</v>
      </c>
      <c r="CS150" s="95">
        <f>SUM(Tabelle2[[#This Row],[Jan 24 CF]:[Mar 24 CF]])</f>
        <v>0</v>
      </c>
      <c r="CT150" s="95">
        <f>SUM(Tabelle2[[#This Row],[Apr 24 CF]:[Jun 24 CF]])</f>
        <v>0</v>
      </c>
      <c r="CU150" s="95">
        <f>SUM(Tabelle2[[#This Row],[Jul 24 CF]:[Sep 24 CF]])</f>
        <v>0</v>
      </c>
      <c r="CV150" s="95">
        <f>SUM(Tabelle2[[#This Row],[Oct 24 CF]:[Dec 24 CF]])</f>
        <v>0</v>
      </c>
      <c r="CW150" s="98">
        <v>4602</v>
      </c>
      <c r="CX150" s="275">
        <v>3952</v>
      </c>
      <c r="CY150" s="98">
        <v>3945</v>
      </c>
      <c r="CZ150" s="52">
        <v>6053</v>
      </c>
      <c r="DA150" s="52">
        <f>SUM(Tabelle2[[#This Row],[Jan 22 CF]:[Dec 22 CF]])</f>
        <v>6086</v>
      </c>
      <c r="DB150" s="98">
        <f>SUM(Tabelle2[[#This Row],[Jan 23 CF]:[Dec 23 CF]])</f>
        <v>5395</v>
      </c>
      <c r="DC150" s="98">
        <f>SUM(Tabelle2[[#This Row],[Jan 24 CF]:[Dec 24 CF]])</f>
        <v>0</v>
      </c>
      <c r="DD150" s="98">
        <v>0</v>
      </c>
      <c r="DE150" s="98">
        <v>0</v>
      </c>
      <c r="DF150" s="98">
        <v>0</v>
      </c>
      <c r="DG150" s="98">
        <v>0</v>
      </c>
      <c r="DH150" s="98">
        <v>0</v>
      </c>
      <c r="DI150" s="98">
        <v>0</v>
      </c>
      <c r="DJ150" s="98">
        <v>0</v>
      </c>
      <c r="DK150" s="98">
        <v>0</v>
      </c>
      <c r="DL150" s="98">
        <v>0</v>
      </c>
      <c r="DM150" s="98">
        <v>0</v>
      </c>
      <c r="DN150" s="95"/>
      <c r="DO150" s="95"/>
      <c r="DP150" s="226">
        <v>0.95</v>
      </c>
      <c r="DQ150" s="226">
        <v>0.92500000000000004</v>
      </c>
      <c r="DR150" s="226">
        <v>0.8</v>
      </c>
      <c r="DS150" s="226">
        <v>0.85</v>
      </c>
      <c r="DT150" s="226">
        <v>0.9</v>
      </c>
      <c r="DU150" s="226">
        <v>0.9</v>
      </c>
      <c r="DV150" s="226">
        <v>0.9</v>
      </c>
      <c r="DW150" s="226">
        <v>0.9</v>
      </c>
      <c r="DX150" s="226">
        <v>0.9</v>
      </c>
      <c r="DY150" s="226">
        <v>0.9</v>
      </c>
      <c r="DZ150" s="226">
        <v>0.9</v>
      </c>
      <c r="EA150" s="226">
        <v>0.88</v>
      </c>
      <c r="EB150" s="226">
        <v>0.9</v>
      </c>
      <c r="EC150" s="226">
        <v>0.93</v>
      </c>
      <c r="ED150" s="226">
        <v>0.93</v>
      </c>
      <c r="EE150" s="226">
        <v>0.9</v>
      </c>
      <c r="EF150" s="316">
        <v>0.9</v>
      </c>
      <c r="EG150" s="316">
        <v>0.9</v>
      </c>
      <c r="EH150" s="316">
        <v>0</v>
      </c>
      <c r="EI150" s="226">
        <v>0.95</v>
      </c>
      <c r="EJ150" s="226">
        <v>0.95</v>
      </c>
      <c r="EK150" s="226">
        <v>0.95</v>
      </c>
      <c r="EL150" s="226">
        <v>0.97499999999999998</v>
      </c>
      <c r="EM150" s="226">
        <v>0.95</v>
      </c>
      <c r="EN150" s="226">
        <v>0.9</v>
      </c>
      <c r="EO150" s="226">
        <v>0.9</v>
      </c>
      <c r="EP150" s="226">
        <v>0.9</v>
      </c>
      <c r="EQ150" s="226">
        <v>0.9</v>
      </c>
      <c r="ER150" s="226">
        <v>0.9</v>
      </c>
      <c r="ES150" s="226">
        <v>0.9</v>
      </c>
      <c r="ET150" s="226">
        <v>0.9</v>
      </c>
      <c r="EU150" s="226">
        <v>0.9</v>
      </c>
      <c r="EV150" s="226">
        <v>0.9</v>
      </c>
      <c r="EW150" s="226">
        <v>0.9</v>
      </c>
      <c r="EX150" s="226">
        <v>0.9</v>
      </c>
      <c r="EY150" s="226">
        <v>0.9</v>
      </c>
      <c r="EZ150" s="316">
        <v>0</v>
      </c>
      <c r="FA150" s="226">
        <v>0.9</v>
      </c>
      <c r="FB150" s="226">
        <v>0.9</v>
      </c>
      <c r="FC150" s="226">
        <v>0.9</v>
      </c>
      <c r="FD150" s="226">
        <v>0.9</v>
      </c>
      <c r="FE150" s="226">
        <v>0.9</v>
      </c>
      <c r="FF150" s="226">
        <v>0</v>
      </c>
      <c r="FG150" s="226">
        <v>0</v>
      </c>
      <c r="FH150" s="226">
        <v>0</v>
      </c>
      <c r="FI150" s="226">
        <v>0</v>
      </c>
      <c r="FJ150" s="226">
        <v>0</v>
      </c>
      <c r="FK150" s="226">
        <v>0</v>
      </c>
      <c r="FL150" s="226">
        <v>0</v>
      </c>
      <c r="FM150" s="195">
        <f t="shared" si="114"/>
        <v>1080</v>
      </c>
      <c r="FN150" s="195">
        <f t="shared" si="115"/>
        <v>0</v>
      </c>
      <c r="FO150" s="195">
        <f t="shared" si="116"/>
        <v>-11</v>
      </c>
      <c r="FP150" s="195">
        <f t="shared" si="117"/>
        <v>0</v>
      </c>
      <c r="FQ150" s="195">
        <f t="shared" si="118"/>
        <v>360</v>
      </c>
      <c r="FR150" s="195">
        <f t="shared" si="119"/>
        <v>360</v>
      </c>
      <c r="FS150" s="195">
        <f t="shared" si="120"/>
        <v>-19</v>
      </c>
      <c r="FT150" s="95">
        <f t="shared" si="121"/>
        <v>360</v>
      </c>
      <c r="FU150" s="95">
        <f t="shared" si="122"/>
        <v>1080</v>
      </c>
      <c r="FV150" s="95">
        <f t="shared" si="123"/>
        <v>1440</v>
      </c>
      <c r="FW150" s="95">
        <f t="shared" si="124"/>
        <v>0</v>
      </c>
      <c r="FX150" s="95">
        <f t="shared" si="125"/>
        <v>1436</v>
      </c>
      <c r="FY150" s="95">
        <f t="shared" si="126"/>
        <v>1440</v>
      </c>
      <c r="FZ150" s="95">
        <f t="shared" si="127"/>
        <v>0</v>
      </c>
      <c r="GA150" s="95">
        <f t="shared" si="107"/>
        <v>-5</v>
      </c>
      <c r="GB150" s="95">
        <f t="shared" si="108"/>
        <v>1440</v>
      </c>
      <c r="GC150" s="95">
        <f t="shared" si="109"/>
        <v>2520</v>
      </c>
      <c r="GD150" s="95">
        <f t="shared" si="110"/>
        <v>0</v>
      </c>
      <c r="GE150" s="95">
        <f t="shared" si="111"/>
        <v>0</v>
      </c>
      <c r="GF150" s="95">
        <f t="shared" si="112"/>
        <v>0</v>
      </c>
      <c r="GG150" s="95">
        <f t="shared" si="113"/>
        <v>0</v>
      </c>
      <c r="GH150" s="95">
        <f t="shared" si="128"/>
        <v>0</v>
      </c>
      <c r="GI150" s="95">
        <f>BW150*Tabelle2[[#This Row],[Nov 2023 AF]]</f>
        <v>0</v>
      </c>
      <c r="GJ150" s="95">
        <f>BX150*Tabelle2[[#This Row],[Dec 2023 AF]]</f>
        <v>0</v>
      </c>
      <c r="GK150" s="95">
        <f>BY150*Tabelle2[[#This Row],[Jan 2024 AF]]</f>
        <v>0</v>
      </c>
      <c r="GL150" s="95">
        <f>BZ150*Tabelle2[[#This Row],[Feb 2024 AF]]</f>
        <v>0</v>
      </c>
      <c r="GM150" s="95">
        <f>CA150*Tabelle2[[#This Row],[Mar 2024 AF]]</f>
        <v>0</v>
      </c>
      <c r="GN150" s="95">
        <f>CB150*Tabelle2[[#This Row],[Apr 2024 AF]]</f>
        <v>0</v>
      </c>
      <c r="GO150" s="95">
        <f>CC150*Tabelle2[[#This Row],[May 2024 AF]]</f>
        <v>0</v>
      </c>
      <c r="GP150" s="95">
        <f>CD150*Tabelle2[[#This Row],[Jun 2024 AF]]</f>
        <v>0</v>
      </c>
      <c r="GQ150" s="95">
        <f>CE150*Tabelle2[[#This Row],[Jul 2024 AF]]</f>
        <v>0</v>
      </c>
      <c r="GR150" s="95">
        <f>CF150*Tabelle2[[#This Row],[Aug 2024 AF]]</f>
        <v>0</v>
      </c>
      <c r="GS150" s="95">
        <f>CG150*Tabelle2[[#This Row],[Sep 2024 AF]]</f>
        <v>0</v>
      </c>
      <c r="GT150" s="95">
        <f>CH150*Tabelle2[[#This Row],[Oct 2024 AF]]</f>
        <v>0</v>
      </c>
      <c r="GU150" s="95">
        <f>CI150*Tabelle2[[#This Row],[Nov 2024 AF]]</f>
        <v>0</v>
      </c>
      <c r="GV150" s="95">
        <f>CJ150*Tabelle2[[#This Row],[Dec 2024 AF]]</f>
        <v>0</v>
      </c>
      <c r="GW150" s="95">
        <f>SUM(Tabelle2[[#This Row],[Jan 22 NF]:[Mar 22 NF]])</f>
        <v>1069</v>
      </c>
      <c r="GX150" s="95">
        <f>SUM(Tabelle2[[#This Row],[Apr 22 NF]:[Jun 22 NF]])</f>
        <v>720</v>
      </c>
      <c r="GY150" s="95">
        <f>SUM(Tabelle2[[#This Row],[Jul 22 NF]:[Sep 22 NF]])</f>
        <v>1421</v>
      </c>
      <c r="GZ150" s="95">
        <f>SUM(Tabelle2[[#This Row],[Oct 22 NF]:[Dec 22 NF]])</f>
        <v>2876</v>
      </c>
      <c r="HA150" s="98">
        <f>SUM(Tabelle2[[#This Row],[Jan 23 NF]:[Mar 23 NF]])</f>
        <v>1435</v>
      </c>
      <c r="HB150" s="98">
        <f>SUM(Tabelle2[[#This Row],[Apr 23 NF]:[Jun 23 NF]])</f>
        <v>3960</v>
      </c>
      <c r="HC150" s="98">
        <f>SUM(Tabelle2[[#This Row],[Jul 23 NF]:[Sep 23 NF]])</f>
        <v>0</v>
      </c>
      <c r="HD150" s="98">
        <f>SUM(Tabelle2[[#This Row],[Oct 23 NF]:[Dec 23 NF]])</f>
        <v>0</v>
      </c>
      <c r="HE150" s="95">
        <f>SUM(Tabelle2[[#This Row],[Jan 24 NF]:[Mar 24 NF]])</f>
        <v>0</v>
      </c>
      <c r="HF150" s="98">
        <f>SUM(Tabelle2[[#This Row],[Apr 24 NF]:[Jun 24 NF]])</f>
        <v>0</v>
      </c>
      <c r="HG150" s="98">
        <f>SUM(Tabelle2[[#This Row],[Jul 24 NF]:[Sep 24 NF]])</f>
        <v>0</v>
      </c>
      <c r="HH150" s="98">
        <f>SUM(Tabelle2[[#This Row],[Oct 24 NF]:[Dec 24 NF]])</f>
        <v>0</v>
      </c>
      <c r="HI150" s="95">
        <v>0</v>
      </c>
      <c r="HJ150" s="95">
        <v>0</v>
      </c>
      <c r="HK150" s="95">
        <v>0</v>
      </c>
      <c r="HL150" s="95">
        <v>0</v>
      </c>
      <c r="HM150" s="95">
        <v>0</v>
      </c>
      <c r="HN150" s="95">
        <v>0</v>
      </c>
      <c r="HO150" s="95">
        <v>0</v>
      </c>
      <c r="HP150" s="95">
        <v>0</v>
      </c>
      <c r="HQ150" s="95">
        <v>0</v>
      </c>
      <c r="HR150" s="95">
        <v>0</v>
      </c>
      <c r="HS150" s="95">
        <v>0</v>
      </c>
      <c r="HT150" s="95">
        <v>720</v>
      </c>
      <c r="HU150" s="95">
        <v>4881</v>
      </c>
      <c r="HV150" s="98">
        <v>4602</v>
      </c>
      <c r="HW150" s="98">
        <v>3952</v>
      </c>
      <c r="HX150" s="98">
        <v>3945</v>
      </c>
      <c r="HY150" s="98">
        <v>6053</v>
      </c>
      <c r="HZ150" s="98">
        <f>SUM(Tabelle2[[#This Row],[Jan 22 NF]:[Dec 22 NF]])</f>
        <v>6086</v>
      </c>
      <c r="IA150" s="98">
        <f>SUM(Tabelle2[[#This Row],[Jan 23 NF]:[Dec 23 NF]])</f>
        <v>5395</v>
      </c>
      <c r="IB150" s="98">
        <f>SUM(Tabelle2[[#This Row],[Jan 24 NF]:[Dec 24 NF]])</f>
        <v>0</v>
      </c>
      <c r="IC150" s="98">
        <f>IFERROR(Tabelle2[[#This Row],[2025 CF]]*Tabelle2[[#This Row],[2025 AF]],0)</f>
        <v>0</v>
      </c>
      <c r="ID150" s="98">
        <f>IFERROR(Tabelle2[[#This Row],[2026 CF]]*Tabelle2[[#This Row],[2026 AF]],0)</f>
        <v>0</v>
      </c>
      <c r="IE150" s="98">
        <f>IFERROR(Tabelle2[[#This Row],[2027 CF]]*Tabelle2[[#This Row],[2027 AF]],0)</f>
        <v>0</v>
      </c>
      <c r="IF150" s="98">
        <f>IFERROR(Tabelle2[[#This Row],[2028 CF]]*Tabelle2[[#This Row],[2028 AF]],0)</f>
        <v>0</v>
      </c>
      <c r="IG150" s="98">
        <f>IFERROR(Tabelle2[[#This Row],[2029 CF]]*Tabelle2[[#This Row],[2029 AF]],0)</f>
        <v>0</v>
      </c>
      <c r="IH150" s="98">
        <f>IFERROR(Tabelle2[[#This Row],[2030 CF]]*Tabelle2[[#This Row],[2030 AF]],0)</f>
        <v>0</v>
      </c>
      <c r="II150" s="98">
        <f>IFERROR(Tabelle2[[#This Row],[2031 CF]]*Tabelle2[[#This Row],[2031 AF]],0)</f>
        <v>0</v>
      </c>
      <c r="IJ150" s="98">
        <f>IFERROR(Tabelle2[[#This Row],[2032 CF]]*Tabelle2[[#This Row],[2032 AF]],0)</f>
        <v>0</v>
      </c>
      <c r="IK150" s="98">
        <f>IFERROR(Tabelle2[[#This Row],[2033 CF]]*Tabelle2[[#This Row],[2033 AF]],0)</f>
        <v>0</v>
      </c>
      <c r="IL150" s="98">
        <f>IFERROR(Tabelle2[[#This Row],[2034 CF]]*Tabelle2[[#This Row],[2034 AF]],0)</f>
        <v>0</v>
      </c>
      <c r="IM150" s="98">
        <f>IFERROR(Tabelle2[[#This Row],[2035 CF]]*Tabelle2[[#This Row],[2035 AF]],0)</f>
        <v>0</v>
      </c>
      <c r="IN150" s="51">
        <v>259.20000000000005</v>
      </c>
      <c r="IO150" s="51">
        <v>265.68000000000006</v>
      </c>
      <c r="IP150" s="51">
        <v>0</v>
      </c>
      <c r="IQ150" s="51">
        <v>273.81863305562274</v>
      </c>
      <c r="IR150" s="51">
        <v>291.60000000000002</v>
      </c>
      <c r="IS150" s="51">
        <v>291.60000000000002</v>
      </c>
      <c r="IT150" s="51">
        <v>0</v>
      </c>
      <c r="IU150" s="51">
        <v>324</v>
      </c>
      <c r="IV150" s="51">
        <v>291.60000000000002</v>
      </c>
      <c r="IW150" s="51">
        <v>291.60000000000002</v>
      </c>
      <c r="IX150" s="51">
        <v>218.70000000000002</v>
      </c>
      <c r="IY150" s="51">
        <v>0</v>
      </c>
      <c r="IZ150" s="199">
        <v>524.88000000000011</v>
      </c>
      <c r="JA150" s="199">
        <v>857.01863305562279</v>
      </c>
      <c r="JB150" s="199">
        <v>615.6</v>
      </c>
      <c r="JC150" s="199">
        <v>510.30000000000007</v>
      </c>
      <c r="JD150" s="199">
        <v>2507.7986330556232</v>
      </c>
      <c r="JE150" s="196">
        <v>0</v>
      </c>
      <c r="JF150" s="196">
        <v>0</v>
      </c>
      <c r="JG150" s="196">
        <v>0</v>
      </c>
      <c r="JH150" s="196">
        <v>0</v>
      </c>
      <c r="JI150" s="196">
        <v>0</v>
      </c>
      <c r="JJ150" s="196">
        <v>0</v>
      </c>
      <c r="JK150" s="196">
        <v>0</v>
      </c>
      <c r="JL150" s="196">
        <v>0</v>
      </c>
      <c r="JM150" s="196">
        <v>0</v>
      </c>
      <c r="JN150" s="196">
        <v>0</v>
      </c>
      <c r="JO150" s="196">
        <v>0</v>
      </c>
      <c r="JP150" s="196">
        <v>0</v>
      </c>
      <c r="JQ150" s="196">
        <f>SUM(Tabelle2[[#This Row],[Jan-23B]:[Mar-23B]])</f>
        <v>0</v>
      </c>
      <c r="JR150" s="196">
        <f>SUM(Tabelle2[[#This Row],[Apr-23B]:[Jun-23B]])</f>
        <v>0</v>
      </c>
      <c r="JS150" s="196">
        <f>SUM(Tabelle2[[#This Row],[Jul-23B]:[Sep-23B]])</f>
        <v>0</v>
      </c>
      <c r="JT150" s="196">
        <f>SUM(Tabelle2[[#This Row],[Oct-23B]:[Dec-23B]])</f>
        <v>0</v>
      </c>
      <c r="JU150" s="196">
        <f>SUM(Tabelle2[[#This Row],[1Q23 B1]:[4Q23 B]])</f>
        <v>0</v>
      </c>
      <c r="JV150" s="196">
        <v>0</v>
      </c>
      <c r="JW150" s="196">
        <v>0</v>
      </c>
      <c r="JX150" s="196">
        <v>0</v>
      </c>
      <c r="JY150" s="196">
        <v>0</v>
      </c>
      <c r="JZ150" s="196">
        <v>0</v>
      </c>
      <c r="KA150" s="196">
        <v>0</v>
      </c>
      <c r="KB150" s="196">
        <v>0</v>
      </c>
      <c r="KC150" s="196">
        <v>0</v>
      </c>
      <c r="KD150" s="196">
        <v>0</v>
      </c>
      <c r="KE150" s="196">
        <v>0</v>
      </c>
      <c r="KF150" s="196" t="str">
        <f>IF(SUM(Tabelle2[[#This Row],[2018 NF]:[2028 NF]],Tabelle2[[#This Row],[2023 B]])&gt;0,"yes","no")</f>
        <v>yes</v>
      </c>
      <c r="KG150" s="196" t="str">
        <f>IFERROR(INDEX(Tabelle2[[#Headers],[2005 NF]:[2034 NF]],MATCH(TRUE,INDEX(Tabelle2[[#This Row],[2005 NF]:[2034 NF]]&gt;1000,),0)),0)</f>
        <v>2017 NF</v>
      </c>
      <c r="KH150" s="196" t="str">
        <f>IFERROR(LOOKUP(2,1/(Tabelle2[[#This Row],[2005 NF]:[2035 NF]]&gt;1000),Tabelle2[[#Headers],[2005 NF]:[2035 NF]]),0)</f>
        <v>2023 NF</v>
      </c>
      <c r="KI150" s="196">
        <f>SUM(Tabelle2[[#This Row],[Jan 23 NF]:[Mar 23 NF]])</f>
        <v>1435</v>
      </c>
      <c r="KJ150" s="196">
        <f>SUM(Tabelle2[[#This Row],[Jan-23B]:[Mar-23B]])</f>
        <v>0</v>
      </c>
      <c r="KK150" s="52">
        <v>75.398106599999991</v>
      </c>
      <c r="KL150" s="52">
        <v>0</v>
      </c>
      <c r="KM150" s="52">
        <v>-0.76794367833333332</v>
      </c>
      <c r="KN150" s="52">
        <v>0</v>
      </c>
      <c r="KO150" s="52">
        <v>25.132702199999997</v>
      </c>
      <c r="KP150" s="52">
        <v>25.132702199999997</v>
      </c>
      <c r="KQ150" s="52">
        <v>-1.3264481716666665</v>
      </c>
      <c r="KR150" s="52">
        <v>25.132702199999997</v>
      </c>
      <c r="KS150" s="52">
        <v>75.398106599999991</v>
      </c>
      <c r="KT150" s="52">
        <v>100.53080879999999</v>
      </c>
      <c r="KU150" s="52">
        <v>0</v>
      </c>
      <c r="KV150" s="52">
        <v>100.25155655333333</v>
      </c>
      <c r="KW150" s="52">
        <v>100.53080879999999</v>
      </c>
      <c r="KX150" s="52">
        <v>0</v>
      </c>
      <c r="KY150" s="52">
        <v>-0.34906530833333332</v>
      </c>
      <c r="KZ150" s="52">
        <v>100.53080879999999</v>
      </c>
      <c r="LA150" s="52" t="e">
        <f>$AV150*2.204623/#REF!*$AP150*Tabelle2[[#This Row],[May 23 NF]]</f>
        <v>#REF!</v>
      </c>
      <c r="LB150" s="52" t="e">
        <f>$AV150*2.204623/#REF!*$AP150*Tabelle2[[#This Row],[Jun 23 NF]]</f>
        <v>#REF!</v>
      </c>
      <c r="LC150" s="52" t="e">
        <f>$AV150*2.204623/#REF!*$AP150*Tabelle2[[#This Row],[Jul 23 NF]]</f>
        <v>#REF!</v>
      </c>
      <c r="LD150" s="52" t="e">
        <f>$AV150*2.204623/#REF!*$AP150*Tabelle2[[#This Row],[Aug 23 NF]]</f>
        <v>#REF!</v>
      </c>
      <c r="LE150" s="52" t="e">
        <f>$AV150*2.204623/#REF!*$AP150*Tabelle2[[#This Row],[Sep 23 NF]]</f>
        <v>#REF!</v>
      </c>
      <c r="LF150" s="52" t="e">
        <f>$AV150*2.204623/#REF!*$AP150*Tabelle2[[#This Row],[Oct 23 NF]]</f>
        <v>#REF!</v>
      </c>
      <c r="LG150" s="52" t="e">
        <f>$AV150*2.204623/#REF!*$AP150*Tabelle2[[#This Row],[Nov 23 NF]]</f>
        <v>#REF!</v>
      </c>
      <c r="LH150" s="52" t="e">
        <f>$AV150*2.204623/#REF!*$AP150*Tabelle2[[#This Row],[Dec 23 NF]]</f>
        <v>#REF!</v>
      </c>
      <c r="LI150" s="52" t="e">
        <f>$AV150*2.204623/#REF!*$AP150*Tabelle2[[#This Row],[Jan 24 NF]]</f>
        <v>#REF!</v>
      </c>
      <c r="LJ150" s="52" t="e">
        <f>$AV150*2.204623/#REF!*$AP150*Tabelle2[[#This Row],[Feb 24 NF]]</f>
        <v>#REF!</v>
      </c>
      <c r="LK150" s="52" t="e">
        <f>$AV150*2.204623/#REF!*$AP150*Tabelle2[[#This Row],[Mar 24 NF]]</f>
        <v>#REF!</v>
      </c>
      <c r="LL150" s="52" t="e">
        <f>$AV150*2.204623/#REF!*$AP150*Tabelle2[[#This Row],[Apr 24 NF]]</f>
        <v>#REF!</v>
      </c>
      <c r="LM150" s="52" t="e">
        <f>$AV150*2.204623/#REF!*$AP150*Tabelle2[[#This Row],[May 24 NF]]</f>
        <v>#REF!</v>
      </c>
      <c r="LN150" s="52" t="e">
        <f>$AV150*2.204623/#REF!*$AP150*Tabelle2[[#This Row],[Jun 24 NF]]</f>
        <v>#REF!</v>
      </c>
      <c r="LO150" s="52" t="e">
        <f>$AV150*2.204623/#REF!*$AP150*Tabelle2[[#This Row],[Jul 24 NF]]</f>
        <v>#REF!</v>
      </c>
      <c r="LP150" s="52" t="e">
        <f>$AV150*2.204623/#REF!*$AP150*Tabelle2[[#This Row],[Aug 24 NF]]</f>
        <v>#REF!</v>
      </c>
      <c r="LQ150" s="52" t="e">
        <f>$AV150*2.204623/#REF!*$AP150*Tabelle2[[#This Row],[Sep 24 NF]]</f>
        <v>#REF!</v>
      </c>
      <c r="LR150" s="52" t="e">
        <f>$AV150*2.204623/#REF!*$AP150*Tabelle2[[#This Row],[Oct 24 NF]]</f>
        <v>#REF!</v>
      </c>
      <c r="LS150" s="52" t="e">
        <f>$AV150*2.204623/#REF!*$AP150*Tabelle2[[#This Row],[Nov 24 NF]]</f>
        <v>#REF!</v>
      </c>
      <c r="LT150" s="52" t="e">
        <f>$AV150*2.204623/#REF!*$AP150*Tabelle2[[#This Row],[Dec 24 NF]]</f>
        <v>#REF!</v>
      </c>
      <c r="LU150" s="198">
        <f>SUM(Tabelle2[[#This Row],[Jan 22 EV]:[Mar 22 EV]])</f>
        <v>74.630162921666653</v>
      </c>
      <c r="LV150" s="198">
        <f>SUM(Tabelle2[[#This Row],[Apr 22 EV]:[Jun 22 EV]])</f>
        <v>50.265404399999994</v>
      </c>
      <c r="LW150" s="198">
        <f>SUM(Tabelle2[[#This Row],[Jul 22 EV]:[Sep 22 EV]])</f>
        <v>99.204360628333319</v>
      </c>
      <c r="LX150" s="198">
        <f>SUM(Tabelle2[[#This Row],[Oct 22 EV]:[Dec 22 EV]])</f>
        <v>200.78236535333332</v>
      </c>
      <c r="LY150" s="198">
        <f>SUM(Tabelle2[[#This Row],[Jan 23 EV]:[Mar 23 EV]])</f>
        <v>100.18174349166665</v>
      </c>
      <c r="LZ150" s="198" t="e">
        <f>SUM(Tabelle2[[#This Row],[Apr 23 EV]:[Jun 23 EV]])</f>
        <v>#REF!</v>
      </c>
      <c r="MA150" s="198" t="e">
        <f>SUM(Tabelle2[[#This Row],[Jul 23 EV]:[Sep 23 EV]])</f>
        <v>#REF!</v>
      </c>
      <c r="MB150" s="198" t="e">
        <f>SUM(Tabelle2[[#This Row],[Oct 23 EV]:[Dec 23 EV]])</f>
        <v>#REF!</v>
      </c>
      <c r="MC150" s="198" t="e">
        <f>SUM(Tabelle2[[#This Row],[Jan 24 EV]:[Mar 24 EV]])</f>
        <v>#REF!</v>
      </c>
      <c r="MD150" s="198" t="e">
        <f>SUM(Tabelle2[[#This Row],[Apr 24 EV]:[Jun 24 EV]])</f>
        <v>#REF!</v>
      </c>
      <c r="ME150" s="198" t="e">
        <f>SUM(Tabelle2[[#This Row],[Jul 24 EV]:[Sep 24 EV]])</f>
        <v>#REF!</v>
      </c>
      <c r="MF150" s="198" t="e">
        <f>SUM(Tabelle2[[#This Row],[Oct 24 EV]:[Dec 24 EV]])</f>
        <v>#REF!</v>
      </c>
      <c r="MG150" s="68">
        <v>0</v>
      </c>
      <c r="MH150" s="68">
        <v>0</v>
      </c>
      <c r="MI150" s="68">
        <v>0</v>
      </c>
      <c r="MJ150" s="68">
        <v>0</v>
      </c>
      <c r="MK150" s="68">
        <v>0</v>
      </c>
      <c r="ML150" s="68">
        <v>0</v>
      </c>
      <c r="MM150" s="68">
        <v>0</v>
      </c>
      <c r="MN150" s="68">
        <v>0</v>
      </c>
      <c r="MO150" s="68">
        <v>0</v>
      </c>
      <c r="MP150" s="98">
        <v>50.265404399999994</v>
      </c>
      <c r="MQ150" s="98" t="e">
        <f>$AS150*2.204623/#REF!*$AP150*HU150</f>
        <v>#REF!</v>
      </c>
      <c r="MR150" s="98" t="e">
        <f>$AT150*2.204623/#REF!*$AP150*HV150</f>
        <v>#REF!</v>
      </c>
      <c r="MS150" s="98">
        <v>275.90121970666661</v>
      </c>
      <c r="MT150" s="98">
        <v>275.41252827499994</v>
      </c>
      <c r="MU150" s="98">
        <v>422.57846226833328</v>
      </c>
      <c r="MV150" s="98">
        <f>SUM(Tabelle2[[#This Row],[Jan 22 EV]:[Dec 22 EV]])</f>
        <v>424.88229330333331</v>
      </c>
      <c r="MW150" s="98" t="e">
        <f>SUM(Tabelle2[[#This Row],[Jan 23 EV]:[Dec 23 EV]])</f>
        <v>#REF!</v>
      </c>
      <c r="MX150" s="98" t="e">
        <f>SUM(Tabelle2[[#This Row],[Jan 24 EV]:[Dec 24 EV]])</f>
        <v>#REF!</v>
      </c>
      <c r="MY150" s="98">
        <f t="shared" si="95"/>
        <v>0</v>
      </c>
      <c r="MZ150" s="98">
        <f t="shared" si="96"/>
        <v>0</v>
      </c>
      <c r="NA150" s="98">
        <f t="shared" si="97"/>
        <v>0</v>
      </c>
      <c r="NB150" s="98">
        <f t="shared" si="98"/>
        <v>0</v>
      </c>
      <c r="NC150" s="52">
        <v>18.095545584000003</v>
      </c>
      <c r="ND150" s="52">
        <v>18.547934223600002</v>
      </c>
      <c r="NE150" s="52">
        <v>0</v>
      </c>
      <c r="NF150" s="52">
        <v>19.116117114994562</v>
      </c>
      <c r="NG150" s="52">
        <v>20.357488782000001</v>
      </c>
      <c r="NH150" s="52">
        <v>20.357488782000001</v>
      </c>
      <c r="NI150" s="52">
        <v>0</v>
      </c>
      <c r="NJ150" s="52">
        <v>22.619431979999998</v>
      </c>
      <c r="NK150" s="52">
        <v>20.357488782000001</v>
      </c>
      <c r="NL150" s="52">
        <v>20.357488782000001</v>
      </c>
      <c r="NM150" s="52">
        <v>15.2681165865</v>
      </c>
      <c r="NN150" s="52">
        <v>0</v>
      </c>
      <c r="NO150" s="198">
        <f t="shared" si="102"/>
        <v>36.643479807600002</v>
      </c>
      <c r="NP150" s="198">
        <f t="shared" si="103"/>
        <v>59.83109467899456</v>
      </c>
      <c r="NQ150" s="198">
        <f t="shared" si="104"/>
        <v>42.976920761999999</v>
      </c>
      <c r="NR150" s="198">
        <f t="shared" si="105"/>
        <v>35.625605368500004</v>
      </c>
      <c r="NS150" s="198">
        <f t="shared" si="106"/>
        <v>175.07710061709457</v>
      </c>
      <c r="NT150" s="198">
        <v>0</v>
      </c>
      <c r="NU150" s="198">
        <v>0</v>
      </c>
      <c r="NV150" s="198">
        <v>0</v>
      </c>
      <c r="NW150" s="198">
        <v>0</v>
      </c>
      <c r="NX150" s="198">
        <v>0</v>
      </c>
      <c r="NY150" s="198">
        <v>0</v>
      </c>
      <c r="NZ150" s="198">
        <v>0</v>
      </c>
      <c r="OA150" s="198">
        <v>0</v>
      </c>
      <c r="OB150" s="198">
        <v>0</v>
      </c>
      <c r="OC150" s="198">
        <v>0</v>
      </c>
      <c r="OD150" s="198">
        <v>0</v>
      </c>
      <c r="OE150" s="198">
        <v>0</v>
      </c>
      <c r="OF150" s="198">
        <f>SUM(Tabelle2[[#This Row],[Jan 23 B EV]:[Mar 23 B EV]])</f>
        <v>0</v>
      </c>
      <c r="OG150" s="198">
        <f>SUM(Tabelle2[[#This Row],[Apr 23 B EV]:[Jun 23 B EV]])</f>
        <v>0</v>
      </c>
      <c r="OH150" s="198">
        <f>SUM(Tabelle2[[#This Row],[Jul 23 B EV]:[Sep 23 B EV]])</f>
        <v>0</v>
      </c>
      <c r="OI150" s="198">
        <f>SUM(Tabelle2[[#This Row],[Oct 23 B EV]:[Dec 23 B EV]])</f>
        <v>0</v>
      </c>
      <c r="OJ150" s="198">
        <f>SUM(Tabelle2[[#This Row],[Jan 23 B EV]:[Dec 23 B EV]])</f>
        <v>0</v>
      </c>
      <c r="OK150" s="68"/>
      <c r="OL150" s="68"/>
      <c r="OM150" s="43" t="s">
        <v>973</v>
      </c>
      <c r="ON150" s="43">
        <v>0</v>
      </c>
      <c r="OO150" s="43">
        <v>0</v>
      </c>
      <c r="OP150" s="43">
        <v>0</v>
      </c>
      <c r="OQ150" s="68"/>
      <c r="OR150" s="68"/>
      <c r="OS150" s="68"/>
      <c r="OT150" s="68"/>
      <c r="OU150" s="68"/>
      <c r="OV150" s="68"/>
      <c r="OW150" s="68"/>
      <c r="OX150" s="198" t="s">
        <v>1229</v>
      </c>
      <c r="OY150" s="198" t="s">
        <v>1229</v>
      </c>
      <c r="OZ150" s="198" t="s">
        <v>1229</v>
      </c>
      <c r="PA150" s="198" t="s">
        <v>1229</v>
      </c>
      <c r="PB150" s="353" t="s">
        <v>1229</v>
      </c>
      <c r="PC150" s="130" t="s">
        <v>57</v>
      </c>
      <c r="PD150" s="53" t="s">
        <v>40</v>
      </c>
      <c r="PE150" s="53" t="s">
        <v>159</v>
      </c>
      <c r="PF150" s="53" t="s">
        <v>39</v>
      </c>
      <c r="PG150" s="53">
        <v>0</v>
      </c>
      <c r="PH150" s="53">
        <v>0</v>
      </c>
      <c r="PI150" s="53">
        <v>1</v>
      </c>
      <c r="PJ150" s="53" t="s">
        <v>39</v>
      </c>
      <c r="PK150" s="53">
        <v>0</v>
      </c>
      <c r="PL150" s="53">
        <v>0</v>
      </c>
      <c r="PM150" s="334"/>
      <c r="PN150" s="53" t="s">
        <v>979</v>
      </c>
      <c r="PO150" s="53" t="s">
        <v>17</v>
      </c>
      <c r="PP150" s="200">
        <v>2579.1424208577623</v>
      </c>
      <c r="PQ150" s="56">
        <v>2390.5855887510174</v>
      </c>
      <c r="PR150" s="56">
        <v>2563.0833333333335</v>
      </c>
      <c r="PS150" s="56">
        <v>2595</v>
      </c>
      <c r="PT150" s="200">
        <v>2321.6666666666665</v>
      </c>
      <c r="PU150" s="200">
        <v>2229.5416666666665</v>
      </c>
      <c r="PV150" s="200">
        <v>2983.4976851851857</v>
      </c>
      <c r="PW150" s="200">
        <v>3542.4709444775326</v>
      </c>
      <c r="PX150" s="200" t="e">
        <f>IF($PI150=1,SUMIF(#REF!,$PF150,#REF!),SUMIF(#REF!,$PJ150,#REF!))</f>
        <v>#REF!</v>
      </c>
      <c r="PY150" s="200" t="e">
        <f>IF($PI150=1,SUMIF(#REF!,$PF150,#REF!),SUMIF(#REF!,$PJ150,#REF!))</f>
        <v>#REF!</v>
      </c>
      <c r="PZ150" s="200" t="e">
        <f>IF($PI150=1,SUMIF(#REF!,$PF150,#REF!),SUMIF(#REF!,$PJ150,#REF!))</f>
        <v>#REF!</v>
      </c>
      <c r="QA150" s="200" t="e">
        <f>IF($PI150=1,SUMIF(#REF!,$PF150,#REF!),SUMIF(#REF!,$PJ150,#REF!))</f>
        <v>#REF!</v>
      </c>
      <c r="QB150" s="200" t="e">
        <f>IF($PI150=1,SUMIF(#REF!,$PF150,#REF!),SUMIF(#REF!,$PJ150,#REF!))</f>
        <v>#REF!</v>
      </c>
      <c r="QC150" s="200" t="e">
        <f>IF($PI150=1,SUMIF(#REF!,$PF150,#REF!),SUMIF(#REF!,$PJ150,#REF!))</f>
        <v>#REF!</v>
      </c>
      <c r="QD150" s="57">
        <f t="shared" si="99"/>
        <v>2.7252675711761594</v>
      </c>
      <c r="QE150" s="57">
        <f t="shared" si="100"/>
        <v>2.9219149999999998</v>
      </c>
      <c r="QF150" s="57">
        <f t="shared" si="94"/>
        <v>2.9582999999999999</v>
      </c>
      <c r="QG150" s="57">
        <f t="shared" si="101"/>
        <v>2.6466999999999996</v>
      </c>
      <c r="QH150" s="57">
        <f t="shared" si="129"/>
        <v>2.5416774999999996</v>
      </c>
      <c r="QI150" s="57">
        <f t="shared" si="130"/>
        <v>3.4011873611111114</v>
      </c>
      <c r="QJ150" s="57">
        <f>IF(Tabelle2[[#This Row],[Index and Premium Usage]]=1,($AW150*(1+$AZ150))*(PW150*(1+$PG150)+$PH150)/1000,($AW150*(1+$AZ150))*(PW150*(1+$PG150)+$PK150)/1000)</f>
        <v>4.0384168767043871</v>
      </c>
      <c r="QK150" s="57" t="e">
        <f>IF($PI150=1,($AW150*(1+$AY150))*(PX150*(1+$PG150)+$PH150)/1000,($AW150*(1+$AZ150))*(PX150*(1+$PG150)+$PK150+Tabelle2[[#This Row],[Premium VW 2023]])/1000)</f>
        <v>#REF!</v>
      </c>
      <c r="QL150" s="57" t="e">
        <f t="shared" si="89"/>
        <v>#REF!</v>
      </c>
      <c r="QM150" s="57" t="e">
        <f t="shared" si="90"/>
        <v>#REF!</v>
      </c>
      <c r="QN150" s="57" t="e">
        <f t="shared" si="91"/>
        <v>#REF!</v>
      </c>
      <c r="QO150" s="57" t="e">
        <f t="shared" si="92"/>
        <v>#REF!</v>
      </c>
      <c r="QP150" s="57" t="e">
        <f t="shared" si="93"/>
        <v>#REF!</v>
      </c>
    </row>
    <row r="151" spans="1:458" ht="15" customHeight="1">
      <c r="A151" s="94" t="s">
        <v>873</v>
      </c>
      <c r="B151" s="94" t="s">
        <v>87</v>
      </c>
      <c r="C151" s="94" t="s">
        <v>1553</v>
      </c>
      <c r="D151" s="2" t="s">
        <v>108</v>
      </c>
      <c r="E151" s="173" t="s">
        <v>304</v>
      </c>
      <c r="F151" s="2" t="s">
        <v>304</v>
      </c>
      <c r="G151" s="2" t="s">
        <v>304</v>
      </c>
      <c r="H151" s="2" t="s">
        <v>1557</v>
      </c>
      <c r="I151" s="188" t="s">
        <v>372</v>
      </c>
      <c r="J151" s="2" t="s">
        <v>1400</v>
      </c>
      <c r="K151" s="2" t="s">
        <v>28</v>
      </c>
      <c r="L151" s="2" t="s">
        <v>28</v>
      </c>
      <c r="M151" s="2" t="s">
        <v>508</v>
      </c>
      <c r="N151" s="2">
        <v>0</v>
      </c>
      <c r="O151" s="64"/>
      <c r="P151" s="3">
        <v>0</v>
      </c>
      <c r="Q151" s="2">
        <v>0</v>
      </c>
      <c r="R151" s="63"/>
      <c r="S151" s="63"/>
      <c r="T151" s="94" t="s">
        <v>1282</v>
      </c>
      <c r="U151" s="63" t="s">
        <v>14</v>
      </c>
      <c r="V151" s="63"/>
      <c r="W151" s="63"/>
      <c r="X151" s="94"/>
      <c r="Y151" s="2" t="s">
        <v>257</v>
      </c>
      <c r="Z151" s="2" t="s">
        <v>261</v>
      </c>
      <c r="AA151" s="2" t="s">
        <v>509</v>
      </c>
      <c r="AB151" s="2" t="s">
        <v>1229</v>
      </c>
      <c r="AC151" s="2" t="s">
        <v>1067</v>
      </c>
      <c r="AD151" s="63"/>
      <c r="AE151" s="63"/>
      <c r="AF151" s="63" t="s">
        <v>119</v>
      </c>
      <c r="AG151" s="2">
        <v>0</v>
      </c>
      <c r="AH151" s="2">
        <v>0</v>
      </c>
      <c r="AI151" s="2">
        <v>0</v>
      </c>
      <c r="AJ151" s="63" t="s">
        <v>120</v>
      </c>
      <c r="AK151" s="66"/>
      <c r="AL151" s="67"/>
      <c r="AM151" s="67"/>
      <c r="AN151" s="67"/>
      <c r="AO151" s="67"/>
      <c r="AP151" s="67">
        <v>1</v>
      </c>
      <c r="AQ151" s="42"/>
      <c r="AR151" s="37">
        <v>1.7</v>
      </c>
      <c r="AS151" s="67">
        <v>1.7</v>
      </c>
      <c r="AT151" s="67">
        <v>1.7</v>
      </c>
      <c r="AU151" s="33">
        <v>1.7</v>
      </c>
      <c r="AV151" s="33">
        <v>1.7</v>
      </c>
      <c r="AW151" s="33">
        <v>1.7</v>
      </c>
      <c r="AX151" s="193"/>
      <c r="AY151" s="61">
        <v>0.2</v>
      </c>
      <c r="AZ151" s="61">
        <v>0.2</v>
      </c>
      <c r="BA151" s="96">
        <v>448</v>
      </c>
      <c r="BB151" s="96">
        <v>448</v>
      </c>
      <c r="BC151" s="96">
        <v>-2</v>
      </c>
      <c r="BD151" s="96">
        <v>448</v>
      </c>
      <c r="BE151" s="133">
        <v>445</v>
      </c>
      <c r="BF151" s="133">
        <v>0</v>
      </c>
      <c r="BG151" s="133">
        <v>448</v>
      </c>
      <c r="BH151" s="133">
        <v>0</v>
      </c>
      <c r="BI151" s="133">
        <v>688</v>
      </c>
      <c r="BJ151" s="133">
        <v>1120</v>
      </c>
      <c r="BK151" s="133">
        <v>0</v>
      </c>
      <c r="BL151" s="133">
        <v>896</v>
      </c>
      <c r="BM151" s="96">
        <v>448</v>
      </c>
      <c r="BN151" s="96">
        <v>1346</v>
      </c>
      <c r="BO151" s="96">
        <v>1477</v>
      </c>
      <c r="BP151" s="96">
        <v>0</v>
      </c>
      <c r="BQ151" s="96">
        <v>0</v>
      </c>
      <c r="BR151" s="96">
        <v>448</v>
      </c>
      <c r="BS151" s="96">
        <v>2240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5">
        <f>SUM(Tabelle2[[#This Row],[Jan 22 CF]:[Mar 22 CF]])</f>
        <v>894</v>
      </c>
      <c r="CL151" s="95">
        <f>SUM(Tabelle2[[#This Row],[Apr 22 CF]:[Jun 22 CF]])</f>
        <v>893</v>
      </c>
      <c r="CM151" s="95">
        <f>SUM(Tabelle2[[#This Row],[Jul 22 CF]:[Sep 22 CF]])</f>
        <v>1136</v>
      </c>
      <c r="CN151" s="95">
        <f>SUM(Tabelle2[[#This Row],[Oct 22 CF]:[Dec 22 CF]])</f>
        <v>2016</v>
      </c>
      <c r="CO151" s="95">
        <f>SUM(Tabelle2[[#This Row],[Jan 23 CF]:[Mar 23 CF]])</f>
        <v>3271</v>
      </c>
      <c r="CP151" s="95">
        <f>SUM(Tabelle2[[#This Row],[Apr 23 CF]:[Jun 23 CF]])</f>
        <v>448</v>
      </c>
      <c r="CQ151" s="95">
        <f>SUM(Tabelle2[[#This Row],[Jul 23 CF]:[Sep 23 CF]])</f>
        <v>2240</v>
      </c>
      <c r="CR151" s="95">
        <f>SUM(Tabelle2[[#This Row],[Oct 23 CF]:[Dec 23 CF]])</f>
        <v>0</v>
      </c>
      <c r="CS151" s="95">
        <f>SUM(Tabelle2[[#This Row],[Jan 24 CF]:[Mar 24 CF]])</f>
        <v>0</v>
      </c>
      <c r="CT151" s="95">
        <f>SUM(Tabelle2[[#This Row],[Apr 24 CF]:[Jun 24 CF]])</f>
        <v>0</v>
      </c>
      <c r="CU151" s="95">
        <f>SUM(Tabelle2[[#This Row],[Jul 24 CF]:[Sep 24 CF]])</f>
        <v>0</v>
      </c>
      <c r="CV151" s="95">
        <f>SUM(Tabelle2[[#This Row],[Oct 24 CF]:[Dec 24 CF]])</f>
        <v>0</v>
      </c>
      <c r="CW151" s="98">
        <v>13373</v>
      </c>
      <c r="CX151" s="275">
        <v>11892</v>
      </c>
      <c r="CY151" s="98">
        <v>5355</v>
      </c>
      <c r="CZ151" s="52">
        <v>4853</v>
      </c>
      <c r="DA151" s="52">
        <f>SUM(Tabelle2[[#This Row],[Jan 22 CF]:[Dec 22 CF]])</f>
        <v>4939</v>
      </c>
      <c r="DB151" s="98">
        <f>SUM(Tabelle2[[#This Row],[Jan 23 CF]:[Dec 23 CF]])</f>
        <v>5959</v>
      </c>
      <c r="DC151" s="98">
        <f>SUM(Tabelle2[[#This Row],[Jan 24 CF]:[Dec 24 CF]])</f>
        <v>0</v>
      </c>
      <c r="DD151" s="98">
        <v>0</v>
      </c>
      <c r="DE151" s="98">
        <v>0</v>
      </c>
      <c r="DF151" s="98">
        <v>0</v>
      </c>
      <c r="DG151" s="98">
        <v>0</v>
      </c>
      <c r="DH151" s="98">
        <v>0</v>
      </c>
      <c r="DI151" s="98">
        <v>0</v>
      </c>
      <c r="DJ151" s="98">
        <v>0</v>
      </c>
      <c r="DK151" s="98">
        <v>0</v>
      </c>
      <c r="DL151" s="98">
        <v>0</v>
      </c>
      <c r="DM151" s="98">
        <v>0</v>
      </c>
      <c r="DN151" s="95"/>
      <c r="DO151" s="95"/>
      <c r="DP151" s="226">
        <v>0.95</v>
      </c>
      <c r="DQ151" s="226">
        <v>0.92500000000000004</v>
      </c>
      <c r="DR151" s="226">
        <v>0.8</v>
      </c>
      <c r="DS151" s="226">
        <v>0.85</v>
      </c>
      <c r="DT151" s="226">
        <v>0.9</v>
      </c>
      <c r="DU151" s="226">
        <v>0.9</v>
      </c>
      <c r="DV151" s="226">
        <v>0.9</v>
      </c>
      <c r="DW151" s="226">
        <v>0.9</v>
      </c>
      <c r="DX151" s="226">
        <v>0.9</v>
      </c>
      <c r="DY151" s="226">
        <v>0.9</v>
      </c>
      <c r="DZ151" s="226">
        <v>0.9</v>
      </c>
      <c r="EA151" s="226">
        <v>0.88</v>
      </c>
      <c r="EB151" s="226">
        <v>0.9</v>
      </c>
      <c r="EC151" s="226">
        <v>0.93</v>
      </c>
      <c r="ED151" s="226">
        <v>0.93</v>
      </c>
      <c r="EE151" s="226">
        <v>0.9</v>
      </c>
      <c r="EF151" s="316">
        <v>0.9</v>
      </c>
      <c r="EG151" s="316">
        <v>0.9</v>
      </c>
      <c r="EH151" s="316">
        <v>0.9</v>
      </c>
      <c r="EI151" s="226">
        <v>0.95</v>
      </c>
      <c r="EJ151" s="226">
        <v>0.95</v>
      </c>
      <c r="EK151" s="226">
        <v>0.95</v>
      </c>
      <c r="EL151" s="226">
        <v>0.97499999999999998</v>
      </c>
      <c r="EM151" s="226">
        <v>0.95</v>
      </c>
      <c r="EN151" s="226">
        <v>0.9</v>
      </c>
      <c r="EO151" s="226">
        <v>0.9</v>
      </c>
      <c r="EP151" s="226">
        <v>0.9</v>
      </c>
      <c r="EQ151" s="226">
        <v>0.9</v>
      </c>
      <c r="ER151" s="226">
        <v>0.9</v>
      </c>
      <c r="ES151" s="226">
        <v>0.9</v>
      </c>
      <c r="ET151" s="226">
        <v>0.9</v>
      </c>
      <c r="EU151" s="226">
        <v>0.9</v>
      </c>
      <c r="EV151" s="226">
        <v>0.9</v>
      </c>
      <c r="EW151" s="226">
        <v>0.9</v>
      </c>
      <c r="EX151" s="226">
        <v>0.9</v>
      </c>
      <c r="EY151" s="226">
        <v>0.9</v>
      </c>
      <c r="EZ151" s="316">
        <v>0.9</v>
      </c>
      <c r="FA151" s="226">
        <v>0.9</v>
      </c>
      <c r="FB151" s="226">
        <v>0.9</v>
      </c>
      <c r="FC151" s="226">
        <v>0.9</v>
      </c>
      <c r="FD151" s="226">
        <v>0.9</v>
      </c>
      <c r="FE151" s="226">
        <v>0.9</v>
      </c>
      <c r="FF151" s="226">
        <v>0</v>
      </c>
      <c r="FG151" s="226">
        <v>0</v>
      </c>
      <c r="FH151" s="226">
        <v>0</v>
      </c>
      <c r="FI151" s="226">
        <v>0</v>
      </c>
      <c r="FJ151" s="226">
        <v>0</v>
      </c>
      <c r="FK151" s="226">
        <v>0</v>
      </c>
      <c r="FL151" s="226">
        <v>0</v>
      </c>
      <c r="FM151" s="195">
        <f t="shared" si="114"/>
        <v>448</v>
      </c>
      <c r="FN151" s="195">
        <f t="shared" si="115"/>
        <v>448</v>
      </c>
      <c r="FO151" s="195">
        <f t="shared" si="116"/>
        <v>-2</v>
      </c>
      <c r="FP151" s="195">
        <f t="shared" si="117"/>
        <v>448</v>
      </c>
      <c r="FQ151" s="195">
        <f t="shared" si="118"/>
        <v>445</v>
      </c>
      <c r="FR151" s="195">
        <f t="shared" si="119"/>
        <v>0</v>
      </c>
      <c r="FS151" s="195">
        <f t="shared" si="120"/>
        <v>448</v>
      </c>
      <c r="FT151" s="95">
        <f t="shared" si="121"/>
        <v>0</v>
      </c>
      <c r="FU151" s="95">
        <f t="shared" si="122"/>
        <v>688</v>
      </c>
      <c r="FV151" s="95">
        <f t="shared" si="123"/>
        <v>1120</v>
      </c>
      <c r="FW151" s="95">
        <f t="shared" si="124"/>
        <v>0</v>
      </c>
      <c r="FX151" s="95">
        <f t="shared" si="125"/>
        <v>896</v>
      </c>
      <c r="FY151" s="95">
        <f t="shared" si="126"/>
        <v>448</v>
      </c>
      <c r="FZ151" s="95">
        <f t="shared" si="127"/>
        <v>1346</v>
      </c>
      <c r="GA151" s="95">
        <f t="shared" si="107"/>
        <v>1477</v>
      </c>
      <c r="GB151" s="95">
        <f t="shared" si="108"/>
        <v>0</v>
      </c>
      <c r="GC151" s="95">
        <f t="shared" si="109"/>
        <v>0</v>
      </c>
      <c r="GD151" s="95">
        <f t="shared" si="110"/>
        <v>448</v>
      </c>
      <c r="GE151" s="95">
        <f t="shared" si="111"/>
        <v>2240</v>
      </c>
      <c r="GF151" s="95">
        <f t="shared" si="112"/>
        <v>0</v>
      </c>
      <c r="GG151" s="95">
        <f t="shared" si="113"/>
        <v>0</v>
      </c>
      <c r="GH151" s="95">
        <f t="shared" si="128"/>
        <v>0</v>
      </c>
      <c r="GI151" s="95">
        <f>BW151*Tabelle2[[#This Row],[Nov 2023 AF]]</f>
        <v>0</v>
      </c>
      <c r="GJ151" s="95">
        <f>BX151*Tabelle2[[#This Row],[Dec 2023 AF]]</f>
        <v>0</v>
      </c>
      <c r="GK151" s="95">
        <f>BY151*Tabelle2[[#This Row],[Jan 2024 AF]]</f>
        <v>0</v>
      </c>
      <c r="GL151" s="95">
        <f>BZ151*Tabelle2[[#This Row],[Feb 2024 AF]]</f>
        <v>0</v>
      </c>
      <c r="GM151" s="95">
        <f>CA151*Tabelle2[[#This Row],[Mar 2024 AF]]</f>
        <v>0</v>
      </c>
      <c r="GN151" s="95">
        <f>CB151*Tabelle2[[#This Row],[Apr 2024 AF]]</f>
        <v>0</v>
      </c>
      <c r="GO151" s="95">
        <f>CC151*Tabelle2[[#This Row],[May 2024 AF]]</f>
        <v>0</v>
      </c>
      <c r="GP151" s="95">
        <f>CD151*Tabelle2[[#This Row],[Jun 2024 AF]]</f>
        <v>0</v>
      </c>
      <c r="GQ151" s="95">
        <f>CE151*Tabelle2[[#This Row],[Jul 2024 AF]]</f>
        <v>0</v>
      </c>
      <c r="GR151" s="95">
        <f>CF151*Tabelle2[[#This Row],[Aug 2024 AF]]</f>
        <v>0</v>
      </c>
      <c r="GS151" s="95">
        <f>CG151*Tabelle2[[#This Row],[Sep 2024 AF]]</f>
        <v>0</v>
      </c>
      <c r="GT151" s="95">
        <f>CH151*Tabelle2[[#This Row],[Oct 2024 AF]]</f>
        <v>0</v>
      </c>
      <c r="GU151" s="95">
        <f>CI151*Tabelle2[[#This Row],[Nov 2024 AF]]</f>
        <v>0</v>
      </c>
      <c r="GV151" s="95">
        <f>CJ151*Tabelle2[[#This Row],[Dec 2024 AF]]</f>
        <v>0</v>
      </c>
      <c r="GW151" s="95">
        <f>SUM(Tabelle2[[#This Row],[Jan 22 NF]:[Mar 22 NF]])</f>
        <v>894</v>
      </c>
      <c r="GX151" s="95">
        <f>SUM(Tabelle2[[#This Row],[Apr 22 NF]:[Jun 22 NF]])</f>
        <v>893</v>
      </c>
      <c r="GY151" s="95">
        <f>SUM(Tabelle2[[#This Row],[Jul 22 NF]:[Sep 22 NF]])</f>
        <v>1136</v>
      </c>
      <c r="GZ151" s="95">
        <f>SUM(Tabelle2[[#This Row],[Oct 22 NF]:[Dec 22 NF]])</f>
        <v>2016</v>
      </c>
      <c r="HA151" s="98">
        <f>SUM(Tabelle2[[#This Row],[Jan 23 NF]:[Mar 23 NF]])</f>
        <v>3271</v>
      </c>
      <c r="HB151" s="98">
        <f>SUM(Tabelle2[[#This Row],[Apr 23 NF]:[Jun 23 NF]])</f>
        <v>448</v>
      </c>
      <c r="HC151" s="98">
        <f>SUM(Tabelle2[[#This Row],[Jul 23 NF]:[Sep 23 NF]])</f>
        <v>2240</v>
      </c>
      <c r="HD151" s="98">
        <f>SUM(Tabelle2[[#This Row],[Oct 23 NF]:[Dec 23 NF]])</f>
        <v>0</v>
      </c>
      <c r="HE151" s="95">
        <f>SUM(Tabelle2[[#This Row],[Jan 24 NF]:[Mar 24 NF]])</f>
        <v>0</v>
      </c>
      <c r="HF151" s="98">
        <f>SUM(Tabelle2[[#This Row],[Apr 24 NF]:[Jun 24 NF]])</f>
        <v>0</v>
      </c>
      <c r="HG151" s="98">
        <f>SUM(Tabelle2[[#This Row],[Jul 24 NF]:[Sep 24 NF]])</f>
        <v>0</v>
      </c>
      <c r="HH151" s="98">
        <f>SUM(Tabelle2[[#This Row],[Oct 24 NF]:[Dec 24 NF]])</f>
        <v>0</v>
      </c>
      <c r="HI151" s="95">
        <v>0</v>
      </c>
      <c r="HJ151" s="95">
        <v>0</v>
      </c>
      <c r="HK151" s="95">
        <v>0</v>
      </c>
      <c r="HL151" s="95">
        <v>0</v>
      </c>
      <c r="HM151" s="95">
        <v>0</v>
      </c>
      <c r="HN151" s="95">
        <v>0</v>
      </c>
      <c r="HO151" s="95">
        <v>0</v>
      </c>
      <c r="HP151" s="95">
        <v>0</v>
      </c>
      <c r="HQ151" s="95">
        <v>0</v>
      </c>
      <c r="HR151" s="95">
        <v>0</v>
      </c>
      <c r="HS151" s="95">
        <v>0</v>
      </c>
      <c r="HT151" s="95">
        <v>2117</v>
      </c>
      <c r="HU151" s="95">
        <v>11206</v>
      </c>
      <c r="HV151" s="98">
        <v>13373</v>
      </c>
      <c r="HW151" s="98">
        <v>11892</v>
      </c>
      <c r="HX151" s="98">
        <v>5355</v>
      </c>
      <c r="HY151" s="98">
        <v>4853</v>
      </c>
      <c r="HZ151" s="98">
        <f>SUM(Tabelle2[[#This Row],[Jan 22 NF]:[Dec 22 NF]])</f>
        <v>4939</v>
      </c>
      <c r="IA151" s="98">
        <f>SUM(Tabelle2[[#This Row],[Jan 23 NF]:[Dec 23 NF]])</f>
        <v>5959</v>
      </c>
      <c r="IB151" s="98">
        <f>SUM(Tabelle2[[#This Row],[Jan 24 NF]:[Dec 24 NF]])</f>
        <v>0</v>
      </c>
      <c r="IC151" s="98">
        <f>IFERROR(Tabelle2[[#This Row],[2025 CF]]*Tabelle2[[#This Row],[2025 AF]],0)</f>
        <v>0</v>
      </c>
      <c r="ID151" s="98">
        <f>IFERROR(Tabelle2[[#This Row],[2026 CF]]*Tabelle2[[#This Row],[2026 AF]],0)</f>
        <v>0</v>
      </c>
      <c r="IE151" s="98">
        <f>IFERROR(Tabelle2[[#This Row],[2027 CF]]*Tabelle2[[#This Row],[2027 AF]],0)</f>
        <v>0</v>
      </c>
      <c r="IF151" s="98">
        <f>IFERROR(Tabelle2[[#This Row],[2028 CF]]*Tabelle2[[#This Row],[2028 AF]],0)</f>
        <v>0</v>
      </c>
      <c r="IG151" s="98">
        <f>IFERROR(Tabelle2[[#This Row],[2029 CF]]*Tabelle2[[#This Row],[2029 AF]],0)</f>
        <v>0</v>
      </c>
      <c r="IH151" s="98">
        <f>IFERROR(Tabelle2[[#This Row],[2030 CF]]*Tabelle2[[#This Row],[2030 AF]],0)</f>
        <v>0</v>
      </c>
      <c r="II151" s="98">
        <f>IFERROR(Tabelle2[[#This Row],[2031 CF]]*Tabelle2[[#This Row],[2031 AF]],0)</f>
        <v>0</v>
      </c>
      <c r="IJ151" s="98">
        <f>IFERROR(Tabelle2[[#This Row],[2032 CF]]*Tabelle2[[#This Row],[2032 AF]],0)</f>
        <v>0</v>
      </c>
      <c r="IK151" s="98">
        <f>IFERROR(Tabelle2[[#This Row],[2033 CF]]*Tabelle2[[#This Row],[2033 AF]],0)</f>
        <v>0</v>
      </c>
      <c r="IL151" s="98">
        <f>IFERROR(Tabelle2[[#This Row],[2034 CF]]*Tabelle2[[#This Row],[2034 AF]],0)</f>
        <v>0</v>
      </c>
      <c r="IM151" s="98">
        <f>IFERROR(Tabelle2[[#This Row],[2035 CF]]*Tabelle2[[#This Row],[2035 AF]],0)</f>
        <v>0</v>
      </c>
      <c r="IN151" s="51">
        <v>0</v>
      </c>
      <c r="IO151" s="51">
        <v>330.62400000000002</v>
      </c>
      <c r="IP151" s="51">
        <v>342.72</v>
      </c>
      <c r="IQ151" s="51">
        <v>0</v>
      </c>
      <c r="IR151" s="51">
        <v>362.88</v>
      </c>
      <c r="IS151" s="51">
        <v>0</v>
      </c>
      <c r="IT151" s="51">
        <v>0</v>
      </c>
      <c r="IU151" s="51">
        <v>0</v>
      </c>
      <c r="IV151" s="51">
        <v>362.88</v>
      </c>
      <c r="IW151" s="51">
        <v>0</v>
      </c>
      <c r="IX151" s="51">
        <v>362.88</v>
      </c>
      <c r="IY151" s="51">
        <v>0</v>
      </c>
      <c r="IZ151" s="199">
        <v>673.34400000000005</v>
      </c>
      <c r="JA151" s="199">
        <v>362.88</v>
      </c>
      <c r="JB151" s="199">
        <v>362.88</v>
      </c>
      <c r="JC151" s="199">
        <v>362.88</v>
      </c>
      <c r="JD151" s="199">
        <v>1761.9840000000004</v>
      </c>
      <c r="JE151" s="196">
        <v>0</v>
      </c>
      <c r="JF151" s="196">
        <v>0</v>
      </c>
      <c r="JG151" s="196">
        <v>0</v>
      </c>
      <c r="JH151" s="196">
        <v>0</v>
      </c>
      <c r="JI151" s="196">
        <v>0</v>
      </c>
      <c r="JJ151" s="196">
        <v>0</v>
      </c>
      <c r="JK151" s="196">
        <v>0</v>
      </c>
      <c r="JL151" s="196">
        <v>0</v>
      </c>
      <c r="JM151" s="196">
        <v>0</v>
      </c>
      <c r="JN151" s="196">
        <v>0</v>
      </c>
      <c r="JO151" s="196">
        <v>0</v>
      </c>
      <c r="JP151" s="196">
        <v>0</v>
      </c>
      <c r="JQ151" s="196">
        <f>SUM(Tabelle2[[#This Row],[Jan-23B]:[Mar-23B]])</f>
        <v>0</v>
      </c>
      <c r="JR151" s="196">
        <f>SUM(Tabelle2[[#This Row],[Apr-23B]:[Jun-23B]])</f>
        <v>0</v>
      </c>
      <c r="JS151" s="196">
        <f>SUM(Tabelle2[[#This Row],[Jul-23B]:[Sep-23B]])</f>
        <v>0</v>
      </c>
      <c r="JT151" s="196">
        <f>SUM(Tabelle2[[#This Row],[Oct-23B]:[Dec-23B]])</f>
        <v>0</v>
      </c>
      <c r="JU151" s="196">
        <f>SUM(Tabelle2[[#This Row],[1Q23 B1]:[4Q23 B]])</f>
        <v>0</v>
      </c>
      <c r="JV151" s="196">
        <v>0</v>
      </c>
      <c r="JW151" s="196">
        <v>0</v>
      </c>
      <c r="JX151" s="196">
        <v>0</v>
      </c>
      <c r="JY151" s="196">
        <v>0</v>
      </c>
      <c r="JZ151" s="196">
        <v>0</v>
      </c>
      <c r="KA151" s="196">
        <v>0</v>
      </c>
      <c r="KB151" s="196">
        <v>0</v>
      </c>
      <c r="KC151" s="196">
        <v>0</v>
      </c>
      <c r="KD151" s="196">
        <v>0</v>
      </c>
      <c r="KE151" s="196">
        <v>0</v>
      </c>
      <c r="KF151" s="196" t="str">
        <f>IF(SUM(Tabelle2[[#This Row],[2018 NF]:[2028 NF]],Tabelle2[[#This Row],[2023 B]])&gt;0,"yes","no")</f>
        <v>yes</v>
      </c>
      <c r="KG151" s="196" t="str">
        <f>IFERROR(INDEX(Tabelle2[[#Headers],[2005 NF]:[2034 NF]],MATCH(TRUE,INDEX(Tabelle2[[#This Row],[2005 NF]:[2034 NF]]&gt;1000,),0)),0)</f>
        <v>2016 NF</v>
      </c>
      <c r="KH151" s="196" t="str">
        <f>IFERROR(LOOKUP(2,1/(Tabelle2[[#This Row],[2005 NF]:[2035 NF]]&gt;1000),Tabelle2[[#Headers],[2005 NF]:[2035 NF]]),0)</f>
        <v>2023 NF</v>
      </c>
      <c r="KI151" s="196">
        <f>SUM(Tabelle2[[#This Row],[Jan 23 NF]:[Mar 23 NF]])</f>
        <v>3271</v>
      </c>
      <c r="KJ151" s="196">
        <f>SUM(Tabelle2[[#This Row],[Jan-23B]:[Mar-23B]])</f>
        <v>0</v>
      </c>
      <c r="KK151" s="52">
        <v>55.968029226666673</v>
      </c>
      <c r="KL151" s="52">
        <v>55.968029226666673</v>
      </c>
      <c r="KM151" s="52">
        <v>-0.24985727333333335</v>
      </c>
      <c r="KN151" s="52">
        <v>55.968029226666673</v>
      </c>
      <c r="KO151" s="52">
        <v>55.593243316666673</v>
      </c>
      <c r="KP151" s="52">
        <v>0</v>
      </c>
      <c r="KQ151" s="52">
        <v>55.968029226666673</v>
      </c>
      <c r="KR151" s="52">
        <v>0</v>
      </c>
      <c r="KS151" s="52">
        <v>85.950902026666668</v>
      </c>
      <c r="KT151" s="52">
        <v>139.92007306666667</v>
      </c>
      <c r="KU151" s="52">
        <v>0</v>
      </c>
      <c r="KV151" s="52">
        <v>111.93605845333335</v>
      </c>
      <c r="KW151" s="52">
        <v>55.968029226666673</v>
      </c>
      <c r="KX151" s="52">
        <v>168.15394495333334</v>
      </c>
      <c r="KY151" s="52">
        <v>184.51959635666668</v>
      </c>
      <c r="KZ151" s="52">
        <v>0</v>
      </c>
      <c r="LA151" s="52" t="e">
        <f>$AV151*2.204623/#REF!*$AP151*Tabelle2[[#This Row],[May 23 NF]]</f>
        <v>#REF!</v>
      </c>
      <c r="LB151" s="52" t="e">
        <f>$AV151*2.204623/#REF!*$AP151*Tabelle2[[#This Row],[Jun 23 NF]]</f>
        <v>#REF!</v>
      </c>
      <c r="LC151" s="52" t="e">
        <f>$AV151*2.204623/#REF!*$AP151*Tabelle2[[#This Row],[Jul 23 NF]]</f>
        <v>#REF!</v>
      </c>
      <c r="LD151" s="52" t="e">
        <f>$AV151*2.204623/#REF!*$AP151*Tabelle2[[#This Row],[Aug 23 NF]]</f>
        <v>#REF!</v>
      </c>
      <c r="LE151" s="52" t="e">
        <f>$AV151*2.204623/#REF!*$AP151*Tabelle2[[#This Row],[Sep 23 NF]]</f>
        <v>#REF!</v>
      </c>
      <c r="LF151" s="52" t="e">
        <f>$AV151*2.204623/#REF!*$AP151*Tabelle2[[#This Row],[Oct 23 NF]]</f>
        <v>#REF!</v>
      </c>
      <c r="LG151" s="52" t="e">
        <f>$AV151*2.204623/#REF!*$AP151*Tabelle2[[#This Row],[Nov 23 NF]]</f>
        <v>#REF!</v>
      </c>
      <c r="LH151" s="52" t="e">
        <f>$AV151*2.204623/#REF!*$AP151*Tabelle2[[#This Row],[Dec 23 NF]]</f>
        <v>#REF!</v>
      </c>
      <c r="LI151" s="52" t="e">
        <f>$AV151*2.204623/#REF!*$AP151*Tabelle2[[#This Row],[Jan 24 NF]]</f>
        <v>#REF!</v>
      </c>
      <c r="LJ151" s="52" t="e">
        <f>$AV151*2.204623/#REF!*$AP151*Tabelle2[[#This Row],[Feb 24 NF]]</f>
        <v>#REF!</v>
      </c>
      <c r="LK151" s="52" t="e">
        <f>$AV151*2.204623/#REF!*$AP151*Tabelle2[[#This Row],[Mar 24 NF]]</f>
        <v>#REF!</v>
      </c>
      <c r="LL151" s="52" t="e">
        <f>$AV151*2.204623/#REF!*$AP151*Tabelle2[[#This Row],[Apr 24 NF]]</f>
        <v>#REF!</v>
      </c>
      <c r="LM151" s="52" t="e">
        <f>$AV151*2.204623/#REF!*$AP151*Tabelle2[[#This Row],[May 24 NF]]</f>
        <v>#REF!</v>
      </c>
      <c r="LN151" s="52" t="e">
        <f>$AV151*2.204623/#REF!*$AP151*Tabelle2[[#This Row],[Jun 24 NF]]</f>
        <v>#REF!</v>
      </c>
      <c r="LO151" s="52" t="e">
        <f>$AV151*2.204623/#REF!*$AP151*Tabelle2[[#This Row],[Jul 24 NF]]</f>
        <v>#REF!</v>
      </c>
      <c r="LP151" s="52" t="e">
        <f>$AV151*2.204623/#REF!*$AP151*Tabelle2[[#This Row],[Aug 24 NF]]</f>
        <v>#REF!</v>
      </c>
      <c r="LQ151" s="52" t="e">
        <f>$AV151*2.204623/#REF!*$AP151*Tabelle2[[#This Row],[Sep 24 NF]]</f>
        <v>#REF!</v>
      </c>
      <c r="LR151" s="52" t="e">
        <f>$AV151*2.204623/#REF!*$AP151*Tabelle2[[#This Row],[Oct 24 NF]]</f>
        <v>#REF!</v>
      </c>
      <c r="LS151" s="52" t="e">
        <f>$AV151*2.204623/#REF!*$AP151*Tabelle2[[#This Row],[Nov 24 NF]]</f>
        <v>#REF!</v>
      </c>
      <c r="LT151" s="52" t="e">
        <f>$AV151*2.204623/#REF!*$AP151*Tabelle2[[#This Row],[Dec 24 NF]]</f>
        <v>#REF!</v>
      </c>
      <c r="LU151" s="198">
        <f>SUM(Tabelle2[[#This Row],[Jan 22 EV]:[Mar 22 EV]])</f>
        <v>111.68620118000001</v>
      </c>
      <c r="LV151" s="198">
        <f>SUM(Tabelle2[[#This Row],[Apr 22 EV]:[Jun 22 EV]])</f>
        <v>111.56127254333335</v>
      </c>
      <c r="LW151" s="198">
        <f>SUM(Tabelle2[[#This Row],[Jul 22 EV]:[Sep 22 EV]])</f>
        <v>141.91893125333334</v>
      </c>
      <c r="LX151" s="198">
        <f>SUM(Tabelle2[[#This Row],[Oct 22 EV]:[Dec 22 EV]])</f>
        <v>251.85613152000002</v>
      </c>
      <c r="LY151" s="198">
        <f>SUM(Tabelle2[[#This Row],[Jan 23 EV]:[Mar 23 EV]])</f>
        <v>408.64157053666668</v>
      </c>
      <c r="LZ151" s="198" t="e">
        <f>SUM(Tabelle2[[#This Row],[Apr 23 EV]:[Jun 23 EV]])</f>
        <v>#REF!</v>
      </c>
      <c r="MA151" s="198" t="e">
        <f>SUM(Tabelle2[[#This Row],[Jul 23 EV]:[Sep 23 EV]])</f>
        <v>#REF!</v>
      </c>
      <c r="MB151" s="198" t="e">
        <f>SUM(Tabelle2[[#This Row],[Oct 23 EV]:[Dec 23 EV]])</f>
        <v>#REF!</v>
      </c>
      <c r="MC151" s="198" t="e">
        <f>SUM(Tabelle2[[#This Row],[Jan 24 EV]:[Mar 24 EV]])</f>
        <v>#REF!</v>
      </c>
      <c r="MD151" s="198" t="e">
        <f>SUM(Tabelle2[[#This Row],[Apr 24 EV]:[Jun 24 EV]])</f>
        <v>#REF!</v>
      </c>
      <c r="ME151" s="198" t="e">
        <f>SUM(Tabelle2[[#This Row],[Jul 24 EV]:[Sep 24 EV]])</f>
        <v>#REF!</v>
      </c>
      <c r="MF151" s="198" t="e">
        <f>SUM(Tabelle2[[#This Row],[Oct 24 EV]:[Dec 24 EV]])</f>
        <v>#REF!</v>
      </c>
      <c r="MG151" s="68">
        <v>0</v>
      </c>
      <c r="MH151" s="68">
        <v>0</v>
      </c>
      <c r="MI151" s="68">
        <v>0</v>
      </c>
      <c r="MJ151" s="68">
        <v>0</v>
      </c>
      <c r="MK151" s="68">
        <v>0</v>
      </c>
      <c r="ML151" s="68">
        <v>0</v>
      </c>
      <c r="MM151" s="68">
        <v>0</v>
      </c>
      <c r="MN151" s="68">
        <v>0</v>
      </c>
      <c r="MO151" s="68">
        <v>0</v>
      </c>
      <c r="MP151" s="98">
        <v>264.47392382333334</v>
      </c>
      <c r="MQ151" s="98" t="e">
        <f>$AS151*2.204623/#REF!*$AP151*HU151</f>
        <v>#REF!</v>
      </c>
      <c r="MR151" s="98" t="e">
        <f>$AT151*2.204623/#REF!*$AP151*HV151</f>
        <v>#REF!</v>
      </c>
      <c r="MS151" s="98">
        <v>1485.65134724</v>
      </c>
      <c r="MT151" s="98">
        <v>668.99284935000003</v>
      </c>
      <c r="MU151" s="98">
        <v>606.27867374333334</v>
      </c>
      <c r="MV151" s="98">
        <f>SUM(Tabelle2[[#This Row],[Jan 22 EV]:[Dec 22 EV]])</f>
        <v>617.0225364966667</v>
      </c>
      <c r="MW151" s="98" t="e">
        <f>SUM(Tabelle2[[#This Row],[Jan 23 EV]:[Dec 23 EV]])</f>
        <v>#REF!</v>
      </c>
      <c r="MX151" s="98" t="e">
        <f>SUM(Tabelle2[[#This Row],[Jan 24 EV]:[Dec 24 EV]])</f>
        <v>#REF!</v>
      </c>
      <c r="MY151" s="98">
        <f t="shared" si="95"/>
        <v>0</v>
      </c>
      <c r="MZ151" s="98">
        <f t="shared" si="96"/>
        <v>0</v>
      </c>
      <c r="NA151" s="98">
        <f t="shared" si="97"/>
        <v>0</v>
      </c>
      <c r="NB151" s="98">
        <f t="shared" si="98"/>
        <v>0</v>
      </c>
      <c r="NC151" s="52">
        <v>0</v>
      </c>
      <c r="ND151" s="52">
        <v>41.304405569280007</v>
      </c>
      <c r="NE151" s="52">
        <v>42.815542358400009</v>
      </c>
      <c r="NF151" s="52">
        <v>0</v>
      </c>
      <c r="NG151" s="52">
        <v>45.334103673600005</v>
      </c>
      <c r="NH151" s="52">
        <v>0</v>
      </c>
      <c r="NI151" s="52">
        <v>0</v>
      </c>
      <c r="NJ151" s="52">
        <v>0</v>
      </c>
      <c r="NK151" s="52">
        <v>45.334103673600005</v>
      </c>
      <c r="NL151" s="52">
        <v>0</v>
      </c>
      <c r="NM151" s="52">
        <v>45.334103673600005</v>
      </c>
      <c r="NN151" s="52">
        <v>0</v>
      </c>
      <c r="NO151" s="198">
        <f t="shared" si="102"/>
        <v>84.119947927680016</v>
      </c>
      <c r="NP151" s="198">
        <f t="shared" si="103"/>
        <v>45.334103673600005</v>
      </c>
      <c r="NQ151" s="198">
        <f t="shared" si="104"/>
        <v>45.334103673600005</v>
      </c>
      <c r="NR151" s="198">
        <f t="shared" si="105"/>
        <v>45.334103673600005</v>
      </c>
      <c r="NS151" s="198">
        <f t="shared" si="106"/>
        <v>220.12225894848001</v>
      </c>
      <c r="NT151" s="198">
        <v>0</v>
      </c>
      <c r="NU151" s="198">
        <v>0</v>
      </c>
      <c r="NV151" s="198">
        <v>0</v>
      </c>
      <c r="NW151" s="198">
        <v>0</v>
      </c>
      <c r="NX151" s="198">
        <v>0</v>
      </c>
      <c r="NY151" s="198">
        <v>0</v>
      </c>
      <c r="NZ151" s="198">
        <v>0</v>
      </c>
      <c r="OA151" s="198">
        <v>0</v>
      </c>
      <c r="OB151" s="198">
        <v>0</v>
      </c>
      <c r="OC151" s="198">
        <v>0</v>
      </c>
      <c r="OD151" s="198">
        <v>0</v>
      </c>
      <c r="OE151" s="198">
        <v>0</v>
      </c>
      <c r="OF151" s="198">
        <f>SUM(Tabelle2[[#This Row],[Jan 23 B EV]:[Mar 23 B EV]])</f>
        <v>0</v>
      </c>
      <c r="OG151" s="198">
        <f>SUM(Tabelle2[[#This Row],[Apr 23 B EV]:[Jun 23 B EV]])</f>
        <v>0</v>
      </c>
      <c r="OH151" s="198">
        <f>SUM(Tabelle2[[#This Row],[Jul 23 B EV]:[Sep 23 B EV]])</f>
        <v>0</v>
      </c>
      <c r="OI151" s="198">
        <f>SUM(Tabelle2[[#This Row],[Oct 23 B EV]:[Dec 23 B EV]])</f>
        <v>0</v>
      </c>
      <c r="OJ151" s="198">
        <f>SUM(Tabelle2[[#This Row],[Jan 23 B EV]:[Dec 23 B EV]])</f>
        <v>0</v>
      </c>
      <c r="OK151" s="68"/>
      <c r="OL151" s="68"/>
      <c r="OM151" s="43" t="s">
        <v>973</v>
      </c>
      <c r="ON151" s="43">
        <v>0</v>
      </c>
      <c r="OO151" s="43">
        <v>0</v>
      </c>
      <c r="OP151" s="43">
        <v>0</v>
      </c>
      <c r="OQ151" s="68"/>
      <c r="OR151" s="68"/>
      <c r="OS151" s="68"/>
      <c r="OT151" s="68"/>
      <c r="OU151" s="68"/>
      <c r="OV151" s="68"/>
      <c r="OW151" s="68"/>
      <c r="OX151" s="198" t="s">
        <v>1229</v>
      </c>
      <c r="OY151" s="198" t="s">
        <v>1229</v>
      </c>
      <c r="OZ151" s="198" t="s">
        <v>1229</v>
      </c>
      <c r="PA151" s="198" t="s">
        <v>1229</v>
      </c>
      <c r="PB151" s="353" t="s">
        <v>1229</v>
      </c>
      <c r="PC151" s="130" t="s">
        <v>57</v>
      </c>
      <c r="PD151" s="53" t="s">
        <v>40</v>
      </c>
      <c r="PE151" s="53" t="s">
        <v>159</v>
      </c>
      <c r="PF151" s="53" t="s">
        <v>39</v>
      </c>
      <c r="PG151" s="53">
        <v>0</v>
      </c>
      <c r="PH151" s="53">
        <v>0</v>
      </c>
      <c r="PI151" s="53">
        <v>1</v>
      </c>
      <c r="PJ151" s="53" t="s">
        <v>39</v>
      </c>
      <c r="PK151" s="53">
        <v>0</v>
      </c>
      <c r="PL151" s="53">
        <v>0</v>
      </c>
      <c r="PM151" s="334"/>
      <c r="PN151" s="53" t="s">
        <v>979</v>
      </c>
      <c r="PO151" s="53" t="s">
        <v>17</v>
      </c>
      <c r="PP151" s="200">
        <v>2579.1424208577623</v>
      </c>
      <c r="PQ151" s="56">
        <v>2390.5855887510174</v>
      </c>
      <c r="PR151" s="56">
        <v>2563.0833333333335</v>
      </c>
      <c r="PS151" s="56">
        <v>2595</v>
      </c>
      <c r="PT151" s="200">
        <v>2321.6666666666665</v>
      </c>
      <c r="PU151" s="200">
        <v>2229.5416666666665</v>
      </c>
      <c r="PV151" s="200">
        <v>2983.4976851851857</v>
      </c>
      <c r="PW151" s="200">
        <v>3542.4709444775326</v>
      </c>
      <c r="PX151" s="200" t="e">
        <f>IF($PI151=1,SUMIF(#REF!,$PF151,#REF!),SUMIF(#REF!,$PJ151,#REF!))</f>
        <v>#REF!</v>
      </c>
      <c r="PY151" s="200" t="e">
        <f>IF($PI151=1,SUMIF(#REF!,$PF151,#REF!),SUMIF(#REF!,$PJ151,#REF!))</f>
        <v>#REF!</v>
      </c>
      <c r="PZ151" s="200" t="e">
        <f>IF($PI151=1,SUMIF(#REF!,$PF151,#REF!),SUMIF(#REF!,$PJ151,#REF!))</f>
        <v>#REF!</v>
      </c>
      <c r="QA151" s="200" t="e">
        <f>IF($PI151=1,SUMIF(#REF!,$PF151,#REF!),SUMIF(#REF!,$PJ151,#REF!))</f>
        <v>#REF!</v>
      </c>
      <c r="QB151" s="200" t="e">
        <f>IF($PI151=1,SUMIF(#REF!,$PF151,#REF!),SUMIF(#REF!,$PJ151,#REF!))</f>
        <v>#REF!</v>
      </c>
      <c r="QC151" s="200" t="e">
        <f>IF($PI151=1,SUMIF(#REF!,$PF151,#REF!),SUMIF(#REF!,$PJ151,#REF!))</f>
        <v>#REF!</v>
      </c>
      <c r="QD151" s="57">
        <f t="shared" si="99"/>
        <v>4.8767946010520751</v>
      </c>
      <c r="QE151" s="57">
        <f t="shared" si="100"/>
        <v>5.2286900000000003</v>
      </c>
      <c r="QF151" s="57">
        <f t="shared" si="94"/>
        <v>5.2938000000000001</v>
      </c>
      <c r="QG151" s="57">
        <f t="shared" si="101"/>
        <v>4.7362000000000002</v>
      </c>
      <c r="QH151" s="57">
        <f t="shared" si="129"/>
        <v>4.5482649999999998</v>
      </c>
      <c r="QI151" s="57">
        <f t="shared" si="130"/>
        <v>6.0863352777777795</v>
      </c>
      <c r="QJ151" s="57">
        <f>IF(Tabelle2[[#This Row],[Index and Premium Usage]]=1,($AW151*(1+$AZ151))*(PW151*(1+$PG151)+$PH151)/1000,($AW151*(1+$AZ151))*(PW151*(1+$PG151)+$PK151)/1000)</f>
        <v>7.2266407267341668</v>
      </c>
      <c r="QK151" s="57" t="e">
        <f>IF($PI151=1,($AW151*(1+$AY151))*(PX151*(1+$PG151)+$PH151)/1000,($AW151*(1+$AZ151))*(PX151*(1+$PG151)+$PK151+Tabelle2[[#This Row],[Premium VW 2023]])/1000)</f>
        <v>#REF!</v>
      </c>
      <c r="QL151" s="57" t="e">
        <f t="shared" si="89"/>
        <v>#REF!</v>
      </c>
      <c r="QM151" s="57" t="e">
        <f t="shared" si="90"/>
        <v>#REF!</v>
      </c>
      <c r="QN151" s="57" t="e">
        <f t="shared" si="91"/>
        <v>#REF!</v>
      </c>
      <c r="QO151" s="57" t="e">
        <f t="shared" si="92"/>
        <v>#REF!</v>
      </c>
      <c r="QP151" s="57" t="e">
        <f t="shared" si="93"/>
        <v>#REF!</v>
      </c>
    </row>
    <row r="152" spans="1:458" ht="15" customHeight="1">
      <c r="A152" s="94" t="s">
        <v>831</v>
      </c>
      <c r="B152" s="94" t="s">
        <v>87</v>
      </c>
      <c r="C152" s="94" t="s">
        <v>1553</v>
      </c>
      <c r="D152" s="2" t="s">
        <v>108</v>
      </c>
      <c r="E152" s="173" t="s">
        <v>304</v>
      </c>
      <c r="F152" s="2" t="s">
        <v>304</v>
      </c>
      <c r="G152" s="2" t="s">
        <v>304</v>
      </c>
      <c r="H152" s="2" t="s">
        <v>1557</v>
      </c>
      <c r="I152" s="188" t="s">
        <v>372</v>
      </c>
      <c r="J152" s="2" t="s">
        <v>1400</v>
      </c>
      <c r="K152" s="2" t="s">
        <v>28</v>
      </c>
      <c r="L152" s="2" t="s">
        <v>28</v>
      </c>
      <c r="M152" s="2" t="s">
        <v>410</v>
      </c>
      <c r="N152" s="2">
        <v>0</v>
      </c>
      <c r="O152" s="64"/>
      <c r="P152" s="65"/>
      <c r="Q152" s="2"/>
      <c r="R152" s="63"/>
      <c r="S152" s="63"/>
      <c r="T152" s="94" t="s">
        <v>1282</v>
      </c>
      <c r="U152" s="63" t="s">
        <v>14</v>
      </c>
      <c r="V152" s="63"/>
      <c r="W152" s="63"/>
      <c r="X152" s="94"/>
      <c r="Y152" s="94" t="s">
        <v>235</v>
      </c>
      <c r="Z152" s="2" t="s">
        <v>261</v>
      </c>
      <c r="AA152" s="2" t="s">
        <v>411</v>
      </c>
      <c r="AB152" s="2">
        <v>0</v>
      </c>
      <c r="AC152" s="2" t="s">
        <v>1034</v>
      </c>
      <c r="AD152" s="63"/>
      <c r="AE152" s="63"/>
      <c r="AF152" s="63" t="s">
        <v>119</v>
      </c>
      <c r="AG152" s="2">
        <v>0</v>
      </c>
      <c r="AH152" s="2">
        <v>0</v>
      </c>
      <c r="AI152" s="2">
        <v>0</v>
      </c>
      <c r="AJ152" s="63" t="s">
        <v>120</v>
      </c>
      <c r="AK152" s="66"/>
      <c r="AL152" s="67"/>
      <c r="AM152" s="67"/>
      <c r="AN152" s="67"/>
      <c r="AO152" s="67"/>
      <c r="AP152" s="67">
        <v>1</v>
      </c>
      <c r="AQ152" s="78"/>
      <c r="AR152" s="37">
        <v>1.05</v>
      </c>
      <c r="AS152" s="67">
        <v>1.05</v>
      </c>
      <c r="AT152" s="67">
        <v>1.05</v>
      </c>
      <c r="AU152" s="33">
        <v>1.05</v>
      </c>
      <c r="AV152" s="33">
        <v>1.05</v>
      </c>
      <c r="AW152" s="33">
        <v>1.05</v>
      </c>
      <c r="AX152" s="193"/>
      <c r="AY152" s="61">
        <v>0.2</v>
      </c>
      <c r="AZ152" s="61">
        <v>0.2</v>
      </c>
      <c r="BA152" s="96">
        <v>0</v>
      </c>
      <c r="BB152" s="96">
        <v>360</v>
      </c>
      <c r="BC152" s="96">
        <v>-8</v>
      </c>
      <c r="BD152" s="96">
        <v>0</v>
      </c>
      <c r="BE152" s="133">
        <v>0</v>
      </c>
      <c r="BF152" s="133">
        <v>360</v>
      </c>
      <c r="BG152" s="133">
        <v>0</v>
      </c>
      <c r="BH152" s="133">
        <v>0</v>
      </c>
      <c r="BI152" s="133">
        <v>0</v>
      </c>
      <c r="BJ152" s="133">
        <v>720</v>
      </c>
      <c r="BK152" s="133">
        <v>337</v>
      </c>
      <c r="BL152" s="133">
        <v>1823</v>
      </c>
      <c r="BM152" s="96">
        <v>0</v>
      </c>
      <c r="BN152" s="96">
        <v>0</v>
      </c>
      <c r="BO152" s="96">
        <v>-15</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5">
        <f>SUM(Tabelle2[[#This Row],[Jan 22 CF]:[Mar 22 CF]])</f>
        <v>352</v>
      </c>
      <c r="CL152" s="95">
        <f>SUM(Tabelle2[[#This Row],[Apr 22 CF]:[Jun 22 CF]])</f>
        <v>360</v>
      </c>
      <c r="CM152" s="95">
        <f>SUM(Tabelle2[[#This Row],[Jul 22 CF]:[Sep 22 CF]])</f>
        <v>0</v>
      </c>
      <c r="CN152" s="95">
        <f>SUM(Tabelle2[[#This Row],[Oct 22 CF]:[Dec 22 CF]])</f>
        <v>2880</v>
      </c>
      <c r="CO152" s="95">
        <f>SUM(Tabelle2[[#This Row],[Jan 23 CF]:[Mar 23 CF]])</f>
        <v>-15</v>
      </c>
      <c r="CP152" s="95">
        <f>SUM(Tabelle2[[#This Row],[Apr 23 CF]:[Jun 23 CF]])</f>
        <v>0</v>
      </c>
      <c r="CQ152" s="95">
        <f>SUM(Tabelle2[[#This Row],[Jul 23 CF]:[Sep 23 CF]])</f>
        <v>0</v>
      </c>
      <c r="CR152" s="95">
        <f>SUM(Tabelle2[[#This Row],[Oct 23 CF]:[Dec 23 CF]])</f>
        <v>0</v>
      </c>
      <c r="CS152" s="95">
        <f>SUM(Tabelle2[[#This Row],[Jan 24 CF]:[Mar 24 CF]])</f>
        <v>0</v>
      </c>
      <c r="CT152" s="95">
        <f>SUM(Tabelle2[[#This Row],[Apr 24 CF]:[Jun 24 CF]])</f>
        <v>0</v>
      </c>
      <c r="CU152" s="95">
        <f>SUM(Tabelle2[[#This Row],[Jul 24 CF]:[Sep 24 CF]])</f>
        <v>0</v>
      </c>
      <c r="CV152" s="95">
        <f>SUM(Tabelle2[[#This Row],[Oct 24 CF]:[Dec 24 CF]])</f>
        <v>0</v>
      </c>
      <c r="CW152" s="98">
        <v>524</v>
      </c>
      <c r="CX152" s="275">
        <v>-6</v>
      </c>
      <c r="CY152" s="98">
        <v>382</v>
      </c>
      <c r="CZ152" s="52">
        <v>5014</v>
      </c>
      <c r="DA152" s="52">
        <f>SUM(Tabelle2[[#This Row],[Jan 22 CF]:[Dec 22 CF]])</f>
        <v>3592</v>
      </c>
      <c r="DB152" s="98">
        <f>SUM(Tabelle2[[#This Row],[Jan 23 CF]:[Dec 23 CF]])</f>
        <v>-15</v>
      </c>
      <c r="DC152" s="98">
        <f>SUM(Tabelle2[[#This Row],[Jan 24 CF]:[Dec 24 CF]])</f>
        <v>0</v>
      </c>
      <c r="DD152" s="98">
        <v>0</v>
      </c>
      <c r="DE152" s="98">
        <v>0</v>
      </c>
      <c r="DF152" s="98">
        <v>0</v>
      </c>
      <c r="DG152" s="98">
        <v>0</v>
      </c>
      <c r="DH152" s="98">
        <v>0</v>
      </c>
      <c r="DI152" s="98">
        <v>0</v>
      </c>
      <c r="DJ152" s="98">
        <v>0</v>
      </c>
      <c r="DK152" s="98">
        <v>0</v>
      </c>
      <c r="DL152" s="98">
        <v>0</v>
      </c>
      <c r="DM152" s="98">
        <v>0</v>
      </c>
      <c r="DN152" s="95"/>
      <c r="DO152" s="95"/>
      <c r="DP152" s="226">
        <v>0.95</v>
      </c>
      <c r="DQ152" s="226">
        <v>0.92500000000000004</v>
      </c>
      <c r="DR152" s="226">
        <v>0.8</v>
      </c>
      <c r="DS152" s="226">
        <v>0.85</v>
      </c>
      <c r="DT152" s="226">
        <v>0.9</v>
      </c>
      <c r="DU152" s="226">
        <v>0.9</v>
      </c>
      <c r="DV152" s="226">
        <v>0.9</v>
      </c>
      <c r="DW152" s="226">
        <v>0.9</v>
      </c>
      <c r="DX152" s="226">
        <v>0.9</v>
      </c>
      <c r="DY152" s="226">
        <v>0.9</v>
      </c>
      <c r="DZ152" s="226">
        <v>0.9</v>
      </c>
      <c r="EA152" s="226">
        <v>0.88</v>
      </c>
      <c r="EB152" s="226">
        <v>0.9</v>
      </c>
      <c r="EC152" s="226">
        <v>0.93</v>
      </c>
      <c r="ED152" s="226">
        <v>0.93</v>
      </c>
      <c r="EE152" s="226">
        <v>0.9</v>
      </c>
      <c r="EF152" s="316">
        <v>0.9</v>
      </c>
      <c r="EG152" s="316">
        <v>0.9</v>
      </c>
      <c r="EH152" s="316">
        <v>0</v>
      </c>
      <c r="EI152" s="226">
        <v>0.95</v>
      </c>
      <c r="EJ152" s="226">
        <v>0.95</v>
      </c>
      <c r="EK152" s="226">
        <v>0.95</v>
      </c>
      <c r="EL152" s="226">
        <v>0.97499999999999998</v>
      </c>
      <c r="EM152" s="226">
        <v>0.95</v>
      </c>
      <c r="EN152" s="226">
        <v>0.9</v>
      </c>
      <c r="EO152" s="226">
        <v>0.85</v>
      </c>
      <c r="EP152" s="226">
        <v>0.85</v>
      </c>
      <c r="EQ152" s="226">
        <v>0.85</v>
      </c>
      <c r="ER152" s="226">
        <v>0.85</v>
      </c>
      <c r="ES152" s="226">
        <v>0.85</v>
      </c>
      <c r="ET152" s="226">
        <v>0.85</v>
      </c>
      <c r="EU152" s="226">
        <v>0.85</v>
      </c>
      <c r="EV152" s="226">
        <v>0.85</v>
      </c>
      <c r="EW152" s="226">
        <v>0.85</v>
      </c>
      <c r="EX152" s="226">
        <v>0.85</v>
      </c>
      <c r="EY152" s="226">
        <v>0.85</v>
      </c>
      <c r="EZ152" s="316">
        <v>0</v>
      </c>
      <c r="FA152" s="226">
        <v>0.85</v>
      </c>
      <c r="FB152" s="226">
        <v>0.85</v>
      </c>
      <c r="FC152" s="226">
        <v>0.85</v>
      </c>
      <c r="FD152" s="226">
        <v>0.85</v>
      </c>
      <c r="FE152" s="226">
        <v>0.85</v>
      </c>
      <c r="FF152" s="226">
        <v>0.85</v>
      </c>
      <c r="FG152" s="226">
        <v>0.85</v>
      </c>
      <c r="FH152" s="226">
        <v>0.85</v>
      </c>
      <c r="FI152" s="226">
        <v>0.85</v>
      </c>
      <c r="FJ152" s="226">
        <v>0.85</v>
      </c>
      <c r="FK152" s="226">
        <v>0.85</v>
      </c>
      <c r="FL152" s="226">
        <v>0.85</v>
      </c>
      <c r="FM152" s="195">
        <f t="shared" si="114"/>
        <v>0</v>
      </c>
      <c r="FN152" s="195">
        <f t="shared" si="115"/>
        <v>360</v>
      </c>
      <c r="FO152" s="195">
        <f t="shared" si="116"/>
        <v>-8</v>
      </c>
      <c r="FP152" s="195">
        <f t="shared" si="117"/>
        <v>0</v>
      </c>
      <c r="FQ152" s="195">
        <f t="shared" si="118"/>
        <v>0</v>
      </c>
      <c r="FR152" s="195">
        <f t="shared" si="119"/>
        <v>360</v>
      </c>
      <c r="FS152" s="195">
        <f t="shared" si="120"/>
        <v>0</v>
      </c>
      <c r="FT152" s="95">
        <f t="shared" si="121"/>
        <v>0</v>
      </c>
      <c r="FU152" s="95">
        <f t="shared" si="122"/>
        <v>0</v>
      </c>
      <c r="FV152" s="95">
        <f t="shared" si="123"/>
        <v>720</v>
      </c>
      <c r="FW152" s="95">
        <f t="shared" si="124"/>
        <v>337</v>
      </c>
      <c r="FX152" s="95">
        <f t="shared" si="125"/>
        <v>1823</v>
      </c>
      <c r="FY152" s="95">
        <f t="shared" si="126"/>
        <v>0</v>
      </c>
      <c r="FZ152" s="95">
        <f t="shared" si="127"/>
        <v>0</v>
      </c>
      <c r="GA152" s="95">
        <f t="shared" si="107"/>
        <v>-15</v>
      </c>
      <c r="GB152" s="95">
        <f t="shared" si="108"/>
        <v>0</v>
      </c>
      <c r="GC152" s="95">
        <f t="shared" si="109"/>
        <v>0</v>
      </c>
      <c r="GD152" s="95">
        <f t="shared" si="110"/>
        <v>0</v>
      </c>
      <c r="GE152" s="95">
        <f t="shared" si="111"/>
        <v>0</v>
      </c>
      <c r="GF152" s="95">
        <f t="shared" si="112"/>
        <v>0</v>
      </c>
      <c r="GG152" s="95">
        <f t="shared" si="113"/>
        <v>0</v>
      </c>
      <c r="GH152" s="95">
        <f t="shared" si="128"/>
        <v>0</v>
      </c>
      <c r="GI152" s="95">
        <f>BW152*Tabelle2[[#This Row],[Nov 2023 AF]]</f>
        <v>0</v>
      </c>
      <c r="GJ152" s="95">
        <f>BX152*Tabelle2[[#This Row],[Dec 2023 AF]]</f>
        <v>0</v>
      </c>
      <c r="GK152" s="95">
        <f>BY152*Tabelle2[[#This Row],[Jan 2024 AF]]</f>
        <v>0</v>
      </c>
      <c r="GL152" s="95">
        <f>BZ152*Tabelle2[[#This Row],[Feb 2024 AF]]</f>
        <v>0</v>
      </c>
      <c r="GM152" s="95">
        <f>CA152*Tabelle2[[#This Row],[Mar 2024 AF]]</f>
        <v>0</v>
      </c>
      <c r="GN152" s="95">
        <f>CB152*Tabelle2[[#This Row],[Apr 2024 AF]]</f>
        <v>0</v>
      </c>
      <c r="GO152" s="95">
        <f>CC152*Tabelle2[[#This Row],[May 2024 AF]]</f>
        <v>0</v>
      </c>
      <c r="GP152" s="95">
        <f>CD152*Tabelle2[[#This Row],[Jun 2024 AF]]</f>
        <v>0</v>
      </c>
      <c r="GQ152" s="95">
        <f>CE152*Tabelle2[[#This Row],[Jul 2024 AF]]</f>
        <v>0</v>
      </c>
      <c r="GR152" s="95">
        <f>CF152*Tabelle2[[#This Row],[Aug 2024 AF]]</f>
        <v>0</v>
      </c>
      <c r="GS152" s="95">
        <f>CG152*Tabelle2[[#This Row],[Sep 2024 AF]]</f>
        <v>0</v>
      </c>
      <c r="GT152" s="95">
        <f>CH152*Tabelle2[[#This Row],[Oct 2024 AF]]</f>
        <v>0</v>
      </c>
      <c r="GU152" s="95">
        <f>CI152*Tabelle2[[#This Row],[Nov 2024 AF]]</f>
        <v>0</v>
      </c>
      <c r="GV152" s="95">
        <f>CJ152*Tabelle2[[#This Row],[Dec 2024 AF]]</f>
        <v>0</v>
      </c>
      <c r="GW152" s="95">
        <f>SUM(Tabelle2[[#This Row],[Jan 22 NF]:[Mar 22 NF]])</f>
        <v>352</v>
      </c>
      <c r="GX152" s="95">
        <f>SUM(Tabelle2[[#This Row],[Apr 22 NF]:[Jun 22 NF]])</f>
        <v>360</v>
      </c>
      <c r="GY152" s="95">
        <f>SUM(Tabelle2[[#This Row],[Jul 22 NF]:[Sep 22 NF]])</f>
        <v>0</v>
      </c>
      <c r="GZ152" s="95">
        <f>SUM(Tabelle2[[#This Row],[Oct 22 NF]:[Dec 22 NF]])</f>
        <v>2880</v>
      </c>
      <c r="HA152" s="98">
        <f>SUM(Tabelle2[[#This Row],[Jan 23 NF]:[Mar 23 NF]])</f>
        <v>-15</v>
      </c>
      <c r="HB152" s="98">
        <f>SUM(Tabelle2[[#This Row],[Apr 23 NF]:[Jun 23 NF]])</f>
        <v>0</v>
      </c>
      <c r="HC152" s="98">
        <f>SUM(Tabelle2[[#This Row],[Jul 23 NF]:[Sep 23 NF]])</f>
        <v>0</v>
      </c>
      <c r="HD152" s="98">
        <f>SUM(Tabelle2[[#This Row],[Oct 23 NF]:[Dec 23 NF]])</f>
        <v>0</v>
      </c>
      <c r="HE152" s="95">
        <f>SUM(Tabelle2[[#This Row],[Jan 24 NF]:[Mar 24 NF]])</f>
        <v>0</v>
      </c>
      <c r="HF152" s="98">
        <f>SUM(Tabelle2[[#This Row],[Apr 24 NF]:[Jun 24 NF]])</f>
        <v>0</v>
      </c>
      <c r="HG152" s="98">
        <f>SUM(Tabelle2[[#This Row],[Jul 24 NF]:[Sep 24 NF]])</f>
        <v>0</v>
      </c>
      <c r="HH152" s="98">
        <f>SUM(Tabelle2[[#This Row],[Oct 24 NF]:[Dec 24 NF]])</f>
        <v>0</v>
      </c>
      <c r="HI152" s="95">
        <v>0</v>
      </c>
      <c r="HJ152" s="95">
        <v>0</v>
      </c>
      <c r="HK152" s="95">
        <v>0</v>
      </c>
      <c r="HL152" s="95">
        <v>0</v>
      </c>
      <c r="HM152" s="95">
        <v>0</v>
      </c>
      <c r="HN152" s="95">
        <v>0</v>
      </c>
      <c r="HO152" s="95">
        <v>0</v>
      </c>
      <c r="HP152" s="95">
        <v>0</v>
      </c>
      <c r="HQ152" s="95">
        <v>0</v>
      </c>
      <c r="HR152" s="95">
        <v>0</v>
      </c>
      <c r="HS152" s="95">
        <v>0</v>
      </c>
      <c r="HT152" s="95">
        <v>353</v>
      </c>
      <c r="HU152" s="95">
        <v>1018</v>
      </c>
      <c r="HV152" s="98">
        <v>524</v>
      </c>
      <c r="HW152" s="98">
        <v>-6</v>
      </c>
      <c r="HX152" s="98">
        <v>382</v>
      </c>
      <c r="HY152" s="98">
        <v>5014</v>
      </c>
      <c r="HZ152" s="98">
        <f>SUM(Tabelle2[[#This Row],[Jan 22 NF]:[Dec 22 NF]])</f>
        <v>3592</v>
      </c>
      <c r="IA152" s="98">
        <f>SUM(Tabelle2[[#This Row],[Jan 23 NF]:[Dec 23 NF]])</f>
        <v>-15</v>
      </c>
      <c r="IB152" s="98">
        <f>SUM(Tabelle2[[#This Row],[Jan 24 NF]:[Dec 24 NF]])</f>
        <v>0</v>
      </c>
      <c r="IC152" s="98">
        <f>IFERROR(Tabelle2[[#This Row],[2025 CF]]*Tabelle2[[#This Row],[2025 AF]],0)</f>
        <v>0</v>
      </c>
      <c r="ID152" s="98">
        <f>IFERROR(Tabelle2[[#This Row],[2026 CF]]*Tabelle2[[#This Row],[2026 AF]],0)</f>
        <v>0</v>
      </c>
      <c r="IE152" s="98">
        <f>IFERROR(Tabelle2[[#This Row],[2027 CF]]*Tabelle2[[#This Row],[2027 AF]],0)</f>
        <v>0</v>
      </c>
      <c r="IF152" s="98">
        <f>IFERROR(Tabelle2[[#This Row],[2028 CF]]*Tabelle2[[#This Row],[2028 AF]],0)</f>
        <v>0</v>
      </c>
      <c r="IG152" s="98">
        <f>IFERROR(Tabelle2[[#This Row],[2029 CF]]*Tabelle2[[#This Row],[2029 AF]],0)</f>
        <v>0</v>
      </c>
      <c r="IH152" s="98">
        <f>IFERROR(Tabelle2[[#This Row],[2030 CF]]*Tabelle2[[#This Row],[2030 AF]],0)</f>
        <v>0</v>
      </c>
      <c r="II152" s="98">
        <f>IFERROR(Tabelle2[[#This Row],[2031 CF]]*Tabelle2[[#This Row],[2031 AF]],0)</f>
        <v>0</v>
      </c>
      <c r="IJ152" s="98">
        <f>IFERROR(Tabelle2[[#This Row],[2032 CF]]*Tabelle2[[#This Row],[2032 AF]],0)</f>
        <v>0</v>
      </c>
      <c r="IK152" s="98">
        <f>IFERROR(Tabelle2[[#This Row],[2033 CF]]*Tabelle2[[#This Row],[2033 AF]],0)</f>
        <v>0</v>
      </c>
      <c r="IL152" s="98">
        <f>IFERROR(Tabelle2[[#This Row],[2034 CF]]*Tabelle2[[#This Row],[2034 AF]],0)</f>
        <v>0</v>
      </c>
      <c r="IM152" s="98">
        <f>IFERROR(Tabelle2[[#This Row],[2035 CF]]*Tabelle2[[#This Row],[2035 AF]],0)</f>
        <v>0</v>
      </c>
      <c r="IN152" s="51">
        <v>0</v>
      </c>
      <c r="IO152" s="51">
        <v>265.68000000000006</v>
      </c>
      <c r="IP152" s="51">
        <v>0</v>
      </c>
      <c r="IQ152" s="51">
        <v>0</v>
      </c>
      <c r="IR152" s="51">
        <v>291.60000000000002</v>
      </c>
      <c r="IS152" s="51">
        <v>0</v>
      </c>
      <c r="IT152" s="51">
        <v>0</v>
      </c>
      <c r="IU152" s="51">
        <v>324</v>
      </c>
      <c r="IV152" s="51">
        <v>0</v>
      </c>
      <c r="IW152" s="51">
        <v>0</v>
      </c>
      <c r="IX152" s="51">
        <v>0</v>
      </c>
      <c r="IY152" s="51">
        <v>0</v>
      </c>
      <c r="IZ152" s="199">
        <v>265.68000000000006</v>
      </c>
      <c r="JA152" s="199">
        <v>291.60000000000002</v>
      </c>
      <c r="JB152" s="199">
        <v>324</v>
      </c>
      <c r="JC152" s="199">
        <v>0</v>
      </c>
      <c r="JD152" s="199">
        <v>881.28000000000009</v>
      </c>
      <c r="JE152" s="196">
        <v>0</v>
      </c>
      <c r="JF152" s="196">
        <v>0</v>
      </c>
      <c r="JG152" s="196">
        <v>0</v>
      </c>
      <c r="JH152" s="196">
        <v>0</v>
      </c>
      <c r="JI152" s="196">
        <v>0</v>
      </c>
      <c r="JJ152" s="196">
        <v>0</v>
      </c>
      <c r="JK152" s="196">
        <v>0</v>
      </c>
      <c r="JL152" s="196">
        <v>0</v>
      </c>
      <c r="JM152" s="196">
        <v>0</v>
      </c>
      <c r="JN152" s="196">
        <v>0</v>
      </c>
      <c r="JO152" s="196">
        <v>0</v>
      </c>
      <c r="JP152" s="196">
        <v>0</v>
      </c>
      <c r="JQ152" s="196">
        <f>SUM(Tabelle2[[#This Row],[Jan-23B]:[Mar-23B]])</f>
        <v>0</v>
      </c>
      <c r="JR152" s="196">
        <f>SUM(Tabelle2[[#This Row],[Apr-23B]:[Jun-23B]])</f>
        <v>0</v>
      </c>
      <c r="JS152" s="196">
        <f>SUM(Tabelle2[[#This Row],[Jul-23B]:[Sep-23B]])</f>
        <v>0</v>
      </c>
      <c r="JT152" s="196">
        <f>SUM(Tabelle2[[#This Row],[Oct-23B]:[Dec-23B]])</f>
        <v>0</v>
      </c>
      <c r="JU152" s="196">
        <f>SUM(Tabelle2[[#This Row],[1Q23 B1]:[4Q23 B]])</f>
        <v>0</v>
      </c>
      <c r="JV152" s="196">
        <v>0</v>
      </c>
      <c r="JW152" s="196">
        <v>0</v>
      </c>
      <c r="JX152" s="196">
        <v>0</v>
      </c>
      <c r="JY152" s="196">
        <v>0</v>
      </c>
      <c r="JZ152" s="196">
        <v>0</v>
      </c>
      <c r="KA152" s="196">
        <v>0</v>
      </c>
      <c r="KB152" s="196">
        <v>0</v>
      </c>
      <c r="KC152" s="196">
        <v>0</v>
      </c>
      <c r="KD152" s="196">
        <v>0</v>
      </c>
      <c r="KE152" s="196">
        <v>0</v>
      </c>
      <c r="KF152" s="196" t="str">
        <f>IF(SUM(Tabelle2[[#This Row],[2018 NF]:[2028 NF]],Tabelle2[[#This Row],[2023 B]])&gt;0,"yes","no")</f>
        <v>yes</v>
      </c>
      <c r="KG152" s="196" t="str">
        <f>IFERROR(INDEX(Tabelle2[[#Headers],[2005 NF]:[2034 NF]],MATCH(TRUE,INDEX(Tabelle2[[#This Row],[2005 NF]:[2034 NF]]&gt;1000,),0)),0)</f>
        <v>2017 NF</v>
      </c>
      <c r="KH152" s="196" t="str">
        <f>IFERROR(LOOKUP(2,1/(Tabelle2[[#This Row],[2005 NF]:[2035 NF]]&gt;1000),Tabelle2[[#Headers],[2005 NF]:[2035 NF]]),0)</f>
        <v>2022 NF</v>
      </c>
      <c r="KI152" s="196">
        <f>SUM(Tabelle2[[#This Row],[Jan 23 NF]:[Mar 23 NF]])</f>
        <v>-15</v>
      </c>
      <c r="KJ152" s="196">
        <f>SUM(Tabelle2[[#This Row],[Jan-23B]:[Mar-23B]])</f>
        <v>0</v>
      </c>
      <c r="KK152" s="52">
        <v>0</v>
      </c>
      <c r="KL152" s="52">
        <v>27.778249800000005</v>
      </c>
      <c r="KM152" s="52">
        <v>-0.61729444000000011</v>
      </c>
      <c r="KN152" s="52">
        <v>0</v>
      </c>
      <c r="KO152" s="52">
        <v>0</v>
      </c>
      <c r="KP152" s="52">
        <v>27.778249800000005</v>
      </c>
      <c r="KQ152" s="52">
        <v>0</v>
      </c>
      <c r="KR152" s="52">
        <v>0</v>
      </c>
      <c r="KS152" s="52">
        <v>0</v>
      </c>
      <c r="KT152" s="52">
        <v>55.556499600000009</v>
      </c>
      <c r="KU152" s="52">
        <v>26.003528285000005</v>
      </c>
      <c r="KV152" s="52">
        <v>140.66597051500003</v>
      </c>
      <c r="KW152" s="52">
        <v>0</v>
      </c>
      <c r="KX152" s="52">
        <v>0</v>
      </c>
      <c r="KY152" s="52">
        <v>-1.1574270750000002</v>
      </c>
      <c r="KZ152" s="52">
        <v>0</v>
      </c>
      <c r="LA152" s="52" t="e">
        <f>$AV152*2.204623/#REF!*$AP152*Tabelle2[[#This Row],[May 23 NF]]</f>
        <v>#REF!</v>
      </c>
      <c r="LB152" s="52" t="e">
        <f>$AV152*2.204623/#REF!*$AP152*Tabelle2[[#This Row],[Jun 23 NF]]</f>
        <v>#REF!</v>
      </c>
      <c r="LC152" s="52" t="e">
        <f>$AV152*2.204623/#REF!*$AP152*Tabelle2[[#This Row],[Jul 23 NF]]</f>
        <v>#REF!</v>
      </c>
      <c r="LD152" s="52" t="e">
        <f>$AV152*2.204623/#REF!*$AP152*Tabelle2[[#This Row],[Aug 23 NF]]</f>
        <v>#REF!</v>
      </c>
      <c r="LE152" s="52" t="e">
        <f>$AV152*2.204623/#REF!*$AP152*Tabelle2[[#This Row],[Sep 23 NF]]</f>
        <v>#REF!</v>
      </c>
      <c r="LF152" s="52" t="e">
        <f>$AV152*2.204623/#REF!*$AP152*Tabelle2[[#This Row],[Oct 23 NF]]</f>
        <v>#REF!</v>
      </c>
      <c r="LG152" s="52" t="e">
        <f>$AV152*2.204623/#REF!*$AP152*Tabelle2[[#This Row],[Nov 23 NF]]</f>
        <v>#REF!</v>
      </c>
      <c r="LH152" s="52" t="e">
        <f>$AV152*2.204623/#REF!*$AP152*Tabelle2[[#This Row],[Dec 23 NF]]</f>
        <v>#REF!</v>
      </c>
      <c r="LI152" s="52" t="e">
        <f>$AV152*2.204623/#REF!*$AP152*Tabelle2[[#This Row],[Jan 24 NF]]</f>
        <v>#REF!</v>
      </c>
      <c r="LJ152" s="52" t="e">
        <f>$AV152*2.204623/#REF!*$AP152*Tabelle2[[#This Row],[Feb 24 NF]]</f>
        <v>#REF!</v>
      </c>
      <c r="LK152" s="52" t="e">
        <f>$AV152*2.204623/#REF!*$AP152*Tabelle2[[#This Row],[Mar 24 NF]]</f>
        <v>#REF!</v>
      </c>
      <c r="LL152" s="52" t="e">
        <f>$AV152*2.204623/#REF!*$AP152*Tabelle2[[#This Row],[Apr 24 NF]]</f>
        <v>#REF!</v>
      </c>
      <c r="LM152" s="52" t="e">
        <f>$AV152*2.204623/#REF!*$AP152*Tabelle2[[#This Row],[May 24 NF]]</f>
        <v>#REF!</v>
      </c>
      <c r="LN152" s="52" t="e">
        <f>$AV152*2.204623/#REF!*$AP152*Tabelle2[[#This Row],[Jun 24 NF]]</f>
        <v>#REF!</v>
      </c>
      <c r="LO152" s="52" t="e">
        <f>$AV152*2.204623/#REF!*$AP152*Tabelle2[[#This Row],[Jul 24 NF]]</f>
        <v>#REF!</v>
      </c>
      <c r="LP152" s="52" t="e">
        <f>$AV152*2.204623/#REF!*$AP152*Tabelle2[[#This Row],[Aug 24 NF]]</f>
        <v>#REF!</v>
      </c>
      <c r="LQ152" s="52" t="e">
        <f>$AV152*2.204623/#REF!*$AP152*Tabelle2[[#This Row],[Sep 24 NF]]</f>
        <v>#REF!</v>
      </c>
      <c r="LR152" s="52" t="e">
        <f>$AV152*2.204623/#REF!*$AP152*Tabelle2[[#This Row],[Oct 24 NF]]</f>
        <v>#REF!</v>
      </c>
      <c r="LS152" s="52" t="e">
        <f>$AV152*2.204623/#REF!*$AP152*Tabelle2[[#This Row],[Nov 24 NF]]</f>
        <v>#REF!</v>
      </c>
      <c r="LT152" s="52" t="e">
        <f>$AV152*2.204623/#REF!*$AP152*Tabelle2[[#This Row],[Dec 24 NF]]</f>
        <v>#REF!</v>
      </c>
      <c r="LU152" s="198">
        <f>SUM(Tabelle2[[#This Row],[Jan 22 EV]:[Mar 22 EV]])</f>
        <v>27.160955360000006</v>
      </c>
      <c r="LV152" s="198">
        <f>SUM(Tabelle2[[#This Row],[Apr 22 EV]:[Jun 22 EV]])</f>
        <v>27.778249800000005</v>
      </c>
      <c r="LW152" s="198">
        <f>SUM(Tabelle2[[#This Row],[Jul 22 EV]:[Sep 22 EV]])</f>
        <v>0</v>
      </c>
      <c r="LX152" s="198">
        <f>SUM(Tabelle2[[#This Row],[Oct 22 EV]:[Dec 22 EV]])</f>
        <v>222.22599840000004</v>
      </c>
      <c r="LY152" s="198">
        <f>SUM(Tabelle2[[#This Row],[Jan 23 EV]:[Mar 23 EV]])</f>
        <v>-1.1574270750000002</v>
      </c>
      <c r="LZ152" s="198" t="e">
        <f>SUM(Tabelle2[[#This Row],[Apr 23 EV]:[Jun 23 EV]])</f>
        <v>#REF!</v>
      </c>
      <c r="MA152" s="198" t="e">
        <f>SUM(Tabelle2[[#This Row],[Jul 23 EV]:[Sep 23 EV]])</f>
        <v>#REF!</v>
      </c>
      <c r="MB152" s="198" t="e">
        <f>SUM(Tabelle2[[#This Row],[Oct 23 EV]:[Dec 23 EV]])</f>
        <v>#REF!</v>
      </c>
      <c r="MC152" s="198" t="e">
        <f>SUM(Tabelle2[[#This Row],[Jan 24 EV]:[Mar 24 EV]])</f>
        <v>#REF!</v>
      </c>
      <c r="MD152" s="198" t="e">
        <f>SUM(Tabelle2[[#This Row],[Apr 24 EV]:[Jun 24 EV]])</f>
        <v>#REF!</v>
      </c>
      <c r="ME152" s="198" t="e">
        <f>SUM(Tabelle2[[#This Row],[Jul 24 EV]:[Sep 24 EV]])</f>
        <v>#REF!</v>
      </c>
      <c r="MF152" s="198" t="e">
        <f>SUM(Tabelle2[[#This Row],[Oct 24 EV]:[Dec 24 EV]])</f>
        <v>#REF!</v>
      </c>
      <c r="MG152" s="68">
        <v>0</v>
      </c>
      <c r="MH152" s="68">
        <v>0</v>
      </c>
      <c r="MI152" s="68">
        <v>0</v>
      </c>
      <c r="MJ152" s="68">
        <v>0</v>
      </c>
      <c r="MK152" s="68">
        <v>0</v>
      </c>
      <c r="ML152" s="68">
        <v>0</v>
      </c>
      <c r="MM152" s="68">
        <v>0</v>
      </c>
      <c r="MN152" s="68">
        <v>0</v>
      </c>
      <c r="MO152" s="68">
        <v>0</v>
      </c>
      <c r="MP152" s="98">
        <v>27.238117165000006</v>
      </c>
      <c r="MQ152" s="98" t="e">
        <f>$AS152*2.204623/#REF!*$AP152*HU152</f>
        <v>#REF!</v>
      </c>
      <c r="MR152" s="98" t="e">
        <f>$AT152*2.204623/#REF!*$AP152*HV152</f>
        <v>#REF!</v>
      </c>
      <c r="MS152" s="98">
        <v>-0.46297083000000006</v>
      </c>
      <c r="MT152" s="98">
        <v>29.475809510000005</v>
      </c>
      <c r="MU152" s="98">
        <v>386.88929027000006</v>
      </c>
      <c r="MV152" s="98">
        <f>SUM(Tabelle2[[#This Row],[Jan 22 EV]:[Dec 22 EV]])</f>
        <v>277.16520356000007</v>
      </c>
      <c r="MW152" s="98" t="e">
        <f>SUM(Tabelle2[[#This Row],[Jan 23 EV]:[Dec 23 EV]])</f>
        <v>#REF!</v>
      </c>
      <c r="MX152" s="98" t="e">
        <f>SUM(Tabelle2[[#This Row],[Jan 24 EV]:[Dec 24 EV]])</f>
        <v>#REF!</v>
      </c>
      <c r="MY152" s="98">
        <f t="shared" si="95"/>
        <v>0</v>
      </c>
      <c r="MZ152" s="98">
        <f t="shared" si="96"/>
        <v>0</v>
      </c>
      <c r="NA152" s="98">
        <f t="shared" si="97"/>
        <v>0</v>
      </c>
      <c r="NB152" s="98">
        <f t="shared" si="98"/>
        <v>0</v>
      </c>
      <c r="NC152" s="52">
        <v>0</v>
      </c>
      <c r="ND152" s="52">
        <v>20.50034835240001</v>
      </c>
      <c r="NE152" s="52">
        <v>0</v>
      </c>
      <c r="NF152" s="52">
        <v>0</v>
      </c>
      <c r="NG152" s="52">
        <v>22.500382338000005</v>
      </c>
      <c r="NH152" s="52">
        <v>0</v>
      </c>
      <c r="NI152" s="52">
        <v>0</v>
      </c>
      <c r="NJ152" s="52">
        <v>25.000424820000003</v>
      </c>
      <c r="NK152" s="52">
        <v>0</v>
      </c>
      <c r="NL152" s="52">
        <v>0</v>
      </c>
      <c r="NM152" s="52">
        <v>0</v>
      </c>
      <c r="NN152" s="52">
        <v>0</v>
      </c>
      <c r="NO152" s="198">
        <f t="shared" si="102"/>
        <v>20.50034835240001</v>
      </c>
      <c r="NP152" s="198">
        <f t="shared" si="103"/>
        <v>22.500382338000005</v>
      </c>
      <c r="NQ152" s="198">
        <f t="shared" si="104"/>
        <v>25.000424820000003</v>
      </c>
      <c r="NR152" s="198">
        <f t="shared" si="105"/>
        <v>0</v>
      </c>
      <c r="NS152" s="198">
        <f t="shared" si="106"/>
        <v>68.001155510400025</v>
      </c>
      <c r="NT152" s="198">
        <v>0</v>
      </c>
      <c r="NU152" s="198">
        <v>0</v>
      </c>
      <c r="NV152" s="198">
        <v>0</v>
      </c>
      <c r="NW152" s="198">
        <v>0</v>
      </c>
      <c r="NX152" s="198">
        <v>0</v>
      </c>
      <c r="NY152" s="198">
        <v>0</v>
      </c>
      <c r="NZ152" s="198">
        <v>0</v>
      </c>
      <c r="OA152" s="198">
        <v>0</v>
      </c>
      <c r="OB152" s="198">
        <v>0</v>
      </c>
      <c r="OC152" s="198">
        <v>0</v>
      </c>
      <c r="OD152" s="198">
        <v>0</v>
      </c>
      <c r="OE152" s="198">
        <v>0</v>
      </c>
      <c r="OF152" s="198">
        <f>SUM(Tabelle2[[#This Row],[Jan 23 B EV]:[Mar 23 B EV]])</f>
        <v>0</v>
      </c>
      <c r="OG152" s="198">
        <f>SUM(Tabelle2[[#This Row],[Apr 23 B EV]:[Jun 23 B EV]])</f>
        <v>0</v>
      </c>
      <c r="OH152" s="198">
        <f>SUM(Tabelle2[[#This Row],[Jul 23 B EV]:[Sep 23 B EV]])</f>
        <v>0</v>
      </c>
      <c r="OI152" s="198">
        <f>SUM(Tabelle2[[#This Row],[Oct 23 B EV]:[Dec 23 B EV]])</f>
        <v>0</v>
      </c>
      <c r="OJ152" s="198">
        <f>SUM(Tabelle2[[#This Row],[Jan 23 B EV]:[Dec 23 B EV]])</f>
        <v>0</v>
      </c>
      <c r="OK152" s="68"/>
      <c r="OL152" s="68"/>
      <c r="OM152" s="43" t="s">
        <v>973</v>
      </c>
      <c r="ON152" s="43">
        <v>0</v>
      </c>
      <c r="OO152" s="43">
        <v>0</v>
      </c>
      <c r="OP152" s="43">
        <v>0</v>
      </c>
      <c r="OQ152" s="68"/>
      <c r="OR152" s="68"/>
      <c r="OS152" s="68"/>
      <c r="OT152" s="68"/>
      <c r="OU152" s="68"/>
      <c r="OV152" s="68"/>
      <c r="OW152" s="68"/>
      <c r="OX152" s="198">
        <v>0</v>
      </c>
      <c r="OY152" s="198">
        <v>0</v>
      </c>
      <c r="OZ152" s="198">
        <v>0</v>
      </c>
      <c r="PA152" s="198">
        <v>0</v>
      </c>
      <c r="PB152" s="353">
        <v>0</v>
      </c>
      <c r="PC152" s="49" t="s">
        <v>57</v>
      </c>
      <c r="PD152" s="53" t="s">
        <v>40</v>
      </c>
      <c r="PE152" s="53" t="s">
        <v>159</v>
      </c>
      <c r="PF152" s="53" t="s">
        <v>39</v>
      </c>
      <c r="PG152" s="53">
        <v>0</v>
      </c>
      <c r="PH152" s="53">
        <v>0</v>
      </c>
      <c r="PI152" s="53">
        <v>1</v>
      </c>
      <c r="PJ152" s="53" t="s">
        <v>39</v>
      </c>
      <c r="PK152" s="53">
        <v>0</v>
      </c>
      <c r="PL152" s="53">
        <v>0</v>
      </c>
      <c r="PM152" s="334"/>
      <c r="PN152" s="53" t="s">
        <v>979</v>
      </c>
      <c r="PO152" s="53" t="s">
        <v>17</v>
      </c>
      <c r="PP152" s="200">
        <v>2579.1424208577623</v>
      </c>
      <c r="PQ152" s="56">
        <v>2390.5855887510174</v>
      </c>
      <c r="PR152" s="56">
        <v>2563.0833333333335</v>
      </c>
      <c r="PS152" s="56">
        <v>2595</v>
      </c>
      <c r="PT152" s="200">
        <v>2321.6666666666665</v>
      </c>
      <c r="PU152" s="200">
        <v>2229.5416666666665</v>
      </c>
      <c r="PV152" s="200">
        <v>2983.4976851851857</v>
      </c>
      <c r="PW152" s="200">
        <v>3542.4709444775326</v>
      </c>
      <c r="PX152" s="200" t="e">
        <f>IF($PI152=1,SUMIF(#REF!,$PF152,#REF!),SUMIF(#REF!,$PJ152,#REF!))</f>
        <v>#REF!</v>
      </c>
      <c r="PY152" s="200" t="e">
        <f>IF($PI152=1,SUMIF(#REF!,$PF152,#REF!),SUMIF(#REF!,$PJ152,#REF!))</f>
        <v>#REF!</v>
      </c>
      <c r="PZ152" s="200" t="e">
        <f>IF($PI152=1,SUMIF(#REF!,$PF152,#REF!),SUMIF(#REF!,$PJ152,#REF!))</f>
        <v>#REF!</v>
      </c>
      <c r="QA152" s="200" t="e">
        <f>IF($PI152=1,SUMIF(#REF!,$PF152,#REF!),SUMIF(#REF!,$PJ152,#REF!))</f>
        <v>#REF!</v>
      </c>
      <c r="QB152" s="200" t="e">
        <f>IF($PI152=1,SUMIF(#REF!,$PF152,#REF!),SUMIF(#REF!,$PJ152,#REF!))</f>
        <v>#REF!</v>
      </c>
      <c r="QC152" s="200" t="e">
        <f>IF($PI152=1,SUMIF(#REF!,$PF152,#REF!),SUMIF(#REF!,$PJ152,#REF!))</f>
        <v>#REF!</v>
      </c>
      <c r="QD152" s="57">
        <f t="shared" si="99"/>
        <v>3.0121378418262821</v>
      </c>
      <c r="QE152" s="57">
        <f t="shared" si="100"/>
        <v>3.2294849999999999</v>
      </c>
      <c r="QF152" s="57">
        <f t="shared" si="94"/>
        <v>3.2696999999999998</v>
      </c>
      <c r="QG152" s="57">
        <f t="shared" si="101"/>
        <v>2.9252999999999996</v>
      </c>
      <c r="QH152" s="57">
        <f t="shared" si="129"/>
        <v>2.8092224999999997</v>
      </c>
      <c r="QI152" s="57">
        <f t="shared" si="130"/>
        <v>3.759207083333334</v>
      </c>
      <c r="QJ152" s="57">
        <f>IF(Tabelle2[[#This Row],[Index and Premium Usage]]=1,($AW152*(1+$AZ152))*(PW152*(1+$PG152)+$PH152)/1000,($AW152*(1+$AZ152))*(PW152*(1+$PG152)+$PK152)/1000)</f>
        <v>4.4635133900416912</v>
      </c>
      <c r="QK152" s="57" t="e">
        <f>IF($PI152=1,($AW152*(1+$AY152))*(PX152*(1+$PG152)+$PH152)/1000,($AW152*(1+$AZ152))*(PX152*(1+$PG152)+$PK152+Tabelle2[[#This Row],[Premium VW 2023]])/1000)</f>
        <v>#REF!</v>
      </c>
      <c r="QL152" s="57" t="e">
        <f t="shared" si="89"/>
        <v>#REF!</v>
      </c>
      <c r="QM152" s="57" t="e">
        <f t="shared" si="90"/>
        <v>#REF!</v>
      </c>
      <c r="QN152" s="57" t="e">
        <f t="shared" si="91"/>
        <v>#REF!</v>
      </c>
      <c r="QO152" s="57" t="e">
        <f t="shared" si="92"/>
        <v>#REF!</v>
      </c>
      <c r="QP152" s="57" t="e">
        <f t="shared" si="93"/>
        <v>#REF!</v>
      </c>
    </row>
    <row r="153" spans="1:458" ht="15" customHeight="1">
      <c r="A153" s="94" t="s">
        <v>833</v>
      </c>
      <c r="B153" s="94" t="s">
        <v>87</v>
      </c>
      <c r="C153" s="94" t="s">
        <v>1553</v>
      </c>
      <c r="D153" s="2" t="s">
        <v>108</v>
      </c>
      <c r="E153" s="173" t="s">
        <v>304</v>
      </c>
      <c r="F153" s="2" t="s">
        <v>304</v>
      </c>
      <c r="G153" s="2" t="s">
        <v>304</v>
      </c>
      <c r="H153" s="2" t="s">
        <v>1557</v>
      </c>
      <c r="I153" s="188" t="s">
        <v>372</v>
      </c>
      <c r="J153" s="2" t="s">
        <v>1400</v>
      </c>
      <c r="K153" s="2" t="s">
        <v>28</v>
      </c>
      <c r="L153" s="2" t="s">
        <v>28</v>
      </c>
      <c r="M153" s="2" t="s">
        <v>414</v>
      </c>
      <c r="N153" s="64"/>
      <c r="O153" s="64"/>
      <c r="P153" s="65"/>
      <c r="Q153" s="2"/>
      <c r="R153" s="63"/>
      <c r="S153" s="63"/>
      <c r="T153" s="94" t="s">
        <v>1282</v>
      </c>
      <c r="U153" s="63" t="s">
        <v>14</v>
      </c>
      <c r="V153" s="63"/>
      <c r="W153" s="63"/>
      <c r="X153" s="94"/>
      <c r="Y153" s="94" t="s">
        <v>235</v>
      </c>
      <c r="Z153" s="94" t="s">
        <v>261</v>
      </c>
      <c r="AA153" s="69" t="s">
        <v>415</v>
      </c>
      <c r="AB153" s="64"/>
      <c r="AC153" s="64" t="s">
        <v>1036</v>
      </c>
      <c r="AD153" s="63"/>
      <c r="AE153" s="63"/>
      <c r="AF153" s="63" t="s">
        <v>119</v>
      </c>
      <c r="AG153" s="2"/>
      <c r="AH153" s="2"/>
      <c r="AI153" s="2"/>
      <c r="AJ153" s="63" t="s">
        <v>120</v>
      </c>
      <c r="AK153" s="66"/>
      <c r="AL153" s="67"/>
      <c r="AM153" s="67"/>
      <c r="AN153" s="67"/>
      <c r="AO153" s="67"/>
      <c r="AP153" s="67">
        <v>1</v>
      </c>
      <c r="AQ153" s="129"/>
      <c r="AR153" s="37">
        <v>1.05</v>
      </c>
      <c r="AS153" s="67">
        <v>1.05</v>
      </c>
      <c r="AT153" s="67">
        <v>1.05</v>
      </c>
      <c r="AU153" s="33">
        <v>1.05</v>
      </c>
      <c r="AV153" s="33">
        <v>1.05</v>
      </c>
      <c r="AW153" s="33">
        <v>1.05</v>
      </c>
      <c r="AX153" s="193"/>
      <c r="AY153" s="61">
        <v>0.2</v>
      </c>
      <c r="AZ153" s="61">
        <v>0.2</v>
      </c>
      <c r="BA153" s="96">
        <v>0</v>
      </c>
      <c r="BB153" s="96">
        <v>0</v>
      </c>
      <c r="BC153" s="96">
        <v>0</v>
      </c>
      <c r="BD153" s="96">
        <v>0</v>
      </c>
      <c r="BE153" s="133">
        <v>0</v>
      </c>
      <c r="BF153" s="133">
        <v>0</v>
      </c>
      <c r="BG153" s="133">
        <v>0</v>
      </c>
      <c r="BH153" s="133">
        <v>0</v>
      </c>
      <c r="BI153" s="133">
        <v>0</v>
      </c>
      <c r="BJ153" s="133">
        <v>0</v>
      </c>
      <c r="BK153" s="133">
        <v>0</v>
      </c>
      <c r="BL153" s="133">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5">
        <f>SUM(Tabelle2[[#This Row],[Jan 22 CF]:[Mar 22 CF]])</f>
        <v>0</v>
      </c>
      <c r="CL153" s="95">
        <f>SUM(Tabelle2[[#This Row],[Apr 22 CF]:[Jun 22 CF]])</f>
        <v>0</v>
      </c>
      <c r="CM153" s="95">
        <f>SUM(Tabelle2[[#This Row],[Jul 22 CF]:[Sep 22 CF]])</f>
        <v>0</v>
      </c>
      <c r="CN153" s="95">
        <f>SUM(Tabelle2[[#This Row],[Oct 22 CF]:[Dec 22 CF]])</f>
        <v>0</v>
      </c>
      <c r="CO153" s="95">
        <f>SUM(Tabelle2[[#This Row],[Jan 23 CF]:[Mar 23 CF]])</f>
        <v>0</v>
      </c>
      <c r="CP153" s="95">
        <f>SUM(Tabelle2[[#This Row],[Apr 23 CF]:[Jun 23 CF]])</f>
        <v>0</v>
      </c>
      <c r="CQ153" s="95">
        <f>SUM(Tabelle2[[#This Row],[Jul 23 CF]:[Sep 23 CF]])</f>
        <v>0</v>
      </c>
      <c r="CR153" s="95">
        <f>SUM(Tabelle2[[#This Row],[Oct 23 CF]:[Dec 23 CF]])</f>
        <v>0</v>
      </c>
      <c r="CS153" s="95">
        <f>SUM(Tabelle2[[#This Row],[Jan 24 CF]:[Mar 24 CF]])</f>
        <v>0</v>
      </c>
      <c r="CT153" s="95">
        <f>SUM(Tabelle2[[#This Row],[Apr 24 CF]:[Jun 24 CF]])</f>
        <v>0</v>
      </c>
      <c r="CU153" s="95">
        <f>SUM(Tabelle2[[#This Row],[Jul 24 CF]:[Sep 24 CF]])</f>
        <v>0</v>
      </c>
      <c r="CV153" s="95">
        <f>SUM(Tabelle2[[#This Row],[Oct 24 CF]:[Dec 24 CF]])</f>
        <v>0</v>
      </c>
      <c r="CW153" s="98">
        <v>100</v>
      </c>
      <c r="CX153" s="275">
        <v>0</v>
      </c>
      <c r="CY153" s="98">
        <v>379</v>
      </c>
      <c r="CZ153" s="52">
        <v>0</v>
      </c>
      <c r="DA153" s="52">
        <f>SUM(Tabelle2[[#This Row],[Jan 22 CF]:[Dec 22 CF]])</f>
        <v>0</v>
      </c>
      <c r="DB153" s="98">
        <f>SUM(Tabelle2[[#This Row],[Jan 23 CF]:[Dec 23 CF]])</f>
        <v>0</v>
      </c>
      <c r="DC153" s="98">
        <f>SUM(Tabelle2[[#This Row],[Jan 24 CF]:[Dec 24 CF]])</f>
        <v>0</v>
      </c>
      <c r="DD153" s="98">
        <v>0</v>
      </c>
      <c r="DE153" s="98">
        <v>0</v>
      </c>
      <c r="DF153" s="98">
        <v>0</v>
      </c>
      <c r="DG153" s="98">
        <v>0</v>
      </c>
      <c r="DH153" s="98">
        <v>0</v>
      </c>
      <c r="DI153" s="98">
        <v>0</v>
      </c>
      <c r="DJ153" s="98">
        <v>0</v>
      </c>
      <c r="DK153" s="98">
        <v>0</v>
      </c>
      <c r="DL153" s="98">
        <v>0</v>
      </c>
      <c r="DM153" s="98">
        <v>0</v>
      </c>
      <c r="DN153" s="95"/>
      <c r="DO153" s="95"/>
      <c r="DP153" s="226">
        <v>0.95</v>
      </c>
      <c r="DQ153" s="226">
        <v>0.92500000000000004</v>
      </c>
      <c r="DR153" s="226">
        <v>0.8</v>
      </c>
      <c r="DS153" s="226">
        <v>0.85</v>
      </c>
      <c r="DT153" s="226">
        <v>0.9</v>
      </c>
      <c r="DU153" s="226">
        <v>0.9</v>
      </c>
      <c r="DV153" s="226">
        <v>0.9</v>
      </c>
      <c r="DW153" s="226">
        <v>0.9</v>
      </c>
      <c r="DX153" s="226">
        <v>0.9</v>
      </c>
      <c r="DY153" s="226">
        <v>0.9</v>
      </c>
      <c r="DZ153" s="226">
        <v>0.9</v>
      </c>
      <c r="EA153" s="226">
        <v>0.88</v>
      </c>
      <c r="EB153" s="226">
        <v>0.9</v>
      </c>
      <c r="EC153" s="226">
        <v>0.93</v>
      </c>
      <c r="ED153" s="226">
        <v>0.93</v>
      </c>
      <c r="EE153" s="226">
        <v>0.9</v>
      </c>
      <c r="EF153" s="316">
        <v>0.9</v>
      </c>
      <c r="EG153" s="316">
        <v>0.9</v>
      </c>
      <c r="EH153" s="316">
        <v>0.9</v>
      </c>
      <c r="EI153" s="226">
        <v>0.95</v>
      </c>
      <c r="EJ153" s="226">
        <v>0.95</v>
      </c>
      <c r="EK153" s="226">
        <v>0.95</v>
      </c>
      <c r="EL153" s="226">
        <v>0.97499999999999998</v>
      </c>
      <c r="EM153" s="226">
        <v>0.95</v>
      </c>
      <c r="EN153" s="226">
        <v>0.9</v>
      </c>
      <c r="EO153" s="226">
        <v>0.9</v>
      </c>
      <c r="EP153" s="226">
        <v>0.9</v>
      </c>
      <c r="EQ153" s="226">
        <v>0.9</v>
      </c>
      <c r="ER153" s="226">
        <v>0.9</v>
      </c>
      <c r="ES153" s="226">
        <v>0.9</v>
      </c>
      <c r="ET153" s="226">
        <v>0.9</v>
      </c>
      <c r="EU153" s="226">
        <v>0.9</v>
      </c>
      <c r="EV153" s="226">
        <v>0.9</v>
      </c>
      <c r="EW153" s="226">
        <v>0.9</v>
      </c>
      <c r="EX153" s="226">
        <v>0.9</v>
      </c>
      <c r="EY153" s="226">
        <v>0.9</v>
      </c>
      <c r="EZ153" s="316">
        <v>0.9</v>
      </c>
      <c r="FA153" s="226">
        <v>0.9</v>
      </c>
      <c r="FB153" s="226">
        <v>0.85</v>
      </c>
      <c r="FC153" s="226">
        <v>0.85</v>
      </c>
      <c r="FD153" s="226">
        <v>0.85</v>
      </c>
      <c r="FE153" s="226">
        <v>0.85</v>
      </c>
      <c r="FF153" s="226">
        <v>0.85</v>
      </c>
      <c r="FG153" s="226">
        <v>0.85</v>
      </c>
      <c r="FH153" s="226">
        <v>0.85</v>
      </c>
      <c r="FI153" s="226">
        <v>0.85</v>
      </c>
      <c r="FJ153" s="226">
        <v>0.85</v>
      </c>
      <c r="FK153" s="226">
        <v>0.85</v>
      </c>
      <c r="FL153" s="226">
        <v>0.85</v>
      </c>
      <c r="FM153" s="195">
        <f t="shared" si="114"/>
        <v>0</v>
      </c>
      <c r="FN153" s="195">
        <f t="shared" si="115"/>
        <v>0</v>
      </c>
      <c r="FO153" s="195">
        <f t="shared" si="116"/>
        <v>0</v>
      </c>
      <c r="FP153" s="195">
        <f t="shared" si="117"/>
        <v>0</v>
      </c>
      <c r="FQ153" s="195">
        <f t="shared" si="118"/>
        <v>0</v>
      </c>
      <c r="FR153" s="195">
        <f t="shared" si="119"/>
        <v>0</v>
      </c>
      <c r="FS153" s="195">
        <f t="shared" si="120"/>
        <v>0</v>
      </c>
      <c r="FT153" s="95">
        <f t="shared" si="121"/>
        <v>0</v>
      </c>
      <c r="FU153" s="95">
        <f t="shared" si="122"/>
        <v>0</v>
      </c>
      <c r="FV153" s="95">
        <f t="shared" si="123"/>
        <v>0</v>
      </c>
      <c r="FW153" s="95">
        <f t="shared" si="124"/>
        <v>0</v>
      </c>
      <c r="FX153" s="95">
        <f t="shared" si="125"/>
        <v>0</v>
      </c>
      <c r="FY153" s="95">
        <f t="shared" si="126"/>
        <v>0</v>
      </c>
      <c r="FZ153" s="95">
        <f t="shared" si="127"/>
        <v>0</v>
      </c>
      <c r="GA153" s="95">
        <f t="shared" si="107"/>
        <v>0</v>
      </c>
      <c r="GB153" s="95">
        <f t="shared" si="108"/>
        <v>0</v>
      </c>
      <c r="GC153" s="95">
        <f t="shared" si="109"/>
        <v>0</v>
      </c>
      <c r="GD153" s="95">
        <f t="shared" si="110"/>
        <v>0</v>
      </c>
      <c r="GE153" s="95">
        <f t="shared" si="111"/>
        <v>0</v>
      </c>
      <c r="GF153" s="95">
        <f t="shared" si="112"/>
        <v>0</v>
      </c>
      <c r="GG153" s="95">
        <f t="shared" si="113"/>
        <v>0</v>
      </c>
      <c r="GH153" s="95">
        <f t="shared" si="128"/>
        <v>0</v>
      </c>
      <c r="GI153" s="95">
        <f>BW153*Tabelle2[[#This Row],[Nov 2023 AF]]</f>
        <v>0</v>
      </c>
      <c r="GJ153" s="95">
        <f>BX153*Tabelle2[[#This Row],[Dec 2023 AF]]</f>
        <v>0</v>
      </c>
      <c r="GK153" s="95">
        <f>BY153*Tabelle2[[#This Row],[Jan 2024 AF]]</f>
        <v>0</v>
      </c>
      <c r="GL153" s="95">
        <f>BZ153*Tabelle2[[#This Row],[Feb 2024 AF]]</f>
        <v>0</v>
      </c>
      <c r="GM153" s="95">
        <f>CA153*Tabelle2[[#This Row],[Mar 2024 AF]]</f>
        <v>0</v>
      </c>
      <c r="GN153" s="95">
        <f>CB153*Tabelle2[[#This Row],[Apr 2024 AF]]</f>
        <v>0</v>
      </c>
      <c r="GO153" s="95">
        <f>CC153*Tabelle2[[#This Row],[May 2024 AF]]</f>
        <v>0</v>
      </c>
      <c r="GP153" s="95">
        <f>CD153*Tabelle2[[#This Row],[Jun 2024 AF]]</f>
        <v>0</v>
      </c>
      <c r="GQ153" s="95">
        <f>CE153*Tabelle2[[#This Row],[Jul 2024 AF]]</f>
        <v>0</v>
      </c>
      <c r="GR153" s="95">
        <f>CF153*Tabelle2[[#This Row],[Aug 2024 AF]]</f>
        <v>0</v>
      </c>
      <c r="GS153" s="95">
        <f>CG153*Tabelle2[[#This Row],[Sep 2024 AF]]</f>
        <v>0</v>
      </c>
      <c r="GT153" s="95">
        <f>CH153*Tabelle2[[#This Row],[Oct 2024 AF]]</f>
        <v>0</v>
      </c>
      <c r="GU153" s="95">
        <f>CI153*Tabelle2[[#This Row],[Nov 2024 AF]]</f>
        <v>0</v>
      </c>
      <c r="GV153" s="95">
        <f>CJ153*Tabelle2[[#This Row],[Dec 2024 AF]]</f>
        <v>0</v>
      </c>
      <c r="GW153" s="95">
        <f>SUM(Tabelle2[[#This Row],[Jan 22 NF]:[Mar 22 NF]])</f>
        <v>0</v>
      </c>
      <c r="GX153" s="95">
        <f>SUM(Tabelle2[[#This Row],[Apr 22 NF]:[Jun 22 NF]])</f>
        <v>0</v>
      </c>
      <c r="GY153" s="95">
        <f>SUM(Tabelle2[[#This Row],[Jul 22 NF]:[Sep 22 NF]])</f>
        <v>0</v>
      </c>
      <c r="GZ153" s="95">
        <f>SUM(Tabelle2[[#This Row],[Oct 22 NF]:[Dec 22 NF]])</f>
        <v>0</v>
      </c>
      <c r="HA153" s="98">
        <f>SUM(Tabelle2[[#This Row],[Jan 23 NF]:[Mar 23 NF]])</f>
        <v>0</v>
      </c>
      <c r="HB153" s="98">
        <f>SUM(Tabelle2[[#This Row],[Apr 23 NF]:[Jun 23 NF]])</f>
        <v>0</v>
      </c>
      <c r="HC153" s="98">
        <f>SUM(Tabelle2[[#This Row],[Jul 23 NF]:[Sep 23 NF]])</f>
        <v>0</v>
      </c>
      <c r="HD153" s="98">
        <f>SUM(Tabelle2[[#This Row],[Oct 23 NF]:[Dec 23 NF]])</f>
        <v>0</v>
      </c>
      <c r="HE153" s="95">
        <f>SUM(Tabelle2[[#This Row],[Jan 24 NF]:[Mar 24 NF]])</f>
        <v>0</v>
      </c>
      <c r="HF153" s="98">
        <f>SUM(Tabelle2[[#This Row],[Apr 24 NF]:[Jun 24 NF]])</f>
        <v>0</v>
      </c>
      <c r="HG153" s="98">
        <f>SUM(Tabelle2[[#This Row],[Jul 24 NF]:[Sep 24 NF]])</f>
        <v>0</v>
      </c>
      <c r="HH153" s="98">
        <f>SUM(Tabelle2[[#This Row],[Oct 24 NF]:[Dec 24 NF]])</f>
        <v>0</v>
      </c>
      <c r="HI153" s="95">
        <v>0</v>
      </c>
      <c r="HJ153" s="95">
        <v>0</v>
      </c>
      <c r="HK153" s="95">
        <v>0</v>
      </c>
      <c r="HL153" s="95">
        <v>0</v>
      </c>
      <c r="HM153" s="95">
        <v>0</v>
      </c>
      <c r="HN153" s="95">
        <v>0</v>
      </c>
      <c r="HO153" s="95">
        <v>0</v>
      </c>
      <c r="HP153" s="95">
        <v>0</v>
      </c>
      <c r="HQ153" s="95">
        <v>0</v>
      </c>
      <c r="HR153" s="95">
        <v>0</v>
      </c>
      <c r="HS153" s="95">
        <v>0</v>
      </c>
      <c r="HT153" s="95">
        <v>0</v>
      </c>
      <c r="HU153" s="95">
        <v>0</v>
      </c>
      <c r="HV153" s="98">
        <v>100</v>
      </c>
      <c r="HW153" s="98">
        <v>0</v>
      </c>
      <c r="HX153" s="98">
        <v>379</v>
      </c>
      <c r="HY153" s="98">
        <v>0</v>
      </c>
      <c r="HZ153" s="98">
        <f>SUM(Tabelle2[[#This Row],[Jan 22 NF]:[Dec 22 NF]])</f>
        <v>0</v>
      </c>
      <c r="IA153" s="98">
        <f>SUM(Tabelle2[[#This Row],[Jan 23 NF]:[Dec 23 NF]])</f>
        <v>0</v>
      </c>
      <c r="IB153" s="98">
        <f>SUM(Tabelle2[[#This Row],[Jan 24 NF]:[Dec 24 NF]])</f>
        <v>0</v>
      </c>
      <c r="IC153" s="98">
        <f>IFERROR(Tabelle2[[#This Row],[2025 CF]]*Tabelle2[[#This Row],[2025 AF]],0)</f>
        <v>0</v>
      </c>
      <c r="ID153" s="98">
        <f>IFERROR(Tabelle2[[#This Row],[2026 CF]]*Tabelle2[[#This Row],[2026 AF]],0)</f>
        <v>0</v>
      </c>
      <c r="IE153" s="98">
        <f>IFERROR(Tabelle2[[#This Row],[2027 CF]]*Tabelle2[[#This Row],[2027 AF]],0)</f>
        <v>0</v>
      </c>
      <c r="IF153" s="98">
        <f>IFERROR(Tabelle2[[#This Row],[2028 CF]]*Tabelle2[[#This Row],[2028 AF]],0)</f>
        <v>0</v>
      </c>
      <c r="IG153" s="98">
        <f>IFERROR(Tabelle2[[#This Row],[2029 CF]]*Tabelle2[[#This Row],[2029 AF]],0)</f>
        <v>0</v>
      </c>
      <c r="IH153" s="98">
        <f>IFERROR(Tabelle2[[#This Row],[2030 CF]]*Tabelle2[[#This Row],[2030 AF]],0)</f>
        <v>0</v>
      </c>
      <c r="II153" s="98">
        <f>IFERROR(Tabelle2[[#This Row],[2031 CF]]*Tabelle2[[#This Row],[2031 AF]],0)</f>
        <v>0</v>
      </c>
      <c r="IJ153" s="98">
        <f>IFERROR(Tabelle2[[#This Row],[2032 CF]]*Tabelle2[[#This Row],[2032 AF]],0)</f>
        <v>0</v>
      </c>
      <c r="IK153" s="98">
        <f>IFERROR(Tabelle2[[#This Row],[2033 CF]]*Tabelle2[[#This Row],[2033 AF]],0)</f>
        <v>0</v>
      </c>
      <c r="IL153" s="98">
        <f>IFERROR(Tabelle2[[#This Row],[2034 CF]]*Tabelle2[[#This Row],[2034 AF]],0)</f>
        <v>0</v>
      </c>
      <c r="IM153" s="98">
        <f>IFERROR(Tabelle2[[#This Row],[2035 CF]]*Tabelle2[[#This Row],[2035 AF]],0)</f>
        <v>0</v>
      </c>
      <c r="IN153" s="51">
        <v>0</v>
      </c>
      <c r="IO153" s="51">
        <v>0</v>
      </c>
      <c r="IP153" s="51">
        <v>0</v>
      </c>
      <c r="IQ153" s="51">
        <v>0</v>
      </c>
      <c r="IR153" s="51">
        <v>0</v>
      </c>
      <c r="IS153" s="51">
        <v>0</v>
      </c>
      <c r="IT153" s="51">
        <v>0</v>
      </c>
      <c r="IU153" s="51">
        <v>0</v>
      </c>
      <c r="IV153" s="51">
        <v>0</v>
      </c>
      <c r="IW153" s="51">
        <v>0</v>
      </c>
      <c r="IX153" s="51">
        <v>0</v>
      </c>
      <c r="IY153" s="51">
        <v>0</v>
      </c>
      <c r="IZ153" s="199">
        <v>0</v>
      </c>
      <c r="JA153" s="199">
        <v>0</v>
      </c>
      <c r="JB153" s="199">
        <v>0</v>
      </c>
      <c r="JC153" s="199">
        <v>0</v>
      </c>
      <c r="JD153" s="199">
        <v>0</v>
      </c>
      <c r="JE153" s="196">
        <v>0</v>
      </c>
      <c r="JF153" s="196">
        <v>0</v>
      </c>
      <c r="JG153" s="196">
        <v>0</v>
      </c>
      <c r="JH153" s="196">
        <v>0</v>
      </c>
      <c r="JI153" s="196">
        <v>0</v>
      </c>
      <c r="JJ153" s="196">
        <v>0</v>
      </c>
      <c r="JK153" s="196">
        <v>0</v>
      </c>
      <c r="JL153" s="196">
        <v>0</v>
      </c>
      <c r="JM153" s="196">
        <v>0</v>
      </c>
      <c r="JN153" s="196">
        <v>0</v>
      </c>
      <c r="JO153" s="196">
        <v>0</v>
      </c>
      <c r="JP153" s="196">
        <v>0</v>
      </c>
      <c r="JQ153" s="196">
        <f>SUM(Tabelle2[[#This Row],[Jan-23B]:[Mar-23B]])</f>
        <v>0</v>
      </c>
      <c r="JR153" s="196">
        <f>SUM(Tabelle2[[#This Row],[Apr-23B]:[Jun-23B]])</f>
        <v>0</v>
      </c>
      <c r="JS153" s="196">
        <f>SUM(Tabelle2[[#This Row],[Jul-23B]:[Sep-23B]])</f>
        <v>0</v>
      </c>
      <c r="JT153" s="196">
        <f>SUM(Tabelle2[[#This Row],[Oct-23B]:[Dec-23B]])</f>
        <v>0</v>
      </c>
      <c r="JU153" s="196">
        <f>SUM(Tabelle2[[#This Row],[1Q23 B1]:[4Q23 B]])</f>
        <v>0</v>
      </c>
      <c r="JV153" s="196">
        <v>0</v>
      </c>
      <c r="JW153" s="196">
        <v>0</v>
      </c>
      <c r="JX153" s="196">
        <v>0</v>
      </c>
      <c r="JY153" s="196">
        <v>0</v>
      </c>
      <c r="JZ153" s="196">
        <v>0</v>
      </c>
      <c r="KA153" s="196">
        <v>0</v>
      </c>
      <c r="KB153" s="196">
        <v>0</v>
      </c>
      <c r="KC153" s="196">
        <v>0</v>
      </c>
      <c r="KD153" s="196">
        <v>0</v>
      </c>
      <c r="KE153" s="196">
        <v>0</v>
      </c>
      <c r="KF153" s="196" t="str">
        <f>IF(SUM(Tabelle2[[#This Row],[2018 NF]:[2028 NF]],Tabelle2[[#This Row],[2023 B]])&gt;0,"yes","no")</f>
        <v>yes</v>
      </c>
      <c r="KG153" s="196">
        <f>IFERROR(INDEX(Tabelle2[[#Headers],[2005 NF]:[2034 NF]],MATCH(TRUE,INDEX(Tabelle2[[#This Row],[2005 NF]:[2034 NF]]&gt;1000,),0)),0)</f>
        <v>0</v>
      </c>
      <c r="KH153" s="196">
        <f>IFERROR(LOOKUP(2,1/(Tabelle2[[#This Row],[2005 NF]:[2035 NF]]&gt;1000),Tabelle2[[#Headers],[2005 NF]:[2035 NF]]),0)</f>
        <v>0</v>
      </c>
      <c r="KI153" s="196">
        <f>SUM(Tabelle2[[#This Row],[Jan 23 NF]:[Mar 23 NF]])</f>
        <v>0</v>
      </c>
      <c r="KJ153" s="196">
        <f>SUM(Tabelle2[[#This Row],[Jan-23B]:[Mar-23B]])</f>
        <v>0</v>
      </c>
      <c r="KK153" s="52">
        <v>0</v>
      </c>
      <c r="KL153" s="52">
        <v>0</v>
      </c>
      <c r="KM153" s="52">
        <v>0</v>
      </c>
      <c r="KN153" s="52">
        <v>0</v>
      </c>
      <c r="KO153" s="52">
        <v>0</v>
      </c>
      <c r="KP153" s="52">
        <v>0</v>
      </c>
      <c r="KQ153" s="52">
        <v>0</v>
      </c>
      <c r="KR153" s="52">
        <v>0</v>
      </c>
      <c r="KS153" s="52">
        <v>0</v>
      </c>
      <c r="KT153" s="52">
        <v>0</v>
      </c>
      <c r="KU153" s="52">
        <v>0</v>
      </c>
      <c r="KV153" s="52">
        <v>0</v>
      </c>
      <c r="KW153" s="52">
        <v>0</v>
      </c>
      <c r="KX153" s="52">
        <v>0</v>
      </c>
      <c r="KY153" s="52">
        <v>0</v>
      </c>
      <c r="KZ153" s="52">
        <v>0</v>
      </c>
      <c r="LA153" s="52" t="e">
        <f>$AV153*2.204623/#REF!*$AP153*Tabelle2[[#This Row],[May 23 NF]]</f>
        <v>#REF!</v>
      </c>
      <c r="LB153" s="52" t="e">
        <f>$AV153*2.204623/#REF!*$AP153*Tabelle2[[#This Row],[Jun 23 NF]]</f>
        <v>#REF!</v>
      </c>
      <c r="LC153" s="52" t="e">
        <f>$AV153*2.204623/#REF!*$AP153*Tabelle2[[#This Row],[Jul 23 NF]]</f>
        <v>#REF!</v>
      </c>
      <c r="LD153" s="52" t="e">
        <f>$AV153*2.204623/#REF!*$AP153*Tabelle2[[#This Row],[Aug 23 NF]]</f>
        <v>#REF!</v>
      </c>
      <c r="LE153" s="52" t="e">
        <f>$AV153*2.204623/#REF!*$AP153*Tabelle2[[#This Row],[Sep 23 NF]]</f>
        <v>#REF!</v>
      </c>
      <c r="LF153" s="52" t="e">
        <f>$AV153*2.204623/#REF!*$AP153*Tabelle2[[#This Row],[Oct 23 NF]]</f>
        <v>#REF!</v>
      </c>
      <c r="LG153" s="52" t="e">
        <f>$AV153*2.204623/#REF!*$AP153*Tabelle2[[#This Row],[Nov 23 NF]]</f>
        <v>#REF!</v>
      </c>
      <c r="LH153" s="52" t="e">
        <f>$AV153*2.204623/#REF!*$AP153*Tabelle2[[#This Row],[Dec 23 NF]]</f>
        <v>#REF!</v>
      </c>
      <c r="LI153" s="52" t="e">
        <f>$AV153*2.204623/#REF!*$AP153*Tabelle2[[#This Row],[Jan 24 NF]]</f>
        <v>#REF!</v>
      </c>
      <c r="LJ153" s="52" t="e">
        <f>$AV153*2.204623/#REF!*$AP153*Tabelle2[[#This Row],[Feb 24 NF]]</f>
        <v>#REF!</v>
      </c>
      <c r="LK153" s="52" t="e">
        <f>$AV153*2.204623/#REF!*$AP153*Tabelle2[[#This Row],[Mar 24 NF]]</f>
        <v>#REF!</v>
      </c>
      <c r="LL153" s="52" t="e">
        <f>$AV153*2.204623/#REF!*$AP153*Tabelle2[[#This Row],[Apr 24 NF]]</f>
        <v>#REF!</v>
      </c>
      <c r="LM153" s="52" t="e">
        <f>$AV153*2.204623/#REF!*$AP153*Tabelle2[[#This Row],[May 24 NF]]</f>
        <v>#REF!</v>
      </c>
      <c r="LN153" s="52" t="e">
        <f>$AV153*2.204623/#REF!*$AP153*Tabelle2[[#This Row],[Jun 24 NF]]</f>
        <v>#REF!</v>
      </c>
      <c r="LO153" s="52" t="e">
        <f>$AV153*2.204623/#REF!*$AP153*Tabelle2[[#This Row],[Jul 24 NF]]</f>
        <v>#REF!</v>
      </c>
      <c r="LP153" s="52" t="e">
        <f>$AV153*2.204623/#REF!*$AP153*Tabelle2[[#This Row],[Aug 24 NF]]</f>
        <v>#REF!</v>
      </c>
      <c r="LQ153" s="52" t="e">
        <f>$AV153*2.204623/#REF!*$AP153*Tabelle2[[#This Row],[Sep 24 NF]]</f>
        <v>#REF!</v>
      </c>
      <c r="LR153" s="52" t="e">
        <f>$AV153*2.204623/#REF!*$AP153*Tabelle2[[#This Row],[Oct 24 NF]]</f>
        <v>#REF!</v>
      </c>
      <c r="LS153" s="52" t="e">
        <f>$AV153*2.204623/#REF!*$AP153*Tabelle2[[#This Row],[Nov 24 NF]]</f>
        <v>#REF!</v>
      </c>
      <c r="LT153" s="52" t="e">
        <f>$AV153*2.204623/#REF!*$AP153*Tabelle2[[#This Row],[Dec 24 NF]]</f>
        <v>#REF!</v>
      </c>
      <c r="LU153" s="198">
        <f>SUM(Tabelle2[[#This Row],[Jan 22 EV]:[Mar 22 EV]])</f>
        <v>0</v>
      </c>
      <c r="LV153" s="198">
        <f>SUM(Tabelle2[[#This Row],[Apr 22 EV]:[Jun 22 EV]])</f>
        <v>0</v>
      </c>
      <c r="LW153" s="198">
        <f>SUM(Tabelle2[[#This Row],[Jul 22 EV]:[Sep 22 EV]])</f>
        <v>0</v>
      </c>
      <c r="LX153" s="198">
        <f>SUM(Tabelle2[[#This Row],[Oct 22 EV]:[Dec 22 EV]])</f>
        <v>0</v>
      </c>
      <c r="LY153" s="198">
        <f>SUM(Tabelle2[[#This Row],[Jan 23 EV]:[Mar 23 EV]])</f>
        <v>0</v>
      </c>
      <c r="LZ153" s="198" t="e">
        <f>SUM(Tabelle2[[#This Row],[Apr 23 EV]:[Jun 23 EV]])</f>
        <v>#REF!</v>
      </c>
      <c r="MA153" s="198" t="e">
        <f>SUM(Tabelle2[[#This Row],[Jul 23 EV]:[Sep 23 EV]])</f>
        <v>#REF!</v>
      </c>
      <c r="MB153" s="198" t="e">
        <f>SUM(Tabelle2[[#This Row],[Oct 23 EV]:[Dec 23 EV]])</f>
        <v>#REF!</v>
      </c>
      <c r="MC153" s="198" t="e">
        <f>SUM(Tabelle2[[#This Row],[Jan 24 EV]:[Mar 24 EV]])</f>
        <v>#REF!</v>
      </c>
      <c r="MD153" s="198" t="e">
        <f>SUM(Tabelle2[[#This Row],[Apr 24 EV]:[Jun 24 EV]])</f>
        <v>#REF!</v>
      </c>
      <c r="ME153" s="198" t="e">
        <f>SUM(Tabelle2[[#This Row],[Jul 24 EV]:[Sep 24 EV]])</f>
        <v>#REF!</v>
      </c>
      <c r="MF153" s="198" t="e">
        <f>SUM(Tabelle2[[#This Row],[Oct 24 EV]:[Dec 24 EV]])</f>
        <v>#REF!</v>
      </c>
      <c r="MG153" s="68">
        <v>0</v>
      </c>
      <c r="MH153" s="68">
        <v>0</v>
      </c>
      <c r="MI153" s="68">
        <v>0</v>
      </c>
      <c r="MJ153" s="68">
        <v>0</v>
      </c>
      <c r="MK153" s="68">
        <v>0</v>
      </c>
      <c r="ML153" s="68">
        <v>0</v>
      </c>
      <c r="MM153" s="68">
        <v>0</v>
      </c>
      <c r="MN153" s="68">
        <v>0</v>
      </c>
      <c r="MO153" s="68">
        <v>0</v>
      </c>
      <c r="MP153" s="98">
        <v>0</v>
      </c>
      <c r="MQ153" s="98" t="e">
        <f>$AS153*2.204623/#REF!*$AP153*HU153</f>
        <v>#REF!</v>
      </c>
      <c r="MR153" s="98" t="e">
        <f>$AT153*2.204623/#REF!*$AP153*HV153</f>
        <v>#REF!</v>
      </c>
      <c r="MS153" s="98">
        <v>0</v>
      </c>
      <c r="MT153" s="98">
        <v>29.244324095000007</v>
      </c>
      <c r="MU153" s="98">
        <v>0</v>
      </c>
      <c r="MV153" s="98">
        <f>SUM(Tabelle2[[#This Row],[Jan 22 EV]:[Dec 22 EV]])</f>
        <v>0</v>
      </c>
      <c r="MW153" s="98" t="e">
        <f>SUM(Tabelle2[[#This Row],[Jan 23 EV]:[Dec 23 EV]])</f>
        <v>#REF!</v>
      </c>
      <c r="MX153" s="98" t="e">
        <f>SUM(Tabelle2[[#This Row],[Jan 24 EV]:[Dec 24 EV]])</f>
        <v>#REF!</v>
      </c>
      <c r="MY153" s="98">
        <f t="shared" si="95"/>
        <v>0</v>
      </c>
      <c r="MZ153" s="98">
        <f t="shared" si="96"/>
        <v>0</v>
      </c>
      <c r="NA153" s="98">
        <f t="shared" si="97"/>
        <v>0</v>
      </c>
      <c r="NB153" s="98">
        <f t="shared" si="98"/>
        <v>0</v>
      </c>
      <c r="NC153" s="52">
        <v>0</v>
      </c>
      <c r="ND153" s="52">
        <v>0</v>
      </c>
      <c r="NE153" s="52">
        <v>0</v>
      </c>
      <c r="NF153" s="52">
        <v>0</v>
      </c>
      <c r="NG153" s="52">
        <v>0</v>
      </c>
      <c r="NH153" s="52">
        <v>0</v>
      </c>
      <c r="NI153" s="52">
        <v>0</v>
      </c>
      <c r="NJ153" s="52">
        <v>0</v>
      </c>
      <c r="NK153" s="52">
        <v>0</v>
      </c>
      <c r="NL153" s="52">
        <v>0</v>
      </c>
      <c r="NM153" s="52">
        <v>0</v>
      </c>
      <c r="NN153" s="52">
        <v>0</v>
      </c>
      <c r="NO153" s="198">
        <f t="shared" si="102"/>
        <v>0</v>
      </c>
      <c r="NP153" s="198">
        <f t="shared" si="103"/>
        <v>0</v>
      </c>
      <c r="NQ153" s="198">
        <f t="shared" si="104"/>
        <v>0</v>
      </c>
      <c r="NR153" s="198">
        <f t="shared" si="105"/>
        <v>0</v>
      </c>
      <c r="NS153" s="198">
        <f t="shared" si="106"/>
        <v>0</v>
      </c>
      <c r="NT153" s="198">
        <v>0</v>
      </c>
      <c r="NU153" s="198">
        <v>0</v>
      </c>
      <c r="NV153" s="198">
        <v>0</v>
      </c>
      <c r="NW153" s="198">
        <v>0</v>
      </c>
      <c r="NX153" s="198">
        <v>0</v>
      </c>
      <c r="NY153" s="198">
        <v>0</v>
      </c>
      <c r="NZ153" s="198">
        <v>0</v>
      </c>
      <c r="OA153" s="198">
        <v>0</v>
      </c>
      <c r="OB153" s="198">
        <v>0</v>
      </c>
      <c r="OC153" s="198">
        <v>0</v>
      </c>
      <c r="OD153" s="198">
        <v>0</v>
      </c>
      <c r="OE153" s="198">
        <v>0</v>
      </c>
      <c r="OF153" s="198">
        <f>SUM(Tabelle2[[#This Row],[Jan 23 B EV]:[Mar 23 B EV]])</f>
        <v>0</v>
      </c>
      <c r="OG153" s="198">
        <f>SUM(Tabelle2[[#This Row],[Apr 23 B EV]:[Jun 23 B EV]])</f>
        <v>0</v>
      </c>
      <c r="OH153" s="198">
        <f>SUM(Tabelle2[[#This Row],[Jul 23 B EV]:[Sep 23 B EV]])</f>
        <v>0</v>
      </c>
      <c r="OI153" s="198">
        <f>SUM(Tabelle2[[#This Row],[Oct 23 B EV]:[Dec 23 B EV]])</f>
        <v>0</v>
      </c>
      <c r="OJ153" s="198">
        <f>SUM(Tabelle2[[#This Row],[Jan 23 B EV]:[Dec 23 B EV]])</f>
        <v>0</v>
      </c>
      <c r="OK153" s="68"/>
      <c r="OL153" s="68"/>
      <c r="OM153" s="43" t="s">
        <v>973</v>
      </c>
      <c r="ON153" s="43">
        <v>0</v>
      </c>
      <c r="OO153" s="43">
        <v>0</v>
      </c>
      <c r="OP153" s="43">
        <v>0</v>
      </c>
      <c r="OQ153" s="68"/>
      <c r="OR153" s="68"/>
      <c r="OS153" s="68"/>
      <c r="OT153" s="68"/>
      <c r="OU153" s="68"/>
      <c r="OV153" s="68"/>
      <c r="OW153" s="68"/>
      <c r="OX153" s="198">
        <v>0</v>
      </c>
      <c r="OY153" s="198">
        <v>0</v>
      </c>
      <c r="OZ153" s="198">
        <v>0</v>
      </c>
      <c r="PA153" s="198">
        <v>0</v>
      </c>
      <c r="PB153" s="353">
        <v>0</v>
      </c>
      <c r="PC153" s="49" t="s">
        <v>57</v>
      </c>
      <c r="PD153" s="341" t="s">
        <v>40</v>
      </c>
      <c r="PE153" s="3" t="s">
        <v>159</v>
      </c>
      <c r="PF153" s="343" t="s">
        <v>39</v>
      </c>
      <c r="PG153" s="131">
        <v>0</v>
      </c>
      <c r="PH153" s="132">
        <v>0</v>
      </c>
      <c r="PI153" s="4">
        <v>1</v>
      </c>
      <c r="PJ153" s="4" t="s">
        <v>39</v>
      </c>
      <c r="PK153" s="4">
        <v>0</v>
      </c>
      <c r="PL153" s="4"/>
      <c r="PM153" s="334"/>
      <c r="PN153" s="341" t="s">
        <v>979</v>
      </c>
      <c r="PO153" s="334" t="s">
        <v>17</v>
      </c>
      <c r="PP153" s="200">
        <v>2579.1424208577623</v>
      </c>
      <c r="PQ153" s="56">
        <v>2390.5855887510174</v>
      </c>
      <c r="PR153" s="56">
        <v>2563.0833333333335</v>
      </c>
      <c r="PS153" s="56">
        <v>2595</v>
      </c>
      <c r="PT153" s="200">
        <v>2321.6666666666665</v>
      </c>
      <c r="PU153" s="200">
        <v>2229.5416666666665</v>
      </c>
      <c r="PV153" s="200">
        <v>2983.4976851851857</v>
      </c>
      <c r="PW153" s="200">
        <v>3542.4709444775326</v>
      </c>
      <c r="PX153" s="200" t="e">
        <f>IF($PI153=1,SUMIF(#REF!,$PF153,#REF!),SUMIF(#REF!,$PJ153,#REF!))</f>
        <v>#REF!</v>
      </c>
      <c r="PY153" s="200" t="e">
        <f>IF($PI153=1,SUMIF(#REF!,$PF153,#REF!),SUMIF(#REF!,$PJ153,#REF!))</f>
        <v>#REF!</v>
      </c>
      <c r="PZ153" s="200" t="e">
        <f>IF($PI153=1,SUMIF(#REF!,$PF153,#REF!),SUMIF(#REF!,$PJ153,#REF!))</f>
        <v>#REF!</v>
      </c>
      <c r="QA153" s="200" t="e">
        <f>IF($PI153=1,SUMIF(#REF!,$PF153,#REF!),SUMIF(#REF!,$PJ153,#REF!))</f>
        <v>#REF!</v>
      </c>
      <c r="QB153" s="200" t="e">
        <f>IF($PI153=1,SUMIF(#REF!,$PF153,#REF!),SUMIF(#REF!,$PJ153,#REF!))</f>
        <v>#REF!</v>
      </c>
      <c r="QC153" s="200" t="e">
        <f>IF($PI153=1,SUMIF(#REF!,$PF153,#REF!),SUMIF(#REF!,$PJ153,#REF!))</f>
        <v>#REF!</v>
      </c>
      <c r="QD153" s="57">
        <f t="shared" si="99"/>
        <v>3.0121378418262821</v>
      </c>
      <c r="QE153" s="57">
        <f t="shared" si="100"/>
        <v>3.2294849999999999</v>
      </c>
      <c r="QF153" s="57">
        <f t="shared" si="94"/>
        <v>3.2696999999999998</v>
      </c>
      <c r="QG153" s="57">
        <f t="shared" si="101"/>
        <v>2.9252999999999996</v>
      </c>
      <c r="QH153" s="57">
        <f t="shared" si="129"/>
        <v>2.8092224999999997</v>
      </c>
      <c r="QI153" s="57">
        <f t="shared" si="130"/>
        <v>3.759207083333334</v>
      </c>
      <c r="QJ153" s="57">
        <f>IF(Tabelle2[[#This Row],[Index and Premium Usage]]=1,($AW153*(1+$AZ153))*(PW153*(1+$PG153)+$PH153)/1000,($AW153*(1+$AZ153))*(PW153*(1+$PG153)+$PK153)/1000)</f>
        <v>4.4635133900416912</v>
      </c>
      <c r="QK153" s="57" t="e">
        <f>IF($PI153=1,($AW153*(1+$AY153))*(PX153*(1+$PG153)+$PH153)/1000,($AW153*(1+$AZ153))*(PX153*(1+$PG153)+$PK153+Tabelle2[[#This Row],[Premium VW 2023]])/1000)</f>
        <v>#REF!</v>
      </c>
      <c r="QL153" s="57" t="e">
        <f t="shared" si="89"/>
        <v>#REF!</v>
      </c>
      <c r="QM153" s="57" t="e">
        <f t="shared" si="90"/>
        <v>#REF!</v>
      </c>
      <c r="QN153" s="57" t="e">
        <f t="shared" si="91"/>
        <v>#REF!</v>
      </c>
      <c r="QO153" s="57" t="e">
        <f t="shared" si="92"/>
        <v>#REF!</v>
      </c>
      <c r="QP153" s="57" t="e">
        <f t="shared" si="93"/>
        <v>#REF!</v>
      </c>
    </row>
    <row r="154" spans="1:458" ht="15" customHeight="1">
      <c r="A154" s="94" t="s">
        <v>827</v>
      </c>
      <c r="B154" s="94" t="s">
        <v>87</v>
      </c>
      <c r="C154" s="94" t="s">
        <v>1553</v>
      </c>
      <c r="D154" s="2" t="s">
        <v>108</v>
      </c>
      <c r="E154" s="173" t="s">
        <v>304</v>
      </c>
      <c r="F154" s="2" t="s">
        <v>304</v>
      </c>
      <c r="G154" s="2" t="s">
        <v>304</v>
      </c>
      <c r="H154" s="2" t="s">
        <v>1557</v>
      </c>
      <c r="I154" s="188" t="s">
        <v>372</v>
      </c>
      <c r="J154" s="2" t="s">
        <v>1400</v>
      </c>
      <c r="K154" s="2" t="s">
        <v>28</v>
      </c>
      <c r="L154" s="2" t="s">
        <v>28</v>
      </c>
      <c r="M154" s="2" t="s">
        <v>402</v>
      </c>
      <c r="N154" s="64"/>
      <c r="O154" s="64"/>
      <c r="P154" s="65"/>
      <c r="Q154" s="2"/>
      <c r="R154" s="63"/>
      <c r="S154" s="63"/>
      <c r="T154" s="94" t="s">
        <v>1282</v>
      </c>
      <c r="U154" s="63" t="s">
        <v>14</v>
      </c>
      <c r="V154" s="63"/>
      <c r="W154" s="63"/>
      <c r="X154" s="94"/>
      <c r="Y154" s="63" t="s">
        <v>235</v>
      </c>
      <c r="Z154" s="94" t="s">
        <v>261</v>
      </c>
      <c r="AA154" s="69" t="s">
        <v>403</v>
      </c>
      <c r="AB154" s="64"/>
      <c r="AC154" s="79" t="s">
        <v>1031</v>
      </c>
      <c r="AD154" s="63"/>
      <c r="AE154" s="63"/>
      <c r="AF154" s="63" t="s">
        <v>119</v>
      </c>
      <c r="AG154" s="2"/>
      <c r="AH154" s="2"/>
      <c r="AI154" s="2"/>
      <c r="AJ154" s="63" t="s">
        <v>120</v>
      </c>
      <c r="AK154" s="66"/>
      <c r="AL154" s="67"/>
      <c r="AM154" s="67"/>
      <c r="AN154" s="67"/>
      <c r="AO154" s="67"/>
      <c r="AP154" s="67">
        <v>1</v>
      </c>
      <c r="AQ154" s="78"/>
      <c r="AR154" s="37">
        <v>1.22</v>
      </c>
      <c r="AS154" s="67">
        <v>1.22</v>
      </c>
      <c r="AT154" s="67">
        <v>1.22</v>
      </c>
      <c r="AU154" s="67">
        <v>1.22</v>
      </c>
      <c r="AV154" s="67">
        <v>1.22</v>
      </c>
      <c r="AW154" s="33">
        <v>1.22</v>
      </c>
      <c r="AX154" s="193"/>
      <c r="AY154" s="36">
        <v>0.2</v>
      </c>
      <c r="AZ154" s="36">
        <v>0.2</v>
      </c>
      <c r="BA154" s="96">
        <v>0</v>
      </c>
      <c r="BB154" s="96">
        <v>0</v>
      </c>
      <c r="BC154" s="96">
        <v>0</v>
      </c>
      <c r="BD154" s="96">
        <v>0</v>
      </c>
      <c r="BE154" s="133">
        <v>0</v>
      </c>
      <c r="BF154" s="133">
        <v>0</v>
      </c>
      <c r="BG154" s="133">
        <v>0</v>
      </c>
      <c r="BH154" s="133">
        <v>0</v>
      </c>
      <c r="BI154" s="133">
        <v>0</v>
      </c>
      <c r="BJ154" s="133">
        <v>0</v>
      </c>
      <c r="BK154" s="133">
        <v>0</v>
      </c>
      <c r="BL154" s="133">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5">
        <f>SUM(Tabelle2[[#This Row],[Jan 22 CF]:[Mar 22 CF]])</f>
        <v>0</v>
      </c>
      <c r="CL154" s="95">
        <f>SUM(Tabelle2[[#This Row],[Apr 22 CF]:[Jun 22 CF]])</f>
        <v>0</v>
      </c>
      <c r="CM154" s="95">
        <f>SUM(Tabelle2[[#This Row],[Jul 22 CF]:[Sep 22 CF]])</f>
        <v>0</v>
      </c>
      <c r="CN154" s="95">
        <f>SUM(Tabelle2[[#This Row],[Oct 22 CF]:[Dec 22 CF]])</f>
        <v>0</v>
      </c>
      <c r="CO154" s="95">
        <f>SUM(Tabelle2[[#This Row],[Jan 23 CF]:[Mar 23 CF]])</f>
        <v>0</v>
      </c>
      <c r="CP154" s="95">
        <f>SUM(Tabelle2[[#This Row],[Apr 23 CF]:[Jun 23 CF]])</f>
        <v>0</v>
      </c>
      <c r="CQ154" s="95">
        <f>SUM(Tabelle2[[#This Row],[Jul 23 CF]:[Sep 23 CF]])</f>
        <v>0</v>
      </c>
      <c r="CR154" s="95">
        <f>SUM(Tabelle2[[#This Row],[Oct 23 CF]:[Dec 23 CF]])</f>
        <v>0</v>
      </c>
      <c r="CS154" s="95">
        <f>SUM(Tabelle2[[#This Row],[Jan 24 CF]:[Mar 24 CF]])</f>
        <v>0</v>
      </c>
      <c r="CT154" s="95">
        <f>SUM(Tabelle2[[#This Row],[Apr 24 CF]:[Jun 24 CF]])</f>
        <v>0</v>
      </c>
      <c r="CU154" s="95">
        <f>SUM(Tabelle2[[#This Row],[Jul 24 CF]:[Sep 24 CF]])</f>
        <v>0</v>
      </c>
      <c r="CV154" s="95">
        <f>SUM(Tabelle2[[#This Row],[Oct 24 CF]:[Dec 24 CF]])</f>
        <v>0</v>
      </c>
      <c r="CW154" s="98">
        <v>0</v>
      </c>
      <c r="CX154" s="275">
        <v>0</v>
      </c>
      <c r="CY154" s="98">
        <v>0</v>
      </c>
      <c r="CZ154" s="52">
        <v>0</v>
      </c>
      <c r="DA154" s="52">
        <f>SUM(Tabelle2[[#This Row],[Jan 22 CF]:[Dec 22 CF]])</f>
        <v>0</v>
      </c>
      <c r="DB154" s="98">
        <f>SUM(Tabelle2[[#This Row],[Jan 23 CF]:[Dec 23 CF]])</f>
        <v>0</v>
      </c>
      <c r="DC154" s="98">
        <f>SUM(Tabelle2[[#This Row],[Jan 24 CF]:[Dec 24 CF]])</f>
        <v>0</v>
      </c>
      <c r="DD154" s="98">
        <v>0</v>
      </c>
      <c r="DE154" s="98">
        <v>0</v>
      </c>
      <c r="DF154" s="98">
        <v>0</v>
      </c>
      <c r="DG154" s="98">
        <v>0</v>
      </c>
      <c r="DH154" s="98">
        <v>0</v>
      </c>
      <c r="DI154" s="98">
        <v>0</v>
      </c>
      <c r="DJ154" s="98">
        <v>0</v>
      </c>
      <c r="DK154" s="98">
        <v>0</v>
      </c>
      <c r="DL154" s="98">
        <v>0</v>
      </c>
      <c r="DM154" s="98">
        <v>0</v>
      </c>
      <c r="DN154" s="95"/>
      <c r="DO154" s="95"/>
      <c r="DP154" s="226">
        <v>0.95</v>
      </c>
      <c r="DQ154" s="226">
        <v>0.92500000000000004</v>
      </c>
      <c r="DR154" s="226">
        <v>0.8</v>
      </c>
      <c r="DS154" s="226">
        <v>0.85</v>
      </c>
      <c r="DT154" s="226">
        <v>0.9</v>
      </c>
      <c r="DU154" s="226">
        <v>0.9</v>
      </c>
      <c r="DV154" s="226">
        <v>0.9</v>
      </c>
      <c r="DW154" s="226">
        <v>0.9</v>
      </c>
      <c r="DX154" s="226">
        <v>0.9</v>
      </c>
      <c r="DY154" s="226">
        <v>0.9</v>
      </c>
      <c r="DZ154" s="226">
        <v>0.9</v>
      </c>
      <c r="EA154" s="226">
        <v>0.88</v>
      </c>
      <c r="EB154" s="226">
        <v>0.9</v>
      </c>
      <c r="EC154" s="226">
        <v>0.93</v>
      </c>
      <c r="ED154" s="226">
        <v>0.93</v>
      </c>
      <c r="EE154" s="226">
        <v>0.9</v>
      </c>
      <c r="EF154" s="316">
        <v>0.9</v>
      </c>
      <c r="EG154" s="316">
        <v>0.9</v>
      </c>
      <c r="EH154" s="316">
        <v>0.9</v>
      </c>
      <c r="EI154" s="226">
        <v>0.95</v>
      </c>
      <c r="EJ154" s="226">
        <v>0.95</v>
      </c>
      <c r="EK154" s="226">
        <v>0.95</v>
      </c>
      <c r="EL154" s="226">
        <v>0.97499999999999998</v>
      </c>
      <c r="EM154" s="226">
        <v>0.95</v>
      </c>
      <c r="EN154" s="226">
        <v>0.9</v>
      </c>
      <c r="EO154" s="226">
        <v>0.9</v>
      </c>
      <c r="EP154" s="226">
        <v>0.9</v>
      </c>
      <c r="EQ154" s="226">
        <v>0.9</v>
      </c>
      <c r="ER154" s="226">
        <v>0.9</v>
      </c>
      <c r="ES154" s="226">
        <v>0.9</v>
      </c>
      <c r="ET154" s="226">
        <v>0.9</v>
      </c>
      <c r="EU154" s="226">
        <v>0.9</v>
      </c>
      <c r="EV154" s="226">
        <v>0.9</v>
      </c>
      <c r="EW154" s="226">
        <v>0.9</v>
      </c>
      <c r="EX154" s="226">
        <v>0.9</v>
      </c>
      <c r="EY154" s="226">
        <v>0.9</v>
      </c>
      <c r="EZ154" s="316">
        <v>0.9</v>
      </c>
      <c r="FA154" s="226">
        <v>0.9</v>
      </c>
      <c r="FB154" s="226">
        <v>0.85</v>
      </c>
      <c r="FC154" s="226">
        <v>0.85</v>
      </c>
      <c r="FD154" s="226">
        <v>0.85</v>
      </c>
      <c r="FE154" s="226">
        <v>0.85</v>
      </c>
      <c r="FF154" s="226">
        <v>0.85</v>
      </c>
      <c r="FG154" s="226">
        <v>0.85</v>
      </c>
      <c r="FH154" s="226">
        <v>0.85</v>
      </c>
      <c r="FI154" s="226">
        <v>0.85</v>
      </c>
      <c r="FJ154" s="226">
        <v>0.85</v>
      </c>
      <c r="FK154" s="226">
        <v>0.85</v>
      </c>
      <c r="FL154" s="226">
        <v>0.85</v>
      </c>
      <c r="FM154" s="195">
        <f t="shared" si="114"/>
        <v>0</v>
      </c>
      <c r="FN154" s="195">
        <f t="shared" si="115"/>
        <v>0</v>
      </c>
      <c r="FO154" s="195">
        <f t="shared" si="116"/>
        <v>0</v>
      </c>
      <c r="FP154" s="195">
        <f t="shared" si="117"/>
        <v>0</v>
      </c>
      <c r="FQ154" s="195">
        <f t="shared" si="118"/>
        <v>0</v>
      </c>
      <c r="FR154" s="195">
        <f t="shared" si="119"/>
        <v>0</v>
      </c>
      <c r="FS154" s="195">
        <f t="shared" si="120"/>
        <v>0</v>
      </c>
      <c r="FT154" s="95">
        <f t="shared" si="121"/>
        <v>0</v>
      </c>
      <c r="FU154" s="95">
        <f t="shared" si="122"/>
        <v>0</v>
      </c>
      <c r="FV154" s="95">
        <f t="shared" si="123"/>
        <v>0</v>
      </c>
      <c r="FW154" s="95">
        <f t="shared" si="124"/>
        <v>0</v>
      </c>
      <c r="FX154" s="95">
        <f t="shared" si="125"/>
        <v>0</v>
      </c>
      <c r="FY154" s="95">
        <f t="shared" si="126"/>
        <v>0</v>
      </c>
      <c r="FZ154" s="95">
        <f t="shared" si="127"/>
        <v>0</v>
      </c>
      <c r="GA154" s="95">
        <f t="shared" si="107"/>
        <v>0</v>
      </c>
      <c r="GB154" s="95">
        <f t="shared" si="108"/>
        <v>0</v>
      </c>
      <c r="GC154" s="95">
        <f t="shared" si="109"/>
        <v>0</v>
      </c>
      <c r="GD154" s="95">
        <f t="shared" si="110"/>
        <v>0</v>
      </c>
      <c r="GE154" s="95">
        <f t="shared" si="111"/>
        <v>0</v>
      </c>
      <c r="GF154" s="95">
        <f t="shared" si="112"/>
        <v>0</v>
      </c>
      <c r="GG154" s="95">
        <f t="shared" si="113"/>
        <v>0</v>
      </c>
      <c r="GH154" s="95">
        <f t="shared" si="128"/>
        <v>0</v>
      </c>
      <c r="GI154" s="95">
        <f>BW154*Tabelle2[[#This Row],[Nov 2023 AF]]</f>
        <v>0</v>
      </c>
      <c r="GJ154" s="95">
        <f>BX154*Tabelle2[[#This Row],[Dec 2023 AF]]</f>
        <v>0</v>
      </c>
      <c r="GK154" s="95">
        <f>BY154*Tabelle2[[#This Row],[Jan 2024 AF]]</f>
        <v>0</v>
      </c>
      <c r="GL154" s="95">
        <f>BZ154*Tabelle2[[#This Row],[Feb 2024 AF]]</f>
        <v>0</v>
      </c>
      <c r="GM154" s="95">
        <f>CA154*Tabelle2[[#This Row],[Mar 2024 AF]]</f>
        <v>0</v>
      </c>
      <c r="GN154" s="95">
        <f>CB154*Tabelle2[[#This Row],[Apr 2024 AF]]</f>
        <v>0</v>
      </c>
      <c r="GO154" s="95">
        <f>CC154*Tabelle2[[#This Row],[May 2024 AF]]</f>
        <v>0</v>
      </c>
      <c r="GP154" s="95">
        <f>CD154*Tabelle2[[#This Row],[Jun 2024 AF]]</f>
        <v>0</v>
      </c>
      <c r="GQ154" s="95">
        <f>CE154*Tabelle2[[#This Row],[Jul 2024 AF]]</f>
        <v>0</v>
      </c>
      <c r="GR154" s="95">
        <f>CF154*Tabelle2[[#This Row],[Aug 2024 AF]]</f>
        <v>0</v>
      </c>
      <c r="GS154" s="95">
        <f>CG154*Tabelle2[[#This Row],[Sep 2024 AF]]</f>
        <v>0</v>
      </c>
      <c r="GT154" s="95">
        <f>CH154*Tabelle2[[#This Row],[Oct 2024 AF]]</f>
        <v>0</v>
      </c>
      <c r="GU154" s="95">
        <f>CI154*Tabelle2[[#This Row],[Nov 2024 AF]]</f>
        <v>0</v>
      </c>
      <c r="GV154" s="95">
        <f>CJ154*Tabelle2[[#This Row],[Dec 2024 AF]]</f>
        <v>0</v>
      </c>
      <c r="GW154" s="95">
        <f>SUM(Tabelle2[[#This Row],[Jan 22 NF]:[Mar 22 NF]])</f>
        <v>0</v>
      </c>
      <c r="GX154" s="95">
        <f>SUM(Tabelle2[[#This Row],[Apr 22 NF]:[Jun 22 NF]])</f>
        <v>0</v>
      </c>
      <c r="GY154" s="95">
        <f>SUM(Tabelle2[[#This Row],[Jul 22 NF]:[Sep 22 NF]])</f>
        <v>0</v>
      </c>
      <c r="GZ154" s="95">
        <f>SUM(Tabelle2[[#This Row],[Oct 22 NF]:[Dec 22 NF]])</f>
        <v>0</v>
      </c>
      <c r="HA154" s="98">
        <f>SUM(Tabelle2[[#This Row],[Jan 23 NF]:[Mar 23 NF]])</f>
        <v>0</v>
      </c>
      <c r="HB154" s="98">
        <f>SUM(Tabelle2[[#This Row],[Apr 23 NF]:[Jun 23 NF]])</f>
        <v>0</v>
      </c>
      <c r="HC154" s="98">
        <f>SUM(Tabelle2[[#This Row],[Jul 23 NF]:[Sep 23 NF]])</f>
        <v>0</v>
      </c>
      <c r="HD154" s="98">
        <f>SUM(Tabelle2[[#This Row],[Oct 23 NF]:[Dec 23 NF]])</f>
        <v>0</v>
      </c>
      <c r="HE154" s="95">
        <f>SUM(Tabelle2[[#This Row],[Jan 24 NF]:[Mar 24 NF]])</f>
        <v>0</v>
      </c>
      <c r="HF154" s="98">
        <f>SUM(Tabelle2[[#This Row],[Apr 24 NF]:[Jun 24 NF]])</f>
        <v>0</v>
      </c>
      <c r="HG154" s="98">
        <f>SUM(Tabelle2[[#This Row],[Jul 24 NF]:[Sep 24 NF]])</f>
        <v>0</v>
      </c>
      <c r="HH154" s="98">
        <f>SUM(Tabelle2[[#This Row],[Oct 24 NF]:[Dec 24 NF]])</f>
        <v>0</v>
      </c>
      <c r="HI154" s="95">
        <v>0</v>
      </c>
      <c r="HJ154" s="95">
        <v>0</v>
      </c>
      <c r="HK154" s="95">
        <v>0</v>
      </c>
      <c r="HL154" s="95">
        <v>0</v>
      </c>
      <c r="HM154" s="95">
        <v>0</v>
      </c>
      <c r="HN154" s="95">
        <v>0</v>
      </c>
      <c r="HO154" s="95">
        <v>0</v>
      </c>
      <c r="HP154" s="95">
        <v>0</v>
      </c>
      <c r="HQ154" s="95">
        <v>0</v>
      </c>
      <c r="HR154" s="95">
        <v>0</v>
      </c>
      <c r="HS154" s="95">
        <v>0</v>
      </c>
      <c r="HT154" s="95">
        <v>0</v>
      </c>
      <c r="HU154" s="95">
        <v>0</v>
      </c>
      <c r="HV154" s="98">
        <v>0</v>
      </c>
      <c r="HW154" s="98">
        <v>0</v>
      </c>
      <c r="HX154" s="98">
        <v>0</v>
      </c>
      <c r="HY154" s="98">
        <v>0</v>
      </c>
      <c r="HZ154" s="98">
        <f>SUM(Tabelle2[[#This Row],[Jan 22 NF]:[Dec 22 NF]])</f>
        <v>0</v>
      </c>
      <c r="IA154" s="98">
        <f>SUM(Tabelle2[[#This Row],[Jan 23 NF]:[Dec 23 NF]])</f>
        <v>0</v>
      </c>
      <c r="IB154" s="98">
        <f>SUM(Tabelle2[[#This Row],[Jan 24 NF]:[Dec 24 NF]])</f>
        <v>0</v>
      </c>
      <c r="IC154" s="98">
        <f>IFERROR(Tabelle2[[#This Row],[2025 CF]]*Tabelle2[[#This Row],[2025 AF]],0)</f>
        <v>0</v>
      </c>
      <c r="ID154" s="98">
        <f>IFERROR(Tabelle2[[#This Row],[2026 CF]]*Tabelle2[[#This Row],[2026 AF]],0)</f>
        <v>0</v>
      </c>
      <c r="IE154" s="98">
        <f>IFERROR(Tabelle2[[#This Row],[2027 CF]]*Tabelle2[[#This Row],[2027 AF]],0)</f>
        <v>0</v>
      </c>
      <c r="IF154" s="98">
        <f>IFERROR(Tabelle2[[#This Row],[2028 CF]]*Tabelle2[[#This Row],[2028 AF]],0)</f>
        <v>0</v>
      </c>
      <c r="IG154" s="98">
        <f>IFERROR(Tabelle2[[#This Row],[2029 CF]]*Tabelle2[[#This Row],[2029 AF]],0)</f>
        <v>0</v>
      </c>
      <c r="IH154" s="98">
        <f>IFERROR(Tabelle2[[#This Row],[2030 CF]]*Tabelle2[[#This Row],[2030 AF]],0)</f>
        <v>0</v>
      </c>
      <c r="II154" s="98">
        <f>IFERROR(Tabelle2[[#This Row],[2031 CF]]*Tabelle2[[#This Row],[2031 AF]],0)</f>
        <v>0</v>
      </c>
      <c r="IJ154" s="98">
        <f>IFERROR(Tabelle2[[#This Row],[2032 CF]]*Tabelle2[[#This Row],[2032 AF]],0)</f>
        <v>0</v>
      </c>
      <c r="IK154" s="98">
        <f>IFERROR(Tabelle2[[#This Row],[2033 CF]]*Tabelle2[[#This Row],[2033 AF]],0)</f>
        <v>0</v>
      </c>
      <c r="IL154" s="98">
        <f>IFERROR(Tabelle2[[#This Row],[2034 CF]]*Tabelle2[[#This Row],[2034 AF]],0)</f>
        <v>0</v>
      </c>
      <c r="IM154" s="98">
        <f>IFERROR(Tabelle2[[#This Row],[2035 CF]]*Tabelle2[[#This Row],[2035 AF]],0)</f>
        <v>0</v>
      </c>
      <c r="IN154" s="51">
        <v>0</v>
      </c>
      <c r="IO154" s="51">
        <v>0</v>
      </c>
      <c r="IP154" s="51">
        <v>0</v>
      </c>
      <c r="IQ154" s="51">
        <v>0</v>
      </c>
      <c r="IR154" s="51">
        <v>0</v>
      </c>
      <c r="IS154" s="51">
        <v>0</v>
      </c>
      <c r="IT154" s="51">
        <v>0</v>
      </c>
      <c r="IU154" s="51">
        <v>0</v>
      </c>
      <c r="IV154" s="51">
        <v>0</v>
      </c>
      <c r="IW154" s="51">
        <v>0</v>
      </c>
      <c r="IX154" s="51">
        <v>0</v>
      </c>
      <c r="IY154" s="51">
        <v>0</v>
      </c>
      <c r="IZ154" s="199">
        <v>0</v>
      </c>
      <c r="JA154" s="199">
        <v>0</v>
      </c>
      <c r="JB154" s="199">
        <v>0</v>
      </c>
      <c r="JC154" s="199">
        <v>0</v>
      </c>
      <c r="JD154" s="199">
        <v>0</v>
      </c>
      <c r="JE154" s="196">
        <v>0</v>
      </c>
      <c r="JF154" s="196">
        <v>0</v>
      </c>
      <c r="JG154" s="196">
        <v>0</v>
      </c>
      <c r="JH154" s="196">
        <v>0</v>
      </c>
      <c r="JI154" s="196">
        <v>0</v>
      </c>
      <c r="JJ154" s="196">
        <v>0</v>
      </c>
      <c r="JK154" s="196">
        <v>0</v>
      </c>
      <c r="JL154" s="196">
        <v>0</v>
      </c>
      <c r="JM154" s="196">
        <v>0</v>
      </c>
      <c r="JN154" s="196">
        <v>0</v>
      </c>
      <c r="JO154" s="196">
        <v>0</v>
      </c>
      <c r="JP154" s="196">
        <v>0</v>
      </c>
      <c r="JQ154" s="196">
        <f>SUM(Tabelle2[[#This Row],[Jan-23B]:[Mar-23B]])</f>
        <v>0</v>
      </c>
      <c r="JR154" s="196">
        <f>SUM(Tabelle2[[#This Row],[Apr-23B]:[Jun-23B]])</f>
        <v>0</v>
      </c>
      <c r="JS154" s="196">
        <f>SUM(Tabelle2[[#This Row],[Jul-23B]:[Sep-23B]])</f>
        <v>0</v>
      </c>
      <c r="JT154" s="196">
        <f>SUM(Tabelle2[[#This Row],[Oct-23B]:[Dec-23B]])</f>
        <v>0</v>
      </c>
      <c r="JU154" s="196">
        <f>SUM(Tabelle2[[#This Row],[1Q23 B1]:[4Q23 B]])</f>
        <v>0</v>
      </c>
      <c r="JV154" s="196">
        <v>0</v>
      </c>
      <c r="JW154" s="196">
        <v>0</v>
      </c>
      <c r="JX154" s="196">
        <v>0</v>
      </c>
      <c r="JY154" s="196">
        <v>0</v>
      </c>
      <c r="JZ154" s="196">
        <v>0</v>
      </c>
      <c r="KA154" s="196">
        <v>0</v>
      </c>
      <c r="KB154" s="196">
        <v>0</v>
      </c>
      <c r="KC154" s="196">
        <v>0</v>
      </c>
      <c r="KD154" s="196">
        <v>0</v>
      </c>
      <c r="KE154" s="196">
        <v>0</v>
      </c>
      <c r="KF154" s="196" t="str">
        <f>IF(SUM(Tabelle2[[#This Row],[2018 NF]:[2028 NF]],Tabelle2[[#This Row],[2023 B]])&gt;0,"yes","no")</f>
        <v>no</v>
      </c>
      <c r="KG154" s="196">
        <f>IFERROR(INDEX(Tabelle2[[#Headers],[2005 NF]:[2034 NF]],MATCH(TRUE,INDEX(Tabelle2[[#This Row],[2005 NF]:[2034 NF]]&gt;1000,),0)),0)</f>
        <v>0</v>
      </c>
      <c r="KH154" s="196">
        <f>IFERROR(LOOKUP(2,1/(Tabelle2[[#This Row],[2005 NF]:[2035 NF]]&gt;1000),Tabelle2[[#Headers],[2005 NF]:[2035 NF]]),0)</f>
        <v>0</v>
      </c>
      <c r="KI154" s="196">
        <f>SUM(Tabelle2[[#This Row],[Jan 23 NF]:[Mar 23 NF]])</f>
        <v>0</v>
      </c>
      <c r="KJ154" s="196">
        <f>SUM(Tabelle2[[#This Row],[Jan-23B]:[Mar-23B]])</f>
        <v>0</v>
      </c>
      <c r="KK154" s="52">
        <v>0</v>
      </c>
      <c r="KL154" s="52">
        <v>0</v>
      </c>
      <c r="KM154" s="52">
        <v>0</v>
      </c>
      <c r="KN154" s="52">
        <v>0</v>
      </c>
      <c r="KO154" s="52">
        <v>0</v>
      </c>
      <c r="KP154" s="52">
        <v>0</v>
      </c>
      <c r="KQ154" s="52">
        <v>0</v>
      </c>
      <c r="KR154" s="52">
        <v>0</v>
      </c>
      <c r="KS154" s="52">
        <v>0</v>
      </c>
      <c r="KT154" s="52">
        <v>0</v>
      </c>
      <c r="KU154" s="52">
        <v>0</v>
      </c>
      <c r="KV154" s="52">
        <v>0</v>
      </c>
      <c r="KW154" s="52">
        <v>0</v>
      </c>
      <c r="KX154" s="52">
        <v>0</v>
      </c>
      <c r="KY154" s="52">
        <v>0</v>
      </c>
      <c r="KZ154" s="52">
        <v>0</v>
      </c>
      <c r="LA154" s="52" t="e">
        <f>$AV154*2.204623/#REF!*$AP154*Tabelle2[[#This Row],[May 23 NF]]</f>
        <v>#REF!</v>
      </c>
      <c r="LB154" s="52" t="e">
        <f>$AV154*2.204623/#REF!*$AP154*Tabelle2[[#This Row],[Jun 23 NF]]</f>
        <v>#REF!</v>
      </c>
      <c r="LC154" s="52" t="e">
        <f>$AV154*2.204623/#REF!*$AP154*Tabelle2[[#This Row],[Jul 23 NF]]</f>
        <v>#REF!</v>
      </c>
      <c r="LD154" s="52" t="e">
        <f>$AV154*2.204623/#REF!*$AP154*Tabelle2[[#This Row],[Aug 23 NF]]</f>
        <v>#REF!</v>
      </c>
      <c r="LE154" s="52" t="e">
        <f>$AV154*2.204623/#REF!*$AP154*Tabelle2[[#This Row],[Sep 23 NF]]</f>
        <v>#REF!</v>
      </c>
      <c r="LF154" s="52" t="e">
        <f>$AV154*2.204623/#REF!*$AP154*Tabelle2[[#This Row],[Oct 23 NF]]</f>
        <v>#REF!</v>
      </c>
      <c r="LG154" s="52" t="e">
        <f>$AV154*2.204623/#REF!*$AP154*Tabelle2[[#This Row],[Nov 23 NF]]</f>
        <v>#REF!</v>
      </c>
      <c r="LH154" s="52" t="e">
        <f>$AV154*2.204623/#REF!*$AP154*Tabelle2[[#This Row],[Dec 23 NF]]</f>
        <v>#REF!</v>
      </c>
      <c r="LI154" s="52" t="e">
        <f>$AV154*2.204623/#REF!*$AP154*Tabelle2[[#This Row],[Jan 24 NF]]</f>
        <v>#REF!</v>
      </c>
      <c r="LJ154" s="52" t="e">
        <f>$AV154*2.204623/#REF!*$AP154*Tabelle2[[#This Row],[Feb 24 NF]]</f>
        <v>#REF!</v>
      </c>
      <c r="LK154" s="52" t="e">
        <f>$AV154*2.204623/#REF!*$AP154*Tabelle2[[#This Row],[Mar 24 NF]]</f>
        <v>#REF!</v>
      </c>
      <c r="LL154" s="52" t="e">
        <f>$AV154*2.204623/#REF!*$AP154*Tabelle2[[#This Row],[Apr 24 NF]]</f>
        <v>#REF!</v>
      </c>
      <c r="LM154" s="52" t="e">
        <f>$AV154*2.204623/#REF!*$AP154*Tabelle2[[#This Row],[May 24 NF]]</f>
        <v>#REF!</v>
      </c>
      <c r="LN154" s="52" t="e">
        <f>$AV154*2.204623/#REF!*$AP154*Tabelle2[[#This Row],[Jun 24 NF]]</f>
        <v>#REF!</v>
      </c>
      <c r="LO154" s="52" t="e">
        <f>$AV154*2.204623/#REF!*$AP154*Tabelle2[[#This Row],[Jul 24 NF]]</f>
        <v>#REF!</v>
      </c>
      <c r="LP154" s="52" t="e">
        <f>$AV154*2.204623/#REF!*$AP154*Tabelle2[[#This Row],[Aug 24 NF]]</f>
        <v>#REF!</v>
      </c>
      <c r="LQ154" s="52" t="e">
        <f>$AV154*2.204623/#REF!*$AP154*Tabelle2[[#This Row],[Sep 24 NF]]</f>
        <v>#REF!</v>
      </c>
      <c r="LR154" s="52" t="e">
        <f>$AV154*2.204623/#REF!*$AP154*Tabelle2[[#This Row],[Oct 24 NF]]</f>
        <v>#REF!</v>
      </c>
      <c r="LS154" s="52" t="e">
        <f>$AV154*2.204623/#REF!*$AP154*Tabelle2[[#This Row],[Nov 24 NF]]</f>
        <v>#REF!</v>
      </c>
      <c r="LT154" s="52" t="e">
        <f>$AV154*2.204623/#REF!*$AP154*Tabelle2[[#This Row],[Dec 24 NF]]</f>
        <v>#REF!</v>
      </c>
      <c r="LU154" s="198">
        <f>SUM(Tabelle2[[#This Row],[Jan 22 EV]:[Mar 22 EV]])</f>
        <v>0</v>
      </c>
      <c r="LV154" s="198">
        <f>SUM(Tabelle2[[#This Row],[Apr 22 EV]:[Jun 22 EV]])</f>
        <v>0</v>
      </c>
      <c r="LW154" s="198">
        <f>SUM(Tabelle2[[#This Row],[Jul 22 EV]:[Sep 22 EV]])</f>
        <v>0</v>
      </c>
      <c r="LX154" s="198">
        <f>SUM(Tabelle2[[#This Row],[Oct 22 EV]:[Dec 22 EV]])</f>
        <v>0</v>
      </c>
      <c r="LY154" s="198">
        <f>SUM(Tabelle2[[#This Row],[Jan 23 EV]:[Mar 23 EV]])</f>
        <v>0</v>
      </c>
      <c r="LZ154" s="198" t="e">
        <f>SUM(Tabelle2[[#This Row],[Apr 23 EV]:[Jun 23 EV]])</f>
        <v>#REF!</v>
      </c>
      <c r="MA154" s="198" t="e">
        <f>SUM(Tabelle2[[#This Row],[Jul 23 EV]:[Sep 23 EV]])</f>
        <v>#REF!</v>
      </c>
      <c r="MB154" s="198" t="e">
        <f>SUM(Tabelle2[[#This Row],[Oct 23 EV]:[Dec 23 EV]])</f>
        <v>#REF!</v>
      </c>
      <c r="MC154" s="198" t="e">
        <f>SUM(Tabelle2[[#This Row],[Jan 24 EV]:[Mar 24 EV]])</f>
        <v>#REF!</v>
      </c>
      <c r="MD154" s="198" t="e">
        <f>SUM(Tabelle2[[#This Row],[Apr 24 EV]:[Jun 24 EV]])</f>
        <v>#REF!</v>
      </c>
      <c r="ME154" s="198" t="e">
        <f>SUM(Tabelle2[[#This Row],[Jul 24 EV]:[Sep 24 EV]])</f>
        <v>#REF!</v>
      </c>
      <c r="MF154" s="198" t="e">
        <f>SUM(Tabelle2[[#This Row],[Oct 24 EV]:[Dec 24 EV]])</f>
        <v>#REF!</v>
      </c>
      <c r="MG154" s="68">
        <v>0</v>
      </c>
      <c r="MH154" s="68">
        <v>0</v>
      </c>
      <c r="MI154" s="68">
        <v>0</v>
      </c>
      <c r="MJ154" s="68">
        <v>0</v>
      </c>
      <c r="MK154" s="68">
        <v>0</v>
      </c>
      <c r="ML154" s="68">
        <v>0</v>
      </c>
      <c r="MM154" s="68">
        <v>0</v>
      </c>
      <c r="MN154" s="68">
        <v>0</v>
      </c>
      <c r="MO154" s="68">
        <v>0</v>
      </c>
      <c r="MP154" s="98">
        <v>0</v>
      </c>
      <c r="MQ154" s="98" t="e">
        <f>$AS154*2.204623/#REF!*$AP154*HU154</f>
        <v>#REF!</v>
      </c>
      <c r="MR154" s="98" t="e">
        <f>$AT154*2.204623/#REF!*$AP154*HV154</f>
        <v>#REF!</v>
      </c>
      <c r="MS154" s="98">
        <v>0</v>
      </c>
      <c r="MT154" s="98">
        <v>0</v>
      </c>
      <c r="MU154" s="98">
        <v>0</v>
      </c>
      <c r="MV154" s="98">
        <f>SUM(Tabelle2[[#This Row],[Jan 22 EV]:[Dec 22 EV]])</f>
        <v>0</v>
      </c>
      <c r="MW154" s="98" t="e">
        <f>SUM(Tabelle2[[#This Row],[Jan 23 EV]:[Dec 23 EV]])</f>
        <v>#REF!</v>
      </c>
      <c r="MX154" s="98" t="e">
        <f>SUM(Tabelle2[[#This Row],[Jan 24 EV]:[Dec 24 EV]])</f>
        <v>#REF!</v>
      </c>
      <c r="MY154" s="98">
        <f t="shared" si="95"/>
        <v>0</v>
      </c>
      <c r="MZ154" s="98">
        <f t="shared" si="96"/>
        <v>0</v>
      </c>
      <c r="NA154" s="98">
        <f t="shared" si="97"/>
        <v>0</v>
      </c>
      <c r="NB154" s="98">
        <f t="shared" si="98"/>
        <v>0</v>
      </c>
      <c r="NC154" s="52">
        <v>0</v>
      </c>
      <c r="ND154" s="52">
        <v>0</v>
      </c>
      <c r="NE154" s="52">
        <v>0</v>
      </c>
      <c r="NF154" s="52">
        <v>0</v>
      </c>
      <c r="NG154" s="52">
        <v>0</v>
      </c>
      <c r="NH154" s="52">
        <v>0</v>
      </c>
      <c r="NI154" s="52">
        <v>0</v>
      </c>
      <c r="NJ154" s="52">
        <v>0</v>
      </c>
      <c r="NK154" s="52">
        <v>0</v>
      </c>
      <c r="NL154" s="52">
        <v>0</v>
      </c>
      <c r="NM154" s="52">
        <v>0</v>
      </c>
      <c r="NN154" s="52">
        <v>0</v>
      </c>
      <c r="NO154" s="198">
        <f t="shared" si="102"/>
        <v>0</v>
      </c>
      <c r="NP154" s="198">
        <f t="shared" si="103"/>
        <v>0</v>
      </c>
      <c r="NQ154" s="198">
        <f t="shared" si="104"/>
        <v>0</v>
      </c>
      <c r="NR154" s="198">
        <f t="shared" si="105"/>
        <v>0</v>
      </c>
      <c r="NS154" s="198">
        <f t="shared" si="106"/>
        <v>0</v>
      </c>
      <c r="NT154" s="198">
        <v>0</v>
      </c>
      <c r="NU154" s="198">
        <v>0</v>
      </c>
      <c r="NV154" s="198">
        <v>0</v>
      </c>
      <c r="NW154" s="198">
        <v>0</v>
      </c>
      <c r="NX154" s="198">
        <v>0</v>
      </c>
      <c r="NY154" s="198">
        <v>0</v>
      </c>
      <c r="NZ154" s="198">
        <v>0</v>
      </c>
      <c r="OA154" s="198">
        <v>0</v>
      </c>
      <c r="OB154" s="198">
        <v>0</v>
      </c>
      <c r="OC154" s="198">
        <v>0</v>
      </c>
      <c r="OD154" s="198">
        <v>0</v>
      </c>
      <c r="OE154" s="198">
        <v>0</v>
      </c>
      <c r="OF154" s="198">
        <f>SUM(Tabelle2[[#This Row],[Jan 23 B EV]:[Mar 23 B EV]])</f>
        <v>0</v>
      </c>
      <c r="OG154" s="198">
        <f>SUM(Tabelle2[[#This Row],[Apr 23 B EV]:[Jun 23 B EV]])</f>
        <v>0</v>
      </c>
      <c r="OH154" s="198">
        <f>SUM(Tabelle2[[#This Row],[Jul 23 B EV]:[Sep 23 B EV]])</f>
        <v>0</v>
      </c>
      <c r="OI154" s="198">
        <f>SUM(Tabelle2[[#This Row],[Oct 23 B EV]:[Dec 23 B EV]])</f>
        <v>0</v>
      </c>
      <c r="OJ154" s="198">
        <f>SUM(Tabelle2[[#This Row],[Jan 23 B EV]:[Dec 23 B EV]])</f>
        <v>0</v>
      </c>
      <c r="OK154" s="68"/>
      <c r="OL154" s="68"/>
      <c r="OM154" s="43" t="s">
        <v>973</v>
      </c>
      <c r="ON154" s="43">
        <v>0</v>
      </c>
      <c r="OO154" s="43">
        <v>0</v>
      </c>
      <c r="OP154" s="43">
        <v>0</v>
      </c>
      <c r="OQ154" s="68"/>
      <c r="OR154" s="68"/>
      <c r="OS154" s="68"/>
      <c r="OT154" s="68"/>
      <c r="OU154" s="68"/>
      <c r="OV154" s="68"/>
      <c r="OW154" s="68"/>
      <c r="OX154" s="198">
        <v>0</v>
      </c>
      <c r="OY154" s="198">
        <v>0</v>
      </c>
      <c r="OZ154" s="198">
        <v>0</v>
      </c>
      <c r="PA154" s="198">
        <v>0</v>
      </c>
      <c r="PB154" s="353">
        <v>0</v>
      </c>
      <c r="PC154" s="49" t="s">
        <v>57</v>
      </c>
      <c r="PD154" s="341" t="s">
        <v>40</v>
      </c>
      <c r="PE154" s="3" t="s">
        <v>159</v>
      </c>
      <c r="PF154" s="341" t="s">
        <v>39</v>
      </c>
      <c r="PG154" s="342">
        <v>0</v>
      </c>
      <c r="PH154" s="341">
        <v>0</v>
      </c>
      <c r="PI154" s="30">
        <v>1</v>
      </c>
      <c r="PJ154" s="30" t="s">
        <v>39</v>
      </c>
      <c r="PK154" s="30">
        <v>0</v>
      </c>
      <c r="PL154" s="30"/>
      <c r="PM154" s="334"/>
      <c r="PN154" s="341" t="s">
        <v>979</v>
      </c>
      <c r="PO154" s="334" t="s">
        <v>17</v>
      </c>
      <c r="PP154" s="200">
        <v>2579.1424208577623</v>
      </c>
      <c r="PQ154" s="56">
        <v>2390.5855887510174</v>
      </c>
      <c r="PR154" s="56">
        <v>2563.0833333333335</v>
      </c>
      <c r="PS154" s="56">
        <v>2595</v>
      </c>
      <c r="PT154" s="200">
        <v>2321.6666666666665</v>
      </c>
      <c r="PU154" s="200">
        <v>2229.5416666666665</v>
      </c>
      <c r="PV154" s="200">
        <v>2983.4976851851857</v>
      </c>
      <c r="PW154" s="200">
        <v>3542.4709444775326</v>
      </c>
      <c r="PX154" s="200" t="e">
        <f>IF($PI154=1,SUMIF(#REF!,$PF154,#REF!),SUMIF(#REF!,$PJ154,#REF!))</f>
        <v>#REF!</v>
      </c>
      <c r="PY154" s="200" t="e">
        <f>IF($PI154=1,SUMIF(#REF!,$PF154,#REF!),SUMIF(#REF!,$PJ154,#REF!))</f>
        <v>#REF!</v>
      </c>
      <c r="PZ154" s="200" t="e">
        <f>IF($PI154=1,SUMIF(#REF!,$PF154,#REF!),SUMIF(#REF!,$PJ154,#REF!))</f>
        <v>#REF!</v>
      </c>
      <c r="QA154" s="200" t="e">
        <f>IF($PI154=1,SUMIF(#REF!,$PF154,#REF!),SUMIF(#REF!,$PJ154,#REF!))</f>
        <v>#REF!</v>
      </c>
      <c r="QB154" s="200" t="e">
        <f>IF($PI154=1,SUMIF(#REF!,$PF154,#REF!),SUMIF(#REF!,$PJ154,#REF!))</f>
        <v>#REF!</v>
      </c>
      <c r="QC154" s="200" t="e">
        <f>IF($PI154=1,SUMIF(#REF!,$PF154,#REF!),SUMIF(#REF!,$PJ154,#REF!))</f>
        <v>#REF!</v>
      </c>
      <c r="QD154" s="57">
        <f t="shared" si="99"/>
        <v>3.4998173019314893</v>
      </c>
      <c r="QE154" s="57">
        <f t="shared" si="100"/>
        <v>3.7523540000000004</v>
      </c>
      <c r="QF154" s="57">
        <f t="shared" si="94"/>
        <v>3.79908</v>
      </c>
      <c r="QG154" s="57">
        <f t="shared" si="101"/>
        <v>3.3989199999999995</v>
      </c>
      <c r="QH154" s="57">
        <f t="shared" si="129"/>
        <v>3.2640489999999995</v>
      </c>
      <c r="QI154" s="57">
        <f t="shared" si="130"/>
        <v>4.3678406111111121</v>
      </c>
      <c r="QJ154" s="57">
        <f>IF(Tabelle2[[#This Row],[Index and Premium Usage]]=1,($AW154*(1+$AZ154))*(PW154*(1+$PG154)+$PH154)/1000,($AW154*(1+$AZ154))*(PW154*(1+$PG154)+$PK154)/1000)</f>
        <v>5.1861774627151078</v>
      </c>
      <c r="QK154" s="57" t="e">
        <f>IF($PI154=1,($AW154*(1+$AY154))*(PX154*(1+$PG154)+$PH154)/1000,($AW154*(1+$AZ154))*(PX154*(1+$PG154)+$PK154+Tabelle2[[#This Row],[Premium VW 2023]])/1000)</f>
        <v>#REF!</v>
      </c>
      <c r="QL154" s="57" t="e">
        <f t="shared" si="89"/>
        <v>#REF!</v>
      </c>
      <c r="QM154" s="57" t="e">
        <f t="shared" si="90"/>
        <v>#REF!</v>
      </c>
      <c r="QN154" s="57" t="e">
        <f t="shared" si="91"/>
        <v>#REF!</v>
      </c>
      <c r="QO154" s="57" t="e">
        <f t="shared" si="92"/>
        <v>#REF!</v>
      </c>
      <c r="QP154" s="57" t="e">
        <f t="shared" si="93"/>
        <v>#REF!</v>
      </c>
    </row>
    <row r="155" spans="1:458" ht="15" customHeight="1">
      <c r="A155" s="94" t="s">
        <v>828</v>
      </c>
      <c r="B155" s="94" t="s">
        <v>87</v>
      </c>
      <c r="C155" s="94" t="s">
        <v>1553</v>
      </c>
      <c r="D155" s="2" t="s">
        <v>108</v>
      </c>
      <c r="E155" s="173" t="s">
        <v>304</v>
      </c>
      <c r="F155" s="2" t="s">
        <v>304</v>
      </c>
      <c r="G155" s="2" t="s">
        <v>304</v>
      </c>
      <c r="H155" s="2" t="s">
        <v>1557</v>
      </c>
      <c r="I155" s="188" t="s">
        <v>372</v>
      </c>
      <c r="J155" s="2" t="s">
        <v>1400</v>
      </c>
      <c r="K155" s="2" t="s">
        <v>28</v>
      </c>
      <c r="L155" s="2" t="s">
        <v>28</v>
      </c>
      <c r="M155" s="2" t="s">
        <v>404</v>
      </c>
      <c r="N155" s="6"/>
      <c r="O155" s="6"/>
      <c r="P155" s="3"/>
      <c r="Q155" s="2"/>
      <c r="R155" s="2"/>
      <c r="S155" s="2"/>
      <c r="T155" s="94" t="s">
        <v>1282</v>
      </c>
      <c r="U155" s="2" t="s">
        <v>14</v>
      </c>
      <c r="V155" s="2"/>
      <c r="W155" s="2"/>
      <c r="X155" s="94"/>
      <c r="Y155" s="2" t="s">
        <v>235</v>
      </c>
      <c r="Z155" s="94" t="s">
        <v>261</v>
      </c>
      <c r="AA155" s="1" t="s">
        <v>405</v>
      </c>
      <c r="AB155" s="6"/>
      <c r="AC155" s="79"/>
      <c r="AD155" s="2"/>
      <c r="AE155" s="2"/>
      <c r="AF155" s="2" t="s">
        <v>119</v>
      </c>
      <c r="AG155" s="2"/>
      <c r="AH155" s="2"/>
      <c r="AI155" s="2"/>
      <c r="AJ155" s="2" t="s">
        <v>120</v>
      </c>
      <c r="AK155" s="21"/>
      <c r="AL155" s="13"/>
      <c r="AM155" s="13"/>
      <c r="AN155" s="13"/>
      <c r="AO155" s="13"/>
      <c r="AP155" s="13">
        <v>1</v>
      </c>
      <c r="AQ155" s="42"/>
      <c r="AR155" s="37">
        <v>1.27</v>
      </c>
      <c r="AS155" s="13">
        <v>1.27</v>
      </c>
      <c r="AT155" s="13">
        <v>1.27</v>
      </c>
      <c r="AU155" s="13">
        <v>1.27</v>
      </c>
      <c r="AV155" s="13">
        <v>1.27</v>
      </c>
      <c r="AW155" s="33">
        <v>1.27</v>
      </c>
      <c r="AX155" s="193"/>
      <c r="AY155" s="36">
        <v>0.2</v>
      </c>
      <c r="AZ155" s="36">
        <v>0.2</v>
      </c>
      <c r="BA155" s="96">
        <v>0</v>
      </c>
      <c r="BB155" s="96">
        <v>0</v>
      </c>
      <c r="BC155" s="96">
        <v>0</v>
      </c>
      <c r="BD155" s="96">
        <v>0</v>
      </c>
      <c r="BE155" s="133">
        <v>0</v>
      </c>
      <c r="BF155" s="133">
        <v>0</v>
      </c>
      <c r="BG155" s="133">
        <v>0</v>
      </c>
      <c r="BH155" s="133">
        <v>0</v>
      </c>
      <c r="BI155" s="133">
        <v>0</v>
      </c>
      <c r="BJ155" s="133">
        <v>0</v>
      </c>
      <c r="BK155" s="133">
        <v>0</v>
      </c>
      <c r="BL155" s="133">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5">
        <f>SUM(Tabelle2[[#This Row],[Jan 22 CF]:[Mar 22 CF]])</f>
        <v>0</v>
      </c>
      <c r="CL155" s="95">
        <f>SUM(Tabelle2[[#This Row],[Apr 22 CF]:[Jun 22 CF]])</f>
        <v>0</v>
      </c>
      <c r="CM155" s="95">
        <f>SUM(Tabelle2[[#This Row],[Jul 22 CF]:[Sep 22 CF]])</f>
        <v>0</v>
      </c>
      <c r="CN155" s="95">
        <f>SUM(Tabelle2[[#This Row],[Oct 22 CF]:[Dec 22 CF]])</f>
        <v>0</v>
      </c>
      <c r="CO155" s="95">
        <f>SUM(Tabelle2[[#This Row],[Jan 23 CF]:[Mar 23 CF]])</f>
        <v>0</v>
      </c>
      <c r="CP155" s="95">
        <f>SUM(Tabelle2[[#This Row],[Apr 23 CF]:[Jun 23 CF]])</f>
        <v>0</v>
      </c>
      <c r="CQ155" s="95">
        <f>SUM(Tabelle2[[#This Row],[Jul 23 CF]:[Sep 23 CF]])</f>
        <v>0</v>
      </c>
      <c r="CR155" s="95">
        <f>SUM(Tabelle2[[#This Row],[Oct 23 CF]:[Dec 23 CF]])</f>
        <v>0</v>
      </c>
      <c r="CS155" s="95">
        <f>SUM(Tabelle2[[#This Row],[Jan 24 CF]:[Mar 24 CF]])</f>
        <v>0</v>
      </c>
      <c r="CT155" s="95">
        <f>SUM(Tabelle2[[#This Row],[Apr 24 CF]:[Jun 24 CF]])</f>
        <v>0</v>
      </c>
      <c r="CU155" s="95">
        <f>SUM(Tabelle2[[#This Row],[Jul 24 CF]:[Sep 24 CF]])</f>
        <v>0</v>
      </c>
      <c r="CV155" s="95">
        <f>SUM(Tabelle2[[#This Row],[Oct 24 CF]:[Dec 24 CF]])</f>
        <v>0</v>
      </c>
      <c r="CW155" s="98">
        <v>0</v>
      </c>
      <c r="CX155" s="275">
        <v>0</v>
      </c>
      <c r="CY155" s="98">
        <v>0</v>
      </c>
      <c r="CZ155" s="52">
        <v>0</v>
      </c>
      <c r="DA155" s="52">
        <f>SUM(Tabelle2[[#This Row],[Jan 22 CF]:[Dec 22 CF]])</f>
        <v>0</v>
      </c>
      <c r="DB155" s="98">
        <f>SUM(Tabelle2[[#This Row],[Jan 23 CF]:[Dec 23 CF]])</f>
        <v>0</v>
      </c>
      <c r="DC155" s="98">
        <f>SUM(Tabelle2[[#This Row],[Jan 24 CF]:[Dec 24 CF]])</f>
        <v>0</v>
      </c>
      <c r="DD155" s="98">
        <v>0</v>
      </c>
      <c r="DE155" s="98">
        <v>0</v>
      </c>
      <c r="DF155" s="98">
        <v>0</v>
      </c>
      <c r="DG155" s="98">
        <v>0</v>
      </c>
      <c r="DH155" s="98">
        <v>0</v>
      </c>
      <c r="DI155" s="98">
        <v>0</v>
      </c>
      <c r="DJ155" s="98">
        <v>0</v>
      </c>
      <c r="DK155" s="98">
        <v>0</v>
      </c>
      <c r="DL155" s="98">
        <v>0</v>
      </c>
      <c r="DM155" s="98">
        <v>0</v>
      </c>
      <c r="DN155" s="95"/>
      <c r="DO155" s="95"/>
      <c r="DP155" s="226">
        <v>0.95</v>
      </c>
      <c r="DQ155" s="226">
        <v>0.92500000000000004</v>
      </c>
      <c r="DR155" s="226">
        <v>0.8</v>
      </c>
      <c r="DS155" s="226">
        <v>0.85</v>
      </c>
      <c r="DT155" s="226">
        <v>0.9</v>
      </c>
      <c r="DU155" s="226">
        <v>0.9</v>
      </c>
      <c r="DV155" s="226">
        <v>0.9</v>
      </c>
      <c r="DW155" s="226">
        <v>0.9</v>
      </c>
      <c r="DX155" s="226">
        <v>0.9</v>
      </c>
      <c r="DY155" s="226">
        <v>0.9</v>
      </c>
      <c r="DZ155" s="226">
        <v>0.9</v>
      </c>
      <c r="EA155" s="226">
        <v>0.88</v>
      </c>
      <c r="EB155" s="226">
        <v>0.9</v>
      </c>
      <c r="EC155" s="226">
        <v>0.93</v>
      </c>
      <c r="ED155" s="226">
        <v>0.93</v>
      </c>
      <c r="EE155" s="226">
        <v>0.9</v>
      </c>
      <c r="EF155" s="316">
        <v>0.9</v>
      </c>
      <c r="EG155" s="316">
        <v>0.9</v>
      </c>
      <c r="EH155" s="316">
        <v>0.9</v>
      </c>
      <c r="EI155" s="226">
        <v>0.95</v>
      </c>
      <c r="EJ155" s="226">
        <v>0.95</v>
      </c>
      <c r="EK155" s="226">
        <v>0.95</v>
      </c>
      <c r="EL155" s="226">
        <v>0.97499999999999998</v>
      </c>
      <c r="EM155" s="226">
        <v>0.95</v>
      </c>
      <c r="EN155" s="226">
        <v>0.9</v>
      </c>
      <c r="EO155" s="226">
        <v>0.9</v>
      </c>
      <c r="EP155" s="226">
        <v>0.9</v>
      </c>
      <c r="EQ155" s="226">
        <v>0.9</v>
      </c>
      <c r="ER155" s="226">
        <v>0.9</v>
      </c>
      <c r="ES155" s="226">
        <v>0.9</v>
      </c>
      <c r="ET155" s="226">
        <v>0.9</v>
      </c>
      <c r="EU155" s="226">
        <v>0.9</v>
      </c>
      <c r="EV155" s="226">
        <v>0.9</v>
      </c>
      <c r="EW155" s="226">
        <v>0.9</v>
      </c>
      <c r="EX155" s="226">
        <v>0.9</v>
      </c>
      <c r="EY155" s="226">
        <v>0.9</v>
      </c>
      <c r="EZ155" s="316">
        <v>0.9</v>
      </c>
      <c r="FA155" s="226">
        <v>0.9</v>
      </c>
      <c r="FB155" s="226">
        <v>0.85</v>
      </c>
      <c r="FC155" s="226">
        <v>0.85</v>
      </c>
      <c r="FD155" s="226">
        <v>0.85</v>
      </c>
      <c r="FE155" s="226">
        <v>0.85</v>
      </c>
      <c r="FF155" s="226">
        <v>0.85</v>
      </c>
      <c r="FG155" s="226">
        <v>0.85</v>
      </c>
      <c r="FH155" s="226">
        <v>0.85</v>
      </c>
      <c r="FI155" s="226">
        <v>0.85</v>
      </c>
      <c r="FJ155" s="226">
        <v>0.85</v>
      </c>
      <c r="FK155" s="226">
        <v>0.85</v>
      </c>
      <c r="FL155" s="226">
        <v>0.85</v>
      </c>
      <c r="FM155" s="195">
        <f t="shared" si="114"/>
        <v>0</v>
      </c>
      <c r="FN155" s="195">
        <f t="shared" si="115"/>
        <v>0</v>
      </c>
      <c r="FO155" s="195">
        <f t="shared" si="116"/>
        <v>0</v>
      </c>
      <c r="FP155" s="195">
        <f t="shared" si="117"/>
        <v>0</v>
      </c>
      <c r="FQ155" s="195">
        <f t="shared" si="118"/>
        <v>0</v>
      </c>
      <c r="FR155" s="195">
        <f t="shared" si="119"/>
        <v>0</v>
      </c>
      <c r="FS155" s="195">
        <f t="shared" si="120"/>
        <v>0</v>
      </c>
      <c r="FT155" s="95">
        <f t="shared" si="121"/>
        <v>0</v>
      </c>
      <c r="FU155" s="95">
        <f t="shared" si="122"/>
        <v>0</v>
      </c>
      <c r="FV155" s="95">
        <f t="shared" si="123"/>
        <v>0</v>
      </c>
      <c r="FW155" s="95">
        <f t="shared" si="124"/>
        <v>0</v>
      </c>
      <c r="FX155" s="95">
        <f t="shared" si="125"/>
        <v>0</v>
      </c>
      <c r="FY155" s="95">
        <f t="shared" si="126"/>
        <v>0</v>
      </c>
      <c r="FZ155" s="95">
        <f t="shared" si="127"/>
        <v>0</v>
      </c>
      <c r="GA155" s="95">
        <f t="shared" si="107"/>
        <v>0</v>
      </c>
      <c r="GB155" s="95">
        <f t="shared" si="108"/>
        <v>0</v>
      </c>
      <c r="GC155" s="95">
        <f t="shared" si="109"/>
        <v>0</v>
      </c>
      <c r="GD155" s="95">
        <f t="shared" si="110"/>
        <v>0</v>
      </c>
      <c r="GE155" s="95">
        <f t="shared" si="111"/>
        <v>0</v>
      </c>
      <c r="GF155" s="95">
        <f t="shared" si="112"/>
        <v>0</v>
      </c>
      <c r="GG155" s="95">
        <f t="shared" si="113"/>
        <v>0</v>
      </c>
      <c r="GH155" s="95">
        <f t="shared" si="128"/>
        <v>0</v>
      </c>
      <c r="GI155" s="95">
        <f>BW155*Tabelle2[[#This Row],[Nov 2023 AF]]</f>
        <v>0</v>
      </c>
      <c r="GJ155" s="95">
        <f>BX155*Tabelle2[[#This Row],[Dec 2023 AF]]</f>
        <v>0</v>
      </c>
      <c r="GK155" s="95">
        <f>BY155*Tabelle2[[#This Row],[Jan 2024 AF]]</f>
        <v>0</v>
      </c>
      <c r="GL155" s="95">
        <f>BZ155*Tabelle2[[#This Row],[Feb 2024 AF]]</f>
        <v>0</v>
      </c>
      <c r="GM155" s="95">
        <f>CA155*Tabelle2[[#This Row],[Mar 2024 AF]]</f>
        <v>0</v>
      </c>
      <c r="GN155" s="95">
        <f>CB155*Tabelle2[[#This Row],[Apr 2024 AF]]</f>
        <v>0</v>
      </c>
      <c r="GO155" s="95">
        <f>CC155*Tabelle2[[#This Row],[May 2024 AF]]</f>
        <v>0</v>
      </c>
      <c r="GP155" s="95">
        <f>CD155*Tabelle2[[#This Row],[Jun 2024 AF]]</f>
        <v>0</v>
      </c>
      <c r="GQ155" s="95">
        <f>CE155*Tabelle2[[#This Row],[Jul 2024 AF]]</f>
        <v>0</v>
      </c>
      <c r="GR155" s="95">
        <f>CF155*Tabelle2[[#This Row],[Aug 2024 AF]]</f>
        <v>0</v>
      </c>
      <c r="GS155" s="95">
        <f>CG155*Tabelle2[[#This Row],[Sep 2024 AF]]</f>
        <v>0</v>
      </c>
      <c r="GT155" s="95">
        <f>CH155*Tabelle2[[#This Row],[Oct 2024 AF]]</f>
        <v>0</v>
      </c>
      <c r="GU155" s="95">
        <f>CI155*Tabelle2[[#This Row],[Nov 2024 AF]]</f>
        <v>0</v>
      </c>
      <c r="GV155" s="95">
        <f>CJ155*Tabelle2[[#This Row],[Dec 2024 AF]]</f>
        <v>0</v>
      </c>
      <c r="GW155" s="95">
        <f>SUM(Tabelle2[[#This Row],[Jan 22 NF]:[Mar 22 NF]])</f>
        <v>0</v>
      </c>
      <c r="GX155" s="95">
        <f>SUM(Tabelle2[[#This Row],[Apr 22 NF]:[Jun 22 NF]])</f>
        <v>0</v>
      </c>
      <c r="GY155" s="95">
        <f>SUM(Tabelle2[[#This Row],[Jul 22 NF]:[Sep 22 NF]])</f>
        <v>0</v>
      </c>
      <c r="GZ155" s="95">
        <f>SUM(Tabelle2[[#This Row],[Oct 22 NF]:[Dec 22 NF]])</f>
        <v>0</v>
      </c>
      <c r="HA155" s="98">
        <f>SUM(Tabelle2[[#This Row],[Jan 23 NF]:[Mar 23 NF]])</f>
        <v>0</v>
      </c>
      <c r="HB155" s="98">
        <f>SUM(Tabelle2[[#This Row],[Apr 23 NF]:[Jun 23 NF]])</f>
        <v>0</v>
      </c>
      <c r="HC155" s="98">
        <f>SUM(Tabelle2[[#This Row],[Jul 23 NF]:[Sep 23 NF]])</f>
        <v>0</v>
      </c>
      <c r="HD155" s="98">
        <f>SUM(Tabelle2[[#This Row],[Oct 23 NF]:[Dec 23 NF]])</f>
        <v>0</v>
      </c>
      <c r="HE155" s="95">
        <f>SUM(Tabelle2[[#This Row],[Jan 24 NF]:[Mar 24 NF]])</f>
        <v>0</v>
      </c>
      <c r="HF155" s="98">
        <f>SUM(Tabelle2[[#This Row],[Apr 24 NF]:[Jun 24 NF]])</f>
        <v>0</v>
      </c>
      <c r="HG155" s="98">
        <f>SUM(Tabelle2[[#This Row],[Jul 24 NF]:[Sep 24 NF]])</f>
        <v>0</v>
      </c>
      <c r="HH155" s="98">
        <f>SUM(Tabelle2[[#This Row],[Oct 24 NF]:[Dec 24 NF]])</f>
        <v>0</v>
      </c>
      <c r="HI155" s="95">
        <v>0</v>
      </c>
      <c r="HJ155" s="95">
        <v>0</v>
      </c>
      <c r="HK155" s="95">
        <v>0</v>
      </c>
      <c r="HL155" s="95">
        <v>0</v>
      </c>
      <c r="HM155" s="95">
        <v>0</v>
      </c>
      <c r="HN155" s="95">
        <v>0</v>
      </c>
      <c r="HO155" s="95">
        <v>0</v>
      </c>
      <c r="HP155" s="95">
        <v>0</v>
      </c>
      <c r="HQ155" s="95">
        <v>0</v>
      </c>
      <c r="HR155" s="95">
        <v>0</v>
      </c>
      <c r="HS155" s="95">
        <v>0</v>
      </c>
      <c r="HT155" s="95">
        <v>0</v>
      </c>
      <c r="HU155" s="95">
        <v>0</v>
      </c>
      <c r="HV155" s="98">
        <v>0</v>
      </c>
      <c r="HW155" s="98">
        <v>0</v>
      </c>
      <c r="HX155" s="98">
        <v>0</v>
      </c>
      <c r="HY155" s="98">
        <v>0</v>
      </c>
      <c r="HZ155" s="98">
        <f>SUM(Tabelle2[[#This Row],[Jan 22 NF]:[Dec 22 NF]])</f>
        <v>0</v>
      </c>
      <c r="IA155" s="98">
        <f>SUM(Tabelle2[[#This Row],[Jan 23 NF]:[Dec 23 NF]])</f>
        <v>0</v>
      </c>
      <c r="IB155" s="98">
        <f>SUM(Tabelle2[[#This Row],[Jan 24 NF]:[Dec 24 NF]])</f>
        <v>0</v>
      </c>
      <c r="IC155" s="98">
        <f>IFERROR(Tabelle2[[#This Row],[2025 CF]]*Tabelle2[[#This Row],[2025 AF]],0)</f>
        <v>0</v>
      </c>
      <c r="ID155" s="98">
        <f>IFERROR(Tabelle2[[#This Row],[2026 CF]]*Tabelle2[[#This Row],[2026 AF]],0)</f>
        <v>0</v>
      </c>
      <c r="IE155" s="98">
        <f>IFERROR(Tabelle2[[#This Row],[2027 CF]]*Tabelle2[[#This Row],[2027 AF]],0)</f>
        <v>0</v>
      </c>
      <c r="IF155" s="98">
        <f>IFERROR(Tabelle2[[#This Row],[2028 CF]]*Tabelle2[[#This Row],[2028 AF]],0)</f>
        <v>0</v>
      </c>
      <c r="IG155" s="98">
        <f>IFERROR(Tabelle2[[#This Row],[2029 CF]]*Tabelle2[[#This Row],[2029 AF]],0)</f>
        <v>0</v>
      </c>
      <c r="IH155" s="98">
        <f>IFERROR(Tabelle2[[#This Row],[2030 CF]]*Tabelle2[[#This Row],[2030 AF]],0)</f>
        <v>0</v>
      </c>
      <c r="II155" s="98">
        <f>IFERROR(Tabelle2[[#This Row],[2031 CF]]*Tabelle2[[#This Row],[2031 AF]],0)</f>
        <v>0</v>
      </c>
      <c r="IJ155" s="98">
        <f>IFERROR(Tabelle2[[#This Row],[2032 CF]]*Tabelle2[[#This Row],[2032 AF]],0)</f>
        <v>0</v>
      </c>
      <c r="IK155" s="98">
        <f>IFERROR(Tabelle2[[#This Row],[2033 CF]]*Tabelle2[[#This Row],[2033 AF]],0)</f>
        <v>0</v>
      </c>
      <c r="IL155" s="98">
        <f>IFERROR(Tabelle2[[#This Row],[2034 CF]]*Tabelle2[[#This Row],[2034 AF]],0)</f>
        <v>0</v>
      </c>
      <c r="IM155" s="98">
        <f>IFERROR(Tabelle2[[#This Row],[2035 CF]]*Tabelle2[[#This Row],[2035 AF]],0)</f>
        <v>0</v>
      </c>
      <c r="IN155" s="51">
        <v>0</v>
      </c>
      <c r="IO155" s="51">
        <v>0</v>
      </c>
      <c r="IP155" s="51">
        <v>0</v>
      </c>
      <c r="IQ155" s="51">
        <v>0</v>
      </c>
      <c r="IR155" s="51">
        <v>0</v>
      </c>
      <c r="IS155" s="51">
        <v>0</v>
      </c>
      <c r="IT155" s="51">
        <v>0</v>
      </c>
      <c r="IU155" s="51">
        <v>0</v>
      </c>
      <c r="IV155" s="51">
        <v>0</v>
      </c>
      <c r="IW155" s="51">
        <v>0</v>
      </c>
      <c r="IX155" s="51">
        <v>0</v>
      </c>
      <c r="IY155" s="51">
        <v>0</v>
      </c>
      <c r="IZ155" s="199">
        <v>0</v>
      </c>
      <c r="JA155" s="199">
        <v>0</v>
      </c>
      <c r="JB155" s="199">
        <v>0</v>
      </c>
      <c r="JC155" s="199">
        <v>0</v>
      </c>
      <c r="JD155" s="199">
        <v>0</v>
      </c>
      <c r="JE155" s="196">
        <v>0</v>
      </c>
      <c r="JF155" s="196">
        <v>0</v>
      </c>
      <c r="JG155" s="196">
        <v>0</v>
      </c>
      <c r="JH155" s="196">
        <v>0</v>
      </c>
      <c r="JI155" s="196">
        <v>0</v>
      </c>
      <c r="JJ155" s="196">
        <v>0</v>
      </c>
      <c r="JK155" s="196">
        <v>0</v>
      </c>
      <c r="JL155" s="196">
        <v>0</v>
      </c>
      <c r="JM155" s="196">
        <v>0</v>
      </c>
      <c r="JN155" s="196">
        <v>0</v>
      </c>
      <c r="JO155" s="196">
        <v>0</v>
      </c>
      <c r="JP155" s="196">
        <v>0</v>
      </c>
      <c r="JQ155" s="196">
        <f>SUM(Tabelle2[[#This Row],[Jan-23B]:[Mar-23B]])</f>
        <v>0</v>
      </c>
      <c r="JR155" s="196">
        <f>SUM(Tabelle2[[#This Row],[Apr-23B]:[Jun-23B]])</f>
        <v>0</v>
      </c>
      <c r="JS155" s="196">
        <f>SUM(Tabelle2[[#This Row],[Jul-23B]:[Sep-23B]])</f>
        <v>0</v>
      </c>
      <c r="JT155" s="196">
        <f>SUM(Tabelle2[[#This Row],[Oct-23B]:[Dec-23B]])</f>
        <v>0</v>
      </c>
      <c r="JU155" s="196">
        <f>SUM(Tabelle2[[#This Row],[1Q23 B1]:[4Q23 B]])</f>
        <v>0</v>
      </c>
      <c r="JV155" s="196">
        <v>0</v>
      </c>
      <c r="JW155" s="196">
        <v>0</v>
      </c>
      <c r="JX155" s="196">
        <v>0</v>
      </c>
      <c r="JY155" s="196">
        <v>0</v>
      </c>
      <c r="JZ155" s="196">
        <v>0</v>
      </c>
      <c r="KA155" s="196">
        <v>0</v>
      </c>
      <c r="KB155" s="196">
        <v>0</v>
      </c>
      <c r="KC155" s="196">
        <v>0</v>
      </c>
      <c r="KD155" s="196">
        <v>0</v>
      </c>
      <c r="KE155" s="196">
        <v>0</v>
      </c>
      <c r="KF155" s="196" t="str">
        <f>IF(SUM(Tabelle2[[#This Row],[2018 NF]:[2028 NF]],Tabelle2[[#This Row],[2023 B]])&gt;0,"yes","no")</f>
        <v>no</v>
      </c>
      <c r="KG155" s="196">
        <f>IFERROR(INDEX(Tabelle2[[#Headers],[2005 NF]:[2034 NF]],MATCH(TRUE,INDEX(Tabelle2[[#This Row],[2005 NF]:[2034 NF]]&gt;1000,),0)),0)</f>
        <v>0</v>
      </c>
      <c r="KH155" s="196">
        <f>IFERROR(LOOKUP(2,1/(Tabelle2[[#This Row],[2005 NF]:[2035 NF]]&gt;1000),Tabelle2[[#Headers],[2005 NF]:[2035 NF]]),0)</f>
        <v>0</v>
      </c>
      <c r="KI155" s="196">
        <f>SUM(Tabelle2[[#This Row],[Jan 23 NF]:[Mar 23 NF]])</f>
        <v>0</v>
      </c>
      <c r="KJ155" s="196">
        <f>SUM(Tabelle2[[#This Row],[Jan-23B]:[Mar-23B]])</f>
        <v>0</v>
      </c>
      <c r="KK155" s="52">
        <v>0</v>
      </c>
      <c r="KL155" s="52">
        <v>0</v>
      </c>
      <c r="KM155" s="52">
        <v>0</v>
      </c>
      <c r="KN155" s="52">
        <v>0</v>
      </c>
      <c r="KO155" s="52">
        <v>0</v>
      </c>
      <c r="KP155" s="52">
        <v>0</v>
      </c>
      <c r="KQ155" s="52">
        <v>0</v>
      </c>
      <c r="KR155" s="52">
        <v>0</v>
      </c>
      <c r="KS155" s="52">
        <v>0</v>
      </c>
      <c r="KT155" s="52">
        <v>0</v>
      </c>
      <c r="KU155" s="52">
        <v>0</v>
      </c>
      <c r="KV155" s="52">
        <v>0</v>
      </c>
      <c r="KW155" s="52">
        <v>0</v>
      </c>
      <c r="KX155" s="52">
        <v>0</v>
      </c>
      <c r="KY155" s="52">
        <v>0</v>
      </c>
      <c r="KZ155" s="52">
        <v>0</v>
      </c>
      <c r="LA155" s="52" t="e">
        <f>$AV155*2.204623/#REF!*$AP155*Tabelle2[[#This Row],[May 23 NF]]</f>
        <v>#REF!</v>
      </c>
      <c r="LB155" s="52" t="e">
        <f>$AV155*2.204623/#REF!*$AP155*Tabelle2[[#This Row],[Jun 23 NF]]</f>
        <v>#REF!</v>
      </c>
      <c r="LC155" s="52" t="e">
        <f>$AV155*2.204623/#REF!*$AP155*Tabelle2[[#This Row],[Jul 23 NF]]</f>
        <v>#REF!</v>
      </c>
      <c r="LD155" s="52" t="e">
        <f>$AV155*2.204623/#REF!*$AP155*Tabelle2[[#This Row],[Aug 23 NF]]</f>
        <v>#REF!</v>
      </c>
      <c r="LE155" s="52" t="e">
        <f>$AV155*2.204623/#REF!*$AP155*Tabelle2[[#This Row],[Sep 23 NF]]</f>
        <v>#REF!</v>
      </c>
      <c r="LF155" s="52" t="e">
        <f>$AV155*2.204623/#REF!*$AP155*Tabelle2[[#This Row],[Oct 23 NF]]</f>
        <v>#REF!</v>
      </c>
      <c r="LG155" s="52" t="e">
        <f>$AV155*2.204623/#REF!*$AP155*Tabelle2[[#This Row],[Nov 23 NF]]</f>
        <v>#REF!</v>
      </c>
      <c r="LH155" s="52" t="e">
        <f>$AV155*2.204623/#REF!*$AP155*Tabelle2[[#This Row],[Dec 23 NF]]</f>
        <v>#REF!</v>
      </c>
      <c r="LI155" s="52" t="e">
        <f>$AV155*2.204623/#REF!*$AP155*Tabelle2[[#This Row],[Jan 24 NF]]</f>
        <v>#REF!</v>
      </c>
      <c r="LJ155" s="52" t="e">
        <f>$AV155*2.204623/#REF!*$AP155*Tabelle2[[#This Row],[Feb 24 NF]]</f>
        <v>#REF!</v>
      </c>
      <c r="LK155" s="52" t="e">
        <f>$AV155*2.204623/#REF!*$AP155*Tabelle2[[#This Row],[Mar 24 NF]]</f>
        <v>#REF!</v>
      </c>
      <c r="LL155" s="52" t="e">
        <f>$AV155*2.204623/#REF!*$AP155*Tabelle2[[#This Row],[Apr 24 NF]]</f>
        <v>#REF!</v>
      </c>
      <c r="LM155" s="52" t="e">
        <f>$AV155*2.204623/#REF!*$AP155*Tabelle2[[#This Row],[May 24 NF]]</f>
        <v>#REF!</v>
      </c>
      <c r="LN155" s="52" t="e">
        <f>$AV155*2.204623/#REF!*$AP155*Tabelle2[[#This Row],[Jun 24 NF]]</f>
        <v>#REF!</v>
      </c>
      <c r="LO155" s="52" t="e">
        <f>$AV155*2.204623/#REF!*$AP155*Tabelle2[[#This Row],[Jul 24 NF]]</f>
        <v>#REF!</v>
      </c>
      <c r="LP155" s="52" t="e">
        <f>$AV155*2.204623/#REF!*$AP155*Tabelle2[[#This Row],[Aug 24 NF]]</f>
        <v>#REF!</v>
      </c>
      <c r="LQ155" s="52" t="e">
        <f>$AV155*2.204623/#REF!*$AP155*Tabelle2[[#This Row],[Sep 24 NF]]</f>
        <v>#REF!</v>
      </c>
      <c r="LR155" s="52" t="e">
        <f>$AV155*2.204623/#REF!*$AP155*Tabelle2[[#This Row],[Oct 24 NF]]</f>
        <v>#REF!</v>
      </c>
      <c r="LS155" s="52" t="e">
        <f>$AV155*2.204623/#REF!*$AP155*Tabelle2[[#This Row],[Nov 24 NF]]</f>
        <v>#REF!</v>
      </c>
      <c r="LT155" s="52" t="e">
        <f>$AV155*2.204623/#REF!*$AP155*Tabelle2[[#This Row],[Dec 24 NF]]</f>
        <v>#REF!</v>
      </c>
      <c r="LU155" s="198">
        <f>SUM(Tabelle2[[#This Row],[Jan 22 EV]:[Mar 22 EV]])</f>
        <v>0</v>
      </c>
      <c r="LV155" s="198">
        <f>SUM(Tabelle2[[#This Row],[Apr 22 EV]:[Jun 22 EV]])</f>
        <v>0</v>
      </c>
      <c r="LW155" s="198">
        <f>SUM(Tabelle2[[#This Row],[Jul 22 EV]:[Sep 22 EV]])</f>
        <v>0</v>
      </c>
      <c r="LX155" s="198">
        <f>SUM(Tabelle2[[#This Row],[Oct 22 EV]:[Dec 22 EV]])</f>
        <v>0</v>
      </c>
      <c r="LY155" s="198">
        <f>SUM(Tabelle2[[#This Row],[Jan 23 EV]:[Mar 23 EV]])</f>
        <v>0</v>
      </c>
      <c r="LZ155" s="198" t="e">
        <f>SUM(Tabelle2[[#This Row],[Apr 23 EV]:[Jun 23 EV]])</f>
        <v>#REF!</v>
      </c>
      <c r="MA155" s="198" t="e">
        <f>SUM(Tabelle2[[#This Row],[Jul 23 EV]:[Sep 23 EV]])</f>
        <v>#REF!</v>
      </c>
      <c r="MB155" s="198" t="e">
        <f>SUM(Tabelle2[[#This Row],[Oct 23 EV]:[Dec 23 EV]])</f>
        <v>#REF!</v>
      </c>
      <c r="MC155" s="198" t="e">
        <f>SUM(Tabelle2[[#This Row],[Jan 24 EV]:[Mar 24 EV]])</f>
        <v>#REF!</v>
      </c>
      <c r="MD155" s="198" t="e">
        <f>SUM(Tabelle2[[#This Row],[Apr 24 EV]:[Jun 24 EV]])</f>
        <v>#REF!</v>
      </c>
      <c r="ME155" s="198" t="e">
        <f>SUM(Tabelle2[[#This Row],[Jul 24 EV]:[Sep 24 EV]])</f>
        <v>#REF!</v>
      </c>
      <c r="MF155" s="198" t="e">
        <f>SUM(Tabelle2[[#This Row],[Oct 24 EV]:[Dec 24 EV]])</f>
        <v>#REF!</v>
      </c>
      <c r="MG155" s="95">
        <v>0</v>
      </c>
      <c r="MH155" s="95">
        <v>0</v>
      </c>
      <c r="MI155" s="95">
        <v>0</v>
      </c>
      <c r="MJ155" s="95">
        <v>0</v>
      </c>
      <c r="MK155" s="95">
        <v>0</v>
      </c>
      <c r="ML155" s="95">
        <v>0</v>
      </c>
      <c r="MM155" s="95">
        <v>0</v>
      </c>
      <c r="MN155" s="95">
        <v>0</v>
      </c>
      <c r="MO155" s="95">
        <v>0</v>
      </c>
      <c r="MP155" s="98">
        <v>0</v>
      </c>
      <c r="MQ155" s="98" t="e">
        <f>$AS155*2.204623/#REF!*$AP155*HU155</f>
        <v>#REF!</v>
      </c>
      <c r="MR155" s="98" t="e">
        <f>$AT155*2.204623/#REF!*$AP155*HV155</f>
        <v>#REF!</v>
      </c>
      <c r="MS155" s="98">
        <v>0</v>
      </c>
      <c r="MT155" s="98">
        <v>0</v>
      </c>
      <c r="MU155" s="98">
        <v>0</v>
      </c>
      <c r="MV155" s="98">
        <f>SUM(Tabelle2[[#This Row],[Jan 22 EV]:[Dec 22 EV]])</f>
        <v>0</v>
      </c>
      <c r="MW155" s="98" t="e">
        <f>SUM(Tabelle2[[#This Row],[Jan 23 EV]:[Dec 23 EV]])</f>
        <v>#REF!</v>
      </c>
      <c r="MX155" s="98" t="e">
        <f>SUM(Tabelle2[[#This Row],[Jan 24 EV]:[Dec 24 EV]])</f>
        <v>#REF!</v>
      </c>
      <c r="MY155" s="98">
        <f t="shared" si="95"/>
        <v>0</v>
      </c>
      <c r="MZ155" s="98">
        <f t="shared" si="96"/>
        <v>0</v>
      </c>
      <c r="NA155" s="98">
        <f t="shared" si="97"/>
        <v>0</v>
      </c>
      <c r="NB155" s="98">
        <f t="shared" si="98"/>
        <v>0</v>
      </c>
      <c r="NC155" s="52">
        <v>0</v>
      </c>
      <c r="ND155" s="52">
        <v>0</v>
      </c>
      <c r="NE155" s="52">
        <v>0</v>
      </c>
      <c r="NF155" s="52">
        <v>0</v>
      </c>
      <c r="NG155" s="52">
        <v>0</v>
      </c>
      <c r="NH155" s="52">
        <v>0</v>
      </c>
      <c r="NI155" s="52">
        <v>0</v>
      </c>
      <c r="NJ155" s="52">
        <v>0</v>
      </c>
      <c r="NK155" s="52">
        <v>0</v>
      </c>
      <c r="NL155" s="52">
        <v>0</v>
      </c>
      <c r="NM155" s="52">
        <v>0</v>
      </c>
      <c r="NN155" s="52">
        <v>0</v>
      </c>
      <c r="NO155" s="198">
        <f t="shared" si="102"/>
        <v>0</v>
      </c>
      <c r="NP155" s="198">
        <f t="shared" si="103"/>
        <v>0</v>
      </c>
      <c r="NQ155" s="198">
        <f t="shared" si="104"/>
        <v>0</v>
      </c>
      <c r="NR155" s="198">
        <f t="shared" si="105"/>
        <v>0</v>
      </c>
      <c r="NS155" s="198">
        <f t="shared" si="106"/>
        <v>0</v>
      </c>
      <c r="NT155" s="198">
        <v>0</v>
      </c>
      <c r="NU155" s="198">
        <v>0</v>
      </c>
      <c r="NV155" s="198">
        <v>0</v>
      </c>
      <c r="NW155" s="198">
        <v>0</v>
      </c>
      <c r="NX155" s="198">
        <v>0</v>
      </c>
      <c r="NY155" s="198">
        <v>0</v>
      </c>
      <c r="NZ155" s="198">
        <v>0</v>
      </c>
      <c r="OA155" s="198">
        <v>0</v>
      </c>
      <c r="OB155" s="198">
        <v>0</v>
      </c>
      <c r="OC155" s="198">
        <v>0</v>
      </c>
      <c r="OD155" s="198">
        <v>0</v>
      </c>
      <c r="OE155" s="198">
        <v>0</v>
      </c>
      <c r="OF155" s="198">
        <f>SUM(Tabelle2[[#This Row],[Jan 23 B EV]:[Mar 23 B EV]])</f>
        <v>0</v>
      </c>
      <c r="OG155" s="198">
        <f>SUM(Tabelle2[[#This Row],[Apr 23 B EV]:[Jun 23 B EV]])</f>
        <v>0</v>
      </c>
      <c r="OH155" s="198">
        <f>SUM(Tabelle2[[#This Row],[Jul 23 B EV]:[Sep 23 B EV]])</f>
        <v>0</v>
      </c>
      <c r="OI155" s="198">
        <f>SUM(Tabelle2[[#This Row],[Oct 23 B EV]:[Dec 23 B EV]])</f>
        <v>0</v>
      </c>
      <c r="OJ155" s="198">
        <f>SUM(Tabelle2[[#This Row],[Jan 23 B EV]:[Dec 23 B EV]])</f>
        <v>0</v>
      </c>
      <c r="OK155" s="95"/>
      <c r="OL155" s="95"/>
      <c r="OM155" s="43" t="s">
        <v>973</v>
      </c>
      <c r="ON155" s="43">
        <v>0</v>
      </c>
      <c r="OO155" s="43">
        <v>0</v>
      </c>
      <c r="OP155" s="43">
        <v>0</v>
      </c>
      <c r="OQ155" s="95"/>
      <c r="OR155" s="95"/>
      <c r="OS155" s="95"/>
      <c r="OT155" s="95"/>
      <c r="OU155" s="95"/>
      <c r="OV155" s="95"/>
      <c r="OW155" s="95"/>
      <c r="OX155" s="198">
        <v>0</v>
      </c>
      <c r="OY155" s="198">
        <v>0</v>
      </c>
      <c r="OZ155" s="198">
        <v>0</v>
      </c>
      <c r="PA155" s="198">
        <v>0</v>
      </c>
      <c r="PB155" s="353">
        <v>0</v>
      </c>
      <c r="PC155" s="49" t="s">
        <v>57</v>
      </c>
      <c r="PD155" s="341" t="s">
        <v>40</v>
      </c>
      <c r="PE155" s="3" t="s">
        <v>159</v>
      </c>
      <c r="PF155" s="341" t="s">
        <v>39</v>
      </c>
      <c r="PG155" s="342">
        <v>0</v>
      </c>
      <c r="PH155" s="341">
        <v>0</v>
      </c>
      <c r="PI155" s="30">
        <v>1</v>
      </c>
      <c r="PJ155" s="30" t="s">
        <v>39</v>
      </c>
      <c r="PK155" s="30">
        <v>0</v>
      </c>
      <c r="PL155" s="30"/>
      <c r="PM155" s="12"/>
      <c r="PN155" s="341" t="s">
        <v>979</v>
      </c>
      <c r="PO155" s="12" t="s">
        <v>17</v>
      </c>
      <c r="PP155" s="200">
        <v>2579.1424208577623</v>
      </c>
      <c r="PQ155" s="56">
        <v>2390.5855887510174</v>
      </c>
      <c r="PR155" s="56">
        <v>2563.0833333333335</v>
      </c>
      <c r="PS155" s="56">
        <v>2595</v>
      </c>
      <c r="PT155" s="200">
        <v>2321.6666666666665</v>
      </c>
      <c r="PU155" s="200">
        <v>2229.5416666666665</v>
      </c>
      <c r="PV155" s="200">
        <v>2983.4976851851857</v>
      </c>
      <c r="PW155" s="200">
        <v>3542.4709444775326</v>
      </c>
      <c r="PX155" s="200" t="e">
        <f>IF($PI155=1,SUMIF(#REF!,$PF155,#REF!),SUMIF(#REF!,$PJ155,#REF!))</f>
        <v>#REF!</v>
      </c>
      <c r="PY155" s="200" t="e">
        <f>IF($PI155=1,SUMIF(#REF!,$PF155,#REF!),SUMIF(#REF!,$PJ155,#REF!))</f>
        <v>#REF!</v>
      </c>
      <c r="PZ155" s="200" t="e">
        <f>IF($PI155=1,SUMIF(#REF!,$PF155,#REF!),SUMIF(#REF!,$PJ155,#REF!))</f>
        <v>#REF!</v>
      </c>
      <c r="QA155" s="200" t="e">
        <f>IF($PI155=1,SUMIF(#REF!,$PF155,#REF!),SUMIF(#REF!,$PJ155,#REF!))</f>
        <v>#REF!</v>
      </c>
      <c r="QB155" s="200" t="e">
        <f>IF($PI155=1,SUMIF(#REF!,$PF155,#REF!),SUMIF(#REF!,$PJ155,#REF!))</f>
        <v>#REF!</v>
      </c>
      <c r="QC155" s="200" t="e">
        <f>IF($PI155=1,SUMIF(#REF!,$PF155,#REF!),SUMIF(#REF!,$PJ155,#REF!))</f>
        <v>#REF!</v>
      </c>
      <c r="QD155" s="57">
        <f t="shared" si="99"/>
        <v>3.6432524372565509</v>
      </c>
      <c r="QE155" s="57">
        <f t="shared" si="100"/>
        <v>3.906139</v>
      </c>
      <c r="QF155" s="57">
        <f t="shared" si="94"/>
        <v>3.9547800000000004</v>
      </c>
      <c r="QG155" s="57">
        <f t="shared" si="101"/>
        <v>3.5382199999999999</v>
      </c>
      <c r="QH155" s="57">
        <f t="shared" si="129"/>
        <v>3.3978215000000001</v>
      </c>
      <c r="QI155" s="57">
        <f t="shared" si="130"/>
        <v>4.5468504722222232</v>
      </c>
      <c r="QJ155" s="57">
        <f>IF(Tabelle2[[#This Row],[Index and Premium Usage]]=1,($AW155*(1+$AZ155))*(PW155*(1+$PG155)+$PH155)/1000,($AW155*(1+$AZ155))*(PW155*(1+$PG155)+$PK155)/1000)</f>
        <v>5.3987257193837594</v>
      </c>
      <c r="QK155" s="57" t="e">
        <f>IF($PI155=1,($AW155*(1+$AY155))*(PX155*(1+$PG155)+$PH155)/1000,($AW155*(1+$AZ155))*(PX155*(1+$PG155)+$PK155+Tabelle2[[#This Row],[Premium VW 2023]])/1000)</f>
        <v>#REF!</v>
      </c>
      <c r="QL155" s="57" t="e">
        <f t="shared" si="89"/>
        <v>#REF!</v>
      </c>
      <c r="QM155" s="57" t="e">
        <f t="shared" si="90"/>
        <v>#REF!</v>
      </c>
      <c r="QN155" s="57" t="e">
        <f t="shared" si="91"/>
        <v>#REF!</v>
      </c>
      <c r="QO155" s="57" t="e">
        <f t="shared" si="92"/>
        <v>#REF!</v>
      </c>
      <c r="QP155" s="57" t="e">
        <f t="shared" si="93"/>
        <v>#REF!</v>
      </c>
    </row>
    <row r="156" spans="1:458" ht="15" customHeight="1">
      <c r="A156" s="94" t="s">
        <v>830</v>
      </c>
      <c r="B156" s="94" t="s">
        <v>87</v>
      </c>
      <c r="C156" s="94" t="s">
        <v>1553</v>
      </c>
      <c r="D156" s="2" t="s">
        <v>108</v>
      </c>
      <c r="E156" s="173" t="s">
        <v>304</v>
      </c>
      <c r="F156" s="2" t="s">
        <v>304</v>
      </c>
      <c r="G156" s="2" t="s">
        <v>304</v>
      </c>
      <c r="H156" s="2" t="s">
        <v>1557</v>
      </c>
      <c r="I156" s="188" t="s">
        <v>372</v>
      </c>
      <c r="J156" s="2" t="s">
        <v>1400</v>
      </c>
      <c r="K156" s="2" t="s">
        <v>28</v>
      </c>
      <c r="L156" s="2" t="s">
        <v>28</v>
      </c>
      <c r="M156" s="2" t="s">
        <v>408</v>
      </c>
      <c r="N156" s="64"/>
      <c r="O156" s="64"/>
      <c r="P156" s="65"/>
      <c r="Q156" s="2"/>
      <c r="R156" s="63"/>
      <c r="S156" s="63"/>
      <c r="T156" s="94" t="s">
        <v>1282</v>
      </c>
      <c r="U156" s="63" t="s">
        <v>14</v>
      </c>
      <c r="V156" s="63"/>
      <c r="W156" s="63"/>
      <c r="X156" s="94"/>
      <c r="Y156" s="63" t="s">
        <v>235</v>
      </c>
      <c r="Z156" s="94" t="s">
        <v>261</v>
      </c>
      <c r="AA156" s="69" t="s">
        <v>409</v>
      </c>
      <c r="AB156" s="64"/>
      <c r="AC156" s="64" t="s">
        <v>1033</v>
      </c>
      <c r="AD156" s="63"/>
      <c r="AE156" s="63"/>
      <c r="AF156" s="63" t="s">
        <v>119</v>
      </c>
      <c r="AG156" s="2"/>
      <c r="AH156" s="2"/>
      <c r="AI156" s="2"/>
      <c r="AJ156" s="63" t="s">
        <v>120</v>
      </c>
      <c r="AK156" s="66"/>
      <c r="AL156" s="67"/>
      <c r="AM156" s="67"/>
      <c r="AN156" s="67"/>
      <c r="AO156" s="67"/>
      <c r="AP156" s="67">
        <v>1</v>
      </c>
      <c r="AQ156" s="33"/>
      <c r="AR156" s="37">
        <v>0.95</v>
      </c>
      <c r="AS156" s="67">
        <v>0.95</v>
      </c>
      <c r="AT156" s="67">
        <v>0.95</v>
      </c>
      <c r="AU156" s="67">
        <v>0.95</v>
      </c>
      <c r="AV156" s="67">
        <v>0.95</v>
      </c>
      <c r="AW156" s="33">
        <v>0.95</v>
      </c>
      <c r="AX156" s="193"/>
      <c r="AY156" s="36">
        <v>0.2</v>
      </c>
      <c r="AZ156" s="36">
        <v>0.2</v>
      </c>
      <c r="BA156" s="96">
        <v>0</v>
      </c>
      <c r="BB156" s="96">
        <v>0</v>
      </c>
      <c r="BC156" s="96">
        <v>0</v>
      </c>
      <c r="BD156" s="96">
        <v>0</v>
      </c>
      <c r="BE156" s="133">
        <v>0</v>
      </c>
      <c r="BF156" s="133">
        <v>0</v>
      </c>
      <c r="BG156" s="133">
        <v>0</v>
      </c>
      <c r="BH156" s="133">
        <v>0</v>
      </c>
      <c r="BI156" s="133">
        <v>0</v>
      </c>
      <c r="BJ156" s="133">
        <v>0</v>
      </c>
      <c r="BK156" s="133">
        <v>0</v>
      </c>
      <c r="BL156" s="133">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5">
        <f>SUM(Tabelle2[[#This Row],[Jan 22 CF]:[Mar 22 CF]])</f>
        <v>0</v>
      </c>
      <c r="CL156" s="95">
        <f>SUM(Tabelle2[[#This Row],[Apr 22 CF]:[Jun 22 CF]])</f>
        <v>0</v>
      </c>
      <c r="CM156" s="95">
        <f>SUM(Tabelle2[[#This Row],[Jul 22 CF]:[Sep 22 CF]])</f>
        <v>0</v>
      </c>
      <c r="CN156" s="95">
        <f>SUM(Tabelle2[[#This Row],[Oct 22 CF]:[Dec 22 CF]])</f>
        <v>0</v>
      </c>
      <c r="CO156" s="95">
        <f>SUM(Tabelle2[[#This Row],[Jan 23 CF]:[Mar 23 CF]])</f>
        <v>0</v>
      </c>
      <c r="CP156" s="95">
        <f>SUM(Tabelle2[[#This Row],[Apr 23 CF]:[Jun 23 CF]])</f>
        <v>0</v>
      </c>
      <c r="CQ156" s="95">
        <f>SUM(Tabelle2[[#This Row],[Jul 23 CF]:[Sep 23 CF]])</f>
        <v>0</v>
      </c>
      <c r="CR156" s="95">
        <f>SUM(Tabelle2[[#This Row],[Oct 23 CF]:[Dec 23 CF]])</f>
        <v>0</v>
      </c>
      <c r="CS156" s="95">
        <f>SUM(Tabelle2[[#This Row],[Jan 24 CF]:[Mar 24 CF]])</f>
        <v>0</v>
      </c>
      <c r="CT156" s="95">
        <f>SUM(Tabelle2[[#This Row],[Apr 24 CF]:[Jun 24 CF]])</f>
        <v>0</v>
      </c>
      <c r="CU156" s="95">
        <f>SUM(Tabelle2[[#This Row],[Jul 24 CF]:[Sep 24 CF]])</f>
        <v>0</v>
      </c>
      <c r="CV156" s="95">
        <f>SUM(Tabelle2[[#This Row],[Oct 24 CF]:[Dec 24 CF]])</f>
        <v>0</v>
      </c>
      <c r="CW156" s="98">
        <v>0</v>
      </c>
      <c r="CX156" s="275">
        <v>0</v>
      </c>
      <c r="CY156" s="98">
        <v>0</v>
      </c>
      <c r="CZ156" s="52">
        <v>0</v>
      </c>
      <c r="DA156" s="52">
        <f>SUM(Tabelle2[[#This Row],[Jan 22 CF]:[Dec 22 CF]])</f>
        <v>0</v>
      </c>
      <c r="DB156" s="98">
        <f>SUM(Tabelle2[[#This Row],[Jan 23 CF]:[Dec 23 CF]])</f>
        <v>0</v>
      </c>
      <c r="DC156" s="98">
        <f>SUM(Tabelle2[[#This Row],[Jan 24 CF]:[Dec 24 CF]])</f>
        <v>0</v>
      </c>
      <c r="DD156" s="98">
        <v>0</v>
      </c>
      <c r="DE156" s="98">
        <v>0</v>
      </c>
      <c r="DF156" s="98">
        <v>0</v>
      </c>
      <c r="DG156" s="98">
        <v>0</v>
      </c>
      <c r="DH156" s="98">
        <v>0</v>
      </c>
      <c r="DI156" s="98">
        <v>0</v>
      </c>
      <c r="DJ156" s="98">
        <v>0</v>
      </c>
      <c r="DK156" s="98">
        <v>0</v>
      </c>
      <c r="DL156" s="98">
        <v>0</v>
      </c>
      <c r="DM156" s="98">
        <v>0</v>
      </c>
      <c r="DN156" s="95"/>
      <c r="DO156" s="95"/>
      <c r="DP156" s="226">
        <v>0.95</v>
      </c>
      <c r="DQ156" s="226">
        <v>0.92500000000000004</v>
      </c>
      <c r="DR156" s="226">
        <v>0.8</v>
      </c>
      <c r="DS156" s="226">
        <v>0.85</v>
      </c>
      <c r="DT156" s="226">
        <v>0.9</v>
      </c>
      <c r="DU156" s="226">
        <v>0.9</v>
      </c>
      <c r="DV156" s="226">
        <v>0.9</v>
      </c>
      <c r="DW156" s="226">
        <v>0.9</v>
      </c>
      <c r="DX156" s="226">
        <v>0.9</v>
      </c>
      <c r="DY156" s="226">
        <v>0.9</v>
      </c>
      <c r="DZ156" s="226">
        <v>0.9</v>
      </c>
      <c r="EA156" s="226">
        <v>0.88</v>
      </c>
      <c r="EB156" s="226">
        <v>0.9</v>
      </c>
      <c r="EC156" s="226">
        <v>0.93</v>
      </c>
      <c r="ED156" s="226">
        <v>0.93</v>
      </c>
      <c r="EE156" s="226">
        <v>0.9</v>
      </c>
      <c r="EF156" s="316">
        <v>0.9</v>
      </c>
      <c r="EG156" s="316">
        <v>0.9</v>
      </c>
      <c r="EH156" s="316">
        <v>0.9</v>
      </c>
      <c r="EI156" s="226">
        <v>0.95</v>
      </c>
      <c r="EJ156" s="226">
        <v>0.95</v>
      </c>
      <c r="EK156" s="226">
        <v>0.95</v>
      </c>
      <c r="EL156" s="226">
        <v>0.97499999999999998</v>
      </c>
      <c r="EM156" s="226">
        <v>0.95</v>
      </c>
      <c r="EN156" s="226">
        <v>0.9</v>
      </c>
      <c r="EO156" s="226">
        <v>0.9</v>
      </c>
      <c r="EP156" s="226">
        <v>0.9</v>
      </c>
      <c r="EQ156" s="226">
        <v>0.9</v>
      </c>
      <c r="ER156" s="226">
        <v>0.9</v>
      </c>
      <c r="ES156" s="226">
        <v>0.9</v>
      </c>
      <c r="ET156" s="226">
        <v>0.9</v>
      </c>
      <c r="EU156" s="226">
        <v>0.9</v>
      </c>
      <c r="EV156" s="226">
        <v>0.9</v>
      </c>
      <c r="EW156" s="226">
        <v>0.9</v>
      </c>
      <c r="EX156" s="226">
        <v>0.9</v>
      </c>
      <c r="EY156" s="226">
        <v>0.9</v>
      </c>
      <c r="EZ156" s="316">
        <v>0.9</v>
      </c>
      <c r="FA156" s="226">
        <v>0.9</v>
      </c>
      <c r="FB156" s="226">
        <v>0.85</v>
      </c>
      <c r="FC156" s="226">
        <v>0.85</v>
      </c>
      <c r="FD156" s="226">
        <v>0.85</v>
      </c>
      <c r="FE156" s="226">
        <v>0.85</v>
      </c>
      <c r="FF156" s="226">
        <v>0.85</v>
      </c>
      <c r="FG156" s="226">
        <v>0.85</v>
      </c>
      <c r="FH156" s="226">
        <v>0.85</v>
      </c>
      <c r="FI156" s="226">
        <v>0.85</v>
      </c>
      <c r="FJ156" s="226">
        <v>0.85</v>
      </c>
      <c r="FK156" s="226">
        <v>0.85</v>
      </c>
      <c r="FL156" s="226">
        <v>0.85</v>
      </c>
      <c r="FM156" s="195">
        <f t="shared" si="114"/>
        <v>0</v>
      </c>
      <c r="FN156" s="195">
        <f t="shared" si="115"/>
        <v>0</v>
      </c>
      <c r="FO156" s="195">
        <f t="shared" si="116"/>
        <v>0</v>
      </c>
      <c r="FP156" s="195">
        <f t="shared" si="117"/>
        <v>0</v>
      </c>
      <c r="FQ156" s="195">
        <f t="shared" si="118"/>
        <v>0</v>
      </c>
      <c r="FR156" s="195">
        <f t="shared" si="119"/>
        <v>0</v>
      </c>
      <c r="FS156" s="195">
        <f t="shared" si="120"/>
        <v>0</v>
      </c>
      <c r="FT156" s="95">
        <f t="shared" si="121"/>
        <v>0</v>
      </c>
      <c r="FU156" s="95">
        <f t="shared" si="122"/>
        <v>0</v>
      </c>
      <c r="FV156" s="95">
        <f t="shared" si="123"/>
        <v>0</v>
      </c>
      <c r="FW156" s="95">
        <f t="shared" si="124"/>
        <v>0</v>
      </c>
      <c r="FX156" s="95">
        <f t="shared" si="125"/>
        <v>0</v>
      </c>
      <c r="FY156" s="95">
        <f t="shared" si="126"/>
        <v>0</v>
      </c>
      <c r="FZ156" s="95">
        <f t="shared" si="127"/>
        <v>0</v>
      </c>
      <c r="GA156" s="95">
        <f t="shared" si="107"/>
        <v>0</v>
      </c>
      <c r="GB156" s="95">
        <f t="shared" si="108"/>
        <v>0</v>
      </c>
      <c r="GC156" s="95">
        <f t="shared" si="109"/>
        <v>0</v>
      </c>
      <c r="GD156" s="95">
        <f t="shared" si="110"/>
        <v>0</v>
      </c>
      <c r="GE156" s="95">
        <f t="shared" si="111"/>
        <v>0</v>
      </c>
      <c r="GF156" s="95">
        <f t="shared" si="112"/>
        <v>0</v>
      </c>
      <c r="GG156" s="95">
        <f t="shared" si="113"/>
        <v>0</v>
      </c>
      <c r="GH156" s="95">
        <f t="shared" si="128"/>
        <v>0</v>
      </c>
      <c r="GI156" s="95">
        <f>BW156*Tabelle2[[#This Row],[Nov 2023 AF]]</f>
        <v>0</v>
      </c>
      <c r="GJ156" s="95">
        <f>BX156*Tabelle2[[#This Row],[Dec 2023 AF]]</f>
        <v>0</v>
      </c>
      <c r="GK156" s="95">
        <f>BY156*Tabelle2[[#This Row],[Jan 2024 AF]]</f>
        <v>0</v>
      </c>
      <c r="GL156" s="95">
        <f>BZ156*Tabelle2[[#This Row],[Feb 2024 AF]]</f>
        <v>0</v>
      </c>
      <c r="GM156" s="95">
        <f>CA156*Tabelle2[[#This Row],[Mar 2024 AF]]</f>
        <v>0</v>
      </c>
      <c r="GN156" s="95">
        <f>CB156*Tabelle2[[#This Row],[Apr 2024 AF]]</f>
        <v>0</v>
      </c>
      <c r="GO156" s="95">
        <f>CC156*Tabelle2[[#This Row],[May 2024 AF]]</f>
        <v>0</v>
      </c>
      <c r="GP156" s="95">
        <f>CD156*Tabelle2[[#This Row],[Jun 2024 AF]]</f>
        <v>0</v>
      </c>
      <c r="GQ156" s="95">
        <f>CE156*Tabelle2[[#This Row],[Jul 2024 AF]]</f>
        <v>0</v>
      </c>
      <c r="GR156" s="95">
        <f>CF156*Tabelle2[[#This Row],[Aug 2024 AF]]</f>
        <v>0</v>
      </c>
      <c r="GS156" s="95">
        <f>CG156*Tabelle2[[#This Row],[Sep 2024 AF]]</f>
        <v>0</v>
      </c>
      <c r="GT156" s="95">
        <f>CH156*Tabelle2[[#This Row],[Oct 2024 AF]]</f>
        <v>0</v>
      </c>
      <c r="GU156" s="95">
        <f>CI156*Tabelle2[[#This Row],[Nov 2024 AF]]</f>
        <v>0</v>
      </c>
      <c r="GV156" s="95">
        <f>CJ156*Tabelle2[[#This Row],[Dec 2024 AF]]</f>
        <v>0</v>
      </c>
      <c r="GW156" s="95">
        <f>SUM(Tabelle2[[#This Row],[Jan 22 NF]:[Mar 22 NF]])</f>
        <v>0</v>
      </c>
      <c r="GX156" s="95">
        <f>SUM(Tabelle2[[#This Row],[Apr 22 NF]:[Jun 22 NF]])</f>
        <v>0</v>
      </c>
      <c r="GY156" s="95">
        <f>SUM(Tabelle2[[#This Row],[Jul 22 NF]:[Sep 22 NF]])</f>
        <v>0</v>
      </c>
      <c r="GZ156" s="95">
        <f>SUM(Tabelle2[[#This Row],[Oct 22 NF]:[Dec 22 NF]])</f>
        <v>0</v>
      </c>
      <c r="HA156" s="98">
        <f>SUM(Tabelle2[[#This Row],[Jan 23 NF]:[Mar 23 NF]])</f>
        <v>0</v>
      </c>
      <c r="HB156" s="98">
        <f>SUM(Tabelle2[[#This Row],[Apr 23 NF]:[Jun 23 NF]])</f>
        <v>0</v>
      </c>
      <c r="HC156" s="98">
        <f>SUM(Tabelle2[[#This Row],[Jul 23 NF]:[Sep 23 NF]])</f>
        <v>0</v>
      </c>
      <c r="HD156" s="98">
        <f>SUM(Tabelle2[[#This Row],[Oct 23 NF]:[Dec 23 NF]])</f>
        <v>0</v>
      </c>
      <c r="HE156" s="95">
        <f>SUM(Tabelle2[[#This Row],[Jan 24 NF]:[Mar 24 NF]])</f>
        <v>0</v>
      </c>
      <c r="HF156" s="98">
        <f>SUM(Tabelle2[[#This Row],[Apr 24 NF]:[Jun 24 NF]])</f>
        <v>0</v>
      </c>
      <c r="HG156" s="98">
        <f>SUM(Tabelle2[[#This Row],[Jul 24 NF]:[Sep 24 NF]])</f>
        <v>0</v>
      </c>
      <c r="HH156" s="98">
        <f>SUM(Tabelle2[[#This Row],[Oct 24 NF]:[Dec 24 NF]])</f>
        <v>0</v>
      </c>
      <c r="HI156" s="95">
        <v>0</v>
      </c>
      <c r="HJ156" s="95">
        <v>0</v>
      </c>
      <c r="HK156" s="95">
        <v>0</v>
      </c>
      <c r="HL156" s="95">
        <v>0</v>
      </c>
      <c r="HM156" s="95">
        <v>0</v>
      </c>
      <c r="HN156" s="95">
        <v>0</v>
      </c>
      <c r="HO156" s="95">
        <v>0</v>
      </c>
      <c r="HP156" s="95">
        <v>0</v>
      </c>
      <c r="HQ156" s="95">
        <v>0</v>
      </c>
      <c r="HR156" s="95">
        <v>0</v>
      </c>
      <c r="HS156" s="95">
        <v>0</v>
      </c>
      <c r="HT156" s="95">
        <v>0</v>
      </c>
      <c r="HU156" s="95">
        <v>0</v>
      </c>
      <c r="HV156" s="98">
        <v>0</v>
      </c>
      <c r="HW156" s="98">
        <v>0</v>
      </c>
      <c r="HX156" s="98">
        <v>0</v>
      </c>
      <c r="HY156" s="98">
        <v>0</v>
      </c>
      <c r="HZ156" s="98">
        <f>SUM(Tabelle2[[#This Row],[Jan 22 NF]:[Dec 22 NF]])</f>
        <v>0</v>
      </c>
      <c r="IA156" s="98">
        <f>SUM(Tabelle2[[#This Row],[Jan 23 NF]:[Dec 23 NF]])</f>
        <v>0</v>
      </c>
      <c r="IB156" s="98">
        <f>SUM(Tabelle2[[#This Row],[Jan 24 NF]:[Dec 24 NF]])</f>
        <v>0</v>
      </c>
      <c r="IC156" s="98">
        <f>IFERROR(Tabelle2[[#This Row],[2025 CF]]*Tabelle2[[#This Row],[2025 AF]],0)</f>
        <v>0</v>
      </c>
      <c r="ID156" s="98">
        <f>IFERROR(Tabelle2[[#This Row],[2026 CF]]*Tabelle2[[#This Row],[2026 AF]],0)</f>
        <v>0</v>
      </c>
      <c r="IE156" s="98">
        <f>IFERROR(Tabelle2[[#This Row],[2027 CF]]*Tabelle2[[#This Row],[2027 AF]],0)</f>
        <v>0</v>
      </c>
      <c r="IF156" s="98">
        <f>IFERROR(Tabelle2[[#This Row],[2028 CF]]*Tabelle2[[#This Row],[2028 AF]],0)</f>
        <v>0</v>
      </c>
      <c r="IG156" s="98">
        <f>IFERROR(Tabelle2[[#This Row],[2029 CF]]*Tabelle2[[#This Row],[2029 AF]],0)</f>
        <v>0</v>
      </c>
      <c r="IH156" s="98">
        <f>IFERROR(Tabelle2[[#This Row],[2030 CF]]*Tabelle2[[#This Row],[2030 AF]],0)</f>
        <v>0</v>
      </c>
      <c r="II156" s="98">
        <f>IFERROR(Tabelle2[[#This Row],[2031 CF]]*Tabelle2[[#This Row],[2031 AF]],0)</f>
        <v>0</v>
      </c>
      <c r="IJ156" s="98">
        <f>IFERROR(Tabelle2[[#This Row],[2032 CF]]*Tabelle2[[#This Row],[2032 AF]],0)</f>
        <v>0</v>
      </c>
      <c r="IK156" s="98">
        <f>IFERROR(Tabelle2[[#This Row],[2033 CF]]*Tabelle2[[#This Row],[2033 AF]],0)</f>
        <v>0</v>
      </c>
      <c r="IL156" s="98">
        <f>IFERROR(Tabelle2[[#This Row],[2034 CF]]*Tabelle2[[#This Row],[2034 AF]],0)</f>
        <v>0</v>
      </c>
      <c r="IM156" s="98">
        <f>IFERROR(Tabelle2[[#This Row],[2035 CF]]*Tabelle2[[#This Row],[2035 AF]],0)</f>
        <v>0</v>
      </c>
      <c r="IN156" s="51">
        <v>0</v>
      </c>
      <c r="IO156" s="51">
        <v>0</v>
      </c>
      <c r="IP156" s="51">
        <v>0</v>
      </c>
      <c r="IQ156" s="51">
        <v>0</v>
      </c>
      <c r="IR156" s="51">
        <v>0</v>
      </c>
      <c r="IS156" s="51">
        <v>0</v>
      </c>
      <c r="IT156" s="51">
        <v>0</v>
      </c>
      <c r="IU156" s="51">
        <v>0</v>
      </c>
      <c r="IV156" s="51">
        <v>0</v>
      </c>
      <c r="IW156" s="51">
        <v>0</v>
      </c>
      <c r="IX156" s="51">
        <v>0</v>
      </c>
      <c r="IY156" s="51">
        <v>0</v>
      </c>
      <c r="IZ156" s="199">
        <v>0</v>
      </c>
      <c r="JA156" s="199">
        <v>0</v>
      </c>
      <c r="JB156" s="199">
        <v>0</v>
      </c>
      <c r="JC156" s="199">
        <v>0</v>
      </c>
      <c r="JD156" s="199">
        <v>0</v>
      </c>
      <c r="JE156" s="196">
        <v>0</v>
      </c>
      <c r="JF156" s="196">
        <v>0</v>
      </c>
      <c r="JG156" s="196">
        <v>0</v>
      </c>
      <c r="JH156" s="196">
        <v>0</v>
      </c>
      <c r="JI156" s="196">
        <v>0</v>
      </c>
      <c r="JJ156" s="196">
        <v>0</v>
      </c>
      <c r="JK156" s="196">
        <v>0</v>
      </c>
      <c r="JL156" s="196">
        <v>0</v>
      </c>
      <c r="JM156" s="196">
        <v>0</v>
      </c>
      <c r="JN156" s="196">
        <v>0</v>
      </c>
      <c r="JO156" s="196">
        <v>0</v>
      </c>
      <c r="JP156" s="196">
        <v>0</v>
      </c>
      <c r="JQ156" s="196">
        <f>SUM(Tabelle2[[#This Row],[Jan-23B]:[Mar-23B]])</f>
        <v>0</v>
      </c>
      <c r="JR156" s="196">
        <f>SUM(Tabelle2[[#This Row],[Apr-23B]:[Jun-23B]])</f>
        <v>0</v>
      </c>
      <c r="JS156" s="196">
        <f>SUM(Tabelle2[[#This Row],[Jul-23B]:[Sep-23B]])</f>
        <v>0</v>
      </c>
      <c r="JT156" s="196">
        <f>SUM(Tabelle2[[#This Row],[Oct-23B]:[Dec-23B]])</f>
        <v>0</v>
      </c>
      <c r="JU156" s="196">
        <f>SUM(Tabelle2[[#This Row],[1Q23 B1]:[4Q23 B]])</f>
        <v>0</v>
      </c>
      <c r="JV156" s="196">
        <v>0</v>
      </c>
      <c r="JW156" s="196">
        <v>0</v>
      </c>
      <c r="JX156" s="196">
        <v>0</v>
      </c>
      <c r="JY156" s="196">
        <v>0</v>
      </c>
      <c r="JZ156" s="196">
        <v>0</v>
      </c>
      <c r="KA156" s="196">
        <v>0</v>
      </c>
      <c r="KB156" s="196">
        <v>0</v>
      </c>
      <c r="KC156" s="196">
        <v>0</v>
      </c>
      <c r="KD156" s="196">
        <v>0</v>
      </c>
      <c r="KE156" s="196">
        <v>0</v>
      </c>
      <c r="KF156" s="196" t="str">
        <f>IF(SUM(Tabelle2[[#This Row],[2018 NF]:[2028 NF]],Tabelle2[[#This Row],[2023 B]])&gt;0,"yes","no")</f>
        <v>no</v>
      </c>
      <c r="KG156" s="196">
        <f>IFERROR(INDEX(Tabelle2[[#Headers],[2005 NF]:[2034 NF]],MATCH(TRUE,INDEX(Tabelle2[[#This Row],[2005 NF]:[2034 NF]]&gt;1000,),0)),0)</f>
        <v>0</v>
      </c>
      <c r="KH156" s="196">
        <f>IFERROR(LOOKUP(2,1/(Tabelle2[[#This Row],[2005 NF]:[2035 NF]]&gt;1000),Tabelle2[[#Headers],[2005 NF]:[2035 NF]]),0)</f>
        <v>0</v>
      </c>
      <c r="KI156" s="196">
        <f>SUM(Tabelle2[[#This Row],[Jan 23 NF]:[Mar 23 NF]])</f>
        <v>0</v>
      </c>
      <c r="KJ156" s="196">
        <f>SUM(Tabelle2[[#This Row],[Jan-23B]:[Mar-23B]])</f>
        <v>0</v>
      </c>
      <c r="KK156" s="52">
        <v>0</v>
      </c>
      <c r="KL156" s="52">
        <v>0</v>
      </c>
      <c r="KM156" s="52">
        <v>0</v>
      </c>
      <c r="KN156" s="52">
        <v>0</v>
      </c>
      <c r="KO156" s="52">
        <v>0</v>
      </c>
      <c r="KP156" s="52">
        <v>0</v>
      </c>
      <c r="KQ156" s="52">
        <v>0</v>
      </c>
      <c r="KR156" s="52">
        <v>0</v>
      </c>
      <c r="KS156" s="52">
        <v>0</v>
      </c>
      <c r="KT156" s="52">
        <v>0</v>
      </c>
      <c r="KU156" s="52">
        <v>0</v>
      </c>
      <c r="KV156" s="52">
        <v>0</v>
      </c>
      <c r="KW156" s="52">
        <v>0</v>
      </c>
      <c r="KX156" s="52">
        <v>0</v>
      </c>
      <c r="KY156" s="52">
        <v>0</v>
      </c>
      <c r="KZ156" s="52">
        <v>0</v>
      </c>
      <c r="LA156" s="52" t="e">
        <f>$AV156*2.204623/#REF!*$AP156*Tabelle2[[#This Row],[May 23 NF]]</f>
        <v>#REF!</v>
      </c>
      <c r="LB156" s="52" t="e">
        <f>$AV156*2.204623/#REF!*$AP156*Tabelle2[[#This Row],[Jun 23 NF]]</f>
        <v>#REF!</v>
      </c>
      <c r="LC156" s="52" t="e">
        <f>$AV156*2.204623/#REF!*$AP156*Tabelle2[[#This Row],[Jul 23 NF]]</f>
        <v>#REF!</v>
      </c>
      <c r="LD156" s="52" t="e">
        <f>$AV156*2.204623/#REF!*$AP156*Tabelle2[[#This Row],[Aug 23 NF]]</f>
        <v>#REF!</v>
      </c>
      <c r="LE156" s="52" t="e">
        <f>$AV156*2.204623/#REF!*$AP156*Tabelle2[[#This Row],[Sep 23 NF]]</f>
        <v>#REF!</v>
      </c>
      <c r="LF156" s="52" t="e">
        <f>$AV156*2.204623/#REF!*$AP156*Tabelle2[[#This Row],[Oct 23 NF]]</f>
        <v>#REF!</v>
      </c>
      <c r="LG156" s="52" t="e">
        <f>$AV156*2.204623/#REF!*$AP156*Tabelle2[[#This Row],[Nov 23 NF]]</f>
        <v>#REF!</v>
      </c>
      <c r="LH156" s="52" t="e">
        <f>$AV156*2.204623/#REF!*$AP156*Tabelle2[[#This Row],[Dec 23 NF]]</f>
        <v>#REF!</v>
      </c>
      <c r="LI156" s="52" t="e">
        <f>$AV156*2.204623/#REF!*$AP156*Tabelle2[[#This Row],[Jan 24 NF]]</f>
        <v>#REF!</v>
      </c>
      <c r="LJ156" s="52" t="e">
        <f>$AV156*2.204623/#REF!*$AP156*Tabelle2[[#This Row],[Feb 24 NF]]</f>
        <v>#REF!</v>
      </c>
      <c r="LK156" s="52" t="e">
        <f>$AV156*2.204623/#REF!*$AP156*Tabelle2[[#This Row],[Mar 24 NF]]</f>
        <v>#REF!</v>
      </c>
      <c r="LL156" s="52" t="e">
        <f>$AV156*2.204623/#REF!*$AP156*Tabelle2[[#This Row],[Apr 24 NF]]</f>
        <v>#REF!</v>
      </c>
      <c r="LM156" s="52" t="e">
        <f>$AV156*2.204623/#REF!*$AP156*Tabelle2[[#This Row],[May 24 NF]]</f>
        <v>#REF!</v>
      </c>
      <c r="LN156" s="52" t="e">
        <f>$AV156*2.204623/#REF!*$AP156*Tabelle2[[#This Row],[Jun 24 NF]]</f>
        <v>#REF!</v>
      </c>
      <c r="LO156" s="52" t="e">
        <f>$AV156*2.204623/#REF!*$AP156*Tabelle2[[#This Row],[Jul 24 NF]]</f>
        <v>#REF!</v>
      </c>
      <c r="LP156" s="52" t="e">
        <f>$AV156*2.204623/#REF!*$AP156*Tabelle2[[#This Row],[Aug 24 NF]]</f>
        <v>#REF!</v>
      </c>
      <c r="LQ156" s="52" t="e">
        <f>$AV156*2.204623/#REF!*$AP156*Tabelle2[[#This Row],[Sep 24 NF]]</f>
        <v>#REF!</v>
      </c>
      <c r="LR156" s="52" t="e">
        <f>$AV156*2.204623/#REF!*$AP156*Tabelle2[[#This Row],[Oct 24 NF]]</f>
        <v>#REF!</v>
      </c>
      <c r="LS156" s="52" t="e">
        <f>$AV156*2.204623/#REF!*$AP156*Tabelle2[[#This Row],[Nov 24 NF]]</f>
        <v>#REF!</v>
      </c>
      <c r="LT156" s="52" t="e">
        <f>$AV156*2.204623/#REF!*$AP156*Tabelle2[[#This Row],[Dec 24 NF]]</f>
        <v>#REF!</v>
      </c>
      <c r="LU156" s="198">
        <f>SUM(Tabelle2[[#This Row],[Jan 22 EV]:[Mar 22 EV]])</f>
        <v>0</v>
      </c>
      <c r="LV156" s="198">
        <f>SUM(Tabelle2[[#This Row],[Apr 22 EV]:[Jun 22 EV]])</f>
        <v>0</v>
      </c>
      <c r="LW156" s="198">
        <f>SUM(Tabelle2[[#This Row],[Jul 22 EV]:[Sep 22 EV]])</f>
        <v>0</v>
      </c>
      <c r="LX156" s="198">
        <f>SUM(Tabelle2[[#This Row],[Oct 22 EV]:[Dec 22 EV]])</f>
        <v>0</v>
      </c>
      <c r="LY156" s="198">
        <f>SUM(Tabelle2[[#This Row],[Jan 23 EV]:[Mar 23 EV]])</f>
        <v>0</v>
      </c>
      <c r="LZ156" s="198" t="e">
        <f>SUM(Tabelle2[[#This Row],[Apr 23 EV]:[Jun 23 EV]])</f>
        <v>#REF!</v>
      </c>
      <c r="MA156" s="198" t="e">
        <f>SUM(Tabelle2[[#This Row],[Jul 23 EV]:[Sep 23 EV]])</f>
        <v>#REF!</v>
      </c>
      <c r="MB156" s="198" t="e">
        <f>SUM(Tabelle2[[#This Row],[Oct 23 EV]:[Dec 23 EV]])</f>
        <v>#REF!</v>
      </c>
      <c r="MC156" s="198" t="e">
        <f>SUM(Tabelle2[[#This Row],[Jan 24 EV]:[Mar 24 EV]])</f>
        <v>#REF!</v>
      </c>
      <c r="MD156" s="198" t="e">
        <f>SUM(Tabelle2[[#This Row],[Apr 24 EV]:[Jun 24 EV]])</f>
        <v>#REF!</v>
      </c>
      <c r="ME156" s="198" t="e">
        <f>SUM(Tabelle2[[#This Row],[Jul 24 EV]:[Sep 24 EV]])</f>
        <v>#REF!</v>
      </c>
      <c r="MF156" s="198" t="e">
        <f>SUM(Tabelle2[[#This Row],[Oct 24 EV]:[Dec 24 EV]])</f>
        <v>#REF!</v>
      </c>
      <c r="MG156" s="68">
        <v>0</v>
      </c>
      <c r="MH156" s="68">
        <v>0</v>
      </c>
      <c r="MI156" s="68">
        <v>0</v>
      </c>
      <c r="MJ156" s="68">
        <v>0</v>
      </c>
      <c r="MK156" s="68">
        <v>0</v>
      </c>
      <c r="ML156" s="68">
        <v>0</v>
      </c>
      <c r="MM156" s="68">
        <v>0</v>
      </c>
      <c r="MN156" s="68">
        <v>0</v>
      </c>
      <c r="MO156" s="68">
        <v>0</v>
      </c>
      <c r="MP156" s="98">
        <v>0</v>
      </c>
      <c r="MQ156" s="98" t="e">
        <f>$AS156*2.204623/#REF!*$AP156*HU156</f>
        <v>#REF!</v>
      </c>
      <c r="MR156" s="98" t="e">
        <f>$AT156*2.204623/#REF!*$AP156*HV156</f>
        <v>#REF!</v>
      </c>
      <c r="MS156" s="98">
        <v>0</v>
      </c>
      <c r="MT156" s="98">
        <v>0</v>
      </c>
      <c r="MU156" s="98">
        <v>0</v>
      </c>
      <c r="MV156" s="98">
        <f>SUM(Tabelle2[[#This Row],[Jan 22 EV]:[Dec 22 EV]])</f>
        <v>0</v>
      </c>
      <c r="MW156" s="98" t="e">
        <f>SUM(Tabelle2[[#This Row],[Jan 23 EV]:[Dec 23 EV]])</f>
        <v>#REF!</v>
      </c>
      <c r="MX156" s="98" t="e">
        <f>SUM(Tabelle2[[#This Row],[Jan 24 EV]:[Dec 24 EV]])</f>
        <v>#REF!</v>
      </c>
      <c r="MY156" s="98">
        <f t="shared" si="95"/>
        <v>0</v>
      </c>
      <c r="MZ156" s="98">
        <f t="shared" si="96"/>
        <v>0</v>
      </c>
      <c r="NA156" s="98">
        <f t="shared" si="97"/>
        <v>0</v>
      </c>
      <c r="NB156" s="98">
        <f t="shared" si="98"/>
        <v>0</v>
      </c>
      <c r="NC156" s="52">
        <v>0</v>
      </c>
      <c r="ND156" s="52">
        <v>0</v>
      </c>
      <c r="NE156" s="52">
        <v>0</v>
      </c>
      <c r="NF156" s="52">
        <v>0</v>
      </c>
      <c r="NG156" s="52">
        <v>0</v>
      </c>
      <c r="NH156" s="52">
        <v>0</v>
      </c>
      <c r="NI156" s="52">
        <v>0</v>
      </c>
      <c r="NJ156" s="52">
        <v>0</v>
      </c>
      <c r="NK156" s="52">
        <v>0</v>
      </c>
      <c r="NL156" s="52">
        <v>0</v>
      </c>
      <c r="NM156" s="52">
        <v>0</v>
      </c>
      <c r="NN156" s="52">
        <v>0</v>
      </c>
      <c r="NO156" s="198">
        <f t="shared" si="102"/>
        <v>0</v>
      </c>
      <c r="NP156" s="198">
        <f t="shared" si="103"/>
        <v>0</v>
      </c>
      <c r="NQ156" s="198">
        <f t="shared" si="104"/>
        <v>0</v>
      </c>
      <c r="NR156" s="198">
        <f t="shared" si="105"/>
        <v>0</v>
      </c>
      <c r="NS156" s="198">
        <f t="shared" si="106"/>
        <v>0</v>
      </c>
      <c r="NT156" s="198">
        <v>0</v>
      </c>
      <c r="NU156" s="198">
        <v>0</v>
      </c>
      <c r="NV156" s="198">
        <v>0</v>
      </c>
      <c r="NW156" s="198">
        <v>0</v>
      </c>
      <c r="NX156" s="198">
        <v>0</v>
      </c>
      <c r="NY156" s="198">
        <v>0</v>
      </c>
      <c r="NZ156" s="198">
        <v>0</v>
      </c>
      <c r="OA156" s="198">
        <v>0</v>
      </c>
      <c r="OB156" s="198">
        <v>0</v>
      </c>
      <c r="OC156" s="198">
        <v>0</v>
      </c>
      <c r="OD156" s="198">
        <v>0</v>
      </c>
      <c r="OE156" s="198">
        <v>0</v>
      </c>
      <c r="OF156" s="198">
        <f>SUM(Tabelle2[[#This Row],[Jan 23 B EV]:[Mar 23 B EV]])</f>
        <v>0</v>
      </c>
      <c r="OG156" s="198">
        <f>SUM(Tabelle2[[#This Row],[Apr 23 B EV]:[Jun 23 B EV]])</f>
        <v>0</v>
      </c>
      <c r="OH156" s="198">
        <f>SUM(Tabelle2[[#This Row],[Jul 23 B EV]:[Sep 23 B EV]])</f>
        <v>0</v>
      </c>
      <c r="OI156" s="198">
        <f>SUM(Tabelle2[[#This Row],[Oct 23 B EV]:[Dec 23 B EV]])</f>
        <v>0</v>
      </c>
      <c r="OJ156" s="198">
        <f>SUM(Tabelle2[[#This Row],[Jan 23 B EV]:[Dec 23 B EV]])</f>
        <v>0</v>
      </c>
      <c r="OK156" s="68"/>
      <c r="OL156" s="68"/>
      <c r="OM156" s="43" t="s">
        <v>973</v>
      </c>
      <c r="ON156" s="43">
        <v>0</v>
      </c>
      <c r="OO156" s="43">
        <v>0</v>
      </c>
      <c r="OP156" s="43">
        <v>0</v>
      </c>
      <c r="OQ156" s="68"/>
      <c r="OR156" s="68"/>
      <c r="OS156" s="68"/>
      <c r="OT156" s="68"/>
      <c r="OU156" s="68"/>
      <c r="OV156" s="68"/>
      <c r="OW156" s="68"/>
      <c r="OX156" s="198">
        <v>0</v>
      </c>
      <c r="OY156" s="198">
        <v>0</v>
      </c>
      <c r="OZ156" s="198">
        <v>0</v>
      </c>
      <c r="PA156" s="198">
        <v>0</v>
      </c>
      <c r="PB156" s="353">
        <v>0</v>
      </c>
      <c r="PC156" s="49" t="s">
        <v>57</v>
      </c>
      <c r="PD156" s="341" t="s">
        <v>40</v>
      </c>
      <c r="PE156" s="3" t="s">
        <v>159</v>
      </c>
      <c r="PF156" s="341" t="s">
        <v>39</v>
      </c>
      <c r="PG156" s="342">
        <v>0</v>
      </c>
      <c r="PH156" s="341">
        <v>0</v>
      </c>
      <c r="PI156" s="30">
        <v>1</v>
      </c>
      <c r="PJ156" s="30" t="s">
        <v>39</v>
      </c>
      <c r="PK156" s="30">
        <v>0</v>
      </c>
      <c r="PL156" s="30"/>
      <c r="PM156" s="334"/>
      <c r="PN156" s="341" t="s">
        <v>979</v>
      </c>
      <c r="PO156" s="334" t="s">
        <v>17</v>
      </c>
      <c r="PP156" s="200">
        <v>2579.1424208577623</v>
      </c>
      <c r="PQ156" s="56">
        <v>2390.5855887510174</v>
      </c>
      <c r="PR156" s="56">
        <v>2563.0833333333335</v>
      </c>
      <c r="PS156" s="56">
        <v>2595</v>
      </c>
      <c r="PT156" s="200">
        <v>2321.6666666666665</v>
      </c>
      <c r="PU156" s="200">
        <v>2229.5416666666665</v>
      </c>
      <c r="PV156" s="200">
        <v>2983.4976851851857</v>
      </c>
      <c r="PW156" s="200">
        <v>3542.4709444775326</v>
      </c>
      <c r="PX156" s="200" t="e">
        <f>IF($PI156=1,SUMIF(#REF!,$PF156,#REF!),SUMIF(#REF!,$PJ156,#REF!))</f>
        <v>#REF!</v>
      </c>
      <c r="PY156" s="200" t="e">
        <f>IF($PI156=1,SUMIF(#REF!,$PF156,#REF!),SUMIF(#REF!,$PJ156,#REF!))</f>
        <v>#REF!</v>
      </c>
      <c r="PZ156" s="200" t="e">
        <f>IF($PI156=1,SUMIF(#REF!,$PF156,#REF!),SUMIF(#REF!,$PJ156,#REF!))</f>
        <v>#REF!</v>
      </c>
      <c r="QA156" s="200" t="e">
        <f>IF($PI156=1,SUMIF(#REF!,$PF156,#REF!),SUMIF(#REF!,$PJ156,#REF!))</f>
        <v>#REF!</v>
      </c>
      <c r="QB156" s="200" t="e">
        <f>IF($PI156=1,SUMIF(#REF!,$PF156,#REF!),SUMIF(#REF!,$PJ156,#REF!))</f>
        <v>#REF!</v>
      </c>
      <c r="QC156" s="200" t="e">
        <f>IF($PI156=1,SUMIF(#REF!,$PF156,#REF!),SUMIF(#REF!,$PJ156,#REF!))</f>
        <v>#REF!</v>
      </c>
      <c r="QD156" s="57">
        <f t="shared" si="99"/>
        <v>2.7252675711761594</v>
      </c>
      <c r="QE156" s="57">
        <f t="shared" si="100"/>
        <v>2.9219149999999998</v>
      </c>
      <c r="QF156" s="57">
        <f t="shared" si="94"/>
        <v>2.9582999999999999</v>
      </c>
      <c r="QG156" s="57">
        <f t="shared" si="101"/>
        <v>2.6466999999999996</v>
      </c>
      <c r="QH156" s="57">
        <f t="shared" si="129"/>
        <v>2.5416774999999996</v>
      </c>
      <c r="QI156" s="57">
        <f t="shared" si="130"/>
        <v>3.4011873611111114</v>
      </c>
      <c r="QJ156" s="57">
        <f>IF(Tabelle2[[#This Row],[Index and Premium Usage]]=1,($AW156*(1+$AZ156))*(PW156*(1+$PG156)+$PH156)/1000,($AW156*(1+$AZ156))*(PW156*(1+$PG156)+$PK156)/1000)</f>
        <v>4.0384168767043871</v>
      </c>
      <c r="QK156" s="57" t="e">
        <f>IF($PI156=1,($AW156*(1+$AY156))*(PX156*(1+$PG156)+$PH156)/1000,($AW156*(1+$AZ156))*(PX156*(1+$PG156)+$PK156+Tabelle2[[#This Row],[Premium VW 2023]])/1000)</f>
        <v>#REF!</v>
      </c>
      <c r="QL156" s="57" t="e">
        <f t="shared" si="89"/>
        <v>#REF!</v>
      </c>
      <c r="QM156" s="57" t="e">
        <f t="shared" si="90"/>
        <v>#REF!</v>
      </c>
      <c r="QN156" s="57" t="e">
        <f t="shared" si="91"/>
        <v>#REF!</v>
      </c>
      <c r="QO156" s="57" t="e">
        <f t="shared" si="92"/>
        <v>#REF!</v>
      </c>
      <c r="QP156" s="57" t="e">
        <f t="shared" si="93"/>
        <v>#REF!</v>
      </c>
    </row>
    <row r="157" spans="1:458" ht="15" customHeight="1">
      <c r="A157" s="94" t="s">
        <v>834</v>
      </c>
      <c r="B157" s="94" t="s">
        <v>87</v>
      </c>
      <c r="C157" s="94" t="s">
        <v>1553</v>
      </c>
      <c r="D157" s="2" t="s">
        <v>108</v>
      </c>
      <c r="E157" s="173" t="s">
        <v>304</v>
      </c>
      <c r="F157" s="2" t="s">
        <v>304</v>
      </c>
      <c r="G157" s="2" t="s">
        <v>304</v>
      </c>
      <c r="H157" s="2" t="s">
        <v>1557</v>
      </c>
      <c r="I157" s="188" t="s">
        <v>372</v>
      </c>
      <c r="J157" s="2" t="s">
        <v>1400</v>
      </c>
      <c r="K157" s="2" t="s">
        <v>28</v>
      </c>
      <c r="L157" s="2" t="s">
        <v>28</v>
      </c>
      <c r="M157" s="2" t="s">
        <v>416</v>
      </c>
      <c r="N157" s="64"/>
      <c r="O157" s="64"/>
      <c r="P157" s="65"/>
      <c r="Q157" s="2"/>
      <c r="R157" s="63"/>
      <c r="S157" s="63"/>
      <c r="T157" s="94" t="s">
        <v>1282</v>
      </c>
      <c r="U157" s="63" t="s">
        <v>14</v>
      </c>
      <c r="V157" s="63"/>
      <c r="W157" s="63"/>
      <c r="X157" s="94"/>
      <c r="Y157" s="63" t="s">
        <v>235</v>
      </c>
      <c r="Z157" s="94" t="s">
        <v>261</v>
      </c>
      <c r="AA157" s="69" t="s">
        <v>417</v>
      </c>
      <c r="AB157" s="64"/>
      <c r="AC157" s="64"/>
      <c r="AD157" s="63"/>
      <c r="AE157" s="63"/>
      <c r="AF157" s="63" t="s">
        <v>119</v>
      </c>
      <c r="AG157" s="2"/>
      <c r="AH157" s="2"/>
      <c r="AI157" s="2"/>
      <c r="AJ157" s="63" t="s">
        <v>120</v>
      </c>
      <c r="AK157" s="66"/>
      <c r="AL157" s="67"/>
      <c r="AM157" s="67"/>
      <c r="AN157" s="67"/>
      <c r="AO157" s="67"/>
      <c r="AP157" s="67">
        <v>1</v>
      </c>
      <c r="AQ157" s="42"/>
      <c r="AR157" s="37">
        <v>1.2</v>
      </c>
      <c r="AS157" s="67">
        <v>1.2</v>
      </c>
      <c r="AT157" s="67">
        <v>1.2</v>
      </c>
      <c r="AU157" s="67">
        <v>1.2</v>
      </c>
      <c r="AV157" s="67">
        <v>1.2</v>
      </c>
      <c r="AW157" s="33">
        <v>1.2</v>
      </c>
      <c r="AX157" s="193"/>
      <c r="AY157" s="36">
        <v>0.2</v>
      </c>
      <c r="AZ157" s="36">
        <v>0.2</v>
      </c>
      <c r="BA157" s="96">
        <v>0</v>
      </c>
      <c r="BB157" s="96">
        <v>0</v>
      </c>
      <c r="BC157" s="96">
        <v>0</v>
      </c>
      <c r="BD157" s="96">
        <v>0</v>
      </c>
      <c r="BE157" s="133">
        <v>0</v>
      </c>
      <c r="BF157" s="133">
        <v>0</v>
      </c>
      <c r="BG157" s="133">
        <v>0</v>
      </c>
      <c r="BH157" s="133">
        <v>0</v>
      </c>
      <c r="BI157" s="133">
        <v>0</v>
      </c>
      <c r="BJ157" s="133">
        <v>0</v>
      </c>
      <c r="BK157" s="133">
        <v>0</v>
      </c>
      <c r="BL157" s="133">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0</v>
      </c>
      <c r="CF157" s="96">
        <v>0</v>
      </c>
      <c r="CG157" s="96">
        <v>0</v>
      </c>
      <c r="CH157" s="96">
        <v>0</v>
      </c>
      <c r="CI157" s="96">
        <v>0</v>
      </c>
      <c r="CJ157" s="96">
        <v>0</v>
      </c>
      <c r="CK157" s="95">
        <f>SUM(Tabelle2[[#This Row],[Jan 22 CF]:[Mar 22 CF]])</f>
        <v>0</v>
      </c>
      <c r="CL157" s="95">
        <f>SUM(Tabelle2[[#This Row],[Apr 22 CF]:[Jun 22 CF]])</f>
        <v>0</v>
      </c>
      <c r="CM157" s="95">
        <f>SUM(Tabelle2[[#This Row],[Jul 22 CF]:[Sep 22 CF]])</f>
        <v>0</v>
      </c>
      <c r="CN157" s="95">
        <f>SUM(Tabelle2[[#This Row],[Oct 22 CF]:[Dec 22 CF]])</f>
        <v>0</v>
      </c>
      <c r="CO157" s="95">
        <f>SUM(Tabelle2[[#This Row],[Jan 23 CF]:[Mar 23 CF]])</f>
        <v>0</v>
      </c>
      <c r="CP157" s="95">
        <f>SUM(Tabelle2[[#This Row],[Apr 23 CF]:[Jun 23 CF]])</f>
        <v>0</v>
      </c>
      <c r="CQ157" s="95">
        <f>SUM(Tabelle2[[#This Row],[Jul 23 CF]:[Sep 23 CF]])</f>
        <v>0</v>
      </c>
      <c r="CR157" s="95">
        <f>SUM(Tabelle2[[#This Row],[Oct 23 CF]:[Dec 23 CF]])</f>
        <v>0</v>
      </c>
      <c r="CS157" s="95">
        <f>SUM(Tabelle2[[#This Row],[Jan 24 CF]:[Mar 24 CF]])</f>
        <v>0</v>
      </c>
      <c r="CT157" s="95">
        <f>SUM(Tabelle2[[#This Row],[Apr 24 CF]:[Jun 24 CF]])</f>
        <v>0</v>
      </c>
      <c r="CU157" s="95">
        <f>SUM(Tabelle2[[#This Row],[Jul 24 CF]:[Sep 24 CF]])</f>
        <v>0</v>
      </c>
      <c r="CV157" s="95">
        <f>SUM(Tabelle2[[#This Row],[Oct 24 CF]:[Dec 24 CF]])</f>
        <v>0</v>
      </c>
      <c r="CW157" s="98">
        <v>0</v>
      </c>
      <c r="CX157" s="275">
        <v>0</v>
      </c>
      <c r="CY157" s="98">
        <v>0</v>
      </c>
      <c r="CZ157" s="52">
        <v>0</v>
      </c>
      <c r="DA157" s="52">
        <f>SUM(Tabelle2[[#This Row],[Jan 22 CF]:[Dec 22 CF]])</f>
        <v>0</v>
      </c>
      <c r="DB157" s="98">
        <f>SUM(Tabelle2[[#This Row],[Jan 23 CF]:[Dec 23 CF]])</f>
        <v>0</v>
      </c>
      <c r="DC157" s="98">
        <f>SUM(Tabelle2[[#This Row],[Jan 24 CF]:[Dec 24 CF]])</f>
        <v>0</v>
      </c>
      <c r="DD157" s="98">
        <v>0</v>
      </c>
      <c r="DE157" s="98">
        <v>0</v>
      </c>
      <c r="DF157" s="98">
        <v>0</v>
      </c>
      <c r="DG157" s="98">
        <v>0</v>
      </c>
      <c r="DH157" s="98">
        <v>0</v>
      </c>
      <c r="DI157" s="98">
        <v>0</v>
      </c>
      <c r="DJ157" s="98">
        <v>0</v>
      </c>
      <c r="DK157" s="98">
        <v>0</v>
      </c>
      <c r="DL157" s="98">
        <v>0</v>
      </c>
      <c r="DM157" s="98">
        <v>0</v>
      </c>
      <c r="DN157" s="95"/>
      <c r="DO157" s="95"/>
      <c r="DP157" s="226">
        <v>0.95</v>
      </c>
      <c r="DQ157" s="226">
        <v>0.92500000000000004</v>
      </c>
      <c r="DR157" s="226">
        <v>0.8</v>
      </c>
      <c r="DS157" s="226">
        <v>0.85</v>
      </c>
      <c r="DT157" s="226">
        <v>0.9</v>
      </c>
      <c r="DU157" s="226">
        <v>0.9</v>
      </c>
      <c r="DV157" s="226">
        <v>0.9</v>
      </c>
      <c r="DW157" s="226">
        <v>0.9</v>
      </c>
      <c r="DX157" s="226">
        <v>0.9</v>
      </c>
      <c r="DY157" s="226">
        <v>0.9</v>
      </c>
      <c r="DZ157" s="226">
        <v>0.9</v>
      </c>
      <c r="EA157" s="226">
        <v>0.88</v>
      </c>
      <c r="EB157" s="226">
        <v>0.9</v>
      </c>
      <c r="EC157" s="226">
        <v>0.93</v>
      </c>
      <c r="ED157" s="226">
        <v>0.93</v>
      </c>
      <c r="EE157" s="226">
        <v>0.9</v>
      </c>
      <c r="EF157" s="316">
        <v>0.9</v>
      </c>
      <c r="EG157" s="316">
        <v>0.9</v>
      </c>
      <c r="EH157" s="316">
        <v>0.9</v>
      </c>
      <c r="EI157" s="226">
        <v>0.95</v>
      </c>
      <c r="EJ157" s="226">
        <v>0.95</v>
      </c>
      <c r="EK157" s="226">
        <v>0.95</v>
      </c>
      <c r="EL157" s="226">
        <v>0.97499999999999998</v>
      </c>
      <c r="EM157" s="226">
        <v>0.95</v>
      </c>
      <c r="EN157" s="226">
        <v>0.9</v>
      </c>
      <c r="EO157" s="226">
        <v>0.9</v>
      </c>
      <c r="EP157" s="226">
        <v>0.9</v>
      </c>
      <c r="EQ157" s="226">
        <v>0.9</v>
      </c>
      <c r="ER157" s="226">
        <v>0.9</v>
      </c>
      <c r="ES157" s="226">
        <v>0.9</v>
      </c>
      <c r="ET157" s="226">
        <v>0.9</v>
      </c>
      <c r="EU157" s="226">
        <v>0.9</v>
      </c>
      <c r="EV157" s="226">
        <v>0.9</v>
      </c>
      <c r="EW157" s="226">
        <v>0.9</v>
      </c>
      <c r="EX157" s="226">
        <v>0.9</v>
      </c>
      <c r="EY157" s="226">
        <v>0.9</v>
      </c>
      <c r="EZ157" s="316">
        <v>0.9</v>
      </c>
      <c r="FA157" s="226">
        <v>0.9</v>
      </c>
      <c r="FB157" s="226">
        <v>0.85</v>
      </c>
      <c r="FC157" s="226">
        <v>0.85</v>
      </c>
      <c r="FD157" s="226">
        <v>0.85</v>
      </c>
      <c r="FE157" s="226">
        <v>0.85</v>
      </c>
      <c r="FF157" s="226">
        <v>0.85</v>
      </c>
      <c r="FG157" s="226">
        <v>0.85</v>
      </c>
      <c r="FH157" s="226">
        <v>0.85</v>
      </c>
      <c r="FI157" s="226">
        <v>0.85</v>
      </c>
      <c r="FJ157" s="226">
        <v>0.85</v>
      </c>
      <c r="FK157" s="226">
        <v>0.85</v>
      </c>
      <c r="FL157" s="226">
        <v>0.85</v>
      </c>
      <c r="FM157" s="195">
        <f t="shared" si="114"/>
        <v>0</v>
      </c>
      <c r="FN157" s="195">
        <f t="shared" si="115"/>
        <v>0</v>
      </c>
      <c r="FO157" s="195">
        <f t="shared" si="116"/>
        <v>0</v>
      </c>
      <c r="FP157" s="195">
        <f t="shared" si="117"/>
        <v>0</v>
      </c>
      <c r="FQ157" s="195">
        <f t="shared" si="118"/>
        <v>0</v>
      </c>
      <c r="FR157" s="195">
        <f t="shared" si="119"/>
        <v>0</v>
      </c>
      <c r="FS157" s="195">
        <f t="shared" si="120"/>
        <v>0</v>
      </c>
      <c r="FT157" s="95">
        <f t="shared" si="121"/>
        <v>0</v>
      </c>
      <c r="FU157" s="95">
        <f t="shared" si="122"/>
        <v>0</v>
      </c>
      <c r="FV157" s="95">
        <f t="shared" si="123"/>
        <v>0</v>
      </c>
      <c r="FW157" s="95">
        <f t="shared" si="124"/>
        <v>0</v>
      </c>
      <c r="FX157" s="95">
        <f t="shared" si="125"/>
        <v>0</v>
      </c>
      <c r="FY157" s="95">
        <f t="shared" si="126"/>
        <v>0</v>
      </c>
      <c r="FZ157" s="95">
        <f t="shared" si="127"/>
        <v>0</v>
      </c>
      <c r="GA157" s="95">
        <f t="shared" si="107"/>
        <v>0</v>
      </c>
      <c r="GB157" s="95">
        <f t="shared" si="108"/>
        <v>0</v>
      </c>
      <c r="GC157" s="95">
        <f t="shared" si="109"/>
        <v>0</v>
      </c>
      <c r="GD157" s="95">
        <f t="shared" si="110"/>
        <v>0</v>
      </c>
      <c r="GE157" s="95">
        <f t="shared" si="111"/>
        <v>0</v>
      </c>
      <c r="GF157" s="95">
        <f t="shared" si="112"/>
        <v>0</v>
      </c>
      <c r="GG157" s="95">
        <f t="shared" si="113"/>
        <v>0</v>
      </c>
      <c r="GH157" s="95">
        <f t="shared" si="128"/>
        <v>0</v>
      </c>
      <c r="GI157" s="95">
        <f>BW157*Tabelle2[[#This Row],[Nov 2023 AF]]</f>
        <v>0</v>
      </c>
      <c r="GJ157" s="95">
        <f>BX157*Tabelle2[[#This Row],[Dec 2023 AF]]</f>
        <v>0</v>
      </c>
      <c r="GK157" s="95">
        <f>BY157*Tabelle2[[#This Row],[Jan 2024 AF]]</f>
        <v>0</v>
      </c>
      <c r="GL157" s="95">
        <f>BZ157*Tabelle2[[#This Row],[Feb 2024 AF]]</f>
        <v>0</v>
      </c>
      <c r="GM157" s="95">
        <f>CA157*Tabelle2[[#This Row],[Mar 2024 AF]]</f>
        <v>0</v>
      </c>
      <c r="GN157" s="95">
        <f>CB157*Tabelle2[[#This Row],[Apr 2024 AF]]</f>
        <v>0</v>
      </c>
      <c r="GO157" s="95">
        <f>CC157*Tabelle2[[#This Row],[May 2024 AF]]</f>
        <v>0</v>
      </c>
      <c r="GP157" s="95">
        <f>CD157*Tabelle2[[#This Row],[Jun 2024 AF]]</f>
        <v>0</v>
      </c>
      <c r="GQ157" s="95">
        <f>CE157*Tabelle2[[#This Row],[Jul 2024 AF]]</f>
        <v>0</v>
      </c>
      <c r="GR157" s="95">
        <f>CF157*Tabelle2[[#This Row],[Aug 2024 AF]]</f>
        <v>0</v>
      </c>
      <c r="GS157" s="95">
        <f>CG157*Tabelle2[[#This Row],[Sep 2024 AF]]</f>
        <v>0</v>
      </c>
      <c r="GT157" s="95">
        <f>CH157*Tabelle2[[#This Row],[Oct 2024 AF]]</f>
        <v>0</v>
      </c>
      <c r="GU157" s="95">
        <f>CI157*Tabelle2[[#This Row],[Nov 2024 AF]]</f>
        <v>0</v>
      </c>
      <c r="GV157" s="95">
        <f>CJ157*Tabelle2[[#This Row],[Dec 2024 AF]]</f>
        <v>0</v>
      </c>
      <c r="GW157" s="95">
        <f>SUM(Tabelle2[[#This Row],[Jan 22 NF]:[Mar 22 NF]])</f>
        <v>0</v>
      </c>
      <c r="GX157" s="95">
        <f>SUM(Tabelle2[[#This Row],[Apr 22 NF]:[Jun 22 NF]])</f>
        <v>0</v>
      </c>
      <c r="GY157" s="95">
        <f>SUM(Tabelle2[[#This Row],[Jul 22 NF]:[Sep 22 NF]])</f>
        <v>0</v>
      </c>
      <c r="GZ157" s="95">
        <f>SUM(Tabelle2[[#This Row],[Oct 22 NF]:[Dec 22 NF]])</f>
        <v>0</v>
      </c>
      <c r="HA157" s="98">
        <f>SUM(Tabelle2[[#This Row],[Jan 23 NF]:[Mar 23 NF]])</f>
        <v>0</v>
      </c>
      <c r="HB157" s="98">
        <f>SUM(Tabelle2[[#This Row],[Apr 23 NF]:[Jun 23 NF]])</f>
        <v>0</v>
      </c>
      <c r="HC157" s="98">
        <f>SUM(Tabelle2[[#This Row],[Jul 23 NF]:[Sep 23 NF]])</f>
        <v>0</v>
      </c>
      <c r="HD157" s="98">
        <f>SUM(Tabelle2[[#This Row],[Oct 23 NF]:[Dec 23 NF]])</f>
        <v>0</v>
      </c>
      <c r="HE157" s="95">
        <f>SUM(Tabelle2[[#This Row],[Jan 24 NF]:[Mar 24 NF]])</f>
        <v>0</v>
      </c>
      <c r="HF157" s="98">
        <f>SUM(Tabelle2[[#This Row],[Apr 24 NF]:[Jun 24 NF]])</f>
        <v>0</v>
      </c>
      <c r="HG157" s="98">
        <f>SUM(Tabelle2[[#This Row],[Jul 24 NF]:[Sep 24 NF]])</f>
        <v>0</v>
      </c>
      <c r="HH157" s="98">
        <f>SUM(Tabelle2[[#This Row],[Oct 24 NF]:[Dec 24 NF]])</f>
        <v>0</v>
      </c>
      <c r="HI157" s="95">
        <v>0</v>
      </c>
      <c r="HJ157" s="95">
        <v>0</v>
      </c>
      <c r="HK157" s="95">
        <v>0</v>
      </c>
      <c r="HL157" s="95">
        <v>0</v>
      </c>
      <c r="HM157" s="95">
        <v>0</v>
      </c>
      <c r="HN157" s="95">
        <v>0</v>
      </c>
      <c r="HO157" s="95">
        <v>0</v>
      </c>
      <c r="HP157" s="95">
        <v>0</v>
      </c>
      <c r="HQ157" s="95">
        <v>0</v>
      </c>
      <c r="HR157" s="95">
        <v>0</v>
      </c>
      <c r="HS157" s="95">
        <v>0</v>
      </c>
      <c r="HT157" s="95">
        <v>0</v>
      </c>
      <c r="HU157" s="95">
        <v>0</v>
      </c>
      <c r="HV157" s="98">
        <v>0</v>
      </c>
      <c r="HW157" s="98">
        <v>0</v>
      </c>
      <c r="HX157" s="98">
        <v>0</v>
      </c>
      <c r="HY157" s="98">
        <v>0</v>
      </c>
      <c r="HZ157" s="98">
        <f>SUM(Tabelle2[[#This Row],[Jan 22 NF]:[Dec 22 NF]])</f>
        <v>0</v>
      </c>
      <c r="IA157" s="98">
        <f>SUM(Tabelle2[[#This Row],[Jan 23 NF]:[Dec 23 NF]])</f>
        <v>0</v>
      </c>
      <c r="IB157" s="98">
        <f>SUM(Tabelle2[[#This Row],[Jan 24 NF]:[Dec 24 NF]])</f>
        <v>0</v>
      </c>
      <c r="IC157" s="98">
        <f>IFERROR(Tabelle2[[#This Row],[2025 CF]]*Tabelle2[[#This Row],[2025 AF]],0)</f>
        <v>0</v>
      </c>
      <c r="ID157" s="98">
        <f>IFERROR(Tabelle2[[#This Row],[2026 CF]]*Tabelle2[[#This Row],[2026 AF]],0)</f>
        <v>0</v>
      </c>
      <c r="IE157" s="98">
        <f>IFERROR(Tabelle2[[#This Row],[2027 CF]]*Tabelle2[[#This Row],[2027 AF]],0)</f>
        <v>0</v>
      </c>
      <c r="IF157" s="98">
        <f>IFERROR(Tabelle2[[#This Row],[2028 CF]]*Tabelle2[[#This Row],[2028 AF]],0)</f>
        <v>0</v>
      </c>
      <c r="IG157" s="98">
        <f>IFERROR(Tabelle2[[#This Row],[2029 CF]]*Tabelle2[[#This Row],[2029 AF]],0)</f>
        <v>0</v>
      </c>
      <c r="IH157" s="98">
        <f>IFERROR(Tabelle2[[#This Row],[2030 CF]]*Tabelle2[[#This Row],[2030 AF]],0)</f>
        <v>0</v>
      </c>
      <c r="II157" s="98">
        <f>IFERROR(Tabelle2[[#This Row],[2031 CF]]*Tabelle2[[#This Row],[2031 AF]],0)</f>
        <v>0</v>
      </c>
      <c r="IJ157" s="98">
        <f>IFERROR(Tabelle2[[#This Row],[2032 CF]]*Tabelle2[[#This Row],[2032 AF]],0)</f>
        <v>0</v>
      </c>
      <c r="IK157" s="98">
        <f>IFERROR(Tabelle2[[#This Row],[2033 CF]]*Tabelle2[[#This Row],[2033 AF]],0)</f>
        <v>0</v>
      </c>
      <c r="IL157" s="98">
        <f>IFERROR(Tabelle2[[#This Row],[2034 CF]]*Tabelle2[[#This Row],[2034 AF]],0)</f>
        <v>0</v>
      </c>
      <c r="IM157" s="98">
        <f>IFERROR(Tabelle2[[#This Row],[2035 CF]]*Tabelle2[[#This Row],[2035 AF]],0)</f>
        <v>0</v>
      </c>
      <c r="IN157" s="51">
        <v>0</v>
      </c>
      <c r="IO157" s="51">
        <v>0</v>
      </c>
      <c r="IP157" s="51">
        <v>0</v>
      </c>
      <c r="IQ157" s="51">
        <v>0</v>
      </c>
      <c r="IR157" s="51">
        <v>0</v>
      </c>
      <c r="IS157" s="51">
        <v>0</v>
      </c>
      <c r="IT157" s="51">
        <v>0</v>
      </c>
      <c r="IU157" s="51">
        <v>0</v>
      </c>
      <c r="IV157" s="51">
        <v>0</v>
      </c>
      <c r="IW157" s="51">
        <v>0</v>
      </c>
      <c r="IX157" s="51">
        <v>0</v>
      </c>
      <c r="IY157" s="51">
        <v>0</v>
      </c>
      <c r="IZ157" s="199">
        <v>0</v>
      </c>
      <c r="JA157" s="199">
        <v>0</v>
      </c>
      <c r="JB157" s="199">
        <v>0</v>
      </c>
      <c r="JC157" s="199">
        <v>0</v>
      </c>
      <c r="JD157" s="199">
        <v>0</v>
      </c>
      <c r="JE157" s="196">
        <v>0</v>
      </c>
      <c r="JF157" s="196">
        <v>0</v>
      </c>
      <c r="JG157" s="196">
        <v>0</v>
      </c>
      <c r="JH157" s="196">
        <v>0</v>
      </c>
      <c r="JI157" s="196">
        <v>0</v>
      </c>
      <c r="JJ157" s="196">
        <v>0</v>
      </c>
      <c r="JK157" s="196">
        <v>0</v>
      </c>
      <c r="JL157" s="196">
        <v>0</v>
      </c>
      <c r="JM157" s="196">
        <v>0</v>
      </c>
      <c r="JN157" s="196">
        <v>0</v>
      </c>
      <c r="JO157" s="196">
        <v>0</v>
      </c>
      <c r="JP157" s="196">
        <v>0</v>
      </c>
      <c r="JQ157" s="196">
        <f>SUM(Tabelle2[[#This Row],[Jan-23B]:[Mar-23B]])</f>
        <v>0</v>
      </c>
      <c r="JR157" s="196">
        <f>SUM(Tabelle2[[#This Row],[Apr-23B]:[Jun-23B]])</f>
        <v>0</v>
      </c>
      <c r="JS157" s="196">
        <f>SUM(Tabelle2[[#This Row],[Jul-23B]:[Sep-23B]])</f>
        <v>0</v>
      </c>
      <c r="JT157" s="196">
        <f>SUM(Tabelle2[[#This Row],[Oct-23B]:[Dec-23B]])</f>
        <v>0</v>
      </c>
      <c r="JU157" s="196">
        <f>SUM(Tabelle2[[#This Row],[1Q23 B1]:[4Q23 B]])</f>
        <v>0</v>
      </c>
      <c r="JV157" s="196">
        <v>0</v>
      </c>
      <c r="JW157" s="196">
        <v>0</v>
      </c>
      <c r="JX157" s="196">
        <v>0</v>
      </c>
      <c r="JY157" s="196">
        <v>0</v>
      </c>
      <c r="JZ157" s="196">
        <v>0</v>
      </c>
      <c r="KA157" s="196">
        <v>0</v>
      </c>
      <c r="KB157" s="196">
        <v>0</v>
      </c>
      <c r="KC157" s="196">
        <v>0</v>
      </c>
      <c r="KD157" s="196">
        <v>0</v>
      </c>
      <c r="KE157" s="196">
        <v>0</v>
      </c>
      <c r="KF157" s="196" t="str">
        <f>IF(SUM(Tabelle2[[#This Row],[2018 NF]:[2028 NF]],Tabelle2[[#This Row],[2023 B]])&gt;0,"yes","no")</f>
        <v>no</v>
      </c>
      <c r="KG157" s="196">
        <f>IFERROR(INDEX(Tabelle2[[#Headers],[2005 NF]:[2034 NF]],MATCH(TRUE,INDEX(Tabelle2[[#This Row],[2005 NF]:[2034 NF]]&gt;1000,),0)),0)</f>
        <v>0</v>
      </c>
      <c r="KH157" s="196">
        <f>IFERROR(LOOKUP(2,1/(Tabelle2[[#This Row],[2005 NF]:[2035 NF]]&gt;1000),Tabelle2[[#Headers],[2005 NF]:[2035 NF]]),0)</f>
        <v>0</v>
      </c>
      <c r="KI157" s="196">
        <f>SUM(Tabelle2[[#This Row],[Jan 23 NF]:[Mar 23 NF]])</f>
        <v>0</v>
      </c>
      <c r="KJ157" s="196">
        <f>SUM(Tabelle2[[#This Row],[Jan-23B]:[Mar-23B]])</f>
        <v>0</v>
      </c>
      <c r="KK157" s="52">
        <v>0</v>
      </c>
      <c r="KL157" s="52">
        <v>0</v>
      </c>
      <c r="KM157" s="52">
        <v>0</v>
      </c>
      <c r="KN157" s="52">
        <v>0</v>
      </c>
      <c r="KO157" s="52">
        <v>0</v>
      </c>
      <c r="KP157" s="52">
        <v>0</v>
      </c>
      <c r="KQ157" s="52">
        <v>0</v>
      </c>
      <c r="KR157" s="52">
        <v>0</v>
      </c>
      <c r="KS157" s="52">
        <v>0</v>
      </c>
      <c r="KT157" s="52">
        <v>0</v>
      </c>
      <c r="KU157" s="52">
        <v>0</v>
      </c>
      <c r="KV157" s="52">
        <v>0</v>
      </c>
      <c r="KW157" s="52">
        <v>0</v>
      </c>
      <c r="KX157" s="52">
        <v>0</v>
      </c>
      <c r="KY157" s="52">
        <v>0</v>
      </c>
      <c r="KZ157" s="52">
        <v>0</v>
      </c>
      <c r="LA157" s="52" t="e">
        <f>$AV157*2.204623/#REF!*$AP157*Tabelle2[[#This Row],[May 23 NF]]</f>
        <v>#REF!</v>
      </c>
      <c r="LB157" s="52" t="e">
        <f>$AV157*2.204623/#REF!*$AP157*Tabelle2[[#This Row],[Jun 23 NF]]</f>
        <v>#REF!</v>
      </c>
      <c r="LC157" s="52" t="e">
        <f>$AV157*2.204623/#REF!*$AP157*Tabelle2[[#This Row],[Jul 23 NF]]</f>
        <v>#REF!</v>
      </c>
      <c r="LD157" s="52" t="e">
        <f>$AV157*2.204623/#REF!*$AP157*Tabelle2[[#This Row],[Aug 23 NF]]</f>
        <v>#REF!</v>
      </c>
      <c r="LE157" s="52" t="e">
        <f>$AV157*2.204623/#REF!*$AP157*Tabelle2[[#This Row],[Sep 23 NF]]</f>
        <v>#REF!</v>
      </c>
      <c r="LF157" s="52" t="e">
        <f>$AV157*2.204623/#REF!*$AP157*Tabelle2[[#This Row],[Oct 23 NF]]</f>
        <v>#REF!</v>
      </c>
      <c r="LG157" s="52" t="e">
        <f>$AV157*2.204623/#REF!*$AP157*Tabelle2[[#This Row],[Nov 23 NF]]</f>
        <v>#REF!</v>
      </c>
      <c r="LH157" s="52" t="e">
        <f>$AV157*2.204623/#REF!*$AP157*Tabelle2[[#This Row],[Dec 23 NF]]</f>
        <v>#REF!</v>
      </c>
      <c r="LI157" s="52" t="e">
        <f>$AV157*2.204623/#REF!*$AP157*Tabelle2[[#This Row],[Jan 24 NF]]</f>
        <v>#REF!</v>
      </c>
      <c r="LJ157" s="52" t="e">
        <f>$AV157*2.204623/#REF!*$AP157*Tabelle2[[#This Row],[Feb 24 NF]]</f>
        <v>#REF!</v>
      </c>
      <c r="LK157" s="52" t="e">
        <f>$AV157*2.204623/#REF!*$AP157*Tabelle2[[#This Row],[Mar 24 NF]]</f>
        <v>#REF!</v>
      </c>
      <c r="LL157" s="52" t="e">
        <f>$AV157*2.204623/#REF!*$AP157*Tabelle2[[#This Row],[Apr 24 NF]]</f>
        <v>#REF!</v>
      </c>
      <c r="LM157" s="52" t="e">
        <f>$AV157*2.204623/#REF!*$AP157*Tabelle2[[#This Row],[May 24 NF]]</f>
        <v>#REF!</v>
      </c>
      <c r="LN157" s="52" t="e">
        <f>$AV157*2.204623/#REF!*$AP157*Tabelle2[[#This Row],[Jun 24 NF]]</f>
        <v>#REF!</v>
      </c>
      <c r="LO157" s="52" t="e">
        <f>$AV157*2.204623/#REF!*$AP157*Tabelle2[[#This Row],[Jul 24 NF]]</f>
        <v>#REF!</v>
      </c>
      <c r="LP157" s="52" t="e">
        <f>$AV157*2.204623/#REF!*$AP157*Tabelle2[[#This Row],[Aug 24 NF]]</f>
        <v>#REF!</v>
      </c>
      <c r="LQ157" s="52" t="e">
        <f>$AV157*2.204623/#REF!*$AP157*Tabelle2[[#This Row],[Sep 24 NF]]</f>
        <v>#REF!</v>
      </c>
      <c r="LR157" s="52" t="e">
        <f>$AV157*2.204623/#REF!*$AP157*Tabelle2[[#This Row],[Oct 24 NF]]</f>
        <v>#REF!</v>
      </c>
      <c r="LS157" s="52" t="e">
        <f>$AV157*2.204623/#REF!*$AP157*Tabelle2[[#This Row],[Nov 24 NF]]</f>
        <v>#REF!</v>
      </c>
      <c r="LT157" s="52" t="e">
        <f>$AV157*2.204623/#REF!*$AP157*Tabelle2[[#This Row],[Dec 24 NF]]</f>
        <v>#REF!</v>
      </c>
      <c r="LU157" s="198">
        <f>SUM(Tabelle2[[#This Row],[Jan 22 EV]:[Mar 22 EV]])</f>
        <v>0</v>
      </c>
      <c r="LV157" s="198">
        <f>SUM(Tabelle2[[#This Row],[Apr 22 EV]:[Jun 22 EV]])</f>
        <v>0</v>
      </c>
      <c r="LW157" s="198">
        <f>SUM(Tabelle2[[#This Row],[Jul 22 EV]:[Sep 22 EV]])</f>
        <v>0</v>
      </c>
      <c r="LX157" s="198">
        <f>SUM(Tabelle2[[#This Row],[Oct 22 EV]:[Dec 22 EV]])</f>
        <v>0</v>
      </c>
      <c r="LY157" s="198">
        <f>SUM(Tabelle2[[#This Row],[Jan 23 EV]:[Mar 23 EV]])</f>
        <v>0</v>
      </c>
      <c r="LZ157" s="198" t="e">
        <f>SUM(Tabelle2[[#This Row],[Apr 23 EV]:[Jun 23 EV]])</f>
        <v>#REF!</v>
      </c>
      <c r="MA157" s="198" t="e">
        <f>SUM(Tabelle2[[#This Row],[Jul 23 EV]:[Sep 23 EV]])</f>
        <v>#REF!</v>
      </c>
      <c r="MB157" s="198" t="e">
        <f>SUM(Tabelle2[[#This Row],[Oct 23 EV]:[Dec 23 EV]])</f>
        <v>#REF!</v>
      </c>
      <c r="MC157" s="198" t="e">
        <f>SUM(Tabelle2[[#This Row],[Jan 24 EV]:[Mar 24 EV]])</f>
        <v>#REF!</v>
      </c>
      <c r="MD157" s="198" t="e">
        <f>SUM(Tabelle2[[#This Row],[Apr 24 EV]:[Jun 24 EV]])</f>
        <v>#REF!</v>
      </c>
      <c r="ME157" s="198" t="e">
        <f>SUM(Tabelle2[[#This Row],[Jul 24 EV]:[Sep 24 EV]])</f>
        <v>#REF!</v>
      </c>
      <c r="MF157" s="198" t="e">
        <f>SUM(Tabelle2[[#This Row],[Oct 24 EV]:[Dec 24 EV]])</f>
        <v>#REF!</v>
      </c>
      <c r="MG157" s="68">
        <v>0</v>
      </c>
      <c r="MH157" s="68">
        <v>0</v>
      </c>
      <c r="MI157" s="68">
        <v>0</v>
      </c>
      <c r="MJ157" s="68">
        <v>0</v>
      </c>
      <c r="MK157" s="68">
        <v>0</v>
      </c>
      <c r="ML157" s="68">
        <v>0</v>
      </c>
      <c r="MM157" s="68">
        <v>0</v>
      </c>
      <c r="MN157" s="68">
        <v>0</v>
      </c>
      <c r="MO157" s="68">
        <v>0</v>
      </c>
      <c r="MP157" s="98">
        <v>0</v>
      </c>
      <c r="MQ157" s="98" t="e">
        <f>$AS157*2.204623/#REF!*$AP157*HU157</f>
        <v>#REF!</v>
      </c>
      <c r="MR157" s="98" t="e">
        <f>$AT157*2.204623/#REF!*$AP157*HV157</f>
        <v>#REF!</v>
      </c>
      <c r="MS157" s="98">
        <v>0</v>
      </c>
      <c r="MT157" s="98">
        <v>0</v>
      </c>
      <c r="MU157" s="98">
        <v>0</v>
      </c>
      <c r="MV157" s="98">
        <f>SUM(Tabelle2[[#This Row],[Jan 22 EV]:[Dec 22 EV]])</f>
        <v>0</v>
      </c>
      <c r="MW157" s="98" t="e">
        <f>SUM(Tabelle2[[#This Row],[Jan 23 EV]:[Dec 23 EV]])</f>
        <v>#REF!</v>
      </c>
      <c r="MX157" s="98" t="e">
        <f>SUM(Tabelle2[[#This Row],[Jan 24 EV]:[Dec 24 EV]])</f>
        <v>#REF!</v>
      </c>
      <c r="MY157" s="98">
        <f t="shared" si="95"/>
        <v>0</v>
      </c>
      <c r="MZ157" s="98">
        <f t="shared" si="96"/>
        <v>0</v>
      </c>
      <c r="NA157" s="98">
        <f t="shared" si="97"/>
        <v>0</v>
      </c>
      <c r="NB157" s="98">
        <f t="shared" si="98"/>
        <v>0</v>
      </c>
      <c r="NC157" s="52">
        <v>0</v>
      </c>
      <c r="ND157" s="52">
        <v>0</v>
      </c>
      <c r="NE157" s="52">
        <v>0</v>
      </c>
      <c r="NF157" s="52">
        <v>0</v>
      </c>
      <c r="NG157" s="52">
        <v>0</v>
      </c>
      <c r="NH157" s="52">
        <v>0</v>
      </c>
      <c r="NI157" s="52">
        <v>0</v>
      </c>
      <c r="NJ157" s="52">
        <v>0</v>
      </c>
      <c r="NK157" s="52">
        <v>0</v>
      </c>
      <c r="NL157" s="52">
        <v>0</v>
      </c>
      <c r="NM157" s="52">
        <v>0</v>
      </c>
      <c r="NN157" s="52">
        <v>0</v>
      </c>
      <c r="NO157" s="198">
        <f t="shared" si="102"/>
        <v>0</v>
      </c>
      <c r="NP157" s="198">
        <f t="shared" si="103"/>
        <v>0</v>
      </c>
      <c r="NQ157" s="198">
        <f t="shared" si="104"/>
        <v>0</v>
      </c>
      <c r="NR157" s="198">
        <f t="shared" si="105"/>
        <v>0</v>
      </c>
      <c r="NS157" s="198">
        <f t="shared" si="106"/>
        <v>0</v>
      </c>
      <c r="NT157" s="198">
        <v>0</v>
      </c>
      <c r="NU157" s="198">
        <v>0</v>
      </c>
      <c r="NV157" s="198">
        <v>0</v>
      </c>
      <c r="NW157" s="198">
        <v>0</v>
      </c>
      <c r="NX157" s="198">
        <v>0</v>
      </c>
      <c r="NY157" s="198">
        <v>0</v>
      </c>
      <c r="NZ157" s="198">
        <v>0</v>
      </c>
      <c r="OA157" s="198">
        <v>0</v>
      </c>
      <c r="OB157" s="198">
        <v>0</v>
      </c>
      <c r="OC157" s="198">
        <v>0</v>
      </c>
      <c r="OD157" s="198">
        <v>0</v>
      </c>
      <c r="OE157" s="198">
        <v>0</v>
      </c>
      <c r="OF157" s="198">
        <f>SUM(Tabelle2[[#This Row],[Jan 23 B EV]:[Mar 23 B EV]])</f>
        <v>0</v>
      </c>
      <c r="OG157" s="198">
        <f>SUM(Tabelle2[[#This Row],[Apr 23 B EV]:[Jun 23 B EV]])</f>
        <v>0</v>
      </c>
      <c r="OH157" s="198">
        <f>SUM(Tabelle2[[#This Row],[Jul 23 B EV]:[Sep 23 B EV]])</f>
        <v>0</v>
      </c>
      <c r="OI157" s="198">
        <f>SUM(Tabelle2[[#This Row],[Oct 23 B EV]:[Dec 23 B EV]])</f>
        <v>0</v>
      </c>
      <c r="OJ157" s="198">
        <f>SUM(Tabelle2[[#This Row],[Jan 23 B EV]:[Dec 23 B EV]])</f>
        <v>0</v>
      </c>
      <c r="OK157" s="68"/>
      <c r="OL157" s="68"/>
      <c r="OM157" s="43" t="s">
        <v>973</v>
      </c>
      <c r="ON157" s="43">
        <v>0</v>
      </c>
      <c r="OO157" s="43">
        <v>0</v>
      </c>
      <c r="OP157" s="43">
        <v>0</v>
      </c>
      <c r="OQ157" s="68"/>
      <c r="OR157" s="68"/>
      <c r="OS157" s="68"/>
      <c r="OT157" s="68"/>
      <c r="OU157" s="68"/>
      <c r="OV157" s="68"/>
      <c r="OW157" s="68"/>
      <c r="OX157" s="198">
        <v>0</v>
      </c>
      <c r="OY157" s="198">
        <v>0</v>
      </c>
      <c r="OZ157" s="198">
        <v>0</v>
      </c>
      <c r="PA157" s="198">
        <v>0</v>
      </c>
      <c r="PB157" s="353">
        <v>0</v>
      </c>
      <c r="PC157" s="49" t="s">
        <v>57</v>
      </c>
      <c r="PD157" s="341" t="s">
        <v>40</v>
      </c>
      <c r="PE157" s="3" t="s">
        <v>159</v>
      </c>
      <c r="PF157" s="341" t="s">
        <v>39</v>
      </c>
      <c r="PG157" s="342">
        <v>0</v>
      </c>
      <c r="PH157" s="341">
        <v>0</v>
      </c>
      <c r="PI157" s="30">
        <v>1</v>
      </c>
      <c r="PJ157" s="30" t="s">
        <v>39</v>
      </c>
      <c r="PK157" s="30">
        <v>0</v>
      </c>
      <c r="PL157" s="30"/>
      <c r="PM157" s="334"/>
      <c r="PN157" s="341" t="s">
        <v>979</v>
      </c>
      <c r="PO157" s="334" t="s">
        <v>17</v>
      </c>
      <c r="PP157" s="200">
        <v>2579.1424208577623</v>
      </c>
      <c r="PQ157" s="56">
        <v>2390.5855887510174</v>
      </c>
      <c r="PR157" s="56">
        <v>2563.0833333333335</v>
      </c>
      <c r="PS157" s="56">
        <v>2595</v>
      </c>
      <c r="PT157" s="200">
        <v>2321.6666666666665</v>
      </c>
      <c r="PU157" s="200">
        <v>2229.5416666666665</v>
      </c>
      <c r="PV157" s="200">
        <v>2983.4976851851857</v>
      </c>
      <c r="PW157" s="200">
        <v>3542.4709444775326</v>
      </c>
      <c r="PX157" s="200" t="e">
        <f>IF($PI157=1,SUMIF(#REF!,$PF157,#REF!),SUMIF(#REF!,$PJ157,#REF!))</f>
        <v>#REF!</v>
      </c>
      <c r="PY157" s="200" t="e">
        <f>IF($PI157=1,SUMIF(#REF!,$PF157,#REF!),SUMIF(#REF!,$PJ157,#REF!))</f>
        <v>#REF!</v>
      </c>
      <c r="PZ157" s="200" t="e">
        <f>IF($PI157=1,SUMIF(#REF!,$PF157,#REF!),SUMIF(#REF!,$PJ157,#REF!))</f>
        <v>#REF!</v>
      </c>
      <c r="QA157" s="200" t="e">
        <f>IF($PI157=1,SUMIF(#REF!,$PF157,#REF!),SUMIF(#REF!,$PJ157,#REF!))</f>
        <v>#REF!</v>
      </c>
      <c r="QB157" s="200" t="e">
        <f>IF($PI157=1,SUMIF(#REF!,$PF157,#REF!),SUMIF(#REF!,$PJ157,#REF!))</f>
        <v>#REF!</v>
      </c>
      <c r="QC157" s="200" t="e">
        <f>IF($PI157=1,SUMIF(#REF!,$PF157,#REF!),SUMIF(#REF!,$PJ157,#REF!))</f>
        <v>#REF!</v>
      </c>
      <c r="QD157" s="57">
        <f t="shared" si="99"/>
        <v>3.442443247801465</v>
      </c>
      <c r="QE157" s="57">
        <f t="shared" si="100"/>
        <v>3.6908400000000001</v>
      </c>
      <c r="QF157" s="57">
        <f t="shared" si="94"/>
        <v>3.7367999999999997</v>
      </c>
      <c r="QG157" s="57">
        <f t="shared" si="101"/>
        <v>3.3431999999999999</v>
      </c>
      <c r="QH157" s="57">
        <f t="shared" si="129"/>
        <v>3.2105399999999995</v>
      </c>
      <c r="QI157" s="57">
        <f t="shared" si="130"/>
        <v>4.2962366666666671</v>
      </c>
      <c r="QJ157" s="57">
        <f>IF(Tabelle2[[#This Row],[Index and Premium Usage]]=1,($AW157*(1+$AZ157))*(PW157*(1+$PG157)+$PH157)/1000,($AW157*(1+$AZ157))*(PW157*(1+$PG157)+$PK157)/1000)</f>
        <v>5.101158160047647</v>
      </c>
      <c r="QK157" s="57" t="e">
        <f>IF($PI157=1,($AW157*(1+$AY157))*(PX157*(1+$PG157)+$PH157)/1000,($AW157*(1+$AZ157))*(PX157*(1+$PG157)+$PK157+Tabelle2[[#This Row],[Premium VW 2023]])/1000)</f>
        <v>#REF!</v>
      </c>
      <c r="QL157" s="57" t="e">
        <f t="shared" si="89"/>
        <v>#REF!</v>
      </c>
      <c r="QM157" s="57" t="e">
        <f t="shared" si="90"/>
        <v>#REF!</v>
      </c>
      <c r="QN157" s="57" t="e">
        <f t="shared" si="91"/>
        <v>#REF!</v>
      </c>
      <c r="QO157" s="57" t="e">
        <f t="shared" si="92"/>
        <v>#REF!</v>
      </c>
      <c r="QP157" s="57" t="e">
        <f t="shared" si="93"/>
        <v>#REF!</v>
      </c>
    </row>
    <row r="158" spans="1:458" ht="15" customHeight="1">
      <c r="A158" s="94" t="s">
        <v>742</v>
      </c>
      <c r="B158" s="94" t="s">
        <v>87</v>
      </c>
      <c r="C158" s="94" t="s">
        <v>1553</v>
      </c>
      <c r="D158" s="2" t="s">
        <v>108</v>
      </c>
      <c r="E158" s="173" t="s">
        <v>304</v>
      </c>
      <c r="F158" s="2" t="s">
        <v>304</v>
      </c>
      <c r="G158" s="2" t="s">
        <v>304</v>
      </c>
      <c r="H158" s="2" t="s">
        <v>1558</v>
      </c>
      <c r="I158" s="188" t="s">
        <v>28</v>
      </c>
      <c r="J158" s="2" t="s">
        <v>368</v>
      </c>
      <c r="K158" s="2" t="s">
        <v>28</v>
      </c>
      <c r="L158" s="2" t="s">
        <v>28</v>
      </c>
      <c r="M158" s="2" t="s">
        <v>369</v>
      </c>
      <c r="N158" s="6"/>
      <c r="O158" s="6"/>
      <c r="P158" s="3"/>
      <c r="Q158" s="2"/>
      <c r="R158" s="2"/>
      <c r="S158" s="2"/>
      <c r="T158" s="94" t="s">
        <v>1282</v>
      </c>
      <c r="U158" s="2" t="s">
        <v>14</v>
      </c>
      <c r="V158" s="2"/>
      <c r="W158" s="2"/>
      <c r="X158" s="94"/>
      <c r="Y158" s="2" t="s">
        <v>235</v>
      </c>
      <c r="Z158" s="94" t="s">
        <v>261</v>
      </c>
      <c r="AA158" s="6" t="s">
        <v>370</v>
      </c>
      <c r="AB158" s="6"/>
      <c r="AC158" s="6"/>
      <c r="AD158" s="2"/>
      <c r="AE158" s="2"/>
      <c r="AF158" s="2" t="s">
        <v>119</v>
      </c>
      <c r="AG158" s="2"/>
      <c r="AH158" s="2"/>
      <c r="AI158" s="2"/>
      <c r="AJ158" s="2" t="s">
        <v>120</v>
      </c>
      <c r="AK158" s="21"/>
      <c r="AL158" s="13"/>
      <c r="AM158" s="13"/>
      <c r="AN158" s="13"/>
      <c r="AO158" s="13"/>
      <c r="AP158" s="13">
        <v>1</v>
      </c>
      <c r="AQ158" s="33"/>
      <c r="AR158" s="37">
        <v>0.67500000000000004</v>
      </c>
      <c r="AS158" s="33">
        <v>0.67500000000000004</v>
      </c>
      <c r="AT158" s="33">
        <v>0.67500000000000004</v>
      </c>
      <c r="AU158" s="33">
        <v>0.67500000000000004</v>
      </c>
      <c r="AV158" s="33">
        <v>0.67500000000000004</v>
      </c>
      <c r="AW158" s="33">
        <v>0.67500000000000004</v>
      </c>
      <c r="AX158" s="193"/>
      <c r="AY158" s="36">
        <v>0.16</v>
      </c>
      <c r="AZ158" s="36">
        <v>0.16</v>
      </c>
      <c r="BA158" s="97">
        <v>0</v>
      </c>
      <c r="BB158" s="97">
        <v>0</v>
      </c>
      <c r="BC158" s="97">
        <v>0</v>
      </c>
      <c r="BD158" s="97">
        <v>0</v>
      </c>
      <c r="BE158" s="133">
        <v>0</v>
      </c>
      <c r="BF158" s="133">
        <v>0</v>
      </c>
      <c r="BG158" s="133">
        <v>0</v>
      </c>
      <c r="BH158" s="133">
        <v>0</v>
      </c>
      <c r="BI158" s="133">
        <v>0</v>
      </c>
      <c r="BJ158" s="133">
        <v>0</v>
      </c>
      <c r="BK158" s="133">
        <v>0</v>
      </c>
      <c r="BL158" s="133">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5">
        <f>SUM(Tabelle2[[#This Row],[Jan 22 CF]:[Mar 22 CF]])</f>
        <v>0</v>
      </c>
      <c r="CL158" s="95">
        <f>SUM(Tabelle2[[#This Row],[Apr 22 CF]:[Jun 22 CF]])</f>
        <v>0</v>
      </c>
      <c r="CM158" s="95">
        <f>SUM(Tabelle2[[#This Row],[Jul 22 CF]:[Sep 22 CF]])</f>
        <v>0</v>
      </c>
      <c r="CN158" s="95">
        <f>SUM(Tabelle2[[#This Row],[Oct 22 CF]:[Dec 22 CF]])</f>
        <v>0</v>
      </c>
      <c r="CO158" s="95">
        <f>SUM(Tabelle2[[#This Row],[Jan 23 CF]:[Mar 23 CF]])</f>
        <v>0</v>
      </c>
      <c r="CP158" s="95">
        <f>SUM(Tabelle2[[#This Row],[Apr 23 CF]:[Jun 23 CF]])</f>
        <v>0</v>
      </c>
      <c r="CQ158" s="95">
        <f>SUM(Tabelle2[[#This Row],[Jul 23 CF]:[Sep 23 CF]])</f>
        <v>0</v>
      </c>
      <c r="CR158" s="95">
        <f>SUM(Tabelle2[[#This Row],[Oct 23 CF]:[Dec 23 CF]])</f>
        <v>0</v>
      </c>
      <c r="CS158" s="95">
        <f>SUM(Tabelle2[[#This Row],[Jan 24 CF]:[Mar 24 CF]])</f>
        <v>0</v>
      </c>
      <c r="CT158" s="95">
        <f>SUM(Tabelle2[[#This Row],[Apr 24 CF]:[Jun 24 CF]])</f>
        <v>0</v>
      </c>
      <c r="CU158" s="95">
        <f>SUM(Tabelle2[[#This Row],[Jul 24 CF]:[Sep 24 CF]])</f>
        <v>0</v>
      </c>
      <c r="CV158" s="95">
        <f>SUM(Tabelle2[[#This Row],[Oct 24 CF]:[Dec 24 CF]])</f>
        <v>0</v>
      </c>
      <c r="CW158" s="98">
        <v>0</v>
      </c>
      <c r="CX158" s="275">
        <v>0</v>
      </c>
      <c r="CY158" s="95">
        <v>0</v>
      </c>
      <c r="CZ158" s="52">
        <v>0</v>
      </c>
      <c r="DA158" s="52">
        <f>SUM(Tabelle2[[#This Row],[Jan 22 CF]:[Dec 22 CF]])</f>
        <v>0</v>
      </c>
      <c r="DB158" s="98">
        <f>SUM(Tabelle2[[#This Row],[Jan 23 CF]:[Dec 23 CF]])</f>
        <v>0</v>
      </c>
      <c r="DC158" s="98">
        <f>SUM(Tabelle2[[#This Row],[Jan 24 CF]:[Dec 24 CF]])</f>
        <v>0</v>
      </c>
      <c r="DD158" s="98">
        <v>0</v>
      </c>
      <c r="DE158" s="98">
        <v>0</v>
      </c>
      <c r="DF158" s="98">
        <v>0</v>
      </c>
      <c r="DG158" s="98">
        <v>0</v>
      </c>
      <c r="DH158" s="98">
        <v>0</v>
      </c>
      <c r="DI158" s="98">
        <v>0</v>
      </c>
      <c r="DJ158" s="98">
        <v>0</v>
      </c>
      <c r="DK158" s="98">
        <v>0</v>
      </c>
      <c r="DL158" s="98">
        <v>0</v>
      </c>
      <c r="DM158" s="98">
        <v>0</v>
      </c>
      <c r="DN158" s="95"/>
      <c r="DO158" s="95"/>
      <c r="DP158" s="226">
        <v>0.95</v>
      </c>
      <c r="DQ158" s="226">
        <v>0.92500000000000004</v>
      </c>
      <c r="DR158" s="226">
        <v>0.8</v>
      </c>
      <c r="DS158" s="226">
        <v>0.85</v>
      </c>
      <c r="DT158" s="226">
        <v>0.9</v>
      </c>
      <c r="DU158" s="226">
        <v>0.9</v>
      </c>
      <c r="DV158" s="226">
        <v>0.9</v>
      </c>
      <c r="DW158" s="226">
        <v>0.9</v>
      </c>
      <c r="DX158" s="226">
        <v>0.9</v>
      </c>
      <c r="DY158" s="226">
        <v>0.9</v>
      </c>
      <c r="DZ158" s="226">
        <v>0.9</v>
      </c>
      <c r="EA158" s="226">
        <v>0.88</v>
      </c>
      <c r="EB158" s="226">
        <v>0.9</v>
      </c>
      <c r="EC158" s="226">
        <v>0.93</v>
      </c>
      <c r="ED158" s="226">
        <v>0.93</v>
      </c>
      <c r="EE158" s="226">
        <v>0.9</v>
      </c>
      <c r="EF158" s="316">
        <v>0.9</v>
      </c>
      <c r="EG158" s="316">
        <v>0.9</v>
      </c>
      <c r="EH158" s="316">
        <v>0.9</v>
      </c>
      <c r="EI158" s="226">
        <v>0.95</v>
      </c>
      <c r="EJ158" s="226">
        <v>0.95</v>
      </c>
      <c r="EK158" s="226">
        <v>0.95</v>
      </c>
      <c r="EL158" s="226">
        <v>0.97499999999999998</v>
      </c>
      <c r="EM158" s="226">
        <v>0.95</v>
      </c>
      <c r="EN158" s="226">
        <v>0.9</v>
      </c>
      <c r="EO158" s="226">
        <v>0.9</v>
      </c>
      <c r="EP158" s="226">
        <v>0.9</v>
      </c>
      <c r="EQ158" s="226">
        <v>0.9</v>
      </c>
      <c r="ER158" s="226">
        <v>0.9</v>
      </c>
      <c r="ES158" s="226">
        <v>0.9</v>
      </c>
      <c r="ET158" s="226">
        <v>0.9</v>
      </c>
      <c r="EU158" s="226">
        <v>0.9</v>
      </c>
      <c r="EV158" s="226">
        <v>0.9</v>
      </c>
      <c r="EW158" s="226">
        <v>0.9</v>
      </c>
      <c r="EX158" s="226">
        <v>0.9</v>
      </c>
      <c r="EY158" s="226">
        <v>0.9</v>
      </c>
      <c r="EZ158" s="316">
        <v>0.9</v>
      </c>
      <c r="FA158" s="226">
        <v>0.9</v>
      </c>
      <c r="FB158" s="226">
        <v>0.85</v>
      </c>
      <c r="FC158" s="226">
        <v>0.85</v>
      </c>
      <c r="FD158" s="226">
        <v>0.85</v>
      </c>
      <c r="FE158" s="226">
        <v>0.85</v>
      </c>
      <c r="FF158" s="226">
        <v>0.85</v>
      </c>
      <c r="FG158" s="226">
        <v>0.85</v>
      </c>
      <c r="FH158" s="226">
        <v>0.85</v>
      </c>
      <c r="FI158" s="226">
        <v>0.85</v>
      </c>
      <c r="FJ158" s="226">
        <v>0.85</v>
      </c>
      <c r="FK158" s="226">
        <v>0.85</v>
      </c>
      <c r="FL158" s="226">
        <v>0.85</v>
      </c>
      <c r="FM158" s="195">
        <f t="shared" si="114"/>
        <v>0</v>
      </c>
      <c r="FN158" s="195">
        <f t="shared" si="115"/>
        <v>0</v>
      </c>
      <c r="FO158" s="195">
        <f t="shared" si="116"/>
        <v>0</v>
      </c>
      <c r="FP158" s="195">
        <f t="shared" si="117"/>
        <v>0</v>
      </c>
      <c r="FQ158" s="195">
        <f t="shared" si="118"/>
        <v>0</v>
      </c>
      <c r="FR158" s="195">
        <f t="shared" si="119"/>
        <v>0</v>
      </c>
      <c r="FS158" s="195">
        <f t="shared" si="120"/>
        <v>0</v>
      </c>
      <c r="FT158" s="95">
        <f t="shared" si="121"/>
        <v>0</v>
      </c>
      <c r="FU158" s="95">
        <f t="shared" si="122"/>
        <v>0</v>
      </c>
      <c r="FV158" s="95">
        <f t="shared" si="123"/>
        <v>0</v>
      </c>
      <c r="FW158" s="95">
        <f t="shared" si="124"/>
        <v>0</v>
      </c>
      <c r="FX158" s="95">
        <f t="shared" si="125"/>
        <v>0</v>
      </c>
      <c r="FY158" s="95">
        <f t="shared" si="126"/>
        <v>0</v>
      </c>
      <c r="FZ158" s="95">
        <f t="shared" si="127"/>
        <v>0</v>
      </c>
      <c r="GA158" s="95">
        <f t="shared" si="107"/>
        <v>0</v>
      </c>
      <c r="GB158" s="95">
        <f t="shared" si="108"/>
        <v>0</v>
      </c>
      <c r="GC158" s="95">
        <f t="shared" si="109"/>
        <v>0</v>
      </c>
      <c r="GD158" s="95">
        <f t="shared" si="110"/>
        <v>0</v>
      </c>
      <c r="GE158" s="95">
        <f t="shared" si="111"/>
        <v>0</v>
      </c>
      <c r="GF158" s="95">
        <f t="shared" si="112"/>
        <v>0</v>
      </c>
      <c r="GG158" s="95">
        <f t="shared" si="113"/>
        <v>0</v>
      </c>
      <c r="GH158" s="95">
        <f t="shared" si="128"/>
        <v>0</v>
      </c>
      <c r="GI158" s="95">
        <f>BW158*Tabelle2[[#This Row],[Nov 2023 AF]]</f>
        <v>0</v>
      </c>
      <c r="GJ158" s="95">
        <f>BX158*Tabelle2[[#This Row],[Dec 2023 AF]]</f>
        <v>0</v>
      </c>
      <c r="GK158" s="95">
        <f>BY158*Tabelle2[[#This Row],[Jan 2024 AF]]</f>
        <v>0</v>
      </c>
      <c r="GL158" s="95">
        <f>BZ158*Tabelle2[[#This Row],[Feb 2024 AF]]</f>
        <v>0</v>
      </c>
      <c r="GM158" s="95">
        <f>CA158*Tabelle2[[#This Row],[Mar 2024 AF]]</f>
        <v>0</v>
      </c>
      <c r="GN158" s="95">
        <f>CB158*Tabelle2[[#This Row],[Apr 2024 AF]]</f>
        <v>0</v>
      </c>
      <c r="GO158" s="95">
        <f>CC158*Tabelle2[[#This Row],[May 2024 AF]]</f>
        <v>0</v>
      </c>
      <c r="GP158" s="95">
        <f>CD158*Tabelle2[[#This Row],[Jun 2024 AF]]</f>
        <v>0</v>
      </c>
      <c r="GQ158" s="95">
        <f>CE158*Tabelle2[[#This Row],[Jul 2024 AF]]</f>
        <v>0</v>
      </c>
      <c r="GR158" s="95">
        <f>CF158*Tabelle2[[#This Row],[Aug 2024 AF]]</f>
        <v>0</v>
      </c>
      <c r="GS158" s="95">
        <f>CG158*Tabelle2[[#This Row],[Sep 2024 AF]]</f>
        <v>0</v>
      </c>
      <c r="GT158" s="95">
        <f>CH158*Tabelle2[[#This Row],[Oct 2024 AF]]</f>
        <v>0</v>
      </c>
      <c r="GU158" s="95">
        <f>CI158*Tabelle2[[#This Row],[Nov 2024 AF]]</f>
        <v>0</v>
      </c>
      <c r="GV158" s="95">
        <f>CJ158*Tabelle2[[#This Row],[Dec 2024 AF]]</f>
        <v>0</v>
      </c>
      <c r="GW158" s="95">
        <f>SUM(Tabelle2[[#This Row],[Jan 22 NF]:[Mar 22 NF]])</f>
        <v>0</v>
      </c>
      <c r="GX158" s="95">
        <f>SUM(Tabelle2[[#This Row],[Apr 22 NF]:[Jun 22 NF]])</f>
        <v>0</v>
      </c>
      <c r="GY158" s="95">
        <f>SUM(Tabelle2[[#This Row],[Jul 22 NF]:[Sep 22 NF]])</f>
        <v>0</v>
      </c>
      <c r="GZ158" s="95">
        <f>SUM(Tabelle2[[#This Row],[Oct 22 NF]:[Dec 22 NF]])</f>
        <v>0</v>
      </c>
      <c r="HA158" s="98">
        <f>SUM(Tabelle2[[#This Row],[Jan 23 NF]:[Mar 23 NF]])</f>
        <v>0</v>
      </c>
      <c r="HB158" s="98">
        <f>SUM(Tabelle2[[#This Row],[Apr 23 NF]:[Jun 23 NF]])</f>
        <v>0</v>
      </c>
      <c r="HC158" s="98">
        <f>SUM(Tabelle2[[#This Row],[Jul 23 NF]:[Sep 23 NF]])</f>
        <v>0</v>
      </c>
      <c r="HD158" s="98">
        <f>SUM(Tabelle2[[#This Row],[Oct 23 NF]:[Dec 23 NF]])</f>
        <v>0</v>
      </c>
      <c r="HE158" s="95">
        <f>SUM(Tabelle2[[#This Row],[Jan 24 NF]:[Mar 24 NF]])</f>
        <v>0</v>
      </c>
      <c r="HF158" s="98">
        <f>SUM(Tabelle2[[#This Row],[Apr 24 NF]:[Jun 24 NF]])</f>
        <v>0</v>
      </c>
      <c r="HG158" s="98">
        <f>SUM(Tabelle2[[#This Row],[Jul 24 NF]:[Sep 24 NF]])</f>
        <v>0</v>
      </c>
      <c r="HH158" s="98">
        <f>SUM(Tabelle2[[#This Row],[Oct 24 NF]:[Dec 24 NF]])</f>
        <v>0</v>
      </c>
      <c r="HI158" s="95">
        <v>0</v>
      </c>
      <c r="HJ158" s="95">
        <v>0</v>
      </c>
      <c r="HK158" s="95">
        <v>0</v>
      </c>
      <c r="HL158" s="95">
        <v>0</v>
      </c>
      <c r="HM158" s="95">
        <v>0</v>
      </c>
      <c r="HN158" s="95">
        <v>0</v>
      </c>
      <c r="HO158" s="95">
        <v>0</v>
      </c>
      <c r="HP158" s="28">
        <v>0</v>
      </c>
      <c r="HQ158" s="28">
        <v>0</v>
      </c>
      <c r="HR158" s="12">
        <v>0</v>
      </c>
      <c r="HS158" s="12">
        <v>0</v>
      </c>
      <c r="HT158" s="95">
        <v>0</v>
      </c>
      <c r="HU158" s="12">
        <v>513</v>
      </c>
      <c r="HV158" s="98">
        <v>0</v>
      </c>
      <c r="HW158" s="98">
        <v>0</v>
      </c>
      <c r="HX158" s="98">
        <v>0</v>
      </c>
      <c r="HY158" s="98">
        <v>0</v>
      </c>
      <c r="HZ158" s="98">
        <f>SUM(Tabelle2[[#This Row],[Jan 22 NF]:[Dec 22 NF]])</f>
        <v>0</v>
      </c>
      <c r="IA158" s="98">
        <f>SUM(Tabelle2[[#This Row],[Jan 23 NF]:[Dec 23 NF]])</f>
        <v>0</v>
      </c>
      <c r="IB158" s="98">
        <f>SUM(Tabelle2[[#This Row],[Jan 24 NF]:[Dec 24 NF]])</f>
        <v>0</v>
      </c>
      <c r="IC158" s="98">
        <f>IFERROR(Tabelle2[[#This Row],[2025 CF]]*Tabelle2[[#This Row],[2025 AF]],0)</f>
        <v>0</v>
      </c>
      <c r="ID158" s="98">
        <f>IFERROR(Tabelle2[[#This Row],[2026 CF]]*Tabelle2[[#This Row],[2026 AF]],0)</f>
        <v>0</v>
      </c>
      <c r="IE158" s="98">
        <f>IFERROR(Tabelle2[[#This Row],[2027 CF]]*Tabelle2[[#This Row],[2027 AF]],0)</f>
        <v>0</v>
      </c>
      <c r="IF158" s="98">
        <f>IFERROR(Tabelle2[[#This Row],[2028 CF]]*Tabelle2[[#This Row],[2028 AF]],0)</f>
        <v>0</v>
      </c>
      <c r="IG158" s="98">
        <f>IFERROR(Tabelle2[[#This Row],[2029 CF]]*Tabelle2[[#This Row],[2029 AF]],0)</f>
        <v>0</v>
      </c>
      <c r="IH158" s="98">
        <f>IFERROR(Tabelle2[[#This Row],[2030 CF]]*Tabelle2[[#This Row],[2030 AF]],0)</f>
        <v>0</v>
      </c>
      <c r="II158" s="98">
        <f>IFERROR(Tabelle2[[#This Row],[2031 CF]]*Tabelle2[[#This Row],[2031 AF]],0)</f>
        <v>0</v>
      </c>
      <c r="IJ158" s="98">
        <f>IFERROR(Tabelle2[[#This Row],[2032 CF]]*Tabelle2[[#This Row],[2032 AF]],0)</f>
        <v>0</v>
      </c>
      <c r="IK158" s="98">
        <f>IFERROR(Tabelle2[[#This Row],[2033 CF]]*Tabelle2[[#This Row],[2033 AF]],0)</f>
        <v>0</v>
      </c>
      <c r="IL158" s="98">
        <f>IFERROR(Tabelle2[[#This Row],[2034 CF]]*Tabelle2[[#This Row],[2034 AF]],0)</f>
        <v>0</v>
      </c>
      <c r="IM158" s="98">
        <f>IFERROR(Tabelle2[[#This Row],[2035 CF]]*Tabelle2[[#This Row],[2035 AF]],0)</f>
        <v>0</v>
      </c>
      <c r="IN158" s="51">
        <v>0</v>
      </c>
      <c r="IO158" s="51">
        <v>0</v>
      </c>
      <c r="IP158" s="51">
        <v>0</v>
      </c>
      <c r="IQ158" s="51">
        <v>0</v>
      </c>
      <c r="IR158" s="51">
        <v>0</v>
      </c>
      <c r="IS158" s="51">
        <v>0</v>
      </c>
      <c r="IT158" s="51">
        <v>0</v>
      </c>
      <c r="IU158" s="51">
        <v>0</v>
      </c>
      <c r="IV158" s="51">
        <v>0</v>
      </c>
      <c r="IW158" s="51">
        <v>0</v>
      </c>
      <c r="IX158" s="51">
        <v>0</v>
      </c>
      <c r="IY158" s="51">
        <v>0</v>
      </c>
      <c r="IZ158" s="199">
        <v>0</v>
      </c>
      <c r="JA158" s="199">
        <v>0</v>
      </c>
      <c r="JB158" s="199">
        <v>0</v>
      </c>
      <c r="JC158" s="199">
        <v>0</v>
      </c>
      <c r="JD158" s="199">
        <v>0</v>
      </c>
      <c r="JE158" s="196">
        <v>0</v>
      </c>
      <c r="JF158" s="196">
        <v>0</v>
      </c>
      <c r="JG158" s="196">
        <v>0</v>
      </c>
      <c r="JH158" s="196">
        <v>0</v>
      </c>
      <c r="JI158" s="196">
        <v>0</v>
      </c>
      <c r="JJ158" s="196">
        <v>0</v>
      </c>
      <c r="JK158" s="196">
        <v>0</v>
      </c>
      <c r="JL158" s="196">
        <v>0</v>
      </c>
      <c r="JM158" s="196">
        <v>0</v>
      </c>
      <c r="JN158" s="196">
        <v>0</v>
      </c>
      <c r="JO158" s="196">
        <v>0</v>
      </c>
      <c r="JP158" s="196">
        <v>0</v>
      </c>
      <c r="JQ158" s="196">
        <f>SUM(Tabelle2[[#This Row],[Jan-23B]:[Mar-23B]])</f>
        <v>0</v>
      </c>
      <c r="JR158" s="196">
        <f>SUM(Tabelle2[[#This Row],[Apr-23B]:[Jun-23B]])</f>
        <v>0</v>
      </c>
      <c r="JS158" s="196">
        <f>SUM(Tabelle2[[#This Row],[Jul-23B]:[Sep-23B]])</f>
        <v>0</v>
      </c>
      <c r="JT158" s="196">
        <f>SUM(Tabelle2[[#This Row],[Oct-23B]:[Dec-23B]])</f>
        <v>0</v>
      </c>
      <c r="JU158" s="196">
        <f>SUM(Tabelle2[[#This Row],[1Q23 B1]:[4Q23 B]])</f>
        <v>0</v>
      </c>
      <c r="JV158" s="196">
        <v>0</v>
      </c>
      <c r="JW158" s="196">
        <v>0</v>
      </c>
      <c r="JX158" s="196">
        <v>0</v>
      </c>
      <c r="JY158" s="196">
        <v>0</v>
      </c>
      <c r="JZ158" s="196">
        <v>0</v>
      </c>
      <c r="KA158" s="196">
        <v>0</v>
      </c>
      <c r="KB158" s="196">
        <v>0</v>
      </c>
      <c r="KC158" s="196">
        <v>0</v>
      </c>
      <c r="KD158" s="196">
        <v>0</v>
      </c>
      <c r="KE158" s="196">
        <v>0</v>
      </c>
      <c r="KF158" s="196" t="str">
        <f>IF(SUM(Tabelle2[[#This Row],[2018 NF]:[2028 NF]],Tabelle2[[#This Row],[2023 B]])&gt;0,"yes","no")</f>
        <v>no</v>
      </c>
      <c r="KG158" s="196">
        <f>IFERROR(INDEX(Tabelle2[[#Headers],[2005 NF]:[2034 NF]],MATCH(TRUE,INDEX(Tabelle2[[#This Row],[2005 NF]:[2034 NF]]&gt;1000,),0)),0)</f>
        <v>0</v>
      </c>
      <c r="KH158" s="196">
        <f>IFERROR(LOOKUP(2,1/(Tabelle2[[#This Row],[2005 NF]:[2035 NF]]&gt;1000),Tabelle2[[#Headers],[2005 NF]:[2035 NF]]),0)</f>
        <v>0</v>
      </c>
      <c r="KI158" s="196">
        <f>SUM(Tabelle2[[#This Row],[Jan 23 NF]:[Mar 23 NF]])</f>
        <v>0</v>
      </c>
      <c r="KJ158" s="196">
        <f>SUM(Tabelle2[[#This Row],[Jan-23B]:[Mar-23B]])</f>
        <v>0</v>
      </c>
      <c r="KK158" s="52">
        <v>0</v>
      </c>
      <c r="KL158" s="52">
        <v>0</v>
      </c>
      <c r="KM158" s="52">
        <v>0</v>
      </c>
      <c r="KN158" s="52">
        <v>0</v>
      </c>
      <c r="KO158" s="52">
        <v>0</v>
      </c>
      <c r="KP158" s="52">
        <v>0</v>
      </c>
      <c r="KQ158" s="52">
        <v>0</v>
      </c>
      <c r="KR158" s="52">
        <v>0</v>
      </c>
      <c r="KS158" s="52">
        <v>0</v>
      </c>
      <c r="KT158" s="52">
        <v>0</v>
      </c>
      <c r="KU158" s="52">
        <v>0</v>
      </c>
      <c r="KV158" s="52">
        <v>0</v>
      </c>
      <c r="KW158" s="52">
        <v>0</v>
      </c>
      <c r="KX158" s="52">
        <v>0</v>
      </c>
      <c r="KY158" s="52">
        <v>0</v>
      </c>
      <c r="KZ158" s="52">
        <v>0</v>
      </c>
      <c r="LA158" s="52" t="e">
        <f>$AV158*2.204623/#REF!*$AP158*Tabelle2[[#This Row],[May 23 NF]]</f>
        <v>#REF!</v>
      </c>
      <c r="LB158" s="52" t="e">
        <f>$AV158*2.204623/#REF!*$AP158*Tabelle2[[#This Row],[Jun 23 NF]]</f>
        <v>#REF!</v>
      </c>
      <c r="LC158" s="52" t="e">
        <f>$AV158*2.204623/#REF!*$AP158*Tabelle2[[#This Row],[Jul 23 NF]]</f>
        <v>#REF!</v>
      </c>
      <c r="LD158" s="52" t="e">
        <f>$AV158*2.204623/#REF!*$AP158*Tabelle2[[#This Row],[Aug 23 NF]]</f>
        <v>#REF!</v>
      </c>
      <c r="LE158" s="52" t="e">
        <f>$AV158*2.204623/#REF!*$AP158*Tabelle2[[#This Row],[Sep 23 NF]]</f>
        <v>#REF!</v>
      </c>
      <c r="LF158" s="52" t="e">
        <f>$AV158*2.204623/#REF!*$AP158*Tabelle2[[#This Row],[Oct 23 NF]]</f>
        <v>#REF!</v>
      </c>
      <c r="LG158" s="52" t="e">
        <f>$AV158*2.204623/#REF!*$AP158*Tabelle2[[#This Row],[Nov 23 NF]]</f>
        <v>#REF!</v>
      </c>
      <c r="LH158" s="52" t="e">
        <f>$AV158*2.204623/#REF!*$AP158*Tabelle2[[#This Row],[Dec 23 NF]]</f>
        <v>#REF!</v>
      </c>
      <c r="LI158" s="52" t="e">
        <f>$AV158*2.204623/#REF!*$AP158*Tabelle2[[#This Row],[Jan 24 NF]]</f>
        <v>#REF!</v>
      </c>
      <c r="LJ158" s="52" t="e">
        <f>$AV158*2.204623/#REF!*$AP158*Tabelle2[[#This Row],[Feb 24 NF]]</f>
        <v>#REF!</v>
      </c>
      <c r="LK158" s="52" t="e">
        <f>$AV158*2.204623/#REF!*$AP158*Tabelle2[[#This Row],[Mar 24 NF]]</f>
        <v>#REF!</v>
      </c>
      <c r="LL158" s="52" t="e">
        <f>$AV158*2.204623/#REF!*$AP158*Tabelle2[[#This Row],[Apr 24 NF]]</f>
        <v>#REF!</v>
      </c>
      <c r="LM158" s="52" t="e">
        <f>$AV158*2.204623/#REF!*$AP158*Tabelle2[[#This Row],[May 24 NF]]</f>
        <v>#REF!</v>
      </c>
      <c r="LN158" s="52" t="e">
        <f>$AV158*2.204623/#REF!*$AP158*Tabelle2[[#This Row],[Jun 24 NF]]</f>
        <v>#REF!</v>
      </c>
      <c r="LO158" s="52" t="e">
        <f>$AV158*2.204623/#REF!*$AP158*Tabelle2[[#This Row],[Jul 24 NF]]</f>
        <v>#REF!</v>
      </c>
      <c r="LP158" s="52" t="e">
        <f>$AV158*2.204623/#REF!*$AP158*Tabelle2[[#This Row],[Aug 24 NF]]</f>
        <v>#REF!</v>
      </c>
      <c r="LQ158" s="52" t="e">
        <f>$AV158*2.204623/#REF!*$AP158*Tabelle2[[#This Row],[Sep 24 NF]]</f>
        <v>#REF!</v>
      </c>
      <c r="LR158" s="52" t="e">
        <f>$AV158*2.204623/#REF!*$AP158*Tabelle2[[#This Row],[Oct 24 NF]]</f>
        <v>#REF!</v>
      </c>
      <c r="LS158" s="52" t="e">
        <f>$AV158*2.204623/#REF!*$AP158*Tabelle2[[#This Row],[Nov 24 NF]]</f>
        <v>#REF!</v>
      </c>
      <c r="LT158" s="52" t="e">
        <f>$AV158*2.204623/#REF!*$AP158*Tabelle2[[#This Row],[Dec 24 NF]]</f>
        <v>#REF!</v>
      </c>
      <c r="LU158" s="198">
        <f>SUM(Tabelle2[[#This Row],[Jan 22 EV]:[Mar 22 EV]])</f>
        <v>0</v>
      </c>
      <c r="LV158" s="198">
        <f>SUM(Tabelle2[[#This Row],[Apr 22 EV]:[Jun 22 EV]])</f>
        <v>0</v>
      </c>
      <c r="LW158" s="198">
        <f>SUM(Tabelle2[[#This Row],[Jul 22 EV]:[Sep 22 EV]])</f>
        <v>0</v>
      </c>
      <c r="LX158" s="198">
        <f>SUM(Tabelle2[[#This Row],[Oct 22 EV]:[Dec 22 EV]])</f>
        <v>0</v>
      </c>
      <c r="LY158" s="198">
        <f>SUM(Tabelle2[[#This Row],[Jan 23 EV]:[Mar 23 EV]])</f>
        <v>0</v>
      </c>
      <c r="LZ158" s="198" t="e">
        <f>SUM(Tabelle2[[#This Row],[Apr 23 EV]:[Jun 23 EV]])</f>
        <v>#REF!</v>
      </c>
      <c r="MA158" s="198" t="e">
        <f>SUM(Tabelle2[[#This Row],[Jul 23 EV]:[Sep 23 EV]])</f>
        <v>#REF!</v>
      </c>
      <c r="MB158" s="198" t="e">
        <f>SUM(Tabelle2[[#This Row],[Oct 23 EV]:[Dec 23 EV]])</f>
        <v>#REF!</v>
      </c>
      <c r="MC158" s="198" t="e">
        <f>SUM(Tabelle2[[#This Row],[Jan 24 EV]:[Mar 24 EV]])</f>
        <v>#REF!</v>
      </c>
      <c r="MD158" s="198" t="e">
        <f>SUM(Tabelle2[[#This Row],[Apr 24 EV]:[Jun 24 EV]])</f>
        <v>#REF!</v>
      </c>
      <c r="ME158" s="198" t="e">
        <f>SUM(Tabelle2[[#This Row],[Jul 24 EV]:[Sep 24 EV]])</f>
        <v>#REF!</v>
      </c>
      <c r="MF158" s="198" t="e">
        <f>SUM(Tabelle2[[#This Row],[Oct 24 EV]:[Dec 24 EV]])</f>
        <v>#REF!</v>
      </c>
      <c r="MG158" s="95">
        <v>0</v>
      </c>
      <c r="MH158" s="95">
        <v>0</v>
      </c>
      <c r="MI158" s="95">
        <v>0</v>
      </c>
      <c r="MJ158" s="95">
        <v>0</v>
      </c>
      <c r="MK158" s="95">
        <v>0</v>
      </c>
      <c r="ML158" s="95">
        <v>0</v>
      </c>
      <c r="MM158" s="95">
        <v>0</v>
      </c>
      <c r="MN158" s="95">
        <v>0</v>
      </c>
      <c r="MO158" s="95">
        <v>0</v>
      </c>
      <c r="MP158" s="98">
        <v>0</v>
      </c>
      <c r="MQ158" s="98" t="e">
        <f>$AS158*2.204623/#REF!*$AP158*HU158</f>
        <v>#REF!</v>
      </c>
      <c r="MR158" s="98" t="e">
        <f>$AT158*2.204623/#REF!*$AP158*HV158</f>
        <v>#REF!</v>
      </c>
      <c r="MS158" s="98">
        <v>0</v>
      </c>
      <c r="MT158" s="98">
        <v>0</v>
      </c>
      <c r="MU158" s="98">
        <v>0</v>
      </c>
      <c r="MV158" s="98">
        <f>SUM(Tabelle2[[#This Row],[Jan 22 EV]:[Dec 22 EV]])</f>
        <v>0</v>
      </c>
      <c r="MW158" s="98" t="e">
        <f>SUM(Tabelle2[[#This Row],[Jan 23 EV]:[Dec 23 EV]])</f>
        <v>#REF!</v>
      </c>
      <c r="MX158" s="98" t="e">
        <f>SUM(Tabelle2[[#This Row],[Jan 24 EV]:[Dec 24 EV]])</f>
        <v>#REF!</v>
      </c>
      <c r="MY158" s="98">
        <f t="shared" si="95"/>
        <v>0</v>
      </c>
      <c r="MZ158" s="98">
        <f t="shared" si="96"/>
        <v>0</v>
      </c>
      <c r="NA158" s="98">
        <f t="shared" si="97"/>
        <v>0</v>
      </c>
      <c r="NB158" s="98">
        <f t="shared" si="98"/>
        <v>0</v>
      </c>
      <c r="NC158" s="52">
        <v>0</v>
      </c>
      <c r="ND158" s="52">
        <v>0</v>
      </c>
      <c r="NE158" s="52">
        <v>0</v>
      </c>
      <c r="NF158" s="52">
        <v>0</v>
      </c>
      <c r="NG158" s="52">
        <v>0</v>
      </c>
      <c r="NH158" s="52">
        <v>0</v>
      </c>
      <c r="NI158" s="52">
        <v>0</v>
      </c>
      <c r="NJ158" s="52">
        <v>0</v>
      </c>
      <c r="NK158" s="52">
        <v>0</v>
      </c>
      <c r="NL158" s="52">
        <v>0</v>
      </c>
      <c r="NM158" s="52">
        <v>0</v>
      </c>
      <c r="NN158" s="52">
        <v>0</v>
      </c>
      <c r="NO158" s="198">
        <f t="shared" si="102"/>
        <v>0</v>
      </c>
      <c r="NP158" s="198">
        <f t="shared" si="103"/>
        <v>0</v>
      </c>
      <c r="NQ158" s="198">
        <f t="shared" si="104"/>
        <v>0</v>
      </c>
      <c r="NR158" s="198">
        <f t="shared" si="105"/>
        <v>0</v>
      </c>
      <c r="NS158" s="198">
        <f t="shared" si="106"/>
        <v>0</v>
      </c>
      <c r="NT158" s="198">
        <v>0</v>
      </c>
      <c r="NU158" s="198">
        <v>0</v>
      </c>
      <c r="NV158" s="198">
        <v>0</v>
      </c>
      <c r="NW158" s="198">
        <v>0</v>
      </c>
      <c r="NX158" s="198">
        <v>0</v>
      </c>
      <c r="NY158" s="198">
        <v>0</v>
      </c>
      <c r="NZ158" s="198">
        <v>0</v>
      </c>
      <c r="OA158" s="198">
        <v>0</v>
      </c>
      <c r="OB158" s="198">
        <v>0</v>
      </c>
      <c r="OC158" s="198">
        <v>0</v>
      </c>
      <c r="OD158" s="198">
        <v>0</v>
      </c>
      <c r="OE158" s="198">
        <v>0</v>
      </c>
      <c r="OF158" s="198">
        <f>SUM(Tabelle2[[#This Row],[Jan 23 B EV]:[Mar 23 B EV]])</f>
        <v>0</v>
      </c>
      <c r="OG158" s="198">
        <f>SUM(Tabelle2[[#This Row],[Apr 23 B EV]:[Jun 23 B EV]])</f>
        <v>0</v>
      </c>
      <c r="OH158" s="198">
        <f>SUM(Tabelle2[[#This Row],[Jul 23 B EV]:[Sep 23 B EV]])</f>
        <v>0</v>
      </c>
      <c r="OI158" s="198">
        <f>SUM(Tabelle2[[#This Row],[Oct 23 B EV]:[Dec 23 B EV]])</f>
        <v>0</v>
      </c>
      <c r="OJ158" s="198">
        <f>SUM(Tabelle2[[#This Row],[Jan 23 B EV]:[Dec 23 B EV]])</f>
        <v>0</v>
      </c>
      <c r="OK158" s="95"/>
      <c r="OL158" s="95"/>
      <c r="OM158" s="43" t="s">
        <v>973</v>
      </c>
      <c r="ON158" s="43">
        <v>0</v>
      </c>
      <c r="OO158" s="43">
        <v>0</v>
      </c>
      <c r="OP158" s="43">
        <v>0</v>
      </c>
      <c r="OQ158" s="95">
        <v>0</v>
      </c>
      <c r="OR158" s="95">
        <v>0</v>
      </c>
      <c r="OS158" s="95"/>
      <c r="OT158" s="95"/>
      <c r="OU158" s="95"/>
      <c r="OV158" s="95"/>
      <c r="OW158" s="95"/>
      <c r="OX158" s="198">
        <v>0</v>
      </c>
      <c r="OY158" s="198">
        <v>0</v>
      </c>
      <c r="OZ158" s="198">
        <v>0</v>
      </c>
      <c r="PA158" s="198">
        <v>0</v>
      </c>
      <c r="PB158" s="353">
        <v>0</v>
      </c>
      <c r="PC158" s="49" t="s">
        <v>57</v>
      </c>
      <c r="PD158" s="341" t="s">
        <v>100</v>
      </c>
      <c r="PE158" s="3" t="s">
        <v>159</v>
      </c>
      <c r="PF158" s="341" t="s">
        <v>39</v>
      </c>
      <c r="PG158" s="342">
        <v>0</v>
      </c>
      <c r="PH158" s="341">
        <v>0</v>
      </c>
      <c r="PI158" s="30">
        <v>1</v>
      </c>
      <c r="PJ158" s="30" t="s">
        <v>39</v>
      </c>
      <c r="PK158" s="30">
        <v>0</v>
      </c>
      <c r="PL158" s="30"/>
      <c r="PM158" s="16"/>
      <c r="PN158" s="341" t="s">
        <v>972</v>
      </c>
      <c r="PO158" s="16" t="s">
        <v>17</v>
      </c>
      <c r="PP158" s="200">
        <v>2579.1424208577623</v>
      </c>
      <c r="PQ158" s="56">
        <v>2390.5855887510174</v>
      </c>
      <c r="PR158" s="56">
        <v>2563.0833333333335</v>
      </c>
      <c r="PS158" s="56">
        <v>2595</v>
      </c>
      <c r="PT158" s="200">
        <v>2321.6666666666665</v>
      </c>
      <c r="PU158" s="200">
        <v>2229.5416666666665</v>
      </c>
      <c r="PV158" s="200">
        <v>2983.4976851851857</v>
      </c>
      <c r="PW158" s="200">
        <v>3542.4709444775326</v>
      </c>
      <c r="PX158" s="200" t="e">
        <f>IF($PI158=1,SUMIF(#REF!,$PF158,#REF!),SUMIF(#REF!,$PJ158,#REF!))</f>
        <v>#REF!</v>
      </c>
      <c r="PY158" s="200" t="e">
        <f>IF($PI158=1,SUMIF(#REF!,$PF158,#REF!),SUMIF(#REF!,$PJ158,#REF!))</f>
        <v>#REF!</v>
      </c>
      <c r="PZ158" s="200" t="e">
        <f>IF($PI158=1,SUMIF(#REF!,$PF158,#REF!),SUMIF(#REF!,$PJ158,#REF!))</f>
        <v>#REF!</v>
      </c>
      <c r="QA158" s="200" t="e">
        <f>IF($PI158=1,SUMIF(#REF!,$PF158,#REF!),SUMIF(#REF!,$PJ158,#REF!))</f>
        <v>#REF!</v>
      </c>
      <c r="QB158" s="200" t="e">
        <f>IF($PI158=1,SUMIF(#REF!,$PF158,#REF!),SUMIF(#REF!,$PJ158,#REF!))</f>
        <v>#REF!</v>
      </c>
      <c r="QC158" s="200" t="e">
        <f>IF($PI158=1,SUMIF(#REF!,$PF158,#REF!),SUMIF(#REF!,$PJ158,#REF!))</f>
        <v>#REF!</v>
      </c>
      <c r="QD158" s="57">
        <f t="shared" si="99"/>
        <v>1.8718285159920467</v>
      </c>
      <c r="QE158" s="57">
        <f t="shared" si="100"/>
        <v>2.0068942500000002</v>
      </c>
      <c r="QF158" s="57">
        <f t="shared" si="94"/>
        <v>2.0318849999999999</v>
      </c>
      <c r="QG158" s="57">
        <f t="shared" si="101"/>
        <v>1.8178650000000001</v>
      </c>
      <c r="QH158" s="57">
        <f t="shared" si="129"/>
        <v>1.7457311250000001</v>
      </c>
      <c r="QI158" s="57">
        <f t="shared" si="130"/>
        <v>2.3360786875000001</v>
      </c>
      <c r="QJ158" s="57">
        <f>IF(Tabelle2[[#This Row],[Index and Premium Usage]]=1,($AW158*(1+$AZ158))*(PW158*(1+$PG158)+$PH158)/1000,($AW158*(1+$AZ158))*(PW158*(1+$PG158)+$PK158)/1000)</f>
        <v>2.7737547495259083</v>
      </c>
      <c r="QK158" s="57" t="e">
        <f>IF($PI158=1,($AW158*(1+$AY158))*(PX158*(1+$PG158)+$PH158)/1000,($AW158*(1+$AZ158))*(PX158*(1+$PG158)+$PK158+Tabelle2[[#This Row],[Premium VW 2023]])/1000)</f>
        <v>#REF!</v>
      </c>
      <c r="QL158" s="57" t="e">
        <f t="shared" si="89"/>
        <v>#REF!</v>
      </c>
      <c r="QM158" s="57" t="e">
        <f t="shared" si="90"/>
        <v>#REF!</v>
      </c>
      <c r="QN158" s="57" t="e">
        <f t="shared" si="91"/>
        <v>#REF!</v>
      </c>
      <c r="QO158" s="57" t="e">
        <f t="shared" si="92"/>
        <v>#REF!</v>
      </c>
      <c r="QP158" s="57" t="e">
        <f t="shared" si="93"/>
        <v>#REF!</v>
      </c>
    </row>
    <row r="159" spans="1:458" ht="15" customHeight="1">
      <c r="A159" s="94" t="s">
        <v>808</v>
      </c>
      <c r="B159" s="94" t="s">
        <v>87</v>
      </c>
      <c r="C159" s="94" t="s">
        <v>1553</v>
      </c>
      <c r="D159" s="94" t="s">
        <v>108</v>
      </c>
      <c r="E159" s="173" t="s">
        <v>304</v>
      </c>
      <c r="F159" s="94" t="s">
        <v>304</v>
      </c>
      <c r="G159" s="94" t="s">
        <v>304</v>
      </c>
      <c r="H159" s="2" t="s">
        <v>1557</v>
      </c>
      <c r="I159" s="188" t="s">
        <v>1691</v>
      </c>
      <c r="J159" s="94" t="s">
        <v>56</v>
      </c>
      <c r="K159" s="94" t="s">
        <v>56</v>
      </c>
      <c r="L159" s="94" t="s">
        <v>28</v>
      </c>
      <c r="M159" s="2" t="s">
        <v>320</v>
      </c>
      <c r="N159" s="2" t="s">
        <v>1150</v>
      </c>
      <c r="O159" s="1" t="s">
        <v>722</v>
      </c>
      <c r="P159" s="3">
        <v>0</v>
      </c>
      <c r="Q159" s="2">
        <v>0</v>
      </c>
      <c r="R159" s="94"/>
      <c r="S159" s="94"/>
      <c r="T159" s="94" t="s">
        <v>1282</v>
      </c>
      <c r="U159" s="94" t="s">
        <v>38</v>
      </c>
      <c r="V159" s="94"/>
      <c r="W159" s="94"/>
      <c r="X159" s="94"/>
      <c r="Y159" s="2" t="s">
        <v>257</v>
      </c>
      <c r="Z159" s="2" t="s">
        <v>261</v>
      </c>
      <c r="AA159" s="2" t="s">
        <v>723</v>
      </c>
      <c r="AB159" s="2" t="s">
        <v>1229</v>
      </c>
      <c r="AC159" s="2" t="s">
        <v>1124</v>
      </c>
      <c r="AD159" s="94"/>
      <c r="AE159" s="94"/>
      <c r="AF159" s="94" t="s">
        <v>119</v>
      </c>
      <c r="AG159" s="2">
        <v>0</v>
      </c>
      <c r="AH159" s="2">
        <v>0</v>
      </c>
      <c r="AI159" s="2">
        <v>0</v>
      </c>
      <c r="AJ159" s="2" t="s">
        <v>120</v>
      </c>
      <c r="AK159" s="20"/>
      <c r="AL159" s="24"/>
      <c r="AM159" s="24"/>
      <c r="AN159" s="24"/>
      <c r="AO159" s="24"/>
      <c r="AP159" s="13">
        <v>1</v>
      </c>
      <c r="AQ159" s="129"/>
      <c r="AR159" s="37">
        <v>5.3579999999999997</v>
      </c>
      <c r="AS159" s="73">
        <v>5.3579999999999997</v>
      </c>
      <c r="AT159" s="73">
        <v>5.3579999999999997</v>
      </c>
      <c r="AU159" s="33">
        <v>5.3579999999999997</v>
      </c>
      <c r="AV159" s="33">
        <v>5.3579999999999997</v>
      </c>
      <c r="AW159" s="33">
        <v>5.3579999999999997</v>
      </c>
      <c r="AX159" s="193"/>
      <c r="AY159" s="61">
        <v>0.05</v>
      </c>
      <c r="AZ159" s="61">
        <v>0.05</v>
      </c>
      <c r="BA159" s="97">
        <v>21624</v>
      </c>
      <c r="BB159" s="97">
        <v>15942</v>
      </c>
      <c r="BC159" s="97">
        <v>18951</v>
      </c>
      <c r="BD159" s="97">
        <v>17084</v>
      </c>
      <c r="BE159" s="133">
        <v>11571</v>
      </c>
      <c r="BF159" s="133">
        <v>13564</v>
      </c>
      <c r="BG159" s="133">
        <v>14288</v>
      </c>
      <c r="BH159" s="133">
        <v>12099</v>
      </c>
      <c r="BI159" s="133">
        <v>17424</v>
      </c>
      <c r="BJ159" s="133">
        <v>21489</v>
      </c>
      <c r="BK159" s="133">
        <v>23382</v>
      </c>
      <c r="BL159" s="133">
        <v>16586</v>
      </c>
      <c r="BM159" s="96">
        <v>14880</v>
      </c>
      <c r="BN159" s="96">
        <v>18984</v>
      </c>
      <c r="BO159" s="96">
        <v>22368</v>
      </c>
      <c r="BP159" s="96">
        <v>13896</v>
      </c>
      <c r="BQ159" s="96">
        <v>16152</v>
      </c>
      <c r="BR159" s="96">
        <v>18216</v>
      </c>
      <c r="BS159" s="96">
        <v>19350</v>
      </c>
      <c r="BT159" s="96">
        <v>11980</v>
      </c>
      <c r="BU159" s="96">
        <v>22114</v>
      </c>
      <c r="BV159" s="96">
        <v>21413</v>
      </c>
      <c r="BW159" s="96">
        <v>26644</v>
      </c>
      <c r="BX159" s="96">
        <v>13925</v>
      </c>
      <c r="BY159" s="96">
        <v>18544</v>
      </c>
      <c r="BZ159" s="96">
        <v>18984</v>
      </c>
      <c r="CA159" s="96">
        <v>21368</v>
      </c>
      <c r="CB159" s="96">
        <v>13896</v>
      </c>
      <c r="CC159" s="96">
        <v>16152</v>
      </c>
      <c r="CD159" s="96">
        <v>18216</v>
      </c>
      <c r="CE159" s="96">
        <v>19350</v>
      </c>
      <c r="CF159" s="96">
        <v>11980</v>
      </c>
      <c r="CG159" s="96">
        <v>22086</v>
      </c>
      <c r="CH159" s="96">
        <v>23329</v>
      </c>
      <c r="CI159" s="96">
        <v>18962</v>
      </c>
      <c r="CJ159" s="96">
        <v>10797</v>
      </c>
      <c r="CK159" s="95">
        <f>SUM(Tabelle2[[#This Row],[Jan 22 CF]:[Mar 22 CF]])</f>
        <v>56517</v>
      </c>
      <c r="CL159" s="95">
        <f>SUM(Tabelle2[[#This Row],[Apr 22 CF]:[Jun 22 CF]])</f>
        <v>42219</v>
      </c>
      <c r="CM159" s="95">
        <f>SUM(Tabelle2[[#This Row],[Jul 22 CF]:[Sep 22 CF]])</f>
        <v>43811</v>
      </c>
      <c r="CN159" s="95">
        <f>SUM(Tabelle2[[#This Row],[Oct 22 CF]:[Dec 22 CF]])</f>
        <v>61457</v>
      </c>
      <c r="CO159" s="95">
        <f>SUM(Tabelle2[[#This Row],[Jan 23 CF]:[Mar 23 CF]])</f>
        <v>56232</v>
      </c>
      <c r="CP159" s="95">
        <f>SUM(Tabelle2[[#This Row],[Apr 23 CF]:[Jun 23 CF]])</f>
        <v>48264</v>
      </c>
      <c r="CQ159" s="95">
        <f>SUM(Tabelle2[[#This Row],[Jul 23 CF]:[Sep 23 CF]])</f>
        <v>53444</v>
      </c>
      <c r="CR159" s="95">
        <f>SUM(Tabelle2[[#This Row],[Oct 23 CF]:[Dec 23 CF]])</f>
        <v>61982</v>
      </c>
      <c r="CS159" s="95">
        <f>SUM(Tabelle2[[#This Row],[Jan 24 CF]:[Mar 24 CF]])</f>
        <v>58896</v>
      </c>
      <c r="CT159" s="95">
        <f>SUM(Tabelle2[[#This Row],[Apr 24 CF]:[Jun 24 CF]])</f>
        <v>48264</v>
      </c>
      <c r="CU159" s="95">
        <f>SUM(Tabelle2[[#This Row],[Jul 24 CF]:[Sep 24 CF]])</f>
        <v>53416</v>
      </c>
      <c r="CV159" s="95">
        <f>SUM(Tabelle2[[#This Row],[Oct 24 CF]:[Dec 24 CF]])</f>
        <v>53088</v>
      </c>
      <c r="CW159" s="98">
        <v>133719</v>
      </c>
      <c r="CX159" s="275">
        <v>225131</v>
      </c>
      <c r="CY159" s="95">
        <v>189890</v>
      </c>
      <c r="CZ159" s="52">
        <v>225003</v>
      </c>
      <c r="DA159" s="52">
        <f>SUM(Tabelle2[[#This Row],[Jan 22 CF]:[Dec 22 CF]])</f>
        <v>204004</v>
      </c>
      <c r="DB159" s="98">
        <f>SUM(Tabelle2[[#This Row],[Jan 23 CF]:[Dec 23 CF]])</f>
        <v>219922</v>
      </c>
      <c r="DC159" s="98">
        <f>SUM(Tabelle2[[#This Row],[Jan 24 CF]:[Dec 24 CF]])</f>
        <v>213664</v>
      </c>
      <c r="DD159" s="98">
        <v>210000</v>
      </c>
      <c r="DE159" s="98">
        <v>210000</v>
      </c>
      <c r="DF159" s="98">
        <v>210000</v>
      </c>
      <c r="DG159" s="98">
        <v>210000</v>
      </c>
      <c r="DH159" s="98">
        <v>210000</v>
      </c>
      <c r="DI159" s="98">
        <v>70000</v>
      </c>
      <c r="DJ159" s="98">
        <v>0</v>
      </c>
      <c r="DK159" s="98">
        <v>0</v>
      </c>
      <c r="DL159" s="98">
        <v>0</v>
      </c>
      <c r="DM159" s="98">
        <v>0</v>
      </c>
      <c r="DN159" s="95"/>
      <c r="DO159" s="95"/>
      <c r="DP159" s="226">
        <v>0.95</v>
      </c>
      <c r="DQ159" s="226">
        <v>0.92500000000000004</v>
      </c>
      <c r="DR159" s="226">
        <v>0.8</v>
      </c>
      <c r="DS159" s="226">
        <v>0.85</v>
      </c>
      <c r="DT159" s="226">
        <v>0.9</v>
      </c>
      <c r="DU159" s="226">
        <v>0.9</v>
      </c>
      <c r="DV159" s="226">
        <v>0.9</v>
      </c>
      <c r="DW159" s="226">
        <v>0.9</v>
      </c>
      <c r="DX159" s="226">
        <v>0.9</v>
      </c>
      <c r="DY159" s="226">
        <v>0.9</v>
      </c>
      <c r="DZ159" s="226">
        <v>0.9</v>
      </c>
      <c r="EA159" s="226">
        <v>0.88</v>
      </c>
      <c r="EB159" s="226">
        <v>0.9</v>
      </c>
      <c r="EC159" s="226">
        <v>0.93</v>
      </c>
      <c r="ED159" s="226">
        <v>0.93</v>
      </c>
      <c r="EE159" s="226">
        <v>0.9</v>
      </c>
      <c r="EF159" s="316">
        <v>0.9</v>
      </c>
      <c r="EG159" s="316">
        <v>0.9</v>
      </c>
      <c r="EH159" s="316">
        <v>0.82799999999999996</v>
      </c>
      <c r="EI159" s="226">
        <v>0.95</v>
      </c>
      <c r="EJ159" s="226">
        <v>0.95</v>
      </c>
      <c r="EK159" s="226">
        <v>0.95</v>
      </c>
      <c r="EL159" s="226">
        <v>0.97499999999999998</v>
      </c>
      <c r="EM159" s="226">
        <v>0.95</v>
      </c>
      <c r="EN159" s="226">
        <v>0.9</v>
      </c>
      <c r="EO159" s="226">
        <v>0.95</v>
      </c>
      <c r="EP159" s="226">
        <v>0.95</v>
      </c>
      <c r="EQ159" s="226">
        <v>0.95</v>
      </c>
      <c r="ER159" s="226">
        <v>0.95</v>
      </c>
      <c r="ES159" s="226">
        <v>0.95</v>
      </c>
      <c r="ET159" s="226">
        <v>0.95</v>
      </c>
      <c r="EU159" s="226">
        <v>0.95</v>
      </c>
      <c r="EV159" s="226">
        <v>0.95</v>
      </c>
      <c r="EW159" s="226">
        <v>0.95</v>
      </c>
      <c r="EX159" s="226">
        <v>0.95</v>
      </c>
      <c r="EY159" s="226">
        <v>0.95</v>
      </c>
      <c r="EZ159" s="316">
        <v>0.82799999999999996</v>
      </c>
      <c r="FA159" s="226">
        <v>0.95</v>
      </c>
      <c r="FB159" s="226">
        <v>0.75</v>
      </c>
      <c r="FC159" s="226">
        <v>0.7</v>
      </c>
      <c r="FD159" s="226">
        <v>0.65</v>
      </c>
      <c r="FE159" s="226">
        <v>0.5</v>
      </c>
      <c r="FF159" s="226">
        <v>0.4</v>
      </c>
      <c r="FG159" s="226">
        <v>0.7</v>
      </c>
      <c r="FH159" s="226">
        <v>0.7</v>
      </c>
      <c r="FI159" s="226">
        <v>0.7</v>
      </c>
      <c r="FJ159" s="226">
        <v>0.7</v>
      </c>
      <c r="FK159" s="226">
        <v>0.7</v>
      </c>
      <c r="FL159" s="226">
        <v>0.7</v>
      </c>
      <c r="FM159" s="195">
        <f t="shared" si="114"/>
        <v>21624</v>
      </c>
      <c r="FN159" s="195">
        <f t="shared" si="115"/>
        <v>15942</v>
      </c>
      <c r="FO159" s="195">
        <f t="shared" si="116"/>
        <v>18951</v>
      </c>
      <c r="FP159" s="195">
        <f t="shared" si="117"/>
        <v>17084</v>
      </c>
      <c r="FQ159" s="195">
        <f t="shared" si="118"/>
        <v>11571</v>
      </c>
      <c r="FR159" s="195">
        <f t="shared" si="119"/>
        <v>13564</v>
      </c>
      <c r="FS159" s="195">
        <f t="shared" si="120"/>
        <v>14288</v>
      </c>
      <c r="FT159" s="95">
        <f t="shared" si="121"/>
        <v>12099</v>
      </c>
      <c r="FU159" s="95">
        <f t="shared" si="122"/>
        <v>17424</v>
      </c>
      <c r="FV159" s="95">
        <f t="shared" si="123"/>
        <v>21489</v>
      </c>
      <c r="FW159" s="95">
        <f t="shared" si="124"/>
        <v>23382</v>
      </c>
      <c r="FX159" s="95">
        <f t="shared" si="125"/>
        <v>16586</v>
      </c>
      <c r="FY159" s="95">
        <f t="shared" si="126"/>
        <v>14880</v>
      </c>
      <c r="FZ159" s="95">
        <f t="shared" si="127"/>
        <v>18984</v>
      </c>
      <c r="GA159" s="95">
        <f t="shared" si="107"/>
        <v>22368</v>
      </c>
      <c r="GB159" s="95">
        <f t="shared" si="108"/>
        <v>13896</v>
      </c>
      <c r="GC159" s="95">
        <f t="shared" si="109"/>
        <v>16152</v>
      </c>
      <c r="GD159" s="95">
        <f t="shared" si="110"/>
        <v>18216</v>
      </c>
      <c r="GE159" s="95">
        <f t="shared" si="111"/>
        <v>19350</v>
      </c>
      <c r="GF159" s="95">
        <f t="shared" si="112"/>
        <v>11980</v>
      </c>
      <c r="GG159" s="95">
        <f t="shared" si="113"/>
        <v>22114</v>
      </c>
      <c r="GH159" s="95">
        <f t="shared" si="128"/>
        <v>21413</v>
      </c>
      <c r="GI159" s="95">
        <f>BW159*Tabelle2[[#This Row],[Nov 2023 AF]]</f>
        <v>25977.899999999998</v>
      </c>
      <c r="GJ159" s="95">
        <f>BX159*Tabelle2[[#This Row],[Dec 2023 AF]]</f>
        <v>13228.75</v>
      </c>
      <c r="GK159" s="95">
        <f>BY159*Tabelle2[[#This Row],[Jan 2024 AF]]</f>
        <v>16689.600000000002</v>
      </c>
      <c r="GL159" s="95">
        <f>BZ159*Tabelle2[[#This Row],[Feb 2024 AF]]</f>
        <v>18034.8</v>
      </c>
      <c r="GM159" s="95">
        <f>CA159*Tabelle2[[#This Row],[Mar 2024 AF]]</f>
        <v>20299.599999999999</v>
      </c>
      <c r="GN159" s="95">
        <f>CB159*Tabelle2[[#This Row],[Apr 2024 AF]]</f>
        <v>13201.199999999999</v>
      </c>
      <c r="GO159" s="95">
        <f>CC159*Tabelle2[[#This Row],[May 2024 AF]]</f>
        <v>15344.4</v>
      </c>
      <c r="GP159" s="95">
        <f>CD159*Tabelle2[[#This Row],[Jun 2024 AF]]</f>
        <v>17305.2</v>
      </c>
      <c r="GQ159" s="95">
        <f>CE159*Tabelle2[[#This Row],[Jul 2024 AF]]</f>
        <v>18382.5</v>
      </c>
      <c r="GR159" s="95">
        <f>CF159*Tabelle2[[#This Row],[Aug 2024 AF]]</f>
        <v>11381</v>
      </c>
      <c r="GS159" s="95">
        <f>CG159*Tabelle2[[#This Row],[Sep 2024 AF]]</f>
        <v>20981.7</v>
      </c>
      <c r="GT159" s="95">
        <f>CH159*Tabelle2[[#This Row],[Oct 2024 AF]]</f>
        <v>22162.55</v>
      </c>
      <c r="GU159" s="95">
        <f>CI159*Tabelle2[[#This Row],[Nov 2024 AF]]</f>
        <v>18013.899999999998</v>
      </c>
      <c r="GV159" s="95">
        <f>CJ159*Tabelle2[[#This Row],[Dec 2024 AF]]</f>
        <v>10257.15</v>
      </c>
      <c r="GW159" s="95">
        <f>SUM(Tabelle2[[#This Row],[Jan 22 NF]:[Mar 22 NF]])</f>
        <v>56517</v>
      </c>
      <c r="GX159" s="95">
        <f>SUM(Tabelle2[[#This Row],[Apr 22 NF]:[Jun 22 NF]])</f>
        <v>42219</v>
      </c>
      <c r="GY159" s="95">
        <f>SUM(Tabelle2[[#This Row],[Jul 22 NF]:[Sep 22 NF]])</f>
        <v>43811</v>
      </c>
      <c r="GZ159" s="95">
        <f>SUM(Tabelle2[[#This Row],[Oct 22 NF]:[Dec 22 NF]])</f>
        <v>61457</v>
      </c>
      <c r="HA159" s="98">
        <f>SUM(Tabelle2[[#This Row],[Jan 23 NF]:[Mar 23 NF]])</f>
        <v>56232</v>
      </c>
      <c r="HB159" s="98">
        <f>SUM(Tabelle2[[#This Row],[Apr 23 NF]:[Jun 23 NF]])</f>
        <v>48264</v>
      </c>
      <c r="HC159" s="98">
        <f>SUM(Tabelle2[[#This Row],[Jul 23 NF]:[Sep 23 NF]])</f>
        <v>53444</v>
      </c>
      <c r="HD159" s="98">
        <f>SUM(Tabelle2[[#This Row],[Oct 23 NF]:[Dec 23 NF]])</f>
        <v>60619.649999999994</v>
      </c>
      <c r="HE159" s="95">
        <f>SUM(Tabelle2[[#This Row],[Jan 24 NF]:[Mar 24 NF]])</f>
        <v>55024</v>
      </c>
      <c r="HF159" s="98">
        <f>SUM(Tabelle2[[#This Row],[Apr 24 NF]:[Jun 24 NF]])</f>
        <v>45850.8</v>
      </c>
      <c r="HG159" s="98">
        <f>SUM(Tabelle2[[#This Row],[Jul 24 NF]:[Sep 24 NF]])</f>
        <v>50745.2</v>
      </c>
      <c r="HH159" s="98">
        <f>SUM(Tabelle2[[#This Row],[Oct 24 NF]:[Dec 24 NF]])</f>
        <v>50433.599999999999</v>
      </c>
      <c r="HI159" s="75">
        <v>0</v>
      </c>
      <c r="HJ159" s="75">
        <v>0</v>
      </c>
      <c r="HK159" s="75">
        <v>0</v>
      </c>
      <c r="HL159" s="75">
        <v>0</v>
      </c>
      <c r="HM159" s="75">
        <v>0</v>
      </c>
      <c r="HN159" s="75">
        <v>0</v>
      </c>
      <c r="HO159" s="75">
        <v>0</v>
      </c>
      <c r="HP159" s="75">
        <v>0</v>
      </c>
      <c r="HQ159" s="75">
        <v>0</v>
      </c>
      <c r="HR159" s="75">
        <v>0</v>
      </c>
      <c r="HS159" s="75">
        <v>0</v>
      </c>
      <c r="HT159" s="75">
        <v>15536</v>
      </c>
      <c r="HU159" s="75">
        <v>103165</v>
      </c>
      <c r="HV159" s="98">
        <v>133719</v>
      </c>
      <c r="HW159" s="98">
        <v>225131</v>
      </c>
      <c r="HX159" s="98">
        <v>189890</v>
      </c>
      <c r="HY159" s="98">
        <v>225003</v>
      </c>
      <c r="HZ159" s="98">
        <f>SUM(Tabelle2[[#This Row],[Jan 22 NF]:[Dec 22 NF]])</f>
        <v>204004</v>
      </c>
      <c r="IA159" s="98">
        <f>SUM(Tabelle2[[#This Row],[Jan 23 NF]:[Dec 23 NF]])</f>
        <v>218559.65</v>
      </c>
      <c r="IB159" s="98">
        <f>SUM(Tabelle2[[#This Row],[Jan 24 NF]:[Dec 24 NF]])</f>
        <v>202053.59999999998</v>
      </c>
      <c r="IC159" s="98">
        <f>IFERROR(Tabelle2[[#This Row],[2025 CF]]*Tabelle2[[#This Row],[2025 AF]],0)</f>
        <v>157500</v>
      </c>
      <c r="ID159" s="98">
        <f>IFERROR(Tabelle2[[#This Row],[2026 CF]]*Tabelle2[[#This Row],[2026 AF]],0)</f>
        <v>147000</v>
      </c>
      <c r="IE159" s="98">
        <f>IFERROR(Tabelle2[[#This Row],[2027 CF]]*Tabelle2[[#This Row],[2027 AF]],0)</f>
        <v>136500</v>
      </c>
      <c r="IF159" s="98">
        <f>IFERROR(Tabelle2[[#This Row],[2028 CF]]*Tabelle2[[#This Row],[2028 AF]],0)</f>
        <v>105000</v>
      </c>
      <c r="IG159" s="98">
        <f>IFERROR(Tabelle2[[#This Row],[2029 CF]]*Tabelle2[[#This Row],[2029 AF]],0)</f>
        <v>84000</v>
      </c>
      <c r="IH159" s="98">
        <f>IFERROR(Tabelle2[[#This Row],[2030 CF]]*Tabelle2[[#This Row],[2030 AF]],0)</f>
        <v>49000</v>
      </c>
      <c r="II159" s="98">
        <f>IFERROR(Tabelle2[[#This Row],[2031 CF]]*Tabelle2[[#This Row],[2031 AF]],0)</f>
        <v>0</v>
      </c>
      <c r="IJ159" s="98">
        <f>IFERROR(Tabelle2[[#This Row],[2032 CF]]*Tabelle2[[#This Row],[2032 AF]],0)</f>
        <v>0</v>
      </c>
      <c r="IK159" s="98">
        <f>IFERROR(Tabelle2[[#This Row],[2033 CF]]*Tabelle2[[#This Row],[2033 AF]],0)</f>
        <v>0</v>
      </c>
      <c r="IL159" s="98">
        <f>IFERROR(Tabelle2[[#This Row],[2034 CF]]*Tabelle2[[#This Row],[2034 AF]],0)</f>
        <v>0</v>
      </c>
      <c r="IM159" s="98">
        <f>IFERROR(Tabelle2[[#This Row],[2035 CF]]*Tabelle2[[#This Row],[2035 AF]],0)</f>
        <v>0</v>
      </c>
      <c r="IN159" s="51">
        <v>13707.360000000002</v>
      </c>
      <c r="IO159" s="51">
        <v>12731.976000000002</v>
      </c>
      <c r="IP159" s="51">
        <v>13995.675000000001</v>
      </c>
      <c r="IQ159" s="51">
        <v>13293.894634850485</v>
      </c>
      <c r="IR159" s="51">
        <v>14942.880000000001</v>
      </c>
      <c r="IS159" s="51">
        <v>9490.77</v>
      </c>
      <c r="IT159" s="51">
        <v>13913.414999999999</v>
      </c>
      <c r="IU159" s="51">
        <v>19502.100000000002</v>
      </c>
      <c r="IV159" s="51">
        <v>13638.78</v>
      </c>
      <c r="IW159" s="51">
        <v>19709.942581364769</v>
      </c>
      <c r="IX159" s="51">
        <v>8752.86</v>
      </c>
      <c r="IY159" s="51">
        <v>7067.7</v>
      </c>
      <c r="IZ159" s="199">
        <v>40435.011000000006</v>
      </c>
      <c r="JA159" s="199">
        <v>37727.544634850492</v>
      </c>
      <c r="JB159" s="199">
        <v>47054.294999999998</v>
      </c>
      <c r="JC159" s="199">
        <v>35530.502581364766</v>
      </c>
      <c r="JD159" s="199">
        <v>160747.35321621527</v>
      </c>
      <c r="JE159" s="196">
        <v>16464.061436051488</v>
      </c>
      <c r="JF159" s="196">
        <v>15908.407437074589</v>
      </c>
      <c r="JG159" s="196">
        <v>16679.47650415622</v>
      </c>
      <c r="JH159" s="196">
        <v>15229.533049586093</v>
      </c>
      <c r="JI159" s="196">
        <v>16111.741952806591</v>
      </c>
      <c r="JJ159" s="196">
        <v>13956.509087476952</v>
      </c>
      <c r="JK159" s="196">
        <v>13786.301303281774</v>
      </c>
      <c r="JL159" s="196">
        <v>11057.381755831928</v>
      </c>
      <c r="JM159" s="196">
        <v>15502.683132515436</v>
      </c>
      <c r="JN159" s="196">
        <v>15882.19182543183</v>
      </c>
      <c r="JO159" s="196">
        <v>14362.056338112785</v>
      </c>
      <c r="JP159" s="196">
        <v>8939.6561776743092</v>
      </c>
      <c r="JQ159" s="196">
        <f>SUM(Tabelle2[[#This Row],[Jan-23B]:[Mar-23B]])</f>
        <v>49051.945377282296</v>
      </c>
      <c r="JR159" s="196">
        <f>SUM(Tabelle2[[#This Row],[Apr-23B]:[Jun-23B]])</f>
        <v>45297.784089869638</v>
      </c>
      <c r="JS159" s="196">
        <f>SUM(Tabelle2[[#This Row],[Jul-23B]:[Sep-23B]])</f>
        <v>40346.366191629138</v>
      </c>
      <c r="JT159" s="196">
        <f>SUM(Tabelle2[[#This Row],[Oct-23B]:[Dec-23B]])</f>
        <v>39183.904341218928</v>
      </c>
      <c r="JU159" s="196">
        <f>SUM(Tabelle2[[#This Row],[1Q23 B1]:[4Q23 B]])</f>
        <v>173880</v>
      </c>
      <c r="JV159" s="196">
        <v>0</v>
      </c>
      <c r="JW159" s="196">
        <v>0</v>
      </c>
      <c r="JX159" s="196">
        <v>0</v>
      </c>
      <c r="JY159" s="196">
        <v>0</v>
      </c>
      <c r="JZ159" s="196">
        <v>0</v>
      </c>
      <c r="KA159" s="196">
        <v>0</v>
      </c>
      <c r="KB159" s="196">
        <v>0</v>
      </c>
      <c r="KC159" s="196">
        <v>0</v>
      </c>
      <c r="KD159" s="196">
        <v>0</v>
      </c>
      <c r="KE159" s="196">
        <v>0</v>
      </c>
      <c r="KF159" s="196" t="str">
        <f>IF(SUM(Tabelle2[[#This Row],[2018 NF]:[2028 NF]],Tabelle2[[#This Row],[2023 B]])&gt;0,"yes","no")</f>
        <v>yes</v>
      </c>
      <c r="KG159" s="196" t="str">
        <f>IFERROR(INDEX(Tabelle2[[#Headers],[2005 NF]:[2034 NF]],MATCH(TRUE,INDEX(Tabelle2[[#This Row],[2005 NF]:[2034 NF]]&gt;1000,),0)),0)</f>
        <v>2016 NF</v>
      </c>
      <c r="KH159" s="196" t="str">
        <f>IFERROR(LOOKUP(2,1/(Tabelle2[[#This Row],[2005 NF]:[2035 NF]]&gt;1000),Tabelle2[[#Headers],[2005 NF]:[2035 NF]]),0)</f>
        <v>2030 NF</v>
      </c>
      <c r="KI159" s="196">
        <f>SUM(Tabelle2[[#This Row],[Jan 23 NF]:[Mar 23 NF]])</f>
        <v>56232</v>
      </c>
      <c r="KJ159" s="196">
        <f>SUM(Tabelle2[[#This Row],[Jan-23B]:[Mar-23B]])</f>
        <v>49051.945377282296</v>
      </c>
      <c r="KK159" s="52">
        <v>8514.3563205072005</v>
      </c>
      <c r="KL159" s="52">
        <v>6277.0934360676001</v>
      </c>
      <c r="KM159" s="52">
        <v>7461.8741504778009</v>
      </c>
      <c r="KN159" s="52">
        <v>6726.7509886952002</v>
      </c>
      <c r="KO159" s="52">
        <v>4556.0311221137999</v>
      </c>
      <c r="KP159" s="52">
        <v>5340.7662380392003</v>
      </c>
      <c r="KQ159" s="52">
        <v>5625.8381015264004</v>
      </c>
      <c r="KR159" s="52">
        <v>4763.9288347122001</v>
      </c>
      <c r="KS159" s="52">
        <v>6860.6245157472003</v>
      </c>
      <c r="KT159" s="52">
        <v>8461.2006553542014</v>
      </c>
      <c r="KU159" s="52">
        <v>9206.5612044996014</v>
      </c>
      <c r="KV159" s="52">
        <v>6530.6656461308003</v>
      </c>
      <c r="KW159" s="52">
        <v>5858.9355368640008</v>
      </c>
      <c r="KX159" s="52">
        <v>7474.8677575152005</v>
      </c>
      <c r="KY159" s="52">
        <v>8807.303097350401</v>
      </c>
      <c r="KZ159" s="52">
        <v>5471.4897997488006</v>
      </c>
      <c r="LA159" s="52" t="e">
        <f>$AV159*2.204623/#REF!*$AP159*Tabelle2[[#This Row],[May 23 NF]]</f>
        <v>#REF!</v>
      </c>
      <c r="LB159" s="52" t="e">
        <f>$AV159*2.204623/#REF!*$AP159*Tabelle2[[#This Row],[Jun 23 NF]]</f>
        <v>#REF!</v>
      </c>
      <c r="LC159" s="52" t="e">
        <f>$AV159*2.204623/#REF!*$AP159*Tabelle2[[#This Row],[Jul 23 NF]]</f>
        <v>#REF!</v>
      </c>
      <c r="LD159" s="52" t="e">
        <f>$AV159*2.204623/#REF!*$AP159*Tabelle2[[#This Row],[Aug 23 NF]]</f>
        <v>#REF!</v>
      </c>
      <c r="LE159" s="52" t="e">
        <f>$AV159*2.204623/#REF!*$AP159*Tabelle2[[#This Row],[Sep 23 NF]]</f>
        <v>#REF!</v>
      </c>
      <c r="LF159" s="52" t="e">
        <f>$AV159*2.204623/#REF!*$AP159*Tabelle2[[#This Row],[Oct 23 NF]]</f>
        <v>#REF!</v>
      </c>
      <c r="LG159" s="52" t="e">
        <f>$AV159*2.204623/#REF!*$AP159*Tabelle2[[#This Row],[Nov 23 NF]]</f>
        <v>#REF!</v>
      </c>
      <c r="LH159" s="52" t="e">
        <f>$AV159*2.204623/#REF!*$AP159*Tabelle2[[#This Row],[Dec 23 NF]]</f>
        <v>#REF!</v>
      </c>
      <c r="LI159" s="52" t="e">
        <f>$AV159*2.204623/#REF!*$AP159*Tabelle2[[#This Row],[Jan 24 NF]]</f>
        <v>#REF!</v>
      </c>
      <c r="LJ159" s="52" t="e">
        <f>$AV159*2.204623/#REF!*$AP159*Tabelle2[[#This Row],[Feb 24 NF]]</f>
        <v>#REF!</v>
      </c>
      <c r="LK159" s="52" t="e">
        <f>$AV159*2.204623/#REF!*$AP159*Tabelle2[[#This Row],[Mar 24 NF]]</f>
        <v>#REF!</v>
      </c>
      <c r="LL159" s="52" t="e">
        <f>$AV159*2.204623/#REF!*$AP159*Tabelle2[[#This Row],[Apr 24 NF]]</f>
        <v>#REF!</v>
      </c>
      <c r="LM159" s="52" t="e">
        <f>$AV159*2.204623/#REF!*$AP159*Tabelle2[[#This Row],[May 24 NF]]</f>
        <v>#REF!</v>
      </c>
      <c r="LN159" s="52" t="e">
        <f>$AV159*2.204623/#REF!*$AP159*Tabelle2[[#This Row],[Jun 24 NF]]</f>
        <v>#REF!</v>
      </c>
      <c r="LO159" s="52" t="e">
        <f>$AV159*2.204623/#REF!*$AP159*Tabelle2[[#This Row],[Jul 24 NF]]</f>
        <v>#REF!</v>
      </c>
      <c r="LP159" s="52" t="e">
        <f>$AV159*2.204623/#REF!*$AP159*Tabelle2[[#This Row],[Aug 24 NF]]</f>
        <v>#REF!</v>
      </c>
      <c r="LQ159" s="52" t="e">
        <f>$AV159*2.204623/#REF!*$AP159*Tabelle2[[#This Row],[Sep 24 NF]]</f>
        <v>#REF!</v>
      </c>
      <c r="LR159" s="52" t="e">
        <f>$AV159*2.204623/#REF!*$AP159*Tabelle2[[#This Row],[Oct 24 NF]]</f>
        <v>#REF!</v>
      </c>
      <c r="LS159" s="52" t="e">
        <f>$AV159*2.204623/#REF!*$AP159*Tabelle2[[#This Row],[Nov 24 NF]]</f>
        <v>#REF!</v>
      </c>
      <c r="LT159" s="52" t="e">
        <f>$AV159*2.204623/#REF!*$AP159*Tabelle2[[#This Row],[Dec 24 NF]]</f>
        <v>#REF!</v>
      </c>
      <c r="LU159" s="198">
        <f>SUM(Tabelle2[[#This Row],[Jan 22 EV]:[Mar 22 EV]])</f>
        <v>22253.323907052603</v>
      </c>
      <c r="LV159" s="198">
        <f>SUM(Tabelle2[[#This Row],[Apr 22 EV]:[Jun 22 EV]])</f>
        <v>16623.548348848199</v>
      </c>
      <c r="LW159" s="198">
        <f>SUM(Tabelle2[[#This Row],[Jul 22 EV]:[Sep 22 EV]])</f>
        <v>17250.391451985801</v>
      </c>
      <c r="LX159" s="198">
        <f>SUM(Tabelle2[[#This Row],[Oct 22 EV]:[Dec 22 EV]])</f>
        <v>24198.427505984604</v>
      </c>
      <c r="LY159" s="198">
        <f>SUM(Tabelle2[[#This Row],[Jan 23 EV]:[Mar 23 EV]])</f>
        <v>22141.106391729605</v>
      </c>
      <c r="LZ159" s="198" t="e">
        <f>SUM(Tabelle2[[#This Row],[Apr 23 EV]:[Jun 23 EV]])</f>
        <v>#REF!</v>
      </c>
      <c r="MA159" s="198" t="e">
        <f>SUM(Tabelle2[[#This Row],[Jul 23 EV]:[Sep 23 EV]])</f>
        <v>#REF!</v>
      </c>
      <c r="MB159" s="198" t="e">
        <f>SUM(Tabelle2[[#This Row],[Oct 23 EV]:[Dec 23 EV]])</f>
        <v>#REF!</v>
      </c>
      <c r="MC159" s="198" t="e">
        <f>SUM(Tabelle2[[#This Row],[Jan 24 EV]:[Mar 24 EV]])</f>
        <v>#REF!</v>
      </c>
      <c r="MD159" s="198" t="e">
        <f>SUM(Tabelle2[[#This Row],[Apr 24 EV]:[Jun 24 EV]])</f>
        <v>#REF!</v>
      </c>
      <c r="ME159" s="198" t="e">
        <f>SUM(Tabelle2[[#This Row],[Jul 24 EV]:[Sep 24 EV]])</f>
        <v>#REF!</v>
      </c>
      <c r="MF159" s="198" t="e">
        <f>SUM(Tabelle2[[#This Row],[Oct 24 EV]:[Dec 24 EV]])</f>
        <v>#REF!</v>
      </c>
      <c r="MG159" s="74">
        <v>0</v>
      </c>
      <c r="MH159" s="74">
        <v>0</v>
      </c>
      <c r="MI159" s="74">
        <v>0</v>
      </c>
      <c r="MJ159" s="74">
        <v>0</v>
      </c>
      <c r="MK159" s="74">
        <v>0</v>
      </c>
      <c r="ML159" s="74">
        <v>0</v>
      </c>
      <c r="MM159" s="74">
        <v>0</v>
      </c>
      <c r="MN159" s="74">
        <v>0</v>
      </c>
      <c r="MO159" s="75">
        <v>0</v>
      </c>
      <c r="MP159" s="98">
        <v>6117.2326949408007</v>
      </c>
      <c r="MQ159" s="98" t="e">
        <f>$AS159*2.204623/#REF!*$AP159*HU159</f>
        <v>#REF!</v>
      </c>
      <c r="MR159" s="98" t="e">
        <f>$AT159*2.204623/#REF!*$AP159*HV159</f>
        <v>#REF!</v>
      </c>
      <c r="MS159" s="98">
        <v>88644.3559374818</v>
      </c>
      <c r="MT159" s="98">
        <v>74768.364858542016</v>
      </c>
      <c r="MU159" s="98">
        <v>88593.956492003403</v>
      </c>
      <c r="MV159" s="98">
        <f>SUM(Tabelle2[[#This Row],[Jan 22 EV]:[Dec 22 EV]])</f>
        <v>80325.691213871207</v>
      </c>
      <c r="MW159" s="98" t="e">
        <f>SUM(Tabelle2[[#This Row],[Jan 23 EV]:[Dec 23 EV]])</f>
        <v>#REF!</v>
      </c>
      <c r="MX159" s="98" t="e">
        <f>SUM(Tabelle2[[#This Row],[Jan 24 EV]:[Dec 24 EV]])</f>
        <v>#REF!</v>
      </c>
      <c r="MY159" s="98">
        <f t="shared" si="95"/>
        <v>62014.942678500003</v>
      </c>
      <c r="MZ159" s="98">
        <f t="shared" si="96"/>
        <v>57880.613166600007</v>
      </c>
      <c r="NA159" s="98">
        <f t="shared" si="97"/>
        <v>53746.283654700004</v>
      </c>
      <c r="NB159" s="98">
        <f t="shared" si="98"/>
        <v>41343.295119000002</v>
      </c>
      <c r="NC159" s="52">
        <v>5397.2136169750092</v>
      </c>
      <c r="ND159" s="52">
        <v>5013.1603925335739</v>
      </c>
      <c r="NE159" s="52">
        <v>5510.736399186766</v>
      </c>
      <c r="NF159" s="52">
        <v>5234.413420662042</v>
      </c>
      <c r="NG159" s="52">
        <v>5883.6942644552646</v>
      </c>
      <c r="NH159" s="52">
        <v>3736.9495715862063</v>
      </c>
      <c r="NI159" s="52">
        <v>5478.3468805535367</v>
      </c>
      <c r="NJ159" s="52">
        <v>7678.8673880023816</v>
      </c>
      <c r="NK159" s="52">
        <v>5370.2105390772849</v>
      </c>
      <c r="NL159" s="52">
        <v>7760.7045039991272</v>
      </c>
      <c r="NM159" s="52">
        <v>3446.4007058599086</v>
      </c>
      <c r="NN159" s="52">
        <v>2782.8762563100599</v>
      </c>
      <c r="NO159" s="198">
        <f t="shared" si="102"/>
        <v>15921.110408695349</v>
      </c>
      <c r="NP159" s="198">
        <f t="shared" si="103"/>
        <v>14855.057256703512</v>
      </c>
      <c r="NQ159" s="198">
        <f t="shared" si="104"/>
        <v>18527.424807633204</v>
      </c>
      <c r="NR159" s="198">
        <f t="shared" si="105"/>
        <v>13989.981466169094</v>
      </c>
      <c r="NS159" s="198">
        <f t="shared" si="106"/>
        <v>63293.57393920116</v>
      </c>
      <c r="NT159" s="198">
        <v>6482.6528648383201</v>
      </c>
      <c r="NU159" s="198">
        <v>6263.8665099454201</v>
      </c>
      <c r="NV159" s="198">
        <v>6567.4716146833998</v>
      </c>
      <c r="NW159" s="198">
        <v>5996.5626608914463</v>
      </c>
      <c r="NX159" s="198">
        <v>6343.9285946291075</v>
      </c>
      <c r="NY159" s="198">
        <v>5495.3149908053811</v>
      </c>
      <c r="NZ159" s="198">
        <v>5428.2964131526933</v>
      </c>
      <c r="OA159" s="198">
        <v>4353.7961635695792</v>
      </c>
      <c r="OB159" s="198">
        <v>6104.1143227040866</v>
      </c>
      <c r="OC159" s="198">
        <v>6253.5442264323565</v>
      </c>
      <c r="OD159" s="198">
        <v>5654.9974638314416</v>
      </c>
      <c r="OE159" s="198">
        <v>3519.9508915807669</v>
      </c>
      <c r="OF159" s="198">
        <f>SUM(Tabelle2[[#This Row],[Jan 23 B EV]:[Mar 23 B EV]])</f>
        <v>19313.99098946714</v>
      </c>
      <c r="OG159" s="198">
        <f>SUM(Tabelle2[[#This Row],[Apr 23 B EV]:[Jun 23 B EV]])</f>
        <v>17835.806246325934</v>
      </c>
      <c r="OH159" s="198">
        <f>SUM(Tabelle2[[#This Row],[Jul 23 B EV]:[Sep 23 B EV]])</f>
        <v>15886.206899426359</v>
      </c>
      <c r="OI159" s="198">
        <f>SUM(Tabelle2[[#This Row],[Oct 23 B EV]:[Dec 23 B EV]])</f>
        <v>15428.492581844566</v>
      </c>
      <c r="OJ159" s="198">
        <f>SUM(Tabelle2[[#This Row],[Jan 23 B EV]:[Dec 23 B EV]])</f>
        <v>68464.496717064001</v>
      </c>
      <c r="OK159" s="75"/>
      <c r="OL159" s="75"/>
      <c r="OM159" s="43" t="s">
        <v>960</v>
      </c>
      <c r="ON159" s="43" t="s">
        <v>975</v>
      </c>
      <c r="OO159" s="43">
        <v>0</v>
      </c>
      <c r="OP159" s="43">
        <v>0</v>
      </c>
      <c r="OQ159" s="75"/>
      <c r="OR159" s="75"/>
      <c r="OS159" s="75"/>
      <c r="OT159" s="75"/>
      <c r="OU159" s="75"/>
      <c r="OV159" s="75"/>
      <c r="OW159" s="75"/>
      <c r="OX159" s="198" t="s">
        <v>1229</v>
      </c>
      <c r="OY159" s="198" t="s">
        <v>1229</v>
      </c>
      <c r="OZ159" s="198" t="s">
        <v>1229</v>
      </c>
      <c r="PA159" s="198" t="s">
        <v>1229</v>
      </c>
      <c r="PB159" s="353" t="s">
        <v>1229</v>
      </c>
      <c r="PC159" s="130" t="s">
        <v>57</v>
      </c>
      <c r="PD159" s="53" t="s">
        <v>162</v>
      </c>
      <c r="PE159" s="53" t="s">
        <v>159</v>
      </c>
      <c r="PF159" s="53" t="s">
        <v>269</v>
      </c>
      <c r="PG159" s="53">
        <v>0</v>
      </c>
      <c r="PH159" s="53">
        <v>550</v>
      </c>
      <c r="PI159" s="53">
        <v>1</v>
      </c>
      <c r="PJ159" s="53" t="s">
        <v>269</v>
      </c>
      <c r="PK159" s="53">
        <v>550</v>
      </c>
      <c r="PL159" s="53">
        <v>0</v>
      </c>
      <c r="PM159" s="317"/>
      <c r="PN159" s="53" t="s">
        <v>1011</v>
      </c>
      <c r="PO159" s="53" t="s">
        <v>1292</v>
      </c>
      <c r="PP159" s="200">
        <v>1514.6759560378769</v>
      </c>
      <c r="PQ159" s="56">
        <v>1458.5264388439821</v>
      </c>
      <c r="PR159" s="56">
        <v>1748.2400132301209</v>
      </c>
      <c r="PS159" s="56">
        <v>1793.170691875157</v>
      </c>
      <c r="PT159" s="200">
        <v>1149.8988585945553</v>
      </c>
      <c r="PU159" s="200">
        <v>1506.1170714895179</v>
      </c>
      <c r="PV159" s="200">
        <v>1950.3152777777775</v>
      </c>
      <c r="PW159" s="200">
        <v>1947.7742274339635</v>
      </c>
      <c r="PX159" s="200" t="e">
        <f>IF($PI159=1,SUMIF(#REF!,$PF159,#REF!),SUMIF(#REF!,$PJ159,#REF!))</f>
        <v>#REF!</v>
      </c>
      <c r="PY159" s="200" t="e">
        <f>IF($PI159=1,SUMIF(#REF!,$PF159,#REF!),SUMIF(#REF!,$PJ159,#REF!))</f>
        <v>#REF!</v>
      </c>
      <c r="PZ159" s="200" t="e">
        <f>IF($PI159=1,SUMIF(#REF!,$PF159,#REF!),SUMIF(#REF!,$PJ159,#REF!))</f>
        <v>#REF!</v>
      </c>
      <c r="QA159" s="200" t="e">
        <f>IF($PI159=1,SUMIF(#REF!,$PF159,#REF!),SUMIF(#REF!,$PJ159,#REF!))</f>
        <v>#REF!</v>
      </c>
      <c r="QB159" s="200" t="e">
        <f>IF($PI159=1,SUMIF(#REF!,$PF159,#REF!),SUMIF(#REF!,$PJ159,#REF!))</f>
        <v>#REF!</v>
      </c>
      <c r="QC159" s="200" t="e">
        <f>IF($PI159=1,SUMIF(#REF!,$PF159,#REF!),SUMIF(#REF!,$PJ159,#REF!))</f>
        <v>#REF!</v>
      </c>
      <c r="QD159" s="57">
        <f t="shared" si="99"/>
        <v>11.299768892292359</v>
      </c>
      <c r="QE159" s="57">
        <f t="shared" si="100"/>
        <v>12.929668490431338</v>
      </c>
      <c r="QF159" s="57">
        <f t="shared" si="94"/>
        <v>13.182443995420444</v>
      </c>
      <c r="QG159" s="57">
        <f t="shared" si="101"/>
        <v>9.5634609885671082</v>
      </c>
      <c r="QH159" s="57">
        <f t="shared" si="129"/>
        <v>11.567509032492879</v>
      </c>
      <c r="QI159" s="57">
        <f t="shared" si="130"/>
        <v>14.06652372125</v>
      </c>
      <c r="QJ159" s="57">
        <f>IF(Tabelle2[[#This Row],[Index and Premium Usage]]=1,($AW159*(1+$AZ159))*(PW159*(1+$PG159)+$PH159)/1000,($AW159*(1+$AZ159))*(PW159*(1+$PG159)+$PK159)/1000)</f>
        <v>14.052228026120734</v>
      </c>
      <c r="QK159" s="57" t="e">
        <f>IF($PI159=1,($AW159*(1+$AY159))*(PX159*(1+$PG159)+$PH159)/1000,($AW159*(1+$AZ159))*(PX159*(1+$PG159)+$PK159+Tabelle2[[#This Row],[Premium VW 2023]])/1000)</f>
        <v>#REF!</v>
      </c>
      <c r="QL159" s="57" t="e">
        <f t="shared" si="89"/>
        <v>#REF!</v>
      </c>
      <c r="QM159" s="57" t="e">
        <f t="shared" si="90"/>
        <v>#REF!</v>
      </c>
      <c r="QN159" s="57" t="e">
        <f t="shared" si="91"/>
        <v>#REF!</v>
      </c>
      <c r="QO159" s="57" t="e">
        <f t="shared" si="92"/>
        <v>#REF!</v>
      </c>
      <c r="QP159" s="57" t="e">
        <f t="shared" si="93"/>
        <v>#REF!</v>
      </c>
    </row>
    <row r="160" spans="1:458" ht="15" customHeight="1">
      <c r="A160" s="94" t="s">
        <v>1006</v>
      </c>
      <c r="B160" s="94" t="s">
        <v>87</v>
      </c>
      <c r="C160" s="94" t="s">
        <v>1553</v>
      </c>
      <c r="D160" s="94" t="s">
        <v>108</v>
      </c>
      <c r="E160" s="173" t="s">
        <v>304</v>
      </c>
      <c r="F160" s="94" t="s">
        <v>304</v>
      </c>
      <c r="G160" s="94" t="s">
        <v>304</v>
      </c>
      <c r="H160" s="2" t="s">
        <v>1557</v>
      </c>
      <c r="I160" s="188" t="s">
        <v>1691</v>
      </c>
      <c r="J160" s="94" t="s">
        <v>56</v>
      </c>
      <c r="K160" s="94" t="s">
        <v>56</v>
      </c>
      <c r="L160" s="94" t="s">
        <v>28</v>
      </c>
      <c r="M160" s="2" t="s">
        <v>320</v>
      </c>
      <c r="N160" s="2" t="s">
        <v>1150</v>
      </c>
      <c r="O160" s="1" t="s">
        <v>722</v>
      </c>
      <c r="P160" s="3">
        <v>0</v>
      </c>
      <c r="Q160" s="2">
        <v>0</v>
      </c>
      <c r="R160" s="94"/>
      <c r="S160" s="94"/>
      <c r="T160" s="94" t="s">
        <v>1282</v>
      </c>
      <c r="U160" s="94" t="s">
        <v>38</v>
      </c>
      <c r="V160" s="94"/>
      <c r="W160" s="94"/>
      <c r="X160" s="94"/>
      <c r="Y160" s="2" t="s">
        <v>13</v>
      </c>
      <c r="Z160" s="2" t="s">
        <v>261</v>
      </c>
      <c r="AA160" s="2" t="s">
        <v>723</v>
      </c>
      <c r="AB160" s="2" t="s">
        <v>1229</v>
      </c>
      <c r="AC160" s="2" t="s">
        <v>1124</v>
      </c>
      <c r="AD160" s="94"/>
      <c r="AE160" s="94"/>
      <c r="AF160" s="94"/>
      <c r="AG160" s="2">
        <v>0</v>
      </c>
      <c r="AH160" s="2">
        <v>0</v>
      </c>
      <c r="AI160" s="2">
        <v>0</v>
      </c>
      <c r="AJ160" s="2" t="s">
        <v>120</v>
      </c>
      <c r="AK160" s="20"/>
      <c r="AL160" s="24"/>
      <c r="AM160" s="24"/>
      <c r="AN160" s="24"/>
      <c r="AO160" s="24"/>
      <c r="AP160" s="13">
        <v>1</v>
      </c>
      <c r="AQ160" s="33"/>
      <c r="AR160" s="37"/>
      <c r="AS160" s="37">
        <v>5.3579999999999997</v>
      </c>
      <c r="AT160" s="37">
        <v>5.3579999999999997</v>
      </c>
      <c r="AU160" s="33">
        <v>5.3579999999999997</v>
      </c>
      <c r="AV160" s="33">
        <v>5.3579999999999997</v>
      </c>
      <c r="AW160" s="33">
        <v>5.3579999999999997</v>
      </c>
      <c r="AX160" s="193"/>
      <c r="AY160" s="61">
        <v>0.05</v>
      </c>
      <c r="AZ160" s="61">
        <v>0.05</v>
      </c>
      <c r="BA160" s="97">
        <v>0</v>
      </c>
      <c r="BB160" s="97">
        <v>0</v>
      </c>
      <c r="BC160" s="97">
        <v>0</v>
      </c>
      <c r="BD160" s="97">
        <v>0</v>
      </c>
      <c r="BE160" s="133">
        <v>0</v>
      </c>
      <c r="BF160" s="133">
        <v>0</v>
      </c>
      <c r="BG160" s="133"/>
      <c r="BH160" s="133">
        <v>0</v>
      </c>
      <c r="BI160" s="133">
        <v>0</v>
      </c>
      <c r="BJ160" s="133">
        <v>0</v>
      </c>
      <c r="BK160" s="133">
        <v>0</v>
      </c>
      <c r="BL160" s="133">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5">
        <f>SUM(Tabelle2[[#This Row],[Jan 22 CF]:[Mar 22 CF]])</f>
        <v>0</v>
      </c>
      <c r="CL160" s="95">
        <f>SUM(Tabelle2[[#This Row],[Apr 22 CF]:[Jun 22 CF]])</f>
        <v>0</v>
      </c>
      <c r="CM160" s="95">
        <f>SUM(Tabelle2[[#This Row],[Jul 22 CF]:[Sep 22 CF]])</f>
        <v>0</v>
      </c>
      <c r="CN160" s="95">
        <f>SUM(Tabelle2[[#This Row],[Oct 22 CF]:[Dec 22 CF]])</f>
        <v>0</v>
      </c>
      <c r="CO160" s="95">
        <f>SUM(Tabelle2[[#This Row],[Jan 23 CF]:[Mar 23 CF]])</f>
        <v>0</v>
      </c>
      <c r="CP160" s="95">
        <f>SUM(Tabelle2[[#This Row],[Apr 23 CF]:[Jun 23 CF]])</f>
        <v>0</v>
      </c>
      <c r="CQ160" s="95">
        <f>SUM(Tabelle2[[#This Row],[Jul 23 CF]:[Sep 23 CF]])</f>
        <v>0</v>
      </c>
      <c r="CR160" s="95">
        <f>SUM(Tabelle2[[#This Row],[Oct 23 CF]:[Dec 23 CF]])</f>
        <v>0</v>
      </c>
      <c r="CS160" s="95">
        <f>SUM(Tabelle2[[#This Row],[Jan 24 CF]:[Mar 24 CF]])</f>
        <v>0</v>
      </c>
      <c r="CT160" s="95">
        <f>SUM(Tabelle2[[#This Row],[Apr 24 CF]:[Jun 24 CF]])</f>
        <v>0</v>
      </c>
      <c r="CU160" s="95">
        <f>SUM(Tabelle2[[#This Row],[Jul 24 CF]:[Sep 24 CF]])</f>
        <v>0</v>
      </c>
      <c r="CV160" s="95">
        <f>SUM(Tabelle2[[#This Row],[Oct 24 CF]:[Dec 24 CF]])</f>
        <v>0</v>
      </c>
      <c r="CW160" s="98">
        <v>0</v>
      </c>
      <c r="CX160" s="275">
        <v>0</v>
      </c>
      <c r="CY160" s="98">
        <v>0</v>
      </c>
      <c r="CZ160" s="52">
        <v>0</v>
      </c>
      <c r="DA160" s="52">
        <f>SUM(Tabelle2[[#This Row],[Jan 22 CF]:[Dec 22 CF]])</f>
        <v>0</v>
      </c>
      <c r="DB160" s="98">
        <f>SUM(Tabelle2[[#This Row],[Jan 23 CF]:[Dec 23 CF]])</f>
        <v>0</v>
      </c>
      <c r="DC160" s="98">
        <f>SUM(Tabelle2[[#This Row],[Jan 24 CF]:[Dec 24 CF]])</f>
        <v>0</v>
      </c>
      <c r="DD160" s="98">
        <v>0</v>
      </c>
      <c r="DE160" s="98">
        <v>0</v>
      </c>
      <c r="DF160" s="98">
        <v>0</v>
      </c>
      <c r="DG160" s="98">
        <v>0</v>
      </c>
      <c r="DH160" s="98">
        <v>0</v>
      </c>
      <c r="DI160" s="98">
        <v>0</v>
      </c>
      <c r="DJ160" s="98">
        <v>0</v>
      </c>
      <c r="DK160" s="98">
        <v>0</v>
      </c>
      <c r="DL160" s="98">
        <v>0</v>
      </c>
      <c r="DM160" s="98">
        <v>0</v>
      </c>
      <c r="DN160" s="95"/>
      <c r="DO160" s="95"/>
      <c r="DP160" s="226">
        <v>0.95</v>
      </c>
      <c r="DQ160" s="226">
        <v>0.92500000000000004</v>
      </c>
      <c r="DR160" s="226">
        <v>0.8</v>
      </c>
      <c r="DS160" s="226">
        <v>0.85</v>
      </c>
      <c r="DT160" s="226">
        <v>0.9</v>
      </c>
      <c r="DU160" s="226">
        <v>0.9</v>
      </c>
      <c r="DV160" s="226">
        <v>0.9</v>
      </c>
      <c r="DW160" s="226">
        <v>0.9</v>
      </c>
      <c r="DX160" s="226">
        <v>0.9</v>
      </c>
      <c r="DY160" s="226">
        <v>0.9</v>
      </c>
      <c r="DZ160" s="226">
        <v>0.9</v>
      </c>
      <c r="EA160" s="226">
        <v>0.88</v>
      </c>
      <c r="EB160" s="226">
        <v>0.9</v>
      </c>
      <c r="EC160" s="226">
        <v>0.93</v>
      </c>
      <c r="ED160" s="226">
        <v>0.93</v>
      </c>
      <c r="EE160" s="226">
        <v>0.9</v>
      </c>
      <c r="EF160" s="316">
        <v>0.9</v>
      </c>
      <c r="EG160" s="316">
        <v>0.9</v>
      </c>
      <c r="EH160" s="316">
        <v>0.82799999999999996</v>
      </c>
      <c r="EI160" s="226">
        <v>0.95</v>
      </c>
      <c r="EJ160" s="226">
        <v>0.95</v>
      </c>
      <c r="EK160" s="226">
        <v>0.95</v>
      </c>
      <c r="EL160" s="226">
        <v>0.97499999999999998</v>
      </c>
      <c r="EM160" s="226">
        <v>0.95</v>
      </c>
      <c r="EN160" s="226">
        <v>0.9</v>
      </c>
      <c r="EO160" s="226">
        <v>0.9</v>
      </c>
      <c r="EP160" s="226">
        <v>0.9</v>
      </c>
      <c r="EQ160" s="226">
        <v>0.9</v>
      </c>
      <c r="ER160" s="226">
        <v>0.9</v>
      </c>
      <c r="ES160" s="226">
        <v>0.9</v>
      </c>
      <c r="ET160" s="226">
        <v>0.9</v>
      </c>
      <c r="EU160" s="226">
        <v>0.9</v>
      </c>
      <c r="EV160" s="226">
        <v>0.9</v>
      </c>
      <c r="EW160" s="226">
        <v>0.9</v>
      </c>
      <c r="EX160" s="226">
        <v>0.9</v>
      </c>
      <c r="EY160" s="226">
        <v>0.9</v>
      </c>
      <c r="EZ160" s="316">
        <v>0.82799999999999996</v>
      </c>
      <c r="FA160" s="226">
        <v>0.9</v>
      </c>
      <c r="FB160" s="226">
        <v>0.85</v>
      </c>
      <c r="FC160" s="226">
        <v>0.75</v>
      </c>
      <c r="FD160" s="226">
        <v>0.65</v>
      </c>
      <c r="FE160" s="226">
        <v>0.5</v>
      </c>
      <c r="FF160" s="226">
        <v>0.4</v>
      </c>
      <c r="FG160" s="226">
        <v>0</v>
      </c>
      <c r="FH160" s="226">
        <v>0</v>
      </c>
      <c r="FI160" s="226">
        <v>0</v>
      </c>
      <c r="FJ160" s="226">
        <v>0</v>
      </c>
      <c r="FK160" s="226">
        <v>0</v>
      </c>
      <c r="FL160" s="226">
        <v>0</v>
      </c>
      <c r="FM160" s="195">
        <f t="shared" si="114"/>
        <v>0</v>
      </c>
      <c r="FN160" s="195">
        <f t="shared" si="115"/>
        <v>0</v>
      </c>
      <c r="FO160" s="195">
        <f t="shared" si="116"/>
        <v>0</v>
      </c>
      <c r="FP160" s="195">
        <f t="shared" si="117"/>
        <v>0</v>
      </c>
      <c r="FQ160" s="195">
        <f t="shared" si="118"/>
        <v>0</v>
      </c>
      <c r="FR160" s="195">
        <f t="shared" si="119"/>
        <v>0</v>
      </c>
      <c r="FS160" s="195">
        <f t="shared" si="120"/>
        <v>0</v>
      </c>
      <c r="FT160" s="95">
        <f t="shared" si="121"/>
        <v>0</v>
      </c>
      <c r="FU160" s="95">
        <f t="shared" si="122"/>
        <v>0</v>
      </c>
      <c r="FV160" s="95">
        <f t="shared" si="123"/>
        <v>0</v>
      </c>
      <c r="FW160" s="95">
        <f t="shared" si="124"/>
        <v>0</v>
      </c>
      <c r="FX160" s="95">
        <f t="shared" si="125"/>
        <v>0</v>
      </c>
      <c r="FY160" s="95">
        <f t="shared" si="126"/>
        <v>0</v>
      </c>
      <c r="FZ160" s="95">
        <f t="shared" si="127"/>
        <v>0</v>
      </c>
      <c r="GA160" s="95">
        <f t="shared" si="107"/>
        <v>0</v>
      </c>
      <c r="GB160" s="95">
        <f t="shared" si="108"/>
        <v>0</v>
      </c>
      <c r="GC160" s="95">
        <f t="shared" si="109"/>
        <v>0</v>
      </c>
      <c r="GD160" s="95">
        <f t="shared" si="110"/>
        <v>0</v>
      </c>
      <c r="GE160" s="95">
        <f t="shared" si="111"/>
        <v>0</v>
      </c>
      <c r="GF160" s="95">
        <f t="shared" si="112"/>
        <v>0</v>
      </c>
      <c r="GG160" s="95">
        <f t="shared" si="113"/>
        <v>0</v>
      </c>
      <c r="GH160" s="95">
        <f t="shared" si="128"/>
        <v>0</v>
      </c>
      <c r="GI160" s="95">
        <f>BW160*Tabelle2[[#This Row],[Nov 2023 AF]]</f>
        <v>0</v>
      </c>
      <c r="GJ160" s="95">
        <f>BX160*Tabelle2[[#This Row],[Dec 2023 AF]]</f>
        <v>0</v>
      </c>
      <c r="GK160" s="95">
        <f>BY160*Tabelle2[[#This Row],[Jan 2024 AF]]</f>
        <v>0</v>
      </c>
      <c r="GL160" s="95">
        <f>BZ160*Tabelle2[[#This Row],[Feb 2024 AF]]</f>
        <v>0</v>
      </c>
      <c r="GM160" s="95">
        <f>CA160*Tabelle2[[#This Row],[Mar 2024 AF]]</f>
        <v>0</v>
      </c>
      <c r="GN160" s="95">
        <f>CB160*Tabelle2[[#This Row],[Apr 2024 AF]]</f>
        <v>0</v>
      </c>
      <c r="GO160" s="95">
        <f>CC160*Tabelle2[[#This Row],[May 2024 AF]]</f>
        <v>0</v>
      </c>
      <c r="GP160" s="95">
        <f>CD160*Tabelle2[[#This Row],[Jun 2024 AF]]</f>
        <v>0</v>
      </c>
      <c r="GQ160" s="95">
        <f>CE160*Tabelle2[[#This Row],[Jul 2024 AF]]</f>
        <v>0</v>
      </c>
      <c r="GR160" s="95">
        <f>CF160*Tabelle2[[#This Row],[Aug 2024 AF]]</f>
        <v>0</v>
      </c>
      <c r="GS160" s="95">
        <f>CG160*Tabelle2[[#This Row],[Sep 2024 AF]]</f>
        <v>0</v>
      </c>
      <c r="GT160" s="95">
        <f>CH160*Tabelle2[[#This Row],[Oct 2024 AF]]</f>
        <v>0</v>
      </c>
      <c r="GU160" s="95">
        <f>CI160*Tabelle2[[#This Row],[Nov 2024 AF]]</f>
        <v>0</v>
      </c>
      <c r="GV160" s="95">
        <f>CJ160*Tabelle2[[#This Row],[Dec 2024 AF]]</f>
        <v>0</v>
      </c>
      <c r="GW160" s="95">
        <f>SUM(Tabelle2[[#This Row],[Jan 22 NF]:[Mar 22 NF]])</f>
        <v>0</v>
      </c>
      <c r="GX160" s="95">
        <f>SUM(Tabelle2[[#This Row],[Apr 22 NF]:[Jun 22 NF]])</f>
        <v>0</v>
      </c>
      <c r="GY160" s="95">
        <f>SUM(Tabelle2[[#This Row],[Jul 22 NF]:[Sep 22 NF]])</f>
        <v>0</v>
      </c>
      <c r="GZ160" s="95">
        <f>SUM(Tabelle2[[#This Row],[Oct 22 NF]:[Dec 22 NF]])</f>
        <v>0</v>
      </c>
      <c r="HA160" s="98">
        <f>SUM(Tabelle2[[#This Row],[Jan 23 NF]:[Mar 23 NF]])</f>
        <v>0</v>
      </c>
      <c r="HB160" s="98">
        <f>SUM(Tabelle2[[#This Row],[Apr 23 NF]:[Jun 23 NF]])</f>
        <v>0</v>
      </c>
      <c r="HC160" s="98">
        <f>SUM(Tabelle2[[#This Row],[Jul 23 NF]:[Sep 23 NF]])</f>
        <v>0</v>
      </c>
      <c r="HD160" s="98">
        <f>SUM(Tabelle2[[#This Row],[Oct 23 NF]:[Dec 23 NF]])</f>
        <v>0</v>
      </c>
      <c r="HE160" s="95">
        <f>SUM(Tabelle2[[#This Row],[Jan 24 NF]:[Mar 24 NF]])</f>
        <v>0</v>
      </c>
      <c r="HF160" s="98">
        <f>SUM(Tabelle2[[#This Row],[Apr 24 NF]:[Jun 24 NF]])</f>
        <v>0</v>
      </c>
      <c r="HG160" s="98">
        <f>SUM(Tabelle2[[#This Row],[Jul 24 NF]:[Sep 24 NF]])</f>
        <v>0</v>
      </c>
      <c r="HH160" s="98">
        <f>SUM(Tabelle2[[#This Row],[Oct 24 NF]:[Dec 24 NF]])</f>
        <v>0</v>
      </c>
      <c r="HI160" s="75"/>
      <c r="HJ160" s="75"/>
      <c r="HK160" s="75"/>
      <c r="HL160" s="75"/>
      <c r="HM160" s="75">
        <v>0</v>
      </c>
      <c r="HN160" s="75">
        <v>0</v>
      </c>
      <c r="HO160" s="75">
        <v>0</v>
      </c>
      <c r="HP160" s="75">
        <v>0</v>
      </c>
      <c r="HQ160" s="75">
        <v>0</v>
      </c>
      <c r="HR160" s="75">
        <v>0</v>
      </c>
      <c r="HS160" s="75"/>
      <c r="HT160" s="75">
        <v>0</v>
      </c>
      <c r="HU160" s="75">
        <v>0</v>
      </c>
      <c r="HV160" s="98">
        <v>0</v>
      </c>
      <c r="HW160" s="98">
        <v>0</v>
      </c>
      <c r="HX160" s="98">
        <v>0</v>
      </c>
      <c r="HY160" s="98">
        <v>0</v>
      </c>
      <c r="HZ160" s="98">
        <f>SUM(Tabelle2[[#This Row],[Jan 22 NF]:[Dec 22 NF]])</f>
        <v>0</v>
      </c>
      <c r="IA160" s="98">
        <f>SUM(Tabelle2[[#This Row],[Jan 23 NF]:[Dec 23 NF]])</f>
        <v>0</v>
      </c>
      <c r="IB160" s="98">
        <f>SUM(Tabelle2[[#This Row],[Jan 24 NF]:[Dec 24 NF]])</f>
        <v>0</v>
      </c>
      <c r="IC160" s="98">
        <f>IFERROR(Tabelle2[[#This Row],[2025 CF]]*Tabelle2[[#This Row],[2025 AF]],0)</f>
        <v>0</v>
      </c>
      <c r="ID160" s="98">
        <f>IFERROR(Tabelle2[[#This Row],[2026 CF]]*Tabelle2[[#This Row],[2026 AF]],0)</f>
        <v>0</v>
      </c>
      <c r="IE160" s="98">
        <f>IFERROR(Tabelle2[[#This Row],[2027 CF]]*Tabelle2[[#This Row],[2027 AF]],0)</f>
        <v>0</v>
      </c>
      <c r="IF160" s="98">
        <f>IFERROR(Tabelle2[[#This Row],[2028 CF]]*Tabelle2[[#This Row],[2028 AF]],0)</f>
        <v>0</v>
      </c>
      <c r="IG160" s="98">
        <f>IFERROR(Tabelle2[[#This Row],[2029 CF]]*Tabelle2[[#This Row],[2029 AF]],0)</f>
        <v>0</v>
      </c>
      <c r="IH160" s="98">
        <f>IFERROR(Tabelle2[[#This Row],[2030 CF]]*Tabelle2[[#This Row],[2030 AF]],0)</f>
        <v>0</v>
      </c>
      <c r="II160" s="98">
        <f>IFERROR(Tabelle2[[#This Row],[2031 CF]]*Tabelle2[[#This Row],[2031 AF]],0)</f>
        <v>0</v>
      </c>
      <c r="IJ160" s="98">
        <f>IFERROR(Tabelle2[[#This Row],[2032 CF]]*Tabelle2[[#This Row],[2032 AF]],0)</f>
        <v>0</v>
      </c>
      <c r="IK160" s="98">
        <f>IFERROR(Tabelle2[[#This Row],[2033 CF]]*Tabelle2[[#This Row],[2033 AF]],0)</f>
        <v>0</v>
      </c>
      <c r="IL160" s="98">
        <f>IFERROR(Tabelle2[[#This Row],[2034 CF]]*Tabelle2[[#This Row],[2034 AF]],0)</f>
        <v>0</v>
      </c>
      <c r="IM160" s="98">
        <f>IFERROR(Tabelle2[[#This Row],[2035 CF]]*Tabelle2[[#This Row],[2035 AF]],0)</f>
        <v>0</v>
      </c>
      <c r="IN160" s="51">
        <v>0</v>
      </c>
      <c r="IO160" s="51">
        <v>0</v>
      </c>
      <c r="IP160" s="51">
        <v>0</v>
      </c>
      <c r="IQ160" s="51">
        <v>0</v>
      </c>
      <c r="IR160" s="51">
        <v>0</v>
      </c>
      <c r="IS160" s="51">
        <v>0</v>
      </c>
      <c r="IT160" s="51">
        <v>0</v>
      </c>
      <c r="IU160" s="51">
        <v>0</v>
      </c>
      <c r="IV160" s="51">
        <v>0</v>
      </c>
      <c r="IW160" s="51">
        <v>0</v>
      </c>
      <c r="IX160" s="51">
        <v>4050.0000000000005</v>
      </c>
      <c r="IY160" s="51">
        <v>4500</v>
      </c>
      <c r="IZ160" s="199">
        <v>0</v>
      </c>
      <c r="JA160" s="199">
        <v>0</v>
      </c>
      <c r="JB160" s="199">
        <v>0</v>
      </c>
      <c r="JC160" s="199">
        <v>8550</v>
      </c>
      <c r="JD160" s="199">
        <v>8550</v>
      </c>
      <c r="JE160" s="196">
        <v>0</v>
      </c>
      <c r="JF160" s="196">
        <v>0</v>
      </c>
      <c r="JG160" s="196">
        <v>0</v>
      </c>
      <c r="JH160" s="196">
        <v>0</v>
      </c>
      <c r="JI160" s="196">
        <v>0</v>
      </c>
      <c r="JJ160" s="196">
        <v>0</v>
      </c>
      <c r="JK160" s="196">
        <v>0</v>
      </c>
      <c r="JL160" s="196">
        <v>0</v>
      </c>
      <c r="JM160" s="196">
        <v>0</v>
      </c>
      <c r="JN160" s="196">
        <v>0</v>
      </c>
      <c r="JO160" s="196">
        <v>0</v>
      </c>
      <c r="JP160" s="196">
        <v>0</v>
      </c>
      <c r="JQ160" s="196">
        <f>SUM(Tabelle2[[#This Row],[Jan-23B]:[Mar-23B]])</f>
        <v>0</v>
      </c>
      <c r="JR160" s="196">
        <f>SUM(Tabelle2[[#This Row],[Apr-23B]:[Jun-23B]])</f>
        <v>0</v>
      </c>
      <c r="JS160" s="196">
        <f>SUM(Tabelle2[[#This Row],[Jul-23B]:[Sep-23B]])</f>
        <v>0</v>
      </c>
      <c r="JT160" s="196">
        <f>SUM(Tabelle2[[#This Row],[Oct-23B]:[Dec-23B]])</f>
        <v>0</v>
      </c>
      <c r="JU160" s="196">
        <f>SUM(Tabelle2[[#This Row],[1Q23 B1]:[4Q23 B]])</f>
        <v>0</v>
      </c>
      <c r="JV160" s="196">
        <v>180600</v>
      </c>
      <c r="JW160" s="196">
        <v>189000</v>
      </c>
      <c r="JX160" s="196">
        <v>178500</v>
      </c>
      <c r="JY160" s="196">
        <v>157500</v>
      </c>
      <c r="JZ160" s="196">
        <v>136500</v>
      </c>
      <c r="KA160" s="196">
        <v>71110.467604680001</v>
      </c>
      <c r="KB160" s="196">
        <v>74417.931214200013</v>
      </c>
      <c r="KC160" s="196">
        <v>70283.601702300002</v>
      </c>
      <c r="KD160" s="196">
        <v>62014.942678500003</v>
      </c>
      <c r="KE160" s="196">
        <v>53746.283654700004</v>
      </c>
      <c r="KF160" s="196" t="str">
        <f>IF(SUM(Tabelle2[[#This Row],[2018 NF]:[2028 NF]],Tabelle2[[#This Row],[2023 B]])&gt;0,"yes","no")</f>
        <v>no</v>
      </c>
      <c r="KG160" s="196">
        <f>IFERROR(INDEX(Tabelle2[[#Headers],[2005 NF]:[2034 NF]],MATCH(TRUE,INDEX(Tabelle2[[#This Row],[2005 NF]:[2034 NF]]&gt;1000,),0)),0)</f>
        <v>0</v>
      </c>
      <c r="KH160" s="196">
        <f>IFERROR(LOOKUP(2,1/(Tabelle2[[#This Row],[2005 NF]:[2035 NF]]&gt;1000),Tabelle2[[#Headers],[2005 NF]:[2035 NF]]),0)</f>
        <v>0</v>
      </c>
      <c r="KI160" s="196">
        <f>SUM(Tabelle2[[#This Row],[Jan 23 NF]:[Mar 23 NF]])</f>
        <v>0</v>
      </c>
      <c r="KJ160" s="196">
        <f>SUM(Tabelle2[[#This Row],[Jan-23B]:[Mar-23B]])</f>
        <v>0</v>
      </c>
      <c r="KK160" s="52">
        <v>0</v>
      </c>
      <c r="KL160" s="52">
        <v>0</v>
      </c>
      <c r="KM160" s="52">
        <v>0</v>
      </c>
      <c r="KN160" s="52">
        <v>0</v>
      </c>
      <c r="KO160" s="52">
        <v>0</v>
      </c>
      <c r="KP160" s="52">
        <v>0</v>
      </c>
      <c r="KQ160" s="52">
        <v>0</v>
      </c>
      <c r="KR160" s="52">
        <v>0</v>
      </c>
      <c r="KS160" s="52">
        <v>0</v>
      </c>
      <c r="KT160" s="52">
        <v>0</v>
      </c>
      <c r="KU160" s="52">
        <v>0</v>
      </c>
      <c r="KV160" s="52">
        <v>0</v>
      </c>
      <c r="KW160" s="52">
        <v>0</v>
      </c>
      <c r="KX160" s="52">
        <v>0</v>
      </c>
      <c r="KY160" s="52">
        <v>0</v>
      </c>
      <c r="KZ160" s="52">
        <v>0</v>
      </c>
      <c r="LA160" s="52" t="e">
        <f>$AV160*2.204623/#REF!*$AP160*Tabelle2[[#This Row],[May 23 NF]]</f>
        <v>#REF!</v>
      </c>
      <c r="LB160" s="52" t="e">
        <f>$AV160*2.204623/#REF!*$AP160*Tabelle2[[#This Row],[Jun 23 NF]]</f>
        <v>#REF!</v>
      </c>
      <c r="LC160" s="52" t="e">
        <f>$AV160*2.204623/#REF!*$AP160*Tabelle2[[#This Row],[Jul 23 NF]]</f>
        <v>#REF!</v>
      </c>
      <c r="LD160" s="52" t="e">
        <f>$AV160*2.204623/#REF!*$AP160*Tabelle2[[#This Row],[Aug 23 NF]]</f>
        <v>#REF!</v>
      </c>
      <c r="LE160" s="52" t="e">
        <f>$AV160*2.204623/#REF!*$AP160*Tabelle2[[#This Row],[Sep 23 NF]]</f>
        <v>#REF!</v>
      </c>
      <c r="LF160" s="52" t="e">
        <f>$AV160*2.204623/#REF!*$AP160*Tabelle2[[#This Row],[Oct 23 NF]]</f>
        <v>#REF!</v>
      </c>
      <c r="LG160" s="52" t="e">
        <f>$AV160*2.204623/#REF!*$AP160*Tabelle2[[#This Row],[Nov 23 NF]]</f>
        <v>#REF!</v>
      </c>
      <c r="LH160" s="52" t="e">
        <f>$AV160*2.204623/#REF!*$AP160*Tabelle2[[#This Row],[Dec 23 NF]]</f>
        <v>#REF!</v>
      </c>
      <c r="LI160" s="52" t="e">
        <f>$AV160*2.204623/#REF!*$AP160*Tabelle2[[#This Row],[Jan 24 NF]]</f>
        <v>#REF!</v>
      </c>
      <c r="LJ160" s="52" t="e">
        <f>$AV160*2.204623/#REF!*$AP160*Tabelle2[[#This Row],[Feb 24 NF]]</f>
        <v>#REF!</v>
      </c>
      <c r="LK160" s="52" t="e">
        <f>$AV160*2.204623/#REF!*$AP160*Tabelle2[[#This Row],[Mar 24 NF]]</f>
        <v>#REF!</v>
      </c>
      <c r="LL160" s="52" t="e">
        <f>$AV160*2.204623/#REF!*$AP160*Tabelle2[[#This Row],[Apr 24 NF]]</f>
        <v>#REF!</v>
      </c>
      <c r="LM160" s="52" t="e">
        <f>$AV160*2.204623/#REF!*$AP160*Tabelle2[[#This Row],[May 24 NF]]</f>
        <v>#REF!</v>
      </c>
      <c r="LN160" s="52" t="e">
        <f>$AV160*2.204623/#REF!*$AP160*Tabelle2[[#This Row],[Jun 24 NF]]</f>
        <v>#REF!</v>
      </c>
      <c r="LO160" s="52" t="e">
        <f>$AV160*2.204623/#REF!*$AP160*Tabelle2[[#This Row],[Jul 24 NF]]</f>
        <v>#REF!</v>
      </c>
      <c r="LP160" s="52" t="e">
        <f>$AV160*2.204623/#REF!*$AP160*Tabelle2[[#This Row],[Aug 24 NF]]</f>
        <v>#REF!</v>
      </c>
      <c r="LQ160" s="52" t="e">
        <f>$AV160*2.204623/#REF!*$AP160*Tabelle2[[#This Row],[Sep 24 NF]]</f>
        <v>#REF!</v>
      </c>
      <c r="LR160" s="52" t="e">
        <f>$AV160*2.204623/#REF!*$AP160*Tabelle2[[#This Row],[Oct 24 NF]]</f>
        <v>#REF!</v>
      </c>
      <c r="LS160" s="52" t="e">
        <f>$AV160*2.204623/#REF!*$AP160*Tabelle2[[#This Row],[Nov 24 NF]]</f>
        <v>#REF!</v>
      </c>
      <c r="LT160" s="52" t="e">
        <f>$AV160*2.204623/#REF!*$AP160*Tabelle2[[#This Row],[Dec 24 NF]]</f>
        <v>#REF!</v>
      </c>
      <c r="LU160" s="198">
        <f>SUM(Tabelle2[[#This Row],[Jan 22 EV]:[Mar 22 EV]])</f>
        <v>0</v>
      </c>
      <c r="LV160" s="198">
        <f>SUM(Tabelle2[[#This Row],[Apr 22 EV]:[Jun 22 EV]])</f>
        <v>0</v>
      </c>
      <c r="LW160" s="198">
        <f>SUM(Tabelle2[[#This Row],[Jul 22 EV]:[Sep 22 EV]])</f>
        <v>0</v>
      </c>
      <c r="LX160" s="198">
        <f>SUM(Tabelle2[[#This Row],[Oct 22 EV]:[Dec 22 EV]])</f>
        <v>0</v>
      </c>
      <c r="LY160" s="198">
        <f>SUM(Tabelle2[[#This Row],[Jan 23 EV]:[Mar 23 EV]])</f>
        <v>0</v>
      </c>
      <c r="LZ160" s="198" t="e">
        <f>SUM(Tabelle2[[#This Row],[Apr 23 EV]:[Jun 23 EV]])</f>
        <v>#REF!</v>
      </c>
      <c r="MA160" s="198" t="e">
        <f>SUM(Tabelle2[[#This Row],[Jul 23 EV]:[Sep 23 EV]])</f>
        <v>#REF!</v>
      </c>
      <c r="MB160" s="198" t="e">
        <f>SUM(Tabelle2[[#This Row],[Oct 23 EV]:[Dec 23 EV]])</f>
        <v>#REF!</v>
      </c>
      <c r="MC160" s="198" t="e">
        <f>SUM(Tabelle2[[#This Row],[Jan 24 EV]:[Mar 24 EV]])</f>
        <v>#REF!</v>
      </c>
      <c r="MD160" s="198" t="e">
        <f>SUM(Tabelle2[[#This Row],[Apr 24 EV]:[Jun 24 EV]])</f>
        <v>#REF!</v>
      </c>
      <c r="ME160" s="198" t="e">
        <f>SUM(Tabelle2[[#This Row],[Jul 24 EV]:[Sep 24 EV]])</f>
        <v>#REF!</v>
      </c>
      <c r="MF160" s="198" t="e">
        <f>SUM(Tabelle2[[#This Row],[Oct 24 EV]:[Dec 24 EV]])</f>
        <v>#REF!</v>
      </c>
      <c r="MG160" s="75"/>
      <c r="MH160" s="75"/>
      <c r="MI160" s="75"/>
      <c r="MJ160" s="75"/>
      <c r="MK160" s="74"/>
      <c r="ML160" s="74">
        <v>0</v>
      </c>
      <c r="MM160" s="74">
        <v>0</v>
      </c>
      <c r="MN160" s="74">
        <v>0</v>
      </c>
      <c r="MO160" s="75">
        <v>0</v>
      </c>
      <c r="MP160" s="98">
        <v>0</v>
      </c>
      <c r="MQ160" s="98" t="e">
        <f>$AS160*2.204623/#REF!*$AP160*HU160</f>
        <v>#REF!</v>
      </c>
      <c r="MR160" s="98" t="e">
        <f>$AT160*2.204623/#REF!*$AP160*HV160</f>
        <v>#REF!</v>
      </c>
      <c r="MS160" s="98">
        <v>0</v>
      </c>
      <c r="MT160" s="98">
        <v>0</v>
      </c>
      <c r="MU160" s="98">
        <v>0</v>
      </c>
      <c r="MV160" s="98">
        <f>SUM(Tabelle2[[#This Row],[Jan 22 EV]:[Dec 22 EV]])</f>
        <v>0</v>
      </c>
      <c r="MW160" s="98" t="e">
        <f>SUM(Tabelle2[[#This Row],[Jan 23 EV]:[Dec 23 EV]])</f>
        <v>#REF!</v>
      </c>
      <c r="MX160" s="98" t="e">
        <f>SUM(Tabelle2[[#This Row],[Jan 24 EV]:[Dec 24 EV]])</f>
        <v>#REF!</v>
      </c>
      <c r="MY160" s="98">
        <f t="shared" si="95"/>
        <v>0</v>
      </c>
      <c r="MZ160" s="98">
        <f t="shared" si="96"/>
        <v>0</v>
      </c>
      <c r="NA160" s="98">
        <f t="shared" si="97"/>
        <v>0</v>
      </c>
      <c r="NB160" s="98">
        <f t="shared" si="98"/>
        <v>0</v>
      </c>
      <c r="NC160" s="98">
        <v>0</v>
      </c>
      <c r="ND160" s="98">
        <v>0</v>
      </c>
      <c r="NE160" s="98">
        <v>0</v>
      </c>
      <c r="NF160" s="98">
        <v>0</v>
      </c>
      <c r="NG160" s="98">
        <v>0</v>
      </c>
      <c r="NH160" s="98">
        <v>0</v>
      </c>
      <c r="NI160" s="98">
        <v>0</v>
      </c>
      <c r="NJ160" s="98">
        <v>0</v>
      </c>
      <c r="NK160" s="98">
        <v>0</v>
      </c>
      <c r="NL160" s="98">
        <v>0</v>
      </c>
      <c r="NM160" s="98">
        <v>1594.6699545900003</v>
      </c>
      <c r="NN160" s="98">
        <v>1771.8555051000001</v>
      </c>
      <c r="NO160" s="198">
        <f t="shared" si="102"/>
        <v>0</v>
      </c>
      <c r="NP160" s="198">
        <f t="shared" si="103"/>
        <v>0</v>
      </c>
      <c r="NQ160" s="198">
        <f t="shared" si="104"/>
        <v>0</v>
      </c>
      <c r="NR160" s="198">
        <f t="shared" si="105"/>
        <v>3366.5254596900004</v>
      </c>
      <c r="NS160" s="198">
        <f t="shared" si="106"/>
        <v>3366.5254596900004</v>
      </c>
      <c r="NT160" s="198">
        <v>0</v>
      </c>
      <c r="NU160" s="198">
        <v>0</v>
      </c>
      <c r="NV160" s="198">
        <v>0</v>
      </c>
      <c r="NW160" s="198">
        <v>0</v>
      </c>
      <c r="NX160" s="198">
        <v>0</v>
      </c>
      <c r="NY160" s="198">
        <v>0</v>
      </c>
      <c r="NZ160" s="198">
        <v>0</v>
      </c>
      <c r="OA160" s="198">
        <v>0</v>
      </c>
      <c r="OB160" s="198">
        <v>0</v>
      </c>
      <c r="OC160" s="198">
        <v>0</v>
      </c>
      <c r="OD160" s="198">
        <v>0</v>
      </c>
      <c r="OE160" s="198">
        <v>0</v>
      </c>
      <c r="OF160" s="198">
        <f>SUM(Tabelle2[[#This Row],[Jan 23 B EV]:[Mar 23 B EV]])</f>
        <v>0</v>
      </c>
      <c r="OG160" s="198">
        <f>SUM(Tabelle2[[#This Row],[Apr 23 B EV]:[Jun 23 B EV]])</f>
        <v>0</v>
      </c>
      <c r="OH160" s="198">
        <f>SUM(Tabelle2[[#This Row],[Jul 23 B EV]:[Sep 23 B EV]])</f>
        <v>0</v>
      </c>
      <c r="OI160" s="198">
        <f>SUM(Tabelle2[[#This Row],[Oct 23 B EV]:[Dec 23 B EV]])</f>
        <v>0</v>
      </c>
      <c r="OJ160" s="198">
        <f>SUM(Tabelle2[[#This Row],[Jan 23 B EV]:[Dec 23 B EV]])</f>
        <v>0</v>
      </c>
      <c r="OK160" s="75"/>
      <c r="OL160" s="75"/>
      <c r="OM160" s="43" t="s">
        <v>960</v>
      </c>
      <c r="ON160" s="43" t="s">
        <v>975</v>
      </c>
      <c r="OO160" s="43"/>
      <c r="OP160" s="43"/>
      <c r="OQ160" s="75"/>
      <c r="OR160" s="75"/>
      <c r="OS160" s="75"/>
      <c r="OT160" s="75"/>
      <c r="OU160" s="75"/>
      <c r="OV160" s="75"/>
      <c r="OW160" s="75"/>
      <c r="OX160" s="198" t="s">
        <v>1229</v>
      </c>
      <c r="OY160" s="198" t="s">
        <v>1229</v>
      </c>
      <c r="OZ160" s="198" t="s">
        <v>1229</v>
      </c>
      <c r="PA160" s="198" t="s">
        <v>1229</v>
      </c>
      <c r="PB160" s="353" t="s">
        <v>1229</v>
      </c>
      <c r="PC160" s="130" t="s">
        <v>57</v>
      </c>
      <c r="PD160" s="53" t="s">
        <v>162</v>
      </c>
      <c r="PE160" s="53" t="s">
        <v>159</v>
      </c>
      <c r="PF160" s="53" t="s">
        <v>269</v>
      </c>
      <c r="PG160" s="53">
        <v>0</v>
      </c>
      <c r="PH160" s="53">
        <v>550</v>
      </c>
      <c r="PI160" s="53">
        <v>1</v>
      </c>
      <c r="PJ160" s="53" t="s">
        <v>269</v>
      </c>
      <c r="PK160" s="53">
        <v>550</v>
      </c>
      <c r="PL160" s="53">
        <v>0</v>
      </c>
      <c r="PM160" s="317"/>
      <c r="PN160" s="53" t="s">
        <v>1011</v>
      </c>
      <c r="PO160" s="53" t="s">
        <v>1292</v>
      </c>
      <c r="PP160" s="200">
        <v>1514.6759560378769</v>
      </c>
      <c r="PQ160" s="56">
        <v>1458.5264388439821</v>
      </c>
      <c r="PR160" s="56">
        <v>1748.2400132301209</v>
      </c>
      <c r="PS160" s="56">
        <v>1793.170691875157</v>
      </c>
      <c r="PT160" s="200">
        <v>1149.8988585945553</v>
      </c>
      <c r="PU160" s="200">
        <v>1506.1170714895179</v>
      </c>
      <c r="PV160" s="200">
        <v>1950.3152777777775</v>
      </c>
      <c r="PW160" s="200">
        <v>1947.7742274339635</v>
      </c>
      <c r="PX160" s="200" t="e">
        <f>IF($PI160=1,SUMIF(#REF!,$PF160,#REF!),SUMIF(#REF!,$PJ160,#REF!))</f>
        <v>#REF!</v>
      </c>
      <c r="PY160" s="200" t="e">
        <f>IF($PI160=1,SUMIF(#REF!,$PF160,#REF!),SUMIF(#REF!,$PJ160,#REF!))</f>
        <v>#REF!</v>
      </c>
      <c r="PZ160" s="200" t="e">
        <f>IF($PI160=1,SUMIF(#REF!,$PF160,#REF!),SUMIF(#REF!,$PJ160,#REF!))</f>
        <v>#REF!</v>
      </c>
      <c r="QA160" s="200" t="e">
        <f>IF($PI160=1,SUMIF(#REF!,$PF160,#REF!),SUMIF(#REF!,$PJ160,#REF!))</f>
        <v>#REF!</v>
      </c>
      <c r="QB160" s="200" t="e">
        <f>IF($PI160=1,SUMIF(#REF!,$PF160,#REF!),SUMIF(#REF!,$PJ160,#REF!))</f>
        <v>#REF!</v>
      </c>
      <c r="QC160" s="200" t="e">
        <f>IF($PI160=1,SUMIF(#REF!,$PF160,#REF!),SUMIF(#REF!,$PJ160,#REF!))</f>
        <v>#REF!</v>
      </c>
      <c r="QD160" s="57">
        <f t="shared" si="99"/>
        <v>0</v>
      </c>
      <c r="QE160" s="57">
        <f t="shared" si="100"/>
        <v>12.929668490431338</v>
      </c>
      <c r="QF160" s="57">
        <f t="shared" si="94"/>
        <v>13.182443995420444</v>
      </c>
      <c r="QG160" s="57">
        <f t="shared" si="101"/>
        <v>9.5634609885671082</v>
      </c>
      <c r="QH160" s="57">
        <f t="shared" si="129"/>
        <v>11.567509032492879</v>
      </c>
      <c r="QI160" s="57">
        <f t="shared" si="130"/>
        <v>14.06652372125</v>
      </c>
      <c r="QJ160" s="57">
        <f>IF(Tabelle2[[#This Row],[Index and Premium Usage]]=1,($AW160*(1+$AZ160))*(PW160*(1+$PG160)+$PH160)/1000,($AW160*(1+$AZ160))*(PW160*(1+$PG160)+$PK160)/1000)</f>
        <v>14.052228026120734</v>
      </c>
      <c r="QK160" s="57" t="e">
        <f>IF($PI160=1,($AW160*(1+$AY160))*(PX160*(1+$PG160)+$PH160)/1000,($AW160*(1+$AZ160))*(PX160*(1+$PG160)+$PK160+Tabelle2[[#This Row],[Premium VW 2023]])/1000)</f>
        <v>#REF!</v>
      </c>
      <c r="QL160" s="57" t="e">
        <f t="shared" si="89"/>
        <v>#REF!</v>
      </c>
      <c r="QM160" s="57" t="e">
        <f t="shared" si="90"/>
        <v>#REF!</v>
      </c>
      <c r="QN160" s="57" t="e">
        <f t="shared" si="91"/>
        <v>#REF!</v>
      </c>
      <c r="QO160" s="57" t="e">
        <f t="shared" si="92"/>
        <v>#REF!</v>
      </c>
      <c r="QP160" s="57" t="e">
        <f t="shared" si="93"/>
        <v>#REF!</v>
      </c>
    </row>
    <row r="161" spans="1:458" ht="15" customHeight="1">
      <c r="A161" s="94" t="s">
        <v>1402</v>
      </c>
      <c r="B161" s="94" t="s">
        <v>87</v>
      </c>
      <c r="C161" s="94" t="s">
        <v>1553</v>
      </c>
      <c r="D161" s="2" t="s">
        <v>108</v>
      </c>
      <c r="E161" s="172" t="s">
        <v>304</v>
      </c>
      <c r="F161" s="94" t="s">
        <v>304</v>
      </c>
      <c r="G161" s="2" t="s">
        <v>304</v>
      </c>
      <c r="H161" s="2" t="s">
        <v>216</v>
      </c>
      <c r="I161" s="188" t="s">
        <v>216</v>
      </c>
      <c r="J161" s="94" t="s">
        <v>19</v>
      </c>
      <c r="K161" s="2" t="s">
        <v>244</v>
      </c>
      <c r="L161" s="94" t="s">
        <v>28</v>
      </c>
      <c r="M161" s="94" t="s">
        <v>1331</v>
      </c>
      <c r="N161" s="1" t="s">
        <v>1331</v>
      </c>
      <c r="O161" s="1"/>
      <c r="P161" s="17"/>
      <c r="Q161" s="23" t="s">
        <v>90</v>
      </c>
      <c r="R161" s="94"/>
      <c r="S161" s="94"/>
      <c r="T161" s="94" t="s">
        <v>1282</v>
      </c>
      <c r="U161" s="94" t="s">
        <v>32</v>
      </c>
      <c r="V161" s="94"/>
      <c r="W161" s="94"/>
      <c r="X161" s="94"/>
      <c r="Y161" s="94" t="s">
        <v>67</v>
      </c>
      <c r="Z161" s="94"/>
      <c r="AA161" s="1"/>
      <c r="AB161" s="1"/>
      <c r="AC161" s="1"/>
      <c r="AD161" s="94"/>
      <c r="AE161" s="94"/>
      <c r="AF161" s="94"/>
      <c r="AG161" s="2"/>
      <c r="AH161" s="2"/>
      <c r="AI161" s="2"/>
      <c r="AJ161" s="2" t="s">
        <v>1330</v>
      </c>
      <c r="AK161" s="20"/>
      <c r="AL161" s="75"/>
      <c r="AM161" s="75"/>
      <c r="AN161" s="75"/>
      <c r="AO161" s="75"/>
      <c r="AP161" s="13">
        <v>1</v>
      </c>
      <c r="AQ161" s="43"/>
      <c r="AR161" s="75"/>
      <c r="AS161" s="75"/>
      <c r="AT161" s="75"/>
      <c r="AU161" s="75"/>
      <c r="AV161" s="228">
        <v>16.5</v>
      </c>
      <c r="AW161" s="33">
        <v>16.5</v>
      </c>
      <c r="AX161" s="227"/>
      <c r="AY161" s="36">
        <v>0.1</v>
      </c>
      <c r="AZ161" s="36">
        <v>0.1</v>
      </c>
      <c r="BA161" s="43">
        <v>0</v>
      </c>
      <c r="BB161" s="43">
        <v>0</v>
      </c>
      <c r="BC161" s="43">
        <v>0</v>
      </c>
      <c r="BD161" s="43">
        <v>0</v>
      </c>
      <c r="BE161" s="95">
        <v>0</v>
      </c>
      <c r="BF161" s="95">
        <v>0</v>
      </c>
      <c r="BG161" s="95">
        <v>0</v>
      </c>
      <c r="BH161" s="95">
        <v>0</v>
      </c>
      <c r="BI161" s="95">
        <v>0</v>
      </c>
      <c r="BJ161" s="29">
        <v>0</v>
      </c>
      <c r="BK161" s="29">
        <v>0</v>
      </c>
      <c r="BL161" s="29">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5">
        <f>SUM(Tabelle2[[#This Row],[Jan 22 CF]:[Mar 22 CF]])</f>
        <v>0</v>
      </c>
      <c r="CL161" s="95">
        <f>SUM(Tabelle2[[#This Row],[Apr 22 CF]:[Jun 22 CF]])</f>
        <v>0</v>
      </c>
      <c r="CM161" s="95">
        <f>SUM(Tabelle2[[#This Row],[Jul 22 CF]:[Sep 22 CF]])</f>
        <v>0</v>
      </c>
      <c r="CN161" s="95">
        <f>SUM(Tabelle2[[#This Row],[Oct 22 CF]:[Dec 22 CF]])</f>
        <v>0</v>
      </c>
      <c r="CO161" s="95">
        <f>SUM(Tabelle2[[#This Row],[Jan 23 CF]:[Mar 23 CF]])</f>
        <v>0</v>
      </c>
      <c r="CP161" s="95">
        <f>SUM(Tabelle2[[#This Row],[Apr 23 CF]:[Jun 23 CF]])</f>
        <v>0</v>
      </c>
      <c r="CQ161" s="95">
        <f>SUM(Tabelle2[[#This Row],[Jul 23 CF]:[Sep 23 CF]])</f>
        <v>0</v>
      </c>
      <c r="CR161" s="95">
        <f>SUM(Tabelle2[[#This Row],[Oct 23 CF]:[Dec 23 CF]])</f>
        <v>0</v>
      </c>
      <c r="CS161" s="95">
        <f>SUM(Tabelle2[[#This Row],[Jan 24 CF]:[Mar 24 CF]])</f>
        <v>0</v>
      </c>
      <c r="CT161" s="95">
        <f>SUM(Tabelle2[[#This Row],[Apr 24 CF]:[Jun 24 CF]])</f>
        <v>0</v>
      </c>
      <c r="CU161" s="95">
        <f>SUM(Tabelle2[[#This Row],[Jul 24 CF]:[Sep 24 CF]])</f>
        <v>0</v>
      </c>
      <c r="CV161" s="95">
        <f>SUM(Tabelle2[[#This Row],[Oct 24 CF]:[Dec 24 CF]])</f>
        <v>0</v>
      </c>
      <c r="CW161" s="206"/>
      <c r="CX161" s="273"/>
      <c r="CY161" s="206">
        <v>0</v>
      </c>
      <c r="CZ161" s="52">
        <v>0</v>
      </c>
      <c r="DA161" s="52">
        <f>SUM(Tabelle2[[#This Row],[Jan 22 CF]:[Dec 22 CF]])</f>
        <v>0</v>
      </c>
      <c r="DB161" s="98">
        <f>SUM(Tabelle2[[#This Row],[Jan 23 CF]:[Dec 23 CF]])</f>
        <v>0</v>
      </c>
      <c r="DC161" s="98">
        <f>SUM(Tabelle2[[#This Row],[Jan 24 CF]:[Dec 24 CF]])</f>
        <v>0</v>
      </c>
      <c r="DD161" s="98">
        <v>0</v>
      </c>
      <c r="DE161" s="98">
        <v>0</v>
      </c>
      <c r="DF161" s="98">
        <v>0</v>
      </c>
      <c r="DG161" s="98">
        <v>0</v>
      </c>
      <c r="DH161" s="98">
        <v>0</v>
      </c>
      <c r="DI161" s="98">
        <v>0</v>
      </c>
      <c r="DJ161" s="98">
        <v>0</v>
      </c>
      <c r="DK161" s="98">
        <v>0</v>
      </c>
      <c r="DL161" s="98">
        <v>0</v>
      </c>
      <c r="DM161" s="98">
        <v>0</v>
      </c>
      <c r="DN161" s="95"/>
      <c r="DO161" s="95"/>
      <c r="DP161" s="236">
        <v>0.95</v>
      </c>
      <c r="DQ161" s="236">
        <v>0.92500000000000004</v>
      </c>
      <c r="DR161" s="236">
        <v>0.8</v>
      </c>
      <c r="DS161" s="236">
        <v>0.85</v>
      </c>
      <c r="DT161" s="236">
        <v>0.9</v>
      </c>
      <c r="DU161" s="236">
        <v>0.9</v>
      </c>
      <c r="DV161" s="236">
        <v>0.9</v>
      </c>
      <c r="DW161" s="236">
        <v>0.9</v>
      </c>
      <c r="DX161" s="226">
        <v>0.9</v>
      </c>
      <c r="DY161" s="226">
        <v>0.9</v>
      </c>
      <c r="DZ161" s="226">
        <v>0.9</v>
      </c>
      <c r="EA161" s="226">
        <v>0.88</v>
      </c>
      <c r="EB161" s="226">
        <v>0.9</v>
      </c>
      <c r="EC161" s="226">
        <v>0.93</v>
      </c>
      <c r="ED161" s="226">
        <v>0.93</v>
      </c>
      <c r="EE161" s="226">
        <v>0.9</v>
      </c>
      <c r="EF161" s="316">
        <v>0.9</v>
      </c>
      <c r="EG161" s="316">
        <v>0.9</v>
      </c>
      <c r="EH161" s="316">
        <v>0.9</v>
      </c>
      <c r="EI161" s="226">
        <v>0.95</v>
      </c>
      <c r="EJ161" s="226">
        <v>0.95</v>
      </c>
      <c r="EK161" s="226">
        <v>0.95</v>
      </c>
      <c r="EL161" s="226">
        <v>0.97499999999999998</v>
      </c>
      <c r="EM161" s="226">
        <v>0.95</v>
      </c>
      <c r="EN161" s="226">
        <v>0.9</v>
      </c>
      <c r="EO161" s="226">
        <v>0.9</v>
      </c>
      <c r="EP161" s="226">
        <v>0.9</v>
      </c>
      <c r="EQ161" s="226">
        <v>0.9</v>
      </c>
      <c r="ER161" s="226">
        <v>0.9</v>
      </c>
      <c r="ES161" s="226">
        <v>0.9</v>
      </c>
      <c r="ET161" s="226">
        <v>0.9</v>
      </c>
      <c r="EU161" s="226">
        <v>0.9</v>
      </c>
      <c r="EV161" s="226">
        <v>0.9</v>
      </c>
      <c r="EW161" s="226">
        <v>0.9</v>
      </c>
      <c r="EX161" s="226">
        <v>0.9</v>
      </c>
      <c r="EY161" s="226">
        <v>0.9</v>
      </c>
      <c r="EZ161" s="316">
        <v>0.9</v>
      </c>
      <c r="FA161" s="226">
        <v>0.9</v>
      </c>
      <c r="FB161" s="226">
        <v>0.85</v>
      </c>
      <c r="FC161" s="226">
        <v>0.85</v>
      </c>
      <c r="FD161" s="226">
        <v>0.85</v>
      </c>
      <c r="FE161" s="226">
        <v>0.85</v>
      </c>
      <c r="FF161" s="226">
        <v>0.85</v>
      </c>
      <c r="FG161" s="226">
        <v>0.85</v>
      </c>
      <c r="FH161" s="226">
        <v>0.85</v>
      </c>
      <c r="FI161" s="226">
        <v>0.85</v>
      </c>
      <c r="FJ161" s="226">
        <v>0.85</v>
      </c>
      <c r="FK161" s="226">
        <v>0.85</v>
      </c>
      <c r="FL161" s="226">
        <v>0.85</v>
      </c>
      <c r="FM161" s="195">
        <f t="shared" si="114"/>
        <v>0</v>
      </c>
      <c r="FN161" s="195">
        <f t="shared" si="115"/>
        <v>0</v>
      </c>
      <c r="FO161" s="195">
        <f t="shared" si="116"/>
        <v>0</v>
      </c>
      <c r="FP161" s="195">
        <f t="shared" si="117"/>
        <v>0</v>
      </c>
      <c r="FQ161" s="195">
        <f t="shared" si="118"/>
        <v>0</v>
      </c>
      <c r="FR161" s="195">
        <f t="shared" si="119"/>
        <v>0</v>
      </c>
      <c r="FS161" s="195">
        <f t="shared" si="120"/>
        <v>0</v>
      </c>
      <c r="FT161" s="95">
        <f t="shared" si="121"/>
        <v>0</v>
      </c>
      <c r="FU161" s="95">
        <f t="shared" si="122"/>
        <v>0</v>
      </c>
      <c r="FV161" s="95">
        <f t="shared" si="123"/>
        <v>0</v>
      </c>
      <c r="FW161" s="95">
        <f t="shared" si="124"/>
        <v>0</v>
      </c>
      <c r="FX161" s="95">
        <f t="shared" si="125"/>
        <v>0</v>
      </c>
      <c r="FY161" s="95">
        <f t="shared" si="126"/>
        <v>0</v>
      </c>
      <c r="FZ161" s="95">
        <f t="shared" si="127"/>
        <v>0</v>
      </c>
      <c r="GA161" s="95">
        <f t="shared" si="107"/>
        <v>0</v>
      </c>
      <c r="GB161" s="95">
        <f t="shared" si="108"/>
        <v>0</v>
      </c>
      <c r="GC161" s="95">
        <f t="shared" si="109"/>
        <v>0</v>
      </c>
      <c r="GD161" s="95">
        <f t="shared" si="110"/>
        <v>0</v>
      </c>
      <c r="GE161" s="95">
        <f t="shared" si="111"/>
        <v>0</v>
      </c>
      <c r="GF161" s="95">
        <f t="shared" si="112"/>
        <v>0</v>
      </c>
      <c r="GG161" s="95">
        <f t="shared" si="113"/>
        <v>0</v>
      </c>
      <c r="GH161" s="95">
        <f t="shared" si="128"/>
        <v>0</v>
      </c>
      <c r="GI161" s="95">
        <f>BW161*Tabelle2[[#This Row],[Nov 2023 AF]]</f>
        <v>0</v>
      </c>
      <c r="GJ161" s="95">
        <f>BX161*Tabelle2[[#This Row],[Dec 2023 AF]]</f>
        <v>0</v>
      </c>
      <c r="GK161" s="95">
        <f>BY161*Tabelle2[[#This Row],[Jan 2024 AF]]</f>
        <v>0</v>
      </c>
      <c r="GL161" s="95">
        <f>BZ161*Tabelle2[[#This Row],[Feb 2024 AF]]</f>
        <v>0</v>
      </c>
      <c r="GM161" s="95">
        <f>CA161*Tabelle2[[#This Row],[Mar 2024 AF]]</f>
        <v>0</v>
      </c>
      <c r="GN161" s="95">
        <f>CB161*Tabelle2[[#This Row],[Apr 2024 AF]]</f>
        <v>0</v>
      </c>
      <c r="GO161" s="95">
        <f>CC161*Tabelle2[[#This Row],[May 2024 AF]]</f>
        <v>0</v>
      </c>
      <c r="GP161" s="95">
        <f>CD161*Tabelle2[[#This Row],[Jun 2024 AF]]</f>
        <v>0</v>
      </c>
      <c r="GQ161" s="95">
        <f>CE161*Tabelle2[[#This Row],[Jul 2024 AF]]</f>
        <v>0</v>
      </c>
      <c r="GR161" s="95">
        <f>CF161*Tabelle2[[#This Row],[Aug 2024 AF]]</f>
        <v>0</v>
      </c>
      <c r="GS161" s="95">
        <f>CG161*Tabelle2[[#This Row],[Sep 2024 AF]]</f>
        <v>0</v>
      </c>
      <c r="GT161" s="95">
        <f>CH161*Tabelle2[[#This Row],[Oct 2024 AF]]</f>
        <v>0</v>
      </c>
      <c r="GU161" s="95">
        <f>CI161*Tabelle2[[#This Row],[Nov 2024 AF]]</f>
        <v>0</v>
      </c>
      <c r="GV161" s="95">
        <f>CJ161*Tabelle2[[#This Row],[Dec 2024 AF]]</f>
        <v>0</v>
      </c>
      <c r="GW161" s="95">
        <f>SUM(Tabelle2[[#This Row],[Jan 22 NF]:[Mar 22 NF]])</f>
        <v>0</v>
      </c>
      <c r="GX161" s="95">
        <f>SUM(Tabelle2[[#This Row],[Apr 22 NF]:[Jun 22 NF]])</f>
        <v>0</v>
      </c>
      <c r="GY161" s="95">
        <f>SUM(Tabelle2[[#This Row],[Jul 22 NF]:[Sep 22 NF]])</f>
        <v>0</v>
      </c>
      <c r="GZ161" s="95">
        <f>SUM(Tabelle2[[#This Row],[Oct 22 NF]:[Dec 22 NF]])</f>
        <v>0</v>
      </c>
      <c r="HA161" s="98">
        <f>SUM(Tabelle2[[#This Row],[Jan 23 NF]:[Mar 23 NF]])</f>
        <v>0</v>
      </c>
      <c r="HB161" s="98">
        <f>SUM(Tabelle2[[#This Row],[Apr 23 NF]:[Jun 23 NF]])</f>
        <v>0</v>
      </c>
      <c r="HC161" s="98">
        <f>SUM(Tabelle2[[#This Row],[Jul 23 NF]:[Sep 23 NF]])</f>
        <v>0</v>
      </c>
      <c r="HD161" s="98">
        <f>SUM(Tabelle2[[#This Row],[Oct 23 NF]:[Dec 23 NF]])</f>
        <v>0</v>
      </c>
      <c r="HE161" s="95">
        <f>SUM(Tabelle2[[#This Row],[Jan 24 NF]:[Mar 24 NF]])</f>
        <v>0</v>
      </c>
      <c r="HF161" s="98">
        <f>SUM(Tabelle2[[#This Row],[Apr 24 NF]:[Jun 24 NF]])</f>
        <v>0</v>
      </c>
      <c r="HG161" s="98">
        <f>SUM(Tabelle2[[#This Row],[Jul 24 NF]:[Sep 24 NF]])</f>
        <v>0</v>
      </c>
      <c r="HH161" s="98">
        <f>SUM(Tabelle2[[#This Row],[Oct 24 NF]:[Dec 24 NF]])</f>
        <v>0</v>
      </c>
      <c r="HI161" s="75"/>
      <c r="HJ161" s="75"/>
      <c r="HK161" s="75"/>
      <c r="HL161" s="75"/>
      <c r="HM161" s="95"/>
      <c r="HN161" s="95"/>
      <c r="HO161" s="95"/>
      <c r="HP161" s="95"/>
      <c r="HQ161" s="75"/>
      <c r="HR161" s="75"/>
      <c r="HS161" s="75"/>
      <c r="HT161" s="75"/>
      <c r="HU161" s="75"/>
      <c r="HV161" s="98"/>
      <c r="HW161" s="98"/>
      <c r="HX161" s="98">
        <v>0</v>
      </c>
      <c r="HY161" s="98">
        <v>0</v>
      </c>
      <c r="HZ161" s="98">
        <f>SUM(Tabelle2[[#This Row],[Jan 22 NF]:[Dec 22 NF]])</f>
        <v>0</v>
      </c>
      <c r="IA161" s="98">
        <f>SUM(Tabelle2[[#This Row],[Jan 23 NF]:[Dec 23 NF]])</f>
        <v>0</v>
      </c>
      <c r="IB161" s="98">
        <f>SUM(Tabelle2[[#This Row],[Jan 24 NF]:[Dec 24 NF]])</f>
        <v>0</v>
      </c>
      <c r="IC161" s="98">
        <f>IFERROR(Tabelle2[[#This Row],[2025 CF]]*Tabelle2[[#This Row],[2025 AF]],0)</f>
        <v>0</v>
      </c>
      <c r="ID161" s="98">
        <f>IFERROR(Tabelle2[[#This Row],[2026 CF]]*Tabelle2[[#This Row],[2026 AF]],0)</f>
        <v>0</v>
      </c>
      <c r="IE161" s="98">
        <f>IFERROR(Tabelle2[[#This Row],[2027 CF]]*Tabelle2[[#This Row],[2027 AF]],0)</f>
        <v>0</v>
      </c>
      <c r="IF161" s="98">
        <f>IFERROR(Tabelle2[[#This Row],[2028 CF]]*Tabelle2[[#This Row],[2028 AF]],0)</f>
        <v>0</v>
      </c>
      <c r="IG161" s="98">
        <f>IFERROR(Tabelle2[[#This Row],[2029 CF]]*Tabelle2[[#This Row],[2029 AF]],0)</f>
        <v>0</v>
      </c>
      <c r="IH161" s="98">
        <f>IFERROR(Tabelle2[[#This Row],[2030 CF]]*Tabelle2[[#This Row],[2030 AF]],0)</f>
        <v>0</v>
      </c>
      <c r="II161" s="98">
        <f>IFERROR(Tabelle2[[#This Row],[2031 CF]]*Tabelle2[[#This Row],[2031 AF]],0)</f>
        <v>0</v>
      </c>
      <c r="IJ161" s="98">
        <f>IFERROR(Tabelle2[[#This Row],[2032 CF]]*Tabelle2[[#This Row],[2032 AF]],0)</f>
        <v>0</v>
      </c>
      <c r="IK161" s="98">
        <f>IFERROR(Tabelle2[[#This Row],[2033 CF]]*Tabelle2[[#This Row],[2033 AF]],0)</f>
        <v>0</v>
      </c>
      <c r="IL161" s="98">
        <f>IFERROR(Tabelle2[[#This Row],[2034 CF]]*Tabelle2[[#This Row],[2034 AF]],0)</f>
        <v>0</v>
      </c>
      <c r="IM161" s="98">
        <f>IFERROR(Tabelle2[[#This Row],[2035 CF]]*Tabelle2[[#This Row],[2035 AF]],0)</f>
        <v>0</v>
      </c>
      <c r="IN161" s="98">
        <v>0</v>
      </c>
      <c r="IO161" s="98">
        <v>0</v>
      </c>
      <c r="IP161" s="98">
        <v>0</v>
      </c>
      <c r="IQ161" s="98">
        <v>0</v>
      </c>
      <c r="IR161" s="98">
        <v>0</v>
      </c>
      <c r="IS161" s="98">
        <v>0</v>
      </c>
      <c r="IT161" s="98">
        <v>0</v>
      </c>
      <c r="IU161" s="98">
        <v>0</v>
      </c>
      <c r="IV161" s="98">
        <v>0</v>
      </c>
      <c r="IW161" s="98">
        <v>0</v>
      </c>
      <c r="IX161" s="98">
        <v>0</v>
      </c>
      <c r="IY161" s="98">
        <v>0</v>
      </c>
      <c r="IZ161" s="98">
        <v>0</v>
      </c>
      <c r="JA161" s="98">
        <v>0</v>
      </c>
      <c r="JB161" s="98">
        <v>0</v>
      </c>
      <c r="JC161" s="98">
        <v>0</v>
      </c>
      <c r="JD161" s="98">
        <v>0</v>
      </c>
      <c r="JE161" s="196">
        <v>0</v>
      </c>
      <c r="JF161" s="196">
        <v>0</v>
      </c>
      <c r="JG161" s="196">
        <v>0</v>
      </c>
      <c r="JH161" s="196">
        <v>0</v>
      </c>
      <c r="JI161" s="196">
        <v>0</v>
      </c>
      <c r="JJ161" s="196">
        <v>0</v>
      </c>
      <c r="JK161" s="196">
        <v>0</v>
      </c>
      <c r="JL161" s="196">
        <v>0</v>
      </c>
      <c r="JM161" s="196">
        <v>0</v>
      </c>
      <c r="JN161" s="196">
        <v>0</v>
      </c>
      <c r="JO161" s="196">
        <v>0</v>
      </c>
      <c r="JP161" s="196">
        <v>0</v>
      </c>
      <c r="JQ161" s="196">
        <f>SUM(Tabelle2[[#This Row],[Jan-23B]:[Mar-23B]])</f>
        <v>0</v>
      </c>
      <c r="JR161" s="196">
        <f>SUM(Tabelle2[[#This Row],[Apr-23B]:[Jun-23B]])</f>
        <v>0</v>
      </c>
      <c r="JS161" s="196">
        <f>SUM(Tabelle2[[#This Row],[Jul-23B]:[Sep-23B]])</f>
        <v>0</v>
      </c>
      <c r="JT161" s="196">
        <f>SUM(Tabelle2[[#This Row],[Oct-23B]:[Dec-23B]])</f>
        <v>0</v>
      </c>
      <c r="JU161" s="196">
        <f>SUM(Tabelle2[[#This Row],[1Q23 B1]:[4Q23 B]])</f>
        <v>0</v>
      </c>
      <c r="JV161" s="196">
        <v>0</v>
      </c>
      <c r="JW161" s="196">
        <v>0</v>
      </c>
      <c r="JX161" s="196">
        <v>0</v>
      </c>
      <c r="JY161" s="196">
        <v>0</v>
      </c>
      <c r="JZ161" s="196">
        <v>0</v>
      </c>
      <c r="KA161" s="196">
        <v>0</v>
      </c>
      <c r="KB161" s="196">
        <v>0</v>
      </c>
      <c r="KC161" s="196">
        <v>0</v>
      </c>
      <c r="KD161" s="196">
        <v>0</v>
      </c>
      <c r="KE161" s="196">
        <v>0</v>
      </c>
      <c r="KF161" s="196" t="str">
        <f>IF(SUM(Tabelle2[[#This Row],[2018 NF]:[2028 NF]],Tabelle2[[#This Row],[2023 B]])&gt;0,"yes","no")</f>
        <v>no</v>
      </c>
      <c r="KG161" s="196">
        <f>IFERROR(INDEX(Tabelle2[[#Headers],[2005 NF]:[2034 NF]],MATCH(TRUE,INDEX(Tabelle2[[#This Row],[2005 NF]:[2034 NF]]&gt;1000,),0)),0)</f>
        <v>0</v>
      </c>
      <c r="KH161" s="196">
        <f>IFERROR(LOOKUP(2,1/(Tabelle2[[#This Row],[2005 NF]:[2035 NF]]&gt;1000),Tabelle2[[#Headers],[2005 NF]:[2035 NF]]),0)</f>
        <v>0</v>
      </c>
      <c r="KI161" s="196">
        <f>SUM(Tabelle2[[#This Row],[Jan 23 NF]:[Mar 23 NF]])</f>
        <v>0</v>
      </c>
      <c r="KJ161" s="196">
        <f>SUM(Tabelle2[[#This Row],[Jan-23B]:[Mar-23B]])</f>
        <v>0</v>
      </c>
      <c r="KK161" s="98">
        <v>0</v>
      </c>
      <c r="KL161" s="98">
        <v>0</v>
      </c>
      <c r="KM161" s="98">
        <v>0</v>
      </c>
      <c r="KN161" s="98">
        <v>0</v>
      </c>
      <c r="KO161" s="98">
        <v>0</v>
      </c>
      <c r="KP161" s="98">
        <v>0</v>
      </c>
      <c r="KQ161" s="98">
        <v>0</v>
      </c>
      <c r="KR161" s="98">
        <v>0</v>
      </c>
      <c r="KS161" s="98">
        <v>0</v>
      </c>
      <c r="KT161" s="98">
        <v>0</v>
      </c>
      <c r="KU161" s="98">
        <v>0</v>
      </c>
      <c r="KV161" s="98">
        <v>0</v>
      </c>
      <c r="KW161" s="52">
        <v>0</v>
      </c>
      <c r="KX161" s="52">
        <v>0</v>
      </c>
      <c r="KY161" s="52">
        <v>0</v>
      </c>
      <c r="KZ161" s="52">
        <v>0</v>
      </c>
      <c r="LA161" s="52" t="e">
        <f>$AV161*2.204623/#REF!*$AP161*Tabelle2[[#This Row],[May 23 NF]]</f>
        <v>#REF!</v>
      </c>
      <c r="LB161" s="52" t="e">
        <f>$AV161*2.204623/#REF!*$AP161*Tabelle2[[#This Row],[Jun 23 NF]]</f>
        <v>#REF!</v>
      </c>
      <c r="LC161" s="52" t="e">
        <f>$AV161*2.204623/#REF!*$AP161*Tabelle2[[#This Row],[Jul 23 NF]]</f>
        <v>#REF!</v>
      </c>
      <c r="LD161" s="52" t="e">
        <f>$AV161*2.204623/#REF!*$AP161*Tabelle2[[#This Row],[Aug 23 NF]]</f>
        <v>#REF!</v>
      </c>
      <c r="LE161" s="52" t="e">
        <f>$AV161*2.204623/#REF!*$AP161*Tabelle2[[#This Row],[Sep 23 NF]]</f>
        <v>#REF!</v>
      </c>
      <c r="LF161" s="52" t="e">
        <f>$AV161*2.204623/#REF!*$AP161*Tabelle2[[#This Row],[Oct 23 NF]]</f>
        <v>#REF!</v>
      </c>
      <c r="LG161" s="52" t="e">
        <f>$AV161*2.204623/#REF!*$AP161*Tabelle2[[#This Row],[Nov 23 NF]]</f>
        <v>#REF!</v>
      </c>
      <c r="LH161" s="52" t="e">
        <f>$AV161*2.204623/#REF!*$AP161*Tabelle2[[#This Row],[Dec 23 NF]]</f>
        <v>#REF!</v>
      </c>
      <c r="LI161" s="52" t="e">
        <f>$AV161*2.204623/#REF!*$AP161*Tabelle2[[#This Row],[Jan 24 NF]]</f>
        <v>#REF!</v>
      </c>
      <c r="LJ161" s="52" t="e">
        <f>$AV161*2.204623/#REF!*$AP161*Tabelle2[[#This Row],[Feb 24 NF]]</f>
        <v>#REF!</v>
      </c>
      <c r="LK161" s="52" t="e">
        <f>$AV161*2.204623/#REF!*$AP161*Tabelle2[[#This Row],[Mar 24 NF]]</f>
        <v>#REF!</v>
      </c>
      <c r="LL161" s="52" t="e">
        <f>$AV161*2.204623/#REF!*$AP161*Tabelle2[[#This Row],[Apr 24 NF]]</f>
        <v>#REF!</v>
      </c>
      <c r="LM161" s="52" t="e">
        <f>$AV161*2.204623/#REF!*$AP161*Tabelle2[[#This Row],[May 24 NF]]</f>
        <v>#REF!</v>
      </c>
      <c r="LN161" s="52" t="e">
        <f>$AV161*2.204623/#REF!*$AP161*Tabelle2[[#This Row],[Jun 24 NF]]</f>
        <v>#REF!</v>
      </c>
      <c r="LO161" s="52" t="e">
        <f>$AV161*2.204623/#REF!*$AP161*Tabelle2[[#This Row],[Jul 24 NF]]</f>
        <v>#REF!</v>
      </c>
      <c r="LP161" s="52" t="e">
        <f>$AV161*2.204623/#REF!*$AP161*Tabelle2[[#This Row],[Aug 24 NF]]</f>
        <v>#REF!</v>
      </c>
      <c r="LQ161" s="52" t="e">
        <f>$AV161*2.204623/#REF!*$AP161*Tabelle2[[#This Row],[Sep 24 NF]]</f>
        <v>#REF!</v>
      </c>
      <c r="LR161" s="52" t="e">
        <f>$AV161*2.204623/#REF!*$AP161*Tabelle2[[#This Row],[Oct 24 NF]]</f>
        <v>#REF!</v>
      </c>
      <c r="LS161" s="52" t="e">
        <f>$AV161*2.204623/#REF!*$AP161*Tabelle2[[#This Row],[Nov 24 NF]]</f>
        <v>#REF!</v>
      </c>
      <c r="LT161" s="52" t="e">
        <f>$AV161*2.204623/#REF!*$AP161*Tabelle2[[#This Row],[Dec 24 NF]]</f>
        <v>#REF!</v>
      </c>
      <c r="LU161" s="198">
        <f>SUM(Tabelle2[[#This Row],[Jan 22 EV]:[Mar 22 EV]])</f>
        <v>0</v>
      </c>
      <c r="LV161" s="198">
        <f>SUM(Tabelle2[[#This Row],[Apr 22 EV]:[Jun 22 EV]])</f>
        <v>0</v>
      </c>
      <c r="LW161" s="198">
        <f>SUM(Tabelle2[[#This Row],[Jul 22 EV]:[Sep 22 EV]])</f>
        <v>0</v>
      </c>
      <c r="LX161" s="198">
        <f>SUM(Tabelle2[[#This Row],[Oct 22 EV]:[Dec 22 EV]])</f>
        <v>0</v>
      </c>
      <c r="LY161" s="198">
        <f>SUM(Tabelle2[[#This Row],[Jan 23 EV]:[Mar 23 EV]])</f>
        <v>0</v>
      </c>
      <c r="LZ161" s="198" t="e">
        <f>SUM(Tabelle2[[#This Row],[Apr 23 EV]:[Jun 23 EV]])</f>
        <v>#REF!</v>
      </c>
      <c r="MA161" s="198" t="e">
        <f>SUM(Tabelle2[[#This Row],[Jul 23 EV]:[Sep 23 EV]])</f>
        <v>#REF!</v>
      </c>
      <c r="MB161" s="198" t="e">
        <f>SUM(Tabelle2[[#This Row],[Oct 23 EV]:[Dec 23 EV]])</f>
        <v>#REF!</v>
      </c>
      <c r="MC161" s="198" t="e">
        <f>SUM(Tabelle2[[#This Row],[Jan 24 EV]:[Mar 24 EV]])</f>
        <v>#REF!</v>
      </c>
      <c r="MD161" s="198" t="e">
        <f>SUM(Tabelle2[[#This Row],[Apr 24 EV]:[Jun 24 EV]])</f>
        <v>#REF!</v>
      </c>
      <c r="ME161" s="198" t="e">
        <f>SUM(Tabelle2[[#This Row],[Jul 24 EV]:[Sep 24 EV]])</f>
        <v>#REF!</v>
      </c>
      <c r="MF161" s="198" t="e">
        <f>SUM(Tabelle2[[#This Row],[Oct 24 EV]:[Dec 24 EV]])</f>
        <v>#REF!</v>
      </c>
      <c r="MG161" s="75"/>
      <c r="MH161" s="75"/>
      <c r="MI161" s="75"/>
      <c r="MJ161" s="75"/>
      <c r="MK161" s="75"/>
      <c r="ML161" s="75"/>
      <c r="MM161" s="75"/>
      <c r="MN161" s="75"/>
      <c r="MO161" s="75"/>
      <c r="MP161" s="98"/>
      <c r="MQ161" s="98" t="e">
        <f>$AS161*2.204623/#REF!*$AP161*HU161</f>
        <v>#REF!</v>
      </c>
      <c r="MR161" s="98"/>
      <c r="MS161" s="98"/>
      <c r="MT161" s="98">
        <v>0</v>
      </c>
      <c r="MU161" s="98">
        <v>0</v>
      </c>
      <c r="MV161" s="98">
        <f>SUM(Tabelle2[[#This Row],[Jan 22 EV]:[Dec 22 EV]])</f>
        <v>0</v>
      </c>
      <c r="MW161" s="98" t="e">
        <f>SUM(Tabelle2[[#This Row],[Jan 23 EV]:[Dec 23 EV]])</f>
        <v>#REF!</v>
      </c>
      <c r="MX161" s="98" t="e">
        <f>SUM(Tabelle2[[#This Row],[Jan 24 EV]:[Dec 24 EV]])</f>
        <v>#REF!</v>
      </c>
      <c r="MY161" s="98">
        <f t="shared" si="95"/>
        <v>0</v>
      </c>
      <c r="MZ161" s="98">
        <f t="shared" si="96"/>
        <v>0</v>
      </c>
      <c r="NA161" s="98">
        <f t="shared" si="97"/>
        <v>0</v>
      </c>
      <c r="NB161" s="98">
        <f t="shared" si="98"/>
        <v>0</v>
      </c>
      <c r="NC161" s="98">
        <v>0</v>
      </c>
      <c r="ND161" s="98">
        <v>0</v>
      </c>
      <c r="NE161" s="98">
        <v>0</v>
      </c>
      <c r="NF161" s="98">
        <v>0</v>
      </c>
      <c r="NG161" s="98">
        <v>0</v>
      </c>
      <c r="NH161" s="98">
        <v>0</v>
      </c>
      <c r="NI161" s="98">
        <v>0</v>
      </c>
      <c r="NJ161" s="98">
        <v>0</v>
      </c>
      <c r="NK161" s="98">
        <v>0</v>
      </c>
      <c r="NL161" s="98">
        <v>0</v>
      </c>
      <c r="NM161" s="98">
        <v>0</v>
      </c>
      <c r="NN161" s="98">
        <v>0</v>
      </c>
      <c r="NO161" s="198">
        <f t="shared" si="102"/>
        <v>0</v>
      </c>
      <c r="NP161" s="198">
        <f t="shared" si="103"/>
        <v>0</v>
      </c>
      <c r="NQ161" s="198">
        <f t="shared" si="104"/>
        <v>0</v>
      </c>
      <c r="NR161" s="198">
        <f t="shared" si="105"/>
        <v>0</v>
      </c>
      <c r="NS161" s="198">
        <f t="shared" si="106"/>
        <v>0</v>
      </c>
      <c r="NT161" s="198">
        <v>0</v>
      </c>
      <c r="NU161" s="198">
        <v>0</v>
      </c>
      <c r="NV161" s="198">
        <v>0</v>
      </c>
      <c r="NW161" s="198">
        <v>0</v>
      </c>
      <c r="NX161" s="198">
        <v>0</v>
      </c>
      <c r="NY161" s="198">
        <v>0</v>
      </c>
      <c r="NZ161" s="198">
        <v>0</v>
      </c>
      <c r="OA161" s="198">
        <v>0</v>
      </c>
      <c r="OB161" s="198">
        <v>0</v>
      </c>
      <c r="OC161" s="198">
        <v>0</v>
      </c>
      <c r="OD161" s="198">
        <v>0</v>
      </c>
      <c r="OE161" s="198">
        <v>0</v>
      </c>
      <c r="OF161" s="98">
        <f>SUM(Tabelle2[[#This Row],[Jan 23 B EV]:[Mar 23 B EV]])</f>
        <v>0</v>
      </c>
      <c r="OG161" s="98">
        <f>SUM(Tabelle2[[#This Row],[Apr 23 B EV]:[Jun 23 B EV]])</f>
        <v>0</v>
      </c>
      <c r="OH161" s="98">
        <f>SUM(Tabelle2[[#This Row],[Jul 23 B EV]:[Sep 23 B EV]])</f>
        <v>0</v>
      </c>
      <c r="OI161" s="98">
        <f>SUM(Tabelle2[[#This Row],[Oct 23 B EV]:[Dec 23 B EV]])</f>
        <v>0</v>
      </c>
      <c r="OJ161" s="98">
        <f>SUM(Tabelle2[[#This Row],[Jan 23 B EV]:[Dec 23 B EV]])</f>
        <v>0</v>
      </c>
      <c r="OK161" s="75"/>
      <c r="OL161" s="75"/>
      <c r="OM161" s="43"/>
      <c r="ON161" s="43"/>
      <c r="OO161" s="43"/>
      <c r="OP161" s="43"/>
      <c r="OQ161" s="75"/>
      <c r="OR161" s="75"/>
      <c r="OS161" s="75"/>
      <c r="OT161" s="75"/>
      <c r="OU161" s="75"/>
      <c r="OV161" s="75"/>
      <c r="OW161" s="75"/>
      <c r="OX161" s="198">
        <v>0</v>
      </c>
      <c r="OY161" s="198">
        <v>0</v>
      </c>
      <c r="OZ161" s="198">
        <v>0</v>
      </c>
      <c r="PA161" s="198">
        <v>0</v>
      </c>
      <c r="PB161" s="353">
        <v>0</v>
      </c>
      <c r="PC161" s="49" t="s">
        <v>57</v>
      </c>
      <c r="PD161" s="339" t="s">
        <v>986</v>
      </c>
      <c r="PE161" s="12" t="s">
        <v>171</v>
      </c>
      <c r="PF161" s="339" t="s">
        <v>127</v>
      </c>
      <c r="PG161" s="339"/>
      <c r="PH161" s="339">
        <v>1000</v>
      </c>
      <c r="PI161" s="12">
        <v>1</v>
      </c>
      <c r="PJ161" s="12" t="s">
        <v>127</v>
      </c>
      <c r="PK161" s="12">
        <v>1000</v>
      </c>
      <c r="PL161" s="12"/>
      <c r="PM161" s="317"/>
      <c r="PN161" s="329">
        <v>0</v>
      </c>
      <c r="PO161" s="12"/>
      <c r="PP161" s="174"/>
      <c r="PQ161" s="174"/>
      <c r="PR161" s="56"/>
      <c r="PS161" s="221"/>
      <c r="PT161" s="200"/>
      <c r="PU161" s="108"/>
      <c r="PV161" s="200">
        <v>2178.5553362573096</v>
      </c>
      <c r="PW161" s="200">
        <v>2567.1720198155649</v>
      </c>
      <c r="PX161" s="200" t="e">
        <f>IF($PI161=1,SUMIF(#REF!,$PF161,#REF!),SUMIF(#REF!,$PJ161,#REF!))</f>
        <v>#REF!</v>
      </c>
      <c r="PY161" s="200" t="e">
        <f>IF($PI161=1,SUMIF(#REF!,$PF161,#REF!),SUMIF(#REF!,$PJ161,#REF!))</f>
        <v>#REF!</v>
      </c>
      <c r="PZ161" s="200" t="e">
        <f>IF($PI161=1,SUMIF(#REF!,$PF161,#REF!),SUMIF(#REF!,$PJ161,#REF!))</f>
        <v>#REF!</v>
      </c>
      <c r="QA161" s="200" t="e">
        <f>IF($PI161=1,SUMIF(#REF!,$PF161,#REF!),SUMIF(#REF!,$PJ161,#REF!))</f>
        <v>#REF!</v>
      </c>
      <c r="QB161" s="200" t="e">
        <f>IF($PI161=1,SUMIF(#REF!,$PF161,#REF!),SUMIF(#REF!,$PJ161,#REF!))</f>
        <v>#REF!</v>
      </c>
      <c r="QC161" s="200" t="e">
        <f>IF($PI161=1,SUMIF(#REF!,$PF161,#REF!),SUMIF(#REF!,$PJ161,#REF!))</f>
        <v>#REF!</v>
      </c>
      <c r="QD161" s="57">
        <f t="shared" si="99"/>
        <v>0</v>
      </c>
      <c r="QE161" s="57">
        <f t="shared" si="100"/>
        <v>0</v>
      </c>
      <c r="QF161" s="57">
        <f t="shared" si="94"/>
        <v>0</v>
      </c>
      <c r="QG161" s="57">
        <f t="shared" si="101"/>
        <v>0</v>
      </c>
      <c r="QH161" s="57">
        <f>($AT161*(1+$AZ161))*(PU161*(1+$PG161)+$PH161)/1000</f>
        <v>0</v>
      </c>
      <c r="QI161" s="57">
        <f>($AT161*(1+$AZ161))*(PV161*(1+$PG161)+$PH161)/1000</f>
        <v>0</v>
      </c>
      <c r="QJ161" s="57">
        <f>IF(Tabelle2[[#This Row],[Index and Premium Usage]]=1,($AW161*(1+$AZ161))*(PW161*(1+$PG161)+$PH161)/1000,($AW161*(1+$AZ161))*(PW161*(1+$PG161)+$PK161)/1000)</f>
        <v>64.744172159652507</v>
      </c>
      <c r="QK161" s="57" t="e">
        <f>IF($PI161=1,($AW161*(1+$AY161))*(PX161*(1+$PG161)+$PH161)/1000,($AW161*(1+$AZ161))*(PX161*(1+$PG161)+$PK161+Tabelle2[[#This Row],[Premium VW 2023]])/1000)</f>
        <v>#REF!</v>
      </c>
      <c r="QL161" s="57" t="e">
        <f t="shared" si="89"/>
        <v>#REF!</v>
      </c>
      <c r="QM161" s="57" t="e">
        <f t="shared" si="90"/>
        <v>#REF!</v>
      </c>
      <c r="QN161" s="57" t="e">
        <f t="shared" si="91"/>
        <v>#REF!</v>
      </c>
      <c r="QO161" s="57" t="e">
        <f t="shared" si="92"/>
        <v>#REF!</v>
      </c>
      <c r="QP161" s="57" t="e">
        <f t="shared" si="93"/>
        <v>#REF!</v>
      </c>
    </row>
    <row r="162" spans="1:458" ht="15" customHeight="1">
      <c r="A162" s="94" t="s">
        <v>945</v>
      </c>
      <c r="B162" s="94" t="s">
        <v>87</v>
      </c>
      <c r="C162" s="94" t="s">
        <v>1553</v>
      </c>
      <c r="D162" s="2" t="s">
        <v>108</v>
      </c>
      <c r="E162" s="173" t="s">
        <v>304</v>
      </c>
      <c r="F162" s="2" t="s">
        <v>304</v>
      </c>
      <c r="G162" s="2" t="s">
        <v>304</v>
      </c>
      <c r="H162" s="2" t="s">
        <v>216</v>
      </c>
      <c r="I162" s="188" t="s">
        <v>216</v>
      </c>
      <c r="J162" s="2" t="s">
        <v>76</v>
      </c>
      <c r="K162" s="2" t="s">
        <v>28</v>
      </c>
      <c r="L162" s="2" t="s">
        <v>28</v>
      </c>
      <c r="M162" s="2" t="s">
        <v>525</v>
      </c>
      <c r="N162" s="6" t="s">
        <v>28</v>
      </c>
      <c r="O162" s="64"/>
      <c r="P162" s="3" t="s">
        <v>149</v>
      </c>
      <c r="Q162" s="2" t="s">
        <v>90</v>
      </c>
      <c r="R162" s="63"/>
      <c r="S162" s="63"/>
      <c r="T162" s="94" t="s">
        <v>1282</v>
      </c>
      <c r="U162" s="63" t="s">
        <v>14</v>
      </c>
      <c r="V162" s="63"/>
      <c r="W162" s="63"/>
      <c r="X162" s="94"/>
      <c r="Y162" s="2" t="s">
        <v>66</v>
      </c>
      <c r="Z162" s="2" t="s">
        <v>261</v>
      </c>
      <c r="AA162" s="2" t="s">
        <v>526</v>
      </c>
      <c r="AB162" s="2"/>
      <c r="AC162" s="2" t="s">
        <v>1073</v>
      </c>
      <c r="AD162" s="63"/>
      <c r="AE162" s="63"/>
      <c r="AF162" s="63" t="s">
        <v>119</v>
      </c>
      <c r="AG162" s="2">
        <v>0</v>
      </c>
      <c r="AH162" s="2">
        <v>0</v>
      </c>
      <c r="AI162" s="2" t="s">
        <v>109</v>
      </c>
      <c r="AJ162" s="63" t="s">
        <v>120</v>
      </c>
      <c r="AK162" s="66"/>
      <c r="AL162" s="67"/>
      <c r="AM162" s="67"/>
      <c r="AN162" s="67"/>
      <c r="AO162" s="67"/>
      <c r="AP162" s="67">
        <v>1</v>
      </c>
      <c r="AQ162" s="78"/>
      <c r="AR162" s="33">
        <v>5.657</v>
      </c>
      <c r="AS162" s="67">
        <v>5.657</v>
      </c>
      <c r="AT162" s="67">
        <v>5.657</v>
      </c>
      <c r="AU162" s="33">
        <v>5.657</v>
      </c>
      <c r="AV162" s="33">
        <v>5.657</v>
      </c>
      <c r="AW162" s="33">
        <v>5.657</v>
      </c>
      <c r="AX162" s="193"/>
      <c r="AY162" s="61">
        <v>0.15</v>
      </c>
      <c r="AZ162" s="61">
        <v>0.15</v>
      </c>
      <c r="BA162" s="97">
        <v>0</v>
      </c>
      <c r="BB162" s="97">
        <v>0</v>
      </c>
      <c r="BC162" s="97">
        <v>0</v>
      </c>
      <c r="BD162" s="97">
        <v>265</v>
      </c>
      <c r="BE162" s="133">
        <v>0</v>
      </c>
      <c r="BF162" s="133">
        <v>0</v>
      </c>
      <c r="BG162" s="133">
        <v>0</v>
      </c>
      <c r="BH162" s="133">
        <v>0</v>
      </c>
      <c r="BI162" s="133">
        <v>0</v>
      </c>
      <c r="BJ162" s="133">
        <v>0</v>
      </c>
      <c r="BK162" s="133">
        <v>0</v>
      </c>
      <c r="BL162" s="133">
        <v>0</v>
      </c>
      <c r="BM162" s="96">
        <v>0</v>
      </c>
      <c r="BN162" s="96">
        <v>0</v>
      </c>
      <c r="BO162" s="96">
        <v>0</v>
      </c>
      <c r="BP162" s="96">
        <v>0</v>
      </c>
      <c r="BQ162" s="96">
        <v>0</v>
      </c>
      <c r="BR162" s="96">
        <v>0</v>
      </c>
      <c r="BS162" s="96">
        <v>0</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5">
        <f>SUM(Tabelle2[[#This Row],[Jan 22 CF]:[Mar 22 CF]])</f>
        <v>0</v>
      </c>
      <c r="CL162" s="95">
        <f>SUM(Tabelle2[[#This Row],[Apr 22 CF]:[Jun 22 CF]])</f>
        <v>265</v>
      </c>
      <c r="CM162" s="95">
        <f>SUM(Tabelle2[[#This Row],[Jul 22 CF]:[Sep 22 CF]])</f>
        <v>0</v>
      </c>
      <c r="CN162" s="95">
        <f>SUM(Tabelle2[[#This Row],[Oct 22 CF]:[Dec 22 CF]])</f>
        <v>0</v>
      </c>
      <c r="CO162" s="95">
        <f>SUM(Tabelle2[[#This Row],[Jan 23 CF]:[Mar 23 CF]])</f>
        <v>0</v>
      </c>
      <c r="CP162" s="95">
        <f>SUM(Tabelle2[[#This Row],[Apr 23 CF]:[Jun 23 CF]])</f>
        <v>0</v>
      </c>
      <c r="CQ162" s="95">
        <f>SUM(Tabelle2[[#This Row],[Jul 23 CF]:[Sep 23 CF]])</f>
        <v>0</v>
      </c>
      <c r="CR162" s="95">
        <f>SUM(Tabelle2[[#This Row],[Oct 23 CF]:[Dec 23 CF]])</f>
        <v>0</v>
      </c>
      <c r="CS162" s="95">
        <f>SUM(Tabelle2[[#This Row],[Jan 24 CF]:[Mar 24 CF]])</f>
        <v>0</v>
      </c>
      <c r="CT162" s="95">
        <f>SUM(Tabelle2[[#This Row],[Apr 24 CF]:[Jun 24 CF]])</f>
        <v>0</v>
      </c>
      <c r="CU162" s="95">
        <f>SUM(Tabelle2[[#This Row],[Jul 24 CF]:[Sep 24 CF]])</f>
        <v>0</v>
      </c>
      <c r="CV162" s="95">
        <f>SUM(Tabelle2[[#This Row],[Oct 24 CF]:[Dec 24 CF]])</f>
        <v>0</v>
      </c>
      <c r="CW162" s="98">
        <v>5054</v>
      </c>
      <c r="CX162" s="275">
        <v>1620</v>
      </c>
      <c r="CY162" s="98">
        <v>0</v>
      </c>
      <c r="CZ162" s="52">
        <v>0</v>
      </c>
      <c r="DA162" s="52">
        <f>SUM(Tabelle2[[#This Row],[Jan 22 CF]:[Dec 22 CF]])</f>
        <v>265</v>
      </c>
      <c r="DB162" s="98">
        <f>SUM(Tabelle2[[#This Row],[Jan 23 CF]:[Dec 23 CF]])</f>
        <v>0</v>
      </c>
      <c r="DC162" s="98">
        <f>SUM(Tabelle2[[#This Row],[Jan 24 CF]:[Dec 24 CF]])</f>
        <v>0</v>
      </c>
      <c r="DD162" s="98">
        <v>0</v>
      </c>
      <c r="DE162" s="98">
        <v>0</v>
      </c>
      <c r="DF162" s="98">
        <v>0</v>
      </c>
      <c r="DG162" s="98">
        <v>0</v>
      </c>
      <c r="DH162" s="98">
        <v>0</v>
      </c>
      <c r="DI162" s="98">
        <v>0</v>
      </c>
      <c r="DJ162" s="98">
        <v>0</v>
      </c>
      <c r="DK162" s="98">
        <v>0</v>
      </c>
      <c r="DL162" s="98">
        <v>0</v>
      </c>
      <c r="DM162" s="98">
        <v>0</v>
      </c>
      <c r="DN162" s="95"/>
      <c r="DO162" s="95"/>
      <c r="DP162" s="226">
        <v>0.95</v>
      </c>
      <c r="DQ162" s="226">
        <v>0.92500000000000004</v>
      </c>
      <c r="DR162" s="226">
        <v>0.8</v>
      </c>
      <c r="DS162" s="226">
        <v>0.85</v>
      </c>
      <c r="DT162" s="226">
        <v>0.9</v>
      </c>
      <c r="DU162" s="226">
        <v>0.9</v>
      </c>
      <c r="DV162" s="226">
        <v>0.9</v>
      </c>
      <c r="DW162" s="226">
        <v>0.9</v>
      </c>
      <c r="DX162" s="226">
        <v>0.9</v>
      </c>
      <c r="DY162" s="226">
        <v>0.9</v>
      </c>
      <c r="DZ162" s="226">
        <v>0.9</v>
      </c>
      <c r="EA162" s="226">
        <v>0.88</v>
      </c>
      <c r="EB162" s="226">
        <v>0.9</v>
      </c>
      <c r="EC162" s="226">
        <v>0.93</v>
      </c>
      <c r="ED162" s="226">
        <v>0.93</v>
      </c>
      <c r="EE162" s="226">
        <v>0.9</v>
      </c>
      <c r="EF162" s="316">
        <v>0.9</v>
      </c>
      <c r="EG162" s="316">
        <v>0.9</v>
      </c>
      <c r="EH162" s="316">
        <v>0.86799999999999999</v>
      </c>
      <c r="EI162" s="226">
        <v>0.95</v>
      </c>
      <c r="EJ162" s="226">
        <v>0.95</v>
      </c>
      <c r="EK162" s="226">
        <v>0.95</v>
      </c>
      <c r="EL162" s="226">
        <v>0.97499999999999998</v>
      </c>
      <c r="EM162" s="226">
        <v>0.95</v>
      </c>
      <c r="EN162" s="226">
        <v>0.9</v>
      </c>
      <c r="EO162" s="226">
        <v>0.9</v>
      </c>
      <c r="EP162" s="226">
        <v>0.9</v>
      </c>
      <c r="EQ162" s="226">
        <v>0.9</v>
      </c>
      <c r="ER162" s="226">
        <v>0.9</v>
      </c>
      <c r="ES162" s="226">
        <v>0.9</v>
      </c>
      <c r="ET162" s="226">
        <v>0.9</v>
      </c>
      <c r="EU162" s="226">
        <v>0.9</v>
      </c>
      <c r="EV162" s="226">
        <v>0.9</v>
      </c>
      <c r="EW162" s="226">
        <v>0.9</v>
      </c>
      <c r="EX162" s="226">
        <v>0.9</v>
      </c>
      <c r="EY162" s="226">
        <v>0.9</v>
      </c>
      <c r="EZ162" s="316">
        <v>0.86799999999999999</v>
      </c>
      <c r="FA162" s="226">
        <v>0.9</v>
      </c>
      <c r="FB162" s="226">
        <v>0.85</v>
      </c>
      <c r="FC162" s="226">
        <v>0.85</v>
      </c>
      <c r="FD162" s="226">
        <v>0.85</v>
      </c>
      <c r="FE162" s="226">
        <v>0.85</v>
      </c>
      <c r="FF162" s="226">
        <v>0.85</v>
      </c>
      <c r="FG162" s="226">
        <v>0.85</v>
      </c>
      <c r="FH162" s="226">
        <v>0.85</v>
      </c>
      <c r="FI162" s="226">
        <v>0.85</v>
      </c>
      <c r="FJ162" s="226">
        <v>0.85</v>
      </c>
      <c r="FK162" s="226">
        <v>0.85</v>
      </c>
      <c r="FL162" s="226">
        <v>0.85</v>
      </c>
      <c r="FM162" s="195">
        <f t="shared" si="114"/>
        <v>0</v>
      </c>
      <c r="FN162" s="195">
        <f t="shared" si="115"/>
        <v>0</v>
      </c>
      <c r="FO162" s="195">
        <f t="shared" si="116"/>
        <v>0</v>
      </c>
      <c r="FP162" s="195">
        <f t="shared" si="117"/>
        <v>265</v>
      </c>
      <c r="FQ162" s="195">
        <f t="shared" si="118"/>
        <v>0</v>
      </c>
      <c r="FR162" s="195">
        <f t="shared" si="119"/>
        <v>0</v>
      </c>
      <c r="FS162" s="195">
        <f t="shared" si="120"/>
        <v>0</v>
      </c>
      <c r="FT162" s="95">
        <f t="shared" si="121"/>
        <v>0</v>
      </c>
      <c r="FU162" s="95">
        <f t="shared" si="122"/>
        <v>0</v>
      </c>
      <c r="FV162" s="95">
        <f t="shared" si="123"/>
        <v>0</v>
      </c>
      <c r="FW162" s="95">
        <f t="shared" si="124"/>
        <v>0</v>
      </c>
      <c r="FX162" s="95">
        <f t="shared" si="125"/>
        <v>0</v>
      </c>
      <c r="FY162" s="95">
        <f t="shared" si="126"/>
        <v>0</v>
      </c>
      <c r="FZ162" s="95">
        <f t="shared" si="127"/>
        <v>0</v>
      </c>
      <c r="GA162" s="95">
        <f t="shared" si="107"/>
        <v>0</v>
      </c>
      <c r="GB162" s="95">
        <f t="shared" si="108"/>
        <v>0</v>
      </c>
      <c r="GC162" s="95">
        <f t="shared" si="109"/>
        <v>0</v>
      </c>
      <c r="GD162" s="95">
        <f t="shared" si="110"/>
        <v>0</v>
      </c>
      <c r="GE162" s="95">
        <f t="shared" si="111"/>
        <v>0</v>
      </c>
      <c r="GF162" s="95">
        <f t="shared" si="112"/>
        <v>0</v>
      </c>
      <c r="GG162" s="95">
        <f t="shared" si="113"/>
        <v>0</v>
      </c>
      <c r="GH162" s="95">
        <f t="shared" si="128"/>
        <v>0</v>
      </c>
      <c r="GI162" s="95">
        <f>BW162*Tabelle2[[#This Row],[Nov 2023 AF]]</f>
        <v>0</v>
      </c>
      <c r="GJ162" s="95">
        <f>BX162*Tabelle2[[#This Row],[Dec 2023 AF]]</f>
        <v>0</v>
      </c>
      <c r="GK162" s="95">
        <f>BY162*Tabelle2[[#This Row],[Jan 2024 AF]]</f>
        <v>0</v>
      </c>
      <c r="GL162" s="95">
        <f>BZ162*Tabelle2[[#This Row],[Feb 2024 AF]]</f>
        <v>0</v>
      </c>
      <c r="GM162" s="95">
        <f>CA162*Tabelle2[[#This Row],[Mar 2024 AF]]</f>
        <v>0</v>
      </c>
      <c r="GN162" s="95">
        <f>CB162*Tabelle2[[#This Row],[Apr 2024 AF]]</f>
        <v>0</v>
      </c>
      <c r="GO162" s="95">
        <f>CC162*Tabelle2[[#This Row],[May 2024 AF]]</f>
        <v>0</v>
      </c>
      <c r="GP162" s="95">
        <f>CD162*Tabelle2[[#This Row],[Jun 2024 AF]]</f>
        <v>0</v>
      </c>
      <c r="GQ162" s="95">
        <f>CE162*Tabelle2[[#This Row],[Jul 2024 AF]]</f>
        <v>0</v>
      </c>
      <c r="GR162" s="95">
        <f>CF162*Tabelle2[[#This Row],[Aug 2024 AF]]</f>
        <v>0</v>
      </c>
      <c r="GS162" s="95">
        <f>CG162*Tabelle2[[#This Row],[Sep 2024 AF]]</f>
        <v>0</v>
      </c>
      <c r="GT162" s="95">
        <f>CH162*Tabelle2[[#This Row],[Oct 2024 AF]]</f>
        <v>0</v>
      </c>
      <c r="GU162" s="95">
        <f>CI162*Tabelle2[[#This Row],[Nov 2024 AF]]</f>
        <v>0</v>
      </c>
      <c r="GV162" s="95">
        <f>CJ162*Tabelle2[[#This Row],[Dec 2024 AF]]</f>
        <v>0</v>
      </c>
      <c r="GW162" s="95">
        <f>SUM(Tabelle2[[#This Row],[Jan 22 NF]:[Mar 22 NF]])</f>
        <v>0</v>
      </c>
      <c r="GX162" s="95">
        <f>SUM(Tabelle2[[#This Row],[Apr 22 NF]:[Jun 22 NF]])</f>
        <v>265</v>
      </c>
      <c r="GY162" s="95">
        <f>SUM(Tabelle2[[#This Row],[Jul 22 NF]:[Sep 22 NF]])</f>
        <v>0</v>
      </c>
      <c r="GZ162" s="95">
        <f>SUM(Tabelle2[[#This Row],[Oct 22 NF]:[Dec 22 NF]])</f>
        <v>0</v>
      </c>
      <c r="HA162" s="98">
        <f>SUM(Tabelle2[[#This Row],[Jan 23 NF]:[Mar 23 NF]])</f>
        <v>0</v>
      </c>
      <c r="HB162" s="98">
        <f>SUM(Tabelle2[[#This Row],[Apr 23 NF]:[Jun 23 NF]])</f>
        <v>0</v>
      </c>
      <c r="HC162" s="98">
        <f>SUM(Tabelle2[[#This Row],[Jul 23 NF]:[Sep 23 NF]])</f>
        <v>0</v>
      </c>
      <c r="HD162" s="98">
        <f>SUM(Tabelle2[[#This Row],[Oct 23 NF]:[Dec 23 NF]])</f>
        <v>0</v>
      </c>
      <c r="HE162" s="95">
        <f>SUM(Tabelle2[[#This Row],[Jan 24 NF]:[Mar 24 NF]])</f>
        <v>0</v>
      </c>
      <c r="HF162" s="98">
        <f>SUM(Tabelle2[[#This Row],[Apr 24 NF]:[Jun 24 NF]])</f>
        <v>0</v>
      </c>
      <c r="HG162" s="98">
        <f>SUM(Tabelle2[[#This Row],[Jul 24 NF]:[Sep 24 NF]])</f>
        <v>0</v>
      </c>
      <c r="HH162" s="98">
        <f>SUM(Tabelle2[[#This Row],[Oct 24 NF]:[Dec 24 NF]])</f>
        <v>0</v>
      </c>
      <c r="HI162" s="95">
        <v>0</v>
      </c>
      <c r="HJ162" s="95">
        <v>0</v>
      </c>
      <c r="HK162" s="95">
        <v>0</v>
      </c>
      <c r="HL162" s="95">
        <v>0</v>
      </c>
      <c r="HM162" s="95">
        <v>0</v>
      </c>
      <c r="HN162" s="95">
        <v>0</v>
      </c>
      <c r="HO162" s="95">
        <v>0</v>
      </c>
      <c r="HP162" s="95">
        <v>0</v>
      </c>
      <c r="HQ162" s="95">
        <v>0</v>
      </c>
      <c r="HR162" s="95">
        <v>0</v>
      </c>
      <c r="HS162" s="95">
        <v>0</v>
      </c>
      <c r="HT162" s="95">
        <v>5400</v>
      </c>
      <c r="HU162" s="95">
        <v>15750</v>
      </c>
      <c r="HV162" s="98">
        <v>5054</v>
      </c>
      <c r="HW162" s="98">
        <v>1620</v>
      </c>
      <c r="HX162" s="98">
        <v>0</v>
      </c>
      <c r="HY162" s="98">
        <v>0</v>
      </c>
      <c r="HZ162" s="98">
        <f>SUM(Tabelle2[[#This Row],[Jan 22 NF]:[Dec 22 NF]])</f>
        <v>265</v>
      </c>
      <c r="IA162" s="98">
        <f>SUM(Tabelle2[[#This Row],[Jan 23 NF]:[Dec 23 NF]])</f>
        <v>0</v>
      </c>
      <c r="IB162" s="98">
        <f>SUM(Tabelle2[[#This Row],[Jan 24 NF]:[Dec 24 NF]])</f>
        <v>0</v>
      </c>
      <c r="IC162" s="98">
        <f>IFERROR(Tabelle2[[#This Row],[2025 CF]]*Tabelle2[[#This Row],[2025 AF]],0)</f>
        <v>0</v>
      </c>
      <c r="ID162" s="98">
        <f>IFERROR(Tabelle2[[#This Row],[2026 CF]]*Tabelle2[[#This Row],[2026 AF]],0)</f>
        <v>0</v>
      </c>
      <c r="IE162" s="98">
        <f>IFERROR(Tabelle2[[#This Row],[2027 CF]]*Tabelle2[[#This Row],[2027 AF]],0)</f>
        <v>0</v>
      </c>
      <c r="IF162" s="98">
        <f>IFERROR(Tabelle2[[#This Row],[2028 CF]]*Tabelle2[[#This Row],[2028 AF]],0)</f>
        <v>0</v>
      </c>
      <c r="IG162" s="98">
        <f>IFERROR(Tabelle2[[#This Row],[2029 CF]]*Tabelle2[[#This Row],[2029 AF]],0)</f>
        <v>0</v>
      </c>
      <c r="IH162" s="98">
        <f>IFERROR(Tabelle2[[#This Row],[2030 CF]]*Tabelle2[[#This Row],[2030 AF]],0)</f>
        <v>0</v>
      </c>
      <c r="II162" s="98">
        <f>IFERROR(Tabelle2[[#This Row],[2031 CF]]*Tabelle2[[#This Row],[2031 AF]],0)</f>
        <v>0</v>
      </c>
      <c r="IJ162" s="98">
        <f>IFERROR(Tabelle2[[#This Row],[2032 CF]]*Tabelle2[[#This Row],[2032 AF]],0)</f>
        <v>0</v>
      </c>
      <c r="IK162" s="98">
        <f>IFERROR(Tabelle2[[#This Row],[2033 CF]]*Tabelle2[[#This Row],[2033 AF]],0)</f>
        <v>0</v>
      </c>
      <c r="IL162" s="98">
        <f>IFERROR(Tabelle2[[#This Row],[2034 CF]]*Tabelle2[[#This Row],[2034 AF]],0)</f>
        <v>0</v>
      </c>
      <c r="IM162" s="98">
        <f>IFERROR(Tabelle2[[#This Row],[2035 CF]]*Tabelle2[[#This Row],[2035 AF]],0)</f>
        <v>0</v>
      </c>
      <c r="IN162" s="51">
        <v>0</v>
      </c>
      <c r="IO162" s="51">
        <v>0</v>
      </c>
      <c r="IP162" s="51">
        <v>0</v>
      </c>
      <c r="IQ162" s="51">
        <v>0</v>
      </c>
      <c r="IR162" s="51">
        <v>0</v>
      </c>
      <c r="IS162" s="51">
        <v>0</v>
      </c>
      <c r="IT162" s="51">
        <v>0</v>
      </c>
      <c r="IU162" s="51">
        <v>0</v>
      </c>
      <c r="IV162" s="51">
        <v>0</v>
      </c>
      <c r="IW162" s="51">
        <v>0</v>
      </c>
      <c r="IX162" s="51">
        <v>0</v>
      </c>
      <c r="IY162" s="51">
        <v>0</v>
      </c>
      <c r="IZ162" s="199">
        <v>0</v>
      </c>
      <c r="JA162" s="199">
        <v>0</v>
      </c>
      <c r="JB162" s="199">
        <v>0</v>
      </c>
      <c r="JC162" s="199">
        <v>0</v>
      </c>
      <c r="JD162" s="199">
        <v>0</v>
      </c>
      <c r="JE162" s="196">
        <v>0</v>
      </c>
      <c r="JF162" s="196">
        <v>0</v>
      </c>
      <c r="JG162" s="196">
        <v>0</v>
      </c>
      <c r="JH162" s="196">
        <v>0</v>
      </c>
      <c r="JI162" s="196">
        <v>0</v>
      </c>
      <c r="JJ162" s="196">
        <v>0</v>
      </c>
      <c r="JK162" s="196">
        <v>0</v>
      </c>
      <c r="JL162" s="196">
        <v>0</v>
      </c>
      <c r="JM162" s="196">
        <v>0</v>
      </c>
      <c r="JN162" s="196">
        <v>0</v>
      </c>
      <c r="JO162" s="196">
        <v>0</v>
      </c>
      <c r="JP162" s="196">
        <v>0</v>
      </c>
      <c r="JQ162" s="196">
        <f>SUM(Tabelle2[[#This Row],[Jan-23B]:[Mar-23B]])</f>
        <v>0</v>
      </c>
      <c r="JR162" s="196">
        <f>SUM(Tabelle2[[#This Row],[Apr-23B]:[Jun-23B]])</f>
        <v>0</v>
      </c>
      <c r="JS162" s="196">
        <f>SUM(Tabelle2[[#This Row],[Jul-23B]:[Sep-23B]])</f>
        <v>0</v>
      </c>
      <c r="JT162" s="196">
        <f>SUM(Tabelle2[[#This Row],[Oct-23B]:[Dec-23B]])</f>
        <v>0</v>
      </c>
      <c r="JU162" s="196">
        <f>SUM(Tabelle2[[#This Row],[1Q23 B1]:[4Q23 B]])</f>
        <v>0</v>
      </c>
      <c r="JV162" s="196">
        <v>0</v>
      </c>
      <c r="JW162" s="196">
        <v>0</v>
      </c>
      <c r="JX162" s="196">
        <v>0</v>
      </c>
      <c r="JY162" s="196">
        <v>0</v>
      </c>
      <c r="JZ162" s="196">
        <v>0</v>
      </c>
      <c r="KA162" s="196">
        <v>0</v>
      </c>
      <c r="KB162" s="196">
        <v>0</v>
      </c>
      <c r="KC162" s="196">
        <v>0</v>
      </c>
      <c r="KD162" s="196">
        <v>0</v>
      </c>
      <c r="KE162" s="196">
        <v>0</v>
      </c>
      <c r="KF162" s="196" t="str">
        <f>IF(SUM(Tabelle2[[#This Row],[2018 NF]:[2028 NF]],Tabelle2[[#This Row],[2023 B]])&gt;0,"yes","no")</f>
        <v>yes</v>
      </c>
      <c r="KG162" s="196" t="str">
        <f>IFERROR(INDEX(Tabelle2[[#Headers],[2005 NF]:[2034 NF]],MATCH(TRUE,INDEX(Tabelle2[[#This Row],[2005 NF]:[2034 NF]]&gt;1000,),0)),0)</f>
        <v>2016 NF</v>
      </c>
      <c r="KH162" s="196" t="str">
        <f>IFERROR(LOOKUP(2,1/(Tabelle2[[#This Row],[2005 NF]:[2035 NF]]&gt;1000),Tabelle2[[#Headers],[2005 NF]:[2035 NF]]),0)</f>
        <v>2019 NF</v>
      </c>
      <c r="KI162" s="196">
        <f>SUM(Tabelle2[[#This Row],[Jan 23 NF]:[Mar 23 NF]])</f>
        <v>0</v>
      </c>
      <c r="KJ162" s="196">
        <f>SUM(Tabelle2[[#This Row],[Jan-23B]:[Mar-23B]])</f>
        <v>0</v>
      </c>
      <c r="KK162" s="52">
        <v>0</v>
      </c>
      <c r="KL162" s="52">
        <v>0</v>
      </c>
      <c r="KM162" s="52">
        <v>0</v>
      </c>
      <c r="KN162" s="52">
        <v>110.16537874716668</v>
      </c>
      <c r="KO162" s="52">
        <v>0</v>
      </c>
      <c r="KP162" s="52">
        <v>0</v>
      </c>
      <c r="KQ162" s="52">
        <v>0</v>
      </c>
      <c r="KR162" s="52">
        <v>0</v>
      </c>
      <c r="KS162" s="52">
        <v>0</v>
      </c>
      <c r="KT162" s="52">
        <v>0</v>
      </c>
      <c r="KU162" s="52">
        <v>0</v>
      </c>
      <c r="KV162" s="52">
        <v>0</v>
      </c>
      <c r="KW162" s="52">
        <v>0</v>
      </c>
      <c r="KX162" s="52">
        <v>0</v>
      </c>
      <c r="KY162" s="52">
        <v>0</v>
      </c>
      <c r="KZ162" s="52">
        <v>0</v>
      </c>
      <c r="LA162" s="52" t="e">
        <f>$AV162*2.204623/#REF!*$AP162*Tabelle2[[#This Row],[May 23 NF]]</f>
        <v>#REF!</v>
      </c>
      <c r="LB162" s="52" t="e">
        <f>$AV162*2.204623/#REF!*$AP162*Tabelle2[[#This Row],[Jun 23 NF]]</f>
        <v>#REF!</v>
      </c>
      <c r="LC162" s="52" t="e">
        <f>$AV162*2.204623/#REF!*$AP162*Tabelle2[[#This Row],[Jul 23 NF]]</f>
        <v>#REF!</v>
      </c>
      <c r="LD162" s="52" t="e">
        <f>$AV162*2.204623/#REF!*$AP162*Tabelle2[[#This Row],[Aug 23 NF]]</f>
        <v>#REF!</v>
      </c>
      <c r="LE162" s="52" t="e">
        <f>$AV162*2.204623/#REF!*$AP162*Tabelle2[[#This Row],[Sep 23 NF]]</f>
        <v>#REF!</v>
      </c>
      <c r="LF162" s="52" t="e">
        <f>$AV162*2.204623/#REF!*$AP162*Tabelle2[[#This Row],[Oct 23 NF]]</f>
        <v>#REF!</v>
      </c>
      <c r="LG162" s="52" t="e">
        <f>$AV162*2.204623/#REF!*$AP162*Tabelle2[[#This Row],[Nov 23 NF]]</f>
        <v>#REF!</v>
      </c>
      <c r="LH162" s="52" t="e">
        <f>$AV162*2.204623/#REF!*$AP162*Tabelle2[[#This Row],[Dec 23 NF]]</f>
        <v>#REF!</v>
      </c>
      <c r="LI162" s="52" t="e">
        <f>$AV162*2.204623/#REF!*$AP162*Tabelle2[[#This Row],[Jan 24 NF]]</f>
        <v>#REF!</v>
      </c>
      <c r="LJ162" s="52" t="e">
        <f>$AV162*2.204623/#REF!*$AP162*Tabelle2[[#This Row],[Feb 24 NF]]</f>
        <v>#REF!</v>
      </c>
      <c r="LK162" s="52" t="e">
        <f>$AV162*2.204623/#REF!*$AP162*Tabelle2[[#This Row],[Mar 24 NF]]</f>
        <v>#REF!</v>
      </c>
      <c r="LL162" s="52" t="e">
        <f>$AV162*2.204623/#REF!*$AP162*Tabelle2[[#This Row],[Apr 24 NF]]</f>
        <v>#REF!</v>
      </c>
      <c r="LM162" s="52" t="e">
        <f>$AV162*2.204623/#REF!*$AP162*Tabelle2[[#This Row],[May 24 NF]]</f>
        <v>#REF!</v>
      </c>
      <c r="LN162" s="52" t="e">
        <f>$AV162*2.204623/#REF!*$AP162*Tabelle2[[#This Row],[Jun 24 NF]]</f>
        <v>#REF!</v>
      </c>
      <c r="LO162" s="52" t="e">
        <f>$AV162*2.204623/#REF!*$AP162*Tabelle2[[#This Row],[Jul 24 NF]]</f>
        <v>#REF!</v>
      </c>
      <c r="LP162" s="52" t="e">
        <f>$AV162*2.204623/#REF!*$AP162*Tabelle2[[#This Row],[Aug 24 NF]]</f>
        <v>#REF!</v>
      </c>
      <c r="LQ162" s="52" t="e">
        <f>$AV162*2.204623/#REF!*$AP162*Tabelle2[[#This Row],[Sep 24 NF]]</f>
        <v>#REF!</v>
      </c>
      <c r="LR162" s="52" t="e">
        <f>$AV162*2.204623/#REF!*$AP162*Tabelle2[[#This Row],[Oct 24 NF]]</f>
        <v>#REF!</v>
      </c>
      <c r="LS162" s="52" t="e">
        <f>$AV162*2.204623/#REF!*$AP162*Tabelle2[[#This Row],[Nov 24 NF]]</f>
        <v>#REF!</v>
      </c>
      <c r="LT162" s="52" t="e">
        <f>$AV162*2.204623/#REF!*$AP162*Tabelle2[[#This Row],[Dec 24 NF]]</f>
        <v>#REF!</v>
      </c>
      <c r="LU162" s="198">
        <f>SUM(Tabelle2[[#This Row],[Jan 22 EV]:[Mar 22 EV]])</f>
        <v>0</v>
      </c>
      <c r="LV162" s="198">
        <f>SUM(Tabelle2[[#This Row],[Apr 22 EV]:[Jun 22 EV]])</f>
        <v>110.16537874716668</v>
      </c>
      <c r="LW162" s="198">
        <f>SUM(Tabelle2[[#This Row],[Jul 22 EV]:[Sep 22 EV]])</f>
        <v>0</v>
      </c>
      <c r="LX162" s="198">
        <f>SUM(Tabelle2[[#This Row],[Oct 22 EV]:[Dec 22 EV]])</f>
        <v>0</v>
      </c>
      <c r="LY162" s="198">
        <f>SUM(Tabelle2[[#This Row],[Jan 23 EV]:[Mar 23 EV]])</f>
        <v>0</v>
      </c>
      <c r="LZ162" s="198" t="e">
        <f>SUM(Tabelle2[[#This Row],[Apr 23 EV]:[Jun 23 EV]])</f>
        <v>#REF!</v>
      </c>
      <c r="MA162" s="198" t="e">
        <f>SUM(Tabelle2[[#This Row],[Jul 23 EV]:[Sep 23 EV]])</f>
        <v>#REF!</v>
      </c>
      <c r="MB162" s="198" t="e">
        <f>SUM(Tabelle2[[#This Row],[Oct 23 EV]:[Dec 23 EV]])</f>
        <v>#REF!</v>
      </c>
      <c r="MC162" s="198" t="e">
        <f>SUM(Tabelle2[[#This Row],[Jan 24 EV]:[Mar 24 EV]])</f>
        <v>#REF!</v>
      </c>
      <c r="MD162" s="198" t="e">
        <f>SUM(Tabelle2[[#This Row],[Apr 24 EV]:[Jun 24 EV]])</f>
        <v>#REF!</v>
      </c>
      <c r="ME162" s="198" t="e">
        <f>SUM(Tabelle2[[#This Row],[Jul 24 EV]:[Sep 24 EV]])</f>
        <v>#REF!</v>
      </c>
      <c r="MF162" s="198" t="e">
        <f>SUM(Tabelle2[[#This Row],[Oct 24 EV]:[Dec 24 EV]])</f>
        <v>#REF!</v>
      </c>
      <c r="MG162" s="68">
        <v>0</v>
      </c>
      <c r="MH162" s="68">
        <v>0</v>
      </c>
      <c r="MI162" s="68">
        <v>0</v>
      </c>
      <c r="MJ162" s="68">
        <v>0</v>
      </c>
      <c r="MK162" s="68">
        <v>0</v>
      </c>
      <c r="ML162" s="68">
        <v>0</v>
      </c>
      <c r="MM162" s="68">
        <v>0</v>
      </c>
      <c r="MN162" s="68">
        <v>0</v>
      </c>
      <c r="MO162" s="68">
        <v>0</v>
      </c>
      <c r="MP162" s="98">
        <v>2244.8794159800004</v>
      </c>
      <c r="MQ162" s="98" t="e">
        <f>$AS162*2.204623/#REF!*$AP162*HU162</f>
        <v>#REF!</v>
      </c>
      <c r="MR162" s="98" t="e">
        <f>$AT162*2.204623/#REF!*$AP162*HV162</f>
        <v>#REF!</v>
      </c>
      <c r="MS162" s="98">
        <v>673.46382479400006</v>
      </c>
      <c r="MT162" s="98">
        <v>0</v>
      </c>
      <c r="MU162" s="98">
        <v>0</v>
      </c>
      <c r="MV162" s="98">
        <f>SUM(Tabelle2[[#This Row],[Jan 22 EV]:[Dec 22 EV]])</f>
        <v>110.16537874716668</v>
      </c>
      <c r="MW162" s="98" t="e">
        <f>SUM(Tabelle2[[#This Row],[Jan 23 EV]:[Dec 23 EV]])</f>
        <v>#REF!</v>
      </c>
      <c r="MX162" s="98" t="e">
        <f>SUM(Tabelle2[[#This Row],[Jan 24 EV]:[Dec 24 EV]])</f>
        <v>#REF!</v>
      </c>
      <c r="MY162" s="98">
        <f t="shared" si="95"/>
        <v>0</v>
      </c>
      <c r="MZ162" s="98">
        <f t="shared" si="96"/>
        <v>0</v>
      </c>
      <c r="NA162" s="98">
        <f t="shared" si="97"/>
        <v>0</v>
      </c>
      <c r="NB162" s="98">
        <f t="shared" si="98"/>
        <v>0</v>
      </c>
      <c r="NC162" s="52">
        <v>0</v>
      </c>
      <c r="ND162" s="52">
        <v>0</v>
      </c>
      <c r="NE162" s="52">
        <v>0</v>
      </c>
      <c r="NF162" s="52">
        <v>0</v>
      </c>
      <c r="NG162" s="52">
        <v>0</v>
      </c>
      <c r="NH162" s="52">
        <v>0</v>
      </c>
      <c r="NI162" s="52">
        <v>0</v>
      </c>
      <c r="NJ162" s="52">
        <v>0</v>
      </c>
      <c r="NK162" s="52">
        <v>0</v>
      </c>
      <c r="NL162" s="52">
        <v>0</v>
      </c>
      <c r="NM162" s="52">
        <v>0</v>
      </c>
      <c r="NN162" s="52">
        <v>0</v>
      </c>
      <c r="NO162" s="198">
        <f t="shared" si="102"/>
        <v>0</v>
      </c>
      <c r="NP162" s="198">
        <f t="shared" si="103"/>
        <v>0</v>
      </c>
      <c r="NQ162" s="198">
        <f t="shared" si="104"/>
        <v>0</v>
      </c>
      <c r="NR162" s="198">
        <f t="shared" si="105"/>
        <v>0</v>
      </c>
      <c r="NS162" s="198">
        <f t="shared" si="106"/>
        <v>0</v>
      </c>
      <c r="NT162" s="198">
        <v>0</v>
      </c>
      <c r="NU162" s="198">
        <v>0</v>
      </c>
      <c r="NV162" s="198">
        <v>0</v>
      </c>
      <c r="NW162" s="198">
        <v>0</v>
      </c>
      <c r="NX162" s="198">
        <v>0</v>
      </c>
      <c r="NY162" s="198">
        <v>0</v>
      </c>
      <c r="NZ162" s="198">
        <v>0</v>
      </c>
      <c r="OA162" s="198">
        <v>0</v>
      </c>
      <c r="OB162" s="198">
        <v>0</v>
      </c>
      <c r="OC162" s="198">
        <v>0</v>
      </c>
      <c r="OD162" s="198">
        <v>0</v>
      </c>
      <c r="OE162" s="198">
        <v>0</v>
      </c>
      <c r="OF162" s="198">
        <f>SUM(Tabelle2[[#This Row],[Jan 23 B EV]:[Mar 23 B EV]])</f>
        <v>0</v>
      </c>
      <c r="OG162" s="198">
        <f>SUM(Tabelle2[[#This Row],[Apr 23 B EV]:[Jun 23 B EV]])</f>
        <v>0</v>
      </c>
      <c r="OH162" s="198">
        <f>SUM(Tabelle2[[#This Row],[Jul 23 B EV]:[Sep 23 B EV]])</f>
        <v>0</v>
      </c>
      <c r="OI162" s="198">
        <f>SUM(Tabelle2[[#This Row],[Oct 23 B EV]:[Dec 23 B EV]])</f>
        <v>0</v>
      </c>
      <c r="OJ162" s="198">
        <f>SUM(Tabelle2[[#This Row],[Jan 23 B EV]:[Dec 23 B EV]])</f>
        <v>0</v>
      </c>
      <c r="OK162" s="68"/>
      <c r="OL162" s="68"/>
      <c r="OM162" s="43" t="s">
        <v>973</v>
      </c>
      <c r="ON162" s="43">
        <v>0</v>
      </c>
      <c r="OO162" s="43">
        <v>0</v>
      </c>
      <c r="OP162" s="43">
        <v>0</v>
      </c>
      <c r="OQ162" s="68"/>
      <c r="OR162" s="68"/>
      <c r="OS162" s="68"/>
      <c r="OT162" s="68"/>
      <c r="OU162" s="68"/>
      <c r="OV162" s="68"/>
      <c r="OW162" s="68"/>
      <c r="OX162" s="198">
        <v>0</v>
      </c>
      <c r="OY162" s="198">
        <v>0</v>
      </c>
      <c r="OZ162" s="198">
        <v>0</v>
      </c>
      <c r="PA162" s="198">
        <v>0</v>
      </c>
      <c r="PB162" s="353">
        <v>0</v>
      </c>
      <c r="PC162" s="130" t="s">
        <v>57</v>
      </c>
      <c r="PD162" s="332" t="s">
        <v>40</v>
      </c>
      <c r="PE162" s="3" t="s">
        <v>159</v>
      </c>
      <c r="PF162" s="343" t="s">
        <v>39</v>
      </c>
      <c r="PG162" s="131">
        <v>0</v>
      </c>
      <c r="PH162" s="132">
        <v>0</v>
      </c>
      <c r="PI162" s="4">
        <v>1</v>
      </c>
      <c r="PJ162" s="4" t="s">
        <v>39</v>
      </c>
      <c r="PK162" s="4">
        <v>0</v>
      </c>
      <c r="PL162" s="4"/>
      <c r="PM162" s="334"/>
      <c r="PN162" s="332" t="s">
        <v>972</v>
      </c>
      <c r="PO162" s="3" t="s">
        <v>17</v>
      </c>
      <c r="PP162" s="200">
        <v>2579.1424208577623</v>
      </c>
      <c r="PQ162" s="56">
        <v>2390.5855887510174</v>
      </c>
      <c r="PR162" s="56">
        <v>2563.0833333333335</v>
      </c>
      <c r="PS162" s="56">
        <v>2595</v>
      </c>
      <c r="PT162" s="200">
        <v>2321.6666666666665</v>
      </c>
      <c r="PU162" s="200">
        <v>2229.5416666666665</v>
      </c>
      <c r="PV162" s="200">
        <v>2983.4976851851857</v>
      </c>
      <c r="PW162" s="200">
        <v>3542.4709444775326</v>
      </c>
      <c r="PX162" s="200" t="e">
        <f>IF($PI162=1,SUMIF(#REF!,$PF162,#REF!),SUMIF(#REF!,$PJ162,#REF!))</f>
        <v>#REF!</v>
      </c>
      <c r="PY162" s="200" t="e">
        <f>IF($PI162=1,SUMIF(#REF!,$PF162,#REF!),SUMIF(#REF!,$PJ162,#REF!))</f>
        <v>#REF!</v>
      </c>
      <c r="PZ162" s="200" t="e">
        <f>IF($PI162=1,SUMIF(#REF!,$PF162,#REF!),SUMIF(#REF!,$PJ162,#REF!))</f>
        <v>#REF!</v>
      </c>
      <c r="QA162" s="200" t="e">
        <f>IF($PI162=1,SUMIF(#REF!,$PF162,#REF!),SUMIF(#REF!,$PJ162,#REF!))</f>
        <v>#REF!</v>
      </c>
      <c r="QB162" s="200" t="e">
        <f>IF($PI162=1,SUMIF(#REF!,$PF162,#REF!),SUMIF(#REF!,$PJ162,#REF!))</f>
        <v>#REF!</v>
      </c>
      <c r="QC162" s="200" t="e">
        <f>IF($PI162=1,SUMIF(#REF!,$PF162,#REF!),SUMIF(#REF!,$PJ162,#REF!))</f>
        <v>#REF!</v>
      </c>
      <c r="QD162" s="57">
        <f t="shared" si="99"/>
        <v>15.55207407689918</v>
      </c>
      <c r="QE162" s="57">
        <f t="shared" si="100"/>
        <v>16.674266779166668</v>
      </c>
      <c r="QF162" s="57">
        <f t="shared" si="94"/>
        <v>16.88190225</v>
      </c>
      <c r="QG162" s="57">
        <f t="shared" si="101"/>
        <v>15.103718583333331</v>
      </c>
      <c r="QH162" s="57">
        <f t="shared" ref="QH162:QH193" si="131">($AW162*(1+$AZ162))*(PU162*(1+$PG162)+$PH162)/1000</f>
        <v>14.504394789583332</v>
      </c>
      <c r="QI162" s="57">
        <f t="shared" ref="QI162:QI193" si="132">($AW162*(1+$AZ162))*(PV162*(1+$PG162)+$PH162)/1000</f>
        <v>19.409293365856485</v>
      </c>
      <c r="QJ162" s="57">
        <f>IF(Tabelle2[[#This Row],[Index and Premium Usage]]=1,($AW162*(1+$AZ162))*(PW162*(1+$PG162)+$PH162)/1000,($AW162*(1+$AZ162))*(PW162*(1+$PG162)+$PK162)/1000)</f>
        <v>23.045721852845812</v>
      </c>
      <c r="QK162" s="57" t="e">
        <f>IF($PI162=1,($AW162*(1+$AY162))*(PX162*(1+$PG162)+$PH162)/1000,($AW162*(1+$AZ162))*(PX162*(1+$PG162)+$PK162+Tabelle2[[#This Row],[Premium VW 2023]])/1000)</f>
        <v>#REF!</v>
      </c>
      <c r="QL162" s="57" t="e">
        <f t="shared" ref="QL162:QL225" si="133">IF($PI162=1,($AW162*(1+$AZ162))*(PY162*(1+$PG162)+$PH162)/1000,($AW162*(1+$AZ162))*(PY162*(1+$PG162)+$PK162)/1000)</f>
        <v>#REF!</v>
      </c>
      <c r="QM162" s="57" t="e">
        <f t="shared" ref="QM162:QM225" si="134">IF($PI162=1,($AW162*(1+$AZ162))*(PZ162*(1+$PG162)+$PH162)/1000,($AW162*(1+$AZ162))*(PZ162*(1+$PG162)+$PK162)/1000)</f>
        <v>#REF!</v>
      </c>
      <c r="QN162" s="57" t="e">
        <f t="shared" ref="QN162:QN225" si="135">IF($PI162=1,($AW162*(1+$AZ162))*(QA162*(1+$PG162)+$PH162)/1000,($AW162*(1+$AZ162))*(QA162*(1+$PG162)+$PK162)/1000)</f>
        <v>#REF!</v>
      </c>
      <c r="QO162" s="57" t="e">
        <f t="shared" ref="QO162:QO225" si="136">IF($PI162=1,($AW162*(1+$AZ162))*(QB162*(1+$PG162)+$PH162)/1000,($AW162*(1+$AZ162))*(QB162*(1+$PG162)+$PK162)/1000)</f>
        <v>#REF!</v>
      </c>
      <c r="QP162" s="57" t="e">
        <f t="shared" ref="QP162:QP225" si="137">IF($PI162=1,($AW162*(1+$AZ162))*(QC162*(1+$PG162)+$PH162)/1000,($AW162*(1+$AZ162))*(QC162*(1+$PG162)+$PK162)/1000)</f>
        <v>#REF!</v>
      </c>
    </row>
    <row r="163" spans="1:458" ht="15" customHeight="1">
      <c r="A163" s="94" t="s">
        <v>946</v>
      </c>
      <c r="B163" s="94" t="s">
        <v>87</v>
      </c>
      <c r="C163" s="94" t="s">
        <v>1553</v>
      </c>
      <c r="D163" s="2" t="s">
        <v>108</v>
      </c>
      <c r="E163" s="173" t="s">
        <v>304</v>
      </c>
      <c r="F163" s="2" t="s">
        <v>304</v>
      </c>
      <c r="G163" s="2" t="s">
        <v>304</v>
      </c>
      <c r="H163" s="2" t="s">
        <v>216</v>
      </c>
      <c r="I163" s="188" t="s">
        <v>216</v>
      </c>
      <c r="J163" s="2" t="s">
        <v>76</v>
      </c>
      <c r="K163" s="2" t="s">
        <v>28</v>
      </c>
      <c r="L163" s="2" t="s">
        <v>28</v>
      </c>
      <c r="M163" s="2" t="s">
        <v>565</v>
      </c>
      <c r="N163" s="6" t="s">
        <v>28</v>
      </c>
      <c r="O163" s="64"/>
      <c r="P163" s="65" t="s">
        <v>149</v>
      </c>
      <c r="Q163" s="2" t="s">
        <v>90</v>
      </c>
      <c r="R163" s="63"/>
      <c r="S163" s="63"/>
      <c r="T163" s="94" t="s">
        <v>1282</v>
      </c>
      <c r="U163" s="63" t="s">
        <v>14</v>
      </c>
      <c r="V163" s="63"/>
      <c r="W163" s="63"/>
      <c r="X163" s="94"/>
      <c r="Y163" s="63" t="s">
        <v>235</v>
      </c>
      <c r="Z163" s="94" t="s">
        <v>261</v>
      </c>
      <c r="AA163" s="69" t="s">
        <v>566</v>
      </c>
      <c r="AB163" s="64"/>
      <c r="AC163" s="64"/>
      <c r="AD163" s="63"/>
      <c r="AE163" s="63"/>
      <c r="AF163" s="63" t="s">
        <v>119</v>
      </c>
      <c r="AG163" s="2"/>
      <c r="AH163" s="2"/>
      <c r="AI163" s="2" t="s">
        <v>109</v>
      </c>
      <c r="AJ163" s="63" t="s">
        <v>120</v>
      </c>
      <c r="AK163" s="66"/>
      <c r="AL163" s="67"/>
      <c r="AM163" s="67"/>
      <c r="AN163" s="67"/>
      <c r="AO163" s="67"/>
      <c r="AP163" s="67">
        <v>1</v>
      </c>
      <c r="AQ163" s="42"/>
      <c r="AR163" s="37">
        <v>5.44</v>
      </c>
      <c r="AS163" s="67">
        <v>5.44</v>
      </c>
      <c r="AT163" s="67">
        <v>5.44</v>
      </c>
      <c r="AU163" s="67">
        <v>5.44</v>
      </c>
      <c r="AV163" s="67">
        <v>5.44</v>
      </c>
      <c r="AW163" s="33">
        <v>5.44</v>
      </c>
      <c r="AX163" s="193"/>
      <c r="AY163" s="36">
        <v>0.15</v>
      </c>
      <c r="AZ163" s="36">
        <v>0.15</v>
      </c>
      <c r="BA163" s="97">
        <v>0</v>
      </c>
      <c r="BB163" s="97">
        <v>0</v>
      </c>
      <c r="BC163" s="97">
        <v>0</v>
      </c>
      <c r="BD163" s="97">
        <v>0</v>
      </c>
      <c r="BE163" s="133">
        <v>0</v>
      </c>
      <c r="BF163" s="133">
        <v>0</v>
      </c>
      <c r="BG163" s="133">
        <v>0</v>
      </c>
      <c r="BH163" s="133">
        <v>0</v>
      </c>
      <c r="BI163" s="133">
        <v>0</v>
      </c>
      <c r="BJ163" s="133">
        <v>0</v>
      </c>
      <c r="BK163" s="133">
        <v>0</v>
      </c>
      <c r="BL163" s="133">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5">
        <f>SUM(Tabelle2[[#This Row],[Jan 22 CF]:[Mar 22 CF]])</f>
        <v>0</v>
      </c>
      <c r="CL163" s="95">
        <f>SUM(Tabelle2[[#This Row],[Apr 22 CF]:[Jun 22 CF]])</f>
        <v>0</v>
      </c>
      <c r="CM163" s="95">
        <f>SUM(Tabelle2[[#This Row],[Jul 22 CF]:[Sep 22 CF]])</f>
        <v>0</v>
      </c>
      <c r="CN163" s="95">
        <f>SUM(Tabelle2[[#This Row],[Oct 22 CF]:[Dec 22 CF]])</f>
        <v>0</v>
      </c>
      <c r="CO163" s="95">
        <f>SUM(Tabelle2[[#This Row],[Jan 23 CF]:[Mar 23 CF]])</f>
        <v>0</v>
      </c>
      <c r="CP163" s="95">
        <f>SUM(Tabelle2[[#This Row],[Apr 23 CF]:[Jun 23 CF]])</f>
        <v>0</v>
      </c>
      <c r="CQ163" s="95">
        <f>SUM(Tabelle2[[#This Row],[Jul 23 CF]:[Sep 23 CF]])</f>
        <v>0</v>
      </c>
      <c r="CR163" s="95">
        <f>SUM(Tabelle2[[#This Row],[Oct 23 CF]:[Dec 23 CF]])</f>
        <v>0</v>
      </c>
      <c r="CS163" s="95">
        <f>SUM(Tabelle2[[#This Row],[Jan 24 CF]:[Mar 24 CF]])</f>
        <v>0</v>
      </c>
      <c r="CT163" s="95">
        <f>SUM(Tabelle2[[#This Row],[Apr 24 CF]:[Jun 24 CF]])</f>
        <v>0</v>
      </c>
      <c r="CU163" s="95">
        <f>SUM(Tabelle2[[#This Row],[Jul 24 CF]:[Sep 24 CF]])</f>
        <v>0</v>
      </c>
      <c r="CV163" s="95">
        <f>SUM(Tabelle2[[#This Row],[Oct 24 CF]:[Dec 24 CF]])</f>
        <v>0</v>
      </c>
      <c r="CW163" s="98">
        <v>0</v>
      </c>
      <c r="CX163" s="275">
        <v>0</v>
      </c>
      <c r="CY163" s="98">
        <v>0</v>
      </c>
      <c r="CZ163" s="52">
        <v>0</v>
      </c>
      <c r="DA163" s="52">
        <f>SUM(Tabelle2[[#This Row],[Jan 22 CF]:[Dec 22 CF]])</f>
        <v>0</v>
      </c>
      <c r="DB163" s="98">
        <f>SUM(Tabelle2[[#This Row],[Jan 23 CF]:[Dec 23 CF]])</f>
        <v>0</v>
      </c>
      <c r="DC163" s="98">
        <f>SUM(Tabelle2[[#This Row],[Jan 24 CF]:[Dec 24 CF]])</f>
        <v>0</v>
      </c>
      <c r="DD163" s="98">
        <v>0</v>
      </c>
      <c r="DE163" s="98">
        <v>0</v>
      </c>
      <c r="DF163" s="98">
        <v>0</v>
      </c>
      <c r="DG163" s="98">
        <v>0</v>
      </c>
      <c r="DH163" s="98">
        <v>0</v>
      </c>
      <c r="DI163" s="98">
        <v>0</v>
      </c>
      <c r="DJ163" s="98">
        <v>0</v>
      </c>
      <c r="DK163" s="98">
        <v>0</v>
      </c>
      <c r="DL163" s="98">
        <v>0</v>
      </c>
      <c r="DM163" s="98">
        <v>0</v>
      </c>
      <c r="DN163" s="95"/>
      <c r="DO163" s="95"/>
      <c r="DP163" s="226">
        <v>0.95</v>
      </c>
      <c r="DQ163" s="226">
        <v>0.92500000000000004</v>
      </c>
      <c r="DR163" s="226">
        <v>0.8</v>
      </c>
      <c r="DS163" s="226">
        <v>0.85</v>
      </c>
      <c r="DT163" s="226">
        <v>0.9</v>
      </c>
      <c r="DU163" s="226">
        <v>0.9</v>
      </c>
      <c r="DV163" s="226">
        <v>0.9</v>
      </c>
      <c r="DW163" s="226">
        <v>0.9</v>
      </c>
      <c r="DX163" s="226">
        <v>0.9</v>
      </c>
      <c r="DY163" s="226">
        <v>0.9</v>
      </c>
      <c r="DZ163" s="226">
        <v>0.9</v>
      </c>
      <c r="EA163" s="226">
        <v>0.88</v>
      </c>
      <c r="EB163" s="226">
        <v>0.9</v>
      </c>
      <c r="EC163" s="226">
        <v>0.93</v>
      </c>
      <c r="ED163" s="226">
        <v>0.93</v>
      </c>
      <c r="EE163" s="226">
        <v>0.9</v>
      </c>
      <c r="EF163" s="316">
        <v>0.9</v>
      </c>
      <c r="EG163" s="316">
        <v>0.9</v>
      </c>
      <c r="EH163" s="316">
        <v>0.9</v>
      </c>
      <c r="EI163" s="226">
        <v>0.95</v>
      </c>
      <c r="EJ163" s="226">
        <v>0.95</v>
      </c>
      <c r="EK163" s="226">
        <v>0.95</v>
      </c>
      <c r="EL163" s="226">
        <v>0.97499999999999998</v>
      </c>
      <c r="EM163" s="226">
        <v>0.95</v>
      </c>
      <c r="EN163" s="226">
        <v>0.9</v>
      </c>
      <c r="EO163" s="226">
        <v>0.9</v>
      </c>
      <c r="EP163" s="226">
        <v>0.9</v>
      </c>
      <c r="EQ163" s="226">
        <v>0.9</v>
      </c>
      <c r="ER163" s="226">
        <v>0.9</v>
      </c>
      <c r="ES163" s="226">
        <v>0.9</v>
      </c>
      <c r="ET163" s="226">
        <v>0.9</v>
      </c>
      <c r="EU163" s="226">
        <v>0.9</v>
      </c>
      <c r="EV163" s="226">
        <v>0.9</v>
      </c>
      <c r="EW163" s="226">
        <v>0.9</v>
      </c>
      <c r="EX163" s="226">
        <v>0.9</v>
      </c>
      <c r="EY163" s="226">
        <v>0.9</v>
      </c>
      <c r="EZ163" s="316">
        <v>0.9</v>
      </c>
      <c r="FA163" s="226">
        <v>0.9</v>
      </c>
      <c r="FB163" s="226">
        <v>0.85</v>
      </c>
      <c r="FC163" s="226">
        <v>0.85</v>
      </c>
      <c r="FD163" s="226">
        <v>0.85</v>
      </c>
      <c r="FE163" s="226">
        <v>0.85</v>
      </c>
      <c r="FF163" s="226">
        <v>0.85</v>
      </c>
      <c r="FG163" s="226">
        <v>0.85</v>
      </c>
      <c r="FH163" s="226">
        <v>0.85</v>
      </c>
      <c r="FI163" s="226">
        <v>0.85</v>
      </c>
      <c r="FJ163" s="226">
        <v>0.85</v>
      </c>
      <c r="FK163" s="226">
        <v>0.85</v>
      </c>
      <c r="FL163" s="226">
        <v>0.85</v>
      </c>
      <c r="FM163" s="195">
        <f t="shared" si="114"/>
        <v>0</v>
      </c>
      <c r="FN163" s="195">
        <f t="shared" si="115"/>
        <v>0</v>
      </c>
      <c r="FO163" s="195">
        <f t="shared" si="116"/>
        <v>0</v>
      </c>
      <c r="FP163" s="195">
        <f t="shared" si="117"/>
        <v>0</v>
      </c>
      <c r="FQ163" s="195">
        <f t="shared" si="118"/>
        <v>0</v>
      </c>
      <c r="FR163" s="195">
        <f t="shared" si="119"/>
        <v>0</v>
      </c>
      <c r="FS163" s="195">
        <f t="shared" si="120"/>
        <v>0</v>
      </c>
      <c r="FT163" s="95">
        <f t="shared" si="121"/>
        <v>0</v>
      </c>
      <c r="FU163" s="95">
        <f t="shared" si="122"/>
        <v>0</v>
      </c>
      <c r="FV163" s="95">
        <f t="shared" si="123"/>
        <v>0</v>
      </c>
      <c r="FW163" s="95">
        <f t="shared" si="124"/>
        <v>0</v>
      </c>
      <c r="FX163" s="95">
        <f t="shared" si="125"/>
        <v>0</v>
      </c>
      <c r="FY163" s="95">
        <f t="shared" si="126"/>
        <v>0</v>
      </c>
      <c r="FZ163" s="95">
        <f t="shared" si="127"/>
        <v>0</v>
      </c>
      <c r="GA163" s="95">
        <f t="shared" si="107"/>
        <v>0</v>
      </c>
      <c r="GB163" s="95">
        <f t="shared" si="108"/>
        <v>0</v>
      </c>
      <c r="GC163" s="95">
        <f t="shared" si="109"/>
        <v>0</v>
      </c>
      <c r="GD163" s="95">
        <f t="shared" si="110"/>
        <v>0</v>
      </c>
      <c r="GE163" s="95">
        <f t="shared" si="111"/>
        <v>0</v>
      </c>
      <c r="GF163" s="95">
        <f t="shared" si="112"/>
        <v>0</v>
      </c>
      <c r="GG163" s="95">
        <f t="shared" si="113"/>
        <v>0</v>
      </c>
      <c r="GH163" s="95">
        <f t="shared" si="128"/>
        <v>0</v>
      </c>
      <c r="GI163" s="95">
        <f>BW163*Tabelle2[[#This Row],[Nov 2023 AF]]</f>
        <v>0</v>
      </c>
      <c r="GJ163" s="95">
        <f>BX163*Tabelle2[[#This Row],[Dec 2023 AF]]</f>
        <v>0</v>
      </c>
      <c r="GK163" s="95">
        <f>BY163*Tabelle2[[#This Row],[Jan 2024 AF]]</f>
        <v>0</v>
      </c>
      <c r="GL163" s="95">
        <f>BZ163*Tabelle2[[#This Row],[Feb 2024 AF]]</f>
        <v>0</v>
      </c>
      <c r="GM163" s="95">
        <f>CA163*Tabelle2[[#This Row],[Mar 2024 AF]]</f>
        <v>0</v>
      </c>
      <c r="GN163" s="95">
        <f>CB163*Tabelle2[[#This Row],[Apr 2024 AF]]</f>
        <v>0</v>
      </c>
      <c r="GO163" s="95">
        <f>CC163*Tabelle2[[#This Row],[May 2024 AF]]</f>
        <v>0</v>
      </c>
      <c r="GP163" s="95">
        <f>CD163*Tabelle2[[#This Row],[Jun 2024 AF]]</f>
        <v>0</v>
      </c>
      <c r="GQ163" s="95">
        <f>CE163*Tabelle2[[#This Row],[Jul 2024 AF]]</f>
        <v>0</v>
      </c>
      <c r="GR163" s="95">
        <f>CF163*Tabelle2[[#This Row],[Aug 2024 AF]]</f>
        <v>0</v>
      </c>
      <c r="GS163" s="95">
        <f>CG163*Tabelle2[[#This Row],[Sep 2024 AF]]</f>
        <v>0</v>
      </c>
      <c r="GT163" s="95">
        <f>CH163*Tabelle2[[#This Row],[Oct 2024 AF]]</f>
        <v>0</v>
      </c>
      <c r="GU163" s="95">
        <f>CI163*Tabelle2[[#This Row],[Nov 2024 AF]]</f>
        <v>0</v>
      </c>
      <c r="GV163" s="95">
        <f>CJ163*Tabelle2[[#This Row],[Dec 2024 AF]]</f>
        <v>0</v>
      </c>
      <c r="GW163" s="95">
        <f>SUM(Tabelle2[[#This Row],[Jan 22 NF]:[Mar 22 NF]])</f>
        <v>0</v>
      </c>
      <c r="GX163" s="95">
        <f>SUM(Tabelle2[[#This Row],[Apr 22 NF]:[Jun 22 NF]])</f>
        <v>0</v>
      </c>
      <c r="GY163" s="95">
        <f>SUM(Tabelle2[[#This Row],[Jul 22 NF]:[Sep 22 NF]])</f>
        <v>0</v>
      </c>
      <c r="GZ163" s="95">
        <f>SUM(Tabelle2[[#This Row],[Oct 22 NF]:[Dec 22 NF]])</f>
        <v>0</v>
      </c>
      <c r="HA163" s="98">
        <f>SUM(Tabelle2[[#This Row],[Jan 23 NF]:[Mar 23 NF]])</f>
        <v>0</v>
      </c>
      <c r="HB163" s="98">
        <f>SUM(Tabelle2[[#This Row],[Apr 23 NF]:[Jun 23 NF]])</f>
        <v>0</v>
      </c>
      <c r="HC163" s="98">
        <f>SUM(Tabelle2[[#This Row],[Jul 23 NF]:[Sep 23 NF]])</f>
        <v>0</v>
      </c>
      <c r="HD163" s="98">
        <f>SUM(Tabelle2[[#This Row],[Oct 23 NF]:[Dec 23 NF]])</f>
        <v>0</v>
      </c>
      <c r="HE163" s="95">
        <f>SUM(Tabelle2[[#This Row],[Jan 24 NF]:[Mar 24 NF]])</f>
        <v>0</v>
      </c>
      <c r="HF163" s="98">
        <f>SUM(Tabelle2[[#This Row],[Apr 24 NF]:[Jun 24 NF]])</f>
        <v>0</v>
      </c>
      <c r="HG163" s="98">
        <f>SUM(Tabelle2[[#This Row],[Jul 24 NF]:[Sep 24 NF]])</f>
        <v>0</v>
      </c>
      <c r="HH163" s="98">
        <f>SUM(Tabelle2[[#This Row],[Oct 24 NF]:[Dec 24 NF]])</f>
        <v>0</v>
      </c>
      <c r="HI163" s="95">
        <v>0</v>
      </c>
      <c r="HJ163" s="95">
        <v>0</v>
      </c>
      <c r="HK163" s="95">
        <v>0</v>
      </c>
      <c r="HL163" s="95">
        <v>0</v>
      </c>
      <c r="HM163" s="95">
        <v>0</v>
      </c>
      <c r="HN163" s="95">
        <v>0</v>
      </c>
      <c r="HO163" s="95">
        <v>0</v>
      </c>
      <c r="HP163" s="95">
        <v>0</v>
      </c>
      <c r="HQ163" s="95">
        <v>0</v>
      </c>
      <c r="HR163" s="95">
        <v>0</v>
      </c>
      <c r="HS163" s="95">
        <v>0</v>
      </c>
      <c r="HT163" s="95">
        <v>0</v>
      </c>
      <c r="HU163" s="95">
        <v>0</v>
      </c>
      <c r="HV163" s="98">
        <v>0</v>
      </c>
      <c r="HW163" s="98">
        <v>0</v>
      </c>
      <c r="HX163" s="98">
        <v>0</v>
      </c>
      <c r="HY163" s="98">
        <v>0</v>
      </c>
      <c r="HZ163" s="98">
        <f>SUM(Tabelle2[[#This Row],[Jan 22 NF]:[Dec 22 NF]])</f>
        <v>0</v>
      </c>
      <c r="IA163" s="98">
        <f>SUM(Tabelle2[[#This Row],[Jan 23 NF]:[Dec 23 NF]])</f>
        <v>0</v>
      </c>
      <c r="IB163" s="98">
        <f>SUM(Tabelle2[[#This Row],[Jan 24 NF]:[Dec 24 NF]])</f>
        <v>0</v>
      </c>
      <c r="IC163" s="98">
        <f>IFERROR(Tabelle2[[#This Row],[2025 CF]]*Tabelle2[[#This Row],[2025 AF]],0)</f>
        <v>0</v>
      </c>
      <c r="ID163" s="98">
        <f>IFERROR(Tabelle2[[#This Row],[2026 CF]]*Tabelle2[[#This Row],[2026 AF]],0)</f>
        <v>0</v>
      </c>
      <c r="IE163" s="98">
        <f>IFERROR(Tabelle2[[#This Row],[2027 CF]]*Tabelle2[[#This Row],[2027 AF]],0)</f>
        <v>0</v>
      </c>
      <c r="IF163" s="98">
        <f>IFERROR(Tabelle2[[#This Row],[2028 CF]]*Tabelle2[[#This Row],[2028 AF]],0)</f>
        <v>0</v>
      </c>
      <c r="IG163" s="98">
        <f>IFERROR(Tabelle2[[#This Row],[2029 CF]]*Tabelle2[[#This Row],[2029 AF]],0)</f>
        <v>0</v>
      </c>
      <c r="IH163" s="98">
        <f>IFERROR(Tabelle2[[#This Row],[2030 CF]]*Tabelle2[[#This Row],[2030 AF]],0)</f>
        <v>0</v>
      </c>
      <c r="II163" s="98">
        <f>IFERROR(Tabelle2[[#This Row],[2031 CF]]*Tabelle2[[#This Row],[2031 AF]],0)</f>
        <v>0</v>
      </c>
      <c r="IJ163" s="98">
        <f>IFERROR(Tabelle2[[#This Row],[2032 CF]]*Tabelle2[[#This Row],[2032 AF]],0)</f>
        <v>0</v>
      </c>
      <c r="IK163" s="98">
        <f>IFERROR(Tabelle2[[#This Row],[2033 CF]]*Tabelle2[[#This Row],[2033 AF]],0)</f>
        <v>0</v>
      </c>
      <c r="IL163" s="98">
        <f>IFERROR(Tabelle2[[#This Row],[2034 CF]]*Tabelle2[[#This Row],[2034 AF]],0)</f>
        <v>0</v>
      </c>
      <c r="IM163" s="98">
        <f>IFERROR(Tabelle2[[#This Row],[2035 CF]]*Tabelle2[[#This Row],[2035 AF]],0)</f>
        <v>0</v>
      </c>
      <c r="IN163" s="51">
        <v>0</v>
      </c>
      <c r="IO163" s="51">
        <v>0</v>
      </c>
      <c r="IP163" s="51">
        <v>0</v>
      </c>
      <c r="IQ163" s="51">
        <v>0</v>
      </c>
      <c r="IR163" s="51">
        <v>0</v>
      </c>
      <c r="IS163" s="51">
        <v>0</v>
      </c>
      <c r="IT163" s="51">
        <v>0</v>
      </c>
      <c r="IU163" s="51">
        <v>0</v>
      </c>
      <c r="IV163" s="51">
        <v>0</v>
      </c>
      <c r="IW163" s="51">
        <v>0</v>
      </c>
      <c r="IX163" s="51">
        <v>0</v>
      </c>
      <c r="IY163" s="51">
        <v>0</v>
      </c>
      <c r="IZ163" s="199">
        <v>0</v>
      </c>
      <c r="JA163" s="199">
        <v>0</v>
      </c>
      <c r="JB163" s="199">
        <v>0</v>
      </c>
      <c r="JC163" s="199">
        <v>0</v>
      </c>
      <c r="JD163" s="199">
        <v>0</v>
      </c>
      <c r="JE163" s="196">
        <v>0</v>
      </c>
      <c r="JF163" s="196">
        <v>0</v>
      </c>
      <c r="JG163" s="196">
        <v>0</v>
      </c>
      <c r="JH163" s="196">
        <v>0</v>
      </c>
      <c r="JI163" s="196">
        <v>0</v>
      </c>
      <c r="JJ163" s="196">
        <v>0</v>
      </c>
      <c r="JK163" s="196">
        <v>0</v>
      </c>
      <c r="JL163" s="196">
        <v>0</v>
      </c>
      <c r="JM163" s="196">
        <v>0</v>
      </c>
      <c r="JN163" s="196">
        <v>0</v>
      </c>
      <c r="JO163" s="196">
        <v>0</v>
      </c>
      <c r="JP163" s="196">
        <v>0</v>
      </c>
      <c r="JQ163" s="196">
        <f>SUM(Tabelle2[[#This Row],[Jan-23B]:[Mar-23B]])</f>
        <v>0</v>
      </c>
      <c r="JR163" s="196">
        <f>SUM(Tabelle2[[#This Row],[Apr-23B]:[Jun-23B]])</f>
        <v>0</v>
      </c>
      <c r="JS163" s="196">
        <f>SUM(Tabelle2[[#This Row],[Jul-23B]:[Sep-23B]])</f>
        <v>0</v>
      </c>
      <c r="JT163" s="196">
        <f>SUM(Tabelle2[[#This Row],[Oct-23B]:[Dec-23B]])</f>
        <v>0</v>
      </c>
      <c r="JU163" s="196">
        <f>SUM(Tabelle2[[#This Row],[1Q23 B1]:[4Q23 B]])</f>
        <v>0</v>
      </c>
      <c r="JV163" s="196">
        <v>0</v>
      </c>
      <c r="JW163" s="196">
        <v>0</v>
      </c>
      <c r="JX163" s="196">
        <v>0</v>
      </c>
      <c r="JY163" s="196">
        <v>0</v>
      </c>
      <c r="JZ163" s="196">
        <v>0</v>
      </c>
      <c r="KA163" s="196">
        <v>0</v>
      </c>
      <c r="KB163" s="196">
        <v>0</v>
      </c>
      <c r="KC163" s="196">
        <v>0</v>
      </c>
      <c r="KD163" s="196">
        <v>0</v>
      </c>
      <c r="KE163" s="196">
        <v>0</v>
      </c>
      <c r="KF163" s="196" t="str">
        <f>IF(SUM(Tabelle2[[#This Row],[2018 NF]:[2028 NF]],Tabelle2[[#This Row],[2023 B]])&gt;0,"yes","no")</f>
        <v>no</v>
      </c>
      <c r="KG163" s="196">
        <f>IFERROR(INDEX(Tabelle2[[#Headers],[2005 NF]:[2034 NF]],MATCH(TRUE,INDEX(Tabelle2[[#This Row],[2005 NF]:[2034 NF]]&gt;1000,),0)),0)</f>
        <v>0</v>
      </c>
      <c r="KH163" s="196">
        <f>IFERROR(LOOKUP(2,1/(Tabelle2[[#This Row],[2005 NF]:[2035 NF]]&gt;1000),Tabelle2[[#Headers],[2005 NF]:[2035 NF]]),0)</f>
        <v>0</v>
      </c>
      <c r="KI163" s="196">
        <f>SUM(Tabelle2[[#This Row],[Jan 23 NF]:[Mar 23 NF]])</f>
        <v>0</v>
      </c>
      <c r="KJ163" s="196">
        <f>SUM(Tabelle2[[#This Row],[Jan-23B]:[Mar-23B]])</f>
        <v>0</v>
      </c>
      <c r="KK163" s="52">
        <v>0</v>
      </c>
      <c r="KL163" s="52">
        <v>0</v>
      </c>
      <c r="KM163" s="52">
        <v>0</v>
      </c>
      <c r="KN163" s="52">
        <v>0</v>
      </c>
      <c r="KO163" s="52">
        <v>0</v>
      </c>
      <c r="KP163" s="52">
        <v>0</v>
      </c>
      <c r="KQ163" s="52">
        <v>0</v>
      </c>
      <c r="KR163" s="52">
        <v>0</v>
      </c>
      <c r="KS163" s="52">
        <v>0</v>
      </c>
      <c r="KT163" s="52">
        <v>0</v>
      </c>
      <c r="KU163" s="52">
        <v>0</v>
      </c>
      <c r="KV163" s="52">
        <v>0</v>
      </c>
      <c r="KW163" s="52">
        <v>0</v>
      </c>
      <c r="KX163" s="52">
        <v>0</v>
      </c>
      <c r="KY163" s="52">
        <v>0</v>
      </c>
      <c r="KZ163" s="52">
        <v>0</v>
      </c>
      <c r="LA163" s="52" t="e">
        <f>$AV163*2.204623/#REF!*$AP163*Tabelle2[[#This Row],[May 23 NF]]</f>
        <v>#REF!</v>
      </c>
      <c r="LB163" s="52" t="e">
        <f>$AV163*2.204623/#REF!*$AP163*Tabelle2[[#This Row],[Jun 23 NF]]</f>
        <v>#REF!</v>
      </c>
      <c r="LC163" s="52" t="e">
        <f>$AV163*2.204623/#REF!*$AP163*Tabelle2[[#This Row],[Jul 23 NF]]</f>
        <v>#REF!</v>
      </c>
      <c r="LD163" s="52" t="e">
        <f>$AV163*2.204623/#REF!*$AP163*Tabelle2[[#This Row],[Aug 23 NF]]</f>
        <v>#REF!</v>
      </c>
      <c r="LE163" s="52" t="e">
        <f>$AV163*2.204623/#REF!*$AP163*Tabelle2[[#This Row],[Sep 23 NF]]</f>
        <v>#REF!</v>
      </c>
      <c r="LF163" s="52" t="e">
        <f>$AV163*2.204623/#REF!*$AP163*Tabelle2[[#This Row],[Oct 23 NF]]</f>
        <v>#REF!</v>
      </c>
      <c r="LG163" s="52" t="e">
        <f>$AV163*2.204623/#REF!*$AP163*Tabelle2[[#This Row],[Nov 23 NF]]</f>
        <v>#REF!</v>
      </c>
      <c r="LH163" s="52" t="e">
        <f>$AV163*2.204623/#REF!*$AP163*Tabelle2[[#This Row],[Dec 23 NF]]</f>
        <v>#REF!</v>
      </c>
      <c r="LI163" s="52" t="e">
        <f>$AV163*2.204623/#REF!*$AP163*Tabelle2[[#This Row],[Jan 24 NF]]</f>
        <v>#REF!</v>
      </c>
      <c r="LJ163" s="52" t="e">
        <f>$AV163*2.204623/#REF!*$AP163*Tabelle2[[#This Row],[Feb 24 NF]]</f>
        <v>#REF!</v>
      </c>
      <c r="LK163" s="52" t="e">
        <f>$AV163*2.204623/#REF!*$AP163*Tabelle2[[#This Row],[Mar 24 NF]]</f>
        <v>#REF!</v>
      </c>
      <c r="LL163" s="52" t="e">
        <f>$AV163*2.204623/#REF!*$AP163*Tabelle2[[#This Row],[Apr 24 NF]]</f>
        <v>#REF!</v>
      </c>
      <c r="LM163" s="52" t="e">
        <f>$AV163*2.204623/#REF!*$AP163*Tabelle2[[#This Row],[May 24 NF]]</f>
        <v>#REF!</v>
      </c>
      <c r="LN163" s="52" t="e">
        <f>$AV163*2.204623/#REF!*$AP163*Tabelle2[[#This Row],[Jun 24 NF]]</f>
        <v>#REF!</v>
      </c>
      <c r="LO163" s="52" t="e">
        <f>$AV163*2.204623/#REF!*$AP163*Tabelle2[[#This Row],[Jul 24 NF]]</f>
        <v>#REF!</v>
      </c>
      <c r="LP163" s="52" t="e">
        <f>$AV163*2.204623/#REF!*$AP163*Tabelle2[[#This Row],[Aug 24 NF]]</f>
        <v>#REF!</v>
      </c>
      <c r="LQ163" s="52" t="e">
        <f>$AV163*2.204623/#REF!*$AP163*Tabelle2[[#This Row],[Sep 24 NF]]</f>
        <v>#REF!</v>
      </c>
      <c r="LR163" s="52" t="e">
        <f>$AV163*2.204623/#REF!*$AP163*Tabelle2[[#This Row],[Oct 24 NF]]</f>
        <v>#REF!</v>
      </c>
      <c r="LS163" s="52" t="e">
        <f>$AV163*2.204623/#REF!*$AP163*Tabelle2[[#This Row],[Nov 24 NF]]</f>
        <v>#REF!</v>
      </c>
      <c r="LT163" s="52" t="e">
        <f>$AV163*2.204623/#REF!*$AP163*Tabelle2[[#This Row],[Dec 24 NF]]</f>
        <v>#REF!</v>
      </c>
      <c r="LU163" s="198">
        <f>SUM(Tabelle2[[#This Row],[Jan 22 EV]:[Mar 22 EV]])</f>
        <v>0</v>
      </c>
      <c r="LV163" s="198">
        <f>SUM(Tabelle2[[#This Row],[Apr 22 EV]:[Jun 22 EV]])</f>
        <v>0</v>
      </c>
      <c r="LW163" s="198">
        <f>SUM(Tabelle2[[#This Row],[Jul 22 EV]:[Sep 22 EV]])</f>
        <v>0</v>
      </c>
      <c r="LX163" s="198">
        <f>SUM(Tabelle2[[#This Row],[Oct 22 EV]:[Dec 22 EV]])</f>
        <v>0</v>
      </c>
      <c r="LY163" s="198">
        <f>SUM(Tabelle2[[#This Row],[Jan 23 EV]:[Mar 23 EV]])</f>
        <v>0</v>
      </c>
      <c r="LZ163" s="198" t="e">
        <f>SUM(Tabelle2[[#This Row],[Apr 23 EV]:[Jun 23 EV]])</f>
        <v>#REF!</v>
      </c>
      <c r="MA163" s="198" t="e">
        <f>SUM(Tabelle2[[#This Row],[Jul 23 EV]:[Sep 23 EV]])</f>
        <v>#REF!</v>
      </c>
      <c r="MB163" s="198" t="e">
        <f>SUM(Tabelle2[[#This Row],[Oct 23 EV]:[Dec 23 EV]])</f>
        <v>#REF!</v>
      </c>
      <c r="MC163" s="198" t="e">
        <f>SUM(Tabelle2[[#This Row],[Jan 24 EV]:[Mar 24 EV]])</f>
        <v>#REF!</v>
      </c>
      <c r="MD163" s="198" t="e">
        <f>SUM(Tabelle2[[#This Row],[Apr 24 EV]:[Jun 24 EV]])</f>
        <v>#REF!</v>
      </c>
      <c r="ME163" s="198" t="e">
        <f>SUM(Tabelle2[[#This Row],[Jul 24 EV]:[Sep 24 EV]])</f>
        <v>#REF!</v>
      </c>
      <c r="MF163" s="198" t="e">
        <f>SUM(Tabelle2[[#This Row],[Oct 24 EV]:[Dec 24 EV]])</f>
        <v>#REF!</v>
      </c>
      <c r="MG163" s="68">
        <v>0</v>
      </c>
      <c r="MH163" s="68">
        <v>0</v>
      </c>
      <c r="MI163" s="68">
        <v>0</v>
      </c>
      <c r="MJ163" s="68">
        <v>0</v>
      </c>
      <c r="MK163" s="68">
        <v>0</v>
      </c>
      <c r="ML163" s="68">
        <v>0</v>
      </c>
      <c r="MM163" s="68">
        <v>0</v>
      </c>
      <c r="MN163" s="68">
        <v>0</v>
      </c>
      <c r="MO163" s="68">
        <v>0</v>
      </c>
      <c r="MP163" s="98">
        <v>0</v>
      </c>
      <c r="MQ163" s="98" t="e">
        <f>$AS163*2.204623/#REF!*$AP163*HU163</f>
        <v>#REF!</v>
      </c>
      <c r="MR163" s="98" t="e">
        <f>$AT163*2.204623/#REF!*$AP163*HV163</f>
        <v>#REF!</v>
      </c>
      <c r="MS163" s="98">
        <v>0</v>
      </c>
      <c r="MT163" s="98">
        <v>0</v>
      </c>
      <c r="MU163" s="98">
        <v>0</v>
      </c>
      <c r="MV163" s="98">
        <f>SUM(Tabelle2[[#This Row],[Jan 22 EV]:[Dec 22 EV]])</f>
        <v>0</v>
      </c>
      <c r="MW163" s="98" t="e">
        <f>SUM(Tabelle2[[#This Row],[Jan 23 EV]:[Dec 23 EV]])</f>
        <v>#REF!</v>
      </c>
      <c r="MX163" s="98" t="e">
        <f>SUM(Tabelle2[[#This Row],[Jan 24 EV]:[Dec 24 EV]])</f>
        <v>#REF!</v>
      </c>
      <c r="MY163" s="98">
        <f t="shared" si="95"/>
        <v>0</v>
      </c>
      <c r="MZ163" s="98">
        <f t="shared" si="96"/>
        <v>0</v>
      </c>
      <c r="NA163" s="98">
        <f t="shared" si="97"/>
        <v>0</v>
      </c>
      <c r="NB163" s="98">
        <f t="shared" si="98"/>
        <v>0</v>
      </c>
      <c r="NC163" s="52">
        <v>0</v>
      </c>
      <c r="ND163" s="52">
        <v>0</v>
      </c>
      <c r="NE163" s="52">
        <v>0</v>
      </c>
      <c r="NF163" s="52">
        <v>0</v>
      </c>
      <c r="NG163" s="52">
        <v>0</v>
      </c>
      <c r="NH163" s="52">
        <v>0</v>
      </c>
      <c r="NI163" s="52">
        <v>0</v>
      </c>
      <c r="NJ163" s="52">
        <v>0</v>
      </c>
      <c r="NK163" s="52">
        <v>0</v>
      </c>
      <c r="NL163" s="52">
        <v>0</v>
      </c>
      <c r="NM163" s="52">
        <v>0</v>
      </c>
      <c r="NN163" s="52">
        <v>0</v>
      </c>
      <c r="NO163" s="198">
        <f t="shared" si="102"/>
        <v>0</v>
      </c>
      <c r="NP163" s="198">
        <f t="shared" si="103"/>
        <v>0</v>
      </c>
      <c r="NQ163" s="198">
        <f t="shared" si="104"/>
        <v>0</v>
      </c>
      <c r="NR163" s="198">
        <f t="shared" si="105"/>
        <v>0</v>
      </c>
      <c r="NS163" s="198">
        <f t="shared" si="106"/>
        <v>0</v>
      </c>
      <c r="NT163" s="198">
        <v>0</v>
      </c>
      <c r="NU163" s="198">
        <v>0</v>
      </c>
      <c r="NV163" s="198">
        <v>0</v>
      </c>
      <c r="NW163" s="198">
        <v>0</v>
      </c>
      <c r="NX163" s="198">
        <v>0</v>
      </c>
      <c r="NY163" s="198">
        <v>0</v>
      </c>
      <c r="NZ163" s="198">
        <v>0</v>
      </c>
      <c r="OA163" s="198">
        <v>0</v>
      </c>
      <c r="OB163" s="198">
        <v>0</v>
      </c>
      <c r="OC163" s="198">
        <v>0</v>
      </c>
      <c r="OD163" s="198">
        <v>0</v>
      </c>
      <c r="OE163" s="198">
        <v>0</v>
      </c>
      <c r="OF163" s="198">
        <f>SUM(Tabelle2[[#This Row],[Jan 23 B EV]:[Mar 23 B EV]])</f>
        <v>0</v>
      </c>
      <c r="OG163" s="198">
        <f>SUM(Tabelle2[[#This Row],[Apr 23 B EV]:[Jun 23 B EV]])</f>
        <v>0</v>
      </c>
      <c r="OH163" s="198">
        <f>SUM(Tabelle2[[#This Row],[Jul 23 B EV]:[Sep 23 B EV]])</f>
        <v>0</v>
      </c>
      <c r="OI163" s="198">
        <f>SUM(Tabelle2[[#This Row],[Oct 23 B EV]:[Dec 23 B EV]])</f>
        <v>0</v>
      </c>
      <c r="OJ163" s="198">
        <f>SUM(Tabelle2[[#This Row],[Jan 23 B EV]:[Dec 23 B EV]])</f>
        <v>0</v>
      </c>
      <c r="OK163" s="68"/>
      <c r="OL163" s="68"/>
      <c r="OM163" s="43" t="s">
        <v>973</v>
      </c>
      <c r="ON163" s="43">
        <v>0</v>
      </c>
      <c r="OO163" s="43">
        <v>0</v>
      </c>
      <c r="OP163" s="43">
        <v>0</v>
      </c>
      <c r="OQ163" s="68"/>
      <c r="OR163" s="68"/>
      <c r="OS163" s="68"/>
      <c r="OT163" s="68"/>
      <c r="OU163" s="68"/>
      <c r="OV163" s="68"/>
      <c r="OW163" s="68"/>
      <c r="OX163" s="198">
        <v>0</v>
      </c>
      <c r="OY163" s="198">
        <v>0</v>
      </c>
      <c r="OZ163" s="198">
        <v>0</v>
      </c>
      <c r="PA163" s="198">
        <v>0</v>
      </c>
      <c r="PB163" s="353">
        <v>0</v>
      </c>
      <c r="PC163" s="49" t="s">
        <v>57</v>
      </c>
      <c r="PD163" s="341" t="s">
        <v>40</v>
      </c>
      <c r="PE163" s="3" t="s">
        <v>159</v>
      </c>
      <c r="PF163" s="341" t="s">
        <v>39</v>
      </c>
      <c r="PG163" s="342">
        <v>0</v>
      </c>
      <c r="PH163" s="341">
        <v>0</v>
      </c>
      <c r="PI163" s="30">
        <v>1</v>
      </c>
      <c r="PJ163" s="30" t="s">
        <v>39</v>
      </c>
      <c r="PK163" s="30">
        <v>0</v>
      </c>
      <c r="PL163" s="30"/>
      <c r="PM163" s="334"/>
      <c r="PN163" s="341" t="s">
        <v>972</v>
      </c>
      <c r="PO163" s="334" t="s">
        <v>17</v>
      </c>
      <c r="PP163" s="200">
        <v>2579.1424208577623</v>
      </c>
      <c r="PQ163" s="56">
        <v>2390.5855887510174</v>
      </c>
      <c r="PR163" s="56">
        <v>2563.0833333333335</v>
      </c>
      <c r="PS163" s="56">
        <v>2595</v>
      </c>
      <c r="PT163" s="200">
        <v>2321.6666666666665</v>
      </c>
      <c r="PU163" s="200">
        <v>2229.5416666666665</v>
      </c>
      <c r="PV163" s="200">
        <v>2983.4976851851857</v>
      </c>
      <c r="PW163" s="200">
        <v>3542.4709444775326</v>
      </c>
      <c r="PX163" s="200" t="e">
        <f>IF($PI163=1,SUMIF(#REF!,$PF163,#REF!),SUMIF(#REF!,$PJ163,#REF!))</f>
        <v>#REF!</v>
      </c>
      <c r="PY163" s="200" t="e">
        <f>IF($PI163=1,SUMIF(#REF!,$PF163,#REF!),SUMIF(#REF!,$PJ163,#REF!))</f>
        <v>#REF!</v>
      </c>
      <c r="PZ163" s="200" t="e">
        <f>IF($PI163=1,SUMIF(#REF!,$PF163,#REF!),SUMIF(#REF!,$PJ163,#REF!))</f>
        <v>#REF!</v>
      </c>
      <c r="QA163" s="200" t="e">
        <f>IF($PI163=1,SUMIF(#REF!,$PF163,#REF!),SUMIF(#REF!,$PJ163,#REF!))</f>
        <v>#REF!</v>
      </c>
      <c r="QB163" s="200" t="e">
        <f>IF($PI163=1,SUMIF(#REF!,$PF163,#REF!),SUMIF(#REF!,$PJ163,#REF!))</f>
        <v>#REF!</v>
      </c>
      <c r="QC163" s="200" t="e">
        <f>IF($PI163=1,SUMIF(#REF!,$PF163,#REF!),SUMIF(#REF!,$PJ163,#REF!))</f>
        <v>#REF!</v>
      </c>
      <c r="QD163" s="57">
        <f t="shared" si="99"/>
        <v>14.955503443226366</v>
      </c>
      <c r="QE163" s="57">
        <f t="shared" si="100"/>
        <v>16.034649333333334</v>
      </c>
      <c r="QF163" s="57">
        <f t="shared" si="94"/>
        <v>16.23432</v>
      </c>
      <c r="QG163" s="57">
        <f t="shared" si="101"/>
        <v>14.524346666666666</v>
      </c>
      <c r="QH163" s="57">
        <f t="shared" si="131"/>
        <v>13.948012666666665</v>
      </c>
      <c r="QI163" s="57">
        <f t="shared" si="132"/>
        <v>18.664761518518521</v>
      </c>
      <c r="QJ163" s="57">
        <f>IF(Tabelle2[[#This Row],[Index and Premium Usage]]=1,($AW163*(1+$AZ163))*(PW163*(1+$PG163)+$PH163)/1000,($AW163*(1+$AZ163))*(PW163*(1+$PG163)+$PK163)/1000)</f>
        <v>22.161698228651442</v>
      </c>
      <c r="QK163" s="57" t="e">
        <f>IF($PI163=1,($AW163*(1+$AY163))*(PX163*(1+$PG163)+$PH163)/1000,($AW163*(1+$AZ163))*(PX163*(1+$PG163)+$PK163+Tabelle2[[#This Row],[Premium VW 2023]])/1000)</f>
        <v>#REF!</v>
      </c>
      <c r="QL163" s="57" t="e">
        <f t="shared" si="133"/>
        <v>#REF!</v>
      </c>
      <c r="QM163" s="57" t="e">
        <f t="shared" si="134"/>
        <v>#REF!</v>
      </c>
      <c r="QN163" s="57" t="e">
        <f t="shared" si="135"/>
        <v>#REF!</v>
      </c>
      <c r="QO163" s="57" t="e">
        <f t="shared" si="136"/>
        <v>#REF!</v>
      </c>
      <c r="QP163" s="57" t="e">
        <f t="shared" si="137"/>
        <v>#REF!</v>
      </c>
    </row>
    <row r="164" spans="1:458" ht="15" customHeight="1">
      <c r="A164" s="94" t="s">
        <v>902</v>
      </c>
      <c r="B164" s="94" t="s">
        <v>87</v>
      </c>
      <c r="C164" s="94" t="s">
        <v>1553</v>
      </c>
      <c r="D164" s="2" t="s">
        <v>108</v>
      </c>
      <c r="E164" s="173" t="s">
        <v>304</v>
      </c>
      <c r="F164" s="2" t="s">
        <v>304</v>
      </c>
      <c r="G164" s="2" t="s">
        <v>304</v>
      </c>
      <c r="H164" s="2" t="s">
        <v>1557</v>
      </c>
      <c r="I164" s="188" t="s">
        <v>102</v>
      </c>
      <c r="J164" s="2" t="s">
        <v>367</v>
      </c>
      <c r="K164" s="94" t="s">
        <v>41</v>
      </c>
      <c r="L164" s="94" t="s">
        <v>1137</v>
      </c>
      <c r="M164" s="2" t="s">
        <v>330</v>
      </c>
      <c r="N164" s="2">
        <v>0</v>
      </c>
      <c r="O164" s="64"/>
      <c r="P164" s="3"/>
      <c r="Q164" s="2"/>
      <c r="R164" s="63"/>
      <c r="S164" s="63"/>
      <c r="T164" s="94" t="s">
        <v>1282</v>
      </c>
      <c r="U164" s="63" t="s">
        <v>38</v>
      </c>
      <c r="V164" s="63"/>
      <c r="W164" s="63"/>
      <c r="X164" s="94"/>
      <c r="Y164" s="2" t="s">
        <v>235</v>
      </c>
      <c r="Z164" s="2" t="s">
        <v>261</v>
      </c>
      <c r="AA164" s="2" t="s">
        <v>602</v>
      </c>
      <c r="AB164" s="2">
        <v>0</v>
      </c>
      <c r="AC164" s="2" t="s">
        <v>1245</v>
      </c>
      <c r="AD164" s="63"/>
      <c r="AE164" s="63"/>
      <c r="AF164" s="63" t="s">
        <v>119</v>
      </c>
      <c r="AG164" s="2">
        <v>0</v>
      </c>
      <c r="AH164" s="2">
        <v>0</v>
      </c>
      <c r="AI164" s="2">
        <v>0</v>
      </c>
      <c r="AJ164" s="63" t="s">
        <v>120</v>
      </c>
      <c r="AK164" s="66"/>
      <c r="AL164" s="67"/>
      <c r="AM164" s="67"/>
      <c r="AN164" s="67"/>
      <c r="AO164" s="67"/>
      <c r="AP164" s="67">
        <v>1</v>
      </c>
      <c r="AQ164" s="33"/>
      <c r="AR164" s="37">
        <v>0.19600000000000001</v>
      </c>
      <c r="AS164" s="67">
        <v>0.19600000000000001</v>
      </c>
      <c r="AT164" s="67">
        <v>0.19600000000000001</v>
      </c>
      <c r="AU164" s="67">
        <v>0.19600000000000001</v>
      </c>
      <c r="AV164" s="33">
        <v>0.19600000000000001</v>
      </c>
      <c r="AW164" s="33">
        <v>0.19600000000000001</v>
      </c>
      <c r="AX164" s="193"/>
      <c r="AY164" s="61">
        <v>0</v>
      </c>
      <c r="AZ164" s="61">
        <v>0</v>
      </c>
      <c r="BA164" s="97">
        <v>0</v>
      </c>
      <c r="BB164" s="97">
        <v>0</v>
      </c>
      <c r="BC164" s="97">
        <v>0</v>
      </c>
      <c r="BD164" s="97">
        <v>0</v>
      </c>
      <c r="BE164" s="133">
        <v>0</v>
      </c>
      <c r="BF164" s="133">
        <v>0</v>
      </c>
      <c r="BG164" s="133">
        <v>0</v>
      </c>
      <c r="BH164" s="133">
        <v>0</v>
      </c>
      <c r="BI164" s="133">
        <v>0</v>
      </c>
      <c r="BJ164" s="133">
        <v>0</v>
      </c>
      <c r="BK164" s="133">
        <v>0</v>
      </c>
      <c r="BL164" s="133">
        <v>0</v>
      </c>
      <c r="BM164" s="96">
        <v>52</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5">
        <f>SUM(Tabelle2[[#This Row],[Jan 22 CF]:[Mar 22 CF]])</f>
        <v>0</v>
      </c>
      <c r="CL164" s="95">
        <f>SUM(Tabelle2[[#This Row],[Apr 22 CF]:[Jun 22 CF]])</f>
        <v>0</v>
      </c>
      <c r="CM164" s="95">
        <f>SUM(Tabelle2[[#This Row],[Jul 22 CF]:[Sep 22 CF]])</f>
        <v>0</v>
      </c>
      <c r="CN164" s="95">
        <f>SUM(Tabelle2[[#This Row],[Oct 22 CF]:[Dec 22 CF]])</f>
        <v>0</v>
      </c>
      <c r="CO164" s="95">
        <f>SUM(Tabelle2[[#This Row],[Jan 23 CF]:[Mar 23 CF]])</f>
        <v>52</v>
      </c>
      <c r="CP164" s="95">
        <f>SUM(Tabelle2[[#This Row],[Apr 23 CF]:[Jun 23 CF]])</f>
        <v>0</v>
      </c>
      <c r="CQ164" s="95">
        <f>SUM(Tabelle2[[#This Row],[Jul 23 CF]:[Sep 23 CF]])</f>
        <v>0</v>
      </c>
      <c r="CR164" s="95">
        <f>SUM(Tabelle2[[#This Row],[Oct 23 CF]:[Dec 23 CF]])</f>
        <v>0</v>
      </c>
      <c r="CS164" s="95">
        <f>SUM(Tabelle2[[#This Row],[Jan 24 CF]:[Mar 24 CF]])</f>
        <v>0</v>
      </c>
      <c r="CT164" s="95">
        <f>SUM(Tabelle2[[#This Row],[Apr 24 CF]:[Jun 24 CF]])</f>
        <v>0</v>
      </c>
      <c r="CU164" s="95">
        <f>SUM(Tabelle2[[#This Row],[Jul 24 CF]:[Sep 24 CF]])</f>
        <v>0</v>
      </c>
      <c r="CV164" s="95">
        <f>SUM(Tabelle2[[#This Row],[Oct 24 CF]:[Dec 24 CF]])</f>
        <v>0</v>
      </c>
      <c r="CW164" s="98">
        <v>0</v>
      </c>
      <c r="CX164" s="275">
        <v>104</v>
      </c>
      <c r="CY164" s="98">
        <v>0</v>
      </c>
      <c r="CZ164" s="52">
        <v>0</v>
      </c>
      <c r="DA164" s="52">
        <f>SUM(Tabelle2[[#This Row],[Jan 22 CF]:[Dec 22 CF]])</f>
        <v>0</v>
      </c>
      <c r="DB164" s="98">
        <f>SUM(Tabelle2[[#This Row],[Jan 23 CF]:[Dec 23 CF]])</f>
        <v>52</v>
      </c>
      <c r="DC164" s="98">
        <f>SUM(Tabelle2[[#This Row],[Jan 24 CF]:[Dec 24 CF]])</f>
        <v>0</v>
      </c>
      <c r="DD164" s="98">
        <v>0</v>
      </c>
      <c r="DE164" s="98">
        <v>0</v>
      </c>
      <c r="DF164" s="98">
        <v>0</v>
      </c>
      <c r="DG164" s="98">
        <v>0</v>
      </c>
      <c r="DH164" s="98">
        <v>0</v>
      </c>
      <c r="DI164" s="98">
        <v>0</v>
      </c>
      <c r="DJ164" s="98">
        <v>0</v>
      </c>
      <c r="DK164" s="98">
        <v>0</v>
      </c>
      <c r="DL164" s="98">
        <v>0</v>
      </c>
      <c r="DM164" s="98">
        <v>0</v>
      </c>
      <c r="DN164" s="95"/>
      <c r="DO164" s="95"/>
      <c r="DP164" s="226">
        <v>0.95</v>
      </c>
      <c r="DQ164" s="226">
        <v>0.92500000000000004</v>
      </c>
      <c r="DR164" s="226">
        <v>0.8</v>
      </c>
      <c r="DS164" s="226">
        <v>0.85</v>
      </c>
      <c r="DT164" s="226">
        <v>0.9</v>
      </c>
      <c r="DU164" s="226">
        <v>0.9</v>
      </c>
      <c r="DV164" s="226">
        <v>0.9</v>
      </c>
      <c r="DW164" s="226">
        <v>0.9</v>
      </c>
      <c r="DX164" s="226">
        <v>0.9</v>
      </c>
      <c r="DY164" s="226">
        <v>0.9</v>
      </c>
      <c r="DZ164" s="226">
        <v>0.9</v>
      </c>
      <c r="EA164" s="226">
        <v>0.88</v>
      </c>
      <c r="EB164" s="226">
        <v>0.9</v>
      </c>
      <c r="EC164" s="226">
        <v>0.93</v>
      </c>
      <c r="ED164" s="226">
        <v>0.93</v>
      </c>
      <c r="EE164" s="226">
        <v>0.9</v>
      </c>
      <c r="EF164" s="316">
        <v>0.9</v>
      </c>
      <c r="EG164" s="316">
        <v>0.9</v>
      </c>
      <c r="EH164" s="316">
        <v>0.9</v>
      </c>
      <c r="EI164" s="226">
        <v>0.95</v>
      </c>
      <c r="EJ164" s="226">
        <v>0.95</v>
      </c>
      <c r="EK164" s="226">
        <v>0.95</v>
      </c>
      <c r="EL164" s="226">
        <v>0.97499999999999998</v>
      </c>
      <c r="EM164" s="226">
        <v>0.95</v>
      </c>
      <c r="EN164" s="226">
        <v>0.9</v>
      </c>
      <c r="EO164" s="226">
        <v>0.9</v>
      </c>
      <c r="EP164" s="226">
        <v>0.9</v>
      </c>
      <c r="EQ164" s="226">
        <v>0.9</v>
      </c>
      <c r="ER164" s="226">
        <v>0.9</v>
      </c>
      <c r="ES164" s="226">
        <v>0.9</v>
      </c>
      <c r="ET164" s="226">
        <v>0.9</v>
      </c>
      <c r="EU164" s="226">
        <v>0.9</v>
      </c>
      <c r="EV164" s="226">
        <v>0.9</v>
      </c>
      <c r="EW164" s="226">
        <v>0.9</v>
      </c>
      <c r="EX164" s="226">
        <v>0.9</v>
      </c>
      <c r="EY164" s="226">
        <v>0.9</v>
      </c>
      <c r="EZ164" s="316">
        <v>0.9</v>
      </c>
      <c r="FA164" s="226">
        <v>0.9</v>
      </c>
      <c r="FB164" s="226">
        <v>0.9</v>
      </c>
      <c r="FC164" s="226">
        <v>0.9</v>
      </c>
      <c r="FD164" s="226">
        <v>0.9</v>
      </c>
      <c r="FE164" s="226">
        <v>0.9</v>
      </c>
      <c r="FF164" s="226">
        <v>0.9</v>
      </c>
      <c r="FG164" s="226">
        <v>0</v>
      </c>
      <c r="FH164" s="226">
        <v>0</v>
      </c>
      <c r="FI164" s="226">
        <v>0</v>
      </c>
      <c r="FJ164" s="226">
        <v>0</v>
      </c>
      <c r="FK164" s="226">
        <v>0</v>
      </c>
      <c r="FL164" s="226">
        <v>0</v>
      </c>
      <c r="FM164" s="195">
        <f t="shared" si="114"/>
        <v>0</v>
      </c>
      <c r="FN164" s="195">
        <f t="shared" si="115"/>
        <v>0</v>
      </c>
      <c r="FO164" s="195">
        <f t="shared" si="116"/>
        <v>0</v>
      </c>
      <c r="FP164" s="195">
        <f t="shared" si="117"/>
        <v>0</v>
      </c>
      <c r="FQ164" s="195">
        <f t="shared" si="118"/>
        <v>0</v>
      </c>
      <c r="FR164" s="195">
        <f t="shared" si="119"/>
        <v>0</v>
      </c>
      <c r="FS164" s="195">
        <f t="shared" si="120"/>
        <v>0</v>
      </c>
      <c r="FT164" s="95">
        <f t="shared" si="121"/>
        <v>0</v>
      </c>
      <c r="FU164" s="95">
        <f t="shared" si="122"/>
        <v>0</v>
      </c>
      <c r="FV164" s="95">
        <f t="shared" si="123"/>
        <v>0</v>
      </c>
      <c r="FW164" s="95">
        <f t="shared" si="124"/>
        <v>0</v>
      </c>
      <c r="FX164" s="95">
        <f t="shared" si="125"/>
        <v>0</v>
      </c>
      <c r="FY164" s="95">
        <f t="shared" si="126"/>
        <v>52</v>
      </c>
      <c r="FZ164" s="95">
        <f t="shared" si="127"/>
        <v>0</v>
      </c>
      <c r="GA164" s="95">
        <f t="shared" si="107"/>
        <v>0</v>
      </c>
      <c r="GB164" s="95">
        <f t="shared" si="108"/>
        <v>0</v>
      </c>
      <c r="GC164" s="95">
        <f t="shared" si="109"/>
        <v>0</v>
      </c>
      <c r="GD164" s="95">
        <f t="shared" si="110"/>
        <v>0</v>
      </c>
      <c r="GE164" s="95">
        <f t="shared" si="111"/>
        <v>0</v>
      </c>
      <c r="GF164" s="95">
        <f t="shared" si="112"/>
        <v>0</v>
      </c>
      <c r="GG164" s="95">
        <f t="shared" si="113"/>
        <v>0</v>
      </c>
      <c r="GH164" s="95">
        <f t="shared" si="128"/>
        <v>0</v>
      </c>
      <c r="GI164" s="95">
        <f>BW164*Tabelle2[[#This Row],[Nov 2023 AF]]</f>
        <v>0</v>
      </c>
      <c r="GJ164" s="95">
        <f>BX164*Tabelle2[[#This Row],[Dec 2023 AF]]</f>
        <v>0</v>
      </c>
      <c r="GK164" s="95">
        <f>BY164*Tabelle2[[#This Row],[Jan 2024 AF]]</f>
        <v>0</v>
      </c>
      <c r="GL164" s="95">
        <f>BZ164*Tabelle2[[#This Row],[Feb 2024 AF]]</f>
        <v>0</v>
      </c>
      <c r="GM164" s="95">
        <f>CA164*Tabelle2[[#This Row],[Mar 2024 AF]]</f>
        <v>0</v>
      </c>
      <c r="GN164" s="95">
        <f>CB164*Tabelle2[[#This Row],[Apr 2024 AF]]</f>
        <v>0</v>
      </c>
      <c r="GO164" s="95">
        <f>CC164*Tabelle2[[#This Row],[May 2024 AF]]</f>
        <v>0</v>
      </c>
      <c r="GP164" s="95">
        <f>CD164*Tabelle2[[#This Row],[Jun 2024 AF]]</f>
        <v>0</v>
      </c>
      <c r="GQ164" s="95">
        <f>CE164*Tabelle2[[#This Row],[Jul 2024 AF]]</f>
        <v>0</v>
      </c>
      <c r="GR164" s="95">
        <f>CF164*Tabelle2[[#This Row],[Aug 2024 AF]]</f>
        <v>0</v>
      </c>
      <c r="GS164" s="95">
        <f>CG164*Tabelle2[[#This Row],[Sep 2024 AF]]</f>
        <v>0</v>
      </c>
      <c r="GT164" s="95">
        <f>CH164*Tabelle2[[#This Row],[Oct 2024 AF]]</f>
        <v>0</v>
      </c>
      <c r="GU164" s="95">
        <f>CI164*Tabelle2[[#This Row],[Nov 2024 AF]]</f>
        <v>0</v>
      </c>
      <c r="GV164" s="95">
        <f>CJ164*Tabelle2[[#This Row],[Dec 2024 AF]]</f>
        <v>0</v>
      </c>
      <c r="GW164" s="95">
        <f>SUM(Tabelle2[[#This Row],[Jan 22 NF]:[Mar 22 NF]])</f>
        <v>0</v>
      </c>
      <c r="GX164" s="95">
        <f>SUM(Tabelle2[[#This Row],[Apr 22 NF]:[Jun 22 NF]])</f>
        <v>0</v>
      </c>
      <c r="GY164" s="95">
        <f>SUM(Tabelle2[[#This Row],[Jul 22 NF]:[Sep 22 NF]])</f>
        <v>0</v>
      </c>
      <c r="GZ164" s="95">
        <f>SUM(Tabelle2[[#This Row],[Oct 22 NF]:[Dec 22 NF]])</f>
        <v>0</v>
      </c>
      <c r="HA164" s="98">
        <f>SUM(Tabelle2[[#This Row],[Jan 23 NF]:[Mar 23 NF]])</f>
        <v>52</v>
      </c>
      <c r="HB164" s="98">
        <f>SUM(Tabelle2[[#This Row],[Apr 23 NF]:[Jun 23 NF]])</f>
        <v>0</v>
      </c>
      <c r="HC164" s="98">
        <f>SUM(Tabelle2[[#This Row],[Jul 23 NF]:[Sep 23 NF]])</f>
        <v>0</v>
      </c>
      <c r="HD164" s="98">
        <f>SUM(Tabelle2[[#This Row],[Oct 23 NF]:[Dec 23 NF]])</f>
        <v>0</v>
      </c>
      <c r="HE164" s="95">
        <f>SUM(Tabelle2[[#This Row],[Jan 24 NF]:[Mar 24 NF]])</f>
        <v>0</v>
      </c>
      <c r="HF164" s="98">
        <f>SUM(Tabelle2[[#This Row],[Apr 24 NF]:[Jun 24 NF]])</f>
        <v>0</v>
      </c>
      <c r="HG164" s="98">
        <f>SUM(Tabelle2[[#This Row],[Jul 24 NF]:[Sep 24 NF]])</f>
        <v>0</v>
      </c>
      <c r="HH164" s="98">
        <f>SUM(Tabelle2[[#This Row],[Oct 24 NF]:[Dec 24 NF]])</f>
        <v>0</v>
      </c>
      <c r="HI164" s="95">
        <v>0</v>
      </c>
      <c r="HJ164" s="95">
        <v>0</v>
      </c>
      <c r="HK164" s="95">
        <v>0</v>
      </c>
      <c r="HL164" s="95">
        <v>0</v>
      </c>
      <c r="HM164" s="95">
        <v>0</v>
      </c>
      <c r="HN164" s="95">
        <v>0</v>
      </c>
      <c r="HO164" s="95">
        <v>0</v>
      </c>
      <c r="HP164" s="95">
        <v>0</v>
      </c>
      <c r="HQ164" s="95">
        <v>0</v>
      </c>
      <c r="HR164" s="95">
        <v>0</v>
      </c>
      <c r="HS164" s="95">
        <v>0</v>
      </c>
      <c r="HT164" s="95">
        <v>1553</v>
      </c>
      <c r="HU164" s="95">
        <v>438</v>
      </c>
      <c r="HV164" s="98">
        <v>0</v>
      </c>
      <c r="HW164" s="98">
        <v>104</v>
      </c>
      <c r="HX164" s="98">
        <v>0</v>
      </c>
      <c r="HY164" s="98">
        <v>0</v>
      </c>
      <c r="HZ164" s="98">
        <f>SUM(Tabelle2[[#This Row],[Jan 22 NF]:[Dec 22 NF]])</f>
        <v>0</v>
      </c>
      <c r="IA164" s="98">
        <f>SUM(Tabelle2[[#This Row],[Jan 23 NF]:[Dec 23 NF]])</f>
        <v>52</v>
      </c>
      <c r="IB164" s="98">
        <f>SUM(Tabelle2[[#This Row],[Jan 24 NF]:[Dec 24 NF]])</f>
        <v>0</v>
      </c>
      <c r="IC164" s="98">
        <f>IFERROR(Tabelle2[[#This Row],[2025 CF]]*Tabelle2[[#This Row],[2025 AF]],0)</f>
        <v>0</v>
      </c>
      <c r="ID164" s="98">
        <f>IFERROR(Tabelle2[[#This Row],[2026 CF]]*Tabelle2[[#This Row],[2026 AF]],0)</f>
        <v>0</v>
      </c>
      <c r="IE164" s="98">
        <f>IFERROR(Tabelle2[[#This Row],[2027 CF]]*Tabelle2[[#This Row],[2027 AF]],0)</f>
        <v>0</v>
      </c>
      <c r="IF164" s="98">
        <f>IFERROR(Tabelle2[[#This Row],[2028 CF]]*Tabelle2[[#This Row],[2028 AF]],0)</f>
        <v>0</v>
      </c>
      <c r="IG164" s="98">
        <f>IFERROR(Tabelle2[[#This Row],[2029 CF]]*Tabelle2[[#This Row],[2029 AF]],0)</f>
        <v>0</v>
      </c>
      <c r="IH164" s="98">
        <f>IFERROR(Tabelle2[[#This Row],[2030 CF]]*Tabelle2[[#This Row],[2030 AF]],0)</f>
        <v>0</v>
      </c>
      <c r="II164" s="98">
        <f>IFERROR(Tabelle2[[#This Row],[2031 CF]]*Tabelle2[[#This Row],[2031 AF]],0)</f>
        <v>0</v>
      </c>
      <c r="IJ164" s="98">
        <f>IFERROR(Tabelle2[[#This Row],[2032 CF]]*Tabelle2[[#This Row],[2032 AF]],0)</f>
        <v>0</v>
      </c>
      <c r="IK164" s="98">
        <f>IFERROR(Tabelle2[[#This Row],[2033 CF]]*Tabelle2[[#This Row],[2033 AF]],0)</f>
        <v>0</v>
      </c>
      <c r="IL164" s="98">
        <f>IFERROR(Tabelle2[[#This Row],[2034 CF]]*Tabelle2[[#This Row],[2034 AF]],0)</f>
        <v>0</v>
      </c>
      <c r="IM164" s="98">
        <f>IFERROR(Tabelle2[[#This Row],[2035 CF]]*Tabelle2[[#This Row],[2035 AF]],0)</f>
        <v>0</v>
      </c>
      <c r="IN164" s="51">
        <v>0</v>
      </c>
      <c r="IO164" s="51">
        <v>0</v>
      </c>
      <c r="IP164" s="51">
        <v>0</v>
      </c>
      <c r="IQ164" s="51">
        <v>0</v>
      </c>
      <c r="IR164" s="51">
        <v>0</v>
      </c>
      <c r="IS164" s="51">
        <v>0</v>
      </c>
      <c r="IT164" s="51">
        <v>0</v>
      </c>
      <c r="IU164" s="51">
        <v>0</v>
      </c>
      <c r="IV164" s="51">
        <v>0</v>
      </c>
      <c r="IW164" s="51">
        <v>0</v>
      </c>
      <c r="IX164" s="51">
        <v>0</v>
      </c>
      <c r="IY164" s="51">
        <v>0</v>
      </c>
      <c r="IZ164" s="199">
        <v>0</v>
      </c>
      <c r="JA164" s="199">
        <v>0</v>
      </c>
      <c r="JB164" s="199">
        <v>0</v>
      </c>
      <c r="JC164" s="199">
        <v>0</v>
      </c>
      <c r="JD164" s="199">
        <v>0</v>
      </c>
      <c r="JE164" s="196">
        <v>0</v>
      </c>
      <c r="JF164" s="196">
        <v>0</v>
      </c>
      <c r="JG164" s="196">
        <v>0</v>
      </c>
      <c r="JH164" s="196">
        <v>0</v>
      </c>
      <c r="JI164" s="196">
        <v>0</v>
      </c>
      <c r="JJ164" s="196">
        <v>0</v>
      </c>
      <c r="JK164" s="196">
        <v>0</v>
      </c>
      <c r="JL164" s="196">
        <v>0</v>
      </c>
      <c r="JM164" s="196">
        <v>0</v>
      </c>
      <c r="JN164" s="196">
        <v>0</v>
      </c>
      <c r="JO164" s="196">
        <v>0</v>
      </c>
      <c r="JP164" s="196">
        <v>0</v>
      </c>
      <c r="JQ164" s="196">
        <f>SUM(Tabelle2[[#This Row],[Jan-23B]:[Mar-23B]])</f>
        <v>0</v>
      </c>
      <c r="JR164" s="196">
        <f>SUM(Tabelle2[[#This Row],[Apr-23B]:[Jun-23B]])</f>
        <v>0</v>
      </c>
      <c r="JS164" s="196">
        <f>SUM(Tabelle2[[#This Row],[Jul-23B]:[Sep-23B]])</f>
        <v>0</v>
      </c>
      <c r="JT164" s="196">
        <f>SUM(Tabelle2[[#This Row],[Oct-23B]:[Dec-23B]])</f>
        <v>0</v>
      </c>
      <c r="JU164" s="196">
        <f>SUM(Tabelle2[[#This Row],[1Q23 B1]:[4Q23 B]])</f>
        <v>0</v>
      </c>
      <c r="JV164" s="196">
        <v>0</v>
      </c>
      <c r="JW164" s="196">
        <v>0</v>
      </c>
      <c r="JX164" s="196">
        <v>0</v>
      </c>
      <c r="JY164" s="196">
        <v>0</v>
      </c>
      <c r="JZ164" s="196">
        <v>0</v>
      </c>
      <c r="KA164" s="196">
        <v>0</v>
      </c>
      <c r="KB164" s="196">
        <v>0</v>
      </c>
      <c r="KC164" s="196">
        <v>0</v>
      </c>
      <c r="KD164" s="196">
        <v>0</v>
      </c>
      <c r="KE164" s="196">
        <v>0</v>
      </c>
      <c r="KF164" s="196" t="str">
        <f>IF(SUM(Tabelle2[[#This Row],[2018 NF]:[2028 NF]],Tabelle2[[#This Row],[2023 B]])&gt;0,"yes","no")</f>
        <v>yes</v>
      </c>
      <c r="KG164" s="196" t="str">
        <f>IFERROR(INDEX(Tabelle2[[#Headers],[2005 NF]:[2034 NF]],MATCH(TRUE,INDEX(Tabelle2[[#This Row],[2005 NF]:[2034 NF]]&gt;1000,),0)),0)</f>
        <v>2016 NF</v>
      </c>
      <c r="KH164" s="196" t="str">
        <f>IFERROR(LOOKUP(2,1/(Tabelle2[[#This Row],[2005 NF]:[2035 NF]]&gt;1000),Tabelle2[[#Headers],[2005 NF]:[2035 NF]]),0)</f>
        <v>2016 NF</v>
      </c>
      <c r="KI164" s="196">
        <f>SUM(Tabelle2[[#This Row],[Jan 23 NF]:[Mar 23 NF]])</f>
        <v>52</v>
      </c>
      <c r="KJ164" s="196">
        <f>SUM(Tabelle2[[#This Row],[Jan-23B]:[Mar-23B]])</f>
        <v>0</v>
      </c>
      <c r="KK164" s="52">
        <v>0</v>
      </c>
      <c r="KL164" s="52">
        <v>0</v>
      </c>
      <c r="KM164" s="52">
        <v>0</v>
      </c>
      <c r="KN164" s="52">
        <v>0</v>
      </c>
      <c r="KO164" s="52">
        <v>0</v>
      </c>
      <c r="KP164" s="52">
        <v>0</v>
      </c>
      <c r="KQ164" s="52">
        <v>0</v>
      </c>
      <c r="KR164" s="52">
        <v>0</v>
      </c>
      <c r="KS164" s="52">
        <v>0</v>
      </c>
      <c r="KT164" s="52">
        <v>0</v>
      </c>
      <c r="KU164" s="52">
        <v>0</v>
      </c>
      <c r="KV164" s="52">
        <v>0</v>
      </c>
      <c r="KW164" s="52">
        <v>0.7489839205333334</v>
      </c>
      <c r="KX164" s="52">
        <v>0</v>
      </c>
      <c r="KY164" s="52">
        <v>0</v>
      </c>
      <c r="KZ164" s="52">
        <v>0</v>
      </c>
      <c r="LA164" s="52" t="e">
        <f>$AV164*2.204623/#REF!*$AP164*Tabelle2[[#This Row],[May 23 NF]]</f>
        <v>#REF!</v>
      </c>
      <c r="LB164" s="52" t="e">
        <f>$AV164*2.204623/#REF!*$AP164*Tabelle2[[#This Row],[Jun 23 NF]]</f>
        <v>#REF!</v>
      </c>
      <c r="LC164" s="52" t="e">
        <f>$AV164*2.204623/#REF!*$AP164*Tabelle2[[#This Row],[Jul 23 NF]]</f>
        <v>#REF!</v>
      </c>
      <c r="LD164" s="52" t="e">
        <f>$AV164*2.204623/#REF!*$AP164*Tabelle2[[#This Row],[Aug 23 NF]]</f>
        <v>#REF!</v>
      </c>
      <c r="LE164" s="52" t="e">
        <f>$AV164*2.204623/#REF!*$AP164*Tabelle2[[#This Row],[Sep 23 NF]]</f>
        <v>#REF!</v>
      </c>
      <c r="LF164" s="52" t="e">
        <f>$AV164*2.204623/#REF!*$AP164*Tabelle2[[#This Row],[Oct 23 NF]]</f>
        <v>#REF!</v>
      </c>
      <c r="LG164" s="52" t="e">
        <f>$AV164*2.204623/#REF!*$AP164*Tabelle2[[#This Row],[Nov 23 NF]]</f>
        <v>#REF!</v>
      </c>
      <c r="LH164" s="52" t="e">
        <f>$AV164*2.204623/#REF!*$AP164*Tabelle2[[#This Row],[Dec 23 NF]]</f>
        <v>#REF!</v>
      </c>
      <c r="LI164" s="52" t="e">
        <f>$AV164*2.204623/#REF!*$AP164*Tabelle2[[#This Row],[Jan 24 NF]]</f>
        <v>#REF!</v>
      </c>
      <c r="LJ164" s="52" t="e">
        <f>$AV164*2.204623/#REF!*$AP164*Tabelle2[[#This Row],[Feb 24 NF]]</f>
        <v>#REF!</v>
      </c>
      <c r="LK164" s="52" t="e">
        <f>$AV164*2.204623/#REF!*$AP164*Tabelle2[[#This Row],[Mar 24 NF]]</f>
        <v>#REF!</v>
      </c>
      <c r="LL164" s="52" t="e">
        <f>$AV164*2.204623/#REF!*$AP164*Tabelle2[[#This Row],[Apr 24 NF]]</f>
        <v>#REF!</v>
      </c>
      <c r="LM164" s="52" t="e">
        <f>$AV164*2.204623/#REF!*$AP164*Tabelle2[[#This Row],[May 24 NF]]</f>
        <v>#REF!</v>
      </c>
      <c r="LN164" s="52" t="e">
        <f>$AV164*2.204623/#REF!*$AP164*Tabelle2[[#This Row],[Jun 24 NF]]</f>
        <v>#REF!</v>
      </c>
      <c r="LO164" s="52" t="e">
        <f>$AV164*2.204623/#REF!*$AP164*Tabelle2[[#This Row],[Jul 24 NF]]</f>
        <v>#REF!</v>
      </c>
      <c r="LP164" s="52" t="e">
        <f>$AV164*2.204623/#REF!*$AP164*Tabelle2[[#This Row],[Aug 24 NF]]</f>
        <v>#REF!</v>
      </c>
      <c r="LQ164" s="52" t="e">
        <f>$AV164*2.204623/#REF!*$AP164*Tabelle2[[#This Row],[Sep 24 NF]]</f>
        <v>#REF!</v>
      </c>
      <c r="LR164" s="52" t="e">
        <f>$AV164*2.204623/#REF!*$AP164*Tabelle2[[#This Row],[Oct 24 NF]]</f>
        <v>#REF!</v>
      </c>
      <c r="LS164" s="52" t="e">
        <f>$AV164*2.204623/#REF!*$AP164*Tabelle2[[#This Row],[Nov 24 NF]]</f>
        <v>#REF!</v>
      </c>
      <c r="LT164" s="52" t="e">
        <f>$AV164*2.204623/#REF!*$AP164*Tabelle2[[#This Row],[Dec 24 NF]]</f>
        <v>#REF!</v>
      </c>
      <c r="LU164" s="198">
        <f>SUM(Tabelle2[[#This Row],[Jan 22 EV]:[Mar 22 EV]])</f>
        <v>0</v>
      </c>
      <c r="LV164" s="198">
        <f>SUM(Tabelle2[[#This Row],[Apr 22 EV]:[Jun 22 EV]])</f>
        <v>0</v>
      </c>
      <c r="LW164" s="198">
        <f>SUM(Tabelle2[[#This Row],[Jul 22 EV]:[Sep 22 EV]])</f>
        <v>0</v>
      </c>
      <c r="LX164" s="198">
        <f>SUM(Tabelle2[[#This Row],[Oct 22 EV]:[Dec 22 EV]])</f>
        <v>0</v>
      </c>
      <c r="LY164" s="198">
        <f>SUM(Tabelle2[[#This Row],[Jan 23 EV]:[Mar 23 EV]])</f>
        <v>0.7489839205333334</v>
      </c>
      <c r="LZ164" s="198" t="e">
        <f>SUM(Tabelle2[[#This Row],[Apr 23 EV]:[Jun 23 EV]])</f>
        <v>#REF!</v>
      </c>
      <c r="MA164" s="198" t="e">
        <f>SUM(Tabelle2[[#This Row],[Jul 23 EV]:[Sep 23 EV]])</f>
        <v>#REF!</v>
      </c>
      <c r="MB164" s="198" t="e">
        <f>SUM(Tabelle2[[#This Row],[Oct 23 EV]:[Dec 23 EV]])</f>
        <v>#REF!</v>
      </c>
      <c r="MC164" s="198" t="e">
        <f>SUM(Tabelle2[[#This Row],[Jan 24 EV]:[Mar 24 EV]])</f>
        <v>#REF!</v>
      </c>
      <c r="MD164" s="198" t="e">
        <f>SUM(Tabelle2[[#This Row],[Apr 24 EV]:[Jun 24 EV]])</f>
        <v>#REF!</v>
      </c>
      <c r="ME164" s="198" t="e">
        <f>SUM(Tabelle2[[#This Row],[Jul 24 EV]:[Sep 24 EV]])</f>
        <v>#REF!</v>
      </c>
      <c r="MF164" s="198" t="e">
        <f>SUM(Tabelle2[[#This Row],[Oct 24 EV]:[Dec 24 EV]])</f>
        <v>#REF!</v>
      </c>
      <c r="MG164" s="68">
        <v>0</v>
      </c>
      <c r="MH164" s="68">
        <v>0</v>
      </c>
      <c r="MI164" s="68">
        <v>0</v>
      </c>
      <c r="MJ164" s="68">
        <v>0</v>
      </c>
      <c r="MK164" s="68">
        <v>0</v>
      </c>
      <c r="ML164" s="68">
        <v>0</v>
      </c>
      <c r="MM164" s="68">
        <v>0</v>
      </c>
      <c r="MN164" s="68">
        <v>0</v>
      </c>
      <c r="MO164" s="68">
        <v>0</v>
      </c>
      <c r="MP164" s="98">
        <v>22.368692857466669</v>
      </c>
      <c r="MQ164" s="98" t="e">
        <f>$AS164*2.204623/#REF!*$AP164*HU164</f>
        <v>#REF!</v>
      </c>
      <c r="MR164" s="98" t="e">
        <f>$AT164*2.204623/#REF!*$AP164*HV164</f>
        <v>#REF!</v>
      </c>
      <c r="MS164" s="98">
        <v>1.4979678410666668</v>
      </c>
      <c r="MT164" s="98">
        <v>0</v>
      </c>
      <c r="MU164" s="98">
        <v>0</v>
      </c>
      <c r="MV164" s="98">
        <f>SUM(Tabelle2[[#This Row],[Jan 22 EV]:[Dec 22 EV]])</f>
        <v>0</v>
      </c>
      <c r="MW164" s="98" t="e">
        <f>SUM(Tabelle2[[#This Row],[Jan 23 EV]:[Dec 23 EV]])</f>
        <v>#REF!</v>
      </c>
      <c r="MX164" s="98" t="e">
        <f>SUM(Tabelle2[[#This Row],[Jan 24 EV]:[Dec 24 EV]])</f>
        <v>#REF!</v>
      </c>
      <c r="MY164" s="98">
        <f t="shared" si="95"/>
        <v>0</v>
      </c>
      <c r="MZ164" s="98">
        <f t="shared" si="96"/>
        <v>0</v>
      </c>
      <c r="NA164" s="98">
        <f t="shared" si="97"/>
        <v>0</v>
      </c>
      <c r="NB164" s="98">
        <f t="shared" si="98"/>
        <v>0</v>
      </c>
      <c r="NC164" s="52">
        <v>0</v>
      </c>
      <c r="ND164" s="52">
        <v>0</v>
      </c>
      <c r="NE164" s="52">
        <v>0</v>
      </c>
      <c r="NF164" s="52">
        <v>0</v>
      </c>
      <c r="NG164" s="52">
        <v>0</v>
      </c>
      <c r="NH164" s="52">
        <v>0</v>
      </c>
      <c r="NI164" s="52">
        <v>0</v>
      </c>
      <c r="NJ164" s="52">
        <v>0</v>
      </c>
      <c r="NK164" s="52">
        <v>0</v>
      </c>
      <c r="NL164" s="52">
        <v>0</v>
      </c>
      <c r="NM164" s="52">
        <v>0</v>
      </c>
      <c r="NN164" s="52">
        <v>0</v>
      </c>
      <c r="NO164" s="198">
        <f t="shared" si="102"/>
        <v>0</v>
      </c>
      <c r="NP164" s="198">
        <f t="shared" si="103"/>
        <v>0</v>
      </c>
      <c r="NQ164" s="198">
        <f t="shared" si="104"/>
        <v>0</v>
      </c>
      <c r="NR164" s="198">
        <f t="shared" si="105"/>
        <v>0</v>
      </c>
      <c r="NS164" s="198">
        <f t="shared" si="106"/>
        <v>0</v>
      </c>
      <c r="NT164" s="198">
        <v>0</v>
      </c>
      <c r="NU164" s="198">
        <v>0</v>
      </c>
      <c r="NV164" s="198">
        <v>0</v>
      </c>
      <c r="NW164" s="198">
        <v>0</v>
      </c>
      <c r="NX164" s="198">
        <v>0</v>
      </c>
      <c r="NY164" s="198">
        <v>0</v>
      </c>
      <c r="NZ164" s="198">
        <v>0</v>
      </c>
      <c r="OA164" s="198">
        <v>0</v>
      </c>
      <c r="OB164" s="198">
        <v>0</v>
      </c>
      <c r="OC164" s="198">
        <v>0</v>
      </c>
      <c r="OD164" s="198">
        <v>0</v>
      </c>
      <c r="OE164" s="198">
        <v>0</v>
      </c>
      <c r="OF164" s="198">
        <f>SUM(Tabelle2[[#This Row],[Jan 23 B EV]:[Mar 23 B EV]])</f>
        <v>0</v>
      </c>
      <c r="OG164" s="198">
        <f>SUM(Tabelle2[[#This Row],[Apr 23 B EV]:[Jun 23 B EV]])</f>
        <v>0</v>
      </c>
      <c r="OH164" s="198">
        <f>SUM(Tabelle2[[#This Row],[Jul 23 B EV]:[Sep 23 B EV]])</f>
        <v>0</v>
      </c>
      <c r="OI164" s="198">
        <f>SUM(Tabelle2[[#This Row],[Oct 23 B EV]:[Dec 23 B EV]])</f>
        <v>0</v>
      </c>
      <c r="OJ164" s="198">
        <f>SUM(Tabelle2[[#This Row],[Jan 23 B EV]:[Dec 23 B EV]])</f>
        <v>0</v>
      </c>
      <c r="OK164" s="68"/>
      <c r="OL164" s="68"/>
      <c r="OM164" s="43" t="s">
        <v>959</v>
      </c>
      <c r="ON164" s="43" t="s">
        <v>975</v>
      </c>
      <c r="OO164" s="43">
        <v>0</v>
      </c>
      <c r="OP164" s="43">
        <v>0</v>
      </c>
      <c r="OQ164" s="68"/>
      <c r="OR164" s="68"/>
      <c r="OS164" s="68"/>
      <c r="OT164" s="68"/>
      <c r="OU164" s="68"/>
      <c r="OV164" s="68"/>
      <c r="OW164" s="68"/>
      <c r="OX164" s="198" t="s">
        <v>1229</v>
      </c>
      <c r="OY164" s="198" t="s">
        <v>1229</v>
      </c>
      <c r="OZ164" s="198" t="s">
        <v>1229</v>
      </c>
      <c r="PA164" s="198" t="s">
        <v>1229</v>
      </c>
      <c r="PB164" s="353" t="s">
        <v>1229</v>
      </c>
      <c r="PC164" s="130" t="s">
        <v>57</v>
      </c>
      <c r="PD164" s="53" t="s">
        <v>162</v>
      </c>
      <c r="PE164" s="53" t="s">
        <v>159</v>
      </c>
      <c r="PF164" s="53" t="s">
        <v>170</v>
      </c>
      <c r="PG164" s="53">
        <v>0</v>
      </c>
      <c r="PH164" s="53">
        <v>0</v>
      </c>
      <c r="PI164" s="53">
        <v>1</v>
      </c>
      <c r="PJ164" s="53" t="s">
        <v>170</v>
      </c>
      <c r="PK164" s="53">
        <v>0</v>
      </c>
      <c r="PL164" s="53">
        <v>0</v>
      </c>
      <c r="PM164" s="334"/>
      <c r="PN164" s="53" t="s">
        <v>980</v>
      </c>
      <c r="PO164" s="53" t="s">
        <v>43</v>
      </c>
      <c r="PP164" s="200">
        <v>1565.1005573122095</v>
      </c>
      <c r="PQ164" s="56">
        <v>1399.8594792216134</v>
      </c>
      <c r="PR164" s="56">
        <v>1505.8500324776508</v>
      </c>
      <c r="PS164" s="56">
        <v>1413.0627359755019</v>
      </c>
      <c r="PT164" s="200">
        <v>1148.5212668120259</v>
      </c>
      <c r="PU164" s="200">
        <v>1207.4862538513455</v>
      </c>
      <c r="PV164" s="200">
        <v>1959.8980263157889</v>
      </c>
      <c r="PW164" s="200">
        <v>1949.0700624881274</v>
      </c>
      <c r="PX164" s="200" t="e">
        <f>IF($PI164=1,SUMIF(#REF!,$PF164,#REF!),SUMIF(#REF!,$PJ164,#REF!))</f>
        <v>#REF!</v>
      </c>
      <c r="PY164" s="200" t="e">
        <f>IF($PI164=1,SUMIF(#REF!,$PF164,#REF!),SUMIF(#REF!,$PJ164,#REF!))</f>
        <v>#REF!</v>
      </c>
      <c r="PZ164" s="200" t="e">
        <f>IF($PI164=1,SUMIF(#REF!,$PF164,#REF!),SUMIF(#REF!,$PJ164,#REF!))</f>
        <v>#REF!</v>
      </c>
      <c r="QA164" s="200" t="e">
        <f>IF($PI164=1,SUMIF(#REF!,$PF164,#REF!),SUMIF(#REF!,$PJ164,#REF!))</f>
        <v>#REF!</v>
      </c>
      <c r="QB164" s="200" t="e">
        <f>IF($PI164=1,SUMIF(#REF!,$PF164,#REF!),SUMIF(#REF!,$PJ164,#REF!))</f>
        <v>#REF!</v>
      </c>
      <c r="QC164" s="200" t="e">
        <f>IF($PI164=1,SUMIF(#REF!,$PF164,#REF!),SUMIF(#REF!,$PJ164,#REF!))</f>
        <v>#REF!</v>
      </c>
      <c r="QD164" s="57">
        <f t="shared" si="99"/>
        <v>0.27437245792743625</v>
      </c>
      <c r="QE164" s="57">
        <f t="shared" si="100"/>
        <v>0.29514660636561957</v>
      </c>
      <c r="QF164" s="57">
        <f t="shared" si="94"/>
        <v>0.27696029625119839</v>
      </c>
      <c r="QG164" s="57">
        <f t="shared" si="101"/>
        <v>0.22511016829515709</v>
      </c>
      <c r="QH164" s="57">
        <f t="shared" si="131"/>
        <v>0.23666730575486372</v>
      </c>
      <c r="QI164" s="57">
        <f t="shared" si="132"/>
        <v>0.38414001315789464</v>
      </c>
      <c r="QJ164" s="57">
        <f>IF(Tabelle2[[#This Row],[Index and Premium Usage]]=1,($AW164*(1+$AZ164))*(PW164*(1+$PG164)+$PH164)/1000,($AW164*(1+$AZ164))*(PW164*(1+$PG164)+$PK164)/1000)</f>
        <v>0.38201773224767299</v>
      </c>
      <c r="QK164" s="57" t="e">
        <f>IF($PI164=1,($AW164*(1+$AY164))*(PX164*(1+$PG164)+$PH164)/1000,($AW164*(1+$AZ164))*(PX164*(1+$PG164)+$PK164+Tabelle2[[#This Row],[Premium VW 2023]])/1000)</f>
        <v>#REF!</v>
      </c>
      <c r="QL164" s="57" t="e">
        <f t="shared" si="133"/>
        <v>#REF!</v>
      </c>
      <c r="QM164" s="57" t="e">
        <f t="shared" si="134"/>
        <v>#REF!</v>
      </c>
      <c r="QN164" s="57" t="e">
        <f t="shared" si="135"/>
        <v>#REF!</v>
      </c>
      <c r="QO164" s="57" t="e">
        <f t="shared" si="136"/>
        <v>#REF!</v>
      </c>
      <c r="QP164" s="57" t="e">
        <f t="shared" si="137"/>
        <v>#REF!</v>
      </c>
    </row>
    <row r="165" spans="1:458" ht="15" customHeight="1">
      <c r="A165" s="94" t="s">
        <v>906</v>
      </c>
      <c r="B165" s="94" t="s">
        <v>87</v>
      </c>
      <c r="C165" s="94" t="s">
        <v>1553</v>
      </c>
      <c r="D165" s="2" t="s">
        <v>108</v>
      </c>
      <c r="E165" s="173" t="s">
        <v>304</v>
      </c>
      <c r="F165" s="2" t="s">
        <v>304</v>
      </c>
      <c r="G165" s="2" t="s">
        <v>304</v>
      </c>
      <c r="H165" s="2" t="s">
        <v>1557</v>
      </c>
      <c r="I165" s="188" t="s">
        <v>102</v>
      </c>
      <c r="J165" s="2" t="s">
        <v>367</v>
      </c>
      <c r="K165" s="94" t="s">
        <v>41</v>
      </c>
      <c r="L165" s="94" t="s">
        <v>1137</v>
      </c>
      <c r="M165" s="2" t="s">
        <v>331</v>
      </c>
      <c r="N165" s="2">
        <v>0</v>
      </c>
      <c r="O165" s="64"/>
      <c r="P165" s="3"/>
      <c r="Q165" s="2"/>
      <c r="R165" s="63"/>
      <c r="S165" s="63"/>
      <c r="T165" s="94" t="s">
        <v>1282</v>
      </c>
      <c r="U165" s="63" t="s">
        <v>38</v>
      </c>
      <c r="V165" s="63"/>
      <c r="W165" s="63"/>
      <c r="X165" s="94"/>
      <c r="Y165" s="2" t="s">
        <v>235</v>
      </c>
      <c r="Z165" s="2" t="s">
        <v>261</v>
      </c>
      <c r="AA165" s="2" t="s">
        <v>609</v>
      </c>
      <c r="AB165" s="2">
        <v>0</v>
      </c>
      <c r="AC165" s="2" t="s">
        <v>1089</v>
      </c>
      <c r="AD165" s="63"/>
      <c r="AE165" s="63"/>
      <c r="AF165" s="63" t="s">
        <v>119</v>
      </c>
      <c r="AG165" s="2">
        <v>0</v>
      </c>
      <c r="AH165" s="2">
        <v>0</v>
      </c>
      <c r="AI165" s="2">
        <v>0</v>
      </c>
      <c r="AJ165" s="63" t="s">
        <v>120</v>
      </c>
      <c r="AK165" s="66"/>
      <c r="AL165" s="67"/>
      <c r="AM165" s="67"/>
      <c r="AN165" s="67"/>
      <c r="AO165" s="67"/>
      <c r="AP165" s="67">
        <v>1</v>
      </c>
      <c r="AQ165" s="42"/>
      <c r="AR165" s="37">
        <v>0.32</v>
      </c>
      <c r="AS165" s="67">
        <v>0.32</v>
      </c>
      <c r="AT165" s="67">
        <v>0.32</v>
      </c>
      <c r="AU165" s="33">
        <v>0.32</v>
      </c>
      <c r="AV165" s="33">
        <v>0.32</v>
      </c>
      <c r="AW165" s="33">
        <v>0.32</v>
      </c>
      <c r="AX165" s="193"/>
      <c r="AY165" s="61">
        <v>0</v>
      </c>
      <c r="AZ165" s="61">
        <v>0</v>
      </c>
      <c r="BA165" s="97">
        <v>0</v>
      </c>
      <c r="BB165" s="97">
        <v>0</v>
      </c>
      <c r="BC165" s="97">
        <v>0</v>
      </c>
      <c r="BD165" s="97">
        <v>30</v>
      </c>
      <c r="BE165" s="133">
        <v>0</v>
      </c>
      <c r="BF165" s="133">
        <v>0</v>
      </c>
      <c r="BG165" s="133">
        <v>0</v>
      </c>
      <c r="BH165" s="133">
        <v>0</v>
      </c>
      <c r="BI165" s="133">
        <v>0</v>
      </c>
      <c r="BJ165" s="133">
        <v>0</v>
      </c>
      <c r="BK165" s="133">
        <v>0</v>
      </c>
      <c r="BL165" s="133">
        <v>0</v>
      </c>
      <c r="BM165" s="96">
        <v>60</v>
      </c>
      <c r="BN165" s="96">
        <v>0</v>
      </c>
      <c r="BO165" s="96">
        <v>0</v>
      </c>
      <c r="BP165" s="96">
        <v>0</v>
      </c>
      <c r="BQ165" s="96">
        <v>0</v>
      </c>
      <c r="BR165" s="96">
        <v>0</v>
      </c>
      <c r="BS165" s="96">
        <v>0</v>
      </c>
      <c r="BT165" s="96">
        <v>0</v>
      </c>
      <c r="BU165" s="96">
        <v>0</v>
      </c>
      <c r="BV165" s="96">
        <v>0</v>
      </c>
      <c r="BW165" s="96">
        <v>0</v>
      </c>
      <c r="BX165" s="96">
        <v>0</v>
      </c>
      <c r="BY165" s="96">
        <v>30</v>
      </c>
      <c r="BZ165" s="96">
        <v>0</v>
      </c>
      <c r="CA165" s="96">
        <v>0</v>
      </c>
      <c r="CB165" s="96">
        <v>0</v>
      </c>
      <c r="CC165" s="96">
        <v>0</v>
      </c>
      <c r="CD165" s="96">
        <v>0</v>
      </c>
      <c r="CE165" s="96">
        <v>0</v>
      </c>
      <c r="CF165" s="96">
        <v>0</v>
      </c>
      <c r="CG165" s="96">
        <v>0</v>
      </c>
      <c r="CH165" s="96">
        <v>0</v>
      </c>
      <c r="CI165" s="96">
        <v>0</v>
      </c>
      <c r="CJ165" s="96">
        <v>0</v>
      </c>
      <c r="CK165" s="95">
        <f>SUM(Tabelle2[[#This Row],[Jan 22 CF]:[Mar 22 CF]])</f>
        <v>0</v>
      </c>
      <c r="CL165" s="95">
        <f>SUM(Tabelle2[[#This Row],[Apr 22 CF]:[Jun 22 CF]])</f>
        <v>30</v>
      </c>
      <c r="CM165" s="95">
        <f>SUM(Tabelle2[[#This Row],[Jul 22 CF]:[Sep 22 CF]])</f>
        <v>0</v>
      </c>
      <c r="CN165" s="95">
        <f>SUM(Tabelle2[[#This Row],[Oct 22 CF]:[Dec 22 CF]])</f>
        <v>0</v>
      </c>
      <c r="CO165" s="95">
        <f>SUM(Tabelle2[[#This Row],[Jan 23 CF]:[Mar 23 CF]])</f>
        <v>60</v>
      </c>
      <c r="CP165" s="95">
        <f>SUM(Tabelle2[[#This Row],[Apr 23 CF]:[Jun 23 CF]])</f>
        <v>0</v>
      </c>
      <c r="CQ165" s="95">
        <f>SUM(Tabelle2[[#This Row],[Jul 23 CF]:[Sep 23 CF]])</f>
        <v>0</v>
      </c>
      <c r="CR165" s="95">
        <f>SUM(Tabelle2[[#This Row],[Oct 23 CF]:[Dec 23 CF]])</f>
        <v>0</v>
      </c>
      <c r="CS165" s="95">
        <f>SUM(Tabelle2[[#This Row],[Jan 24 CF]:[Mar 24 CF]])</f>
        <v>30</v>
      </c>
      <c r="CT165" s="95">
        <f>SUM(Tabelle2[[#This Row],[Apr 24 CF]:[Jun 24 CF]])</f>
        <v>0</v>
      </c>
      <c r="CU165" s="95">
        <f>SUM(Tabelle2[[#This Row],[Jul 24 CF]:[Sep 24 CF]])</f>
        <v>0</v>
      </c>
      <c r="CV165" s="95">
        <f>SUM(Tabelle2[[#This Row],[Oct 24 CF]:[Dec 24 CF]])</f>
        <v>0</v>
      </c>
      <c r="CW165" s="98">
        <v>60</v>
      </c>
      <c r="CX165" s="275">
        <v>60</v>
      </c>
      <c r="CY165" s="98">
        <v>30</v>
      </c>
      <c r="CZ165" s="52">
        <v>82</v>
      </c>
      <c r="DA165" s="52">
        <f>SUM(Tabelle2[[#This Row],[Jan 22 CF]:[Dec 22 CF]])</f>
        <v>30</v>
      </c>
      <c r="DB165" s="98">
        <f>SUM(Tabelle2[[#This Row],[Jan 23 CF]:[Dec 23 CF]])</f>
        <v>60</v>
      </c>
      <c r="DC165" s="98">
        <f>SUM(Tabelle2[[#This Row],[Jan 24 CF]:[Dec 24 CF]])</f>
        <v>30</v>
      </c>
      <c r="DD165" s="98">
        <v>0</v>
      </c>
      <c r="DE165" s="98">
        <v>0</v>
      </c>
      <c r="DF165" s="98">
        <v>0</v>
      </c>
      <c r="DG165" s="98">
        <v>0</v>
      </c>
      <c r="DH165" s="98">
        <v>0</v>
      </c>
      <c r="DI165" s="98">
        <v>0</v>
      </c>
      <c r="DJ165" s="98">
        <v>0</v>
      </c>
      <c r="DK165" s="98">
        <v>0</v>
      </c>
      <c r="DL165" s="98">
        <v>0</v>
      </c>
      <c r="DM165" s="98">
        <v>0</v>
      </c>
      <c r="DN165" s="95"/>
      <c r="DO165" s="95"/>
      <c r="DP165" s="226">
        <v>0.95</v>
      </c>
      <c r="DQ165" s="226">
        <v>0.92500000000000004</v>
      </c>
      <c r="DR165" s="226">
        <v>0.8</v>
      </c>
      <c r="DS165" s="226">
        <v>0.85</v>
      </c>
      <c r="DT165" s="226">
        <v>0.9</v>
      </c>
      <c r="DU165" s="226">
        <v>0.9</v>
      </c>
      <c r="DV165" s="226">
        <v>0.9</v>
      </c>
      <c r="DW165" s="226">
        <v>0.9</v>
      </c>
      <c r="DX165" s="226">
        <v>0.9</v>
      </c>
      <c r="DY165" s="226">
        <v>0.9</v>
      </c>
      <c r="DZ165" s="226">
        <v>0.9</v>
      </c>
      <c r="EA165" s="226">
        <v>0.88</v>
      </c>
      <c r="EB165" s="226">
        <v>0.9</v>
      </c>
      <c r="EC165" s="226">
        <v>0.93</v>
      </c>
      <c r="ED165" s="226">
        <v>0.93</v>
      </c>
      <c r="EE165" s="226">
        <v>0.9</v>
      </c>
      <c r="EF165" s="316">
        <v>0.9</v>
      </c>
      <c r="EG165" s="316">
        <v>0.9</v>
      </c>
      <c r="EH165" s="316">
        <v>0.86799999999999999</v>
      </c>
      <c r="EI165" s="226">
        <v>0.95</v>
      </c>
      <c r="EJ165" s="226">
        <v>0.95</v>
      </c>
      <c r="EK165" s="226">
        <v>0.95</v>
      </c>
      <c r="EL165" s="226">
        <v>0.97499999999999998</v>
      </c>
      <c r="EM165" s="226">
        <v>0.95</v>
      </c>
      <c r="EN165" s="226">
        <v>0.9</v>
      </c>
      <c r="EO165" s="226">
        <v>0.9</v>
      </c>
      <c r="EP165" s="226">
        <v>0.9</v>
      </c>
      <c r="EQ165" s="226">
        <v>0.9</v>
      </c>
      <c r="ER165" s="226">
        <v>0.9</v>
      </c>
      <c r="ES165" s="226">
        <v>0.9</v>
      </c>
      <c r="ET165" s="226">
        <v>0.9</v>
      </c>
      <c r="EU165" s="226">
        <v>0.9</v>
      </c>
      <c r="EV165" s="226">
        <v>0.9</v>
      </c>
      <c r="EW165" s="226">
        <v>0.9</v>
      </c>
      <c r="EX165" s="226">
        <v>0.9</v>
      </c>
      <c r="EY165" s="226">
        <v>0.9</v>
      </c>
      <c r="EZ165" s="316">
        <v>0.86799999999999999</v>
      </c>
      <c r="FA165" s="226">
        <v>0.9</v>
      </c>
      <c r="FB165" s="226">
        <v>0.9</v>
      </c>
      <c r="FC165" s="226">
        <v>0.9</v>
      </c>
      <c r="FD165" s="226">
        <v>0.9</v>
      </c>
      <c r="FE165" s="226">
        <v>0.9</v>
      </c>
      <c r="FF165" s="226">
        <v>0.9</v>
      </c>
      <c r="FG165" s="226">
        <v>0</v>
      </c>
      <c r="FH165" s="226">
        <v>0</v>
      </c>
      <c r="FI165" s="226">
        <v>0</v>
      </c>
      <c r="FJ165" s="226">
        <v>0</v>
      </c>
      <c r="FK165" s="226">
        <v>0</v>
      </c>
      <c r="FL165" s="226">
        <v>0</v>
      </c>
      <c r="FM165" s="195">
        <f t="shared" si="114"/>
        <v>0</v>
      </c>
      <c r="FN165" s="195">
        <f t="shared" si="115"/>
        <v>0</v>
      </c>
      <c r="FO165" s="195">
        <f t="shared" si="116"/>
        <v>0</v>
      </c>
      <c r="FP165" s="195">
        <f t="shared" si="117"/>
        <v>30</v>
      </c>
      <c r="FQ165" s="195">
        <f t="shared" si="118"/>
        <v>0</v>
      </c>
      <c r="FR165" s="195">
        <f t="shared" si="119"/>
        <v>0</v>
      </c>
      <c r="FS165" s="195">
        <f t="shared" si="120"/>
        <v>0</v>
      </c>
      <c r="FT165" s="95">
        <f t="shared" si="121"/>
        <v>0</v>
      </c>
      <c r="FU165" s="95">
        <f t="shared" si="122"/>
        <v>0</v>
      </c>
      <c r="FV165" s="95">
        <f t="shared" si="123"/>
        <v>0</v>
      </c>
      <c r="FW165" s="95">
        <f t="shared" si="124"/>
        <v>0</v>
      </c>
      <c r="FX165" s="95">
        <f t="shared" si="125"/>
        <v>0</v>
      </c>
      <c r="FY165" s="95">
        <f t="shared" si="126"/>
        <v>60</v>
      </c>
      <c r="FZ165" s="95">
        <f t="shared" si="127"/>
        <v>0</v>
      </c>
      <c r="GA165" s="95">
        <f t="shared" si="107"/>
        <v>0</v>
      </c>
      <c r="GB165" s="95">
        <f t="shared" si="108"/>
        <v>0</v>
      </c>
      <c r="GC165" s="95">
        <f t="shared" si="109"/>
        <v>0</v>
      </c>
      <c r="GD165" s="95">
        <f t="shared" si="110"/>
        <v>0</v>
      </c>
      <c r="GE165" s="95">
        <f t="shared" si="111"/>
        <v>0</v>
      </c>
      <c r="GF165" s="95">
        <f t="shared" si="112"/>
        <v>0</v>
      </c>
      <c r="GG165" s="95">
        <f t="shared" si="113"/>
        <v>0</v>
      </c>
      <c r="GH165" s="95">
        <f t="shared" si="128"/>
        <v>0</v>
      </c>
      <c r="GI165" s="95">
        <f>BW165*Tabelle2[[#This Row],[Nov 2023 AF]]</f>
        <v>0</v>
      </c>
      <c r="GJ165" s="95">
        <f>BX165*Tabelle2[[#This Row],[Dec 2023 AF]]</f>
        <v>0</v>
      </c>
      <c r="GK165" s="95">
        <f>BY165*Tabelle2[[#This Row],[Jan 2024 AF]]</f>
        <v>27</v>
      </c>
      <c r="GL165" s="95">
        <f>BZ165*Tabelle2[[#This Row],[Feb 2024 AF]]</f>
        <v>0</v>
      </c>
      <c r="GM165" s="95">
        <f>CA165*Tabelle2[[#This Row],[Mar 2024 AF]]</f>
        <v>0</v>
      </c>
      <c r="GN165" s="95">
        <f>CB165*Tabelle2[[#This Row],[Apr 2024 AF]]</f>
        <v>0</v>
      </c>
      <c r="GO165" s="95">
        <f>CC165*Tabelle2[[#This Row],[May 2024 AF]]</f>
        <v>0</v>
      </c>
      <c r="GP165" s="95">
        <f>CD165*Tabelle2[[#This Row],[Jun 2024 AF]]</f>
        <v>0</v>
      </c>
      <c r="GQ165" s="95">
        <f>CE165*Tabelle2[[#This Row],[Jul 2024 AF]]</f>
        <v>0</v>
      </c>
      <c r="GR165" s="95">
        <f>CF165*Tabelle2[[#This Row],[Aug 2024 AF]]</f>
        <v>0</v>
      </c>
      <c r="GS165" s="95">
        <f>CG165*Tabelle2[[#This Row],[Sep 2024 AF]]</f>
        <v>0</v>
      </c>
      <c r="GT165" s="95">
        <f>CH165*Tabelle2[[#This Row],[Oct 2024 AF]]</f>
        <v>0</v>
      </c>
      <c r="GU165" s="95">
        <f>CI165*Tabelle2[[#This Row],[Nov 2024 AF]]</f>
        <v>0</v>
      </c>
      <c r="GV165" s="95">
        <f>CJ165*Tabelle2[[#This Row],[Dec 2024 AF]]</f>
        <v>0</v>
      </c>
      <c r="GW165" s="95">
        <f>SUM(Tabelle2[[#This Row],[Jan 22 NF]:[Mar 22 NF]])</f>
        <v>0</v>
      </c>
      <c r="GX165" s="95">
        <f>SUM(Tabelle2[[#This Row],[Apr 22 NF]:[Jun 22 NF]])</f>
        <v>30</v>
      </c>
      <c r="GY165" s="95">
        <f>SUM(Tabelle2[[#This Row],[Jul 22 NF]:[Sep 22 NF]])</f>
        <v>0</v>
      </c>
      <c r="GZ165" s="95">
        <f>SUM(Tabelle2[[#This Row],[Oct 22 NF]:[Dec 22 NF]])</f>
        <v>0</v>
      </c>
      <c r="HA165" s="98">
        <f>SUM(Tabelle2[[#This Row],[Jan 23 NF]:[Mar 23 NF]])</f>
        <v>60</v>
      </c>
      <c r="HB165" s="98">
        <f>SUM(Tabelle2[[#This Row],[Apr 23 NF]:[Jun 23 NF]])</f>
        <v>0</v>
      </c>
      <c r="HC165" s="98">
        <f>SUM(Tabelle2[[#This Row],[Jul 23 NF]:[Sep 23 NF]])</f>
        <v>0</v>
      </c>
      <c r="HD165" s="98">
        <f>SUM(Tabelle2[[#This Row],[Oct 23 NF]:[Dec 23 NF]])</f>
        <v>0</v>
      </c>
      <c r="HE165" s="95">
        <f>SUM(Tabelle2[[#This Row],[Jan 24 NF]:[Mar 24 NF]])</f>
        <v>27</v>
      </c>
      <c r="HF165" s="98">
        <f>SUM(Tabelle2[[#This Row],[Apr 24 NF]:[Jun 24 NF]])</f>
        <v>0</v>
      </c>
      <c r="HG165" s="98">
        <f>SUM(Tabelle2[[#This Row],[Jul 24 NF]:[Sep 24 NF]])</f>
        <v>0</v>
      </c>
      <c r="HH165" s="98">
        <f>SUM(Tabelle2[[#This Row],[Oct 24 NF]:[Dec 24 NF]])</f>
        <v>0</v>
      </c>
      <c r="HI165" s="95">
        <v>0</v>
      </c>
      <c r="HJ165" s="95">
        <v>0</v>
      </c>
      <c r="HK165" s="95">
        <v>0</v>
      </c>
      <c r="HL165" s="95">
        <v>0</v>
      </c>
      <c r="HM165" s="95">
        <v>0</v>
      </c>
      <c r="HN165" s="95">
        <v>0</v>
      </c>
      <c r="HO165" s="95">
        <v>0</v>
      </c>
      <c r="HP165" s="95">
        <v>0</v>
      </c>
      <c r="HQ165" s="95">
        <v>0</v>
      </c>
      <c r="HR165" s="95">
        <v>0</v>
      </c>
      <c r="HS165" s="95">
        <v>0</v>
      </c>
      <c r="HT165" s="95">
        <v>0</v>
      </c>
      <c r="HU165" s="95">
        <v>1377</v>
      </c>
      <c r="HV165" s="98">
        <v>60</v>
      </c>
      <c r="HW165" s="98">
        <v>60</v>
      </c>
      <c r="HX165" s="98">
        <v>30</v>
      </c>
      <c r="HY165" s="98">
        <v>82</v>
      </c>
      <c r="HZ165" s="98">
        <f>SUM(Tabelle2[[#This Row],[Jan 22 NF]:[Dec 22 NF]])</f>
        <v>30</v>
      </c>
      <c r="IA165" s="98">
        <f>SUM(Tabelle2[[#This Row],[Jan 23 NF]:[Dec 23 NF]])</f>
        <v>60</v>
      </c>
      <c r="IB165" s="98">
        <f>SUM(Tabelle2[[#This Row],[Jan 24 NF]:[Dec 24 NF]])</f>
        <v>27</v>
      </c>
      <c r="IC165" s="98">
        <f>IFERROR(Tabelle2[[#This Row],[2025 CF]]*Tabelle2[[#This Row],[2025 AF]],0)</f>
        <v>0</v>
      </c>
      <c r="ID165" s="98">
        <f>IFERROR(Tabelle2[[#This Row],[2026 CF]]*Tabelle2[[#This Row],[2026 AF]],0)</f>
        <v>0</v>
      </c>
      <c r="IE165" s="98">
        <f>IFERROR(Tabelle2[[#This Row],[2027 CF]]*Tabelle2[[#This Row],[2027 AF]],0)</f>
        <v>0</v>
      </c>
      <c r="IF165" s="98">
        <f>IFERROR(Tabelle2[[#This Row],[2028 CF]]*Tabelle2[[#This Row],[2028 AF]],0)</f>
        <v>0</v>
      </c>
      <c r="IG165" s="98">
        <f>IFERROR(Tabelle2[[#This Row],[2029 CF]]*Tabelle2[[#This Row],[2029 AF]],0)</f>
        <v>0</v>
      </c>
      <c r="IH165" s="98">
        <f>IFERROR(Tabelle2[[#This Row],[2030 CF]]*Tabelle2[[#This Row],[2030 AF]],0)</f>
        <v>0</v>
      </c>
      <c r="II165" s="98">
        <f>IFERROR(Tabelle2[[#This Row],[2031 CF]]*Tabelle2[[#This Row],[2031 AF]],0)</f>
        <v>0</v>
      </c>
      <c r="IJ165" s="98">
        <f>IFERROR(Tabelle2[[#This Row],[2032 CF]]*Tabelle2[[#This Row],[2032 AF]],0)</f>
        <v>0</v>
      </c>
      <c r="IK165" s="98">
        <f>IFERROR(Tabelle2[[#This Row],[2033 CF]]*Tabelle2[[#This Row],[2033 AF]],0)</f>
        <v>0</v>
      </c>
      <c r="IL165" s="98">
        <f>IFERROR(Tabelle2[[#This Row],[2034 CF]]*Tabelle2[[#This Row],[2034 AF]],0)</f>
        <v>0</v>
      </c>
      <c r="IM165" s="98">
        <f>IFERROR(Tabelle2[[#This Row],[2035 CF]]*Tabelle2[[#This Row],[2035 AF]],0)</f>
        <v>0</v>
      </c>
      <c r="IN165" s="51">
        <v>0</v>
      </c>
      <c r="IO165" s="51">
        <v>0</v>
      </c>
      <c r="IP165" s="51">
        <v>0</v>
      </c>
      <c r="IQ165" s="51">
        <v>0</v>
      </c>
      <c r="IR165" s="51">
        <v>0</v>
      </c>
      <c r="IS165" s="51">
        <v>0</v>
      </c>
      <c r="IT165" s="51">
        <v>0</v>
      </c>
      <c r="IU165" s="51">
        <v>0</v>
      </c>
      <c r="IV165" s="51">
        <v>0</v>
      </c>
      <c r="IW165" s="51">
        <v>0</v>
      </c>
      <c r="IX165" s="51">
        <v>0</v>
      </c>
      <c r="IY165" s="51">
        <v>0</v>
      </c>
      <c r="IZ165" s="199">
        <v>0</v>
      </c>
      <c r="JA165" s="199">
        <v>0</v>
      </c>
      <c r="JB165" s="199">
        <v>0</v>
      </c>
      <c r="JC165" s="199">
        <v>0</v>
      </c>
      <c r="JD165" s="199">
        <v>0</v>
      </c>
      <c r="JE165" s="196">
        <v>0</v>
      </c>
      <c r="JF165" s="196">
        <v>0</v>
      </c>
      <c r="JG165" s="196">
        <v>0</v>
      </c>
      <c r="JH165" s="196">
        <v>0</v>
      </c>
      <c r="JI165" s="196">
        <v>0</v>
      </c>
      <c r="JJ165" s="196">
        <v>0</v>
      </c>
      <c r="JK165" s="196">
        <v>0</v>
      </c>
      <c r="JL165" s="196">
        <v>0</v>
      </c>
      <c r="JM165" s="196">
        <v>0</v>
      </c>
      <c r="JN165" s="196">
        <v>0</v>
      </c>
      <c r="JO165" s="196">
        <v>0</v>
      </c>
      <c r="JP165" s="196">
        <v>0</v>
      </c>
      <c r="JQ165" s="196">
        <f>SUM(Tabelle2[[#This Row],[Jan-23B]:[Mar-23B]])</f>
        <v>0</v>
      </c>
      <c r="JR165" s="196">
        <f>SUM(Tabelle2[[#This Row],[Apr-23B]:[Jun-23B]])</f>
        <v>0</v>
      </c>
      <c r="JS165" s="196">
        <f>SUM(Tabelle2[[#This Row],[Jul-23B]:[Sep-23B]])</f>
        <v>0</v>
      </c>
      <c r="JT165" s="196">
        <f>SUM(Tabelle2[[#This Row],[Oct-23B]:[Dec-23B]])</f>
        <v>0</v>
      </c>
      <c r="JU165" s="196">
        <f>SUM(Tabelle2[[#This Row],[1Q23 B1]:[4Q23 B]])</f>
        <v>0</v>
      </c>
      <c r="JV165" s="196">
        <v>0</v>
      </c>
      <c r="JW165" s="196">
        <v>0</v>
      </c>
      <c r="JX165" s="196">
        <v>0</v>
      </c>
      <c r="JY165" s="196">
        <v>0</v>
      </c>
      <c r="JZ165" s="196">
        <v>0</v>
      </c>
      <c r="KA165" s="196">
        <v>0</v>
      </c>
      <c r="KB165" s="196">
        <v>0</v>
      </c>
      <c r="KC165" s="196">
        <v>0</v>
      </c>
      <c r="KD165" s="196">
        <v>0</v>
      </c>
      <c r="KE165" s="196">
        <v>0</v>
      </c>
      <c r="KF165" s="196" t="str">
        <f>IF(SUM(Tabelle2[[#This Row],[2018 NF]:[2028 NF]],Tabelle2[[#This Row],[2023 B]])&gt;0,"yes","no")</f>
        <v>yes</v>
      </c>
      <c r="KG165" s="196" t="str">
        <f>IFERROR(INDEX(Tabelle2[[#Headers],[2005 NF]:[2034 NF]],MATCH(TRUE,INDEX(Tabelle2[[#This Row],[2005 NF]:[2034 NF]]&gt;1000,),0)),0)</f>
        <v>2017 NF</v>
      </c>
      <c r="KH165" s="196" t="str">
        <f>IFERROR(LOOKUP(2,1/(Tabelle2[[#This Row],[2005 NF]:[2035 NF]]&gt;1000),Tabelle2[[#Headers],[2005 NF]:[2035 NF]]),0)</f>
        <v>2017 NF</v>
      </c>
      <c r="KI165" s="196">
        <f>SUM(Tabelle2[[#This Row],[Jan 23 NF]:[Mar 23 NF]])</f>
        <v>60</v>
      </c>
      <c r="KJ165" s="196">
        <f>SUM(Tabelle2[[#This Row],[Jan-23B]:[Mar-23B]])</f>
        <v>0</v>
      </c>
      <c r="KK165" s="52">
        <v>0</v>
      </c>
      <c r="KL165" s="52">
        <v>0</v>
      </c>
      <c r="KM165" s="52">
        <v>0</v>
      </c>
      <c r="KN165" s="52">
        <v>0.70547936000000011</v>
      </c>
      <c r="KO165" s="52">
        <v>0</v>
      </c>
      <c r="KP165" s="52">
        <v>0</v>
      </c>
      <c r="KQ165" s="52">
        <v>0</v>
      </c>
      <c r="KR165" s="52">
        <v>0</v>
      </c>
      <c r="KS165" s="52">
        <v>0</v>
      </c>
      <c r="KT165" s="52">
        <v>0</v>
      </c>
      <c r="KU165" s="52">
        <v>0</v>
      </c>
      <c r="KV165" s="52">
        <v>0</v>
      </c>
      <c r="KW165" s="52">
        <v>1.4109587200000002</v>
      </c>
      <c r="KX165" s="52">
        <v>0</v>
      </c>
      <c r="KY165" s="52">
        <v>0</v>
      </c>
      <c r="KZ165" s="52">
        <v>0</v>
      </c>
      <c r="LA165" s="52" t="e">
        <f>$AV165*2.204623/#REF!*$AP165*Tabelle2[[#This Row],[May 23 NF]]</f>
        <v>#REF!</v>
      </c>
      <c r="LB165" s="52" t="e">
        <f>$AV165*2.204623/#REF!*$AP165*Tabelle2[[#This Row],[Jun 23 NF]]</f>
        <v>#REF!</v>
      </c>
      <c r="LC165" s="52" t="e">
        <f>$AV165*2.204623/#REF!*$AP165*Tabelle2[[#This Row],[Jul 23 NF]]</f>
        <v>#REF!</v>
      </c>
      <c r="LD165" s="52" t="e">
        <f>$AV165*2.204623/#REF!*$AP165*Tabelle2[[#This Row],[Aug 23 NF]]</f>
        <v>#REF!</v>
      </c>
      <c r="LE165" s="52" t="e">
        <f>$AV165*2.204623/#REF!*$AP165*Tabelle2[[#This Row],[Sep 23 NF]]</f>
        <v>#REF!</v>
      </c>
      <c r="LF165" s="52" t="e">
        <f>$AV165*2.204623/#REF!*$AP165*Tabelle2[[#This Row],[Oct 23 NF]]</f>
        <v>#REF!</v>
      </c>
      <c r="LG165" s="52" t="e">
        <f>$AV165*2.204623/#REF!*$AP165*Tabelle2[[#This Row],[Nov 23 NF]]</f>
        <v>#REF!</v>
      </c>
      <c r="LH165" s="52" t="e">
        <f>$AV165*2.204623/#REF!*$AP165*Tabelle2[[#This Row],[Dec 23 NF]]</f>
        <v>#REF!</v>
      </c>
      <c r="LI165" s="52" t="e">
        <f>$AV165*2.204623/#REF!*$AP165*Tabelle2[[#This Row],[Jan 24 NF]]</f>
        <v>#REF!</v>
      </c>
      <c r="LJ165" s="52" t="e">
        <f>$AV165*2.204623/#REF!*$AP165*Tabelle2[[#This Row],[Feb 24 NF]]</f>
        <v>#REF!</v>
      </c>
      <c r="LK165" s="52" t="e">
        <f>$AV165*2.204623/#REF!*$AP165*Tabelle2[[#This Row],[Mar 24 NF]]</f>
        <v>#REF!</v>
      </c>
      <c r="LL165" s="52" t="e">
        <f>$AV165*2.204623/#REF!*$AP165*Tabelle2[[#This Row],[Apr 24 NF]]</f>
        <v>#REF!</v>
      </c>
      <c r="LM165" s="52" t="e">
        <f>$AV165*2.204623/#REF!*$AP165*Tabelle2[[#This Row],[May 24 NF]]</f>
        <v>#REF!</v>
      </c>
      <c r="LN165" s="52" t="e">
        <f>$AV165*2.204623/#REF!*$AP165*Tabelle2[[#This Row],[Jun 24 NF]]</f>
        <v>#REF!</v>
      </c>
      <c r="LO165" s="52" t="e">
        <f>$AV165*2.204623/#REF!*$AP165*Tabelle2[[#This Row],[Jul 24 NF]]</f>
        <v>#REF!</v>
      </c>
      <c r="LP165" s="52" t="e">
        <f>$AV165*2.204623/#REF!*$AP165*Tabelle2[[#This Row],[Aug 24 NF]]</f>
        <v>#REF!</v>
      </c>
      <c r="LQ165" s="52" t="e">
        <f>$AV165*2.204623/#REF!*$AP165*Tabelle2[[#This Row],[Sep 24 NF]]</f>
        <v>#REF!</v>
      </c>
      <c r="LR165" s="52" t="e">
        <f>$AV165*2.204623/#REF!*$AP165*Tabelle2[[#This Row],[Oct 24 NF]]</f>
        <v>#REF!</v>
      </c>
      <c r="LS165" s="52" t="e">
        <f>$AV165*2.204623/#REF!*$AP165*Tabelle2[[#This Row],[Nov 24 NF]]</f>
        <v>#REF!</v>
      </c>
      <c r="LT165" s="52" t="e">
        <f>$AV165*2.204623/#REF!*$AP165*Tabelle2[[#This Row],[Dec 24 NF]]</f>
        <v>#REF!</v>
      </c>
      <c r="LU165" s="198">
        <f>SUM(Tabelle2[[#This Row],[Jan 22 EV]:[Mar 22 EV]])</f>
        <v>0</v>
      </c>
      <c r="LV165" s="198">
        <f>SUM(Tabelle2[[#This Row],[Apr 22 EV]:[Jun 22 EV]])</f>
        <v>0.70547936000000011</v>
      </c>
      <c r="LW165" s="198">
        <f>SUM(Tabelle2[[#This Row],[Jul 22 EV]:[Sep 22 EV]])</f>
        <v>0</v>
      </c>
      <c r="LX165" s="198">
        <f>SUM(Tabelle2[[#This Row],[Oct 22 EV]:[Dec 22 EV]])</f>
        <v>0</v>
      </c>
      <c r="LY165" s="198">
        <f>SUM(Tabelle2[[#This Row],[Jan 23 EV]:[Mar 23 EV]])</f>
        <v>1.4109587200000002</v>
      </c>
      <c r="LZ165" s="198" t="e">
        <f>SUM(Tabelle2[[#This Row],[Apr 23 EV]:[Jun 23 EV]])</f>
        <v>#REF!</v>
      </c>
      <c r="MA165" s="198" t="e">
        <f>SUM(Tabelle2[[#This Row],[Jul 23 EV]:[Sep 23 EV]])</f>
        <v>#REF!</v>
      </c>
      <c r="MB165" s="198" t="e">
        <f>SUM(Tabelle2[[#This Row],[Oct 23 EV]:[Dec 23 EV]])</f>
        <v>#REF!</v>
      </c>
      <c r="MC165" s="198" t="e">
        <f>SUM(Tabelle2[[#This Row],[Jan 24 EV]:[Mar 24 EV]])</f>
        <v>#REF!</v>
      </c>
      <c r="MD165" s="198" t="e">
        <f>SUM(Tabelle2[[#This Row],[Apr 24 EV]:[Jun 24 EV]])</f>
        <v>#REF!</v>
      </c>
      <c r="ME165" s="198" t="e">
        <f>SUM(Tabelle2[[#This Row],[Jul 24 EV]:[Sep 24 EV]])</f>
        <v>#REF!</v>
      </c>
      <c r="MF165" s="198" t="e">
        <f>SUM(Tabelle2[[#This Row],[Oct 24 EV]:[Dec 24 EV]])</f>
        <v>#REF!</v>
      </c>
      <c r="MG165" s="68">
        <v>0</v>
      </c>
      <c r="MH165" s="68">
        <v>0</v>
      </c>
      <c r="MI165" s="68">
        <v>0</v>
      </c>
      <c r="MJ165" s="68">
        <v>0</v>
      </c>
      <c r="MK165" s="68">
        <v>0</v>
      </c>
      <c r="ML165" s="68">
        <v>0</v>
      </c>
      <c r="MM165" s="68">
        <v>0</v>
      </c>
      <c r="MN165" s="68">
        <v>0</v>
      </c>
      <c r="MO165" s="68">
        <v>0</v>
      </c>
      <c r="MP165" s="98">
        <v>0</v>
      </c>
      <c r="MQ165" s="98" t="e">
        <f>$AS165*2.204623/#REF!*$AP165*HU165</f>
        <v>#REF!</v>
      </c>
      <c r="MR165" s="98" t="e">
        <f>$AT165*2.204623/#REF!*$AP165*HV165</f>
        <v>#REF!</v>
      </c>
      <c r="MS165" s="98">
        <v>1.4109587200000002</v>
      </c>
      <c r="MT165" s="98">
        <v>0.70547936000000011</v>
      </c>
      <c r="MU165" s="98">
        <v>1.9283102506666667</v>
      </c>
      <c r="MV165" s="98">
        <f>SUM(Tabelle2[[#This Row],[Jan 22 EV]:[Dec 22 EV]])</f>
        <v>0.70547936000000011</v>
      </c>
      <c r="MW165" s="98" t="e">
        <f>SUM(Tabelle2[[#This Row],[Jan 23 EV]:[Dec 23 EV]])</f>
        <v>#REF!</v>
      </c>
      <c r="MX165" s="98" t="e">
        <f>SUM(Tabelle2[[#This Row],[Jan 24 EV]:[Dec 24 EV]])</f>
        <v>#REF!</v>
      </c>
      <c r="MY165" s="98">
        <f t="shared" si="95"/>
        <v>0</v>
      </c>
      <c r="MZ165" s="98">
        <f t="shared" si="96"/>
        <v>0</v>
      </c>
      <c r="NA165" s="98">
        <f t="shared" si="97"/>
        <v>0</v>
      </c>
      <c r="NB165" s="98">
        <f t="shared" si="98"/>
        <v>0</v>
      </c>
      <c r="NC165" s="52">
        <v>0</v>
      </c>
      <c r="ND165" s="52">
        <v>0</v>
      </c>
      <c r="NE165" s="52">
        <v>0</v>
      </c>
      <c r="NF165" s="52">
        <v>0</v>
      </c>
      <c r="NG165" s="52">
        <v>0</v>
      </c>
      <c r="NH165" s="52">
        <v>0</v>
      </c>
      <c r="NI165" s="52">
        <v>0</v>
      </c>
      <c r="NJ165" s="52">
        <v>0</v>
      </c>
      <c r="NK165" s="52">
        <v>0</v>
      </c>
      <c r="NL165" s="52">
        <v>0</v>
      </c>
      <c r="NM165" s="52">
        <v>0</v>
      </c>
      <c r="NN165" s="52">
        <v>0</v>
      </c>
      <c r="NO165" s="198">
        <f t="shared" si="102"/>
        <v>0</v>
      </c>
      <c r="NP165" s="198">
        <f t="shared" si="103"/>
        <v>0</v>
      </c>
      <c r="NQ165" s="198">
        <f t="shared" si="104"/>
        <v>0</v>
      </c>
      <c r="NR165" s="198">
        <f t="shared" si="105"/>
        <v>0</v>
      </c>
      <c r="NS165" s="198">
        <f t="shared" si="106"/>
        <v>0</v>
      </c>
      <c r="NT165" s="198">
        <v>0</v>
      </c>
      <c r="NU165" s="198">
        <v>0</v>
      </c>
      <c r="NV165" s="198">
        <v>0</v>
      </c>
      <c r="NW165" s="198">
        <v>0</v>
      </c>
      <c r="NX165" s="198">
        <v>0</v>
      </c>
      <c r="NY165" s="198">
        <v>0</v>
      </c>
      <c r="NZ165" s="198">
        <v>0</v>
      </c>
      <c r="OA165" s="198">
        <v>0</v>
      </c>
      <c r="OB165" s="198">
        <v>0</v>
      </c>
      <c r="OC165" s="198">
        <v>0</v>
      </c>
      <c r="OD165" s="198">
        <v>0</v>
      </c>
      <c r="OE165" s="198">
        <v>0</v>
      </c>
      <c r="OF165" s="198">
        <f>SUM(Tabelle2[[#This Row],[Jan 23 B EV]:[Mar 23 B EV]])</f>
        <v>0</v>
      </c>
      <c r="OG165" s="198">
        <f>SUM(Tabelle2[[#This Row],[Apr 23 B EV]:[Jun 23 B EV]])</f>
        <v>0</v>
      </c>
      <c r="OH165" s="198">
        <f>SUM(Tabelle2[[#This Row],[Jul 23 B EV]:[Sep 23 B EV]])</f>
        <v>0</v>
      </c>
      <c r="OI165" s="198">
        <f>SUM(Tabelle2[[#This Row],[Oct 23 B EV]:[Dec 23 B EV]])</f>
        <v>0</v>
      </c>
      <c r="OJ165" s="198">
        <f>SUM(Tabelle2[[#This Row],[Jan 23 B EV]:[Dec 23 B EV]])</f>
        <v>0</v>
      </c>
      <c r="OK165" s="68"/>
      <c r="OL165" s="68"/>
      <c r="OM165" s="43" t="s">
        <v>959</v>
      </c>
      <c r="ON165" s="43" t="s">
        <v>975</v>
      </c>
      <c r="OO165" s="43">
        <v>0</v>
      </c>
      <c r="OP165" s="43">
        <v>0</v>
      </c>
      <c r="OQ165" s="68"/>
      <c r="OR165" s="68"/>
      <c r="OS165" s="68"/>
      <c r="OT165" s="68"/>
      <c r="OU165" s="68"/>
      <c r="OV165" s="68"/>
      <c r="OW165" s="68"/>
      <c r="OX165" s="198" t="s">
        <v>1229</v>
      </c>
      <c r="OY165" s="198" t="s">
        <v>1229</v>
      </c>
      <c r="OZ165" s="198" t="s">
        <v>1229</v>
      </c>
      <c r="PA165" s="198" t="s">
        <v>1229</v>
      </c>
      <c r="PB165" s="353" t="s">
        <v>1229</v>
      </c>
      <c r="PC165" s="130" t="s">
        <v>57</v>
      </c>
      <c r="PD165" s="53" t="s">
        <v>162</v>
      </c>
      <c r="PE165" s="53" t="s">
        <v>159</v>
      </c>
      <c r="PF165" s="53" t="s">
        <v>170</v>
      </c>
      <c r="PG165" s="53">
        <v>0</v>
      </c>
      <c r="PH165" s="53">
        <v>0</v>
      </c>
      <c r="PI165" s="53">
        <v>1</v>
      </c>
      <c r="PJ165" s="53" t="s">
        <v>170</v>
      </c>
      <c r="PK165" s="53">
        <v>0</v>
      </c>
      <c r="PL165" s="53">
        <v>0</v>
      </c>
      <c r="PM165" s="334"/>
      <c r="PN165" s="53" t="s">
        <v>70</v>
      </c>
      <c r="PO165" s="53" t="s">
        <v>43</v>
      </c>
      <c r="PP165" s="200">
        <v>1565.1005573122095</v>
      </c>
      <c r="PQ165" s="56">
        <v>1399.8594792216134</v>
      </c>
      <c r="PR165" s="56">
        <v>1505.8500324776508</v>
      </c>
      <c r="PS165" s="56">
        <v>1413.0627359755019</v>
      </c>
      <c r="PT165" s="200">
        <v>1148.5212668120259</v>
      </c>
      <c r="PU165" s="200">
        <v>1207.4862538513455</v>
      </c>
      <c r="PV165" s="200">
        <v>1959.8980263157889</v>
      </c>
      <c r="PW165" s="200">
        <v>1949.0700624881274</v>
      </c>
      <c r="PX165" s="200" t="e">
        <f>IF($PI165=1,SUMIF(#REF!,$PF165,#REF!),SUMIF(#REF!,$PJ165,#REF!))</f>
        <v>#REF!</v>
      </c>
      <c r="PY165" s="200" t="e">
        <f>IF($PI165=1,SUMIF(#REF!,$PF165,#REF!),SUMIF(#REF!,$PJ165,#REF!))</f>
        <v>#REF!</v>
      </c>
      <c r="PZ165" s="200" t="e">
        <f>IF($PI165=1,SUMIF(#REF!,$PF165,#REF!),SUMIF(#REF!,$PJ165,#REF!))</f>
        <v>#REF!</v>
      </c>
      <c r="QA165" s="200" t="e">
        <f>IF($PI165=1,SUMIF(#REF!,$PF165,#REF!),SUMIF(#REF!,$PJ165,#REF!))</f>
        <v>#REF!</v>
      </c>
      <c r="QB165" s="200" t="e">
        <f>IF($PI165=1,SUMIF(#REF!,$PF165,#REF!),SUMIF(#REF!,$PJ165,#REF!))</f>
        <v>#REF!</v>
      </c>
      <c r="QC165" s="200" t="e">
        <f>IF($PI165=1,SUMIF(#REF!,$PF165,#REF!),SUMIF(#REF!,$PJ165,#REF!))</f>
        <v>#REF!</v>
      </c>
      <c r="QD165" s="57">
        <f t="shared" si="99"/>
        <v>0.44795503335091624</v>
      </c>
      <c r="QE165" s="57">
        <f t="shared" si="100"/>
        <v>0.48187201039284827</v>
      </c>
      <c r="QF165" s="57">
        <f t="shared" si="94"/>
        <v>0.45218007551216061</v>
      </c>
      <c r="QG165" s="57">
        <f t="shared" si="101"/>
        <v>0.36752680537984833</v>
      </c>
      <c r="QH165" s="57">
        <f t="shared" si="131"/>
        <v>0.38639560123243055</v>
      </c>
      <c r="QI165" s="57">
        <f t="shared" si="132"/>
        <v>0.62716736842105247</v>
      </c>
      <c r="QJ165" s="57">
        <f>IF(Tabelle2[[#This Row],[Index and Premium Usage]]=1,($AW165*(1+$AZ165))*(PW165*(1+$PG165)+$PH165)/1000,($AW165*(1+$AZ165))*(PW165*(1+$PG165)+$PK165)/1000)</f>
        <v>0.6237024199962008</v>
      </c>
      <c r="QK165" s="57" t="e">
        <f>IF($PI165=1,($AW165*(1+$AY165))*(PX165*(1+$PG165)+$PH165)/1000,($AW165*(1+$AZ165))*(PX165*(1+$PG165)+$PK165+Tabelle2[[#This Row],[Premium VW 2023]])/1000)</f>
        <v>#REF!</v>
      </c>
      <c r="QL165" s="57" t="e">
        <f t="shared" si="133"/>
        <v>#REF!</v>
      </c>
      <c r="QM165" s="57" t="e">
        <f t="shared" si="134"/>
        <v>#REF!</v>
      </c>
      <c r="QN165" s="57" t="e">
        <f t="shared" si="135"/>
        <v>#REF!</v>
      </c>
      <c r="QO165" s="57" t="e">
        <f t="shared" si="136"/>
        <v>#REF!</v>
      </c>
      <c r="QP165" s="57" t="e">
        <f t="shared" si="137"/>
        <v>#REF!</v>
      </c>
    </row>
    <row r="166" spans="1:458" ht="15" customHeight="1">
      <c r="A166" s="94" t="s">
        <v>910</v>
      </c>
      <c r="B166" s="94" t="s">
        <v>87</v>
      </c>
      <c r="C166" s="94" t="s">
        <v>1553</v>
      </c>
      <c r="D166" s="2" t="s">
        <v>108</v>
      </c>
      <c r="E166" s="173" t="s">
        <v>304</v>
      </c>
      <c r="F166" s="2" t="s">
        <v>304</v>
      </c>
      <c r="G166" s="2" t="s">
        <v>304</v>
      </c>
      <c r="H166" s="2" t="s">
        <v>1557</v>
      </c>
      <c r="I166" s="188" t="s">
        <v>102</v>
      </c>
      <c r="J166" s="2" t="s">
        <v>367</v>
      </c>
      <c r="K166" s="94" t="s">
        <v>41</v>
      </c>
      <c r="L166" s="94" t="s">
        <v>1137</v>
      </c>
      <c r="M166" s="2" t="s">
        <v>334</v>
      </c>
      <c r="N166" s="2">
        <v>0</v>
      </c>
      <c r="O166" s="64"/>
      <c r="P166" s="3"/>
      <c r="Q166" s="2"/>
      <c r="R166" s="63"/>
      <c r="S166" s="63"/>
      <c r="T166" s="94" t="s">
        <v>1282</v>
      </c>
      <c r="U166" s="63" t="s">
        <v>38</v>
      </c>
      <c r="V166" s="63"/>
      <c r="W166" s="63"/>
      <c r="X166" s="94"/>
      <c r="Y166" s="2" t="s">
        <v>235</v>
      </c>
      <c r="Z166" s="2" t="s">
        <v>261</v>
      </c>
      <c r="AA166" s="2" t="s">
        <v>614</v>
      </c>
      <c r="AB166" s="2">
        <v>0</v>
      </c>
      <c r="AC166" s="2" t="s">
        <v>1091</v>
      </c>
      <c r="AD166" s="63"/>
      <c r="AE166" s="63"/>
      <c r="AF166" s="63" t="s">
        <v>119</v>
      </c>
      <c r="AG166" s="2">
        <v>0</v>
      </c>
      <c r="AH166" s="2">
        <v>0</v>
      </c>
      <c r="AI166" s="2">
        <v>0</v>
      </c>
      <c r="AJ166" s="63" t="s">
        <v>120</v>
      </c>
      <c r="AK166" s="66"/>
      <c r="AL166" s="67"/>
      <c r="AM166" s="67"/>
      <c r="AN166" s="67"/>
      <c r="AO166" s="67"/>
      <c r="AP166" s="67">
        <v>1</v>
      </c>
      <c r="AQ166" s="33"/>
      <c r="AR166" s="37">
        <v>1.625</v>
      </c>
      <c r="AS166" s="67">
        <v>1.625</v>
      </c>
      <c r="AT166" s="67">
        <v>1.625</v>
      </c>
      <c r="AU166" s="33">
        <v>1.625</v>
      </c>
      <c r="AV166" s="33">
        <v>1.625</v>
      </c>
      <c r="AW166" s="33">
        <v>1.625</v>
      </c>
      <c r="AX166" s="193"/>
      <c r="AY166" s="61">
        <v>0</v>
      </c>
      <c r="AZ166" s="61">
        <v>0</v>
      </c>
      <c r="BA166" s="97">
        <v>0</v>
      </c>
      <c r="BB166" s="97">
        <v>0</v>
      </c>
      <c r="BC166" s="97">
        <v>0</v>
      </c>
      <c r="BD166" s="97">
        <v>0</v>
      </c>
      <c r="BE166" s="133">
        <v>0</v>
      </c>
      <c r="BF166" s="133">
        <v>0</v>
      </c>
      <c r="BG166" s="133">
        <v>0</v>
      </c>
      <c r="BH166" s="133">
        <v>0</v>
      </c>
      <c r="BI166" s="133">
        <v>0</v>
      </c>
      <c r="BJ166" s="133">
        <v>0</v>
      </c>
      <c r="BK166" s="133">
        <v>0</v>
      </c>
      <c r="BL166" s="133">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5">
        <f>SUM(Tabelle2[[#This Row],[Jan 22 CF]:[Mar 22 CF]])</f>
        <v>0</v>
      </c>
      <c r="CL166" s="95">
        <f>SUM(Tabelle2[[#This Row],[Apr 22 CF]:[Jun 22 CF]])</f>
        <v>0</v>
      </c>
      <c r="CM166" s="95">
        <f>SUM(Tabelle2[[#This Row],[Jul 22 CF]:[Sep 22 CF]])</f>
        <v>0</v>
      </c>
      <c r="CN166" s="95">
        <f>SUM(Tabelle2[[#This Row],[Oct 22 CF]:[Dec 22 CF]])</f>
        <v>0</v>
      </c>
      <c r="CO166" s="95">
        <f>SUM(Tabelle2[[#This Row],[Jan 23 CF]:[Mar 23 CF]])</f>
        <v>0</v>
      </c>
      <c r="CP166" s="95">
        <f>SUM(Tabelle2[[#This Row],[Apr 23 CF]:[Jun 23 CF]])</f>
        <v>0</v>
      </c>
      <c r="CQ166" s="95">
        <f>SUM(Tabelle2[[#This Row],[Jul 23 CF]:[Sep 23 CF]])</f>
        <v>0</v>
      </c>
      <c r="CR166" s="95">
        <f>SUM(Tabelle2[[#This Row],[Oct 23 CF]:[Dec 23 CF]])</f>
        <v>0</v>
      </c>
      <c r="CS166" s="95">
        <f>SUM(Tabelle2[[#This Row],[Jan 24 CF]:[Mar 24 CF]])</f>
        <v>0</v>
      </c>
      <c r="CT166" s="95">
        <f>SUM(Tabelle2[[#This Row],[Apr 24 CF]:[Jun 24 CF]])</f>
        <v>0</v>
      </c>
      <c r="CU166" s="95">
        <f>SUM(Tabelle2[[#This Row],[Jul 24 CF]:[Sep 24 CF]])</f>
        <v>0</v>
      </c>
      <c r="CV166" s="95">
        <f>SUM(Tabelle2[[#This Row],[Oct 24 CF]:[Dec 24 CF]])</f>
        <v>0</v>
      </c>
      <c r="CW166" s="98">
        <v>40</v>
      </c>
      <c r="CX166" s="275">
        <v>0</v>
      </c>
      <c r="CY166" s="98">
        <v>40</v>
      </c>
      <c r="CZ166" s="52">
        <v>40</v>
      </c>
      <c r="DA166" s="52">
        <f>SUM(Tabelle2[[#This Row],[Jan 22 CF]:[Dec 22 CF]])</f>
        <v>0</v>
      </c>
      <c r="DB166" s="98">
        <f>SUM(Tabelle2[[#This Row],[Jan 23 CF]:[Dec 23 CF]])</f>
        <v>0</v>
      </c>
      <c r="DC166" s="98">
        <f>SUM(Tabelle2[[#This Row],[Jan 24 CF]:[Dec 24 CF]])</f>
        <v>0</v>
      </c>
      <c r="DD166" s="98">
        <v>0</v>
      </c>
      <c r="DE166" s="98">
        <v>0</v>
      </c>
      <c r="DF166" s="98">
        <v>0</v>
      </c>
      <c r="DG166" s="98">
        <v>0</v>
      </c>
      <c r="DH166" s="98">
        <v>0</v>
      </c>
      <c r="DI166" s="98">
        <v>0</v>
      </c>
      <c r="DJ166" s="98">
        <v>0</v>
      </c>
      <c r="DK166" s="98">
        <v>0</v>
      </c>
      <c r="DL166" s="98">
        <v>0</v>
      </c>
      <c r="DM166" s="98">
        <v>0</v>
      </c>
      <c r="DN166" s="95"/>
      <c r="DO166" s="95"/>
      <c r="DP166" s="226">
        <v>0.95</v>
      </c>
      <c r="DQ166" s="226">
        <v>0.92500000000000004</v>
      </c>
      <c r="DR166" s="226">
        <v>0.8</v>
      </c>
      <c r="DS166" s="226">
        <v>0.85</v>
      </c>
      <c r="DT166" s="226">
        <v>0.9</v>
      </c>
      <c r="DU166" s="226">
        <v>0.9</v>
      </c>
      <c r="DV166" s="226">
        <v>0.9</v>
      </c>
      <c r="DW166" s="226">
        <v>0.9</v>
      </c>
      <c r="DX166" s="226">
        <v>0.9</v>
      </c>
      <c r="DY166" s="226">
        <v>0.9</v>
      </c>
      <c r="DZ166" s="226">
        <v>0.9</v>
      </c>
      <c r="EA166" s="226">
        <v>0.88</v>
      </c>
      <c r="EB166" s="226">
        <v>0.9</v>
      </c>
      <c r="EC166" s="226">
        <v>0.93</v>
      </c>
      <c r="ED166" s="226">
        <v>0.93</v>
      </c>
      <c r="EE166" s="226">
        <v>0.9</v>
      </c>
      <c r="EF166" s="316">
        <v>0.9</v>
      </c>
      <c r="EG166" s="316">
        <v>0.9</v>
      </c>
      <c r="EH166" s="316">
        <v>0.9</v>
      </c>
      <c r="EI166" s="226">
        <v>0.95</v>
      </c>
      <c r="EJ166" s="226">
        <v>0.95</v>
      </c>
      <c r="EK166" s="226">
        <v>0.95</v>
      </c>
      <c r="EL166" s="226">
        <v>0.97499999999999998</v>
      </c>
      <c r="EM166" s="226">
        <v>0.95</v>
      </c>
      <c r="EN166" s="226">
        <v>0.9</v>
      </c>
      <c r="EO166" s="226">
        <v>0.9</v>
      </c>
      <c r="EP166" s="226">
        <v>0.9</v>
      </c>
      <c r="EQ166" s="226">
        <v>0.9</v>
      </c>
      <c r="ER166" s="226">
        <v>0.9</v>
      </c>
      <c r="ES166" s="226">
        <v>0.9</v>
      </c>
      <c r="ET166" s="226">
        <v>0.9</v>
      </c>
      <c r="EU166" s="226">
        <v>0.9</v>
      </c>
      <c r="EV166" s="226">
        <v>0.9</v>
      </c>
      <c r="EW166" s="226">
        <v>0.9</v>
      </c>
      <c r="EX166" s="226">
        <v>0.9</v>
      </c>
      <c r="EY166" s="226">
        <v>0.9</v>
      </c>
      <c r="EZ166" s="316">
        <v>0.9</v>
      </c>
      <c r="FA166" s="226">
        <v>0.9</v>
      </c>
      <c r="FB166" s="226">
        <v>0.9</v>
      </c>
      <c r="FC166" s="226">
        <v>0.9</v>
      </c>
      <c r="FD166" s="226">
        <v>0.9</v>
      </c>
      <c r="FE166" s="226">
        <v>0.9</v>
      </c>
      <c r="FF166" s="226">
        <v>0.9</v>
      </c>
      <c r="FG166" s="226">
        <v>0</v>
      </c>
      <c r="FH166" s="226">
        <v>0</v>
      </c>
      <c r="FI166" s="226">
        <v>0</v>
      </c>
      <c r="FJ166" s="226">
        <v>0</v>
      </c>
      <c r="FK166" s="226">
        <v>0</v>
      </c>
      <c r="FL166" s="226">
        <v>0</v>
      </c>
      <c r="FM166" s="195">
        <f t="shared" si="114"/>
        <v>0</v>
      </c>
      <c r="FN166" s="195">
        <f t="shared" si="115"/>
        <v>0</v>
      </c>
      <c r="FO166" s="195">
        <f t="shared" si="116"/>
        <v>0</v>
      </c>
      <c r="FP166" s="195">
        <f t="shared" si="117"/>
        <v>0</v>
      </c>
      <c r="FQ166" s="195">
        <f t="shared" si="118"/>
        <v>0</v>
      </c>
      <c r="FR166" s="195">
        <f t="shared" si="119"/>
        <v>0</v>
      </c>
      <c r="FS166" s="195">
        <f t="shared" si="120"/>
        <v>0</v>
      </c>
      <c r="FT166" s="95">
        <f t="shared" si="121"/>
        <v>0</v>
      </c>
      <c r="FU166" s="95">
        <f t="shared" si="122"/>
        <v>0</v>
      </c>
      <c r="FV166" s="95">
        <f t="shared" si="123"/>
        <v>0</v>
      </c>
      <c r="FW166" s="95">
        <f t="shared" si="124"/>
        <v>0</v>
      </c>
      <c r="FX166" s="95">
        <f t="shared" si="125"/>
        <v>0</v>
      </c>
      <c r="FY166" s="95">
        <f t="shared" si="126"/>
        <v>0</v>
      </c>
      <c r="FZ166" s="95">
        <f t="shared" si="127"/>
        <v>0</v>
      </c>
      <c r="GA166" s="95">
        <f t="shared" si="107"/>
        <v>0</v>
      </c>
      <c r="GB166" s="95">
        <f t="shared" si="108"/>
        <v>0</v>
      </c>
      <c r="GC166" s="95">
        <f t="shared" si="109"/>
        <v>0</v>
      </c>
      <c r="GD166" s="95">
        <f t="shared" si="110"/>
        <v>0</v>
      </c>
      <c r="GE166" s="95">
        <f t="shared" si="111"/>
        <v>0</v>
      </c>
      <c r="GF166" s="95">
        <f t="shared" si="112"/>
        <v>0</v>
      </c>
      <c r="GG166" s="95">
        <f t="shared" si="113"/>
        <v>0</v>
      </c>
      <c r="GH166" s="95">
        <f t="shared" si="128"/>
        <v>0</v>
      </c>
      <c r="GI166" s="95">
        <f>BW166*Tabelle2[[#This Row],[Nov 2023 AF]]</f>
        <v>0</v>
      </c>
      <c r="GJ166" s="95">
        <f>BX166*Tabelle2[[#This Row],[Dec 2023 AF]]</f>
        <v>0</v>
      </c>
      <c r="GK166" s="95">
        <f>BY166*Tabelle2[[#This Row],[Jan 2024 AF]]</f>
        <v>0</v>
      </c>
      <c r="GL166" s="95">
        <f>BZ166*Tabelle2[[#This Row],[Feb 2024 AF]]</f>
        <v>0</v>
      </c>
      <c r="GM166" s="95">
        <f>CA166*Tabelle2[[#This Row],[Mar 2024 AF]]</f>
        <v>0</v>
      </c>
      <c r="GN166" s="95">
        <f>CB166*Tabelle2[[#This Row],[Apr 2024 AF]]</f>
        <v>0</v>
      </c>
      <c r="GO166" s="95">
        <f>CC166*Tabelle2[[#This Row],[May 2024 AF]]</f>
        <v>0</v>
      </c>
      <c r="GP166" s="95">
        <f>CD166*Tabelle2[[#This Row],[Jun 2024 AF]]</f>
        <v>0</v>
      </c>
      <c r="GQ166" s="95">
        <f>CE166*Tabelle2[[#This Row],[Jul 2024 AF]]</f>
        <v>0</v>
      </c>
      <c r="GR166" s="95">
        <f>CF166*Tabelle2[[#This Row],[Aug 2024 AF]]</f>
        <v>0</v>
      </c>
      <c r="GS166" s="95">
        <f>CG166*Tabelle2[[#This Row],[Sep 2024 AF]]</f>
        <v>0</v>
      </c>
      <c r="GT166" s="95">
        <f>CH166*Tabelle2[[#This Row],[Oct 2024 AF]]</f>
        <v>0</v>
      </c>
      <c r="GU166" s="95">
        <f>CI166*Tabelle2[[#This Row],[Nov 2024 AF]]</f>
        <v>0</v>
      </c>
      <c r="GV166" s="95">
        <f>CJ166*Tabelle2[[#This Row],[Dec 2024 AF]]</f>
        <v>0</v>
      </c>
      <c r="GW166" s="95">
        <f>SUM(Tabelle2[[#This Row],[Jan 22 NF]:[Mar 22 NF]])</f>
        <v>0</v>
      </c>
      <c r="GX166" s="95">
        <f>SUM(Tabelle2[[#This Row],[Apr 22 NF]:[Jun 22 NF]])</f>
        <v>0</v>
      </c>
      <c r="GY166" s="95">
        <f>SUM(Tabelle2[[#This Row],[Jul 22 NF]:[Sep 22 NF]])</f>
        <v>0</v>
      </c>
      <c r="GZ166" s="95">
        <f>SUM(Tabelle2[[#This Row],[Oct 22 NF]:[Dec 22 NF]])</f>
        <v>0</v>
      </c>
      <c r="HA166" s="98">
        <f>SUM(Tabelle2[[#This Row],[Jan 23 NF]:[Mar 23 NF]])</f>
        <v>0</v>
      </c>
      <c r="HB166" s="98">
        <f>SUM(Tabelle2[[#This Row],[Apr 23 NF]:[Jun 23 NF]])</f>
        <v>0</v>
      </c>
      <c r="HC166" s="98">
        <f>SUM(Tabelle2[[#This Row],[Jul 23 NF]:[Sep 23 NF]])</f>
        <v>0</v>
      </c>
      <c r="HD166" s="98">
        <f>SUM(Tabelle2[[#This Row],[Oct 23 NF]:[Dec 23 NF]])</f>
        <v>0</v>
      </c>
      <c r="HE166" s="95">
        <f>SUM(Tabelle2[[#This Row],[Jan 24 NF]:[Mar 24 NF]])</f>
        <v>0</v>
      </c>
      <c r="HF166" s="98">
        <f>SUM(Tabelle2[[#This Row],[Apr 24 NF]:[Jun 24 NF]])</f>
        <v>0</v>
      </c>
      <c r="HG166" s="98">
        <f>SUM(Tabelle2[[#This Row],[Jul 24 NF]:[Sep 24 NF]])</f>
        <v>0</v>
      </c>
      <c r="HH166" s="98">
        <f>SUM(Tabelle2[[#This Row],[Oct 24 NF]:[Dec 24 NF]])</f>
        <v>0</v>
      </c>
      <c r="HI166" s="95">
        <v>0</v>
      </c>
      <c r="HJ166" s="95">
        <v>0</v>
      </c>
      <c r="HK166" s="95">
        <v>0</v>
      </c>
      <c r="HL166" s="95">
        <v>0</v>
      </c>
      <c r="HM166" s="95">
        <v>0</v>
      </c>
      <c r="HN166" s="95">
        <v>0</v>
      </c>
      <c r="HO166" s="95">
        <v>0</v>
      </c>
      <c r="HP166" s="95">
        <v>0</v>
      </c>
      <c r="HQ166" s="95">
        <v>0</v>
      </c>
      <c r="HR166" s="95">
        <v>0</v>
      </c>
      <c r="HS166" s="95">
        <v>0</v>
      </c>
      <c r="HT166" s="95">
        <v>720</v>
      </c>
      <c r="HU166" s="95">
        <v>1604</v>
      </c>
      <c r="HV166" s="98">
        <v>40</v>
      </c>
      <c r="HW166" s="98">
        <v>0</v>
      </c>
      <c r="HX166" s="98">
        <v>40</v>
      </c>
      <c r="HY166" s="98">
        <v>40</v>
      </c>
      <c r="HZ166" s="98">
        <f>SUM(Tabelle2[[#This Row],[Jan 22 NF]:[Dec 22 NF]])</f>
        <v>0</v>
      </c>
      <c r="IA166" s="98">
        <f>SUM(Tabelle2[[#This Row],[Jan 23 NF]:[Dec 23 NF]])</f>
        <v>0</v>
      </c>
      <c r="IB166" s="98">
        <f>SUM(Tabelle2[[#This Row],[Jan 24 NF]:[Dec 24 NF]])</f>
        <v>0</v>
      </c>
      <c r="IC166" s="98">
        <f>IFERROR(Tabelle2[[#This Row],[2025 CF]]*Tabelle2[[#This Row],[2025 AF]],0)</f>
        <v>0</v>
      </c>
      <c r="ID166" s="98">
        <f>IFERROR(Tabelle2[[#This Row],[2026 CF]]*Tabelle2[[#This Row],[2026 AF]],0)</f>
        <v>0</v>
      </c>
      <c r="IE166" s="98">
        <f>IFERROR(Tabelle2[[#This Row],[2027 CF]]*Tabelle2[[#This Row],[2027 AF]],0)</f>
        <v>0</v>
      </c>
      <c r="IF166" s="98">
        <f>IFERROR(Tabelle2[[#This Row],[2028 CF]]*Tabelle2[[#This Row],[2028 AF]],0)</f>
        <v>0</v>
      </c>
      <c r="IG166" s="98">
        <f>IFERROR(Tabelle2[[#This Row],[2029 CF]]*Tabelle2[[#This Row],[2029 AF]],0)</f>
        <v>0</v>
      </c>
      <c r="IH166" s="98">
        <f>IFERROR(Tabelle2[[#This Row],[2030 CF]]*Tabelle2[[#This Row],[2030 AF]],0)</f>
        <v>0</v>
      </c>
      <c r="II166" s="98">
        <f>IFERROR(Tabelle2[[#This Row],[2031 CF]]*Tabelle2[[#This Row],[2031 AF]],0)</f>
        <v>0</v>
      </c>
      <c r="IJ166" s="98">
        <f>IFERROR(Tabelle2[[#This Row],[2032 CF]]*Tabelle2[[#This Row],[2032 AF]],0)</f>
        <v>0</v>
      </c>
      <c r="IK166" s="98">
        <f>IFERROR(Tabelle2[[#This Row],[2033 CF]]*Tabelle2[[#This Row],[2033 AF]],0)</f>
        <v>0</v>
      </c>
      <c r="IL166" s="98">
        <f>IFERROR(Tabelle2[[#This Row],[2034 CF]]*Tabelle2[[#This Row],[2034 AF]],0)</f>
        <v>0</v>
      </c>
      <c r="IM166" s="98">
        <f>IFERROR(Tabelle2[[#This Row],[2035 CF]]*Tabelle2[[#This Row],[2035 AF]],0)</f>
        <v>0</v>
      </c>
      <c r="IN166" s="51">
        <v>0</v>
      </c>
      <c r="IO166" s="51">
        <v>0</v>
      </c>
      <c r="IP166" s="51">
        <v>0</v>
      </c>
      <c r="IQ166" s="51">
        <v>0</v>
      </c>
      <c r="IR166" s="51">
        <v>0</v>
      </c>
      <c r="IS166" s="51">
        <v>0</v>
      </c>
      <c r="IT166" s="51">
        <v>0</v>
      </c>
      <c r="IU166" s="51">
        <v>0</v>
      </c>
      <c r="IV166" s="51">
        <v>0</v>
      </c>
      <c r="IW166" s="51">
        <v>0</v>
      </c>
      <c r="IX166" s="51">
        <v>0</v>
      </c>
      <c r="IY166" s="51">
        <v>0</v>
      </c>
      <c r="IZ166" s="199">
        <v>0</v>
      </c>
      <c r="JA166" s="199">
        <v>0</v>
      </c>
      <c r="JB166" s="199">
        <v>0</v>
      </c>
      <c r="JC166" s="199">
        <v>0</v>
      </c>
      <c r="JD166" s="199">
        <v>0</v>
      </c>
      <c r="JE166" s="196">
        <v>0</v>
      </c>
      <c r="JF166" s="196">
        <v>0</v>
      </c>
      <c r="JG166" s="196">
        <v>0</v>
      </c>
      <c r="JH166" s="196">
        <v>0</v>
      </c>
      <c r="JI166" s="196">
        <v>0</v>
      </c>
      <c r="JJ166" s="196">
        <v>0</v>
      </c>
      <c r="JK166" s="196">
        <v>0</v>
      </c>
      <c r="JL166" s="196">
        <v>0</v>
      </c>
      <c r="JM166" s="196">
        <v>0</v>
      </c>
      <c r="JN166" s="196">
        <v>0</v>
      </c>
      <c r="JO166" s="196">
        <v>0</v>
      </c>
      <c r="JP166" s="196">
        <v>0</v>
      </c>
      <c r="JQ166" s="196">
        <f>SUM(Tabelle2[[#This Row],[Jan-23B]:[Mar-23B]])</f>
        <v>0</v>
      </c>
      <c r="JR166" s="196">
        <f>SUM(Tabelle2[[#This Row],[Apr-23B]:[Jun-23B]])</f>
        <v>0</v>
      </c>
      <c r="JS166" s="196">
        <f>SUM(Tabelle2[[#This Row],[Jul-23B]:[Sep-23B]])</f>
        <v>0</v>
      </c>
      <c r="JT166" s="196">
        <f>SUM(Tabelle2[[#This Row],[Oct-23B]:[Dec-23B]])</f>
        <v>0</v>
      </c>
      <c r="JU166" s="196">
        <f>SUM(Tabelle2[[#This Row],[1Q23 B1]:[4Q23 B]])</f>
        <v>0</v>
      </c>
      <c r="JV166" s="196">
        <v>0</v>
      </c>
      <c r="JW166" s="196">
        <v>0</v>
      </c>
      <c r="JX166" s="196">
        <v>0</v>
      </c>
      <c r="JY166" s="196">
        <v>0</v>
      </c>
      <c r="JZ166" s="196">
        <v>0</v>
      </c>
      <c r="KA166" s="196">
        <v>0</v>
      </c>
      <c r="KB166" s="196">
        <v>0</v>
      </c>
      <c r="KC166" s="196">
        <v>0</v>
      </c>
      <c r="KD166" s="196">
        <v>0</v>
      </c>
      <c r="KE166" s="196">
        <v>0</v>
      </c>
      <c r="KF166" s="196" t="str">
        <f>IF(SUM(Tabelle2[[#This Row],[2018 NF]:[2028 NF]],Tabelle2[[#This Row],[2023 B]])&gt;0,"yes","no")</f>
        <v>yes</v>
      </c>
      <c r="KG166" s="196" t="str">
        <f>IFERROR(INDEX(Tabelle2[[#Headers],[2005 NF]:[2034 NF]],MATCH(TRUE,INDEX(Tabelle2[[#This Row],[2005 NF]:[2034 NF]]&gt;1000,),0)),0)</f>
        <v>2017 NF</v>
      </c>
      <c r="KH166" s="196" t="str">
        <f>IFERROR(LOOKUP(2,1/(Tabelle2[[#This Row],[2005 NF]:[2035 NF]]&gt;1000),Tabelle2[[#Headers],[2005 NF]:[2035 NF]]),0)</f>
        <v>2017 NF</v>
      </c>
      <c r="KI166" s="196">
        <f>SUM(Tabelle2[[#This Row],[Jan 23 NF]:[Mar 23 NF]])</f>
        <v>0</v>
      </c>
      <c r="KJ166" s="196">
        <f>SUM(Tabelle2[[#This Row],[Jan-23B]:[Mar-23B]])</f>
        <v>0</v>
      </c>
      <c r="KK166" s="52">
        <v>0</v>
      </c>
      <c r="KL166" s="52">
        <v>0</v>
      </c>
      <c r="KM166" s="52">
        <v>0</v>
      </c>
      <c r="KN166" s="52">
        <v>0</v>
      </c>
      <c r="KO166" s="52">
        <v>0</v>
      </c>
      <c r="KP166" s="52">
        <v>0</v>
      </c>
      <c r="KQ166" s="52">
        <v>0</v>
      </c>
      <c r="KR166" s="52">
        <v>0</v>
      </c>
      <c r="KS166" s="52">
        <v>0</v>
      </c>
      <c r="KT166" s="52">
        <v>0</v>
      </c>
      <c r="KU166" s="52">
        <v>0</v>
      </c>
      <c r="KV166" s="52">
        <v>0</v>
      </c>
      <c r="KW166" s="52">
        <v>0</v>
      </c>
      <c r="KX166" s="52">
        <v>0</v>
      </c>
      <c r="KY166" s="52">
        <v>0</v>
      </c>
      <c r="KZ166" s="52">
        <v>0</v>
      </c>
      <c r="LA166" s="52" t="e">
        <f>$AV166*2.204623/#REF!*$AP166*Tabelle2[[#This Row],[May 23 NF]]</f>
        <v>#REF!</v>
      </c>
      <c r="LB166" s="52" t="e">
        <f>$AV166*2.204623/#REF!*$AP166*Tabelle2[[#This Row],[Jun 23 NF]]</f>
        <v>#REF!</v>
      </c>
      <c r="LC166" s="52" t="e">
        <f>$AV166*2.204623/#REF!*$AP166*Tabelle2[[#This Row],[Jul 23 NF]]</f>
        <v>#REF!</v>
      </c>
      <c r="LD166" s="52" t="e">
        <f>$AV166*2.204623/#REF!*$AP166*Tabelle2[[#This Row],[Aug 23 NF]]</f>
        <v>#REF!</v>
      </c>
      <c r="LE166" s="52" t="e">
        <f>$AV166*2.204623/#REF!*$AP166*Tabelle2[[#This Row],[Sep 23 NF]]</f>
        <v>#REF!</v>
      </c>
      <c r="LF166" s="52" t="e">
        <f>$AV166*2.204623/#REF!*$AP166*Tabelle2[[#This Row],[Oct 23 NF]]</f>
        <v>#REF!</v>
      </c>
      <c r="LG166" s="52" t="e">
        <f>$AV166*2.204623/#REF!*$AP166*Tabelle2[[#This Row],[Nov 23 NF]]</f>
        <v>#REF!</v>
      </c>
      <c r="LH166" s="52" t="e">
        <f>$AV166*2.204623/#REF!*$AP166*Tabelle2[[#This Row],[Dec 23 NF]]</f>
        <v>#REF!</v>
      </c>
      <c r="LI166" s="52" t="e">
        <f>$AV166*2.204623/#REF!*$AP166*Tabelle2[[#This Row],[Jan 24 NF]]</f>
        <v>#REF!</v>
      </c>
      <c r="LJ166" s="52" t="e">
        <f>$AV166*2.204623/#REF!*$AP166*Tabelle2[[#This Row],[Feb 24 NF]]</f>
        <v>#REF!</v>
      </c>
      <c r="LK166" s="52" t="e">
        <f>$AV166*2.204623/#REF!*$AP166*Tabelle2[[#This Row],[Mar 24 NF]]</f>
        <v>#REF!</v>
      </c>
      <c r="LL166" s="52" t="e">
        <f>$AV166*2.204623/#REF!*$AP166*Tabelle2[[#This Row],[Apr 24 NF]]</f>
        <v>#REF!</v>
      </c>
      <c r="LM166" s="52" t="e">
        <f>$AV166*2.204623/#REF!*$AP166*Tabelle2[[#This Row],[May 24 NF]]</f>
        <v>#REF!</v>
      </c>
      <c r="LN166" s="52" t="e">
        <f>$AV166*2.204623/#REF!*$AP166*Tabelle2[[#This Row],[Jun 24 NF]]</f>
        <v>#REF!</v>
      </c>
      <c r="LO166" s="52" t="e">
        <f>$AV166*2.204623/#REF!*$AP166*Tabelle2[[#This Row],[Jul 24 NF]]</f>
        <v>#REF!</v>
      </c>
      <c r="LP166" s="52" t="e">
        <f>$AV166*2.204623/#REF!*$AP166*Tabelle2[[#This Row],[Aug 24 NF]]</f>
        <v>#REF!</v>
      </c>
      <c r="LQ166" s="52" t="e">
        <f>$AV166*2.204623/#REF!*$AP166*Tabelle2[[#This Row],[Sep 24 NF]]</f>
        <v>#REF!</v>
      </c>
      <c r="LR166" s="52" t="e">
        <f>$AV166*2.204623/#REF!*$AP166*Tabelle2[[#This Row],[Oct 24 NF]]</f>
        <v>#REF!</v>
      </c>
      <c r="LS166" s="52" t="e">
        <f>$AV166*2.204623/#REF!*$AP166*Tabelle2[[#This Row],[Nov 24 NF]]</f>
        <v>#REF!</v>
      </c>
      <c r="LT166" s="52" t="e">
        <f>$AV166*2.204623/#REF!*$AP166*Tabelle2[[#This Row],[Dec 24 NF]]</f>
        <v>#REF!</v>
      </c>
      <c r="LU166" s="198">
        <f>SUM(Tabelle2[[#This Row],[Jan 22 EV]:[Mar 22 EV]])</f>
        <v>0</v>
      </c>
      <c r="LV166" s="198">
        <f>SUM(Tabelle2[[#This Row],[Apr 22 EV]:[Jun 22 EV]])</f>
        <v>0</v>
      </c>
      <c r="LW166" s="198">
        <f>SUM(Tabelle2[[#This Row],[Jul 22 EV]:[Sep 22 EV]])</f>
        <v>0</v>
      </c>
      <c r="LX166" s="198">
        <f>SUM(Tabelle2[[#This Row],[Oct 22 EV]:[Dec 22 EV]])</f>
        <v>0</v>
      </c>
      <c r="LY166" s="198">
        <f>SUM(Tabelle2[[#This Row],[Jan 23 EV]:[Mar 23 EV]])</f>
        <v>0</v>
      </c>
      <c r="LZ166" s="198" t="e">
        <f>SUM(Tabelle2[[#This Row],[Apr 23 EV]:[Jun 23 EV]])</f>
        <v>#REF!</v>
      </c>
      <c r="MA166" s="198" t="e">
        <f>SUM(Tabelle2[[#This Row],[Jul 23 EV]:[Sep 23 EV]])</f>
        <v>#REF!</v>
      </c>
      <c r="MB166" s="198" t="e">
        <f>SUM(Tabelle2[[#This Row],[Oct 23 EV]:[Dec 23 EV]])</f>
        <v>#REF!</v>
      </c>
      <c r="MC166" s="198" t="e">
        <f>SUM(Tabelle2[[#This Row],[Jan 24 EV]:[Mar 24 EV]])</f>
        <v>#REF!</v>
      </c>
      <c r="MD166" s="198" t="e">
        <f>SUM(Tabelle2[[#This Row],[Apr 24 EV]:[Jun 24 EV]])</f>
        <v>#REF!</v>
      </c>
      <c r="ME166" s="198" t="e">
        <f>SUM(Tabelle2[[#This Row],[Jul 24 EV]:[Sep 24 EV]])</f>
        <v>#REF!</v>
      </c>
      <c r="MF166" s="198" t="e">
        <f>SUM(Tabelle2[[#This Row],[Oct 24 EV]:[Dec 24 EV]])</f>
        <v>#REF!</v>
      </c>
      <c r="MG166" s="68">
        <v>0</v>
      </c>
      <c r="MH166" s="68">
        <v>0</v>
      </c>
      <c r="MI166" s="68">
        <v>0</v>
      </c>
      <c r="MJ166" s="68">
        <v>0</v>
      </c>
      <c r="MK166" s="68">
        <v>0</v>
      </c>
      <c r="ML166" s="68">
        <v>0</v>
      </c>
      <c r="MM166" s="68">
        <v>0</v>
      </c>
      <c r="MN166" s="68">
        <v>0</v>
      </c>
      <c r="MO166" s="68">
        <v>0</v>
      </c>
      <c r="MP166" s="98">
        <v>85.980297000000007</v>
      </c>
      <c r="MQ166" s="98" t="e">
        <f>$AS166*2.204623/#REF!*$AP166*HU166</f>
        <v>#REF!</v>
      </c>
      <c r="MR166" s="98" t="e">
        <f>$AT166*2.204623/#REF!*$AP166*HV166</f>
        <v>#REF!</v>
      </c>
      <c r="MS166" s="98">
        <v>0</v>
      </c>
      <c r="MT166" s="98">
        <v>4.7766831666666674</v>
      </c>
      <c r="MU166" s="98">
        <v>4.7766831666666674</v>
      </c>
      <c r="MV166" s="98">
        <f>SUM(Tabelle2[[#This Row],[Jan 22 EV]:[Dec 22 EV]])</f>
        <v>0</v>
      </c>
      <c r="MW166" s="98" t="e">
        <f>SUM(Tabelle2[[#This Row],[Jan 23 EV]:[Dec 23 EV]])</f>
        <v>#REF!</v>
      </c>
      <c r="MX166" s="98" t="e">
        <f>SUM(Tabelle2[[#This Row],[Jan 24 EV]:[Dec 24 EV]])</f>
        <v>#REF!</v>
      </c>
      <c r="MY166" s="98">
        <f t="shared" si="95"/>
        <v>0</v>
      </c>
      <c r="MZ166" s="98">
        <f t="shared" si="96"/>
        <v>0</v>
      </c>
      <c r="NA166" s="98">
        <f t="shared" si="97"/>
        <v>0</v>
      </c>
      <c r="NB166" s="98">
        <f t="shared" si="98"/>
        <v>0</v>
      </c>
      <c r="NC166" s="52">
        <v>0</v>
      </c>
      <c r="ND166" s="52">
        <v>0</v>
      </c>
      <c r="NE166" s="52">
        <v>0</v>
      </c>
      <c r="NF166" s="52">
        <v>0</v>
      </c>
      <c r="NG166" s="52">
        <v>0</v>
      </c>
      <c r="NH166" s="52">
        <v>0</v>
      </c>
      <c r="NI166" s="52">
        <v>0</v>
      </c>
      <c r="NJ166" s="52">
        <v>0</v>
      </c>
      <c r="NK166" s="52">
        <v>0</v>
      </c>
      <c r="NL166" s="52">
        <v>0</v>
      </c>
      <c r="NM166" s="52">
        <v>0</v>
      </c>
      <c r="NN166" s="52">
        <v>0</v>
      </c>
      <c r="NO166" s="198">
        <f t="shared" si="102"/>
        <v>0</v>
      </c>
      <c r="NP166" s="198">
        <f t="shared" si="103"/>
        <v>0</v>
      </c>
      <c r="NQ166" s="198">
        <f t="shared" si="104"/>
        <v>0</v>
      </c>
      <c r="NR166" s="198">
        <f t="shared" si="105"/>
        <v>0</v>
      </c>
      <c r="NS166" s="198">
        <f t="shared" si="106"/>
        <v>0</v>
      </c>
      <c r="NT166" s="198">
        <v>0</v>
      </c>
      <c r="NU166" s="198">
        <v>0</v>
      </c>
      <c r="NV166" s="198">
        <v>0</v>
      </c>
      <c r="NW166" s="198">
        <v>0</v>
      </c>
      <c r="NX166" s="198">
        <v>0</v>
      </c>
      <c r="NY166" s="198">
        <v>0</v>
      </c>
      <c r="NZ166" s="198">
        <v>0</v>
      </c>
      <c r="OA166" s="198">
        <v>0</v>
      </c>
      <c r="OB166" s="198">
        <v>0</v>
      </c>
      <c r="OC166" s="198">
        <v>0</v>
      </c>
      <c r="OD166" s="198">
        <v>0</v>
      </c>
      <c r="OE166" s="198">
        <v>0</v>
      </c>
      <c r="OF166" s="198">
        <f>SUM(Tabelle2[[#This Row],[Jan 23 B EV]:[Mar 23 B EV]])</f>
        <v>0</v>
      </c>
      <c r="OG166" s="198">
        <f>SUM(Tabelle2[[#This Row],[Apr 23 B EV]:[Jun 23 B EV]])</f>
        <v>0</v>
      </c>
      <c r="OH166" s="198">
        <f>SUM(Tabelle2[[#This Row],[Jul 23 B EV]:[Sep 23 B EV]])</f>
        <v>0</v>
      </c>
      <c r="OI166" s="198">
        <f>SUM(Tabelle2[[#This Row],[Oct 23 B EV]:[Dec 23 B EV]])</f>
        <v>0</v>
      </c>
      <c r="OJ166" s="198">
        <f>SUM(Tabelle2[[#This Row],[Jan 23 B EV]:[Dec 23 B EV]])</f>
        <v>0</v>
      </c>
      <c r="OK166" s="68"/>
      <c r="OL166" s="68"/>
      <c r="OM166" s="43" t="s">
        <v>973</v>
      </c>
      <c r="ON166" s="43">
        <v>0</v>
      </c>
      <c r="OO166" s="43">
        <v>0</v>
      </c>
      <c r="OP166" s="43">
        <v>0</v>
      </c>
      <c r="OQ166" s="68"/>
      <c r="OR166" s="68"/>
      <c r="OS166" s="68"/>
      <c r="OT166" s="68"/>
      <c r="OU166" s="68"/>
      <c r="OV166" s="68"/>
      <c r="OW166" s="68"/>
      <c r="OX166" s="198" t="s">
        <v>1229</v>
      </c>
      <c r="OY166" s="198" t="s">
        <v>1229</v>
      </c>
      <c r="OZ166" s="198" t="s">
        <v>1229</v>
      </c>
      <c r="PA166" s="198" t="s">
        <v>1229</v>
      </c>
      <c r="PB166" s="353" t="s">
        <v>1229</v>
      </c>
      <c r="PC166" s="130" t="s">
        <v>57</v>
      </c>
      <c r="PD166" s="53" t="s">
        <v>162</v>
      </c>
      <c r="PE166" s="53" t="s">
        <v>159</v>
      </c>
      <c r="PF166" s="53" t="s">
        <v>170</v>
      </c>
      <c r="PG166" s="53">
        <v>0</v>
      </c>
      <c r="PH166" s="53">
        <v>0</v>
      </c>
      <c r="PI166" s="53">
        <v>1</v>
      </c>
      <c r="PJ166" s="53" t="s">
        <v>170</v>
      </c>
      <c r="PK166" s="53">
        <v>0</v>
      </c>
      <c r="PL166" s="53">
        <v>0</v>
      </c>
      <c r="PM166" s="334"/>
      <c r="PN166" s="53" t="s">
        <v>980</v>
      </c>
      <c r="PO166" s="53" t="s">
        <v>43</v>
      </c>
      <c r="PP166" s="200">
        <v>1565.1005573122095</v>
      </c>
      <c r="PQ166" s="56">
        <v>1399.8594792216134</v>
      </c>
      <c r="PR166" s="56">
        <v>1505.8500324776508</v>
      </c>
      <c r="PS166" s="56">
        <v>1413.0627359755019</v>
      </c>
      <c r="PT166" s="200">
        <v>1148.5212668120259</v>
      </c>
      <c r="PU166" s="200">
        <v>1207.4862538513455</v>
      </c>
      <c r="PV166" s="200">
        <v>1959.8980263157889</v>
      </c>
      <c r="PW166" s="200">
        <v>1949.0700624881274</v>
      </c>
      <c r="PX166" s="200" t="e">
        <f>IF($PI166=1,SUMIF(#REF!,$PF166,#REF!),SUMIF(#REF!,$PJ166,#REF!))</f>
        <v>#REF!</v>
      </c>
      <c r="PY166" s="200" t="e">
        <f>IF($PI166=1,SUMIF(#REF!,$PF166,#REF!),SUMIF(#REF!,$PJ166,#REF!))</f>
        <v>#REF!</v>
      </c>
      <c r="PZ166" s="200" t="e">
        <f>IF($PI166=1,SUMIF(#REF!,$PF166,#REF!),SUMIF(#REF!,$PJ166,#REF!))</f>
        <v>#REF!</v>
      </c>
      <c r="QA166" s="200" t="e">
        <f>IF($PI166=1,SUMIF(#REF!,$PF166,#REF!),SUMIF(#REF!,$PJ166,#REF!))</f>
        <v>#REF!</v>
      </c>
      <c r="QB166" s="200" t="e">
        <f>IF($PI166=1,SUMIF(#REF!,$PF166,#REF!),SUMIF(#REF!,$PJ166,#REF!))</f>
        <v>#REF!</v>
      </c>
      <c r="QC166" s="200" t="e">
        <f>IF($PI166=1,SUMIF(#REF!,$PF166,#REF!),SUMIF(#REF!,$PJ166,#REF!))</f>
        <v>#REF!</v>
      </c>
      <c r="QD166" s="57">
        <f t="shared" si="99"/>
        <v>2.2747716537351215</v>
      </c>
      <c r="QE166" s="57">
        <f t="shared" si="100"/>
        <v>2.4470063027761824</v>
      </c>
      <c r="QF166" s="57">
        <f t="shared" si="94"/>
        <v>2.2962269459601909</v>
      </c>
      <c r="QG166" s="57">
        <f t="shared" si="101"/>
        <v>1.8663470585695423</v>
      </c>
      <c r="QH166" s="57">
        <f t="shared" si="131"/>
        <v>1.9621651625084364</v>
      </c>
      <c r="QI166" s="57">
        <f t="shared" si="132"/>
        <v>3.1848342927631572</v>
      </c>
      <c r="QJ166" s="57">
        <f>IF(Tabelle2[[#This Row],[Index and Premium Usage]]=1,($AW166*(1+$AZ166))*(PW166*(1+$PG166)+$PH166)/1000,($AW166*(1+$AZ166))*(PW166*(1+$PG166)+$PK166)/1000)</f>
        <v>3.1672388515432073</v>
      </c>
      <c r="QK166" s="57" t="e">
        <f>IF($PI166=1,($AW166*(1+$AY166))*(PX166*(1+$PG166)+$PH166)/1000,($AW166*(1+$AZ166))*(PX166*(1+$PG166)+$PK166+Tabelle2[[#This Row],[Premium VW 2023]])/1000)</f>
        <v>#REF!</v>
      </c>
      <c r="QL166" s="57" t="e">
        <f t="shared" si="133"/>
        <v>#REF!</v>
      </c>
      <c r="QM166" s="57" t="e">
        <f t="shared" si="134"/>
        <v>#REF!</v>
      </c>
      <c r="QN166" s="57" t="e">
        <f t="shared" si="135"/>
        <v>#REF!</v>
      </c>
      <c r="QO166" s="57" t="e">
        <f t="shared" si="136"/>
        <v>#REF!</v>
      </c>
      <c r="QP166" s="57" t="e">
        <f t="shared" si="137"/>
        <v>#REF!</v>
      </c>
    </row>
    <row r="167" spans="1:458" ht="15" customHeight="1">
      <c r="A167" s="94" t="s">
        <v>904</v>
      </c>
      <c r="B167" s="94" t="s">
        <v>87</v>
      </c>
      <c r="C167" s="94" t="s">
        <v>1553</v>
      </c>
      <c r="D167" s="2" t="s">
        <v>108</v>
      </c>
      <c r="E167" s="173" t="s">
        <v>304</v>
      </c>
      <c r="F167" s="2" t="s">
        <v>304</v>
      </c>
      <c r="G167" s="2" t="s">
        <v>304</v>
      </c>
      <c r="H167" s="2" t="s">
        <v>1557</v>
      </c>
      <c r="I167" s="188" t="s">
        <v>102</v>
      </c>
      <c r="J167" s="2" t="s">
        <v>367</v>
      </c>
      <c r="K167" s="94" t="s">
        <v>41</v>
      </c>
      <c r="L167" s="94" t="s">
        <v>1137</v>
      </c>
      <c r="M167" s="2" t="s">
        <v>605</v>
      </c>
      <c r="N167" s="64"/>
      <c r="O167" s="64"/>
      <c r="P167" s="65"/>
      <c r="Q167" s="2"/>
      <c r="R167" s="63"/>
      <c r="S167" s="63"/>
      <c r="T167" s="94" t="s">
        <v>1282</v>
      </c>
      <c r="U167" s="63" t="s">
        <v>38</v>
      </c>
      <c r="V167" s="63"/>
      <c r="W167" s="63"/>
      <c r="X167" s="94"/>
      <c r="Y167" s="94" t="s">
        <v>235</v>
      </c>
      <c r="Z167" s="94" t="s">
        <v>261</v>
      </c>
      <c r="AA167" s="69" t="s">
        <v>606</v>
      </c>
      <c r="AB167" s="64"/>
      <c r="AC167" s="64" t="s">
        <v>1088</v>
      </c>
      <c r="AD167" s="63"/>
      <c r="AE167" s="63"/>
      <c r="AF167" s="63" t="s">
        <v>119</v>
      </c>
      <c r="AG167" s="2"/>
      <c r="AH167" s="2"/>
      <c r="AI167" s="2"/>
      <c r="AJ167" s="63" t="s">
        <v>120</v>
      </c>
      <c r="AK167" s="66"/>
      <c r="AL167" s="67"/>
      <c r="AM167" s="67"/>
      <c r="AN167" s="67"/>
      <c r="AO167" s="67"/>
      <c r="AP167" s="67">
        <v>1</v>
      </c>
      <c r="AQ167" s="42"/>
      <c r="AR167" s="37">
        <v>0.28999999999999998</v>
      </c>
      <c r="AS167" s="67">
        <v>0.28999999999999998</v>
      </c>
      <c r="AT167" s="67">
        <v>0.28999999999999998</v>
      </c>
      <c r="AU167" s="33">
        <v>0.28999999999999998</v>
      </c>
      <c r="AV167" s="33">
        <v>0.28999999999999998</v>
      </c>
      <c r="AW167" s="33">
        <v>0.28999999999999998</v>
      </c>
      <c r="AX167" s="193"/>
      <c r="AY167" s="61">
        <v>0</v>
      </c>
      <c r="AZ167" s="61">
        <v>0</v>
      </c>
      <c r="BA167" s="97">
        <v>0</v>
      </c>
      <c r="BB167" s="97">
        <v>0</v>
      </c>
      <c r="BC167" s="97">
        <v>0</v>
      </c>
      <c r="BD167" s="97">
        <v>0</v>
      </c>
      <c r="BE167" s="133">
        <v>0</v>
      </c>
      <c r="BF167" s="133">
        <v>0</v>
      </c>
      <c r="BG167" s="133">
        <v>0</v>
      </c>
      <c r="BH167" s="133">
        <v>0</v>
      </c>
      <c r="BI167" s="133">
        <v>0</v>
      </c>
      <c r="BJ167" s="133">
        <v>0</v>
      </c>
      <c r="BK167" s="133">
        <v>0</v>
      </c>
      <c r="BL167" s="133">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5">
        <f>SUM(Tabelle2[[#This Row],[Jan 22 CF]:[Mar 22 CF]])</f>
        <v>0</v>
      </c>
      <c r="CL167" s="95">
        <f>SUM(Tabelle2[[#This Row],[Apr 22 CF]:[Jun 22 CF]])</f>
        <v>0</v>
      </c>
      <c r="CM167" s="95">
        <f>SUM(Tabelle2[[#This Row],[Jul 22 CF]:[Sep 22 CF]])</f>
        <v>0</v>
      </c>
      <c r="CN167" s="95">
        <f>SUM(Tabelle2[[#This Row],[Oct 22 CF]:[Dec 22 CF]])</f>
        <v>0</v>
      </c>
      <c r="CO167" s="95">
        <f>SUM(Tabelle2[[#This Row],[Jan 23 CF]:[Mar 23 CF]])</f>
        <v>0</v>
      </c>
      <c r="CP167" s="95">
        <f>SUM(Tabelle2[[#This Row],[Apr 23 CF]:[Jun 23 CF]])</f>
        <v>0</v>
      </c>
      <c r="CQ167" s="95">
        <f>SUM(Tabelle2[[#This Row],[Jul 23 CF]:[Sep 23 CF]])</f>
        <v>0</v>
      </c>
      <c r="CR167" s="95">
        <f>SUM(Tabelle2[[#This Row],[Oct 23 CF]:[Dec 23 CF]])</f>
        <v>0</v>
      </c>
      <c r="CS167" s="95">
        <f>SUM(Tabelle2[[#This Row],[Jan 24 CF]:[Mar 24 CF]])</f>
        <v>0</v>
      </c>
      <c r="CT167" s="95">
        <f>SUM(Tabelle2[[#This Row],[Apr 24 CF]:[Jun 24 CF]])</f>
        <v>0</v>
      </c>
      <c r="CU167" s="95">
        <f>SUM(Tabelle2[[#This Row],[Jul 24 CF]:[Sep 24 CF]])</f>
        <v>0</v>
      </c>
      <c r="CV167" s="95">
        <f>SUM(Tabelle2[[#This Row],[Oct 24 CF]:[Dec 24 CF]])</f>
        <v>0</v>
      </c>
      <c r="CW167" s="98">
        <v>90</v>
      </c>
      <c r="CX167" s="275">
        <v>0</v>
      </c>
      <c r="CY167" s="98">
        <v>0</v>
      </c>
      <c r="CZ167" s="52">
        <v>0</v>
      </c>
      <c r="DA167" s="52">
        <f>SUM(Tabelle2[[#This Row],[Jan 22 CF]:[Dec 22 CF]])</f>
        <v>0</v>
      </c>
      <c r="DB167" s="98">
        <f>SUM(Tabelle2[[#This Row],[Jan 23 CF]:[Dec 23 CF]])</f>
        <v>0</v>
      </c>
      <c r="DC167" s="98">
        <f>SUM(Tabelle2[[#This Row],[Jan 24 CF]:[Dec 24 CF]])</f>
        <v>0</v>
      </c>
      <c r="DD167" s="98">
        <v>0</v>
      </c>
      <c r="DE167" s="98">
        <v>0</v>
      </c>
      <c r="DF167" s="98">
        <v>0</v>
      </c>
      <c r="DG167" s="98">
        <v>0</v>
      </c>
      <c r="DH167" s="98">
        <v>0</v>
      </c>
      <c r="DI167" s="98">
        <v>0</v>
      </c>
      <c r="DJ167" s="98">
        <v>0</v>
      </c>
      <c r="DK167" s="98">
        <v>0</v>
      </c>
      <c r="DL167" s="98">
        <v>0</v>
      </c>
      <c r="DM167" s="98">
        <v>0</v>
      </c>
      <c r="DN167" s="95"/>
      <c r="DO167" s="95"/>
      <c r="DP167" s="226">
        <v>0.95</v>
      </c>
      <c r="DQ167" s="226">
        <v>0.92500000000000004</v>
      </c>
      <c r="DR167" s="226">
        <v>0.8</v>
      </c>
      <c r="DS167" s="226">
        <v>0.85</v>
      </c>
      <c r="DT167" s="226">
        <v>0.9</v>
      </c>
      <c r="DU167" s="226">
        <v>0.9</v>
      </c>
      <c r="DV167" s="226">
        <v>0.9</v>
      </c>
      <c r="DW167" s="226">
        <v>0.9</v>
      </c>
      <c r="DX167" s="226">
        <v>0.9</v>
      </c>
      <c r="DY167" s="226">
        <v>0.9</v>
      </c>
      <c r="DZ167" s="226">
        <v>0.9</v>
      </c>
      <c r="EA167" s="226">
        <v>0.88</v>
      </c>
      <c r="EB167" s="226">
        <v>0.9</v>
      </c>
      <c r="EC167" s="226">
        <v>0.93</v>
      </c>
      <c r="ED167" s="226">
        <v>0.93</v>
      </c>
      <c r="EE167" s="226">
        <v>0.9</v>
      </c>
      <c r="EF167" s="316">
        <v>0.9</v>
      </c>
      <c r="EG167" s="316">
        <v>0.9</v>
      </c>
      <c r="EH167" s="316">
        <v>0.9</v>
      </c>
      <c r="EI167" s="226">
        <v>0.95</v>
      </c>
      <c r="EJ167" s="226">
        <v>0.95</v>
      </c>
      <c r="EK167" s="226">
        <v>0.95</v>
      </c>
      <c r="EL167" s="226">
        <v>0.97499999999999998</v>
      </c>
      <c r="EM167" s="226">
        <v>0.95</v>
      </c>
      <c r="EN167" s="226">
        <v>0.9</v>
      </c>
      <c r="EO167" s="226">
        <v>0.9</v>
      </c>
      <c r="EP167" s="226">
        <v>0.9</v>
      </c>
      <c r="EQ167" s="226">
        <v>0.9</v>
      </c>
      <c r="ER167" s="226">
        <v>0.9</v>
      </c>
      <c r="ES167" s="226">
        <v>0.9</v>
      </c>
      <c r="ET167" s="226">
        <v>0.9</v>
      </c>
      <c r="EU167" s="226">
        <v>0.9</v>
      </c>
      <c r="EV167" s="226">
        <v>0.9</v>
      </c>
      <c r="EW167" s="226">
        <v>0.9</v>
      </c>
      <c r="EX167" s="226">
        <v>0.9</v>
      </c>
      <c r="EY167" s="226">
        <v>0.9</v>
      </c>
      <c r="EZ167" s="316">
        <v>0.9</v>
      </c>
      <c r="FA167" s="226">
        <v>0.9</v>
      </c>
      <c r="FB167" s="226">
        <v>0.85</v>
      </c>
      <c r="FC167" s="226">
        <v>0.85</v>
      </c>
      <c r="FD167" s="226">
        <v>0.85</v>
      </c>
      <c r="FE167" s="226">
        <v>0.85</v>
      </c>
      <c r="FF167" s="226">
        <v>0.85</v>
      </c>
      <c r="FG167" s="226">
        <v>0.85</v>
      </c>
      <c r="FH167" s="226">
        <v>0.85</v>
      </c>
      <c r="FI167" s="226">
        <v>0.85</v>
      </c>
      <c r="FJ167" s="226">
        <v>0.85</v>
      </c>
      <c r="FK167" s="226">
        <v>0.85</v>
      </c>
      <c r="FL167" s="226">
        <v>0.85</v>
      </c>
      <c r="FM167" s="195">
        <f t="shared" si="114"/>
        <v>0</v>
      </c>
      <c r="FN167" s="195">
        <f t="shared" si="115"/>
        <v>0</v>
      </c>
      <c r="FO167" s="195">
        <f t="shared" si="116"/>
        <v>0</v>
      </c>
      <c r="FP167" s="195">
        <f t="shared" si="117"/>
        <v>0</v>
      </c>
      <c r="FQ167" s="195">
        <f t="shared" si="118"/>
        <v>0</v>
      </c>
      <c r="FR167" s="195">
        <f t="shared" si="119"/>
        <v>0</v>
      </c>
      <c r="FS167" s="195">
        <f t="shared" si="120"/>
        <v>0</v>
      </c>
      <c r="FT167" s="95">
        <f t="shared" si="121"/>
        <v>0</v>
      </c>
      <c r="FU167" s="95">
        <f t="shared" si="122"/>
        <v>0</v>
      </c>
      <c r="FV167" s="95">
        <f t="shared" si="123"/>
        <v>0</v>
      </c>
      <c r="FW167" s="95">
        <f t="shared" si="124"/>
        <v>0</v>
      </c>
      <c r="FX167" s="95">
        <f t="shared" si="125"/>
        <v>0</v>
      </c>
      <c r="FY167" s="95">
        <f t="shared" si="126"/>
        <v>0</v>
      </c>
      <c r="FZ167" s="95">
        <f t="shared" si="127"/>
        <v>0</v>
      </c>
      <c r="GA167" s="95">
        <f t="shared" si="107"/>
        <v>0</v>
      </c>
      <c r="GB167" s="95">
        <f t="shared" si="108"/>
        <v>0</v>
      </c>
      <c r="GC167" s="95">
        <f t="shared" si="109"/>
        <v>0</v>
      </c>
      <c r="GD167" s="95">
        <f t="shared" si="110"/>
        <v>0</v>
      </c>
      <c r="GE167" s="95">
        <f t="shared" si="111"/>
        <v>0</v>
      </c>
      <c r="GF167" s="95">
        <f t="shared" si="112"/>
        <v>0</v>
      </c>
      <c r="GG167" s="95">
        <f t="shared" si="113"/>
        <v>0</v>
      </c>
      <c r="GH167" s="95">
        <f t="shared" si="128"/>
        <v>0</v>
      </c>
      <c r="GI167" s="95">
        <f>BW167*Tabelle2[[#This Row],[Nov 2023 AF]]</f>
        <v>0</v>
      </c>
      <c r="GJ167" s="95">
        <f>BX167*Tabelle2[[#This Row],[Dec 2023 AF]]</f>
        <v>0</v>
      </c>
      <c r="GK167" s="95">
        <f>BY167*Tabelle2[[#This Row],[Jan 2024 AF]]</f>
        <v>0</v>
      </c>
      <c r="GL167" s="95">
        <f>BZ167*Tabelle2[[#This Row],[Feb 2024 AF]]</f>
        <v>0</v>
      </c>
      <c r="GM167" s="95">
        <f>CA167*Tabelle2[[#This Row],[Mar 2024 AF]]</f>
        <v>0</v>
      </c>
      <c r="GN167" s="95">
        <f>CB167*Tabelle2[[#This Row],[Apr 2024 AF]]</f>
        <v>0</v>
      </c>
      <c r="GO167" s="95">
        <f>CC167*Tabelle2[[#This Row],[May 2024 AF]]</f>
        <v>0</v>
      </c>
      <c r="GP167" s="95">
        <f>CD167*Tabelle2[[#This Row],[Jun 2024 AF]]</f>
        <v>0</v>
      </c>
      <c r="GQ167" s="95">
        <f>CE167*Tabelle2[[#This Row],[Jul 2024 AF]]</f>
        <v>0</v>
      </c>
      <c r="GR167" s="95">
        <f>CF167*Tabelle2[[#This Row],[Aug 2024 AF]]</f>
        <v>0</v>
      </c>
      <c r="GS167" s="95">
        <f>CG167*Tabelle2[[#This Row],[Sep 2024 AF]]</f>
        <v>0</v>
      </c>
      <c r="GT167" s="95">
        <f>CH167*Tabelle2[[#This Row],[Oct 2024 AF]]</f>
        <v>0</v>
      </c>
      <c r="GU167" s="95">
        <f>CI167*Tabelle2[[#This Row],[Nov 2024 AF]]</f>
        <v>0</v>
      </c>
      <c r="GV167" s="95">
        <f>CJ167*Tabelle2[[#This Row],[Dec 2024 AF]]</f>
        <v>0</v>
      </c>
      <c r="GW167" s="95">
        <f>SUM(Tabelle2[[#This Row],[Jan 22 NF]:[Mar 22 NF]])</f>
        <v>0</v>
      </c>
      <c r="GX167" s="95">
        <f>SUM(Tabelle2[[#This Row],[Apr 22 NF]:[Jun 22 NF]])</f>
        <v>0</v>
      </c>
      <c r="GY167" s="95">
        <f>SUM(Tabelle2[[#This Row],[Jul 22 NF]:[Sep 22 NF]])</f>
        <v>0</v>
      </c>
      <c r="GZ167" s="95">
        <f>SUM(Tabelle2[[#This Row],[Oct 22 NF]:[Dec 22 NF]])</f>
        <v>0</v>
      </c>
      <c r="HA167" s="98">
        <f>SUM(Tabelle2[[#This Row],[Jan 23 NF]:[Mar 23 NF]])</f>
        <v>0</v>
      </c>
      <c r="HB167" s="98">
        <f>SUM(Tabelle2[[#This Row],[Apr 23 NF]:[Jun 23 NF]])</f>
        <v>0</v>
      </c>
      <c r="HC167" s="98">
        <f>SUM(Tabelle2[[#This Row],[Jul 23 NF]:[Sep 23 NF]])</f>
        <v>0</v>
      </c>
      <c r="HD167" s="98">
        <f>SUM(Tabelle2[[#This Row],[Oct 23 NF]:[Dec 23 NF]])</f>
        <v>0</v>
      </c>
      <c r="HE167" s="95">
        <f>SUM(Tabelle2[[#This Row],[Jan 24 NF]:[Mar 24 NF]])</f>
        <v>0</v>
      </c>
      <c r="HF167" s="98">
        <f>SUM(Tabelle2[[#This Row],[Apr 24 NF]:[Jun 24 NF]])</f>
        <v>0</v>
      </c>
      <c r="HG167" s="98">
        <f>SUM(Tabelle2[[#This Row],[Jul 24 NF]:[Sep 24 NF]])</f>
        <v>0</v>
      </c>
      <c r="HH167" s="98">
        <f>SUM(Tabelle2[[#This Row],[Oct 24 NF]:[Dec 24 NF]])</f>
        <v>0</v>
      </c>
      <c r="HI167" s="95">
        <v>0</v>
      </c>
      <c r="HJ167" s="95">
        <v>0</v>
      </c>
      <c r="HK167" s="95">
        <v>0</v>
      </c>
      <c r="HL167" s="95">
        <v>0</v>
      </c>
      <c r="HM167" s="95">
        <v>0</v>
      </c>
      <c r="HN167" s="95">
        <v>0</v>
      </c>
      <c r="HO167" s="95">
        <v>0</v>
      </c>
      <c r="HP167" s="95">
        <v>0</v>
      </c>
      <c r="HQ167" s="95">
        <v>0</v>
      </c>
      <c r="HR167" s="95">
        <v>0</v>
      </c>
      <c r="HS167" s="95">
        <v>0</v>
      </c>
      <c r="HT167" s="95">
        <v>0</v>
      </c>
      <c r="HU167" s="95">
        <v>0</v>
      </c>
      <c r="HV167" s="98">
        <v>90</v>
      </c>
      <c r="HW167" s="98">
        <v>0</v>
      </c>
      <c r="HX167" s="98">
        <v>0</v>
      </c>
      <c r="HY167" s="98">
        <v>0</v>
      </c>
      <c r="HZ167" s="98">
        <f>SUM(Tabelle2[[#This Row],[Jan 22 NF]:[Dec 22 NF]])</f>
        <v>0</v>
      </c>
      <c r="IA167" s="98">
        <f>SUM(Tabelle2[[#This Row],[Jan 23 NF]:[Dec 23 NF]])</f>
        <v>0</v>
      </c>
      <c r="IB167" s="98">
        <f>SUM(Tabelle2[[#This Row],[Jan 24 NF]:[Dec 24 NF]])</f>
        <v>0</v>
      </c>
      <c r="IC167" s="98">
        <f>IFERROR(Tabelle2[[#This Row],[2025 CF]]*Tabelle2[[#This Row],[2025 AF]],0)</f>
        <v>0</v>
      </c>
      <c r="ID167" s="98">
        <f>IFERROR(Tabelle2[[#This Row],[2026 CF]]*Tabelle2[[#This Row],[2026 AF]],0)</f>
        <v>0</v>
      </c>
      <c r="IE167" s="98">
        <f>IFERROR(Tabelle2[[#This Row],[2027 CF]]*Tabelle2[[#This Row],[2027 AF]],0)</f>
        <v>0</v>
      </c>
      <c r="IF167" s="98">
        <f>IFERROR(Tabelle2[[#This Row],[2028 CF]]*Tabelle2[[#This Row],[2028 AF]],0)</f>
        <v>0</v>
      </c>
      <c r="IG167" s="98">
        <f>IFERROR(Tabelle2[[#This Row],[2029 CF]]*Tabelle2[[#This Row],[2029 AF]],0)</f>
        <v>0</v>
      </c>
      <c r="IH167" s="98">
        <f>IFERROR(Tabelle2[[#This Row],[2030 CF]]*Tabelle2[[#This Row],[2030 AF]],0)</f>
        <v>0</v>
      </c>
      <c r="II167" s="98">
        <f>IFERROR(Tabelle2[[#This Row],[2031 CF]]*Tabelle2[[#This Row],[2031 AF]],0)</f>
        <v>0</v>
      </c>
      <c r="IJ167" s="98">
        <f>IFERROR(Tabelle2[[#This Row],[2032 CF]]*Tabelle2[[#This Row],[2032 AF]],0)</f>
        <v>0</v>
      </c>
      <c r="IK167" s="98">
        <f>IFERROR(Tabelle2[[#This Row],[2033 CF]]*Tabelle2[[#This Row],[2033 AF]],0)</f>
        <v>0</v>
      </c>
      <c r="IL167" s="98">
        <f>IFERROR(Tabelle2[[#This Row],[2034 CF]]*Tabelle2[[#This Row],[2034 AF]],0)</f>
        <v>0</v>
      </c>
      <c r="IM167" s="98">
        <f>IFERROR(Tabelle2[[#This Row],[2035 CF]]*Tabelle2[[#This Row],[2035 AF]],0)</f>
        <v>0</v>
      </c>
      <c r="IN167" s="51">
        <v>0</v>
      </c>
      <c r="IO167" s="51">
        <v>0</v>
      </c>
      <c r="IP167" s="51">
        <v>0</v>
      </c>
      <c r="IQ167" s="51">
        <v>0</v>
      </c>
      <c r="IR167" s="51">
        <v>0</v>
      </c>
      <c r="IS167" s="51">
        <v>0</v>
      </c>
      <c r="IT167" s="51">
        <v>0</v>
      </c>
      <c r="IU167" s="51">
        <v>0</v>
      </c>
      <c r="IV167" s="51">
        <v>0</v>
      </c>
      <c r="IW167" s="51">
        <v>0</v>
      </c>
      <c r="IX167" s="51">
        <v>0</v>
      </c>
      <c r="IY167" s="51">
        <v>0</v>
      </c>
      <c r="IZ167" s="199">
        <v>0</v>
      </c>
      <c r="JA167" s="199">
        <v>0</v>
      </c>
      <c r="JB167" s="199">
        <v>0</v>
      </c>
      <c r="JC167" s="199">
        <v>0</v>
      </c>
      <c r="JD167" s="199">
        <v>0</v>
      </c>
      <c r="JE167" s="196">
        <v>0</v>
      </c>
      <c r="JF167" s="196">
        <v>0</v>
      </c>
      <c r="JG167" s="196">
        <v>0</v>
      </c>
      <c r="JH167" s="196">
        <v>0</v>
      </c>
      <c r="JI167" s="196">
        <v>0</v>
      </c>
      <c r="JJ167" s="196">
        <v>0</v>
      </c>
      <c r="JK167" s="196">
        <v>0</v>
      </c>
      <c r="JL167" s="196">
        <v>0</v>
      </c>
      <c r="JM167" s="196">
        <v>0</v>
      </c>
      <c r="JN167" s="196">
        <v>0</v>
      </c>
      <c r="JO167" s="196">
        <v>0</v>
      </c>
      <c r="JP167" s="196">
        <v>0</v>
      </c>
      <c r="JQ167" s="196">
        <f>SUM(Tabelle2[[#This Row],[Jan-23B]:[Mar-23B]])</f>
        <v>0</v>
      </c>
      <c r="JR167" s="196">
        <f>SUM(Tabelle2[[#This Row],[Apr-23B]:[Jun-23B]])</f>
        <v>0</v>
      </c>
      <c r="JS167" s="196">
        <f>SUM(Tabelle2[[#This Row],[Jul-23B]:[Sep-23B]])</f>
        <v>0</v>
      </c>
      <c r="JT167" s="196">
        <f>SUM(Tabelle2[[#This Row],[Oct-23B]:[Dec-23B]])</f>
        <v>0</v>
      </c>
      <c r="JU167" s="196">
        <f>SUM(Tabelle2[[#This Row],[1Q23 B1]:[4Q23 B]])</f>
        <v>0</v>
      </c>
      <c r="JV167" s="196">
        <v>0</v>
      </c>
      <c r="JW167" s="196">
        <v>0</v>
      </c>
      <c r="JX167" s="196">
        <v>0</v>
      </c>
      <c r="JY167" s="196">
        <v>0</v>
      </c>
      <c r="JZ167" s="196">
        <v>0</v>
      </c>
      <c r="KA167" s="196">
        <v>0</v>
      </c>
      <c r="KB167" s="196">
        <v>0</v>
      </c>
      <c r="KC167" s="196">
        <v>0</v>
      </c>
      <c r="KD167" s="196">
        <v>0</v>
      </c>
      <c r="KE167" s="196">
        <v>0</v>
      </c>
      <c r="KF167" s="196" t="str">
        <f>IF(SUM(Tabelle2[[#This Row],[2018 NF]:[2028 NF]],Tabelle2[[#This Row],[2023 B]])&gt;0,"yes","no")</f>
        <v>yes</v>
      </c>
      <c r="KG167" s="196">
        <f>IFERROR(INDEX(Tabelle2[[#Headers],[2005 NF]:[2034 NF]],MATCH(TRUE,INDEX(Tabelle2[[#This Row],[2005 NF]:[2034 NF]]&gt;1000,),0)),0)</f>
        <v>0</v>
      </c>
      <c r="KH167" s="196">
        <f>IFERROR(LOOKUP(2,1/(Tabelle2[[#This Row],[2005 NF]:[2035 NF]]&gt;1000),Tabelle2[[#Headers],[2005 NF]:[2035 NF]]),0)</f>
        <v>0</v>
      </c>
      <c r="KI167" s="196">
        <f>SUM(Tabelle2[[#This Row],[Jan 23 NF]:[Mar 23 NF]])</f>
        <v>0</v>
      </c>
      <c r="KJ167" s="196">
        <f>SUM(Tabelle2[[#This Row],[Jan-23B]:[Mar-23B]])</f>
        <v>0</v>
      </c>
      <c r="KK167" s="52">
        <v>0</v>
      </c>
      <c r="KL167" s="52">
        <v>0</v>
      </c>
      <c r="KM167" s="52">
        <v>0</v>
      </c>
      <c r="KN167" s="52">
        <v>0</v>
      </c>
      <c r="KO167" s="52">
        <v>0</v>
      </c>
      <c r="KP167" s="52">
        <v>0</v>
      </c>
      <c r="KQ167" s="52">
        <v>0</v>
      </c>
      <c r="KR167" s="52">
        <v>0</v>
      </c>
      <c r="KS167" s="52">
        <v>0</v>
      </c>
      <c r="KT167" s="52">
        <v>0</v>
      </c>
      <c r="KU167" s="52">
        <v>0</v>
      </c>
      <c r="KV167" s="52">
        <v>0</v>
      </c>
      <c r="KW167" s="52">
        <v>0</v>
      </c>
      <c r="KX167" s="52">
        <v>0</v>
      </c>
      <c r="KY167" s="52">
        <v>0</v>
      </c>
      <c r="KZ167" s="52">
        <v>0</v>
      </c>
      <c r="LA167" s="52" t="e">
        <f>$AV167*2.204623/#REF!*$AP167*Tabelle2[[#This Row],[May 23 NF]]</f>
        <v>#REF!</v>
      </c>
      <c r="LB167" s="52" t="e">
        <f>$AV167*2.204623/#REF!*$AP167*Tabelle2[[#This Row],[Jun 23 NF]]</f>
        <v>#REF!</v>
      </c>
      <c r="LC167" s="52" t="e">
        <f>$AV167*2.204623/#REF!*$AP167*Tabelle2[[#This Row],[Jul 23 NF]]</f>
        <v>#REF!</v>
      </c>
      <c r="LD167" s="52" t="e">
        <f>$AV167*2.204623/#REF!*$AP167*Tabelle2[[#This Row],[Aug 23 NF]]</f>
        <v>#REF!</v>
      </c>
      <c r="LE167" s="52" t="e">
        <f>$AV167*2.204623/#REF!*$AP167*Tabelle2[[#This Row],[Sep 23 NF]]</f>
        <v>#REF!</v>
      </c>
      <c r="LF167" s="52" t="e">
        <f>$AV167*2.204623/#REF!*$AP167*Tabelle2[[#This Row],[Oct 23 NF]]</f>
        <v>#REF!</v>
      </c>
      <c r="LG167" s="52" t="e">
        <f>$AV167*2.204623/#REF!*$AP167*Tabelle2[[#This Row],[Nov 23 NF]]</f>
        <v>#REF!</v>
      </c>
      <c r="LH167" s="52" t="e">
        <f>$AV167*2.204623/#REF!*$AP167*Tabelle2[[#This Row],[Dec 23 NF]]</f>
        <v>#REF!</v>
      </c>
      <c r="LI167" s="52" t="e">
        <f>$AV167*2.204623/#REF!*$AP167*Tabelle2[[#This Row],[Jan 24 NF]]</f>
        <v>#REF!</v>
      </c>
      <c r="LJ167" s="52" t="e">
        <f>$AV167*2.204623/#REF!*$AP167*Tabelle2[[#This Row],[Feb 24 NF]]</f>
        <v>#REF!</v>
      </c>
      <c r="LK167" s="52" t="e">
        <f>$AV167*2.204623/#REF!*$AP167*Tabelle2[[#This Row],[Mar 24 NF]]</f>
        <v>#REF!</v>
      </c>
      <c r="LL167" s="52" t="e">
        <f>$AV167*2.204623/#REF!*$AP167*Tabelle2[[#This Row],[Apr 24 NF]]</f>
        <v>#REF!</v>
      </c>
      <c r="LM167" s="52" t="e">
        <f>$AV167*2.204623/#REF!*$AP167*Tabelle2[[#This Row],[May 24 NF]]</f>
        <v>#REF!</v>
      </c>
      <c r="LN167" s="52" t="e">
        <f>$AV167*2.204623/#REF!*$AP167*Tabelle2[[#This Row],[Jun 24 NF]]</f>
        <v>#REF!</v>
      </c>
      <c r="LO167" s="52" t="e">
        <f>$AV167*2.204623/#REF!*$AP167*Tabelle2[[#This Row],[Jul 24 NF]]</f>
        <v>#REF!</v>
      </c>
      <c r="LP167" s="52" t="e">
        <f>$AV167*2.204623/#REF!*$AP167*Tabelle2[[#This Row],[Aug 24 NF]]</f>
        <v>#REF!</v>
      </c>
      <c r="LQ167" s="52" t="e">
        <f>$AV167*2.204623/#REF!*$AP167*Tabelle2[[#This Row],[Sep 24 NF]]</f>
        <v>#REF!</v>
      </c>
      <c r="LR167" s="52" t="e">
        <f>$AV167*2.204623/#REF!*$AP167*Tabelle2[[#This Row],[Oct 24 NF]]</f>
        <v>#REF!</v>
      </c>
      <c r="LS167" s="52" t="e">
        <f>$AV167*2.204623/#REF!*$AP167*Tabelle2[[#This Row],[Nov 24 NF]]</f>
        <v>#REF!</v>
      </c>
      <c r="LT167" s="52" t="e">
        <f>$AV167*2.204623/#REF!*$AP167*Tabelle2[[#This Row],[Dec 24 NF]]</f>
        <v>#REF!</v>
      </c>
      <c r="LU167" s="198">
        <f>SUM(Tabelle2[[#This Row],[Jan 22 EV]:[Mar 22 EV]])</f>
        <v>0</v>
      </c>
      <c r="LV167" s="198">
        <f>SUM(Tabelle2[[#This Row],[Apr 22 EV]:[Jun 22 EV]])</f>
        <v>0</v>
      </c>
      <c r="LW167" s="198">
        <f>SUM(Tabelle2[[#This Row],[Jul 22 EV]:[Sep 22 EV]])</f>
        <v>0</v>
      </c>
      <c r="LX167" s="198">
        <f>SUM(Tabelle2[[#This Row],[Oct 22 EV]:[Dec 22 EV]])</f>
        <v>0</v>
      </c>
      <c r="LY167" s="198">
        <f>SUM(Tabelle2[[#This Row],[Jan 23 EV]:[Mar 23 EV]])</f>
        <v>0</v>
      </c>
      <c r="LZ167" s="198" t="e">
        <f>SUM(Tabelle2[[#This Row],[Apr 23 EV]:[Jun 23 EV]])</f>
        <v>#REF!</v>
      </c>
      <c r="MA167" s="198" t="e">
        <f>SUM(Tabelle2[[#This Row],[Jul 23 EV]:[Sep 23 EV]])</f>
        <v>#REF!</v>
      </c>
      <c r="MB167" s="198" t="e">
        <f>SUM(Tabelle2[[#This Row],[Oct 23 EV]:[Dec 23 EV]])</f>
        <v>#REF!</v>
      </c>
      <c r="MC167" s="198" t="e">
        <f>SUM(Tabelle2[[#This Row],[Jan 24 EV]:[Mar 24 EV]])</f>
        <v>#REF!</v>
      </c>
      <c r="MD167" s="198" t="e">
        <f>SUM(Tabelle2[[#This Row],[Apr 24 EV]:[Jun 24 EV]])</f>
        <v>#REF!</v>
      </c>
      <c r="ME167" s="198" t="e">
        <f>SUM(Tabelle2[[#This Row],[Jul 24 EV]:[Sep 24 EV]])</f>
        <v>#REF!</v>
      </c>
      <c r="MF167" s="198" t="e">
        <f>SUM(Tabelle2[[#This Row],[Oct 24 EV]:[Dec 24 EV]])</f>
        <v>#REF!</v>
      </c>
      <c r="MG167" s="68">
        <v>0</v>
      </c>
      <c r="MH167" s="68">
        <v>0</v>
      </c>
      <c r="MI167" s="68">
        <v>0</v>
      </c>
      <c r="MJ167" s="68">
        <v>0</v>
      </c>
      <c r="MK167" s="68">
        <v>0</v>
      </c>
      <c r="ML167" s="68">
        <v>0</v>
      </c>
      <c r="MM167" s="68">
        <v>0</v>
      </c>
      <c r="MN167" s="68">
        <v>0</v>
      </c>
      <c r="MO167" s="68">
        <v>0</v>
      </c>
      <c r="MP167" s="98">
        <v>0</v>
      </c>
      <c r="MQ167" s="98" t="e">
        <f>$AS167*2.204623/#REF!*$AP167*HU167</f>
        <v>#REF!</v>
      </c>
      <c r="MR167" s="98" t="e">
        <f>$AT167*2.204623/#REF!*$AP167*HV167</f>
        <v>#REF!</v>
      </c>
      <c r="MS167" s="98">
        <v>0</v>
      </c>
      <c r="MT167" s="98">
        <v>0</v>
      </c>
      <c r="MU167" s="98">
        <v>0</v>
      </c>
      <c r="MV167" s="98">
        <f>SUM(Tabelle2[[#This Row],[Jan 22 EV]:[Dec 22 EV]])</f>
        <v>0</v>
      </c>
      <c r="MW167" s="98" t="e">
        <f>SUM(Tabelle2[[#This Row],[Jan 23 EV]:[Dec 23 EV]])</f>
        <v>#REF!</v>
      </c>
      <c r="MX167" s="98" t="e">
        <f>SUM(Tabelle2[[#This Row],[Jan 24 EV]:[Dec 24 EV]])</f>
        <v>#REF!</v>
      </c>
      <c r="MY167" s="98">
        <f t="shared" si="95"/>
        <v>0</v>
      </c>
      <c r="MZ167" s="98">
        <f t="shared" si="96"/>
        <v>0</v>
      </c>
      <c r="NA167" s="98">
        <f t="shared" si="97"/>
        <v>0</v>
      </c>
      <c r="NB167" s="98">
        <f t="shared" si="98"/>
        <v>0</v>
      </c>
      <c r="NC167" s="52">
        <v>0</v>
      </c>
      <c r="ND167" s="52">
        <v>0</v>
      </c>
      <c r="NE167" s="52">
        <v>0</v>
      </c>
      <c r="NF167" s="52">
        <v>0</v>
      </c>
      <c r="NG167" s="52">
        <v>0</v>
      </c>
      <c r="NH167" s="52">
        <v>0</v>
      </c>
      <c r="NI167" s="52">
        <v>0</v>
      </c>
      <c r="NJ167" s="52">
        <v>0</v>
      </c>
      <c r="NK167" s="52">
        <v>0</v>
      </c>
      <c r="NL167" s="52">
        <v>0</v>
      </c>
      <c r="NM167" s="52">
        <v>0</v>
      </c>
      <c r="NN167" s="52">
        <v>0</v>
      </c>
      <c r="NO167" s="198">
        <f t="shared" si="102"/>
        <v>0</v>
      </c>
      <c r="NP167" s="198">
        <f t="shared" si="103"/>
        <v>0</v>
      </c>
      <c r="NQ167" s="198">
        <f t="shared" si="104"/>
        <v>0</v>
      </c>
      <c r="NR167" s="198">
        <f t="shared" si="105"/>
        <v>0</v>
      </c>
      <c r="NS167" s="198">
        <f t="shared" si="106"/>
        <v>0</v>
      </c>
      <c r="NT167" s="198">
        <v>0</v>
      </c>
      <c r="NU167" s="198">
        <v>0</v>
      </c>
      <c r="NV167" s="198">
        <v>0</v>
      </c>
      <c r="NW167" s="198">
        <v>0</v>
      </c>
      <c r="NX167" s="198">
        <v>0</v>
      </c>
      <c r="NY167" s="198">
        <v>0</v>
      </c>
      <c r="NZ167" s="198">
        <v>0</v>
      </c>
      <c r="OA167" s="198">
        <v>0</v>
      </c>
      <c r="OB167" s="198">
        <v>0</v>
      </c>
      <c r="OC167" s="198">
        <v>0</v>
      </c>
      <c r="OD167" s="198">
        <v>0</v>
      </c>
      <c r="OE167" s="198">
        <v>0</v>
      </c>
      <c r="OF167" s="198">
        <f>SUM(Tabelle2[[#This Row],[Jan 23 B EV]:[Mar 23 B EV]])</f>
        <v>0</v>
      </c>
      <c r="OG167" s="198">
        <f>SUM(Tabelle2[[#This Row],[Apr 23 B EV]:[Jun 23 B EV]])</f>
        <v>0</v>
      </c>
      <c r="OH167" s="198">
        <f>SUM(Tabelle2[[#This Row],[Jul 23 B EV]:[Sep 23 B EV]])</f>
        <v>0</v>
      </c>
      <c r="OI167" s="198">
        <f>SUM(Tabelle2[[#This Row],[Oct 23 B EV]:[Dec 23 B EV]])</f>
        <v>0</v>
      </c>
      <c r="OJ167" s="198">
        <f>SUM(Tabelle2[[#This Row],[Jan 23 B EV]:[Dec 23 B EV]])</f>
        <v>0</v>
      </c>
      <c r="OK167" s="68"/>
      <c r="OL167" s="68"/>
      <c r="OM167" s="43" t="s">
        <v>959</v>
      </c>
      <c r="ON167" s="43" t="s">
        <v>975</v>
      </c>
      <c r="OO167" s="43">
        <v>0</v>
      </c>
      <c r="OP167" s="43">
        <v>0</v>
      </c>
      <c r="OQ167" s="68"/>
      <c r="OR167" s="68"/>
      <c r="OS167" s="68"/>
      <c r="OT167" s="68"/>
      <c r="OU167" s="68"/>
      <c r="OV167" s="68"/>
      <c r="OW167" s="68"/>
      <c r="OX167" s="198">
        <v>0</v>
      </c>
      <c r="OY167" s="198">
        <v>0</v>
      </c>
      <c r="OZ167" s="198">
        <v>0</v>
      </c>
      <c r="PA167" s="198">
        <v>0</v>
      </c>
      <c r="PB167" s="353">
        <v>0</v>
      </c>
      <c r="PC167" s="49" t="s">
        <v>57</v>
      </c>
      <c r="PD167" s="341" t="s">
        <v>162</v>
      </c>
      <c r="PE167" s="3" t="s">
        <v>159</v>
      </c>
      <c r="PF167" s="343" t="s">
        <v>170</v>
      </c>
      <c r="PG167" s="131">
        <v>0</v>
      </c>
      <c r="PH167" s="132">
        <v>0</v>
      </c>
      <c r="PI167" s="4">
        <v>1</v>
      </c>
      <c r="PJ167" s="4" t="s">
        <v>170</v>
      </c>
      <c r="PK167" s="4">
        <v>0</v>
      </c>
      <c r="PL167" s="4"/>
      <c r="PM167" s="334"/>
      <c r="PN167" s="341" t="s">
        <v>980</v>
      </c>
      <c r="PO167" s="334" t="s">
        <v>43</v>
      </c>
      <c r="PP167" s="200">
        <v>1565.1005573122095</v>
      </c>
      <c r="PQ167" s="56">
        <v>1399.8594792216134</v>
      </c>
      <c r="PR167" s="56">
        <v>1505.8500324776508</v>
      </c>
      <c r="PS167" s="56">
        <v>1413.0627359755019</v>
      </c>
      <c r="PT167" s="200">
        <v>1148.5212668120259</v>
      </c>
      <c r="PU167" s="200">
        <v>1207.4862538513455</v>
      </c>
      <c r="PV167" s="200">
        <v>1959.8980263157889</v>
      </c>
      <c r="PW167" s="200">
        <v>1949.0700624881274</v>
      </c>
      <c r="PX167" s="200" t="e">
        <f>IF($PI167=1,SUMIF(#REF!,$PF167,#REF!),SUMIF(#REF!,$PJ167,#REF!))</f>
        <v>#REF!</v>
      </c>
      <c r="PY167" s="200" t="e">
        <f>IF($PI167=1,SUMIF(#REF!,$PF167,#REF!),SUMIF(#REF!,$PJ167,#REF!))</f>
        <v>#REF!</v>
      </c>
      <c r="PZ167" s="200" t="e">
        <f>IF($PI167=1,SUMIF(#REF!,$PF167,#REF!),SUMIF(#REF!,$PJ167,#REF!))</f>
        <v>#REF!</v>
      </c>
      <c r="QA167" s="200" t="e">
        <f>IF($PI167=1,SUMIF(#REF!,$PF167,#REF!),SUMIF(#REF!,$PJ167,#REF!))</f>
        <v>#REF!</v>
      </c>
      <c r="QB167" s="200" t="e">
        <f>IF($PI167=1,SUMIF(#REF!,$PF167,#REF!),SUMIF(#REF!,$PJ167,#REF!))</f>
        <v>#REF!</v>
      </c>
      <c r="QC167" s="200" t="e">
        <f>IF($PI167=1,SUMIF(#REF!,$PF167,#REF!),SUMIF(#REF!,$PJ167,#REF!))</f>
        <v>#REF!</v>
      </c>
      <c r="QD167" s="57">
        <f t="shared" si="99"/>
        <v>0.40595924897426783</v>
      </c>
      <c r="QE167" s="57">
        <f t="shared" si="100"/>
        <v>0.43669650941851867</v>
      </c>
      <c r="QF167" s="57">
        <f t="shared" si="94"/>
        <v>0.40978819343289552</v>
      </c>
      <c r="QG167" s="57">
        <f t="shared" si="101"/>
        <v>0.33307116737548753</v>
      </c>
      <c r="QH167" s="57">
        <f t="shared" si="131"/>
        <v>0.35017101361689013</v>
      </c>
      <c r="QI167" s="57">
        <f t="shared" si="132"/>
        <v>0.56837042763157875</v>
      </c>
      <c r="QJ167" s="57">
        <f>IF(Tabelle2[[#This Row],[Index and Premium Usage]]=1,($AW167*(1+$AZ167))*(PW167*(1+$PG167)+$PH167)/1000,($AW167*(1+$AZ167))*(PW167*(1+$PG167)+$PK167)/1000)</f>
        <v>0.56523031812155689</v>
      </c>
      <c r="QK167" s="57" t="e">
        <f>IF($PI167=1,($AW167*(1+$AY167))*(PX167*(1+$PG167)+$PH167)/1000,($AW167*(1+$AZ167))*(PX167*(1+$PG167)+$PK167+Tabelle2[[#This Row],[Premium VW 2023]])/1000)</f>
        <v>#REF!</v>
      </c>
      <c r="QL167" s="57" t="e">
        <f t="shared" si="133"/>
        <v>#REF!</v>
      </c>
      <c r="QM167" s="57" t="e">
        <f t="shared" si="134"/>
        <v>#REF!</v>
      </c>
      <c r="QN167" s="57" t="e">
        <f t="shared" si="135"/>
        <v>#REF!</v>
      </c>
      <c r="QO167" s="57" t="e">
        <f t="shared" si="136"/>
        <v>#REF!</v>
      </c>
      <c r="QP167" s="57" t="e">
        <f t="shared" si="137"/>
        <v>#REF!</v>
      </c>
    </row>
    <row r="168" spans="1:458" ht="15" customHeight="1">
      <c r="A168" s="94" t="s">
        <v>799</v>
      </c>
      <c r="B168" s="94" t="s">
        <v>87</v>
      </c>
      <c r="C168" s="94" t="s">
        <v>1553</v>
      </c>
      <c r="D168" s="2" t="s">
        <v>108</v>
      </c>
      <c r="E168" s="173" t="s">
        <v>304</v>
      </c>
      <c r="F168" s="2" t="s">
        <v>304</v>
      </c>
      <c r="G168" s="2" t="s">
        <v>304</v>
      </c>
      <c r="H168" s="2" t="s">
        <v>1557</v>
      </c>
      <c r="I168" s="188" t="s">
        <v>102</v>
      </c>
      <c r="J168" s="2" t="s">
        <v>367</v>
      </c>
      <c r="K168" s="94" t="s">
        <v>41</v>
      </c>
      <c r="L168" s="94" t="s">
        <v>1137</v>
      </c>
      <c r="M168" s="2" t="s">
        <v>576</v>
      </c>
      <c r="N168" s="64"/>
      <c r="O168" s="64"/>
      <c r="P168" s="65"/>
      <c r="Q168" s="2"/>
      <c r="R168" s="63"/>
      <c r="S168" s="63"/>
      <c r="T168" s="94" t="s">
        <v>1282</v>
      </c>
      <c r="U168" s="63" t="s">
        <v>38</v>
      </c>
      <c r="V168" s="63"/>
      <c r="W168" s="63"/>
      <c r="X168" s="94"/>
      <c r="Y168" s="63" t="s">
        <v>235</v>
      </c>
      <c r="Z168" s="2" t="s">
        <v>261</v>
      </c>
      <c r="AA168" s="2" t="s">
        <v>577</v>
      </c>
      <c r="AB168" s="2">
        <v>0</v>
      </c>
      <c r="AC168" s="2" t="s">
        <v>1244</v>
      </c>
      <c r="AD168" s="63"/>
      <c r="AE168" s="63"/>
      <c r="AF168" s="63" t="s">
        <v>119</v>
      </c>
      <c r="AG168" s="2">
        <v>0</v>
      </c>
      <c r="AH168" s="2">
        <v>0</v>
      </c>
      <c r="AI168" s="2">
        <v>0</v>
      </c>
      <c r="AJ168" s="63" t="s">
        <v>120</v>
      </c>
      <c r="AK168" s="66"/>
      <c r="AL168" s="67"/>
      <c r="AM168" s="67"/>
      <c r="AN168" s="67"/>
      <c r="AO168" s="67"/>
      <c r="AP168" s="67">
        <v>1</v>
      </c>
      <c r="AQ168" s="78"/>
      <c r="AR168" s="37">
        <v>0.76</v>
      </c>
      <c r="AS168" s="67">
        <v>0.76</v>
      </c>
      <c r="AT168" s="67">
        <v>0.76</v>
      </c>
      <c r="AU168" s="67">
        <v>0.76</v>
      </c>
      <c r="AV168" s="33">
        <v>0.76</v>
      </c>
      <c r="AW168" s="33">
        <v>0.76</v>
      </c>
      <c r="AX168" s="193"/>
      <c r="AY168" s="61">
        <v>0.2</v>
      </c>
      <c r="AZ168" s="61">
        <v>0.2</v>
      </c>
      <c r="BA168" s="97">
        <v>0</v>
      </c>
      <c r="BB168" s="97">
        <v>0</v>
      </c>
      <c r="BC168" s="97">
        <v>0</v>
      </c>
      <c r="BD168" s="97">
        <v>0</v>
      </c>
      <c r="BE168" s="133">
        <v>0</v>
      </c>
      <c r="BF168" s="133">
        <v>0</v>
      </c>
      <c r="BG168" s="133">
        <v>0</v>
      </c>
      <c r="BH168" s="133">
        <v>0</v>
      </c>
      <c r="BI168" s="133">
        <v>0</v>
      </c>
      <c r="BJ168" s="133">
        <v>0</v>
      </c>
      <c r="BK168" s="133">
        <v>0</v>
      </c>
      <c r="BL168" s="133">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5">
        <f>SUM(Tabelle2[[#This Row],[Jan 22 CF]:[Mar 22 CF]])</f>
        <v>0</v>
      </c>
      <c r="CL168" s="95">
        <f>SUM(Tabelle2[[#This Row],[Apr 22 CF]:[Jun 22 CF]])</f>
        <v>0</v>
      </c>
      <c r="CM168" s="95">
        <f>SUM(Tabelle2[[#This Row],[Jul 22 CF]:[Sep 22 CF]])</f>
        <v>0</v>
      </c>
      <c r="CN168" s="95">
        <f>SUM(Tabelle2[[#This Row],[Oct 22 CF]:[Dec 22 CF]])</f>
        <v>0</v>
      </c>
      <c r="CO168" s="95">
        <f>SUM(Tabelle2[[#This Row],[Jan 23 CF]:[Mar 23 CF]])</f>
        <v>0</v>
      </c>
      <c r="CP168" s="95">
        <f>SUM(Tabelle2[[#This Row],[Apr 23 CF]:[Jun 23 CF]])</f>
        <v>0</v>
      </c>
      <c r="CQ168" s="95">
        <f>SUM(Tabelle2[[#This Row],[Jul 23 CF]:[Sep 23 CF]])</f>
        <v>0</v>
      </c>
      <c r="CR168" s="95">
        <f>SUM(Tabelle2[[#This Row],[Oct 23 CF]:[Dec 23 CF]])</f>
        <v>0</v>
      </c>
      <c r="CS168" s="95">
        <f>SUM(Tabelle2[[#This Row],[Jan 24 CF]:[Mar 24 CF]])</f>
        <v>0</v>
      </c>
      <c r="CT168" s="95">
        <f>SUM(Tabelle2[[#This Row],[Apr 24 CF]:[Jun 24 CF]])</f>
        <v>0</v>
      </c>
      <c r="CU168" s="95">
        <f>SUM(Tabelle2[[#This Row],[Jul 24 CF]:[Sep 24 CF]])</f>
        <v>0</v>
      </c>
      <c r="CV168" s="95">
        <f>SUM(Tabelle2[[#This Row],[Oct 24 CF]:[Dec 24 CF]])</f>
        <v>0</v>
      </c>
      <c r="CW168" s="98">
        <v>0</v>
      </c>
      <c r="CX168" s="275">
        <v>0</v>
      </c>
      <c r="CY168" s="98">
        <v>0</v>
      </c>
      <c r="CZ168" s="52">
        <v>12</v>
      </c>
      <c r="DA168" s="52">
        <f>SUM(Tabelle2[[#This Row],[Jan 22 CF]:[Dec 22 CF]])</f>
        <v>0</v>
      </c>
      <c r="DB168" s="98">
        <f>SUM(Tabelle2[[#This Row],[Jan 23 CF]:[Dec 23 CF]])</f>
        <v>0</v>
      </c>
      <c r="DC168" s="98">
        <f>SUM(Tabelle2[[#This Row],[Jan 24 CF]:[Dec 24 CF]])</f>
        <v>0</v>
      </c>
      <c r="DD168" s="98">
        <v>0</v>
      </c>
      <c r="DE168" s="98">
        <v>0</v>
      </c>
      <c r="DF168" s="98">
        <v>0</v>
      </c>
      <c r="DG168" s="98">
        <v>0</v>
      </c>
      <c r="DH168" s="98">
        <v>0</v>
      </c>
      <c r="DI168" s="98">
        <v>0</v>
      </c>
      <c r="DJ168" s="98">
        <v>0</v>
      </c>
      <c r="DK168" s="98">
        <v>0</v>
      </c>
      <c r="DL168" s="98">
        <v>0</v>
      </c>
      <c r="DM168" s="98">
        <v>0</v>
      </c>
      <c r="DN168" s="95"/>
      <c r="DO168" s="95"/>
      <c r="DP168" s="226">
        <v>0.95</v>
      </c>
      <c r="DQ168" s="226">
        <v>0.92500000000000004</v>
      </c>
      <c r="DR168" s="226">
        <v>0.8</v>
      </c>
      <c r="DS168" s="226">
        <v>0.85</v>
      </c>
      <c r="DT168" s="226">
        <v>0.9</v>
      </c>
      <c r="DU168" s="226">
        <v>0.9</v>
      </c>
      <c r="DV168" s="226">
        <v>0.9</v>
      </c>
      <c r="DW168" s="226">
        <v>0.9</v>
      </c>
      <c r="DX168" s="226">
        <v>0.9</v>
      </c>
      <c r="DY168" s="226">
        <v>0.9</v>
      </c>
      <c r="DZ168" s="226">
        <v>0.9</v>
      </c>
      <c r="EA168" s="226">
        <v>0.88</v>
      </c>
      <c r="EB168" s="226">
        <v>0.9</v>
      </c>
      <c r="EC168" s="226">
        <v>0.93</v>
      </c>
      <c r="ED168" s="226">
        <v>0.93</v>
      </c>
      <c r="EE168" s="226">
        <v>0.9</v>
      </c>
      <c r="EF168" s="316">
        <v>0.9</v>
      </c>
      <c r="EG168" s="316">
        <v>0.9</v>
      </c>
      <c r="EH168" s="316">
        <v>0.9</v>
      </c>
      <c r="EI168" s="226">
        <v>0.95</v>
      </c>
      <c r="EJ168" s="226">
        <v>0.95</v>
      </c>
      <c r="EK168" s="226">
        <v>0.95</v>
      </c>
      <c r="EL168" s="226">
        <v>0.97499999999999998</v>
      </c>
      <c r="EM168" s="226">
        <v>0.95</v>
      </c>
      <c r="EN168" s="226">
        <v>0.9</v>
      </c>
      <c r="EO168" s="226">
        <v>0.9</v>
      </c>
      <c r="EP168" s="226">
        <v>0.9</v>
      </c>
      <c r="EQ168" s="226">
        <v>0.9</v>
      </c>
      <c r="ER168" s="226">
        <v>0.9</v>
      </c>
      <c r="ES168" s="226">
        <v>0.9</v>
      </c>
      <c r="ET168" s="226">
        <v>0.9</v>
      </c>
      <c r="EU168" s="226">
        <v>0.9</v>
      </c>
      <c r="EV168" s="226">
        <v>0.9</v>
      </c>
      <c r="EW168" s="226">
        <v>0.9</v>
      </c>
      <c r="EX168" s="226">
        <v>0.9</v>
      </c>
      <c r="EY168" s="226">
        <v>0.9</v>
      </c>
      <c r="EZ168" s="316">
        <v>0.9</v>
      </c>
      <c r="FA168" s="226">
        <v>0.9</v>
      </c>
      <c r="FB168" s="226">
        <v>0.85</v>
      </c>
      <c r="FC168" s="226">
        <v>0.85</v>
      </c>
      <c r="FD168" s="226">
        <v>0.85</v>
      </c>
      <c r="FE168" s="226">
        <v>0.85</v>
      </c>
      <c r="FF168" s="226">
        <v>0.85</v>
      </c>
      <c r="FG168" s="226">
        <v>0.85</v>
      </c>
      <c r="FH168" s="226">
        <v>0.85</v>
      </c>
      <c r="FI168" s="226">
        <v>0.85</v>
      </c>
      <c r="FJ168" s="226">
        <v>0.85</v>
      </c>
      <c r="FK168" s="226">
        <v>0.85</v>
      </c>
      <c r="FL168" s="226">
        <v>0.85</v>
      </c>
      <c r="FM168" s="195">
        <f t="shared" si="114"/>
        <v>0</v>
      </c>
      <c r="FN168" s="195">
        <f t="shared" si="115"/>
        <v>0</v>
      </c>
      <c r="FO168" s="195">
        <f t="shared" si="116"/>
        <v>0</v>
      </c>
      <c r="FP168" s="195">
        <f t="shared" si="117"/>
        <v>0</v>
      </c>
      <c r="FQ168" s="195">
        <f t="shared" si="118"/>
        <v>0</v>
      </c>
      <c r="FR168" s="195">
        <f t="shared" si="119"/>
        <v>0</v>
      </c>
      <c r="FS168" s="195">
        <f t="shared" si="120"/>
        <v>0</v>
      </c>
      <c r="FT168" s="95">
        <f t="shared" si="121"/>
        <v>0</v>
      </c>
      <c r="FU168" s="95">
        <f t="shared" si="122"/>
        <v>0</v>
      </c>
      <c r="FV168" s="95">
        <f t="shared" si="123"/>
        <v>0</v>
      </c>
      <c r="FW168" s="95">
        <f t="shared" si="124"/>
        <v>0</v>
      </c>
      <c r="FX168" s="95">
        <f t="shared" si="125"/>
        <v>0</v>
      </c>
      <c r="FY168" s="95">
        <f t="shared" si="126"/>
        <v>0</v>
      </c>
      <c r="FZ168" s="95">
        <f t="shared" si="127"/>
        <v>0</v>
      </c>
      <c r="GA168" s="95">
        <f t="shared" si="107"/>
        <v>0</v>
      </c>
      <c r="GB168" s="95">
        <f t="shared" si="108"/>
        <v>0</v>
      </c>
      <c r="GC168" s="95">
        <f t="shared" si="109"/>
        <v>0</v>
      </c>
      <c r="GD168" s="95">
        <f t="shared" si="110"/>
        <v>0</v>
      </c>
      <c r="GE168" s="95">
        <f t="shared" si="111"/>
        <v>0</v>
      </c>
      <c r="GF168" s="95">
        <f t="shared" si="112"/>
        <v>0</v>
      </c>
      <c r="GG168" s="95">
        <f t="shared" si="113"/>
        <v>0</v>
      </c>
      <c r="GH168" s="95">
        <f t="shared" si="128"/>
        <v>0</v>
      </c>
      <c r="GI168" s="95">
        <f>BW168*Tabelle2[[#This Row],[Nov 2023 AF]]</f>
        <v>0</v>
      </c>
      <c r="GJ168" s="95">
        <f>BX168*Tabelle2[[#This Row],[Dec 2023 AF]]</f>
        <v>0</v>
      </c>
      <c r="GK168" s="95">
        <f>BY168*Tabelle2[[#This Row],[Jan 2024 AF]]</f>
        <v>0</v>
      </c>
      <c r="GL168" s="95">
        <f>BZ168*Tabelle2[[#This Row],[Feb 2024 AF]]</f>
        <v>0</v>
      </c>
      <c r="GM168" s="95">
        <f>CA168*Tabelle2[[#This Row],[Mar 2024 AF]]</f>
        <v>0</v>
      </c>
      <c r="GN168" s="95">
        <f>CB168*Tabelle2[[#This Row],[Apr 2024 AF]]</f>
        <v>0</v>
      </c>
      <c r="GO168" s="95">
        <f>CC168*Tabelle2[[#This Row],[May 2024 AF]]</f>
        <v>0</v>
      </c>
      <c r="GP168" s="95">
        <f>CD168*Tabelle2[[#This Row],[Jun 2024 AF]]</f>
        <v>0</v>
      </c>
      <c r="GQ168" s="95">
        <f>CE168*Tabelle2[[#This Row],[Jul 2024 AF]]</f>
        <v>0</v>
      </c>
      <c r="GR168" s="95">
        <f>CF168*Tabelle2[[#This Row],[Aug 2024 AF]]</f>
        <v>0</v>
      </c>
      <c r="GS168" s="95">
        <f>CG168*Tabelle2[[#This Row],[Sep 2024 AF]]</f>
        <v>0</v>
      </c>
      <c r="GT168" s="95">
        <f>CH168*Tabelle2[[#This Row],[Oct 2024 AF]]</f>
        <v>0</v>
      </c>
      <c r="GU168" s="95">
        <f>CI168*Tabelle2[[#This Row],[Nov 2024 AF]]</f>
        <v>0</v>
      </c>
      <c r="GV168" s="95">
        <f>CJ168*Tabelle2[[#This Row],[Dec 2024 AF]]</f>
        <v>0</v>
      </c>
      <c r="GW168" s="95">
        <f>SUM(Tabelle2[[#This Row],[Jan 22 NF]:[Mar 22 NF]])</f>
        <v>0</v>
      </c>
      <c r="GX168" s="95">
        <f>SUM(Tabelle2[[#This Row],[Apr 22 NF]:[Jun 22 NF]])</f>
        <v>0</v>
      </c>
      <c r="GY168" s="95">
        <f>SUM(Tabelle2[[#This Row],[Jul 22 NF]:[Sep 22 NF]])</f>
        <v>0</v>
      </c>
      <c r="GZ168" s="95">
        <f>SUM(Tabelle2[[#This Row],[Oct 22 NF]:[Dec 22 NF]])</f>
        <v>0</v>
      </c>
      <c r="HA168" s="98">
        <f>SUM(Tabelle2[[#This Row],[Jan 23 NF]:[Mar 23 NF]])</f>
        <v>0</v>
      </c>
      <c r="HB168" s="98">
        <f>SUM(Tabelle2[[#This Row],[Apr 23 NF]:[Jun 23 NF]])</f>
        <v>0</v>
      </c>
      <c r="HC168" s="98">
        <f>SUM(Tabelle2[[#This Row],[Jul 23 NF]:[Sep 23 NF]])</f>
        <v>0</v>
      </c>
      <c r="HD168" s="98">
        <f>SUM(Tabelle2[[#This Row],[Oct 23 NF]:[Dec 23 NF]])</f>
        <v>0</v>
      </c>
      <c r="HE168" s="95">
        <f>SUM(Tabelle2[[#This Row],[Jan 24 NF]:[Mar 24 NF]])</f>
        <v>0</v>
      </c>
      <c r="HF168" s="98">
        <f>SUM(Tabelle2[[#This Row],[Apr 24 NF]:[Jun 24 NF]])</f>
        <v>0</v>
      </c>
      <c r="HG168" s="98">
        <f>SUM(Tabelle2[[#This Row],[Jul 24 NF]:[Sep 24 NF]])</f>
        <v>0</v>
      </c>
      <c r="HH168" s="98">
        <f>SUM(Tabelle2[[#This Row],[Oct 24 NF]:[Dec 24 NF]])</f>
        <v>0</v>
      </c>
      <c r="HI168" s="95">
        <v>0</v>
      </c>
      <c r="HJ168" s="95">
        <v>0</v>
      </c>
      <c r="HK168" s="95">
        <v>0</v>
      </c>
      <c r="HL168" s="95">
        <v>0</v>
      </c>
      <c r="HM168" s="95">
        <v>0</v>
      </c>
      <c r="HN168" s="95">
        <v>0</v>
      </c>
      <c r="HO168" s="95">
        <v>0</v>
      </c>
      <c r="HP168" s="95">
        <v>0</v>
      </c>
      <c r="HQ168" s="95">
        <v>0</v>
      </c>
      <c r="HR168" s="95">
        <v>0</v>
      </c>
      <c r="HS168" s="95">
        <v>0</v>
      </c>
      <c r="HT168" s="95">
        <v>0</v>
      </c>
      <c r="HU168" s="95">
        <v>0</v>
      </c>
      <c r="HV168" s="98">
        <v>0</v>
      </c>
      <c r="HW168" s="98">
        <v>0</v>
      </c>
      <c r="HX168" s="98">
        <v>0</v>
      </c>
      <c r="HY168" s="98">
        <v>12</v>
      </c>
      <c r="HZ168" s="98">
        <f>SUM(Tabelle2[[#This Row],[Jan 22 NF]:[Dec 22 NF]])</f>
        <v>0</v>
      </c>
      <c r="IA168" s="98">
        <f>SUM(Tabelle2[[#This Row],[Jan 23 NF]:[Dec 23 NF]])</f>
        <v>0</v>
      </c>
      <c r="IB168" s="98">
        <f>SUM(Tabelle2[[#This Row],[Jan 24 NF]:[Dec 24 NF]])</f>
        <v>0</v>
      </c>
      <c r="IC168" s="98">
        <f>IFERROR(Tabelle2[[#This Row],[2025 CF]]*Tabelle2[[#This Row],[2025 AF]],0)</f>
        <v>0</v>
      </c>
      <c r="ID168" s="98">
        <f>IFERROR(Tabelle2[[#This Row],[2026 CF]]*Tabelle2[[#This Row],[2026 AF]],0)</f>
        <v>0</v>
      </c>
      <c r="IE168" s="98">
        <f>IFERROR(Tabelle2[[#This Row],[2027 CF]]*Tabelle2[[#This Row],[2027 AF]],0)</f>
        <v>0</v>
      </c>
      <c r="IF168" s="98">
        <f>IFERROR(Tabelle2[[#This Row],[2028 CF]]*Tabelle2[[#This Row],[2028 AF]],0)</f>
        <v>0</v>
      </c>
      <c r="IG168" s="98">
        <f>IFERROR(Tabelle2[[#This Row],[2029 CF]]*Tabelle2[[#This Row],[2029 AF]],0)</f>
        <v>0</v>
      </c>
      <c r="IH168" s="98">
        <f>IFERROR(Tabelle2[[#This Row],[2030 CF]]*Tabelle2[[#This Row],[2030 AF]],0)</f>
        <v>0</v>
      </c>
      <c r="II168" s="98">
        <f>IFERROR(Tabelle2[[#This Row],[2031 CF]]*Tabelle2[[#This Row],[2031 AF]],0)</f>
        <v>0</v>
      </c>
      <c r="IJ168" s="98">
        <f>IFERROR(Tabelle2[[#This Row],[2032 CF]]*Tabelle2[[#This Row],[2032 AF]],0)</f>
        <v>0</v>
      </c>
      <c r="IK168" s="98">
        <f>IFERROR(Tabelle2[[#This Row],[2033 CF]]*Tabelle2[[#This Row],[2033 AF]],0)</f>
        <v>0</v>
      </c>
      <c r="IL168" s="98">
        <f>IFERROR(Tabelle2[[#This Row],[2034 CF]]*Tabelle2[[#This Row],[2034 AF]],0)</f>
        <v>0</v>
      </c>
      <c r="IM168" s="98">
        <f>IFERROR(Tabelle2[[#This Row],[2035 CF]]*Tabelle2[[#This Row],[2035 AF]],0)</f>
        <v>0</v>
      </c>
      <c r="IN168" s="51">
        <v>0</v>
      </c>
      <c r="IO168" s="51">
        <v>0</v>
      </c>
      <c r="IP168" s="51">
        <v>0</v>
      </c>
      <c r="IQ168" s="51">
        <v>0</v>
      </c>
      <c r="IR168" s="51">
        <v>0</v>
      </c>
      <c r="IS168" s="51">
        <v>0</v>
      </c>
      <c r="IT168" s="51">
        <v>0</v>
      </c>
      <c r="IU168" s="51">
        <v>0</v>
      </c>
      <c r="IV168" s="51">
        <v>0</v>
      </c>
      <c r="IW168" s="51">
        <v>0</v>
      </c>
      <c r="IX168" s="51">
        <v>0</v>
      </c>
      <c r="IY168" s="51">
        <v>0</v>
      </c>
      <c r="IZ168" s="199">
        <v>0</v>
      </c>
      <c r="JA168" s="199">
        <v>0</v>
      </c>
      <c r="JB168" s="199">
        <v>0</v>
      </c>
      <c r="JC168" s="199">
        <v>0</v>
      </c>
      <c r="JD168" s="199">
        <v>0</v>
      </c>
      <c r="JE168" s="196">
        <v>0</v>
      </c>
      <c r="JF168" s="196">
        <v>0</v>
      </c>
      <c r="JG168" s="196">
        <v>0</v>
      </c>
      <c r="JH168" s="196">
        <v>0</v>
      </c>
      <c r="JI168" s="196">
        <v>0</v>
      </c>
      <c r="JJ168" s="196">
        <v>0</v>
      </c>
      <c r="JK168" s="196">
        <v>0</v>
      </c>
      <c r="JL168" s="196">
        <v>0</v>
      </c>
      <c r="JM168" s="196">
        <v>0</v>
      </c>
      <c r="JN168" s="196">
        <v>0</v>
      </c>
      <c r="JO168" s="196">
        <v>0</v>
      </c>
      <c r="JP168" s="196">
        <v>0</v>
      </c>
      <c r="JQ168" s="196">
        <f>SUM(Tabelle2[[#This Row],[Jan-23B]:[Mar-23B]])</f>
        <v>0</v>
      </c>
      <c r="JR168" s="196">
        <f>SUM(Tabelle2[[#This Row],[Apr-23B]:[Jun-23B]])</f>
        <v>0</v>
      </c>
      <c r="JS168" s="196">
        <f>SUM(Tabelle2[[#This Row],[Jul-23B]:[Sep-23B]])</f>
        <v>0</v>
      </c>
      <c r="JT168" s="196">
        <f>SUM(Tabelle2[[#This Row],[Oct-23B]:[Dec-23B]])</f>
        <v>0</v>
      </c>
      <c r="JU168" s="196">
        <f>SUM(Tabelle2[[#This Row],[1Q23 B1]:[4Q23 B]])</f>
        <v>0</v>
      </c>
      <c r="JV168" s="196">
        <v>0</v>
      </c>
      <c r="JW168" s="196">
        <v>0</v>
      </c>
      <c r="JX168" s="196">
        <v>0</v>
      </c>
      <c r="JY168" s="196">
        <v>0</v>
      </c>
      <c r="JZ168" s="196">
        <v>0</v>
      </c>
      <c r="KA168" s="196">
        <v>0</v>
      </c>
      <c r="KB168" s="196">
        <v>0</v>
      </c>
      <c r="KC168" s="196">
        <v>0</v>
      </c>
      <c r="KD168" s="196">
        <v>0</v>
      </c>
      <c r="KE168" s="196">
        <v>0</v>
      </c>
      <c r="KF168" s="196" t="str">
        <f>IF(SUM(Tabelle2[[#This Row],[2018 NF]:[2028 NF]],Tabelle2[[#This Row],[2023 B]])&gt;0,"yes","no")</f>
        <v>yes</v>
      </c>
      <c r="KG168" s="196">
        <f>IFERROR(INDEX(Tabelle2[[#Headers],[2005 NF]:[2034 NF]],MATCH(TRUE,INDEX(Tabelle2[[#This Row],[2005 NF]:[2034 NF]]&gt;1000,),0)),0)</f>
        <v>0</v>
      </c>
      <c r="KH168" s="196">
        <f>IFERROR(LOOKUP(2,1/(Tabelle2[[#This Row],[2005 NF]:[2035 NF]]&gt;1000),Tabelle2[[#Headers],[2005 NF]:[2035 NF]]),0)</f>
        <v>0</v>
      </c>
      <c r="KI168" s="196">
        <f>SUM(Tabelle2[[#This Row],[Jan 23 NF]:[Mar 23 NF]])</f>
        <v>0</v>
      </c>
      <c r="KJ168" s="196">
        <f>SUM(Tabelle2[[#This Row],[Jan-23B]:[Mar-23B]])</f>
        <v>0</v>
      </c>
      <c r="KK168" s="52">
        <v>0</v>
      </c>
      <c r="KL168" s="52">
        <v>0</v>
      </c>
      <c r="KM168" s="52">
        <v>0</v>
      </c>
      <c r="KN168" s="52">
        <v>0</v>
      </c>
      <c r="KO168" s="52">
        <v>0</v>
      </c>
      <c r="KP168" s="52">
        <v>0</v>
      </c>
      <c r="KQ168" s="52">
        <v>0</v>
      </c>
      <c r="KR168" s="52">
        <v>0</v>
      </c>
      <c r="KS168" s="52">
        <v>0</v>
      </c>
      <c r="KT168" s="52">
        <v>0</v>
      </c>
      <c r="KU168" s="52">
        <v>0</v>
      </c>
      <c r="KV168" s="52">
        <v>0</v>
      </c>
      <c r="KW168" s="52">
        <v>0</v>
      </c>
      <c r="KX168" s="52">
        <v>0</v>
      </c>
      <c r="KY168" s="52">
        <v>0</v>
      </c>
      <c r="KZ168" s="52">
        <v>0</v>
      </c>
      <c r="LA168" s="52" t="e">
        <f>$AV168*2.204623/#REF!*$AP168*Tabelle2[[#This Row],[May 23 NF]]</f>
        <v>#REF!</v>
      </c>
      <c r="LB168" s="52" t="e">
        <f>$AV168*2.204623/#REF!*$AP168*Tabelle2[[#This Row],[Jun 23 NF]]</f>
        <v>#REF!</v>
      </c>
      <c r="LC168" s="52" t="e">
        <f>$AV168*2.204623/#REF!*$AP168*Tabelle2[[#This Row],[Jul 23 NF]]</f>
        <v>#REF!</v>
      </c>
      <c r="LD168" s="52" t="e">
        <f>$AV168*2.204623/#REF!*$AP168*Tabelle2[[#This Row],[Aug 23 NF]]</f>
        <v>#REF!</v>
      </c>
      <c r="LE168" s="52" t="e">
        <f>$AV168*2.204623/#REF!*$AP168*Tabelle2[[#This Row],[Sep 23 NF]]</f>
        <v>#REF!</v>
      </c>
      <c r="LF168" s="52" t="e">
        <f>$AV168*2.204623/#REF!*$AP168*Tabelle2[[#This Row],[Oct 23 NF]]</f>
        <v>#REF!</v>
      </c>
      <c r="LG168" s="52" t="e">
        <f>$AV168*2.204623/#REF!*$AP168*Tabelle2[[#This Row],[Nov 23 NF]]</f>
        <v>#REF!</v>
      </c>
      <c r="LH168" s="52" t="e">
        <f>$AV168*2.204623/#REF!*$AP168*Tabelle2[[#This Row],[Dec 23 NF]]</f>
        <v>#REF!</v>
      </c>
      <c r="LI168" s="52" t="e">
        <f>$AV168*2.204623/#REF!*$AP168*Tabelle2[[#This Row],[Jan 24 NF]]</f>
        <v>#REF!</v>
      </c>
      <c r="LJ168" s="52" t="e">
        <f>$AV168*2.204623/#REF!*$AP168*Tabelle2[[#This Row],[Feb 24 NF]]</f>
        <v>#REF!</v>
      </c>
      <c r="LK168" s="52" t="e">
        <f>$AV168*2.204623/#REF!*$AP168*Tabelle2[[#This Row],[Mar 24 NF]]</f>
        <v>#REF!</v>
      </c>
      <c r="LL168" s="52" t="e">
        <f>$AV168*2.204623/#REF!*$AP168*Tabelle2[[#This Row],[Apr 24 NF]]</f>
        <v>#REF!</v>
      </c>
      <c r="LM168" s="52" t="e">
        <f>$AV168*2.204623/#REF!*$AP168*Tabelle2[[#This Row],[May 24 NF]]</f>
        <v>#REF!</v>
      </c>
      <c r="LN168" s="52" t="e">
        <f>$AV168*2.204623/#REF!*$AP168*Tabelle2[[#This Row],[Jun 24 NF]]</f>
        <v>#REF!</v>
      </c>
      <c r="LO168" s="52" t="e">
        <f>$AV168*2.204623/#REF!*$AP168*Tabelle2[[#This Row],[Jul 24 NF]]</f>
        <v>#REF!</v>
      </c>
      <c r="LP168" s="52" t="e">
        <f>$AV168*2.204623/#REF!*$AP168*Tabelle2[[#This Row],[Aug 24 NF]]</f>
        <v>#REF!</v>
      </c>
      <c r="LQ168" s="52" t="e">
        <f>$AV168*2.204623/#REF!*$AP168*Tabelle2[[#This Row],[Sep 24 NF]]</f>
        <v>#REF!</v>
      </c>
      <c r="LR168" s="52" t="e">
        <f>$AV168*2.204623/#REF!*$AP168*Tabelle2[[#This Row],[Oct 24 NF]]</f>
        <v>#REF!</v>
      </c>
      <c r="LS168" s="52" t="e">
        <f>$AV168*2.204623/#REF!*$AP168*Tabelle2[[#This Row],[Nov 24 NF]]</f>
        <v>#REF!</v>
      </c>
      <c r="LT168" s="52" t="e">
        <f>$AV168*2.204623/#REF!*$AP168*Tabelle2[[#This Row],[Dec 24 NF]]</f>
        <v>#REF!</v>
      </c>
      <c r="LU168" s="198">
        <f>SUM(Tabelle2[[#This Row],[Jan 22 EV]:[Mar 22 EV]])</f>
        <v>0</v>
      </c>
      <c r="LV168" s="198">
        <f>SUM(Tabelle2[[#This Row],[Apr 22 EV]:[Jun 22 EV]])</f>
        <v>0</v>
      </c>
      <c r="LW168" s="198">
        <f>SUM(Tabelle2[[#This Row],[Jul 22 EV]:[Sep 22 EV]])</f>
        <v>0</v>
      </c>
      <c r="LX168" s="198">
        <f>SUM(Tabelle2[[#This Row],[Oct 22 EV]:[Dec 22 EV]])</f>
        <v>0</v>
      </c>
      <c r="LY168" s="198">
        <f>SUM(Tabelle2[[#This Row],[Jan 23 EV]:[Mar 23 EV]])</f>
        <v>0</v>
      </c>
      <c r="LZ168" s="198" t="e">
        <f>SUM(Tabelle2[[#This Row],[Apr 23 EV]:[Jun 23 EV]])</f>
        <v>#REF!</v>
      </c>
      <c r="MA168" s="198" t="e">
        <f>SUM(Tabelle2[[#This Row],[Jul 23 EV]:[Sep 23 EV]])</f>
        <v>#REF!</v>
      </c>
      <c r="MB168" s="198" t="e">
        <f>SUM(Tabelle2[[#This Row],[Oct 23 EV]:[Dec 23 EV]])</f>
        <v>#REF!</v>
      </c>
      <c r="MC168" s="198" t="e">
        <f>SUM(Tabelle2[[#This Row],[Jan 24 EV]:[Mar 24 EV]])</f>
        <v>#REF!</v>
      </c>
      <c r="MD168" s="198" t="e">
        <f>SUM(Tabelle2[[#This Row],[Apr 24 EV]:[Jun 24 EV]])</f>
        <v>#REF!</v>
      </c>
      <c r="ME168" s="198" t="e">
        <f>SUM(Tabelle2[[#This Row],[Jul 24 EV]:[Sep 24 EV]])</f>
        <v>#REF!</v>
      </c>
      <c r="MF168" s="198" t="e">
        <f>SUM(Tabelle2[[#This Row],[Oct 24 EV]:[Dec 24 EV]])</f>
        <v>#REF!</v>
      </c>
      <c r="MG168" s="68">
        <v>0</v>
      </c>
      <c r="MH168" s="68">
        <v>0</v>
      </c>
      <c r="MI168" s="68">
        <v>0</v>
      </c>
      <c r="MJ168" s="68">
        <v>0</v>
      </c>
      <c r="MK168" s="68">
        <v>0</v>
      </c>
      <c r="ML168" s="68">
        <v>0</v>
      </c>
      <c r="MM168" s="68">
        <v>0</v>
      </c>
      <c r="MN168" s="68">
        <v>0</v>
      </c>
      <c r="MO168" s="68">
        <v>0</v>
      </c>
      <c r="MP168" s="98">
        <v>0</v>
      </c>
      <c r="MQ168" s="98" t="e">
        <f>$AS168*2.204623/#REF!*$AP168*HU168</f>
        <v>#REF!</v>
      </c>
      <c r="MR168" s="98" t="e">
        <f>$AT168*2.204623/#REF!*$AP168*HV168</f>
        <v>#REF!</v>
      </c>
      <c r="MS168" s="98">
        <v>0</v>
      </c>
      <c r="MT168" s="98">
        <v>0</v>
      </c>
      <c r="MU168" s="98">
        <v>0.67020539200000018</v>
      </c>
      <c r="MV168" s="98">
        <f>SUM(Tabelle2[[#This Row],[Jan 22 EV]:[Dec 22 EV]])</f>
        <v>0</v>
      </c>
      <c r="MW168" s="98" t="e">
        <f>SUM(Tabelle2[[#This Row],[Jan 23 EV]:[Dec 23 EV]])</f>
        <v>#REF!</v>
      </c>
      <c r="MX168" s="98" t="e">
        <f>SUM(Tabelle2[[#This Row],[Jan 24 EV]:[Dec 24 EV]])</f>
        <v>#REF!</v>
      </c>
      <c r="MY168" s="98">
        <f t="shared" si="95"/>
        <v>0</v>
      </c>
      <c r="MZ168" s="98">
        <f t="shared" si="96"/>
        <v>0</v>
      </c>
      <c r="NA168" s="98">
        <f t="shared" si="97"/>
        <v>0</v>
      </c>
      <c r="NB168" s="98">
        <f t="shared" si="98"/>
        <v>0</v>
      </c>
      <c r="NC168" s="52">
        <v>0</v>
      </c>
      <c r="ND168" s="52">
        <v>0</v>
      </c>
      <c r="NE168" s="52">
        <v>0</v>
      </c>
      <c r="NF168" s="52">
        <v>0</v>
      </c>
      <c r="NG168" s="52">
        <v>0</v>
      </c>
      <c r="NH168" s="52">
        <v>0</v>
      </c>
      <c r="NI168" s="52">
        <v>0</v>
      </c>
      <c r="NJ168" s="52">
        <v>0</v>
      </c>
      <c r="NK168" s="52">
        <v>0</v>
      </c>
      <c r="NL168" s="52">
        <v>0</v>
      </c>
      <c r="NM168" s="52">
        <v>0</v>
      </c>
      <c r="NN168" s="52">
        <v>0</v>
      </c>
      <c r="NO168" s="198">
        <f t="shared" si="102"/>
        <v>0</v>
      </c>
      <c r="NP168" s="198">
        <f t="shared" si="103"/>
        <v>0</v>
      </c>
      <c r="NQ168" s="198">
        <f t="shared" si="104"/>
        <v>0</v>
      </c>
      <c r="NR168" s="198">
        <f t="shared" si="105"/>
        <v>0</v>
      </c>
      <c r="NS168" s="198">
        <f t="shared" si="106"/>
        <v>0</v>
      </c>
      <c r="NT168" s="198">
        <v>0</v>
      </c>
      <c r="NU168" s="198">
        <v>0</v>
      </c>
      <c r="NV168" s="198">
        <v>0</v>
      </c>
      <c r="NW168" s="198">
        <v>0</v>
      </c>
      <c r="NX168" s="198">
        <v>0</v>
      </c>
      <c r="NY168" s="198">
        <v>0</v>
      </c>
      <c r="NZ168" s="198">
        <v>0</v>
      </c>
      <c r="OA168" s="198">
        <v>0</v>
      </c>
      <c r="OB168" s="198">
        <v>0</v>
      </c>
      <c r="OC168" s="198">
        <v>0</v>
      </c>
      <c r="OD168" s="198">
        <v>0</v>
      </c>
      <c r="OE168" s="198">
        <v>0</v>
      </c>
      <c r="OF168" s="198">
        <f>SUM(Tabelle2[[#This Row],[Jan 23 B EV]:[Mar 23 B EV]])</f>
        <v>0</v>
      </c>
      <c r="OG168" s="198">
        <f>SUM(Tabelle2[[#This Row],[Apr 23 B EV]:[Jun 23 B EV]])</f>
        <v>0</v>
      </c>
      <c r="OH168" s="198">
        <f>SUM(Tabelle2[[#This Row],[Jul 23 B EV]:[Sep 23 B EV]])</f>
        <v>0</v>
      </c>
      <c r="OI168" s="198">
        <f>SUM(Tabelle2[[#This Row],[Oct 23 B EV]:[Dec 23 B EV]])</f>
        <v>0</v>
      </c>
      <c r="OJ168" s="198">
        <f>SUM(Tabelle2[[#This Row],[Jan 23 B EV]:[Dec 23 B EV]])</f>
        <v>0</v>
      </c>
      <c r="OK168" s="68"/>
      <c r="OL168" s="68"/>
      <c r="OM168" s="43" t="s">
        <v>973</v>
      </c>
      <c r="ON168" s="43">
        <v>0</v>
      </c>
      <c r="OO168" s="43">
        <v>0</v>
      </c>
      <c r="OP168" s="43">
        <v>0</v>
      </c>
      <c r="OQ168" s="68"/>
      <c r="OR168" s="68"/>
      <c r="OS168" s="68"/>
      <c r="OT168" s="68"/>
      <c r="OU168" s="68"/>
      <c r="OV168" s="68"/>
      <c r="OW168" s="68"/>
      <c r="OX168" s="198">
        <v>0</v>
      </c>
      <c r="OY168" s="198">
        <v>0</v>
      </c>
      <c r="OZ168" s="198">
        <v>0</v>
      </c>
      <c r="PA168" s="198">
        <v>0</v>
      </c>
      <c r="PB168" s="353">
        <v>0</v>
      </c>
      <c r="PC168" s="49" t="s">
        <v>57</v>
      </c>
      <c r="PD168" s="341" t="s">
        <v>162</v>
      </c>
      <c r="PE168" s="3" t="s">
        <v>159</v>
      </c>
      <c r="PF168" s="343" t="s">
        <v>45</v>
      </c>
      <c r="PG168" s="342">
        <v>0</v>
      </c>
      <c r="PH168" s="132">
        <v>0</v>
      </c>
      <c r="PI168" s="4">
        <v>1</v>
      </c>
      <c r="PJ168" s="4" t="s">
        <v>45</v>
      </c>
      <c r="PK168" s="4">
        <v>0</v>
      </c>
      <c r="PL168" s="4"/>
      <c r="PM168" s="334"/>
      <c r="PN168" s="341" t="s">
        <v>980</v>
      </c>
      <c r="PO168" s="334" t="s">
        <v>43</v>
      </c>
      <c r="PP168" s="200">
        <v>2407.8740082170316</v>
      </c>
      <c r="PQ168" s="56">
        <v>2220.7924770497352</v>
      </c>
      <c r="PR168" s="56">
        <v>2393.0833333333335</v>
      </c>
      <c r="PS168" s="56">
        <v>2425</v>
      </c>
      <c r="PT168" s="200">
        <v>2151.6666666666665</v>
      </c>
      <c r="PU168" s="200">
        <v>2059.5416666666665</v>
      </c>
      <c r="PV168" s="200">
        <v>2813.8101851851857</v>
      </c>
      <c r="PW168" s="200">
        <v>3372.4709444775326</v>
      </c>
      <c r="PX168" s="200" t="e">
        <f>IF($PI168=1,SUMIF(#REF!,$PF168,#REF!),SUMIF(#REF!,$PJ168,#REF!))</f>
        <v>#REF!</v>
      </c>
      <c r="PY168" s="200" t="e">
        <f>IF($PI168=1,SUMIF(#REF!,$PF168,#REF!),SUMIF(#REF!,$PJ168,#REF!))</f>
        <v>#REF!</v>
      </c>
      <c r="PZ168" s="200" t="e">
        <f>IF($PI168=1,SUMIF(#REF!,$PF168,#REF!),SUMIF(#REF!,$PJ168,#REF!))</f>
        <v>#REF!</v>
      </c>
      <c r="QA168" s="200" t="e">
        <f>IF($PI168=1,SUMIF(#REF!,$PF168,#REF!),SUMIF(#REF!,$PJ168,#REF!))</f>
        <v>#REF!</v>
      </c>
      <c r="QB168" s="200" t="e">
        <f>IF($PI168=1,SUMIF(#REF!,$PF168,#REF!),SUMIF(#REF!,$PJ168,#REF!))</f>
        <v>#REF!</v>
      </c>
      <c r="QC168" s="200" t="e">
        <f>IF($PI168=1,SUMIF(#REF!,$PF168,#REF!),SUMIF(#REF!,$PJ168,#REF!))</f>
        <v>#REF!</v>
      </c>
      <c r="QD168" s="57">
        <f t="shared" si="99"/>
        <v>2.0253627390693585</v>
      </c>
      <c r="QE168" s="57">
        <f t="shared" si="100"/>
        <v>2.1824919999999999</v>
      </c>
      <c r="QF168" s="57">
        <f t="shared" si="94"/>
        <v>2.2115999999999998</v>
      </c>
      <c r="QG168" s="57">
        <f t="shared" si="101"/>
        <v>1.9623199999999996</v>
      </c>
      <c r="QH168" s="57">
        <f t="shared" si="131"/>
        <v>1.8783019999999997</v>
      </c>
      <c r="QI168" s="57">
        <f t="shared" si="132"/>
        <v>2.566194888888889</v>
      </c>
      <c r="QJ168" s="57">
        <f>IF(Tabelle2[[#This Row],[Index and Premium Usage]]=1,($AW168*(1+$AZ168))*(PW168*(1+$PG168)+$PH168)/1000,($AW168*(1+$AZ168))*(PW168*(1+$PG168)+$PK168)/1000)</f>
        <v>3.0756935013635092</v>
      </c>
      <c r="QK168" s="57" t="e">
        <f>IF($PI168=1,($AW168*(1+$AY168))*(PX168*(1+$PG168)+$PH168)/1000,($AW168*(1+$AZ168))*(PX168*(1+$PG168)+$PK168+Tabelle2[[#This Row],[Premium VW 2023]])/1000)</f>
        <v>#REF!</v>
      </c>
      <c r="QL168" s="57" t="e">
        <f t="shared" si="133"/>
        <v>#REF!</v>
      </c>
      <c r="QM168" s="57" t="e">
        <f t="shared" si="134"/>
        <v>#REF!</v>
      </c>
      <c r="QN168" s="57" t="e">
        <f t="shared" si="135"/>
        <v>#REF!</v>
      </c>
      <c r="QO168" s="57" t="e">
        <f t="shared" si="136"/>
        <v>#REF!</v>
      </c>
      <c r="QP168" s="57" t="e">
        <f t="shared" si="137"/>
        <v>#REF!</v>
      </c>
    </row>
    <row r="169" spans="1:458" ht="15" customHeight="1">
      <c r="A169" s="94" t="s">
        <v>800</v>
      </c>
      <c r="B169" s="94" t="s">
        <v>87</v>
      </c>
      <c r="C169" s="94" t="s">
        <v>1553</v>
      </c>
      <c r="D169" s="2" t="s">
        <v>108</v>
      </c>
      <c r="E169" s="173" t="s">
        <v>304</v>
      </c>
      <c r="F169" s="2" t="s">
        <v>304</v>
      </c>
      <c r="G169" s="2" t="s">
        <v>304</v>
      </c>
      <c r="H169" s="2" t="s">
        <v>1557</v>
      </c>
      <c r="I169" s="188" t="s">
        <v>102</v>
      </c>
      <c r="J169" s="2" t="s">
        <v>367</v>
      </c>
      <c r="K169" s="94" t="s">
        <v>41</v>
      </c>
      <c r="L169" s="94" t="s">
        <v>1137</v>
      </c>
      <c r="M169" s="2" t="s">
        <v>578</v>
      </c>
      <c r="N169" s="64"/>
      <c r="O169" s="64"/>
      <c r="P169" s="65"/>
      <c r="Q169" s="2"/>
      <c r="R169" s="63"/>
      <c r="S169" s="63"/>
      <c r="T169" s="94" t="s">
        <v>1282</v>
      </c>
      <c r="U169" s="63" t="s">
        <v>38</v>
      </c>
      <c r="V169" s="63"/>
      <c r="W169" s="63"/>
      <c r="X169" s="94"/>
      <c r="Y169" s="63" t="s">
        <v>235</v>
      </c>
      <c r="Z169" s="94" t="s">
        <v>261</v>
      </c>
      <c r="AA169" s="69" t="s">
        <v>579</v>
      </c>
      <c r="AB169" s="64"/>
      <c r="AC169" s="64"/>
      <c r="AD169" s="63"/>
      <c r="AE169" s="63"/>
      <c r="AF169" s="63" t="s">
        <v>119</v>
      </c>
      <c r="AG169" s="2"/>
      <c r="AH169" s="2"/>
      <c r="AI169" s="2"/>
      <c r="AJ169" s="63" t="s">
        <v>120</v>
      </c>
      <c r="AK169" s="66"/>
      <c r="AL169" s="67"/>
      <c r="AM169" s="67"/>
      <c r="AN169" s="67"/>
      <c r="AO169" s="67"/>
      <c r="AP169" s="67">
        <v>1</v>
      </c>
      <c r="AQ169" s="42"/>
      <c r="AR169" s="37">
        <v>0.97</v>
      </c>
      <c r="AS169" s="67">
        <v>0.97</v>
      </c>
      <c r="AT169" s="67">
        <v>0.97</v>
      </c>
      <c r="AU169" s="67">
        <v>0.97</v>
      </c>
      <c r="AV169" s="67">
        <v>0.97</v>
      </c>
      <c r="AW169" s="33">
        <v>0.97</v>
      </c>
      <c r="AX169" s="193"/>
      <c r="AY169" s="36">
        <v>0</v>
      </c>
      <c r="AZ169" s="36">
        <v>0</v>
      </c>
      <c r="BA169" s="97">
        <v>0</v>
      </c>
      <c r="BB169" s="97">
        <v>0</v>
      </c>
      <c r="BC169" s="97">
        <v>0</v>
      </c>
      <c r="BD169" s="97">
        <v>0</v>
      </c>
      <c r="BE169" s="133">
        <v>0</v>
      </c>
      <c r="BF169" s="133">
        <v>0</v>
      </c>
      <c r="BG169" s="133">
        <v>0</v>
      </c>
      <c r="BH169" s="133">
        <v>0</v>
      </c>
      <c r="BI169" s="133">
        <v>0</v>
      </c>
      <c r="BJ169" s="133">
        <v>0</v>
      </c>
      <c r="BK169" s="133">
        <v>0</v>
      </c>
      <c r="BL169" s="133">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0</v>
      </c>
      <c r="CG169" s="96">
        <v>0</v>
      </c>
      <c r="CH169" s="96">
        <v>0</v>
      </c>
      <c r="CI169" s="96">
        <v>0</v>
      </c>
      <c r="CJ169" s="96">
        <v>0</v>
      </c>
      <c r="CK169" s="95">
        <f>SUM(Tabelle2[[#This Row],[Jan 22 CF]:[Mar 22 CF]])</f>
        <v>0</v>
      </c>
      <c r="CL169" s="95">
        <f>SUM(Tabelle2[[#This Row],[Apr 22 CF]:[Jun 22 CF]])</f>
        <v>0</v>
      </c>
      <c r="CM169" s="95">
        <f>SUM(Tabelle2[[#This Row],[Jul 22 CF]:[Sep 22 CF]])</f>
        <v>0</v>
      </c>
      <c r="CN169" s="95">
        <f>SUM(Tabelle2[[#This Row],[Oct 22 CF]:[Dec 22 CF]])</f>
        <v>0</v>
      </c>
      <c r="CO169" s="95">
        <f>SUM(Tabelle2[[#This Row],[Jan 23 CF]:[Mar 23 CF]])</f>
        <v>0</v>
      </c>
      <c r="CP169" s="95">
        <f>SUM(Tabelle2[[#This Row],[Apr 23 CF]:[Jun 23 CF]])</f>
        <v>0</v>
      </c>
      <c r="CQ169" s="95">
        <f>SUM(Tabelle2[[#This Row],[Jul 23 CF]:[Sep 23 CF]])</f>
        <v>0</v>
      </c>
      <c r="CR169" s="95">
        <f>SUM(Tabelle2[[#This Row],[Oct 23 CF]:[Dec 23 CF]])</f>
        <v>0</v>
      </c>
      <c r="CS169" s="95">
        <f>SUM(Tabelle2[[#This Row],[Jan 24 CF]:[Mar 24 CF]])</f>
        <v>0</v>
      </c>
      <c r="CT169" s="95">
        <f>SUM(Tabelle2[[#This Row],[Apr 24 CF]:[Jun 24 CF]])</f>
        <v>0</v>
      </c>
      <c r="CU169" s="95">
        <f>SUM(Tabelle2[[#This Row],[Jul 24 CF]:[Sep 24 CF]])</f>
        <v>0</v>
      </c>
      <c r="CV169" s="95">
        <f>SUM(Tabelle2[[#This Row],[Oct 24 CF]:[Dec 24 CF]])</f>
        <v>0</v>
      </c>
      <c r="CW169" s="98">
        <v>0</v>
      </c>
      <c r="CX169" s="275">
        <v>0</v>
      </c>
      <c r="CY169" s="98">
        <v>0</v>
      </c>
      <c r="CZ169" s="52">
        <v>0</v>
      </c>
      <c r="DA169" s="52">
        <f>SUM(Tabelle2[[#This Row],[Jan 22 CF]:[Dec 22 CF]])</f>
        <v>0</v>
      </c>
      <c r="DB169" s="98">
        <f>SUM(Tabelle2[[#This Row],[Jan 23 CF]:[Dec 23 CF]])</f>
        <v>0</v>
      </c>
      <c r="DC169" s="98">
        <f>SUM(Tabelle2[[#This Row],[Jan 24 CF]:[Dec 24 CF]])</f>
        <v>0</v>
      </c>
      <c r="DD169" s="98">
        <v>0</v>
      </c>
      <c r="DE169" s="98">
        <v>0</v>
      </c>
      <c r="DF169" s="98">
        <v>0</v>
      </c>
      <c r="DG169" s="98">
        <v>0</v>
      </c>
      <c r="DH169" s="98">
        <v>0</v>
      </c>
      <c r="DI169" s="98">
        <v>0</v>
      </c>
      <c r="DJ169" s="98">
        <v>0</v>
      </c>
      <c r="DK169" s="98">
        <v>0</v>
      </c>
      <c r="DL169" s="98">
        <v>0</v>
      </c>
      <c r="DM169" s="98">
        <v>0</v>
      </c>
      <c r="DN169" s="95"/>
      <c r="DO169" s="95"/>
      <c r="DP169" s="226">
        <v>0.95</v>
      </c>
      <c r="DQ169" s="226">
        <v>0.92500000000000004</v>
      </c>
      <c r="DR169" s="226">
        <v>0.8</v>
      </c>
      <c r="DS169" s="226">
        <v>0.85</v>
      </c>
      <c r="DT169" s="226">
        <v>0.9</v>
      </c>
      <c r="DU169" s="226">
        <v>0.9</v>
      </c>
      <c r="DV169" s="226">
        <v>0.9</v>
      </c>
      <c r="DW169" s="226">
        <v>0.9</v>
      </c>
      <c r="DX169" s="226">
        <v>0.9</v>
      </c>
      <c r="DY169" s="226">
        <v>0.9</v>
      </c>
      <c r="DZ169" s="226">
        <v>0.9</v>
      </c>
      <c r="EA169" s="226">
        <v>0.88</v>
      </c>
      <c r="EB169" s="226">
        <v>0.9</v>
      </c>
      <c r="EC169" s="226">
        <v>0.93</v>
      </c>
      <c r="ED169" s="226">
        <v>0.93</v>
      </c>
      <c r="EE169" s="226">
        <v>0.9</v>
      </c>
      <c r="EF169" s="316">
        <v>0.9</v>
      </c>
      <c r="EG169" s="316">
        <v>0.9</v>
      </c>
      <c r="EH169" s="316">
        <v>0.9</v>
      </c>
      <c r="EI169" s="226">
        <v>0.95</v>
      </c>
      <c r="EJ169" s="226">
        <v>0.95</v>
      </c>
      <c r="EK169" s="226">
        <v>0.95</v>
      </c>
      <c r="EL169" s="226">
        <v>0.97499999999999998</v>
      </c>
      <c r="EM169" s="226">
        <v>0.95</v>
      </c>
      <c r="EN169" s="226">
        <v>0.9</v>
      </c>
      <c r="EO169" s="226">
        <v>0.9</v>
      </c>
      <c r="EP169" s="226">
        <v>0.9</v>
      </c>
      <c r="EQ169" s="226">
        <v>0.9</v>
      </c>
      <c r="ER169" s="226">
        <v>0.9</v>
      </c>
      <c r="ES169" s="226">
        <v>0.9</v>
      </c>
      <c r="ET169" s="226">
        <v>0.9</v>
      </c>
      <c r="EU169" s="226">
        <v>0.9</v>
      </c>
      <c r="EV169" s="226">
        <v>0.9</v>
      </c>
      <c r="EW169" s="226">
        <v>0.9</v>
      </c>
      <c r="EX169" s="226">
        <v>0.9</v>
      </c>
      <c r="EY169" s="226">
        <v>0.9</v>
      </c>
      <c r="EZ169" s="316">
        <v>0.9</v>
      </c>
      <c r="FA169" s="226">
        <v>0.9</v>
      </c>
      <c r="FB169" s="226">
        <v>0.85</v>
      </c>
      <c r="FC169" s="226">
        <v>0.85</v>
      </c>
      <c r="FD169" s="226">
        <v>0.85</v>
      </c>
      <c r="FE169" s="226">
        <v>0.85</v>
      </c>
      <c r="FF169" s="226">
        <v>0.85</v>
      </c>
      <c r="FG169" s="226">
        <v>0.85</v>
      </c>
      <c r="FH169" s="226">
        <v>0.85</v>
      </c>
      <c r="FI169" s="226">
        <v>0.85</v>
      </c>
      <c r="FJ169" s="226">
        <v>0.85</v>
      </c>
      <c r="FK169" s="226">
        <v>0.85</v>
      </c>
      <c r="FL169" s="226">
        <v>0.85</v>
      </c>
      <c r="FM169" s="195">
        <f t="shared" si="114"/>
        <v>0</v>
      </c>
      <c r="FN169" s="195">
        <f t="shared" si="115"/>
        <v>0</v>
      </c>
      <c r="FO169" s="195">
        <f t="shared" si="116"/>
        <v>0</v>
      </c>
      <c r="FP169" s="195">
        <f t="shared" si="117"/>
        <v>0</v>
      </c>
      <c r="FQ169" s="195">
        <f t="shared" si="118"/>
        <v>0</v>
      </c>
      <c r="FR169" s="195">
        <f t="shared" si="119"/>
        <v>0</v>
      </c>
      <c r="FS169" s="195">
        <f t="shared" si="120"/>
        <v>0</v>
      </c>
      <c r="FT169" s="95">
        <f t="shared" si="121"/>
        <v>0</v>
      </c>
      <c r="FU169" s="95">
        <f t="shared" si="122"/>
        <v>0</v>
      </c>
      <c r="FV169" s="95">
        <f t="shared" si="123"/>
        <v>0</v>
      </c>
      <c r="FW169" s="95">
        <f t="shared" si="124"/>
        <v>0</v>
      </c>
      <c r="FX169" s="95">
        <f t="shared" si="125"/>
        <v>0</v>
      </c>
      <c r="FY169" s="95">
        <f t="shared" si="126"/>
        <v>0</v>
      </c>
      <c r="FZ169" s="95">
        <f t="shared" si="127"/>
        <v>0</v>
      </c>
      <c r="GA169" s="95">
        <f t="shared" si="107"/>
        <v>0</v>
      </c>
      <c r="GB169" s="95">
        <f t="shared" si="108"/>
        <v>0</v>
      </c>
      <c r="GC169" s="95">
        <f t="shared" si="109"/>
        <v>0</v>
      </c>
      <c r="GD169" s="95">
        <f t="shared" si="110"/>
        <v>0</v>
      </c>
      <c r="GE169" s="95">
        <f t="shared" si="111"/>
        <v>0</v>
      </c>
      <c r="GF169" s="95">
        <f t="shared" si="112"/>
        <v>0</v>
      </c>
      <c r="GG169" s="95">
        <f t="shared" si="113"/>
        <v>0</v>
      </c>
      <c r="GH169" s="95">
        <f t="shared" si="128"/>
        <v>0</v>
      </c>
      <c r="GI169" s="95">
        <f>BW169*Tabelle2[[#This Row],[Nov 2023 AF]]</f>
        <v>0</v>
      </c>
      <c r="GJ169" s="95">
        <f>BX169*Tabelle2[[#This Row],[Dec 2023 AF]]</f>
        <v>0</v>
      </c>
      <c r="GK169" s="95">
        <f>BY169*Tabelle2[[#This Row],[Jan 2024 AF]]</f>
        <v>0</v>
      </c>
      <c r="GL169" s="95">
        <f>BZ169*Tabelle2[[#This Row],[Feb 2024 AF]]</f>
        <v>0</v>
      </c>
      <c r="GM169" s="95">
        <f>CA169*Tabelle2[[#This Row],[Mar 2024 AF]]</f>
        <v>0</v>
      </c>
      <c r="GN169" s="95">
        <f>CB169*Tabelle2[[#This Row],[Apr 2024 AF]]</f>
        <v>0</v>
      </c>
      <c r="GO169" s="95">
        <f>CC169*Tabelle2[[#This Row],[May 2024 AF]]</f>
        <v>0</v>
      </c>
      <c r="GP169" s="95">
        <f>CD169*Tabelle2[[#This Row],[Jun 2024 AF]]</f>
        <v>0</v>
      </c>
      <c r="GQ169" s="95">
        <f>CE169*Tabelle2[[#This Row],[Jul 2024 AF]]</f>
        <v>0</v>
      </c>
      <c r="GR169" s="95">
        <f>CF169*Tabelle2[[#This Row],[Aug 2024 AF]]</f>
        <v>0</v>
      </c>
      <c r="GS169" s="95">
        <f>CG169*Tabelle2[[#This Row],[Sep 2024 AF]]</f>
        <v>0</v>
      </c>
      <c r="GT169" s="95">
        <f>CH169*Tabelle2[[#This Row],[Oct 2024 AF]]</f>
        <v>0</v>
      </c>
      <c r="GU169" s="95">
        <f>CI169*Tabelle2[[#This Row],[Nov 2024 AF]]</f>
        <v>0</v>
      </c>
      <c r="GV169" s="95">
        <f>CJ169*Tabelle2[[#This Row],[Dec 2024 AF]]</f>
        <v>0</v>
      </c>
      <c r="GW169" s="95">
        <f>SUM(Tabelle2[[#This Row],[Jan 22 NF]:[Mar 22 NF]])</f>
        <v>0</v>
      </c>
      <c r="GX169" s="95">
        <f>SUM(Tabelle2[[#This Row],[Apr 22 NF]:[Jun 22 NF]])</f>
        <v>0</v>
      </c>
      <c r="GY169" s="95">
        <f>SUM(Tabelle2[[#This Row],[Jul 22 NF]:[Sep 22 NF]])</f>
        <v>0</v>
      </c>
      <c r="GZ169" s="95">
        <f>SUM(Tabelle2[[#This Row],[Oct 22 NF]:[Dec 22 NF]])</f>
        <v>0</v>
      </c>
      <c r="HA169" s="98">
        <f>SUM(Tabelle2[[#This Row],[Jan 23 NF]:[Mar 23 NF]])</f>
        <v>0</v>
      </c>
      <c r="HB169" s="98">
        <f>SUM(Tabelle2[[#This Row],[Apr 23 NF]:[Jun 23 NF]])</f>
        <v>0</v>
      </c>
      <c r="HC169" s="98">
        <f>SUM(Tabelle2[[#This Row],[Jul 23 NF]:[Sep 23 NF]])</f>
        <v>0</v>
      </c>
      <c r="HD169" s="98">
        <f>SUM(Tabelle2[[#This Row],[Oct 23 NF]:[Dec 23 NF]])</f>
        <v>0</v>
      </c>
      <c r="HE169" s="95">
        <f>SUM(Tabelle2[[#This Row],[Jan 24 NF]:[Mar 24 NF]])</f>
        <v>0</v>
      </c>
      <c r="HF169" s="98">
        <f>SUM(Tabelle2[[#This Row],[Apr 24 NF]:[Jun 24 NF]])</f>
        <v>0</v>
      </c>
      <c r="HG169" s="98">
        <f>SUM(Tabelle2[[#This Row],[Jul 24 NF]:[Sep 24 NF]])</f>
        <v>0</v>
      </c>
      <c r="HH169" s="98">
        <f>SUM(Tabelle2[[#This Row],[Oct 24 NF]:[Dec 24 NF]])</f>
        <v>0</v>
      </c>
      <c r="HI169" s="95">
        <v>0</v>
      </c>
      <c r="HJ169" s="95">
        <v>0</v>
      </c>
      <c r="HK169" s="95">
        <v>0</v>
      </c>
      <c r="HL169" s="95">
        <v>0</v>
      </c>
      <c r="HM169" s="95">
        <v>0</v>
      </c>
      <c r="HN169" s="95">
        <v>0</v>
      </c>
      <c r="HO169" s="95">
        <v>0</v>
      </c>
      <c r="HP169" s="95">
        <v>0</v>
      </c>
      <c r="HQ169" s="95">
        <v>0</v>
      </c>
      <c r="HR169" s="95">
        <v>0</v>
      </c>
      <c r="HS169" s="95">
        <v>0</v>
      </c>
      <c r="HT169" s="95">
        <v>0</v>
      </c>
      <c r="HU169" s="95">
        <v>0</v>
      </c>
      <c r="HV169" s="98">
        <v>0</v>
      </c>
      <c r="HW169" s="98">
        <v>0</v>
      </c>
      <c r="HX169" s="98">
        <v>0</v>
      </c>
      <c r="HY169" s="98">
        <v>0</v>
      </c>
      <c r="HZ169" s="98">
        <f>SUM(Tabelle2[[#This Row],[Jan 22 NF]:[Dec 22 NF]])</f>
        <v>0</v>
      </c>
      <c r="IA169" s="98">
        <f>SUM(Tabelle2[[#This Row],[Jan 23 NF]:[Dec 23 NF]])</f>
        <v>0</v>
      </c>
      <c r="IB169" s="98">
        <f>SUM(Tabelle2[[#This Row],[Jan 24 NF]:[Dec 24 NF]])</f>
        <v>0</v>
      </c>
      <c r="IC169" s="98">
        <f>IFERROR(Tabelle2[[#This Row],[2025 CF]]*Tabelle2[[#This Row],[2025 AF]],0)</f>
        <v>0</v>
      </c>
      <c r="ID169" s="98">
        <f>IFERROR(Tabelle2[[#This Row],[2026 CF]]*Tabelle2[[#This Row],[2026 AF]],0)</f>
        <v>0</v>
      </c>
      <c r="IE169" s="98">
        <f>IFERROR(Tabelle2[[#This Row],[2027 CF]]*Tabelle2[[#This Row],[2027 AF]],0)</f>
        <v>0</v>
      </c>
      <c r="IF169" s="98">
        <f>IFERROR(Tabelle2[[#This Row],[2028 CF]]*Tabelle2[[#This Row],[2028 AF]],0)</f>
        <v>0</v>
      </c>
      <c r="IG169" s="98">
        <f>IFERROR(Tabelle2[[#This Row],[2029 CF]]*Tabelle2[[#This Row],[2029 AF]],0)</f>
        <v>0</v>
      </c>
      <c r="IH169" s="98">
        <f>IFERROR(Tabelle2[[#This Row],[2030 CF]]*Tabelle2[[#This Row],[2030 AF]],0)</f>
        <v>0</v>
      </c>
      <c r="II169" s="98">
        <f>IFERROR(Tabelle2[[#This Row],[2031 CF]]*Tabelle2[[#This Row],[2031 AF]],0)</f>
        <v>0</v>
      </c>
      <c r="IJ169" s="98">
        <f>IFERROR(Tabelle2[[#This Row],[2032 CF]]*Tabelle2[[#This Row],[2032 AF]],0)</f>
        <v>0</v>
      </c>
      <c r="IK169" s="98">
        <f>IFERROR(Tabelle2[[#This Row],[2033 CF]]*Tabelle2[[#This Row],[2033 AF]],0)</f>
        <v>0</v>
      </c>
      <c r="IL169" s="98">
        <f>IFERROR(Tabelle2[[#This Row],[2034 CF]]*Tabelle2[[#This Row],[2034 AF]],0)</f>
        <v>0</v>
      </c>
      <c r="IM169" s="98">
        <f>IFERROR(Tabelle2[[#This Row],[2035 CF]]*Tabelle2[[#This Row],[2035 AF]],0)</f>
        <v>0</v>
      </c>
      <c r="IN169" s="51">
        <v>0</v>
      </c>
      <c r="IO169" s="51">
        <v>0</v>
      </c>
      <c r="IP169" s="51">
        <v>0</v>
      </c>
      <c r="IQ169" s="51">
        <v>0</v>
      </c>
      <c r="IR169" s="51">
        <v>0</v>
      </c>
      <c r="IS169" s="51">
        <v>0</v>
      </c>
      <c r="IT169" s="51">
        <v>0</v>
      </c>
      <c r="IU169" s="51">
        <v>0</v>
      </c>
      <c r="IV169" s="51">
        <v>0</v>
      </c>
      <c r="IW169" s="51">
        <v>0</v>
      </c>
      <c r="IX169" s="51">
        <v>0</v>
      </c>
      <c r="IY169" s="51">
        <v>0</v>
      </c>
      <c r="IZ169" s="199">
        <v>0</v>
      </c>
      <c r="JA169" s="199">
        <v>0</v>
      </c>
      <c r="JB169" s="199">
        <v>0</v>
      </c>
      <c r="JC169" s="199">
        <v>0</v>
      </c>
      <c r="JD169" s="199">
        <v>0</v>
      </c>
      <c r="JE169" s="196">
        <v>0</v>
      </c>
      <c r="JF169" s="196">
        <v>0</v>
      </c>
      <c r="JG169" s="196">
        <v>0</v>
      </c>
      <c r="JH169" s="196">
        <v>0</v>
      </c>
      <c r="JI169" s="196">
        <v>0</v>
      </c>
      <c r="JJ169" s="196">
        <v>0</v>
      </c>
      <c r="JK169" s="196">
        <v>0</v>
      </c>
      <c r="JL169" s="196">
        <v>0</v>
      </c>
      <c r="JM169" s="196">
        <v>0</v>
      </c>
      <c r="JN169" s="196">
        <v>0</v>
      </c>
      <c r="JO169" s="196">
        <v>0</v>
      </c>
      <c r="JP169" s="196">
        <v>0</v>
      </c>
      <c r="JQ169" s="196">
        <f>SUM(Tabelle2[[#This Row],[Jan-23B]:[Mar-23B]])</f>
        <v>0</v>
      </c>
      <c r="JR169" s="196">
        <f>SUM(Tabelle2[[#This Row],[Apr-23B]:[Jun-23B]])</f>
        <v>0</v>
      </c>
      <c r="JS169" s="196">
        <f>SUM(Tabelle2[[#This Row],[Jul-23B]:[Sep-23B]])</f>
        <v>0</v>
      </c>
      <c r="JT169" s="196">
        <f>SUM(Tabelle2[[#This Row],[Oct-23B]:[Dec-23B]])</f>
        <v>0</v>
      </c>
      <c r="JU169" s="196">
        <f>SUM(Tabelle2[[#This Row],[1Q23 B1]:[4Q23 B]])</f>
        <v>0</v>
      </c>
      <c r="JV169" s="196">
        <v>0</v>
      </c>
      <c r="JW169" s="196">
        <v>0</v>
      </c>
      <c r="JX169" s="196">
        <v>0</v>
      </c>
      <c r="JY169" s="196">
        <v>0</v>
      </c>
      <c r="JZ169" s="196">
        <v>0</v>
      </c>
      <c r="KA169" s="196">
        <v>0</v>
      </c>
      <c r="KB169" s="196">
        <v>0</v>
      </c>
      <c r="KC169" s="196">
        <v>0</v>
      </c>
      <c r="KD169" s="196">
        <v>0</v>
      </c>
      <c r="KE169" s="196">
        <v>0</v>
      </c>
      <c r="KF169" s="196" t="str">
        <f>IF(SUM(Tabelle2[[#This Row],[2018 NF]:[2028 NF]],Tabelle2[[#This Row],[2023 B]])&gt;0,"yes","no")</f>
        <v>no</v>
      </c>
      <c r="KG169" s="196">
        <f>IFERROR(INDEX(Tabelle2[[#Headers],[2005 NF]:[2034 NF]],MATCH(TRUE,INDEX(Tabelle2[[#This Row],[2005 NF]:[2034 NF]]&gt;1000,),0)),0)</f>
        <v>0</v>
      </c>
      <c r="KH169" s="196">
        <f>IFERROR(LOOKUP(2,1/(Tabelle2[[#This Row],[2005 NF]:[2035 NF]]&gt;1000),Tabelle2[[#Headers],[2005 NF]:[2035 NF]]),0)</f>
        <v>0</v>
      </c>
      <c r="KI169" s="196">
        <f>SUM(Tabelle2[[#This Row],[Jan 23 NF]:[Mar 23 NF]])</f>
        <v>0</v>
      </c>
      <c r="KJ169" s="196">
        <f>SUM(Tabelle2[[#This Row],[Jan-23B]:[Mar-23B]])</f>
        <v>0</v>
      </c>
      <c r="KK169" s="52">
        <v>0</v>
      </c>
      <c r="KL169" s="52">
        <v>0</v>
      </c>
      <c r="KM169" s="52">
        <v>0</v>
      </c>
      <c r="KN169" s="52">
        <v>0</v>
      </c>
      <c r="KO169" s="52">
        <v>0</v>
      </c>
      <c r="KP169" s="52">
        <v>0</v>
      </c>
      <c r="KQ169" s="52">
        <v>0</v>
      </c>
      <c r="KR169" s="52">
        <v>0</v>
      </c>
      <c r="KS169" s="52">
        <v>0</v>
      </c>
      <c r="KT169" s="52">
        <v>0</v>
      </c>
      <c r="KU169" s="52">
        <v>0</v>
      </c>
      <c r="KV169" s="52">
        <v>0</v>
      </c>
      <c r="KW169" s="52">
        <v>0</v>
      </c>
      <c r="KX169" s="52">
        <v>0</v>
      </c>
      <c r="KY169" s="52">
        <v>0</v>
      </c>
      <c r="KZ169" s="52">
        <v>0</v>
      </c>
      <c r="LA169" s="52" t="e">
        <f>$AV169*2.204623/#REF!*$AP169*Tabelle2[[#This Row],[May 23 NF]]</f>
        <v>#REF!</v>
      </c>
      <c r="LB169" s="52" t="e">
        <f>$AV169*2.204623/#REF!*$AP169*Tabelle2[[#This Row],[Jun 23 NF]]</f>
        <v>#REF!</v>
      </c>
      <c r="LC169" s="52" t="e">
        <f>$AV169*2.204623/#REF!*$AP169*Tabelle2[[#This Row],[Jul 23 NF]]</f>
        <v>#REF!</v>
      </c>
      <c r="LD169" s="52" t="e">
        <f>$AV169*2.204623/#REF!*$AP169*Tabelle2[[#This Row],[Aug 23 NF]]</f>
        <v>#REF!</v>
      </c>
      <c r="LE169" s="52" t="e">
        <f>$AV169*2.204623/#REF!*$AP169*Tabelle2[[#This Row],[Sep 23 NF]]</f>
        <v>#REF!</v>
      </c>
      <c r="LF169" s="52" t="e">
        <f>$AV169*2.204623/#REF!*$AP169*Tabelle2[[#This Row],[Oct 23 NF]]</f>
        <v>#REF!</v>
      </c>
      <c r="LG169" s="52" t="e">
        <f>$AV169*2.204623/#REF!*$AP169*Tabelle2[[#This Row],[Nov 23 NF]]</f>
        <v>#REF!</v>
      </c>
      <c r="LH169" s="52" t="e">
        <f>$AV169*2.204623/#REF!*$AP169*Tabelle2[[#This Row],[Dec 23 NF]]</f>
        <v>#REF!</v>
      </c>
      <c r="LI169" s="52" t="e">
        <f>$AV169*2.204623/#REF!*$AP169*Tabelle2[[#This Row],[Jan 24 NF]]</f>
        <v>#REF!</v>
      </c>
      <c r="LJ169" s="52" t="e">
        <f>$AV169*2.204623/#REF!*$AP169*Tabelle2[[#This Row],[Feb 24 NF]]</f>
        <v>#REF!</v>
      </c>
      <c r="LK169" s="52" t="e">
        <f>$AV169*2.204623/#REF!*$AP169*Tabelle2[[#This Row],[Mar 24 NF]]</f>
        <v>#REF!</v>
      </c>
      <c r="LL169" s="52" t="e">
        <f>$AV169*2.204623/#REF!*$AP169*Tabelle2[[#This Row],[Apr 24 NF]]</f>
        <v>#REF!</v>
      </c>
      <c r="LM169" s="52" t="e">
        <f>$AV169*2.204623/#REF!*$AP169*Tabelle2[[#This Row],[May 24 NF]]</f>
        <v>#REF!</v>
      </c>
      <c r="LN169" s="52" t="e">
        <f>$AV169*2.204623/#REF!*$AP169*Tabelle2[[#This Row],[Jun 24 NF]]</f>
        <v>#REF!</v>
      </c>
      <c r="LO169" s="52" t="e">
        <f>$AV169*2.204623/#REF!*$AP169*Tabelle2[[#This Row],[Jul 24 NF]]</f>
        <v>#REF!</v>
      </c>
      <c r="LP169" s="52" t="e">
        <f>$AV169*2.204623/#REF!*$AP169*Tabelle2[[#This Row],[Aug 24 NF]]</f>
        <v>#REF!</v>
      </c>
      <c r="LQ169" s="52" t="e">
        <f>$AV169*2.204623/#REF!*$AP169*Tabelle2[[#This Row],[Sep 24 NF]]</f>
        <v>#REF!</v>
      </c>
      <c r="LR169" s="52" t="e">
        <f>$AV169*2.204623/#REF!*$AP169*Tabelle2[[#This Row],[Oct 24 NF]]</f>
        <v>#REF!</v>
      </c>
      <c r="LS169" s="52" t="e">
        <f>$AV169*2.204623/#REF!*$AP169*Tabelle2[[#This Row],[Nov 24 NF]]</f>
        <v>#REF!</v>
      </c>
      <c r="LT169" s="52" t="e">
        <f>$AV169*2.204623/#REF!*$AP169*Tabelle2[[#This Row],[Dec 24 NF]]</f>
        <v>#REF!</v>
      </c>
      <c r="LU169" s="198">
        <f>SUM(Tabelle2[[#This Row],[Jan 22 EV]:[Mar 22 EV]])</f>
        <v>0</v>
      </c>
      <c r="LV169" s="198">
        <f>SUM(Tabelle2[[#This Row],[Apr 22 EV]:[Jun 22 EV]])</f>
        <v>0</v>
      </c>
      <c r="LW169" s="198">
        <f>SUM(Tabelle2[[#This Row],[Jul 22 EV]:[Sep 22 EV]])</f>
        <v>0</v>
      </c>
      <c r="LX169" s="198">
        <f>SUM(Tabelle2[[#This Row],[Oct 22 EV]:[Dec 22 EV]])</f>
        <v>0</v>
      </c>
      <c r="LY169" s="198">
        <f>SUM(Tabelle2[[#This Row],[Jan 23 EV]:[Mar 23 EV]])</f>
        <v>0</v>
      </c>
      <c r="LZ169" s="198" t="e">
        <f>SUM(Tabelle2[[#This Row],[Apr 23 EV]:[Jun 23 EV]])</f>
        <v>#REF!</v>
      </c>
      <c r="MA169" s="198" t="e">
        <f>SUM(Tabelle2[[#This Row],[Jul 23 EV]:[Sep 23 EV]])</f>
        <v>#REF!</v>
      </c>
      <c r="MB169" s="198" t="e">
        <f>SUM(Tabelle2[[#This Row],[Oct 23 EV]:[Dec 23 EV]])</f>
        <v>#REF!</v>
      </c>
      <c r="MC169" s="198" t="e">
        <f>SUM(Tabelle2[[#This Row],[Jan 24 EV]:[Mar 24 EV]])</f>
        <v>#REF!</v>
      </c>
      <c r="MD169" s="198" t="e">
        <f>SUM(Tabelle2[[#This Row],[Apr 24 EV]:[Jun 24 EV]])</f>
        <v>#REF!</v>
      </c>
      <c r="ME169" s="198" t="e">
        <f>SUM(Tabelle2[[#This Row],[Jul 24 EV]:[Sep 24 EV]])</f>
        <v>#REF!</v>
      </c>
      <c r="MF169" s="198" t="e">
        <f>SUM(Tabelle2[[#This Row],[Oct 24 EV]:[Dec 24 EV]])</f>
        <v>#REF!</v>
      </c>
      <c r="MG169" s="68">
        <v>0</v>
      </c>
      <c r="MH169" s="68">
        <v>0</v>
      </c>
      <c r="MI169" s="68">
        <v>0</v>
      </c>
      <c r="MJ169" s="68">
        <v>0</v>
      </c>
      <c r="MK169" s="68">
        <v>0</v>
      </c>
      <c r="ML169" s="68">
        <v>0</v>
      </c>
      <c r="MM169" s="68">
        <v>0</v>
      </c>
      <c r="MN169" s="68">
        <v>0</v>
      </c>
      <c r="MO169" s="68">
        <v>0</v>
      </c>
      <c r="MP169" s="98">
        <v>0</v>
      </c>
      <c r="MQ169" s="98" t="e">
        <f>$AS169*2.204623/#REF!*$AP169*HU169</f>
        <v>#REF!</v>
      </c>
      <c r="MR169" s="98" t="e">
        <f>$AT169*2.204623/#REF!*$AP169*HV169</f>
        <v>#REF!</v>
      </c>
      <c r="MS169" s="98">
        <v>0</v>
      </c>
      <c r="MT169" s="98">
        <v>0</v>
      </c>
      <c r="MU169" s="98">
        <v>0</v>
      </c>
      <c r="MV169" s="98">
        <f>SUM(Tabelle2[[#This Row],[Jan 22 EV]:[Dec 22 EV]])</f>
        <v>0</v>
      </c>
      <c r="MW169" s="98" t="e">
        <f>SUM(Tabelle2[[#This Row],[Jan 23 EV]:[Dec 23 EV]])</f>
        <v>#REF!</v>
      </c>
      <c r="MX169" s="98" t="e">
        <f>SUM(Tabelle2[[#This Row],[Jan 24 EV]:[Dec 24 EV]])</f>
        <v>#REF!</v>
      </c>
      <c r="MY169" s="98">
        <f t="shared" si="95"/>
        <v>0</v>
      </c>
      <c r="MZ169" s="98">
        <f t="shared" si="96"/>
        <v>0</v>
      </c>
      <c r="NA169" s="98">
        <f t="shared" si="97"/>
        <v>0</v>
      </c>
      <c r="NB169" s="98">
        <f t="shared" si="98"/>
        <v>0</v>
      </c>
      <c r="NC169" s="52">
        <v>0</v>
      </c>
      <c r="ND169" s="52">
        <v>0</v>
      </c>
      <c r="NE169" s="52">
        <v>0</v>
      </c>
      <c r="NF169" s="52">
        <v>0</v>
      </c>
      <c r="NG169" s="52">
        <v>0</v>
      </c>
      <c r="NH169" s="52">
        <v>0</v>
      </c>
      <c r="NI169" s="52">
        <v>0</v>
      </c>
      <c r="NJ169" s="52">
        <v>0</v>
      </c>
      <c r="NK169" s="52">
        <v>0</v>
      </c>
      <c r="NL169" s="52">
        <v>0</v>
      </c>
      <c r="NM169" s="52">
        <v>0</v>
      </c>
      <c r="NN169" s="52">
        <v>0</v>
      </c>
      <c r="NO169" s="198">
        <f t="shared" si="102"/>
        <v>0</v>
      </c>
      <c r="NP169" s="198">
        <f t="shared" si="103"/>
        <v>0</v>
      </c>
      <c r="NQ169" s="198">
        <f t="shared" si="104"/>
        <v>0</v>
      </c>
      <c r="NR169" s="198">
        <f t="shared" si="105"/>
        <v>0</v>
      </c>
      <c r="NS169" s="198">
        <f t="shared" si="106"/>
        <v>0</v>
      </c>
      <c r="NT169" s="198">
        <v>0</v>
      </c>
      <c r="NU169" s="198">
        <v>0</v>
      </c>
      <c r="NV169" s="198">
        <v>0</v>
      </c>
      <c r="NW169" s="198">
        <v>0</v>
      </c>
      <c r="NX169" s="198">
        <v>0</v>
      </c>
      <c r="NY169" s="198">
        <v>0</v>
      </c>
      <c r="NZ169" s="198">
        <v>0</v>
      </c>
      <c r="OA169" s="198">
        <v>0</v>
      </c>
      <c r="OB169" s="198">
        <v>0</v>
      </c>
      <c r="OC169" s="198">
        <v>0</v>
      </c>
      <c r="OD169" s="198">
        <v>0</v>
      </c>
      <c r="OE169" s="198">
        <v>0</v>
      </c>
      <c r="OF169" s="198">
        <f>SUM(Tabelle2[[#This Row],[Jan 23 B EV]:[Mar 23 B EV]])</f>
        <v>0</v>
      </c>
      <c r="OG169" s="198">
        <f>SUM(Tabelle2[[#This Row],[Apr 23 B EV]:[Jun 23 B EV]])</f>
        <v>0</v>
      </c>
      <c r="OH169" s="198">
        <f>SUM(Tabelle2[[#This Row],[Jul 23 B EV]:[Sep 23 B EV]])</f>
        <v>0</v>
      </c>
      <c r="OI169" s="198">
        <f>SUM(Tabelle2[[#This Row],[Oct 23 B EV]:[Dec 23 B EV]])</f>
        <v>0</v>
      </c>
      <c r="OJ169" s="198">
        <f>SUM(Tabelle2[[#This Row],[Jan 23 B EV]:[Dec 23 B EV]])</f>
        <v>0</v>
      </c>
      <c r="OK169" s="68"/>
      <c r="OL169" s="68"/>
      <c r="OM169" s="43" t="s">
        <v>973</v>
      </c>
      <c r="ON169" s="43">
        <v>0</v>
      </c>
      <c r="OO169" s="43">
        <v>0</v>
      </c>
      <c r="OP169" s="43">
        <v>0</v>
      </c>
      <c r="OQ169" s="68"/>
      <c r="OR169" s="68"/>
      <c r="OS169" s="68"/>
      <c r="OT169" s="68"/>
      <c r="OU169" s="68"/>
      <c r="OV169" s="68"/>
      <c r="OW169" s="68"/>
      <c r="OX169" s="198">
        <v>0</v>
      </c>
      <c r="OY169" s="198">
        <v>0</v>
      </c>
      <c r="OZ169" s="198">
        <v>0</v>
      </c>
      <c r="PA169" s="198">
        <v>0</v>
      </c>
      <c r="PB169" s="353">
        <v>0</v>
      </c>
      <c r="PC169" s="49" t="s">
        <v>57</v>
      </c>
      <c r="PD169" s="341" t="s">
        <v>162</v>
      </c>
      <c r="PE169" s="3" t="s">
        <v>159</v>
      </c>
      <c r="PF169" s="341" t="s">
        <v>45</v>
      </c>
      <c r="PG169" s="342">
        <v>0</v>
      </c>
      <c r="PH169" s="341">
        <v>0</v>
      </c>
      <c r="PI169" s="30">
        <v>1</v>
      </c>
      <c r="PJ169" s="30" t="s">
        <v>45</v>
      </c>
      <c r="PK169" s="30">
        <v>0</v>
      </c>
      <c r="PL169" s="30"/>
      <c r="PM169" s="334"/>
      <c r="PN169" s="341" t="s">
        <v>980</v>
      </c>
      <c r="PO169" s="334" t="s">
        <v>43</v>
      </c>
      <c r="PP169" s="200">
        <v>2407.8740082170316</v>
      </c>
      <c r="PQ169" s="56">
        <v>2220.7924770497352</v>
      </c>
      <c r="PR169" s="56">
        <v>2393.0833333333335</v>
      </c>
      <c r="PS169" s="56">
        <v>2425</v>
      </c>
      <c r="PT169" s="200">
        <v>2151.6666666666665</v>
      </c>
      <c r="PU169" s="200">
        <v>2059.5416666666665</v>
      </c>
      <c r="PV169" s="200">
        <v>2813.8101851851857</v>
      </c>
      <c r="PW169" s="200">
        <v>3372.4709444775326</v>
      </c>
      <c r="PX169" s="200" t="e">
        <f>IF($PI169=1,SUMIF(#REF!,$PF169,#REF!),SUMIF(#REF!,$PJ169,#REF!))</f>
        <v>#REF!</v>
      </c>
      <c r="PY169" s="200" t="e">
        <f>IF($PI169=1,SUMIF(#REF!,$PF169,#REF!),SUMIF(#REF!,$PJ169,#REF!))</f>
        <v>#REF!</v>
      </c>
      <c r="PZ169" s="200" t="e">
        <f>IF($PI169=1,SUMIF(#REF!,$PF169,#REF!),SUMIF(#REF!,$PJ169,#REF!))</f>
        <v>#REF!</v>
      </c>
      <c r="QA169" s="200" t="e">
        <f>IF($PI169=1,SUMIF(#REF!,$PF169,#REF!),SUMIF(#REF!,$PJ169,#REF!))</f>
        <v>#REF!</v>
      </c>
      <c r="QB169" s="200" t="e">
        <f>IF($PI169=1,SUMIF(#REF!,$PF169,#REF!),SUMIF(#REF!,$PJ169,#REF!))</f>
        <v>#REF!</v>
      </c>
      <c r="QC169" s="200" t="e">
        <f>IF($PI169=1,SUMIF(#REF!,$PF169,#REF!),SUMIF(#REF!,$PJ169,#REF!))</f>
        <v>#REF!</v>
      </c>
      <c r="QD169" s="57">
        <f t="shared" si="99"/>
        <v>2.154168702738243</v>
      </c>
      <c r="QE169" s="57">
        <f t="shared" si="100"/>
        <v>2.3212908333333333</v>
      </c>
      <c r="QF169" s="57">
        <f t="shared" si="94"/>
        <v>2.3522500000000002</v>
      </c>
      <c r="QG169" s="57">
        <f t="shared" si="101"/>
        <v>2.0871166666666663</v>
      </c>
      <c r="QH169" s="57">
        <f t="shared" si="131"/>
        <v>1.9977554166666665</v>
      </c>
      <c r="QI169" s="57">
        <f t="shared" si="132"/>
        <v>2.7293958796296303</v>
      </c>
      <c r="QJ169" s="57">
        <f>IF(Tabelle2[[#This Row],[Index and Premium Usage]]=1,($AW169*(1+$AZ169))*(PW169*(1+$PG169)+$PH169)/1000,($AW169*(1+$AZ169))*(PW169*(1+$PG169)+$PK169)/1000)</f>
        <v>3.2712968161432063</v>
      </c>
      <c r="QK169" s="57" t="e">
        <f>IF($PI169=1,($AW169*(1+$AY169))*(PX169*(1+$PG169)+$PH169)/1000,($AW169*(1+$AZ169))*(PX169*(1+$PG169)+$PK169+Tabelle2[[#This Row],[Premium VW 2023]])/1000)</f>
        <v>#REF!</v>
      </c>
      <c r="QL169" s="57" t="e">
        <f t="shared" si="133"/>
        <v>#REF!</v>
      </c>
      <c r="QM169" s="57" t="e">
        <f t="shared" si="134"/>
        <v>#REF!</v>
      </c>
      <c r="QN169" s="57" t="e">
        <f t="shared" si="135"/>
        <v>#REF!</v>
      </c>
      <c r="QO169" s="57" t="e">
        <f t="shared" si="136"/>
        <v>#REF!</v>
      </c>
      <c r="QP169" s="57" t="e">
        <f t="shared" si="137"/>
        <v>#REF!</v>
      </c>
    </row>
    <row r="170" spans="1:458" ht="15" customHeight="1">
      <c r="A170" s="94" t="s">
        <v>801</v>
      </c>
      <c r="B170" s="94" t="s">
        <v>87</v>
      </c>
      <c r="C170" s="94" t="s">
        <v>1553</v>
      </c>
      <c r="D170" s="2" t="s">
        <v>108</v>
      </c>
      <c r="E170" s="173" t="s">
        <v>304</v>
      </c>
      <c r="F170" s="2" t="s">
        <v>304</v>
      </c>
      <c r="G170" s="2" t="s">
        <v>304</v>
      </c>
      <c r="H170" s="2" t="s">
        <v>1557</v>
      </c>
      <c r="I170" s="188" t="s">
        <v>102</v>
      </c>
      <c r="J170" s="2" t="s">
        <v>367</v>
      </c>
      <c r="K170" s="94" t="s">
        <v>41</v>
      </c>
      <c r="L170" s="94" t="s">
        <v>1137</v>
      </c>
      <c r="M170" s="2" t="s">
        <v>326</v>
      </c>
      <c r="N170" s="64"/>
      <c r="O170" s="64"/>
      <c r="P170" s="65"/>
      <c r="Q170" s="2"/>
      <c r="R170" s="63"/>
      <c r="S170" s="63"/>
      <c r="T170" s="94" t="s">
        <v>1282</v>
      </c>
      <c r="U170" s="63" t="s">
        <v>38</v>
      </c>
      <c r="V170" s="63"/>
      <c r="W170" s="63"/>
      <c r="X170" s="94"/>
      <c r="Y170" s="63" t="s">
        <v>235</v>
      </c>
      <c r="Z170" s="94" t="s">
        <v>261</v>
      </c>
      <c r="AA170" s="69" t="s">
        <v>580</v>
      </c>
      <c r="AB170" s="64"/>
      <c r="AC170" s="64" t="s">
        <v>1087</v>
      </c>
      <c r="AD170" s="63"/>
      <c r="AE170" s="63"/>
      <c r="AF170" s="63" t="s">
        <v>119</v>
      </c>
      <c r="AG170" s="2"/>
      <c r="AH170" s="2"/>
      <c r="AI170" s="2"/>
      <c r="AJ170" s="63" t="s">
        <v>120</v>
      </c>
      <c r="AK170" s="66"/>
      <c r="AL170" s="67"/>
      <c r="AM170" s="67"/>
      <c r="AN170" s="67"/>
      <c r="AO170" s="67"/>
      <c r="AP170" s="67">
        <v>1</v>
      </c>
      <c r="AQ170" s="78"/>
      <c r="AR170" s="37">
        <v>0.755</v>
      </c>
      <c r="AS170" s="67">
        <v>0.755</v>
      </c>
      <c r="AT170" s="67">
        <v>0.755</v>
      </c>
      <c r="AU170" s="67">
        <v>0.755</v>
      </c>
      <c r="AV170" s="67">
        <v>0.755</v>
      </c>
      <c r="AW170" s="33">
        <v>0.755</v>
      </c>
      <c r="AX170" s="193"/>
      <c r="AY170" s="36">
        <v>0</v>
      </c>
      <c r="AZ170" s="36">
        <v>0</v>
      </c>
      <c r="BA170" s="97">
        <v>0</v>
      </c>
      <c r="BB170" s="97">
        <v>0</v>
      </c>
      <c r="BC170" s="97">
        <v>0</v>
      </c>
      <c r="BD170" s="97">
        <v>0</v>
      </c>
      <c r="BE170" s="133">
        <v>0</v>
      </c>
      <c r="BF170" s="133">
        <v>0</v>
      </c>
      <c r="BG170" s="133">
        <v>0</v>
      </c>
      <c r="BH170" s="133">
        <v>0</v>
      </c>
      <c r="BI170" s="133">
        <v>0</v>
      </c>
      <c r="BJ170" s="133">
        <v>0</v>
      </c>
      <c r="BK170" s="133">
        <v>0</v>
      </c>
      <c r="BL170" s="133">
        <v>0</v>
      </c>
      <c r="BM170" s="96">
        <v>0</v>
      </c>
      <c r="BN170" s="96">
        <v>0</v>
      </c>
      <c r="BO170" s="96">
        <v>0</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0</v>
      </c>
      <c r="CG170" s="96">
        <v>0</v>
      </c>
      <c r="CH170" s="96">
        <v>0</v>
      </c>
      <c r="CI170" s="96">
        <v>0</v>
      </c>
      <c r="CJ170" s="96">
        <v>0</v>
      </c>
      <c r="CK170" s="95">
        <f>SUM(Tabelle2[[#This Row],[Jan 22 CF]:[Mar 22 CF]])</f>
        <v>0</v>
      </c>
      <c r="CL170" s="95">
        <f>SUM(Tabelle2[[#This Row],[Apr 22 CF]:[Jun 22 CF]])</f>
        <v>0</v>
      </c>
      <c r="CM170" s="95">
        <f>SUM(Tabelle2[[#This Row],[Jul 22 CF]:[Sep 22 CF]])</f>
        <v>0</v>
      </c>
      <c r="CN170" s="95">
        <f>SUM(Tabelle2[[#This Row],[Oct 22 CF]:[Dec 22 CF]])</f>
        <v>0</v>
      </c>
      <c r="CO170" s="95">
        <f>SUM(Tabelle2[[#This Row],[Jan 23 CF]:[Mar 23 CF]])</f>
        <v>0</v>
      </c>
      <c r="CP170" s="95">
        <f>SUM(Tabelle2[[#This Row],[Apr 23 CF]:[Jun 23 CF]])</f>
        <v>0</v>
      </c>
      <c r="CQ170" s="95">
        <f>SUM(Tabelle2[[#This Row],[Jul 23 CF]:[Sep 23 CF]])</f>
        <v>0</v>
      </c>
      <c r="CR170" s="95">
        <f>SUM(Tabelle2[[#This Row],[Oct 23 CF]:[Dec 23 CF]])</f>
        <v>0</v>
      </c>
      <c r="CS170" s="95">
        <f>SUM(Tabelle2[[#This Row],[Jan 24 CF]:[Mar 24 CF]])</f>
        <v>0</v>
      </c>
      <c r="CT170" s="95">
        <f>SUM(Tabelle2[[#This Row],[Apr 24 CF]:[Jun 24 CF]])</f>
        <v>0</v>
      </c>
      <c r="CU170" s="95">
        <f>SUM(Tabelle2[[#This Row],[Jul 24 CF]:[Sep 24 CF]])</f>
        <v>0</v>
      </c>
      <c r="CV170" s="95">
        <f>SUM(Tabelle2[[#This Row],[Oct 24 CF]:[Dec 24 CF]])</f>
        <v>0</v>
      </c>
      <c r="CW170" s="98">
        <v>0</v>
      </c>
      <c r="CX170" s="275">
        <v>0</v>
      </c>
      <c r="CY170" s="98">
        <v>1000</v>
      </c>
      <c r="CZ170" s="52">
        <v>0</v>
      </c>
      <c r="DA170" s="52">
        <f>SUM(Tabelle2[[#This Row],[Jan 22 CF]:[Dec 22 CF]])</f>
        <v>0</v>
      </c>
      <c r="DB170" s="98">
        <f>SUM(Tabelle2[[#This Row],[Jan 23 CF]:[Dec 23 CF]])</f>
        <v>0</v>
      </c>
      <c r="DC170" s="98">
        <f>SUM(Tabelle2[[#This Row],[Jan 24 CF]:[Dec 24 CF]])</f>
        <v>0</v>
      </c>
      <c r="DD170" s="98">
        <v>0</v>
      </c>
      <c r="DE170" s="98">
        <v>0</v>
      </c>
      <c r="DF170" s="98">
        <v>0</v>
      </c>
      <c r="DG170" s="98">
        <v>0</v>
      </c>
      <c r="DH170" s="98">
        <v>0</v>
      </c>
      <c r="DI170" s="98">
        <v>0</v>
      </c>
      <c r="DJ170" s="98">
        <v>0</v>
      </c>
      <c r="DK170" s="98">
        <v>0</v>
      </c>
      <c r="DL170" s="98">
        <v>0</v>
      </c>
      <c r="DM170" s="98">
        <v>0</v>
      </c>
      <c r="DN170" s="95"/>
      <c r="DO170" s="95"/>
      <c r="DP170" s="226">
        <v>0.95</v>
      </c>
      <c r="DQ170" s="226">
        <v>0.92500000000000004</v>
      </c>
      <c r="DR170" s="226">
        <v>0.8</v>
      </c>
      <c r="DS170" s="226">
        <v>0.85</v>
      </c>
      <c r="DT170" s="226">
        <v>0.9</v>
      </c>
      <c r="DU170" s="226">
        <v>0.9</v>
      </c>
      <c r="DV170" s="226">
        <v>0.9</v>
      </c>
      <c r="DW170" s="226">
        <v>0.9</v>
      </c>
      <c r="DX170" s="226">
        <v>0.9</v>
      </c>
      <c r="DY170" s="226">
        <v>0.9</v>
      </c>
      <c r="DZ170" s="226">
        <v>0.9</v>
      </c>
      <c r="EA170" s="226">
        <v>0.88</v>
      </c>
      <c r="EB170" s="226">
        <v>0.9</v>
      </c>
      <c r="EC170" s="226">
        <v>0.93</v>
      </c>
      <c r="ED170" s="226">
        <v>0.93</v>
      </c>
      <c r="EE170" s="226">
        <v>0.9</v>
      </c>
      <c r="EF170" s="316">
        <v>0.9</v>
      </c>
      <c r="EG170" s="316">
        <v>0.9</v>
      </c>
      <c r="EH170" s="316">
        <v>0.9</v>
      </c>
      <c r="EI170" s="226">
        <v>0.95</v>
      </c>
      <c r="EJ170" s="226">
        <v>0.95</v>
      </c>
      <c r="EK170" s="226">
        <v>0.95</v>
      </c>
      <c r="EL170" s="226">
        <v>0.97499999999999998</v>
      </c>
      <c r="EM170" s="226">
        <v>0.95</v>
      </c>
      <c r="EN170" s="226">
        <v>0.9</v>
      </c>
      <c r="EO170" s="226">
        <v>0.9</v>
      </c>
      <c r="EP170" s="226">
        <v>0.9</v>
      </c>
      <c r="EQ170" s="226">
        <v>0.9</v>
      </c>
      <c r="ER170" s="226">
        <v>0.9</v>
      </c>
      <c r="ES170" s="226">
        <v>0.9</v>
      </c>
      <c r="ET170" s="226">
        <v>0.9</v>
      </c>
      <c r="EU170" s="226">
        <v>0.9</v>
      </c>
      <c r="EV170" s="226">
        <v>0.9</v>
      </c>
      <c r="EW170" s="226">
        <v>0.9</v>
      </c>
      <c r="EX170" s="226">
        <v>0.9</v>
      </c>
      <c r="EY170" s="226">
        <v>0.9</v>
      </c>
      <c r="EZ170" s="316">
        <v>0.9</v>
      </c>
      <c r="FA170" s="226">
        <v>0.9</v>
      </c>
      <c r="FB170" s="226">
        <v>0.85</v>
      </c>
      <c r="FC170" s="226">
        <v>0.85</v>
      </c>
      <c r="FD170" s="226">
        <v>0.85</v>
      </c>
      <c r="FE170" s="226">
        <v>0.85</v>
      </c>
      <c r="FF170" s="226">
        <v>0.85</v>
      </c>
      <c r="FG170" s="226">
        <v>0.85</v>
      </c>
      <c r="FH170" s="226">
        <v>0.85</v>
      </c>
      <c r="FI170" s="226">
        <v>0.85</v>
      </c>
      <c r="FJ170" s="226">
        <v>0.85</v>
      </c>
      <c r="FK170" s="226">
        <v>0.85</v>
      </c>
      <c r="FL170" s="226">
        <v>0.85</v>
      </c>
      <c r="FM170" s="195">
        <f t="shared" si="114"/>
        <v>0</v>
      </c>
      <c r="FN170" s="195">
        <f t="shared" si="115"/>
        <v>0</v>
      </c>
      <c r="FO170" s="195">
        <f t="shared" si="116"/>
        <v>0</v>
      </c>
      <c r="FP170" s="195">
        <f t="shared" si="117"/>
        <v>0</v>
      </c>
      <c r="FQ170" s="195">
        <f t="shared" si="118"/>
        <v>0</v>
      </c>
      <c r="FR170" s="195">
        <f t="shared" si="119"/>
        <v>0</v>
      </c>
      <c r="FS170" s="195">
        <f t="shared" si="120"/>
        <v>0</v>
      </c>
      <c r="FT170" s="95">
        <f t="shared" si="121"/>
        <v>0</v>
      </c>
      <c r="FU170" s="95">
        <f t="shared" si="122"/>
        <v>0</v>
      </c>
      <c r="FV170" s="95">
        <f t="shared" si="123"/>
        <v>0</v>
      </c>
      <c r="FW170" s="95">
        <f t="shared" si="124"/>
        <v>0</v>
      </c>
      <c r="FX170" s="95">
        <f t="shared" si="125"/>
        <v>0</v>
      </c>
      <c r="FY170" s="95">
        <f t="shared" si="126"/>
        <v>0</v>
      </c>
      <c r="FZ170" s="95">
        <f t="shared" si="127"/>
        <v>0</v>
      </c>
      <c r="GA170" s="95">
        <f t="shared" si="107"/>
        <v>0</v>
      </c>
      <c r="GB170" s="95">
        <f t="shared" si="108"/>
        <v>0</v>
      </c>
      <c r="GC170" s="95">
        <f t="shared" si="109"/>
        <v>0</v>
      </c>
      <c r="GD170" s="95">
        <f t="shared" si="110"/>
        <v>0</v>
      </c>
      <c r="GE170" s="95">
        <f t="shared" si="111"/>
        <v>0</v>
      </c>
      <c r="GF170" s="95">
        <f t="shared" si="112"/>
        <v>0</v>
      </c>
      <c r="GG170" s="95">
        <f t="shared" si="113"/>
        <v>0</v>
      </c>
      <c r="GH170" s="95">
        <f t="shared" si="128"/>
        <v>0</v>
      </c>
      <c r="GI170" s="95">
        <f>BW170*Tabelle2[[#This Row],[Nov 2023 AF]]</f>
        <v>0</v>
      </c>
      <c r="GJ170" s="95">
        <f>BX170*Tabelle2[[#This Row],[Dec 2023 AF]]</f>
        <v>0</v>
      </c>
      <c r="GK170" s="95">
        <f>BY170*Tabelle2[[#This Row],[Jan 2024 AF]]</f>
        <v>0</v>
      </c>
      <c r="GL170" s="95">
        <f>BZ170*Tabelle2[[#This Row],[Feb 2024 AF]]</f>
        <v>0</v>
      </c>
      <c r="GM170" s="95">
        <f>CA170*Tabelle2[[#This Row],[Mar 2024 AF]]</f>
        <v>0</v>
      </c>
      <c r="GN170" s="95">
        <f>CB170*Tabelle2[[#This Row],[Apr 2024 AF]]</f>
        <v>0</v>
      </c>
      <c r="GO170" s="95">
        <f>CC170*Tabelle2[[#This Row],[May 2024 AF]]</f>
        <v>0</v>
      </c>
      <c r="GP170" s="95">
        <f>CD170*Tabelle2[[#This Row],[Jun 2024 AF]]</f>
        <v>0</v>
      </c>
      <c r="GQ170" s="95">
        <f>CE170*Tabelle2[[#This Row],[Jul 2024 AF]]</f>
        <v>0</v>
      </c>
      <c r="GR170" s="95">
        <f>CF170*Tabelle2[[#This Row],[Aug 2024 AF]]</f>
        <v>0</v>
      </c>
      <c r="GS170" s="95">
        <f>CG170*Tabelle2[[#This Row],[Sep 2024 AF]]</f>
        <v>0</v>
      </c>
      <c r="GT170" s="95">
        <f>CH170*Tabelle2[[#This Row],[Oct 2024 AF]]</f>
        <v>0</v>
      </c>
      <c r="GU170" s="95">
        <f>CI170*Tabelle2[[#This Row],[Nov 2024 AF]]</f>
        <v>0</v>
      </c>
      <c r="GV170" s="95">
        <f>CJ170*Tabelle2[[#This Row],[Dec 2024 AF]]</f>
        <v>0</v>
      </c>
      <c r="GW170" s="95">
        <f>SUM(Tabelle2[[#This Row],[Jan 22 NF]:[Mar 22 NF]])</f>
        <v>0</v>
      </c>
      <c r="GX170" s="95">
        <f>SUM(Tabelle2[[#This Row],[Apr 22 NF]:[Jun 22 NF]])</f>
        <v>0</v>
      </c>
      <c r="GY170" s="95">
        <f>SUM(Tabelle2[[#This Row],[Jul 22 NF]:[Sep 22 NF]])</f>
        <v>0</v>
      </c>
      <c r="GZ170" s="95">
        <f>SUM(Tabelle2[[#This Row],[Oct 22 NF]:[Dec 22 NF]])</f>
        <v>0</v>
      </c>
      <c r="HA170" s="98">
        <f>SUM(Tabelle2[[#This Row],[Jan 23 NF]:[Mar 23 NF]])</f>
        <v>0</v>
      </c>
      <c r="HB170" s="98">
        <f>SUM(Tabelle2[[#This Row],[Apr 23 NF]:[Jun 23 NF]])</f>
        <v>0</v>
      </c>
      <c r="HC170" s="98">
        <f>SUM(Tabelle2[[#This Row],[Jul 23 NF]:[Sep 23 NF]])</f>
        <v>0</v>
      </c>
      <c r="HD170" s="98">
        <f>SUM(Tabelle2[[#This Row],[Oct 23 NF]:[Dec 23 NF]])</f>
        <v>0</v>
      </c>
      <c r="HE170" s="95">
        <f>SUM(Tabelle2[[#This Row],[Jan 24 NF]:[Mar 24 NF]])</f>
        <v>0</v>
      </c>
      <c r="HF170" s="98">
        <f>SUM(Tabelle2[[#This Row],[Apr 24 NF]:[Jun 24 NF]])</f>
        <v>0</v>
      </c>
      <c r="HG170" s="98">
        <f>SUM(Tabelle2[[#This Row],[Jul 24 NF]:[Sep 24 NF]])</f>
        <v>0</v>
      </c>
      <c r="HH170" s="98">
        <f>SUM(Tabelle2[[#This Row],[Oct 24 NF]:[Dec 24 NF]])</f>
        <v>0</v>
      </c>
      <c r="HI170" s="95">
        <v>0</v>
      </c>
      <c r="HJ170" s="95">
        <v>0</v>
      </c>
      <c r="HK170" s="95">
        <v>0</v>
      </c>
      <c r="HL170" s="95">
        <v>0</v>
      </c>
      <c r="HM170" s="95">
        <v>0</v>
      </c>
      <c r="HN170" s="95">
        <v>0</v>
      </c>
      <c r="HO170" s="95">
        <v>0</v>
      </c>
      <c r="HP170" s="95">
        <v>0</v>
      </c>
      <c r="HQ170" s="95">
        <v>0</v>
      </c>
      <c r="HR170" s="95">
        <v>0</v>
      </c>
      <c r="HS170" s="95">
        <v>0</v>
      </c>
      <c r="HT170" s="95">
        <v>0</v>
      </c>
      <c r="HU170" s="95">
        <v>1573</v>
      </c>
      <c r="HV170" s="98">
        <v>0</v>
      </c>
      <c r="HW170" s="98">
        <v>0</v>
      </c>
      <c r="HX170" s="98">
        <v>1000</v>
      </c>
      <c r="HY170" s="98">
        <v>0</v>
      </c>
      <c r="HZ170" s="98">
        <f>SUM(Tabelle2[[#This Row],[Jan 22 NF]:[Dec 22 NF]])</f>
        <v>0</v>
      </c>
      <c r="IA170" s="98">
        <f>SUM(Tabelle2[[#This Row],[Jan 23 NF]:[Dec 23 NF]])</f>
        <v>0</v>
      </c>
      <c r="IB170" s="98">
        <f>SUM(Tabelle2[[#This Row],[Jan 24 NF]:[Dec 24 NF]])</f>
        <v>0</v>
      </c>
      <c r="IC170" s="98">
        <f>IFERROR(Tabelle2[[#This Row],[2025 CF]]*Tabelle2[[#This Row],[2025 AF]],0)</f>
        <v>0</v>
      </c>
      <c r="ID170" s="98">
        <f>IFERROR(Tabelle2[[#This Row],[2026 CF]]*Tabelle2[[#This Row],[2026 AF]],0)</f>
        <v>0</v>
      </c>
      <c r="IE170" s="98">
        <f>IFERROR(Tabelle2[[#This Row],[2027 CF]]*Tabelle2[[#This Row],[2027 AF]],0)</f>
        <v>0</v>
      </c>
      <c r="IF170" s="98">
        <f>IFERROR(Tabelle2[[#This Row],[2028 CF]]*Tabelle2[[#This Row],[2028 AF]],0)</f>
        <v>0</v>
      </c>
      <c r="IG170" s="98">
        <f>IFERROR(Tabelle2[[#This Row],[2029 CF]]*Tabelle2[[#This Row],[2029 AF]],0)</f>
        <v>0</v>
      </c>
      <c r="IH170" s="98">
        <f>IFERROR(Tabelle2[[#This Row],[2030 CF]]*Tabelle2[[#This Row],[2030 AF]],0)</f>
        <v>0</v>
      </c>
      <c r="II170" s="98">
        <f>IFERROR(Tabelle2[[#This Row],[2031 CF]]*Tabelle2[[#This Row],[2031 AF]],0)</f>
        <v>0</v>
      </c>
      <c r="IJ170" s="98">
        <f>IFERROR(Tabelle2[[#This Row],[2032 CF]]*Tabelle2[[#This Row],[2032 AF]],0)</f>
        <v>0</v>
      </c>
      <c r="IK170" s="98">
        <f>IFERROR(Tabelle2[[#This Row],[2033 CF]]*Tabelle2[[#This Row],[2033 AF]],0)</f>
        <v>0</v>
      </c>
      <c r="IL170" s="98">
        <f>IFERROR(Tabelle2[[#This Row],[2034 CF]]*Tabelle2[[#This Row],[2034 AF]],0)</f>
        <v>0</v>
      </c>
      <c r="IM170" s="98">
        <f>IFERROR(Tabelle2[[#This Row],[2035 CF]]*Tabelle2[[#This Row],[2035 AF]],0)</f>
        <v>0</v>
      </c>
      <c r="IN170" s="51">
        <v>0</v>
      </c>
      <c r="IO170" s="51">
        <v>0</v>
      </c>
      <c r="IP170" s="51">
        <v>0</v>
      </c>
      <c r="IQ170" s="51">
        <v>0</v>
      </c>
      <c r="IR170" s="51">
        <v>0</v>
      </c>
      <c r="IS170" s="51">
        <v>0</v>
      </c>
      <c r="IT170" s="51">
        <v>0</v>
      </c>
      <c r="IU170" s="51">
        <v>0</v>
      </c>
      <c r="IV170" s="51">
        <v>0</v>
      </c>
      <c r="IW170" s="51">
        <v>0</v>
      </c>
      <c r="IX170" s="51">
        <v>0</v>
      </c>
      <c r="IY170" s="51">
        <v>0</v>
      </c>
      <c r="IZ170" s="199">
        <v>0</v>
      </c>
      <c r="JA170" s="199">
        <v>0</v>
      </c>
      <c r="JB170" s="199">
        <v>0</v>
      </c>
      <c r="JC170" s="199">
        <v>0</v>
      </c>
      <c r="JD170" s="199">
        <v>0</v>
      </c>
      <c r="JE170" s="196">
        <v>0</v>
      </c>
      <c r="JF170" s="196">
        <v>0</v>
      </c>
      <c r="JG170" s="196">
        <v>0</v>
      </c>
      <c r="JH170" s="196">
        <v>0</v>
      </c>
      <c r="JI170" s="196">
        <v>0</v>
      </c>
      <c r="JJ170" s="196">
        <v>0</v>
      </c>
      <c r="JK170" s="196">
        <v>0</v>
      </c>
      <c r="JL170" s="196">
        <v>0</v>
      </c>
      <c r="JM170" s="196">
        <v>0</v>
      </c>
      <c r="JN170" s="196">
        <v>0</v>
      </c>
      <c r="JO170" s="196">
        <v>0</v>
      </c>
      <c r="JP170" s="196">
        <v>0</v>
      </c>
      <c r="JQ170" s="196">
        <f>SUM(Tabelle2[[#This Row],[Jan-23B]:[Mar-23B]])</f>
        <v>0</v>
      </c>
      <c r="JR170" s="196">
        <f>SUM(Tabelle2[[#This Row],[Apr-23B]:[Jun-23B]])</f>
        <v>0</v>
      </c>
      <c r="JS170" s="196">
        <f>SUM(Tabelle2[[#This Row],[Jul-23B]:[Sep-23B]])</f>
        <v>0</v>
      </c>
      <c r="JT170" s="196">
        <f>SUM(Tabelle2[[#This Row],[Oct-23B]:[Dec-23B]])</f>
        <v>0</v>
      </c>
      <c r="JU170" s="196">
        <f>SUM(Tabelle2[[#This Row],[1Q23 B1]:[4Q23 B]])</f>
        <v>0</v>
      </c>
      <c r="JV170" s="196">
        <v>0</v>
      </c>
      <c r="JW170" s="196">
        <v>0</v>
      </c>
      <c r="JX170" s="196">
        <v>0</v>
      </c>
      <c r="JY170" s="196">
        <v>0</v>
      </c>
      <c r="JZ170" s="196">
        <v>0</v>
      </c>
      <c r="KA170" s="196">
        <v>0</v>
      </c>
      <c r="KB170" s="196">
        <v>0</v>
      </c>
      <c r="KC170" s="196">
        <v>0</v>
      </c>
      <c r="KD170" s="196">
        <v>0</v>
      </c>
      <c r="KE170" s="196">
        <v>0</v>
      </c>
      <c r="KF170" s="196" t="str">
        <f>IF(SUM(Tabelle2[[#This Row],[2018 NF]:[2028 NF]],Tabelle2[[#This Row],[2023 B]])&gt;0,"yes","no")</f>
        <v>yes</v>
      </c>
      <c r="KG170" s="196" t="str">
        <f>IFERROR(INDEX(Tabelle2[[#Headers],[2005 NF]:[2034 NF]],MATCH(TRUE,INDEX(Tabelle2[[#This Row],[2005 NF]:[2034 NF]]&gt;1000,),0)),0)</f>
        <v>2017 NF</v>
      </c>
      <c r="KH170" s="196" t="str">
        <f>IFERROR(LOOKUP(2,1/(Tabelle2[[#This Row],[2005 NF]:[2035 NF]]&gt;1000),Tabelle2[[#Headers],[2005 NF]:[2035 NF]]),0)</f>
        <v>2017 NF</v>
      </c>
      <c r="KI170" s="196">
        <f>SUM(Tabelle2[[#This Row],[Jan 23 NF]:[Mar 23 NF]])</f>
        <v>0</v>
      </c>
      <c r="KJ170" s="196">
        <f>SUM(Tabelle2[[#This Row],[Jan-23B]:[Mar-23B]])</f>
        <v>0</v>
      </c>
      <c r="KK170" s="52">
        <v>0</v>
      </c>
      <c r="KL170" s="52">
        <v>0</v>
      </c>
      <c r="KM170" s="52">
        <v>0</v>
      </c>
      <c r="KN170" s="52">
        <v>0</v>
      </c>
      <c r="KO170" s="52">
        <v>0</v>
      </c>
      <c r="KP170" s="52">
        <v>0</v>
      </c>
      <c r="KQ170" s="52">
        <v>0</v>
      </c>
      <c r="KR170" s="52">
        <v>0</v>
      </c>
      <c r="KS170" s="52">
        <v>0</v>
      </c>
      <c r="KT170" s="52">
        <v>0</v>
      </c>
      <c r="KU170" s="52">
        <v>0</v>
      </c>
      <c r="KV170" s="52">
        <v>0</v>
      </c>
      <c r="KW170" s="52">
        <v>0</v>
      </c>
      <c r="KX170" s="52">
        <v>0</v>
      </c>
      <c r="KY170" s="52">
        <v>0</v>
      </c>
      <c r="KZ170" s="52">
        <v>0</v>
      </c>
      <c r="LA170" s="52" t="e">
        <f>$AV170*2.204623/#REF!*$AP170*Tabelle2[[#This Row],[May 23 NF]]</f>
        <v>#REF!</v>
      </c>
      <c r="LB170" s="52" t="e">
        <f>$AV170*2.204623/#REF!*$AP170*Tabelle2[[#This Row],[Jun 23 NF]]</f>
        <v>#REF!</v>
      </c>
      <c r="LC170" s="52" t="e">
        <f>$AV170*2.204623/#REF!*$AP170*Tabelle2[[#This Row],[Jul 23 NF]]</f>
        <v>#REF!</v>
      </c>
      <c r="LD170" s="52" t="e">
        <f>$AV170*2.204623/#REF!*$AP170*Tabelle2[[#This Row],[Aug 23 NF]]</f>
        <v>#REF!</v>
      </c>
      <c r="LE170" s="52" t="e">
        <f>$AV170*2.204623/#REF!*$AP170*Tabelle2[[#This Row],[Sep 23 NF]]</f>
        <v>#REF!</v>
      </c>
      <c r="LF170" s="52" t="e">
        <f>$AV170*2.204623/#REF!*$AP170*Tabelle2[[#This Row],[Oct 23 NF]]</f>
        <v>#REF!</v>
      </c>
      <c r="LG170" s="52" t="e">
        <f>$AV170*2.204623/#REF!*$AP170*Tabelle2[[#This Row],[Nov 23 NF]]</f>
        <v>#REF!</v>
      </c>
      <c r="LH170" s="52" t="e">
        <f>$AV170*2.204623/#REF!*$AP170*Tabelle2[[#This Row],[Dec 23 NF]]</f>
        <v>#REF!</v>
      </c>
      <c r="LI170" s="52" t="e">
        <f>$AV170*2.204623/#REF!*$AP170*Tabelle2[[#This Row],[Jan 24 NF]]</f>
        <v>#REF!</v>
      </c>
      <c r="LJ170" s="52" t="e">
        <f>$AV170*2.204623/#REF!*$AP170*Tabelle2[[#This Row],[Feb 24 NF]]</f>
        <v>#REF!</v>
      </c>
      <c r="LK170" s="52" t="e">
        <f>$AV170*2.204623/#REF!*$AP170*Tabelle2[[#This Row],[Mar 24 NF]]</f>
        <v>#REF!</v>
      </c>
      <c r="LL170" s="52" t="e">
        <f>$AV170*2.204623/#REF!*$AP170*Tabelle2[[#This Row],[Apr 24 NF]]</f>
        <v>#REF!</v>
      </c>
      <c r="LM170" s="52" t="e">
        <f>$AV170*2.204623/#REF!*$AP170*Tabelle2[[#This Row],[May 24 NF]]</f>
        <v>#REF!</v>
      </c>
      <c r="LN170" s="52" t="e">
        <f>$AV170*2.204623/#REF!*$AP170*Tabelle2[[#This Row],[Jun 24 NF]]</f>
        <v>#REF!</v>
      </c>
      <c r="LO170" s="52" t="e">
        <f>$AV170*2.204623/#REF!*$AP170*Tabelle2[[#This Row],[Jul 24 NF]]</f>
        <v>#REF!</v>
      </c>
      <c r="LP170" s="52" t="e">
        <f>$AV170*2.204623/#REF!*$AP170*Tabelle2[[#This Row],[Aug 24 NF]]</f>
        <v>#REF!</v>
      </c>
      <c r="LQ170" s="52" t="e">
        <f>$AV170*2.204623/#REF!*$AP170*Tabelle2[[#This Row],[Sep 24 NF]]</f>
        <v>#REF!</v>
      </c>
      <c r="LR170" s="52" t="e">
        <f>$AV170*2.204623/#REF!*$AP170*Tabelle2[[#This Row],[Oct 24 NF]]</f>
        <v>#REF!</v>
      </c>
      <c r="LS170" s="52" t="e">
        <f>$AV170*2.204623/#REF!*$AP170*Tabelle2[[#This Row],[Nov 24 NF]]</f>
        <v>#REF!</v>
      </c>
      <c r="LT170" s="52" t="e">
        <f>$AV170*2.204623/#REF!*$AP170*Tabelle2[[#This Row],[Dec 24 NF]]</f>
        <v>#REF!</v>
      </c>
      <c r="LU170" s="198">
        <f>SUM(Tabelle2[[#This Row],[Jan 22 EV]:[Mar 22 EV]])</f>
        <v>0</v>
      </c>
      <c r="LV170" s="198">
        <f>SUM(Tabelle2[[#This Row],[Apr 22 EV]:[Jun 22 EV]])</f>
        <v>0</v>
      </c>
      <c r="LW170" s="198">
        <f>SUM(Tabelle2[[#This Row],[Jul 22 EV]:[Sep 22 EV]])</f>
        <v>0</v>
      </c>
      <c r="LX170" s="198">
        <f>SUM(Tabelle2[[#This Row],[Oct 22 EV]:[Dec 22 EV]])</f>
        <v>0</v>
      </c>
      <c r="LY170" s="198">
        <f>SUM(Tabelle2[[#This Row],[Jan 23 EV]:[Mar 23 EV]])</f>
        <v>0</v>
      </c>
      <c r="LZ170" s="198" t="e">
        <f>SUM(Tabelle2[[#This Row],[Apr 23 EV]:[Jun 23 EV]])</f>
        <v>#REF!</v>
      </c>
      <c r="MA170" s="198" t="e">
        <f>SUM(Tabelle2[[#This Row],[Jul 23 EV]:[Sep 23 EV]])</f>
        <v>#REF!</v>
      </c>
      <c r="MB170" s="198" t="e">
        <f>SUM(Tabelle2[[#This Row],[Oct 23 EV]:[Dec 23 EV]])</f>
        <v>#REF!</v>
      </c>
      <c r="MC170" s="198" t="e">
        <f>SUM(Tabelle2[[#This Row],[Jan 24 EV]:[Mar 24 EV]])</f>
        <v>#REF!</v>
      </c>
      <c r="MD170" s="198" t="e">
        <f>SUM(Tabelle2[[#This Row],[Apr 24 EV]:[Jun 24 EV]])</f>
        <v>#REF!</v>
      </c>
      <c r="ME170" s="198" t="e">
        <f>SUM(Tabelle2[[#This Row],[Jul 24 EV]:[Sep 24 EV]])</f>
        <v>#REF!</v>
      </c>
      <c r="MF170" s="198" t="e">
        <f>SUM(Tabelle2[[#This Row],[Oct 24 EV]:[Dec 24 EV]])</f>
        <v>#REF!</v>
      </c>
      <c r="MG170" s="68">
        <v>0</v>
      </c>
      <c r="MH170" s="68">
        <v>0</v>
      </c>
      <c r="MI170" s="68">
        <v>0</v>
      </c>
      <c r="MJ170" s="68">
        <v>0</v>
      </c>
      <c r="MK170" s="68">
        <v>0</v>
      </c>
      <c r="ML170" s="68">
        <v>0</v>
      </c>
      <c r="MM170" s="68">
        <v>0</v>
      </c>
      <c r="MN170" s="68">
        <v>0</v>
      </c>
      <c r="MO170" s="68">
        <v>0</v>
      </c>
      <c r="MP170" s="98">
        <v>0</v>
      </c>
      <c r="MQ170" s="98" t="e">
        <f>$AS170*2.204623/#REF!*$AP170*HU170</f>
        <v>#REF!</v>
      </c>
      <c r="MR170" s="98" t="e">
        <f>$AT170*2.204623/#REF!*$AP170*HV170</f>
        <v>#REF!</v>
      </c>
      <c r="MS170" s="98">
        <v>0</v>
      </c>
      <c r="MT170" s="98">
        <v>55.483012166666668</v>
      </c>
      <c r="MU170" s="98">
        <v>0</v>
      </c>
      <c r="MV170" s="98">
        <f>SUM(Tabelle2[[#This Row],[Jan 22 EV]:[Dec 22 EV]])</f>
        <v>0</v>
      </c>
      <c r="MW170" s="98" t="e">
        <f>SUM(Tabelle2[[#This Row],[Jan 23 EV]:[Dec 23 EV]])</f>
        <v>#REF!</v>
      </c>
      <c r="MX170" s="98" t="e">
        <f>SUM(Tabelle2[[#This Row],[Jan 24 EV]:[Dec 24 EV]])</f>
        <v>#REF!</v>
      </c>
      <c r="MY170" s="98">
        <f t="shared" si="95"/>
        <v>0</v>
      </c>
      <c r="MZ170" s="98">
        <f t="shared" si="96"/>
        <v>0</v>
      </c>
      <c r="NA170" s="98">
        <f t="shared" si="97"/>
        <v>0</v>
      </c>
      <c r="NB170" s="98">
        <f t="shared" si="98"/>
        <v>0</v>
      </c>
      <c r="NC170" s="52">
        <v>0</v>
      </c>
      <c r="ND170" s="52">
        <v>0</v>
      </c>
      <c r="NE170" s="52">
        <v>0</v>
      </c>
      <c r="NF170" s="52">
        <v>0</v>
      </c>
      <c r="NG170" s="52">
        <v>0</v>
      </c>
      <c r="NH170" s="52">
        <v>0</v>
      </c>
      <c r="NI170" s="52">
        <v>0</v>
      </c>
      <c r="NJ170" s="52">
        <v>0</v>
      </c>
      <c r="NK170" s="52">
        <v>0</v>
      </c>
      <c r="NL170" s="52">
        <v>0</v>
      </c>
      <c r="NM170" s="52">
        <v>0</v>
      </c>
      <c r="NN170" s="52">
        <v>0</v>
      </c>
      <c r="NO170" s="198">
        <f t="shared" si="102"/>
        <v>0</v>
      </c>
      <c r="NP170" s="198">
        <f t="shared" si="103"/>
        <v>0</v>
      </c>
      <c r="NQ170" s="198">
        <f t="shared" si="104"/>
        <v>0</v>
      </c>
      <c r="NR170" s="198">
        <f t="shared" si="105"/>
        <v>0</v>
      </c>
      <c r="NS170" s="198">
        <f t="shared" si="106"/>
        <v>0</v>
      </c>
      <c r="NT170" s="198">
        <v>0</v>
      </c>
      <c r="NU170" s="198">
        <v>0</v>
      </c>
      <c r="NV170" s="198">
        <v>0</v>
      </c>
      <c r="NW170" s="198">
        <v>0</v>
      </c>
      <c r="NX170" s="198">
        <v>0</v>
      </c>
      <c r="NY170" s="198">
        <v>0</v>
      </c>
      <c r="NZ170" s="198">
        <v>0</v>
      </c>
      <c r="OA170" s="198">
        <v>0</v>
      </c>
      <c r="OB170" s="198">
        <v>0</v>
      </c>
      <c r="OC170" s="198">
        <v>0</v>
      </c>
      <c r="OD170" s="198">
        <v>0</v>
      </c>
      <c r="OE170" s="198">
        <v>0</v>
      </c>
      <c r="OF170" s="198">
        <f>SUM(Tabelle2[[#This Row],[Jan 23 B EV]:[Mar 23 B EV]])</f>
        <v>0</v>
      </c>
      <c r="OG170" s="198">
        <f>SUM(Tabelle2[[#This Row],[Apr 23 B EV]:[Jun 23 B EV]])</f>
        <v>0</v>
      </c>
      <c r="OH170" s="198">
        <f>SUM(Tabelle2[[#This Row],[Jul 23 B EV]:[Sep 23 B EV]])</f>
        <v>0</v>
      </c>
      <c r="OI170" s="198">
        <f>SUM(Tabelle2[[#This Row],[Oct 23 B EV]:[Dec 23 B EV]])</f>
        <v>0</v>
      </c>
      <c r="OJ170" s="198">
        <f>SUM(Tabelle2[[#This Row],[Jan 23 B EV]:[Dec 23 B EV]])</f>
        <v>0</v>
      </c>
      <c r="OK170" s="68"/>
      <c r="OL170" s="68"/>
      <c r="OM170" s="43" t="s">
        <v>973</v>
      </c>
      <c r="ON170" s="43">
        <v>0</v>
      </c>
      <c r="OO170" s="43">
        <v>0</v>
      </c>
      <c r="OP170" s="43">
        <v>0</v>
      </c>
      <c r="OQ170" s="68"/>
      <c r="OR170" s="68"/>
      <c r="OS170" s="68"/>
      <c r="OT170" s="68"/>
      <c r="OU170" s="68"/>
      <c r="OV170" s="68"/>
      <c r="OW170" s="68"/>
      <c r="OX170" s="198">
        <v>0</v>
      </c>
      <c r="OY170" s="198">
        <v>0</v>
      </c>
      <c r="OZ170" s="198">
        <v>0</v>
      </c>
      <c r="PA170" s="198">
        <v>0</v>
      </c>
      <c r="PB170" s="353">
        <v>0</v>
      </c>
      <c r="PC170" s="49" t="s">
        <v>57</v>
      </c>
      <c r="PD170" s="341" t="s">
        <v>162</v>
      </c>
      <c r="PE170" s="3" t="s">
        <v>159</v>
      </c>
      <c r="PF170" s="341" t="s">
        <v>184</v>
      </c>
      <c r="PG170" s="342">
        <v>0</v>
      </c>
      <c r="PH170" s="341">
        <v>0</v>
      </c>
      <c r="PI170" s="30">
        <v>1</v>
      </c>
      <c r="PJ170" s="30" t="s">
        <v>184</v>
      </c>
      <c r="PK170" s="30">
        <v>0</v>
      </c>
      <c r="PL170" s="30"/>
      <c r="PM170" s="334"/>
      <c r="PN170" s="341">
        <v>0</v>
      </c>
      <c r="PO170" s="334" t="s">
        <v>43</v>
      </c>
      <c r="PP170" s="200">
        <v>1853.1784943461187</v>
      </c>
      <c r="PQ170" s="56">
        <v>1679.5846313274626</v>
      </c>
      <c r="PR170" s="56">
        <v>1794.9232968607714</v>
      </c>
      <c r="PS170" s="56">
        <v>1785.9007771451679</v>
      </c>
      <c r="PT170" s="200">
        <v>1412.4560199401053</v>
      </c>
      <c r="PU170" s="200">
        <v>1420.766332400392</v>
      </c>
      <c r="PV170" s="200">
        <v>0</v>
      </c>
      <c r="PW170" s="200">
        <v>0</v>
      </c>
      <c r="PX170" s="200" t="e">
        <f>IF($PI170=1,SUMIF(#REF!,$PF170,#REF!),SUMIF(#REF!,$PJ170,#REF!))</f>
        <v>#REF!</v>
      </c>
      <c r="PY170" s="200" t="e">
        <f>IF($PI170=1,SUMIF(#REF!,$PF170,#REF!),SUMIF(#REF!,$PJ170,#REF!))</f>
        <v>#REF!</v>
      </c>
      <c r="PZ170" s="200" t="e">
        <f>IF($PI170=1,SUMIF(#REF!,$PF170,#REF!),SUMIF(#REF!,$PJ170,#REF!))</f>
        <v>#REF!</v>
      </c>
      <c r="QA170" s="200" t="e">
        <f>IF($PI170=1,SUMIF(#REF!,$PF170,#REF!),SUMIF(#REF!,$PJ170,#REF!))</f>
        <v>#REF!</v>
      </c>
      <c r="QB170" s="200" t="e">
        <f>IF($PI170=1,SUMIF(#REF!,$PF170,#REF!),SUMIF(#REF!,$PJ170,#REF!))</f>
        <v>#REF!</v>
      </c>
      <c r="QC170" s="200" t="e">
        <f>IF($PI170=1,SUMIF(#REF!,$PF170,#REF!),SUMIF(#REF!,$PJ170,#REF!))</f>
        <v>#REF!</v>
      </c>
      <c r="QD170" s="57">
        <f t="shared" si="99"/>
        <v>1.2680863966522342</v>
      </c>
      <c r="QE170" s="57">
        <f t="shared" si="100"/>
        <v>1.3551670891298824</v>
      </c>
      <c r="QF170" s="57">
        <f t="shared" si="94"/>
        <v>1.3483550867446017</v>
      </c>
      <c r="QG170" s="57">
        <f t="shared" si="101"/>
        <v>1.0664042950547796</v>
      </c>
      <c r="QH170" s="57">
        <f t="shared" si="131"/>
        <v>1.0726785809622958</v>
      </c>
      <c r="QI170" s="57">
        <f t="shared" si="132"/>
        <v>0</v>
      </c>
      <c r="QJ170" s="57">
        <f>IF(Tabelle2[[#This Row],[Index and Premium Usage]]=1,($AW170*(1+$AZ170))*(PW170*(1+$PG170)+$PH170)/1000,($AW170*(1+$AZ170))*(PW170*(1+$PG170)+$PK170)/1000)</f>
        <v>0</v>
      </c>
      <c r="QK170" s="57" t="e">
        <f>IF($PI170=1,($AW170*(1+$AY170))*(PX170*(1+$PG170)+$PH170)/1000,($AW170*(1+$AZ170))*(PX170*(1+$PG170)+$PK170+Tabelle2[[#This Row],[Premium VW 2023]])/1000)</f>
        <v>#REF!</v>
      </c>
      <c r="QL170" s="57" t="e">
        <f t="shared" si="133"/>
        <v>#REF!</v>
      </c>
      <c r="QM170" s="57" t="e">
        <f t="shared" si="134"/>
        <v>#REF!</v>
      </c>
      <c r="QN170" s="57" t="e">
        <f t="shared" si="135"/>
        <v>#REF!</v>
      </c>
      <c r="QO170" s="57" t="e">
        <f t="shared" si="136"/>
        <v>#REF!</v>
      </c>
      <c r="QP170" s="57" t="e">
        <f t="shared" si="137"/>
        <v>#REF!</v>
      </c>
    </row>
    <row r="171" spans="1:458" ht="15" customHeight="1">
      <c r="A171" s="94" t="s">
        <v>802</v>
      </c>
      <c r="B171" s="94" t="s">
        <v>87</v>
      </c>
      <c r="C171" s="94" t="s">
        <v>1553</v>
      </c>
      <c r="D171" s="2" t="s">
        <v>108</v>
      </c>
      <c r="E171" s="173" t="s">
        <v>304</v>
      </c>
      <c r="F171" s="2" t="s">
        <v>304</v>
      </c>
      <c r="G171" s="2" t="s">
        <v>304</v>
      </c>
      <c r="H171" s="2" t="s">
        <v>1557</v>
      </c>
      <c r="I171" s="188" t="s">
        <v>102</v>
      </c>
      <c r="J171" s="2" t="s">
        <v>367</v>
      </c>
      <c r="K171" s="94" t="s">
        <v>41</v>
      </c>
      <c r="L171" s="94" t="s">
        <v>1137</v>
      </c>
      <c r="M171" s="2" t="s">
        <v>581</v>
      </c>
      <c r="N171" s="64"/>
      <c r="O171" s="64"/>
      <c r="P171" s="65"/>
      <c r="Q171" s="2"/>
      <c r="R171" s="63"/>
      <c r="S171" s="63"/>
      <c r="T171" s="94" t="s">
        <v>1282</v>
      </c>
      <c r="U171" s="63" t="s">
        <v>38</v>
      </c>
      <c r="V171" s="63"/>
      <c r="W171" s="63"/>
      <c r="X171" s="94"/>
      <c r="Y171" s="63" t="s">
        <v>235</v>
      </c>
      <c r="Z171" s="94" t="s">
        <v>261</v>
      </c>
      <c r="AA171" s="69" t="s">
        <v>582</v>
      </c>
      <c r="AB171" s="64"/>
      <c r="AC171" s="64"/>
      <c r="AD171" s="63"/>
      <c r="AE171" s="63"/>
      <c r="AF171" s="63" t="s">
        <v>119</v>
      </c>
      <c r="AG171" s="2"/>
      <c r="AH171" s="2"/>
      <c r="AI171" s="2"/>
      <c r="AJ171" s="63" t="s">
        <v>120</v>
      </c>
      <c r="AK171" s="66"/>
      <c r="AL171" s="67"/>
      <c r="AM171" s="67"/>
      <c r="AN171" s="67"/>
      <c r="AO171" s="67"/>
      <c r="AP171" s="67">
        <v>1</v>
      </c>
      <c r="AQ171" s="42"/>
      <c r="AR171" s="37">
        <v>0.95</v>
      </c>
      <c r="AS171" s="67">
        <v>0.95</v>
      </c>
      <c r="AT171" s="67">
        <v>0.95</v>
      </c>
      <c r="AU171" s="67">
        <v>0.95</v>
      </c>
      <c r="AV171" s="67">
        <v>0.95</v>
      </c>
      <c r="AW171" s="33">
        <v>0.95</v>
      </c>
      <c r="AX171" s="193"/>
      <c r="AY171" s="36">
        <v>0</v>
      </c>
      <c r="AZ171" s="36">
        <v>0</v>
      </c>
      <c r="BA171" s="97">
        <v>0</v>
      </c>
      <c r="BB171" s="97">
        <v>0</v>
      </c>
      <c r="BC171" s="97">
        <v>0</v>
      </c>
      <c r="BD171" s="97">
        <v>0</v>
      </c>
      <c r="BE171" s="133">
        <v>0</v>
      </c>
      <c r="BF171" s="133">
        <v>0</v>
      </c>
      <c r="BG171" s="133">
        <v>0</v>
      </c>
      <c r="BH171" s="133">
        <v>0</v>
      </c>
      <c r="BI171" s="133">
        <v>0</v>
      </c>
      <c r="BJ171" s="133">
        <v>0</v>
      </c>
      <c r="BK171" s="133">
        <v>0</v>
      </c>
      <c r="BL171" s="133">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0</v>
      </c>
      <c r="CK171" s="95">
        <f>SUM(Tabelle2[[#This Row],[Jan 22 CF]:[Mar 22 CF]])</f>
        <v>0</v>
      </c>
      <c r="CL171" s="95">
        <f>SUM(Tabelle2[[#This Row],[Apr 22 CF]:[Jun 22 CF]])</f>
        <v>0</v>
      </c>
      <c r="CM171" s="95">
        <f>SUM(Tabelle2[[#This Row],[Jul 22 CF]:[Sep 22 CF]])</f>
        <v>0</v>
      </c>
      <c r="CN171" s="95">
        <f>SUM(Tabelle2[[#This Row],[Oct 22 CF]:[Dec 22 CF]])</f>
        <v>0</v>
      </c>
      <c r="CO171" s="95">
        <f>SUM(Tabelle2[[#This Row],[Jan 23 CF]:[Mar 23 CF]])</f>
        <v>0</v>
      </c>
      <c r="CP171" s="95">
        <f>SUM(Tabelle2[[#This Row],[Apr 23 CF]:[Jun 23 CF]])</f>
        <v>0</v>
      </c>
      <c r="CQ171" s="95">
        <f>SUM(Tabelle2[[#This Row],[Jul 23 CF]:[Sep 23 CF]])</f>
        <v>0</v>
      </c>
      <c r="CR171" s="95">
        <f>SUM(Tabelle2[[#This Row],[Oct 23 CF]:[Dec 23 CF]])</f>
        <v>0</v>
      </c>
      <c r="CS171" s="95">
        <f>SUM(Tabelle2[[#This Row],[Jan 24 CF]:[Mar 24 CF]])</f>
        <v>0</v>
      </c>
      <c r="CT171" s="95">
        <f>SUM(Tabelle2[[#This Row],[Apr 24 CF]:[Jun 24 CF]])</f>
        <v>0</v>
      </c>
      <c r="CU171" s="95">
        <f>SUM(Tabelle2[[#This Row],[Jul 24 CF]:[Sep 24 CF]])</f>
        <v>0</v>
      </c>
      <c r="CV171" s="95">
        <f>SUM(Tabelle2[[#This Row],[Oct 24 CF]:[Dec 24 CF]])</f>
        <v>0</v>
      </c>
      <c r="CW171" s="98">
        <v>0</v>
      </c>
      <c r="CX171" s="275">
        <v>0</v>
      </c>
      <c r="CY171" s="98">
        <v>0</v>
      </c>
      <c r="CZ171" s="52">
        <v>0</v>
      </c>
      <c r="DA171" s="52">
        <f>SUM(Tabelle2[[#This Row],[Jan 22 CF]:[Dec 22 CF]])</f>
        <v>0</v>
      </c>
      <c r="DB171" s="98">
        <f>SUM(Tabelle2[[#This Row],[Jan 23 CF]:[Dec 23 CF]])</f>
        <v>0</v>
      </c>
      <c r="DC171" s="98">
        <f>SUM(Tabelle2[[#This Row],[Jan 24 CF]:[Dec 24 CF]])</f>
        <v>0</v>
      </c>
      <c r="DD171" s="98">
        <v>0</v>
      </c>
      <c r="DE171" s="98">
        <v>0</v>
      </c>
      <c r="DF171" s="98">
        <v>0</v>
      </c>
      <c r="DG171" s="98">
        <v>0</v>
      </c>
      <c r="DH171" s="98">
        <v>0</v>
      </c>
      <c r="DI171" s="98">
        <v>0</v>
      </c>
      <c r="DJ171" s="98">
        <v>0</v>
      </c>
      <c r="DK171" s="98">
        <v>0</v>
      </c>
      <c r="DL171" s="98">
        <v>0</v>
      </c>
      <c r="DM171" s="98">
        <v>0</v>
      </c>
      <c r="DN171" s="95"/>
      <c r="DO171" s="95"/>
      <c r="DP171" s="226">
        <v>0.95</v>
      </c>
      <c r="DQ171" s="226">
        <v>0.92500000000000004</v>
      </c>
      <c r="DR171" s="226">
        <v>0.8</v>
      </c>
      <c r="DS171" s="226">
        <v>0.85</v>
      </c>
      <c r="DT171" s="226">
        <v>0.9</v>
      </c>
      <c r="DU171" s="226">
        <v>0.9</v>
      </c>
      <c r="DV171" s="226">
        <v>0.9</v>
      </c>
      <c r="DW171" s="226">
        <v>0.9</v>
      </c>
      <c r="DX171" s="226">
        <v>0.9</v>
      </c>
      <c r="DY171" s="226">
        <v>0.9</v>
      </c>
      <c r="DZ171" s="226">
        <v>0.9</v>
      </c>
      <c r="EA171" s="226">
        <v>0.88</v>
      </c>
      <c r="EB171" s="226">
        <v>0.9</v>
      </c>
      <c r="EC171" s="226">
        <v>0.93</v>
      </c>
      <c r="ED171" s="226">
        <v>0.93</v>
      </c>
      <c r="EE171" s="226">
        <v>0.9</v>
      </c>
      <c r="EF171" s="316">
        <v>0.9</v>
      </c>
      <c r="EG171" s="316">
        <v>0.9</v>
      </c>
      <c r="EH171" s="316">
        <v>0.9</v>
      </c>
      <c r="EI171" s="226">
        <v>0.95</v>
      </c>
      <c r="EJ171" s="226">
        <v>0.95</v>
      </c>
      <c r="EK171" s="226">
        <v>0.95</v>
      </c>
      <c r="EL171" s="226">
        <v>0.97499999999999998</v>
      </c>
      <c r="EM171" s="226">
        <v>0.95</v>
      </c>
      <c r="EN171" s="226">
        <v>0.9</v>
      </c>
      <c r="EO171" s="226">
        <v>0.9</v>
      </c>
      <c r="EP171" s="226">
        <v>0.9</v>
      </c>
      <c r="EQ171" s="226">
        <v>0.9</v>
      </c>
      <c r="ER171" s="226">
        <v>0.9</v>
      </c>
      <c r="ES171" s="226">
        <v>0.9</v>
      </c>
      <c r="ET171" s="226">
        <v>0.9</v>
      </c>
      <c r="EU171" s="226">
        <v>0.9</v>
      </c>
      <c r="EV171" s="226">
        <v>0.9</v>
      </c>
      <c r="EW171" s="226">
        <v>0.9</v>
      </c>
      <c r="EX171" s="226">
        <v>0.9</v>
      </c>
      <c r="EY171" s="226">
        <v>0.9</v>
      </c>
      <c r="EZ171" s="316">
        <v>0.9</v>
      </c>
      <c r="FA171" s="226">
        <v>0.9</v>
      </c>
      <c r="FB171" s="226">
        <v>0.85</v>
      </c>
      <c r="FC171" s="226">
        <v>0.85</v>
      </c>
      <c r="FD171" s="226">
        <v>0.85</v>
      </c>
      <c r="FE171" s="226">
        <v>0.85</v>
      </c>
      <c r="FF171" s="226">
        <v>0.85</v>
      </c>
      <c r="FG171" s="226">
        <v>0.85</v>
      </c>
      <c r="FH171" s="226">
        <v>0.85</v>
      </c>
      <c r="FI171" s="226">
        <v>0.85</v>
      </c>
      <c r="FJ171" s="226">
        <v>0.85</v>
      </c>
      <c r="FK171" s="226">
        <v>0.85</v>
      </c>
      <c r="FL171" s="226">
        <v>0.85</v>
      </c>
      <c r="FM171" s="195">
        <f t="shared" si="114"/>
        <v>0</v>
      </c>
      <c r="FN171" s="195">
        <f t="shared" si="115"/>
        <v>0</v>
      </c>
      <c r="FO171" s="195">
        <f t="shared" si="116"/>
        <v>0</v>
      </c>
      <c r="FP171" s="195">
        <f t="shared" si="117"/>
        <v>0</v>
      </c>
      <c r="FQ171" s="195">
        <f t="shared" si="118"/>
        <v>0</v>
      </c>
      <c r="FR171" s="195">
        <f t="shared" si="119"/>
        <v>0</v>
      </c>
      <c r="FS171" s="195">
        <f t="shared" si="120"/>
        <v>0</v>
      </c>
      <c r="FT171" s="95">
        <f t="shared" si="121"/>
        <v>0</v>
      </c>
      <c r="FU171" s="95">
        <f t="shared" si="122"/>
        <v>0</v>
      </c>
      <c r="FV171" s="95">
        <f t="shared" si="123"/>
        <v>0</v>
      </c>
      <c r="FW171" s="95">
        <f t="shared" si="124"/>
        <v>0</v>
      </c>
      <c r="FX171" s="95">
        <f t="shared" si="125"/>
        <v>0</v>
      </c>
      <c r="FY171" s="95">
        <f t="shared" si="126"/>
        <v>0</v>
      </c>
      <c r="FZ171" s="95">
        <f t="shared" si="127"/>
        <v>0</v>
      </c>
      <c r="GA171" s="95">
        <f t="shared" si="107"/>
        <v>0</v>
      </c>
      <c r="GB171" s="95">
        <f t="shared" si="108"/>
        <v>0</v>
      </c>
      <c r="GC171" s="95">
        <f t="shared" si="109"/>
        <v>0</v>
      </c>
      <c r="GD171" s="95">
        <f t="shared" si="110"/>
        <v>0</v>
      </c>
      <c r="GE171" s="95">
        <f t="shared" si="111"/>
        <v>0</v>
      </c>
      <c r="GF171" s="95">
        <f t="shared" si="112"/>
        <v>0</v>
      </c>
      <c r="GG171" s="95">
        <f t="shared" si="113"/>
        <v>0</v>
      </c>
      <c r="GH171" s="95">
        <f t="shared" si="128"/>
        <v>0</v>
      </c>
      <c r="GI171" s="95">
        <f>BW171*Tabelle2[[#This Row],[Nov 2023 AF]]</f>
        <v>0</v>
      </c>
      <c r="GJ171" s="95">
        <f>BX171*Tabelle2[[#This Row],[Dec 2023 AF]]</f>
        <v>0</v>
      </c>
      <c r="GK171" s="95">
        <f>BY171*Tabelle2[[#This Row],[Jan 2024 AF]]</f>
        <v>0</v>
      </c>
      <c r="GL171" s="95">
        <f>BZ171*Tabelle2[[#This Row],[Feb 2024 AF]]</f>
        <v>0</v>
      </c>
      <c r="GM171" s="95">
        <f>CA171*Tabelle2[[#This Row],[Mar 2024 AF]]</f>
        <v>0</v>
      </c>
      <c r="GN171" s="95">
        <f>CB171*Tabelle2[[#This Row],[Apr 2024 AF]]</f>
        <v>0</v>
      </c>
      <c r="GO171" s="95">
        <f>CC171*Tabelle2[[#This Row],[May 2024 AF]]</f>
        <v>0</v>
      </c>
      <c r="GP171" s="95">
        <f>CD171*Tabelle2[[#This Row],[Jun 2024 AF]]</f>
        <v>0</v>
      </c>
      <c r="GQ171" s="95">
        <f>CE171*Tabelle2[[#This Row],[Jul 2024 AF]]</f>
        <v>0</v>
      </c>
      <c r="GR171" s="95">
        <f>CF171*Tabelle2[[#This Row],[Aug 2024 AF]]</f>
        <v>0</v>
      </c>
      <c r="GS171" s="95">
        <f>CG171*Tabelle2[[#This Row],[Sep 2024 AF]]</f>
        <v>0</v>
      </c>
      <c r="GT171" s="95">
        <f>CH171*Tabelle2[[#This Row],[Oct 2024 AF]]</f>
        <v>0</v>
      </c>
      <c r="GU171" s="95">
        <f>CI171*Tabelle2[[#This Row],[Nov 2024 AF]]</f>
        <v>0</v>
      </c>
      <c r="GV171" s="95">
        <f>CJ171*Tabelle2[[#This Row],[Dec 2024 AF]]</f>
        <v>0</v>
      </c>
      <c r="GW171" s="95">
        <f>SUM(Tabelle2[[#This Row],[Jan 22 NF]:[Mar 22 NF]])</f>
        <v>0</v>
      </c>
      <c r="GX171" s="95">
        <f>SUM(Tabelle2[[#This Row],[Apr 22 NF]:[Jun 22 NF]])</f>
        <v>0</v>
      </c>
      <c r="GY171" s="95">
        <f>SUM(Tabelle2[[#This Row],[Jul 22 NF]:[Sep 22 NF]])</f>
        <v>0</v>
      </c>
      <c r="GZ171" s="95">
        <f>SUM(Tabelle2[[#This Row],[Oct 22 NF]:[Dec 22 NF]])</f>
        <v>0</v>
      </c>
      <c r="HA171" s="98">
        <f>SUM(Tabelle2[[#This Row],[Jan 23 NF]:[Mar 23 NF]])</f>
        <v>0</v>
      </c>
      <c r="HB171" s="98">
        <f>SUM(Tabelle2[[#This Row],[Apr 23 NF]:[Jun 23 NF]])</f>
        <v>0</v>
      </c>
      <c r="HC171" s="98">
        <f>SUM(Tabelle2[[#This Row],[Jul 23 NF]:[Sep 23 NF]])</f>
        <v>0</v>
      </c>
      <c r="HD171" s="98">
        <f>SUM(Tabelle2[[#This Row],[Oct 23 NF]:[Dec 23 NF]])</f>
        <v>0</v>
      </c>
      <c r="HE171" s="95">
        <f>SUM(Tabelle2[[#This Row],[Jan 24 NF]:[Mar 24 NF]])</f>
        <v>0</v>
      </c>
      <c r="HF171" s="98">
        <f>SUM(Tabelle2[[#This Row],[Apr 24 NF]:[Jun 24 NF]])</f>
        <v>0</v>
      </c>
      <c r="HG171" s="98">
        <f>SUM(Tabelle2[[#This Row],[Jul 24 NF]:[Sep 24 NF]])</f>
        <v>0</v>
      </c>
      <c r="HH171" s="98">
        <f>SUM(Tabelle2[[#This Row],[Oct 24 NF]:[Dec 24 NF]])</f>
        <v>0</v>
      </c>
      <c r="HI171" s="95">
        <v>0</v>
      </c>
      <c r="HJ171" s="95">
        <v>0</v>
      </c>
      <c r="HK171" s="95">
        <v>0</v>
      </c>
      <c r="HL171" s="95">
        <v>0</v>
      </c>
      <c r="HM171" s="95">
        <v>0</v>
      </c>
      <c r="HN171" s="95">
        <v>0</v>
      </c>
      <c r="HO171" s="95">
        <v>0</v>
      </c>
      <c r="HP171" s="95">
        <v>0</v>
      </c>
      <c r="HQ171" s="95">
        <v>0</v>
      </c>
      <c r="HR171" s="95">
        <v>0</v>
      </c>
      <c r="HS171" s="95">
        <v>0</v>
      </c>
      <c r="HT171" s="95">
        <v>0</v>
      </c>
      <c r="HU171" s="95">
        <v>0</v>
      </c>
      <c r="HV171" s="98">
        <v>0</v>
      </c>
      <c r="HW171" s="98">
        <v>0</v>
      </c>
      <c r="HX171" s="98">
        <v>0</v>
      </c>
      <c r="HY171" s="98">
        <v>0</v>
      </c>
      <c r="HZ171" s="98">
        <f>SUM(Tabelle2[[#This Row],[Jan 22 NF]:[Dec 22 NF]])</f>
        <v>0</v>
      </c>
      <c r="IA171" s="98">
        <f>SUM(Tabelle2[[#This Row],[Jan 23 NF]:[Dec 23 NF]])</f>
        <v>0</v>
      </c>
      <c r="IB171" s="98">
        <f>SUM(Tabelle2[[#This Row],[Jan 24 NF]:[Dec 24 NF]])</f>
        <v>0</v>
      </c>
      <c r="IC171" s="98">
        <f>IFERROR(Tabelle2[[#This Row],[2025 CF]]*Tabelle2[[#This Row],[2025 AF]],0)</f>
        <v>0</v>
      </c>
      <c r="ID171" s="98">
        <f>IFERROR(Tabelle2[[#This Row],[2026 CF]]*Tabelle2[[#This Row],[2026 AF]],0)</f>
        <v>0</v>
      </c>
      <c r="IE171" s="98">
        <f>IFERROR(Tabelle2[[#This Row],[2027 CF]]*Tabelle2[[#This Row],[2027 AF]],0)</f>
        <v>0</v>
      </c>
      <c r="IF171" s="98">
        <f>IFERROR(Tabelle2[[#This Row],[2028 CF]]*Tabelle2[[#This Row],[2028 AF]],0)</f>
        <v>0</v>
      </c>
      <c r="IG171" s="98">
        <f>IFERROR(Tabelle2[[#This Row],[2029 CF]]*Tabelle2[[#This Row],[2029 AF]],0)</f>
        <v>0</v>
      </c>
      <c r="IH171" s="98">
        <f>IFERROR(Tabelle2[[#This Row],[2030 CF]]*Tabelle2[[#This Row],[2030 AF]],0)</f>
        <v>0</v>
      </c>
      <c r="II171" s="98">
        <f>IFERROR(Tabelle2[[#This Row],[2031 CF]]*Tabelle2[[#This Row],[2031 AF]],0)</f>
        <v>0</v>
      </c>
      <c r="IJ171" s="98">
        <f>IFERROR(Tabelle2[[#This Row],[2032 CF]]*Tabelle2[[#This Row],[2032 AF]],0)</f>
        <v>0</v>
      </c>
      <c r="IK171" s="98">
        <f>IFERROR(Tabelle2[[#This Row],[2033 CF]]*Tabelle2[[#This Row],[2033 AF]],0)</f>
        <v>0</v>
      </c>
      <c r="IL171" s="98">
        <f>IFERROR(Tabelle2[[#This Row],[2034 CF]]*Tabelle2[[#This Row],[2034 AF]],0)</f>
        <v>0</v>
      </c>
      <c r="IM171" s="98">
        <f>IFERROR(Tabelle2[[#This Row],[2035 CF]]*Tabelle2[[#This Row],[2035 AF]],0)</f>
        <v>0</v>
      </c>
      <c r="IN171" s="51">
        <v>0</v>
      </c>
      <c r="IO171" s="51">
        <v>0</v>
      </c>
      <c r="IP171" s="51">
        <v>0</v>
      </c>
      <c r="IQ171" s="51">
        <v>0</v>
      </c>
      <c r="IR171" s="51">
        <v>0</v>
      </c>
      <c r="IS171" s="51">
        <v>0</v>
      </c>
      <c r="IT171" s="51">
        <v>0</v>
      </c>
      <c r="IU171" s="51">
        <v>0</v>
      </c>
      <c r="IV171" s="51">
        <v>0</v>
      </c>
      <c r="IW171" s="51">
        <v>0</v>
      </c>
      <c r="IX171" s="51">
        <v>0</v>
      </c>
      <c r="IY171" s="51">
        <v>0</v>
      </c>
      <c r="IZ171" s="199">
        <v>0</v>
      </c>
      <c r="JA171" s="199">
        <v>0</v>
      </c>
      <c r="JB171" s="199">
        <v>0</v>
      </c>
      <c r="JC171" s="199">
        <v>0</v>
      </c>
      <c r="JD171" s="199">
        <v>0</v>
      </c>
      <c r="JE171" s="196">
        <v>0</v>
      </c>
      <c r="JF171" s="196">
        <v>0</v>
      </c>
      <c r="JG171" s="196">
        <v>0</v>
      </c>
      <c r="JH171" s="196">
        <v>0</v>
      </c>
      <c r="JI171" s="196">
        <v>0</v>
      </c>
      <c r="JJ171" s="196">
        <v>0</v>
      </c>
      <c r="JK171" s="196">
        <v>0</v>
      </c>
      <c r="JL171" s="196">
        <v>0</v>
      </c>
      <c r="JM171" s="196">
        <v>0</v>
      </c>
      <c r="JN171" s="196">
        <v>0</v>
      </c>
      <c r="JO171" s="196">
        <v>0</v>
      </c>
      <c r="JP171" s="196">
        <v>0</v>
      </c>
      <c r="JQ171" s="196">
        <f>SUM(Tabelle2[[#This Row],[Jan-23B]:[Mar-23B]])</f>
        <v>0</v>
      </c>
      <c r="JR171" s="196">
        <f>SUM(Tabelle2[[#This Row],[Apr-23B]:[Jun-23B]])</f>
        <v>0</v>
      </c>
      <c r="JS171" s="196">
        <f>SUM(Tabelle2[[#This Row],[Jul-23B]:[Sep-23B]])</f>
        <v>0</v>
      </c>
      <c r="JT171" s="196">
        <f>SUM(Tabelle2[[#This Row],[Oct-23B]:[Dec-23B]])</f>
        <v>0</v>
      </c>
      <c r="JU171" s="196">
        <f>SUM(Tabelle2[[#This Row],[1Q23 B1]:[4Q23 B]])</f>
        <v>0</v>
      </c>
      <c r="JV171" s="196">
        <v>0</v>
      </c>
      <c r="JW171" s="196">
        <v>0</v>
      </c>
      <c r="JX171" s="196">
        <v>0</v>
      </c>
      <c r="JY171" s="196">
        <v>0</v>
      </c>
      <c r="JZ171" s="196">
        <v>0</v>
      </c>
      <c r="KA171" s="196">
        <v>0</v>
      </c>
      <c r="KB171" s="196">
        <v>0</v>
      </c>
      <c r="KC171" s="196">
        <v>0</v>
      </c>
      <c r="KD171" s="196">
        <v>0</v>
      </c>
      <c r="KE171" s="196">
        <v>0</v>
      </c>
      <c r="KF171" s="196" t="str">
        <f>IF(SUM(Tabelle2[[#This Row],[2018 NF]:[2028 NF]],Tabelle2[[#This Row],[2023 B]])&gt;0,"yes","no")</f>
        <v>no</v>
      </c>
      <c r="KG171" s="196">
        <f>IFERROR(INDEX(Tabelle2[[#Headers],[2005 NF]:[2034 NF]],MATCH(TRUE,INDEX(Tabelle2[[#This Row],[2005 NF]:[2034 NF]]&gt;1000,),0)),0)</f>
        <v>0</v>
      </c>
      <c r="KH171" s="196">
        <f>IFERROR(LOOKUP(2,1/(Tabelle2[[#This Row],[2005 NF]:[2035 NF]]&gt;1000),Tabelle2[[#Headers],[2005 NF]:[2035 NF]]),0)</f>
        <v>0</v>
      </c>
      <c r="KI171" s="196">
        <f>SUM(Tabelle2[[#This Row],[Jan 23 NF]:[Mar 23 NF]])</f>
        <v>0</v>
      </c>
      <c r="KJ171" s="196">
        <f>SUM(Tabelle2[[#This Row],[Jan-23B]:[Mar-23B]])</f>
        <v>0</v>
      </c>
      <c r="KK171" s="52">
        <v>0</v>
      </c>
      <c r="KL171" s="52">
        <v>0</v>
      </c>
      <c r="KM171" s="52">
        <v>0</v>
      </c>
      <c r="KN171" s="52">
        <v>0</v>
      </c>
      <c r="KO171" s="52">
        <v>0</v>
      </c>
      <c r="KP171" s="52">
        <v>0</v>
      </c>
      <c r="KQ171" s="52">
        <v>0</v>
      </c>
      <c r="KR171" s="52">
        <v>0</v>
      </c>
      <c r="KS171" s="52">
        <v>0</v>
      </c>
      <c r="KT171" s="52">
        <v>0</v>
      </c>
      <c r="KU171" s="52">
        <v>0</v>
      </c>
      <c r="KV171" s="52">
        <v>0</v>
      </c>
      <c r="KW171" s="52">
        <v>0</v>
      </c>
      <c r="KX171" s="52">
        <v>0</v>
      </c>
      <c r="KY171" s="52">
        <v>0</v>
      </c>
      <c r="KZ171" s="52">
        <v>0</v>
      </c>
      <c r="LA171" s="52" t="e">
        <f>$AV171*2.204623/#REF!*$AP171*Tabelle2[[#This Row],[May 23 NF]]</f>
        <v>#REF!</v>
      </c>
      <c r="LB171" s="52" t="e">
        <f>$AV171*2.204623/#REF!*$AP171*Tabelle2[[#This Row],[Jun 23 NF]]</f>
        <v>#REF!</v>
      </c>
      <c r="LC171" s="52" t="e">
        <f>$AV171*2.204623/#REF!*$AP171*Tabelle2[[#This Row],[Jul 23 NF]]</f>
        <v>#REF!</v>
      </c>
      <c r="LD171" s="52" t="e">
        <f>$AV171*2.204623/#REF!*$AP171*Tabelle2[[#This Row],[Aug 23 NF]]</f>
        <v>#REF!</v>
      </c>
      <c r="LE171" s="52" t="e">
        <f>$AV171*2.204623/#REF!*$AP171*Tabelle2[[#This Row],[Sep 23 NF]]</f>
        <v>#REF!</v>
      </c>
      <c r="LF171" s="52" t="e">
        <f>$AV171*2.204623/#REF!*$AP171*Tabelle2[[#This Row],[Oct 23 NF]]</f>
        <v>#REF!</v>
      </c>
      <c r="LG171" s="52" t="e">
        <f>$AV171*2.204623/#REF!*$AP171*Tabelle2[[#This Row],[Nov 23 NF]]</f>
        <v>#REF!</v>
      </c>
      <c r="LH171" s="52" t="e">
        <f>$AV171*2.204623/#REF!*$AP171*Tabelle2[[#This Row],[Dec 23 NF]]</f>
        <v>#REF!</v>
      </c>
      <c r="LI171" s="52" t="e">
        <f>$AV171*2.204623/#REF!*$AP171*Tabelle2[[#This Row],[Jan 24 NF]]</f>
        <v>#REF!</v>
      </c>
      <c r="LJ171" s="52" t="e">
        <f>$AV171*2.204623/#REF!*$AP171*Tabelle2[[#This Row],[Feb 24 NF]]</f>
        <v>#REF!</v>
      </c>
      <c r="LK171" s="52" t="e">
        <f>$AV171*2.204623/#REF!*$AP171*Tabelle2[[#This Row],[Mar 24 NF]]</f>
        <v>#REF!</v>
      </c>
      <c r="LL171" s="52" t="e">
        <f>$AV171*2.204623/#REF!*$AP171*Tabelle2[[#This Row],[Apr 24 NF]]</f>
        <v>#REF!</v>
      </c>
      <c r="LM171" s="52" t="e">
        <f>$AV171*2.204623/#REF!*$AP171*Tabelle2[[#This Row],[May 24 NF]]</f>
        <v>#REF!</v>
      </c>
      <c r="LN171" s="52" t="e">
        <f>$AV171*2.204623/#REF!*$AP171*Tabelle2[[#This Row],[Jun 24 NF]]</f>
        <v>#REF!</v>
      </c>
      <c r="LO171" s="52" t="e">
        <f>$AV171*2.204623/#REF!*$AP171*Tabelle2[[#This Row],[Jul 24 NF]]</f>
        <v>#REF!</v>
      </c>
      <c r="LP171" s="52" t="e">
        <f>$AV171*2.204623/#REF!*$AP171*Tabelle2[[#This Row],[Aug 24 NF]]</f>
        <v>#REF!</v>
      </c>
      <c r="LQ171" s="52" t="e">
        <f>$AV171*2.204623/#REF!*$AP171*Tabelle2[[#This Row],[Sep 24 NF]]</f>
        <v>#REF!</v>
      </c>
      <c r="LR171" s="52" t="e">
        <f>$AV171*2.204623/#REF!*$AP171*Tabelle2[[#This Row],[Oct 24 NF]]</f>
        <v>#REF!</v>
      </c>
      <c r="LS171" s="52" t="e">
        <f>$AV171*2.204623/#REF!*$AP171*Tabelle2[[#This Row],[Nov 24 NF]]</f>
        <v>#REF!</v>
      </c>
      <c r="LT171" s="52" t="e">
        <f>$AV171*2.204623/#REF!*$AP171*Tabelle2[[#This Row],[Dec 24 NF]]</f>
        <v>#REF!</v>
      </c>
      <c r="LU171" s="198">
        <f>SUM(Tabelle2[[#This Row],[Jan 22 EV]:[Mar 22 EV]])</f>
        <v>0</v>
      </c>
      <c r="LV171" s="198">
        <f>SUM(Tabelle2[[#This Row],[Apr 22 EV]:[Jun 22 EV]])</f>
        <v>0</v>
      </c>
      <c r="LW171" s="198">
        <f>SUM(Tabelle2[[#This Row],[Jul 22 EV]:[Sep 22 EV]])</f>
        <v>0</v>
      </c>
      <c r="LX171" s="198">
        <f>SUM(Tabelle2[[#This Row],[Oct 22 EV]:[Dec 22 EV]])</f>
        <v>0</v>
      </c>
      <c r="LY171" s="198">
        <f>SUM(Tabelle2[[#This Row],[Jan 23 EV]:[Mar 23 EV]])</f>
        <v>0</v>
      </c>
      <c r="LZ171" s="198" t="e">
        <f>SUM(Tabelle2[[#This Row],[Apr 23 EV]:[Jun 23 EV]])</f>
        <v>#REF!</v>
      </c>
      <c r="MA171" s="198" t="e">
        <f>SUM(Tabelle2[[#This Row],[Jul 23 EV]:[Sep 23 EV]])</f>
        <v>#REF!</v>
      </c>
      <c r="MB171" s="198" t="e">
        <f>SUM(Tabelle2[[#This Row],[Oct 23 EV]:[Dec 23 EV]])</f>
        <v>#REF!</v>
      </c>
      <c r="MC171" s="198" t="e">
        <f>SUM(Tabelle2[[#This Row],[Jan 24 EV]:[Mar 24 EV]])</f>
        <v>#REF!</v>
      </c>
      <c r="MD171" s="198" t="e">
        <f>SUM(Tabelle2[[#This Row],[Apr 24 EV]:[Jun 24 EV]])</f>
        <v>#REF!</v>
      </c>
      <c r="ME171" s="198" t="e">
        <f>SUM(Tabelle2[[#This Row],[Jul 24 EV]:[Sep 24 EV]])</f>
        <v>#REF!</v>
      </c>
      <c r="MF171" s="198" t="e">
        <f>SUM(Tabelle2[[#This Row],[Oct 24 EV]:[Dec 24 EV]])</f>
        <v>#REF!</v>
      </c>
      <c r="MG171" s="68">
        <v>0</v>
      </c>
      <c r="MH171" s="68">
        <v>0</v>
      </c>
      <c r="MI171" s="68">
        <v>0</v>
      </c>
      <c r="MJ171" s="68">
        <v>0</v>
      </c>
      <c r="MK171" s="68">
        <v>0</v>
      </c>
      <c r="ML171" s="68">
        <v>0</v>
      </c>
      <c r="MM171" s="68">
        <v>0</v>
      </c>
      <c r="MN171" s="68">
        <v>0</v>
      </c>
      <c r="MO171" s="68">
        <v>0</v>
      </c>
      <c r="MP171" s="98">
        <v>0</v>
      </c>
      <c r="MQ171" s="98" t="e">
        <f>$AS171*2.204623/#REF!*$AP171*HU171</f>
        <v>#REF!</v>
      </c>
      <c r="MR171" s="98" t="e">
        <f>$AT171*2.204623/#REF!*$AP171*HV171</f>
        <v>#REF!</v>
      </c>
      <c r="MS171" s="98">
        <v>0</v>
      </c>
      <c r="MT171" s="98">
        <v>0</v>
      </c>
      <c r="MU171" s="98">
        <v>0</v>
      </c>
      <c r="MV171" s="98">
        <f>SUM(Tabelle2[[#This Row],[Jan 22 EV]:[Dec 22 EV]])</f>
        <v>0</v>
      </c>
      <c r="MW171" s="98" t="e">
        <f>SUM(Tabelle2[[#This Row],[Jan 23 EV]:[Dec 23 EV]])</f>
        <v>#REF!</v>
      </c>
      <c r="MX171" s="98" t="e">
        <f>SUM(Tabelle2[[#This Row],[Jan 24 EV]:[Dec 24 EV]])</f>
        <v>#REF!</v>
      </c>
      <c r="MY171" s="98">
        <f t="shared" si="95"/>
        <v>0</v>
      </c>
      <c r="MZ171" s="98">
        <f t="shared" si="96"/>
        <v>0</v>
      </c>
      <c r="NA171" s="98">
        <f t="shared" si="97"/>
        <v>0</v>
      </c>
      <c r="NB171" s="98">
        <f t="shared" si="98"/>
        <v>0</v>
      </c>
      <c r="NC171" s="52">
        <v>0</v>
      </c>
      <c r="ND171" s="52">
        <v>0</v>
      </c>
      <c r="NE171" s="52">
        <v>0</v>
      </c>
      <c r="NF171" s="52">
        <v>0</v>
      </c>
      <c r="NG171" s="52">
        <v>0</v>
      </c>
      <c r="NH171" s="52">
        <v>0</v>
      </c>
      <c r="NI171" s="52">
        <v>0</v>
      </c>
      <c r="NJ171" s="52">
        <v>0</v>
      </c>
      <c r="NK171" s="52">
        <v>0</v>
      </c>
      <c r="NL171" s="52">
        <v>0</v>
      </c>
      <c r="NM171" s="52">
        <v>0</v>
      </c>
      <c r="NN171" s="52">
        <v>0</v>
      </c>
      <c r="NO171" s="198">
        <f t="shared" si="102"/>
        <v>0</v>
      </c>
      <c r="NP171" s="198">
        <f t="shared" si="103"/>
        <v>0</v>
      </c>
      <c r="NQ171" s="198">
        <f t="shared" si="104"/>
        <v>0</v>
      </c>
      <c r="NR171" s="198">
        <f t="shared" si="105"/>
        <v>0</v>
      </c>
      <c r="NS171" s="198">
        <f t="shared" si="106"/>
        <v>0</v>
      </c>
      <c r="NT171" s="198">
        <v>0</v>
      </c>
      <c r="NU171" s="198">
        <v>0</v>
      </c>
      <c r="NV171" s="198">
        <v>0</v>
      </c>
      <c r="NW171" s="198">
        <v>0</v>
      </c>
      <c r="NX171" s="198">
        <v>0</v>
      </c>
      <c r="NY171" s="198">
        <v>0</v>
      </c>
      <c r="NZ171" s="198">
        <v>0</v>
      </c>
      <c r="OA171" s="198">
        <v>0</v>
      </c>
      <c r="OB171" s="198">
        <v>0</v>
      </c>
      <c r="OC171" s="198">
        <v>0</v>
      </c>
      <c r="OD171" s="198">
        <v>0</v>
      </c>
      <c r="OE171" s="198">
        <v>0</v>
      </c>
      <c r="OF171" s="198">
        <f>SUM(Tabelle2[[#This Row],[Jan 23 B EV]:[Mar 23 B EV]])</f>
        <v>0</v>
      </c>
      <c r="OG171" s="198">
        <f>SUM(Tabelle2[[#This Row],[Apr 23 B EV]:[Jun 23 B EV]])</f>
        <v>0</v>
      </c>
      <c r="OH171" s="198">
        <f>SUM(Tabelle2[[#This Row],[Jul 23 B EV]:[Sep 23 B EV]])</f>
        <v>0</v>
      </c>
      <c r="OI171" s="198">
        <f>SUM(Tabelle2[[#This Row],[Oct 23 B EV]:[Dec 23 B EV]])</f>
        <v>0</v>
      </c>
      <c r="OJ171" s="198">
        <f>SUM(Tabelle2[[#This Row],[Jan 23 B EV]:[Dec 23 B EV]])</f>
        <v>0</v>
      </c>
      <c r="OK171" s="68"/>
      <c r="OL171" s="68"/>
      <c r="OM171" s="43" t="s">
        <v>973</v>
      </c>
      <c r="ON171" s="43">
        <v>0</v>
      </c>
      <c r="OO171" s="43">
        <v>0</v>
      </c>
      <c r="OP171" s="43">
        <v>0</v>
      </c>
      <c r="OQ171" s="68"/>
      <c r="OR171" s="68"/>
      <c r="OS171" s="68"/>
      <c r="OT171" s="68"/>
      <c r="OU171" s="68"/>
      <c r="OV171" s="68"/>
      <c r="OW171" s="68"/>
      <c r="OX171" s="198">
        <v>0</v>
      </c>
      <c r="OY171" s="198">
        <v>0</v>
      </c>
      <c r="OZ171" s="198">
        <v>0</v>
      </c>
      <c r="PA171" s="198">
        <v>0</v>
      </c>
      <c r="PB171" s="353">
        <v>0</v>
      </c>
      <c r="PC171" s="49" t="s">
        <v>57</v>
      </c>
      <c r="PD171" s="341" t="s">
        <v>162</v>
      </c>
      <c r="PE171" s="3" t="s">
        <v>159</v>
      </c>
      <c r="PF171" s="341" t="s">
        <v>45</v>
      </c>
      <c r="PG171" s="342">
        <v>0</v>
      </c>
      <c r="PH171" s="341">
        <v>0</v>
      </c>
      <c r="PI171" s="30">
        <v>1</v>
      </c>
      <c r="PJ171" s="30" t="s">
        <v>45</v>
      </c>
      <c r="PK171" s="30">
        <v>0</v>
      </c>
      <c r="PL171" s="30"/>
      <c r="PM171" s="334"/>
      <c r="PN171" s="341" t="s">
        <v>980</v>
      </c>
      <c r="PO171" s="334" t="s">
        <v>43</v>
      </c>
      <c r="PP171" s="200">
        <v>2407.8740082170316</v>
      </c>
      <c r="PQ171" s="56">
        <v>2220.7924770497352</v>
      </c>
      <c r="PR171" s="56">
        <v>2393.0833333333335</v>
      </c>
      <c r="PS171" s="56">
        <v>2425</v>
      </c>
      <c r="PT171" s="200">
        <v>2151.6666666666665</v>
      </c>
      <c r="PU171" s="200">
        <v>2059.5416666666665</v>
      </c>
      <c r="PV171" s="200">
        <v>2813.8101851851857</v>
      </c>
      <c r="PW171" s="200">
        <v>3372.4709444775326</v>
      </c>
      <c r="PX171" s="200" t="e">
        <f>IF($PI171=1,SUMIF(#REF!,$PF171,#REF!),SUMIF(#REF!,$PJ171,#REF!))</f>
        <v>#REF!</v>
      </c>
      <c r="PY171" s="200" t="e">
        <f>IF($PI171=1,SUMIF(#REF!,$PF171,#REF!),SUMIF(#REF!,$PJ171,#REF!))</f>
        <v>#REF!</v>
      </c>
      <c r="PZ171" s="200" t="e">
        <f>IF($PI171=1,SUMIF(#REF!,$PF171,#REF!),SUMIF(#REF!,$PJ171,#REF!))</f>
        <v>#REF!</v>
      </c>
      <c r="QA171" s="200" t="e">
        <f>IF($PI171=1,SUMIF(#REF!,$PF171,#REF!),SUMIF(#REF!,$PJ171,#REF!))</f>
        <v>#REF!</v>
      </c>
      <c r="QB171" s="200" t="e">
        <f>IF($PI171=1,SUMIF(#REF!,$PF171,#REF!),SUMIF(#REF!,$PJ171,#REF!))</f>
        <v>#REF!</v>
      </c>
      <c r="QC171" s="200" t="e">
        <f>IF($PI171=1,SUMIF(#REF!,$PF171,#REF!),SUMIF(#REF!,$PJ171,#REF!))</f>
        <v>#REF!</v>
      </c>
      <c r="QD171" s="57">
        <f t="shared" si="99"/>
        <v>2.1097528531972483</v>
      </c>
      <c r="QE171" s="57">
        <f t="shared" si="100"/>
        <v>2.2734291666666668</v>
      </c>
      <c r="QF171" s="57">
        <f t="shared" ref="QF171:QF234" si="138">($AT171*(1+$AZ171))*(PS171*(1+$PG171)+$PH171)/1000</f>
        <v>2.30375</v>
      </c>
      <c r="QG171" s="57">
        <f t="shared" si="101"/>
        <v>2.044083333333333</v>
      </c>
      <c r="QH171" s="57">
        <f t="shared" si="131"/>
        <v>1.9565645833333332</v>
      </c>
      <c r="QI171" s="57">
        <f t="shared" si="132"/>
        <v>2.6731196759259266</v>
      </c>
      <c r="QJ171" s="57">
        <f>IF(Tabelle2[[#This Row],[Index and Premium Usage]]=1,($AW171*(1+$AZ171))*(PW171*(1+$PG171)+$PH171)/1000,($AW171*(1+$AZ171))*(PW171*(1+$PG171)+$PK171)/1000)</f>
        <v>3.2038473972536559</v>
      </c>
      <c r="QK171" s="57" t="e">
        <f>IF($PI171=1,($AW171*(1+$AY171))*(PX171*(1+$PG171)+$PH171)/1000,($AW171*(1+$AZ171))*(PX171*(1+$PG171)+$PK171+Tabelle2[[#This Row],[Premium VW 2023]])/1000)</f>
        <v>#REF!</v>
      </c>
      <c r="QL171" s="57" t="e">
        <f t="shared" si="133"/>
        <v>#REF!</v>
      </c>
      <c r="QM171" s="57" t="e">
        <f t="shared" si="134"/>
        <v>#REF!</v>
      </c>
      <c r="QN171" s="57" t="e">
        <f t="shared" si="135"/>
        <v>#REF!</v>
      </c>
      <c r="QO171" s="57" t="e">
        <f t="shared" si="136"/>
        <v>#REF!</v>
      </c>
      <c r="QP171" s="57" t="e">
        <f t="shared" si="137"/>
        <v>#REF!</v>
      </c>
    </row>
    <row r="172" spans="1:458" ht="15" customHeight="1">
      <c r="A172" s="94" t="s">
        <v>803</v>
      </c>
      <c r="B172" s="94" t="s">
        <v>87</v>
      </c>
      <c r="C172" s="94" t="s">
        <v>1553</v>
      </c>
      <c r="D172" s="2" t="s">
        <v>108</v>
      </c>
      <c r="E172" s="173" t="s">
        <v>304</v>
      </c>
      <c r="F172" s="2" t="s">
        <v>304</v>
      </c>
      <c r="G172" s="2" t="s">
        <v>304</v>
      </c>
      <c r="H172" s="2" t="s">
        <v>1557</v>
      </c>
      <c r="I172" s="188" t="s">
        <v>102</v>
      </c>
      <c r="J172" s="2" t="s">
        <v>367</v>
      </c>
      <c r="K172" s="94" t="s">
        <v>41</v>
      </c>
      <c r="L172" s="94" t="s">
        <v>1137</v>
      </c>
      <c r="M172" s="2" t="s">
        <v>583</v>
      </c>
      <c r="N172" s="64"/>
      <c r="O172" s="64"/>
      <c r="P172" s="65"/>
      <c r="Q172" s="2"/>
      <c r="R172" s="63"/>
      <c r="S172" s="63"/>
      <c r="T172" s="94" t="s">
        <v>1282</v>
      </c>
      <c r="U172" s="63" t="s">
        <v>38</v>
      </c>
      <c r="V172" s="63"/>
      <c r="W172" s="63"/>
      <c r="X172" s="94"/>
      <c r="Y172" s="63" t="s">
        <v>235</v>
      </c>
      <c r="Z172" s="94" t="s">
        <v>261</v>
      </c>
      <c r="AA172" s="69" t="s">
        <v>584</v>
      </c>
      <c r="AB172" s="64"/>
      <c r="AC172" s="64"/>
      <c r="AD172" s="63"/>
      <c r="AE172" s="63"/>
      <c r="AF172" s="63" t="s">
        <v>119</v>
      </c>
      <c r="AG172" s="2"/>
      <c r="AH172" s="2"/>
      <c r="AI172" s="2"/>
      <c r="AJ172" s="63" t="s">
        <v>120</v>
      </c>
      <c r="AK172" s="66"/>
      <c r="AL172" s="67"/>
      <c r="AM172" s="67"/>
      <c r="AN172" s="67"/>
      <c r="AO172" s="67"/>
      <c r="AP172" s="67">
        <v>1</v>
      </c>
      <c r="AQ172" s="78"/>
      <c r="AR172" s="37">
        <v>1.1599999999999999</v>
      </c>
      <c r="AS172" s="67">
        <v>1.1599999999999999</v>
      </c>
      <c r="AT172" s="67">
        <v>1.1599999999999999</v>
      </c>
      <c r="AU172" s="67">
        <v>1.1599999999999999</v>
      </c>
      <c r="AV172" s="67">
        <v>1.1599999999999999</v>
      </c>
      <c r="AW172" s="33">
        <v>1.1599999999999999</v>
      </c>
      <c r="AX172" s="193"/>
      <c r="AY172" s="36">
        <v>0</v>
      </c>
      <c r="AZ172" s="36">
        <v>0</v>
      </c>
      <c r="BA172" s="97">
        <v>0</v>
      </c>
      <c r="BB172" s="97">
        <v>0</v>
      </c>
      <c r="BC172" s="97">
        <v>0</v>
      </c>
      <c r="BD172" s="97">
        <v>0</v>
      </c>
      <c r="BE172" s="133">
        <v>0</v>
      </c>
      <c r="BF172" s="133">
        <v>0</v>
      </c>
      <c r="BG172" s="133">
        <v>0</v>
      </c>
      <c r="BH172" s="133">
        <v>0</v>
      </c>
      <c r="BI172" s="133">
        <v>0</v>
      </c>
      <c r="BJ172" s="133">
        <v>0</v>
      </c>
      <c r="BK172" s="133">
        <v>0</v>
      </c>
      <c r="BL172" s="133">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5">
        <f>SUM(Tabelle2[[#This Row],[Jan 22 CF]:[Mar 22 CF]])</f>
        <v>0</v>
      </c>
      <c r="CL172" s="95">
        <f>SUM(Tabelle2[[#This Row],[Apr 22 CF]:[Jun 22 CF]])</f>
        <v>0</v>
      </c>
      <c r="CM172" s="95">
        <f>SUM(Tabelle2[[#This Row],[Jul 22 CF]:[Sep 22 CF]])</f>
        <v>0</v>
      </c>
      <c r="CN172" s="95">
        <f>SUM(Tabelle2[[#This Row],[Oct 22 CF]:[Dec 22 CF]])</f>
        <v>0</v>
      </c>
      <c r="CO172" s="95">
        <f>SUM(Tabelle2[[#This Row],[Jan 23 CF]:[Mar 23 CF]])</f>
        <v>0</v>
      </c>
      <c r="CP172" s="95">
        <f>SUM(Tabelle2[[#This Row],[Apr 23 CF]:[Jun 23 CF]])</f>
        <v>0</v>
      </c>
      <c r="CQ172" s="95">
        <f>SUM(Tabelle2[[#This Row],[Jul 23 CF]:[Sep 23 CF]])</f>
        <v>0</v>
      </c>
      <c r="CR172" s="95">
        <f>SUM(Tabelle2[[#This Row],[Oct 23 CF]:[Dec 23 CF]])</f>
        <v>0</v>
      </c>
      <c r="CS172" s="95">
        <f>SUM(Tabelle2[[#This Row],[Jan 24 CF]:[Mar 24 CF]])</f>
        <v>0</v>
      </c>
      <c r="CT172" s="95">
        <f>SUM(Tabelle2[[#This Row],[Apr 24 CF]:[Jun 24 CF]])</f>
        <v>0</v>
      </c>
      <c r="CU172" s="95">
        <f>SUM(Tabelle2[[#This Row],[Jul 24 CF]:[Sep 24 CF]])</f>
        <v>0</v>
      </c>
      <c r="CV172" s="95">
        <f>SUM(Tabelle2[[#This Row],[Oct 24 CF]:[Dec 24 CF]])</f>
        <v>0</v>
      </c>
      <c r="CW172" s="98">
        <v>0</v>
      </c>
      <c r="CX172" s="275">
        <v>0</v>
      </c>
      <c r="CY172" s="98">
        <v>0</v>
      </c>
      <c r="CZ172" s="52">
        <v>0</v>
      </c>
      <c r="DA172" s="52">
        <f>SUM(Tabelle2[[#This Row],[Jan 22 CF]:[Dec 22 CF]])</f>
        <v>0</v>
      </c>
      <c r="DB172" s="98">
        <f>SUM(Tabelle2[[#This Row],[Jan 23 CF]:[Dec 23 CF]])</f>
        <v>0</v>
      </c>
      <c r="DC172" s="98">
        <f>SUM(Tabelle2[[#This Row],[Jan 24 CF]:[Dec 24 CF]])</f>
        <v>0</v>
      </c>
      <c r="DD172" s="98">
        <v>0</v>
      </c>
      <c r="DE172" s="98">
        <v>0</v>
      </c>
      <c r="DF172" s="98">
        <v>0</v>
      </c>
      <c r="DG172" s="98">
        <v>0</v>
      </c>
      <c r="DH172" s="98">
        <v>0</v>
      </c>
      <c r="DI172" s="98">
        <v>0</v>
      </c>
      <c r="DJ172" s="98">
        <v>0</v>
      </c>
      <c r="DK172" s="98">
        <v>0</v>
      </c>
      <c r="DL172" s="98">
        <v>0</v>
      </c>
      <c r="DM172" s="98">
        <v>0</v>
      </c>
      <c r="DN172" s="95"/>
      <c r="DO172" s="95"/>
      <c r="DP172" s="226">
        <v>0.95</v>
      </c>
      <c r="DQ172" s="226">
        <v>0.92500000000000004</v>
      </c>
      <c r="DR172" s="226">
        <v>0.8</v>
      </c>
      <c r="DS172" s="226">
        <v>0.85</v>
      </c>
      <c r="DT172" s="226">
        <v>0.9</v>
      </c>
      <c r="DU172" s="226">
        <v>0.9</v>
      </c>
      <c r="DV172" s="226">
        <v>0.9</v>
      </c>
      <c r="DW172" s="226">
        <v>0.9</v>
      </c>
      <c r="DX172" s="226">
        <v>0.9</v>
      </c>
      <c r="DY172" s="226">
        <v>0.9</v>
      </c>
      <c r="DZ172" s="226">
        <v>0.9</v>
      </c>
      <c r="EA172" s="226">
        <v>0.88</v>
      </c>
      <c r="EB172" s="226">
        <v>0.9</v>
      </c>
      <c r="EC172" s="226">
        <v>0.93</v>
      </c>
      <c r="ED172" s="226">
        <v>0.93</v>
      </c>
      <c r="EE172" s="226">
        <v>0.9</v>
      </c>
      <c r="EF172" s="316">
        <v>0.9</v>
      </c>
      <c r="EG172" s="316">
        <v>0.9</v>
      </c>
      <c r="EH172" s="316">
        <v>0.9</v>
      </c>
      <c r="EI172" s="226">
        <v>0.95</v>
      </c>
      <c r="EJ172" s="226">
        <v>0.95</v>
      </c>
      <c r="EK172" s="226">
        <v>0.95</v>
      </c>
      <c r="EL172" s="226">
        <v>0.97499999999999998</v>
      </c>
      <c r="EM172" s="226">
        <v>0.95</v>
      </c>
      <c r="EN172" s="226">
        <v>0.9</v>
      </c>
      <c r="EO172" s="226">
        <v>0.9</v>
      </c>
      <c r="EP172" s="226">
        <v>0.9</v>
      </c>
      <c r="EQ172" s="226">
        <v>0.9</v>
      </c>
      <c r="ER172" s="226">
        <v>0.9</v>
      </c>
      <c r="ES172" s="226">
        <v>0.9</v>
      </c>
      <c r="ET172" s="226">
        <v>0.9</v>
      </c>
      <c r="EU172" s="226">
        <v>0.9</v>
      </c>
      <c r="EV172" s="226">
        <v>0.9</v>
      </c>
      <c r="EW172" s="226">
        <v>0.9</v>
      </c>
      <c r="EX172" s="226">
        <v>0.9</v>
      </c>
      <c r="EY172" s="226">
        <v>0.9</v>
      </c>
      <c r="EZ172" s="316">
        <v>0.9</v>
      </c>
      <c r="FA172" s="226">
        <v>0.9</v>
      </c>
      <c r="FB172" s="226">
        <v>0.85</v>
      </c>
      <c r="FC172" s="226">
        <v>0.85</v>
      </c>
      <c r="FD172" s="226">
        <v>0.85</v>
      </c>
      <c r="FE172" s="226">
        <v>0.85</v>
      </c>
      <c r="FF172" s="226">
        <v>0.85</v>
      </c>
      <c r="FG172" s="226">
        <v>0.85</v>
      </c>
      <c r="FH172" s="226">
        <v>0.85</v>
      </c>
      <c r="FI172" s="226">
        <v>0.85</v>
      </c>
      <c r="FJ172" s="226">
        <v>0.85</v>
      </c>
      <c r="FK172" s="226">
        <v>0.85</v>
      </c>
      <c r="FL172" s="226">
        <v>0.85</v>
      </c>
      <c r="FM172" s="195">
        <f t="shared" si="114"/>
        <v>0</v>
      </c>
      <c r="FN172" s="195">
        <f t="shared" si="115"/>
        <v>0</v>
      </c>
      <c r="FO172" s="195">
        <f t="shared" si="116"/>
        <v>0</v>
      </c>
      <c r="FP172" s="195">
        <f t="shared" si="117"/>
        <v>0</v>
      </c>
      <c r="FQ172" s="195">
        <f t="shared" si="118"/>
        <v>0</v>
      </c>
      <c r="FR172" s="195">
        <f t="shared" si="119"/>
        <v>0</v>
      </c>
      <c r="FS172" s="195">
        <f t="shared" si="120"/>
        <v>0</v>
      </c>
      <c r="FT172" s="95">
        <f t="shared" si="121"/>
        <v>0</v>
      </c>
      <c r="FU172" s="95">
        <f t="shared" si="122"/>
        <v>0</v>
      </c>
      <c r="FV172" s="95">
        <f t="shared" si="123"/>
        <v>0</v>
      </c>
      <c r="FW172" s="95">
        <f t="shared" si="124"/>
        <v>0</v>
      </c>
      <c r="FX172" s="95">
        <f t="shared" si="125"/>
        <v>0</v>
      </c>
      <c r="FY172" s="95">
        <f t="shared" si="126"/>
        <v>0</v>
      </c>
      <c r="FZ172" s="95">
        <f t="shared" si="127"/>
        <v>0</v>
      </c>
      <c r="GA172" s="95">
        <f t="shared" si="107"/>
        <v>0</v>
      </c>
      <c r="GB172" s="95">
        <f t="shared" si="108"/>
        <v>0</v>
      </c>
      <c r="GC172" s="95">
        <f t="shared" si="109"/>
        <v>0</v>
      </c>
      <c r="GD172" s="95">
        <f t="shared" si="110"/>
        <v>0</v>
      </c>
      <c r="GE172" s="95">
        <f t="shared" si="111"/>
        <v>0</v>
      </c>
      <c r="GF172" s="95">
        <f t="shared" si="112"/>
        <v>0</v>
      </c>
      <c r="GG172" s="95">
        <f t="shared" si="113"/>
        <v>0</v>
      </c>
      <c r="GH172" s="95">
        <f t="shared" si="128"/>
        <v>0</v>
      </c>
      <c r="GI172" s="95">
        <f>BW172*Tabelle2[[#This Row],[Nov 2023 AF]]</f>
        <v>0</v>
      </c>
      <c r="GJ172" s="95">
        <f>BX172*Tabelle2[[#This Row],[Dec 2023 AF]]</f>
        <v>0</v>
      </c>
      <c r="GK172" s="95">
        <f>BY172*Tabelle2[[#This Row],[Jan 2024 AF]]</f>
        <v>0</v>
      </c>
      <c r="GL172" s="95">
        <f>BZ172*Tabelle2[[#This Row],[Feb 2024 AF]]</f>
        <v>0</v>
      </c>
      <c r="GM172" s="95">
        <f>CA172*Tabelle2[[#This Row],[Mar 2024 AF]]</f>
        <v>0</v>
      </c>
      <c r="GN172" s="95">
        <f>CB172*Tabelle2[[#This Row],[Apr 2024 AF]]</f>
        <v>0</v>
      </c>
      <c r="GO172" s="95">
        <f>CC172*Tabelle2[[#This Row],[May 2024 AF]]</f>
        <v>0</v>
      </c>
      <c r="GP172" s="95">
        <f>CD172*Tabelle2[[#This Row],[Jun 2024 AF]]</f>
        <v>0</v>
      </c>
      <c r="GQ172" s="95">
        <f>CE172*Tabelle2[[#This Row],[Jul 2024 AF]]</f>
        <v>0</v>
      </c>
      <c r="GR172" s="95">
        <f>CF172*Tabelle2[[#This Row],[Aug 2024 AF]]</f>
        <v>0</v>
      </c>
      <c r="GS172" s="95">
        <f>CG172*Tabelle2[[#This Row],[Sep 2024 AF]]</f>
        <v>0</v>
      </c>
      <c r="GT172" s="95">
        <f>CH172*Tabelle2[[#This Row],[Oct 2024 AF]]</f>
        <v>0</v>
      </c>
      <c r="GU172" s="95">
        <f>CI172*Tabelle2[[#This Row],[Nov 2024 AF]]</f>
        <v>0</v>
      </c>
      <c r="GV172" s="95">
        <f>CJ172*Tabelle2[[#This Row],[Dec 2024 AF]]</f>
        <v>0</v>
      </c>
      <c r="GW172" s="95">
        <f>SUM(Tabelle2[[#This Row],[Jan 22 NF]:[Mar 22 NF]])</f>
        <v>0</v>
      </c>
      <c r="GX172" s="95">
        <f>SUM(Tabelle2[[#This Row],[Apr 22 NF]:[Jun 22 NF]])</f>
        <v>0</v>
      </c>
      <c r="GY172" s="95">
        <f>SUM(Tabelle2[[#This Row],[Jul 22 NF]:[Sep 22 NF]])</f>
        <v>0</v>
      </c>
      <c r="GZ172" s="95">
        <f>SUM(Tabelle2[[#This Row],[Oct 22 NF]:[Dec 22 NF]])</f>
        <v>0</v>
      </c>
      <c r="HA172" s="98">
        <f>SUM(Tabelle2[[#This Row],[Jan 23 NF]:[Mar 23 NF]])</f>
        <v>0</v>
      </c>
      <c r="HB172" s="98">
        <f>SUM(Tabelle2[[#This Row],[Apr 23 NF]:[Jun 23 NF]])</f>
        <v>0</v>
      </c>
      <c r="HC172" s="98">
        <f>SUM(Tabelle2[[#This Row],[Jul 23 NF]:[Sep 23 NF]])</f>
        <v>0</v>
      </c>
      <c r="HD172" s="98">
        <f>SUM(Tabelle2[[#This Row],[Oct 23 NF]:[Dec 23 NF]])</f>
        <v>0</v>
      </c>
      <c r="HE172" s="95">
        <f>SUM(Tabelle2[[#This Row],[Jan 24 NF]:[Mar 24 NF]])</f>
        <v>0</v>
      </c>
      <c r="HF172" s="98">
        <f>SUM(Tabelle2[[#This Row],[Apr 24 NF]:[Jun 24 NF]])</f>
        <v>0</v>
      </c>
      <c r="HG172" s="98">
        <f>SUM(Tabelle2[[#This Row],[Jul 24 NF]:[Sep 24 NF]])</f>
        <v>0</v>
      </c>
      <c r="HH172" s="98">
        <f>SUM(Tabelle2[[#This Row],[Oct 24 NF]:[Dec 24 NF]])</f>
        <v>0</v>
      </c>
      <c r="HI172" s="95">
        <v>0</v>
      </c>
      <c r="HJ172" s="95">
        <v>0</v>
      </c>
      <c r="HK172" s="95">
        <v>0</v>
      </c>
      <c r="HL172" s="95">
        <v>0</v>
      </c>
      <c r="HM172" s="95">
        <v>0</v>
      </c>
      <c r="HN172" s="95">
        <v>0</v>
      </c>
      <c r="HO172" s="95">
        <v>0</v>
      </c>
      <c r="HP172" s="95">
        <v>0</v>
      </c>
      <c r="HQ172" s="95">
        <v>0</v>
      </c>
      <c r="HR172" s="95">
        <v>0</v>
      </c>
      <c r="HS172" s="95">
        <v>0</v>
      </c>
      <c r="HT172" s="95">
        <v>0</v>
      </c>
      <c r="HU172" s="95">
        <v>0</v>
      </c>
      <c r="HV172" s="98">
        <v>0</v>
      </c>
      <c r="HW172" s="98">
        <v>0</v>
      </c>
      <c r="HX172" s="98">
        <v>0</v>
      </c>
      <c r="HY172" s="98">
        <v>0</v>
      </c>
      <c r="HZ172" s="98">
        <f>SUM(Tabelle2[[#This Row],[Jan 22 NF]:[Dec 22 NF]])</f>
        <v>0</v>
      </c>
      <c r="IA172" s="98">
        <f>SUM(Tabelle2[[#This Row],[Jan 23 NF]:[Dec 23 NF]])</f>
        <v>0</v>
      </c>
      <c r="IB172" s="98">
        <f>SUM(Tabelle2[[#This Row],[Jan 24 NF]:[Dec 24 NF]])</f>
        <v>0</v>
      </c>
      <c r="IC172" s="98">
        <f>IFERROR(Tabelle2[[#This Row],[2025 CF]]*Tabelle2[[#This Row],[2025 AF]],0)</f>
        <v>0</v>
      </c>
      <c r="ID172" s="98">
        <f>IFERROR(Tabelle2[[#This Row],[2026 CF]]*Tabelle2[[#This Row],[2026 AF]],0)</f>
        <v>0</v>
      </c>
      <c r="IE172" s="98">
        <f>IFERROR(Tabelle2[[#This Row],[2027 CF]]*Tabelle2[[#This Row],[2027 AF]],0)</f>
        <v>0</v>
      </c>
      <c r="IF172" s="98">
        <f>IFERROR(Tabelle2[[#This Row],[2028 CF]]*Tabelle2[[#This Row],[2028 AF]],0)</f>
        <v>0</v>
      </c>
      <c r="IG172" s="98">
        <f>IFERROR(Tabelle2[[#This Row],[2029 CF]]*Tabelle2[[#This Row],[2029 AF]],0)</f>
        <v>0</v>
      </c>
      <c r="IH172" s="98">
        <f>IFERROR(Tabelle2[[#This Row],[2030 CF]]*Tabelle2[[#This Row],[2030 AF]],0)</f>
        <v>0</v>
      </c>
      <c r="II172" s="98">
        <f>IFERROR(Tabelle2[[#This Row],[2031 CF]]*Tabelle2[[#This Row],[2031 AF]],0)</f>
        <v>0</v>
      </c>
      <c r="IJ172" s="98">
        <f>IFERROR(Tabelle2[[#This Row],[2032 CF]]*Tabelle2[[#This Row],[2032 AF]],0)</f>
        <v>0</v>
      </c>
      <c r="IK172" s="98">
        <f>IFERROR(Tabelle2[[#This Row],[2033 CF]]*Tabelle2[[#This Row],[2033 AF]],0)</f>
        <v>0</v>
      </c>
      <c r="IL172" s="98">
        <f>IFERROR(Tabelle2[[#This Row],[2034 CF]]*Tabelle2[[#This Row],[2034 AF]],0)</f>
        <v>0</v>
      </c>
      <c r="IM172" s="98">
        <f>IFERROR(Tabelle2[[#This Row],[2035 CF]]*Tabelle2[[#This Row],[2035 AF]],0)</f>
        <v>0</v>
      </c>
      <c r="IN172" s="51">
        <v>0</v>
      </c>
      <c r="IO172" s="51">
        <v>0</v>
      </c>
      <c r="IP172" s="51">
        <v>0</v>
      </c>
      <c r="IQ172" s="51">
        <v>0</v>
      </c>
      <c r="IR172" s="51">
        <v>0</v>
      </c>
      <c r="IS172" s="51">
        <v>0</v>
      </c>
      <c r="IT172" s="51">
        <v>0</v>
      </c>
      <c r="IU172" s="51">
        <v>0</v>
      </c>
      <c r="IV172" s="51">
        <v>0</v>
      </c>
      <c r="IW172" s="51">
        <v>0</v>
      </c>
      <c r="IX172" s="51">
        <v>0</v>
      </c>
      <c r="IY172" s="51">
        <v>0</v>
      </c>
      <c r="IZ172" s="199">
        <v>0</v>
      </c>
      <c r="JA172" s="199">
        <v>0</v>
      </c>
      <c r="JB172" s="199">
        <v>0</v>
      </c>
      <c r="JC172" s="199">
        <v>0</v>
      </c>
      <c r="JD172" s="199">
        <v>0</v>
      </c>
      <c r="JE172" s="196">
        <v>0</v>
      </c>
      <c r="JF172" s="196">
        <v>0</v>
      </c>
      <c r="JG172" s="196">
        <v>0</v>
      </c>
      <c r="JH172" s="196">
        <v>0</v>
      </c>
      <c r="JI172" s="196">
        <v>0</v>
      </c>
      <c r="JJ172" s="196">
        <v>0</v>
      </c>
      <c r="JK172" s="196">
        <v>0</v>
      </c>
      <c r="JL172" s="196">
        <v>0</v>
      </c>
      <c r="JM172" s="196">
        <v>0</v>
      </c>
      <c r="JN172" s="196">
        <v>0</v>
      </c>
      <c r="JO172" s="196">
        <v>0</v>
      </c>
      <c r="JP172" s="196">
        <v>0</v>
      </c>
      <c r="JQ172" s="196">
        <f>SUM(Tabelle2[[#This Row],[Jan-23B]:[Mar-23B]])</f>
        <v>0</v>
      </c>
      <c r="JR172" s="196">
        <f>SUM(Tabelle2[[#This Row],[Apr-23B]:[Jun-23B]])</f>
        <v>0</v>
      </c>
      <c r="JS172" s="196">
        <f>SUM(Tabelle2[[#This Row],[Jul-23B]:[Sep-23B]])</f>
        <v>0</v>
      </c>
      <c r="JT172" s="196">
        <f>SUM(Tabelle2[[#This Row],[Oct-23B]:[Dec-23B]])</f>
        <v>0</v>
      </c>
      <c r="JU172" s="196">
        <f>SUM(Tabelle2[[#This Row],[1Q23 B1]:[4Q23 B]])</f>
        <v>0</v>
      </c>
      <c r="JV172" s="196">
        <v>0</v>
      </c>
      <c r="JW172" s="196">
        <v>0</v>
      </c>
      <c r="JX172" s="196">
        <v>0</v>
      </c>
      <c r="JY172" s="196">
        <v>0</v>
      </c>
      <c r="JZ172" s="196">
        <v>0</v>
      </c>
      <c r="KA172" s="196">
        <v>0</v>
      </c>
      <c r="KB172" s="196">
        <v>0</v>
      </c>
      <c r="KC172" s="196">
        <v>0</v>
      </c>
      <c r="KD172" s="196">
        <v>0</v>
      </c>
      <c r="KE172" s="196">
        <v>0</v>
      </c>
      <c r="KF172" s="196" t="str">
        <f>IF(SUM(Tabelle2[[#This Row],[2018 NF]:[2028 NF]],Tabelle2[[#This Row],[2023 B]])&gt;0,"yes","no")</f>
        <v>no</v>
      </c>
      <c r="KG172" s="196">
        <f>IFERROR(INDEX(Tabelle2[[#Headers],[2005 NF]:[2034 NF]],MATCH(TRUE,INDEX(Tabelle2[[#This Row],[2005 NF]:[2034 NF]]&gt;1000,),0)),0)</f>
        <v>0</v>
      </c>
      <c r="KH172" s="196">
        <f>IFERROR(LOOKUP(2,1/(Tabelle2[[#This Row],[2005 NF]:[2035 NF]]&gt;1000),Tabelle2[[#Headers],[2005 NF]:[2035 NF]]),0)</f>
        <v>0</v>
      </c>
      <c r="KI172" s="196">
        <f>SUM(Tabelle2[[#This Row],[Jan 23 NF]:[Mar 23 NF]])</f>
        <v>0</v>
      </c>
      <c r="KJ172" s="196">
        <f>SUM(Tabelle2[[#This Row],[Jan-23B]:[Mar-23B]])</f>
        <v>0</v>
      </c>
      <c r="KK172" s="52">
        <v>0</v>
      </c>
      <c r="KL172" s="52">
        <v>0</v>
      </c>
      <c r="KM172" s="52">
        <v>0</v>
      </c>
      <c r="KN172" s="52">
        <v>0</v>
      </c>
      <c r="KO172" s="52">
        <v>0</v>
      </c>
      <c r="KP172" s="52">
        <v>0</v>
      </c>
      <c r="KQ172" s="52">
        <v>0</v>
      </c>
      <c r="KR172" s="52">
        <v>0</v>
      </c>
      <c r="KS172" s="52">
        <v>0</v>
      </c>
      <c r="KT172" s="52">
        <v>0</v>
      </c>
      <c r="KU172" s="52">
        <v>0</v>
      </c>
      <c r="KV172" s="52">
        <v>0</v>
      </c>
      <c r="KW172" s="52">
        <v>0</v>
      </c>
      <c r="KX172" s="52">
        <v>0</v>
      </c>
      <c r="KY172" s="52">
        <v>0</v>
      </c>
      <c r="KZ172" s="52">
        <v>0</v>
      </c>
      <c r="LA172" s="52" t="e">
        <f>$AV172*2.204623/#REF!*$AP172*Tabelle2[[#This Row],[May 23 NF]]</f>
        <v>#REF!</v>
      </c>
      <c r="LB172" s="52" t="e">
        <f>$AV172*2.204623/#REF!*$AP172*Tabelle2[[#This Row],[Jun 23 NF]]</f>
        <v>#REF!</v>
      </c>
      <c r="LC172" s="52" t="e">
        <f>$AV172*2.204623/#REF!*$AP172*Tabelle2[[#This Row],[Jul 23 NF]]</f>
        <v>#REF!</v>
      </c>
      <c r="LD172" s="52" t="e">
        <f>$AV172*2.204623/#REF!*$AP172*Tabelle2[[#This Row],[Aug 23 NF]]</f>
        <v>#REF!</v>
      </c>
      <c r="LE172" s="52" t="e">
        <f>$AV172*2.204623/#REF!*$AP172*Tabelle2[[#This Row],[Sep 23 NF]]</f>
        <v>#REF!</v>
      </c>
      <c r="LF172" s="52" t="e">
        <f>$AV172*2.204623/#REF!*$AP172*Tabelle2[[#This Row],[Oct 23 NF]]</f>
        <v>#REF!</v>
      </c>
      <c r="LG172" s="52" t="e">
        <f>$AV172*2.204623/#REF!*$AP172*Tabelle2[[#This Row],[Nov 23 NF]]</f>
        <v>#REF!</v>
      </c>
      <c r="LH172" s="52" t="e">
        <f>$AV172*2.204623/#REF!*$AP172*Tabelle2[[#This Row],[Dec 23 NF]]</f>
        <v>#REF!</v>
      </c>
      <c r="LI172" s="52" t="e">
        <f>$AV172*2.204623/#REF!*$AP172*Tabelle2[[#This Row],[Jan 24 NF]]</f>
        <v>#REF!</v>
      </c>
      <c r="LJ172" s="52" t="e">
        <f>$AV172*2.204623/#REF!*$AP172*Tabelle2[[#This Row],[Feb 24 NF]]</f>
        <v>#REF!</v>
      </c>
      <c r="LK172" s="52" t="e">
        <f>$AV172*2.204623/#REF!*$AP172*Tabelle2[[#This Row],[Mar 24 NF]]</f>
        <v>#REF!</v>
      </c>
      <c r="LL172" s="52" t="e">
        <f>$AV172*2.204623/#REF!*$AP172*Tabelle2[[#This Row],[Apr 24 NF]]</f>
        <v>#REF!</v>
      </c>
      <c r="LM172" s="52" t="e">
        <f>$AV172*2.204623/#REF!*$AP172*Tabelle2[[#This Row],[May 24 NF]]</f>
        <v>#REF!</v>
      </c>
      <c r="LN172" s="52" t="e">
        <f>$AV172*2.204623/#REF!*$AP172*Tabelle2[[#This Row],[Jun 24 NF]]</f>
        <v>#REF!</v>
      </c>
      <c r="LO172" s="52" t="e">
        <f>$AV172*2.204623/#REF!*$AP172*Tabelle2[[#This Row],[Jul 24 NF]]</f>
        <v>#REF!</v>
      </c>
      <c r="LP172" s="52" t="e">
        <f>$AV172*2.204623/#REF!*$AP172*Tabelle2[[#This Row],[Aug 24 NF]]</f>
        <v>#REF!</v>
      </c>
      <c r="LQ172" s="52" t="e">
        <f>$AV172*2.204623/#REF!*$AP172*Tabelle2[[#This Row],[Sep 24 NF]]</f>
        <v>#REF!</v>
      </c>
      <c r="LR172" s="52" t="e">
        <f>$AV172*2.204623/#REF!*$AP172*Tabelle2[[#This Row],[Oct 24 NF]]</f>
        <v>#REF!</v>
      </c>
      <c r="LS172" s="52" t="e">
        <f>$AV172*2.204623/#REF!*$AP172*Tabelle2[[#This Row],[Nov 24 NF]]</f>
        <v>#REF!</v>
      </c>
      <c r="LT172" s="52" t="e">
        <f>$AV172*2.204623/#REF!*$AP172*Tabelle2[[#This Row],[Dec 24 NF]]</f>
        <v>#REF!</v>
      </c>
      <c r="LU172" s="198">
        <f>SUM(Tabelle2[[#This Row],[Jan 22 EV]:[Mar 22 EV]])</f>
        <v>0</v>
      </c>
      <c r="LV172" s="198">
        <f>SUM(Tabelle2[[#This Row],[Apr 22 EV]:[Jun 22 EV]])</f>
        <v>0</v>
      </c>
      <c r="LW172" s="198">
        <f>SUM(Tabelle2[[#This Row],[Jul 22 EV]:[Sep 22 EV]])</f>
        <v>0</v>
      </c>
      <c r="LX172" s="198">
        <f>SUM(Tabelle2[[#This Row],[Oct 22 EV]:[Dec 22 EV]])</f>
        <v>0</v>
      </c>
      <c r="LY172" s="198">
        <f>SUM(Tabelle2[[#This Row],[Jan 23 EV]:[Mar 23 EV]])</f>
        <v>0</v>
      </c>
      <c r="LZ172" s="198" t="e">
        <f>SUM(Tabelle2[[#This Row],[Apr 23 EV]:[Jun 23 EV]])</f>
        <v>#REF!</v>
      </c>
      <c r="MA172" s="198" t="e">
        <f>SUM(Tabelle2[[#This Row],[Jul 23 EV]:[Sep 23 EV]])</f>
        <v>#REF!</v>
      </c>
      <c r="MB172" s="198" t="e">
        <f>SUM(Tabelle2[[#This Row],[Oct 23 EV]:[Dec 23 EV]])</f>
        <v>#REF!</v>
      </c>
      <c r="MC172" s="198" t="e">
        <f>SUM(Tabelle2[[#This Row],[Jan 24 EV]:[Mar 24 EV]])</f>
        <v>#REF!</v>
      </c>
      <c r="MD172" s="198" t="e">
        <f>SUM(Tabelle2[[#This Row],[Apr 24 EV]:[Jun 24 EV]])</f>
        <v>#REF!</v>
      </c>
      <c r="ME172" s="198" t="e">
        <f>SUM(Tabelle2[[#This Row],[Jul 24 EV]:[Sep 24 EV]])</f>
        <v>#REF!</v>
      </c>
      <c r="MF172" s="198" t="e">
        <f>SUM(Tabelle2[[#This Row],[Oct 24 EV]:[Dec 24 EV]])</f>
        <v>#REF!</v>
      </c>
      <c r="MG172" s="68">
        <v>0</v>
      </c>
      <c r="MH172" s="68">
        <v>0</v>
      </c>
      <c r="MI172" s="68">
        <v>0</v>
      </c>
      <c r="MJ172" s="68">
        <v>0</v>
      </c>
      <c r="MK172" s="68">
        <v>0</v>
      </c>
      <c r="ML172" s="68">
        <v>0</v>
      </c>
      <c r="MM172" s="68">
        <v>0</v>
      </c>
      <c r="MN172" s="68">
        <v>0</v>
      </c>
      <c r="MO172" s="68">
        <v>0</v>
      </c>
      <c r="MP172" s="98">
        <v>0</v>
      </c>
      <c r="MQ172" s="98" t="e">
        <f>$AS172*2.204623/#REF!*$AP172*HU172</f>
        <v>#REF!</v>
      </c>
      <c r="MR172" s="98" t="e">
        <f>$AT172*2.204623/#REF!*$AP172*HV172</f>
        <v>#REF!</v>
      </c>
      <c r="MS172" s="98">
        <v>0</v>
      </c>
      <c r="MT172" s="98">
        <v>0</v>
      </c>
      <c r="MU172" s="98">
        <v>0</v>
      </c>
      <c r="MV172" s="98">
        <f>SUM(Tabelle2[[#This Row],[Jan 22 EV]:[Dec 22 EV]])</f>
        <v>0</v>
      </c>
      <c r="MW172" s="98" t="e">
        <f>SUM(Tabelle2[[#This Row],[Jan 23 EV]:[Dec 23 EV]])</f>
        <v>#REF!</v>
      </c>
      <c r="MX172" s="98" t="e">
        <f>SUM(Tabelle2[[#This Row],[Jan 24 EV]:[Dec 24 EV]])</f>
        <v>#REF!</v>
      </c>
      <c r="MY172" s="98">
        <f t="shared" ref="MY172:MY235" si="139">$AV172*2.204623/30*$AP172*IC172</f>
        <v>0</v>
      </c>
      <c r="MZ172" s="98">
        <f t="shared" ref="MZ172:MZ235" si="140">$AV172*2.204623/30*$AP172*ID172</f>
        <v>0</v>
      </c>
      <c r="NA172" s="98">
        <f t="shared" ref="NA172:NA235" si="141">$AV172*2.204623/30*$AP172*IE172</f>
        <v>0</v>
      </c>
      <c r="NB172" s="98">
        <f t="shared" ref="NB172:NB235" si="142">$AV172*2.204623/30*$AP172*IF172</f>
        <v>0</v>
      </c>
      <c r="NC172" s="52">
        <v>0</v>
      </c>
      <c r="ND172" s="52">
        <v>0</v>
      </c>
      <c r="NE172" s="52">
        <v>0</v>
      </c>
      <c r="NF172" s="52">
        <v>0</v>
      </c>
      <c r="NG172" s="52">
        <v>0</v>
      </c>
      <c r="NH172" s="52">
        <v>0</v>
      </c>
      <c r="NI172" s="52">
        <v>0</v>
      </c>
      <c r="NJ172" s="52">
        <v>0</v>
      </c>
      <c r="NK172" s="52">
        <v>0</v>
      </c>
      <c r="NL172" s="52">
        <v>0</v>
      </c>
      <c r="NM172" s="52">
        <v>0</v>
      </c>
      <c r="NN172" s="52">
        <v>0</v>
      </c>
      <c r="NO172" s="198">
        <f t="shared" si="102"/>
        <v>0</v>
      </c>
      <c r="NP172" s="198">
        <f t="shared" si="103"/>
        <v>0</v>
      </c>
      <c r="NQ172" s="198">
        <f t="shared" si="104"/>
        <v>0</v>
      </c>
      <c r="NR172" s="198">
        <f t="shared" si="105"/>
        <v>0</v>
      </c>
      <c r="NS172" s="198">
        <f t="shared" si="106"/>
        <v>0</v>
      </c>
      <c r="NT172" s="198">
        <v>0</v>
      </c>
      <c r="NU172" s="198">
        <v>0</v>
      </c>
      <c r="NV172" s="198">
        <v>0</v>
      </c>
      <c r="NW172" s="198">
        <v>0</v>
      </c>
      <c r="NX172" s="198">
        <v>0</v>
      </c>
      <c r="NY172" s="198">
        <v>0</v>
      </c>
      <c r="NZ172" s="198">
        <v>0</v>
      </c>
      <c r="OA172" s="198">
        <v>0</v>
      </c>
      <c r="OB172" s="198">
        <v>0</v>
      </c>
      <c r="OC172" s="198">
        <v>0</v>
      </c>
      <c r="OD172" s="198">
        <v>0</v>
      </c>
      <c r="OE172" s="198">
        <v>0</v>
      </c>
      <c r="OF172" s="198">
        <f>SUM(Tabelle2[[#This Row],[Jan 23 B EV]:[Mar 23 B EV]])</f>
        <v>0</v>
      </c>
      <c r="OG172" s="198">
        <f>SUM(Tabelle2[[#This Row],[Apr 23 B EV]:[Jun 23 B EV]])</f>
        <v>0</v>
      </c>
      <c r="OH172" s="198">
        <f>SUM(Tabelle2[[#This Row],[Jul 23 B EV]:[Sep 23 B EV]])</f>
        <v>0</v>
      </c>
      <c r="OI172" s="198">
        <f>SUM(Tabelle2[[#This Row],[Oct 23 B EV]:[Dec 23 B EV]])</f>
        <v>0</v>
      </c>
      <c r="OJ172" s="198">
        <f>SUM(Tabelle2[[#This Row],[Jan 23 B EV]:[Dec 23 B EV]])</f>
        <v>0</v>
      </c>
      <c r="OK172" s="68"/>
      <c r="OL172" s="68"/>
      <c r="OM172" s="43" t="s">
        <v>959</v>
      </c>
      <c r="ON172" s="43" t="s">
        <v>975</v>
      </c>
      <c r="OO172" s="43">
        <v>0</v>
      </c>
      <c r="OP172" s="43">
        <v>0</v>
      </c>
      <c r="OQ172" s="68"/>
      <c r="OR172" s="68"/>
      <c r="OS172" s="68"/>
      <c r="OT172" s="68"/>
      <c r="OU172" s="68"/>
      <c r="OV172" s="68"/>
      <c r="OW172" s="68"/>
      <c r="OX172" s="198">
        <v>0</v>
      </c>
      <c r="OY172" s="198">
        <v>0</v>
      </c>
      <c r="OZ172" s="198">
        <v>0</v>
      </c>
      <c r="PA172" s="198">
        <v>0</v>
      </c>
      <c r="PB172" s="353">
        <v>0</v>
      </c>
      <c r="PC172" s="49" t="s">
        <v>57</v>
      </c>
      <c r="PD172" s="341" t="s">
        <v>162</v>
      </c>
      <c r="PE172" s="3" t="s">
        <v>159</v>
      </c>
      <c r="PF172" s="341" t="s">
        <v>45</v>
      </c>
      <c r="PG172" s="342">
        <v>0</v>
      </c>
      <c r="PH172" s="341">
        <v>0</v>
      </c>
      <c r="PI172" s="30">
        <v>1</v>
      </c>
      <c r="PJ172" s="30" t="s">
        <v>45</v>
      </c>
      <c r="PK172" s="30">
        <v>0</v>
      </c>
      <c r="PL172" s="30"/>
      <c r="PM172" s="334"/>
      <c r="PN172" s="341" t="s">
        <v>980</v>
      </c>
      <c r="PO172" s="334" t="s">
        <v>43</v>
      </c>
      <c r="PP172" s="200">
        <v>2407.8740082170316</v>
      </c>
      <c r="PQ172" s="56">
        <v>2220.7924770497352</v>
      </c>
      <c r="PR172" s="56">
        <v>2393.0833333333335</v>
      </c>
      <c r="PS172" s="56">
        <v>2425</v>
      </c>
      <c r="PT172" s="200">
        <v>2151.6666666666665</v>
      </c>
      <c r="PU172" s="200">
        <v>2059.5416666666665</v>
      </c>
      <c r="PV172" s="200">
        <v>2813.8101851851857</v>
      </c>
      <c r="PW172" s="200">
        <v>3372.4709444775326</v>
      </c>
      <c r="PX172" s="200" t="e">
        <f>IF($PI172=1,SUMIF(#REF!,$PF172,#REF!),SUMIF(#REF!,$PJ172,#REF!))</f>
        <v>#REF!</v>
      </c>
      <c r="PY172" s="200" t="e">
        <f>IF($PI172=1,SUMIF(#REF!,$PF172,#REF!),SUMIF(#REF!,$PJ172,#REF!))</f>
        <v>#REF!</v>
      </c>
      <c r="PZ172" s="200" t="e">
        <f>IF($PI172=1,SUMIF(#REF!,$PF172,#REF!),SUMIF(#REF!,$PJ172,#REF!))</f>
        <v>#REF!</v>
      </c>
      <c r="QA172" s="200" t="e">
        <f>IF($PI172=1,SUMIF(#REF!,$PF172,#REF!),SUMIF(#REF!,$PJ172,#REF!))</f>
        <v>#REF!</v>
      </c>
      <c r="QB172" s="200" t="e">
        <f>IF($PI172=1,SUMIF(#REF!,$PF172,#REF!),SUMIF(#REF!,$PJ172,#REF!))</f>
        <v>#REF!</v>
      </c>
      <c r="QC172" s="200" t="e">
        <f>IF($PI172=1,SUMIF(#REF!,$PF172,#REF!),SUMIF(#REF!,$PJ172,#REF!))</f>
        <v>#REF!</v>
      </c>
      <c r="QD172" s="57">
        <f t="shared" si="99"/>
        <v>2.5761192733776923</v>
      </c>
      <c r="QE172" s="57">
        <f t="shared" si="100"/>
        <v>2.7759766666666663</v>
      </c>
      <c r="QF172" s="57">
        <f t="shared" si="138"/>
        <v>2.8130000000000002</v>
      </c>
      <c r="QG172" s="57">
        <f t="shared" si="101"/>
        <v>2.4959333333333329</v>
      </c>
      <c r="QH172" s="57">
        <f t="shared" si="131"/>
        <v>2.3890683333333333</v>
      </c>
      <c r="QI172" s="57">
        <f t="shared" si="132"/>
        <v>3.264019814814815</v>
      </c>
      <c r="QJ172" s="57">
        <f>IF(Tabelle2[[#This Row],[Index and Premium Usage]]=1,($AW172*(1+$AZ172))*(PW172*(1+$PG172)+$PH172)/1000,($AW172*(1+$AZ172))*(PW172*(1+$PG172)+$PK172)/1000)</f>
        <v>3.9120662955939376</v>
      </c>
      <c r="QK172" s="57" t="e">
        <f>IF($PI172=1,($AW172*(1+$AY172))*(PX172*(1+$PG172)+$PH172)/1000,($AW172*(1+$AZ172))*(PX172*(1+$PG172)+$PK172+Tabelle2[[#This Row],[Premium VW 2023]])/1000)</f>
        <v>#REF!</v>
      </c>
      <c r="QL172" s="57" t="e">
        <f t="shared" si="133"/>
        <v>#REF!</v>
      </c>
      <c r="QM172" s="57" t="e">
        <f t="shared" si="134"/>
        <v>#REF!</v>
      </c>
      <c r="QN172" s="57" t="e">
        <f t="shared" si="135"/>
        <v>#REF!</v>
      </c>
      <c r="QO172" s="57" t="e">
        <f t="shared" si="136"/>
        <v>#REF!</v>
      </c>
      <c r="QP172" s="57" t="e">
        <f t="shared" si="137"/>
        <v>#REF!</v>
      </c>
    </row>
    <row r="173" spans="1:458" ht="15" customHeight="1">
      <c r="A173" s="94" t="s">
        <v>804</v>
      </c>
      <c r="B173" s="94" t="s">
        <v>87</v>
      </c>
      <c r="C173" s="94" t="s">
        <v>1553</v>
      </c>
      <c r="D173" s="2" t="s">
        <v>108</v>
      </c>
      <c r="E173" s="173" t="s">
        <v>304</v>
      </c>
      <c r="F173" s="2" t="s">
        <v>304</v>
      </c>
      <c r="G173" s="2" t="s">
        <v>304</v>
      </c>
      <c r="H173" s="2" t="s">
        <v>1557</v>
      </c>
      <c r="I173" s="188" t="s">
        <v>102</v>
      </c>
      <c r="J173" s="2" t="s">
        <v>367</v>
      </c>
      <c r="K173" s="94" t="s">
        <v>41</v>
      </c>
      <c r="L173" s="94" t="s">
        <v>1137</v>
      </c>
      <c r="M173" s="2" t="s">
        <v>585</v>
      </c>
      <c r="N173" s="64"/>
      <c r="O173" s="64"/>
      <c r="P173" s="65"/>
      <c r="Q173" s="2"/>
      <c r="R173" s="63"/>
      <c r="S173" s="63"/>
      <c r="T173" s="94" t="s">
        <v>1282</v>
      </c>
      <c r="U173" s="63" t="s">
        <v>38</v>
      </c>
      <c r="V173" s="63"/>
      <c r="W173" s="63"/>
      <c r="X173" s="94"/>
      <c r="Y173" s="63" t="s">
        <v>235</v>
      </c>
      <c r="Z173" s="94" t="s">
        <v>261</v>
      </c>
      <c r="AA173" s="69" t="s">
        <v>586</v>
      </c>
      <c r="AB173" s="64"/>
      <c r="AC173" s="64"/>
      <c r="AD173" s="63"/>
      <c r="AE173" s="63"/>
      <c r="AF173" s="63" t="s">
        <v>119</v>
      </c>
      <c r="AG173" s="2"/>
      <c r="AH173" s="2"/>
      <c r="AI173" s="2"/>
      <c r="AJ173" s="63" t="s">
        <v>120</v>
      </c>
      <c r="AK173" s="66"/>
      <c r="AL173" s="67"/>
      <c r="AM173" s="67"/>
      <c r="AN173" s="67"/>
      <c r="AO173" s="67"/>
      <c r="AP173" s="67">
        <v>1</v>
      </c>
      <c r="AQ173" s="42"/>
      <c r="AR173" s="37">
        <v>0.77</v>
      </c>
      <c r="AS173" s="67">
        <v>0.77</v>
      </c>
      <c r="AT173" s="67">
        <v>0.77</v>
      </c>
      <c r="AU173" s="67">
        <v>0.77</v>
      </c>
      <c r="AV173" s="67">
        <v>0.77</v>
      </c>
      <c r="AW173" s="33">
        <v>0.77</v>
      </c>
      <c r="AX173" s="193"/>
      <c r="AY173" s="36">
        <v>0</v>
      </c>
      <c r="AZ173" s="36">
        <v>0</v>
      </c>
      <c r="BA173" s="97">
        <v>0</v>
      </c>
      <c r="BB173" s="97">
        <v>0</v>
      </c>
      <c r="BC173" s="97">
        <v>0</v>
      </c>
      <c r="BD173" s="97">
        <v>0</v>
      </c>
      <c r="BE173" s="133">
        <v>0</v>
      </c>
      <c r="BF173" s="133">
        <v>0</v>
      </c>
      <c r="BG173" s="133">
        <v>0</v>
      </c>
      <c r="BH173" s="133">
        <v>0</v>
      </c>
      <c r="BI173" s="133">
        <v>0</v>
      </c>
      <c r="BJ173" s="133">
        <v>0</v>
      </c>
      <c r="BK173" s="133">
        <v>0</v>
      </c>
      <c r="BL173" s="133">
        <v>0</v>
      </c>
      <c r="BM173" s="96">
        <v>0</v>
      </c>
      <c r="BN173" s="96">
        <v>0</v>
      </c>
      <c r="BO173" s="96">
        <v>0</v>
      </c>
      <c r="BP173" s="96">
        <v>0</v>
      </c>
      <c r="BQ173" s="96">
        <v>0</v>
      </c>
      <c r="BR173" s="96">
        <v>0</v>
      </c>
      <c r="BS173" s="96">
        <v>0</v>
      </c>
      <c r="BT173" s="96">
        <v>0</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5">
        <f>SUM(Tabelle2[[#This Row],[Jan 22 CF]:[Mar 22 CF]])</f>
        <v>0</v>
      </c>
      <c r="CL173" s="95">
        <f>SUM(Tabelle2[[#This Row],[Apr 22 CF]:[Jun 22 CF]])</f>
        <v>0</v>
      </c>
      <c r="CM173" s="95">
        <f>SUM(Tabelle2[[#This Row],[Jul 22 CF]:[Sep 22 CF]])</f>
        <v>0</v>
      </c>
      <c r="CN173" s="95">
        <f>SUM(Tabelle2[[#This Row],[Oct 22 CF]:[Dec 22 CF]])</f>
        <v>0</v>
      </c>
      <c r="CO173" s="95">
        <f>SUM(Tabelle2[[#This Row],[Jan 23 CF]:[Mar 23 CF]])</f>
        <v>0</v>
      </c>
      <c r="CP173" s="95">
        <f>SUM(Tabelle2[[#This Row],[Apr 23 CF]:[Jun 23 CF]])</f>
        <v>0</v>
      </c>
      <c r="CQ173" s="95">
        <f>SUM(Tabelle2[[#This Row],[Jul 23 CF]:[Sep 23 CF]])</f>
        <v>0</v>
      </c>
      <c r="CR173" s="95">
        <f>SUM(Tabelle2[[#This Row],[Oct 23 CF]:[Dec 23 CF]])</f>
        <v>0</v>
      </c>
      <c r="CS173" s="95">
        <f>SUM(Tabelle2[[#This Row],[Jan 24 CF]:[Mar 24 CF]])</f>
        <v>0</v>
      </c>
      <c r="CT173" s="95">
        <f>SUM(Tabelle2[[#This Row],[Apr 24 CF]:[Jun 24 CF]])</f>
        <v>0</v>
      </c>
      <c r="CU173" s="95">
        <f>SUM(Tabelle2[[#This Row],[Jul 24 CF]:[Sep 24 CF]])</f>
        <v>0</v>
      </c>
      <c r="CV173" s="95">
        <f>SUM(Tabelle2[[#This Row],[Oct 24 CF]:[Dec 24 CF]])</f>
        <v>0</v>
      </c>
      <c r="CW173" s="98">
        <v>0</v>
      </c>
      <c r="CX173" s="275">
        <v>0</v>
      </c>
      <c r="CY173" s="98">
        <v>0</v>
      </c>
      <c r="CZ173" s="52">
        <v>0</v>
      </c>
      <c r="DA173" s="52">
        <f>SUM(Tabelle2[[#This Row],[Jan 22 CF]:[Dec 22 CF]])</f>
        <v>0</v>
      </c>
      <c r="DB173" s="98">
        <f>SUM(Tabelle2[[#This Row],[Jan 23 CF]:[Dec 23 CF]])</f>
        <v>0</v>
      </c>
      <c r="DC173" s="98">
        <f>SUM(Tabelle2[[#This Row],[Jan 24 CF]:[Dec 24 CF]])</f>
        <v>0</v>
      </c>
      <c r="DD173" s="98">
        <v>0</v>
      </c>
      <c r="DE173" s="98">
        <v>0</v>
      </c>
      <c r="DF173" s="98">
        <v>0</v>
      </c>
      <c r="DG173" s="98">
        <v>0</v>
      </c>
      <c r="DH173" s="98">
        <v>0</v>
      </c>
      <c r="DI173" s="98">
        <v>0</v>
      </c>
      <c r="DJ173" s="98">
        <v>0</v>
      </c>
      <c r="DK173" s="98">
        <v>0</v>
      </c>
      <c r="DL173" s="98">
        <v>0</v>
      </c>
      <c r="DM173" s="98">
        <v>0</v>
      </c>
      <c r="DN173" s="95"/>
      <c r="DO173" s="95"/>
      <c r="DP173" s="226">
        <v>0.95</v>
      </c>
      <c r="DQ173" s="226">
        <v>0.92500000000000004</v>
      </c>
      <c r="DR173" s="226">
        <v>0.8</v>
      </c>
      <c r="DS173" s="226">
        <v>0.85</v>
      </c>
      <c r="DT173" s="226">
        <v>0.9</v>
      </c>
      <c r="DU173" s="226">
        <v>0.9</v>
      </c>
      <c r="DV173" s="226">
        <v>0.9</v>
      </c>
      <c r="DW173" s="226">
        <v>0.9</v>
      </c>
      <c r="DX173" s="226">
        <v>0.9</v>
      </c>
      <c r="DY173" s="226">
        <v>0.9</v>
      </c>
      <c r="DZ173" s="226">
        <v>0.9</v>
      </c>
      <c r="EA173" s="226">
        <v>0.88</v>
      </c>
      <c r="EB173" s="226">
        <v>0.9</v>
      </c>
      <c r="EC173" s="226">
        <v>0.93</v>
      </c>
      <c r="ED173" s="226">
        <v>0.93</v>
      </c>
      <c r="EE173" s="226">
        <v>0.9</v>
      </c>
      <c r="EF173" s="316">
        <v>0.9</v>
      </c>
      <c r="EG173" s="316">
        <v>0.9</v>
      </c>
      <c r="EH173" s="316">
        <v>0.9</v>
      </c>
      <c r="EI173" s="226">
        <v>0.95</v>
      </c>
      <c r="EJ173" s="226">
        <v>0.95</v>
      </c>
      <c r="EK173" s="226">
        <v>0.95</v>
      </c>
      <c r="EL173" s="226">
        <v>0.97499999999999998</v>
      </c>
      <c r="EM173" s="226">
        <v>0.95</v>
      </c>
      <c r="EN173" s="226">
        <v>0.9</v>
      </c>
      <c r="EO173" s="226">
        <v>0.9</v>
      </c>
      <c r="EP173" s="226">
        <v>0.9</v>
      </c>
      <c r="EQ173" s="226">
        <v>0.9</v>
      </c>
      <c r="ER173" s="226">
        <v>0.9</v>
      </c>
      <c r="ES173" s="226">
        <v>0.9</v>
      </c>
      <c r="ET173" s="226">
        <v>0.9</v>
      </c>
      <c r="EU173" s="226">
        <v>0.9</v>
      </c>
      <c r="EV173" s="226">
        <v>0.9</v>
      </c>
      <c r="EW173" s="226">
        <v>0.9</v>
      </c>
      <c r="EX173" s="226">
        <v>0.9</v>
      </c>
      <c r="EY173" s="226">
        <v>0.9</v>
      </c>
      <c r="EZ173" s="316">
        <v>0.9</v>
      </c>
      <c r="FA173" s="226">
        <v>0.9</v>
      </c>
      <c r="FB173" s="226">
        <v>0.85</v>
      </c>
      <c r="FC173" s="226">
        <v>0.85</v>
      </c>
      <c r="FD173" s="226">
        <v>0.85</v>
      </c>
      <c r="FE173" s="226">
        <v>0.85</v>
      </c>
      <c r="FF173" s="226">
        <v>0.85</v>
      </c>
      <c r="FG173" s="226">
        <v>0.85</v>
      </c>
      <c r="FH173" s="226">
        <v>0.85</v>
      </c>
      <c r="FI173" s="226">
        <v>0.85</v>
      </c>
      <c r="FJ173" s="226">
        <v>0.85</v>
      </c>
      <c r="FK173" s="226">
        <v>0.85</v>
      </c>
      <c r="FL173" s="226">
        <v>0.85</v>
      </c>
      <c r="FM173" s="195">
        <f t="shared" si="114"/>
        <v>0</v>
      </c>
      <c r="FN173" s="195">
        <f t="shared" si="115"/>
        <v>0</v>
      </c>
      <c r="FO173" s="195">
        <f t="shared" si="116"/>
        <v>0</v>
      </c>
      <c r="FP173" s="195">
        <f t="shared" si="117"/>
        <v>0</v>
      </c>
      <c r="FQ173" s="195">
        <f t="shared" si="118"/>
        <v>0</v>
      </c>
      <c r="FR173" s="195">
        <f t="shared" si="119"/>
        <v>0</v>
      </c>
      <c r="FS173" s="195">
        <f t="shared" si="120"/>
        <v>0</v>
      </c>
      <c r="FT173" s="95">
        <f t="shared" si="121"/>
        <v>0</v>
      </c>
      <c r="FU173" s="95">
        <f t="shared" si="122"/>
        <v>0</v>
      </c>
      <c r="FV173" s="95">
        <f t="shared" si="123"/>
        <v>0</v>
      </c>
      <c r="FW173" s="95">
        <f t="shared" si="124"/>
        <v>0</v>
      </c>
      <c r="FX173" s="95">
        <f t="shared" si="125"/>
        <v>0</v>
      </c>
      <c r="FY173" s="95">
        <f t="shared" si="126"/>
        <v>0</v>
      </c>
      <c r="FZ173" s="95">
        <f t="shared" si="127"/>
        <v>0</v>
      </c>
      <c r="GA173" s="95">
        <f t="shared" si="107"/>
        <v>0</v>
      </c>
      <c r="GB173" s="95">
        <f t="shared" si="108"/>
        <v>0</v>
      </c>
      <c r="GC173" s="95">
        <f t="shared" si="109"/>
        <v>0</v>
      </c>
      <c r="GD173" s="95">
        <f t="shared" si="110"/>
        <v>0</v>
      </c>
      <c r="GE173" s="95">
        <f t="shared" si="111"/>
        <v>0</v>
      </c>
      <c r="GF173" s="95">
        <f t="shared" si="112"/>
        <v>0</v>
      </c>
      <c r="GG173" s="95">
        <f t="shared" si="113"/>
        <v>0</v>
      </c>
      <c r="GH173" s="95">
        <f t="shared" si="128"/>
        <v>0</v>
      </c>
      <c r="GI173" s="95">
        <f>BW173*Tabelle2[[#This Row],[Nov 2023 AF]]</f>
        <v>0</v>
      </c>
      <c r="GJ173" s="95">
        <f>BX173*Tabelle2[[#This Row],[Dec 2023 AF]]</f>
        <v>0</v>
      </c>
      <c r="GK173" s="95">
        <f>BY173*Tabelle2[[#This Row],[Jan 2024 AF]]</f>
        <v>0</v>
      </c>
      <c r="GL173" s="95">
        <f>BZ173*Tabelle2[[#This Row],[Feb 2024 AF]]</f>
        <v>0</v>
      </c>
      <c r="GM173" s="95">
        <f>CA173*Tabelle2[[#This Row],[Mar 2024 AF]]</f>
        <v>0</v>
      </c>
      <c r="GN173" s="95">
        <f>CB173*Tabelle2[[#This Row],[Apr 2024 AF]]</f>
        <v>0</v>
      </c>
      <c r="GO173" s="95">
        <f>CC173*Tabelle2[[#This Row],[May 2024 AF]]</f>
        <v>0</v>
      </c>
      <c r="GP173" s="95">
        <f>CD173*Tabelle2[[#This Row],[Jun 2024 AF]]</f>
        <v>0</v>
      </c>
      <c r="GQ173" s="95">
        <f>CE173*Tabelle2[[#This Row],[Jul 2024 AF]]</f>
        <v>0</v>
      </c>
      <c r="GR173" s="95">
        <f>CF173*Tabelle2[[#This Row],[Aug 2024 AF]]</f>
        <v>0</v>
      </c>
      <c r="GS173" s="95">
        <f>CG173*Tabelle2[[#This Row],[Sep 2024 AF]]</f>
        <v>0</v>
      </c>
      <c r="GT173" s="95">
        <f>CH173*Tabelle2[[#This Row],[Oct 2024 AF]]</f>
        <v>0</v>
      </c>
      <c r="GU173" s="95">
        <f>CI173*Tabelle2[[#This Row],[Nov 2024 AF]]</f>
        <v>0</v>
      </c>
      <c r="GV173" s="95">
        <f>CJ173*Tabelle2[[#This Row],[Dec 2024 AF]]</f>
        <v>0</v>
      </c>
      <c r="GW173" s="95">
        <f>SUM(Tabelle2[[#This Row],[Jan 22 NF]:[Mar 22 NF]])</f>
        <v>0</v>
      </c>
      <c r="GX173" s="95">
        <f>SUM(Tabelle2[[#This Row],[Apr 22 NF]:[Jun 22 NF]])</f>
        <v>0</v>
      </c>
      <c r="GY173" s="95">
        <f>SUM(Tabelle2[[#This Row],[Jul 22 NF]:[Sep 22 NF]])</f>
        <v>0</v>
      </c>
      <c r="GZ173" s="95">
        <f>SUM(Tabelle2[[#This Row],[Oct 22 NF]:[Dec 22 NF]])</f>
        <v>0</v>
      </c>
      <c r="HA173" s="98">
        <f>SUM(Tabelle2[[#This Row],[Jan 23 NF]:[Mar 23 NF]])</f>
        <v>0</v>
      </c>
      <c r="HB173" s="98">
        <f>SUM(Tabelle2[[#This Row],[Apr 23 NF]:[Jun 23 NF]])</f>
        <v>0</v>
      </c>
      <c r="HC173" s="98">
        <f>SUM(Tabelle2[[#This Row],[Jul 23 NF]:[Sep 23 NF]])</f>
        <v>0</v>
      </c>
      <c r="HD173" s="98">
        <f>SUM(Tabelle2[[#This Row],[Oct 23 NF]:[Dec 23 NF]])</f>
        <v>0</v>
      </c>
      <c r="HE173" s="95">
        <f>SUM(Tabelle2[[#This Row],[Jan 24 NF]:[Mar 24 NF]])</f>
        <v>0</v>
      </c>
      <c r="HF173" s="98">
        <f>SUM(Tabelle2[[#This Row],[Apr 24 NF]:[Jun 24 NF]])</f>
        <v>0</v>
      </c>
      <c r="HG173" s="98">
        <f>SUM(Tabelle2[[#This Row],[Jul 24 NF]:[Sep 24 NF]])</f>
        <v>0</v>
      </c>
      <c r="HH173" s="98">
        <f>SUM(Tabelle2[[#This Row],[Oct 24 NF]:[Dec 24 NF]])</f>
        <v>0</v>
      </c>
      <c r="HI173" s="95">
        <v>0</v>
      </c>
      <c r="HJ173" s="95">
        <v>0</v>
      </c>
      <c r="HK173" s="95">
        <v>0</v>
      </c>
      <c r="HL173" s="95">
        <v>0</v>
      </c>
      <c r="HM173" s="95">
        <v>0</v>
      </c>
      <c r="HN173" s="95">
        <v>0</v>
      </c>
      <c r="HO173" s="95">
        <v>0</v>
      </c>
      <c r="HP173" s="95">
        <v>0</v>
      </c>
      <c r="HQ173" s="95">
        <v>0</v>
      </c>
      <c r="HR173" s="95">
        <v>0</v>
      </c>
      <c r="HS173" s="95">
        <v>0</v>
      </c>
      <c r="HT173" s="95">
        <v>0</v>
      </c>
      <c r="HU173" s="95">
        <v>0</v>
      </c>
      <c r="HV173" s="98">
        <v>0</v>
      </c>
      <c r="HW173" s="98">
        <v>0</v>
      </c>
      <c r="HX173" s="98">
        <v>0</v>
      </c>
      <c r="HY173" s="98">
        <v>0</v>
      </c>
      <c r="HZ173" s="98">
        <f>SUM(Tabelle2[[#This Row],[Jan 22 NF]:[Dec 22 NF]])</f>
        <v>0</v>
      </c>
      <c r="IA173" s="98">
        <f>SUM(Tabelle2[[#This Row],[Jan 23 NF]:[Dec 23 NF]])</f>
        <v>0</v>
      </c>
      <c r="IB173" s="98">
        <f>SUM(Tabelle2[[#This Row],[Jan 24 NF]:[Dec 24 NF]])</f>
        <v>0</v>
      </c>
      <c r="IC173" s="98">
        <f>IFERROR(Tabelle2[[#This Row],[2025 CF]]*Tabelle2[[#This Row],[2025 AF]],0)</f>
        <v>0</v>
      </c>
      <c r="ID173" s="98">
        <f>IFERROR(Tabelle2[[#This Row],[2026 CF]]*Tabelle2[[#This Row],[2026 AF]],0)</f>
        <v>0</v>
      </c>
      <c r="IE173" s="98">
        <f>IFERROR(Tabelle2[[#This Row],[2027 CF]]*Tabelle2[[#This Row],[2027 AF]],0)</f>
        <v>0</v>
      </c>
      <c r="IF173" s="98">
        <f>IFERROR(Tabelle2[[#This Row],[2028 CF]]*Tabelle2[[#This Row],[2028 AF]],0)</f>
        <v>0</v>
      </c>
      <c r="IG173" s="98">
        <f>IFERROR(Tabelle2[[#This Row],[2029 CF]]*Tabelle2[[#This Row],[2029 AF]],0)</f>
        <v>0</v>
      </c>
      <c r="IH173" s="98">
        <f>IFERROR(Tabelle2[[#This Row],[2030 CF]]*Tabelle2[[#This Row],[2030 AF]],0)</f>
        <v>0</v>
      </c>
      <c r="II173" s="98">
        <f>IFERROR(Tabelle2[[#This Row],[2031 CF]]*Tabelle2[[#This Row],[2031 AF]],0)</f>
        <v>0</v>
      </c>
      <c r="IJ173" s="98">
        <f>IFERROR(Tabelle2[[#This Row],[2032 CF]]*Tabelle2[[#This Row],[2032 AF]],0)</f>
        <v>0</v>
      </c>
      <c r="IK173" s="98">
        <f>IFERROR(Tabelle2[[#This Row],[2033 CF]]*Tabelle2[[#This Row],[2033 AF]],0)</f>
        <v>0</v>
      </c>
      <c r="IL173" s="98">
        <f>IFERROR(Tabelle2[[#This Row],[2034 CF]]*Tabelle2[[#This Row],[2034 AF]],0)</f>
        <v>0</v>
      </c>
      <c r="IM173" s="98">
        <f>IFERROR(Tabelle2[[#This Row],[2035 CF]]*Tabelle2[[#This Row],[2035 AF]],0)</f>
        <v>0</v>
      </c>
      <c r="IN173" s="51">
        <v>0</v>
      </c>
      <c r="IO173" s="51">
        <v>0</v>
      </c>
      <c r="IP173" s="51">
        <v>0</v>
      </c>
      <c r="IQ173" s="51">
        <v>0</v>
      </c>
      <c r="IR173" s="51">
        <v>0</v>
      </c>
      <c r="IS173" s="51">
        <v>0</v>
      </c>
      <c r="IT173" s="51">
        <v>0</v>
      </c>
      <c r="IU173" s="51">
        <v>0</v>
      </c>
      <c r="IV173" s="51">
        <v>0</v>
      </c>
      <c r="IW173" s="51">
        <v>0</v>
      </c>
      <c r="IX173" s="51">
        <v>0</v>
      </c>
      <c r="IY173" s="51">
        <v>0</v>
      </c>
      <c r="IZ173" s="199">
        <v>0</v>
      </c>
      <c r="JA173" s="199">
        <v>0</v>
      </c>
      <c r="JB173" s="199">
        <v>0</v>
      </c>
      <c r="JC173" s="199">
        <v>0</v>
      </c>
      <c r="JD173" s="199">
        <v>0</v>
      </c>
      <c r="JE173" s="196">
        <v>0</v>
      </c>
      <c r="JF173" s="196">
        <v>0</v>
      </c>
      <c r="JG173" s="196">
        <v>0</v>
      </c>
      <c r="JH173" s="196">
        <v>0</v>
      </c>
      <c r="JI173" s="196">
        <v>0</v>
      </c>
      <c r="JJ173" s="196">
        <v>0</v>
      </c>
      <c r="JK173" s="196">
        <v>0</v>
      </c>
      <c r="JL173" s="196">
        <v>0</v>
      </c>
      <c r="JM173" s="196">
        <v>0</v>
      </c>
      <c r="JN173" s="196">
        <v>0</v>
      </c>
      <c r="JO173" s="196">
        <v>0</v>
      </c>
      <c r="JP173" s="196">
        <v>0</v>
      </c>
      <c r="JQ173" s="196">
        <f>SUM(Tabelle2[[#This Row],[Jan-23B]:[Mar-23B]])</f>
        <v>0</v>
      </c>
      <c r="JR173" s="196">
        <f>SUM(Tabelle2[[#This Row],[Apr-23B]:[Jun-23B]])</f>
        <v>0</v>
      </c>
      <c r="JS173" s="196">
        <f>SUM(Tabelle2[[#This Row],[Jul-23B]:[Sep-23B]])</f>
        <v>0</v>
      </c>
      <c r="JT173" s="196">
        <f>SUM(Tabelle2[[#This Row],[Oct-23B]:[Dec-23B]])</f>
        <v>0</v>
      </c>
      <c r="JU173" s="196">
        <f>SUM(Tabelle2[[#This Row],[1Q23 B1]:[4Q23 B]])</f>
        <v>0</v>
      </c>
      <c r="JV173" s="196">
        <v>0</v>
      </c>
      <c r="JW173" s="196">
        <v>0</v>
      </c>
      <c r="JX173" s="196">
        <v>0</v>
      </c>
      <c r="JY173" s="196">
        <v>0</v>
      </c>
      <c r="JZ173" s="196">
        <v>0</v>
      </c>
      <c r="KA173" s="196">
        <v>0</v>
      </c>
      <c r="KB173" s="196">
        <v>0</v>
      </c>
      <c r="KC173" s="196">
        <v>0</v>
      </c>
      <c r="KD173" s="196">
        <v>0</v>
      </c>
      <c r="KE173" s="196">
        <v>0</v>
      </c>
      <c r="KF173" s="196" t="str">
        <f>IF(SUM(Tabelle2[[#This Row],[2018 NF]:[2028 NF]],Tabelle2[[#This Row],[2023 B]])&gt;0,"yes","no")</f>
        <v>no</v>
      </c>
      <c r="KG173" s="196">
        <f>IFERROR(INDEX(Tabelle2[[#Headers],[2005 NF]:[2034 NF]],MATCH(TRUE,INDEX(Tabelle2[[#This Row],[2005 NF]:[2034 NF]]&gt;1000,),0)),0)</f>
        <v>0</v>
      </c>
      <c r="KH173" s="196">
        <f>IFERROR(LOOKUP(2,1/(Tabelle2[[#This Row],[2005 NF]:[2035 NF]]&gt;1000),Tabelle2[[#Headers],[2005 NF]:[2035 NF]]),0)</f>
        <v>0</v>
      </c>
      <c r="KI173" s="196">
        <f>SUM(Tabelle2[[#This Row],[Jan 23 NF]:[Mar 23 NF]])</f>
        <v>0</v>
      </c>
      <c r="KJ173" s="196">
        <f>SUM(Tabelle2[[#This Row],[Jan-23B]:[Mar-23B]])</f>
        <v>0</v>
      </c>
      <c r="KK173" s="52">
        <v>0</v>
      </c>
      <c r="KL173" s="52">
        <v>0</v>
      </c>
      <c r="KM173" s="52">
        <v>0</v>
      </c>
      <c r="KN173" s="52">
        <v>0</v>
      </c>
      <c r="KO173" s="52">
        <v>0</v>
      </c>
      <c r="KP173" s="52">
        <v>0</v>
      </c>
      <c r="KQ173" s="52">
        <v>0</v>
      </c>
      <c r="KR173" s="52">
        <v>0</v>
      </c>
      <c r="KS173" s="52">
        <v>0</v>
      </c>
      <c r="KT173" s="52">
        <v>0</v>
      </c>
      <c r="KU173" s="52">
        <v>0</v>
      </c>
      <c r="KV173" s="52">
        <v>0</v>
      </c>
      <c r="KW173" s="52">
        <v>0</v>
      </c>
      <c r="KX173" s="52">
        <v>0</v>
      </c>
      <c r="KY173" s="52">
        <v>0</v>
      </c>
      <c r="KZ173" s="52">
        <v>0</v>
      </c>
      <c r="LA173" s="52" t="e">
        <f>$AV173*2.204623/#REF!*$AP173*Tabelle2[[#This Row],[May 23 NF]]</f>
        <v>#REF!</v>
      </c>
      <c r="LB173" s="52" t="e">
        <f>$AV173*2.204623/#REF!*$AP173*Tabelle2[[#This Row],[Jun 23 NF]]</f>
        <v>#REF!</v>
      </c>
      <c r="LC173" s="52" t="e">
        <f>$AV173*2.204623/#REF!*$AP173*Tabelle2[[#This Row],[Jul 23 NF]]</f>
        <v>#REF!</v>
      </c>
      <c r="LD173" s="52" t="e">
        <f>$AV173*2.204623/#REF!*$AP173*Tabelle2[[#This Row],[Aug 23 NF]]</f>
        <v>#REF!</v>
      </c>
      <c r="LE173" s="52" t="e">
        <f>$AV173*2.204623/#REF!*$AP173*Tabelle2[[#This Row],[Sep 23 NF]]</f>
        <v>#REF!</v>
      </c>
      <c r="LF173" s="52" t="e">
        <f>$AV173*2.204623/#REF!*$AP173*Tabelle2[[#This Row],[Oct 23 NF]]</f>
        <v>#REF!</v>
      </c>
      <c r="LG173" s="52" t="e">
        <f>$AV173*2.204623/#REF!*$AP173*Tabelle2[[#This Row],[Nov 23 NF]]</f>
        <v>#REF!</v>
      </c>
      <c r="LH173" s="52" t="e">
        <f>$AV173*2.204623/#REF!*$AP173*Tabelle2[[#This Row],[Dec 23 NF]]</f>
        <v>#REF!</v>
      </c>
      <c r="LI173" s="52" t="e">
        <f>$AV173*2.204623/#REF!*$AP173*Tabelle2[[#This Row],[Jan 24 NF]]</f>
        <v>#REF!</v>
      </c>
      <c r="LJ173" s="52" t="e">
        <f>$AV173*2.204623/#REF!*$AP173*Tabelle2[[#This Row],[Feb 24 NF]]</f>
        <v>#REF!</v>
      </c>
      <c r="LK173" s="52" t="e">
        <f>$AV173*2.204623/#REF!*$AP173*Tabelle2[[#This Row],[Mar 24 NF]]</f>
        <v>#REF!</v>
      </c>
      <c r="LL173" s="52" t="e">
        <f>$AV173*2.204623/#REF!*$AP173*Tabelle2[[#This Row],[Apr 24 NF]]</f>
        <v>#REF!</v>
      </c>
      <c r="LM173" s="52" t="e">
        <f>$AV173*2.204623/#REF!*$AP173*Tabelle2[[#This Row],[May 24 NF]]</f>
        <v>#REF!</v>
      </c>
      <c r="LN173" s="52" t="e">
        <f>$AV173*2.204623/#REF!*$AP173*Tabelle2[[#This Row],[Jun 24 NF]]</f>
        <v>#REF!</v>
      </c>
      <c r="LO173" s="52" t="e">
        <f>$AV173*2.204623/#REF!*$AP173*Tabelle2[[#This Row],[Jul 24 NF]]</f>
        <v>#REF!</v>
      </c>
      <c r="LP173" s="52" t="e">
        <f>$AV173*2.204623/#REF!*$AP173*Tabelle2[[#This Row],[Aug 24 NF]]</f>
        <v>#REF!</v>
      </c>
      <c r="LQ173" s="52" t="e">
        <f>$AV173*2.204623/#REF!*$AP173*Tabelle2[[#This Row],[Sep 24 NF]]</f>
        <v>#REF!</v>
      </c>
      <c r="LR173" s="52" t="e">
        <f>$AV173*2.204623/#REF!*$AP173*Tabelle2[[#This Row],[Oct 24 NF]]</f>
        <v>#REF!</v>
      </c>
      <c r="LS173" s="52" t="e">
        <f>$AV173*2.204623/#REF!*$AP173*Tabelle2[[#This Row],[Nov 24 NF]]</f>
        <v>#REF!</v>
      </c>
      <c r="LT173" s="52" t="e">
        <f>$AV173*2.204623/#REF!*$AP173*Tabelle2[[#This Row],[Dec 24 NF]]</f>
        <v>#REF!</v>
      </c>
      <c r="LU173" s="198">
        <f>SUM(Tabelle2[[#This Row],[Jan 22 EV]:[Mar 22 EV]])</f>
        <v>0</v>
      </c>
      <c r="LV173" s="198">
        <f>SUM(Tabelle2[[#This Row],[Apr 22 EV]:[Jun 22 EV]])</f>
        <v>0</v>
      </c>
      <c r="LW173" s="198">
        <f>SUM(Tabelle2[[#This Row],[Jul 22 EV]:[Sep 22 EV]])</f>
        <v>0</v>
      </c>
      <c r="LX173" s="198">
        <f>SUM(Tabelle2[[#This Row],[Oct 22 EV]:[Dec 22 EV]])</f>
        <v>0</v>
      </c>
      <c r="LY173" s="198">
        <f>SUM(Tabelle2[[#This Row],[Jan 23 EV]:[Mar 23 EV]])</f>
        <v>0</v>
      </c>
      <c r="LZ173" s="198" t="e">
        <f>SUM(Tabelle2[[#This Row],[Apr 23 EV]:[Jun 23 EV]])</f>
        <v>#REF!</v>
      </c>
      <c r="MA173" s="198" t="e">
        <f>SUM(Tabelle2[[#This Row],[Jul 23 EV]:[Sep 23 EV]])</f>
        <v>#REF!</v>
      </c>
      <c r="MB173" s="198" t="e">
        <f>SUM(Tabelle2[[#This Row],[Oct 23 EV]:[Dec 23 EV]])</f>
        <v>#REF!</v>
      </c>
      <c r="MC173" s="198" t="e">
        <f>SUM(Tabelle2[[#This Row],[Jan 24 EV]:[Mar 24 EV]])</f>
        <v>#REF!</v>
      </c>
      <c r="MD173" s="198" t="e">
        <f>SUM(Tabelle2[[#This Row],[Apr 24 EV]:[Jun 24 EV]])</f>
        <v>#REF!</v>
      </c>
      <c r="ME173" s="198" t="e">
        <f>SUM(Tabelle2[[#This Row],[Jul 24 EV]:[Sep 24 EV]])</f>
        <v>#REF!</v>
      </c>
      <c r="MF173" s="198" t="e">
        <f>SUM(Tabelle2[[#This Row],[Oct 24 EV]:[Dec 24 EV]])</f>
        <v>#REF!</v>
      </c>
      <c r="MG173" s="68">
        <v>0</v>
      </c>
      <c r="MH173" s="68">
        <v>0</v>
      </c>
      <c r="MI173" s="68">
        <v>0</v>
      </c>
      <c r="MJ173" s="68">
        <v>0</v>
      </c>
      <c r="MK173" s="68">
        <v>0</v>
      </c>
      <c r="ML173" s="68">
        <v>0</v>
      </c>
      <c r="MM173" s="68">
        <v>0</v>
      </c>
      <c r="MN173" s="68">
        <v>0</v>
      </c>
      <c r="MO173" s="68">
        <v>0</v>
      </c>
      <c r="MP173" s="98">
        <v>0</v>
      </c>
      <c r="MQ173" s="98" t="e">
        <f>$AS173*2.204623/#REF!*$AP173*HU173</f>
        <v>#REF!</v>
      </c>
      <c r="MR173" s="98" t="e">
        <f>$AT173*2.204623/#REF!*$AP173*HV173</f>
        <v>#REF!</v>
      </c>
      <c r="MS173" s="98">
        <v>0</v>
      </c>
      <c r="MT173" s="98">
        <v>0</v>
      </c>
      <c r="MU173" s="98">
        <v>0</v>
      </c>
      <c r="MV173" s="98">
        <f>SUM(Tabelle2[[#This Row],[Jan 22 EV]:[Dec 22 EV]])</f>
        <v>0</v>
      </c>
      <c r="MW173" s="98" t="e">
        <f>SUM(Tabelle2[[#This Row],[Jan 23 EV]:[Dec 23 EV]])</f>
        <v>#REF!</v>
      </c>
      <c r="MX173" s="98" t="e">
        <f>SUM(Tabelle2[[#This Row],[Jan 24 EV]:[Dec 24 EV]])</f>
        <v>#REF!</v>
      </c>
      <c r="MY173" s="98">
        <f t="shared" si="139"/>
        <v>0</v>
      </c>
      <c r="MZ173" s="98">
        <f t="shared" si="140"/>
        <v>0</v>
      </c>
      <c r="NA173" s="98">
        <f t="shared" si="141"/>
        <v>0</v>
      </c>
      <c r="NB173" s="98">
        <f t="shared" si="142"/>
        <v>0</v>
      </c>
      <c r="NC173" s="52">
        <v>0</v>
      </c>
      <c r="ND173" s="52">
        <v>0</v>
      </c>
      <c r="NE173" s="52">
        <v>0</v>
      </c>
      <c r="NF173" s="52">
        <v>0</v>
      </c>
      <c r="NG173" s="52">
        <v>0</v>
      </c>
      <c r="NH173" s="52">
        <v>0</v>
      </c>
      <c r="NI173" s="52">
        <v>0</v>
      </c>
      <c r="NJ173" s="52">
        <v>0</v>
      </c>
      <c r="NK173" s="52">
        <v>0</v>
      </c>
      <c r="NL173" s="52">
        <v>0</v>
      </c>
      <c r="NM173" s="52">
        <v>0</v>
      </c>
      <c r="NN173" s="52">
        <v>0</v>
      </c>
      <c r="NO173" s="198">
        <f t="shared" si="102"/>
        <v>0</v>
      </c>
      <c r="NP173" s="198">
        <f t="shared" si="103"/>
        <v>0</v>
      </c>
      <c r="NQ173" s="198">
        <f t="shared" si="104"/>
        <v>0</v>
      </c>
      <c r="NR173" s="198">
        <f t="shared" si="105"/>
        <v>0</v>
      </c>
      <c r="NS173" s="198">
        <f t="shared" si="106"/>
        <v>0</v>
      </c>
      <c r="NT173" s="198">
        <v>0</v>
      </c>
      <c r="NU173" s="198">
        <v>0</v>
      </c>
      <c r="NV173" s="198">
        <v>0</v>
      </c>
      <c r="NW173" s="198">
        <v>0</v>
      </c>
      <c r="NX173" s="198">
        <v>0</v>
      </c>
      <c r="NY173" s="198">
        <v>0</v>
      </c>
      <c r="NZ173" s="198">
        <v>0</v>
      </c>
      <c r="OA173" s="198">
        <v>0</v>
      </c>
      <c r="OB173" s="198">
        <v>0</v>
      </c>
      <c r="OC173" s="198">
        <v>0</v>
      </c>
      <c r="OD173" s="198">
        <v>0</v>
      </c>
      <c r="OE173" s="198">
        <v>0</v>
      </c>
      <c r="OF173" s="198">
        <f>SUM(Tabelle2[[#This Row],[Jan 23 B EV]:[Mar 23 B EV]])</f>
        <v>0</v>
      </c>
      <c r="OG173" s="198">
        <f>SUM(Tabelle2[[#This Row],[Apr 23 B EV]:[Jun 23 B EV]])</f>
        <v>0</v>
      </c>
      <c r="OH173" s="198">
        <f>SUM(Tabelle2[[#This Row],[Jul 23 B EV]:[Sep 23 B EV]])</f>
        <v>0</v>
      </c>
      <c r="OI173" s="198">
        <f>SUM(Tabelle2[[#This Row],[Oct 23 B EV]:[Dec 23 B EV]])</f>
        <v>0</v>
      </c>
      <c r="OJ173" s="198">
        <f>SUM(Tabelle2[[#This Row],[Jan 23 B EV]:[Dec 23 B EV]])</f>
        <v>0</v>
      </c>
      <c r="OK173" s="68"/>
      <c r="OL173" s="68"/>
      <c r="OM173" s="43" t="s">
        <v>959</v>
      </c>
      <c r="ON173" s="43" t="s">
        <v>975</v>
      </c>
      <c r="OO173" s="43">
        <v>0</v>
      </c>
      <c r="OP173" s="43">
        <v>0</v>
      </c>
      <c r="OQ173" s="68"/>
      <c r="OR173" s="68"/>
      <c r="OS173" s="68"/>
      <c r="OT173" s="68"/>
      <c r="OU173" s="68"/>
      <c r="OV173" s="68"/>
      <c r="OW173" s="68"/>
      <c r="OX173" s="198">
        <v>0</v>
      </c>
      <c r="OY173" s="198">
        <v>0</v>
      </c>
      <c r="OZ173" s="198">
        <v>0</v>
      </c>
      <c r="PA173" s="198">
        <v>0</v>
      </c>
      <c r="PB173" s="353">
        <v>0</v>
      </c>
      <c r="PC173" s="49" t="s">
        <v>57</v>
      </c>
      <c r="PD173" s="341" t="s">
        <v>162</v>
      </c>
      <c r="PE173" s="3" t="s">
        <v>159</v>
      </c>
      <c r="PF173" s="341" t="s">
        <v>184</v>
      </c>
      <c r="PG173" s="342">
        <v>0</v>
      </c>
      <c r="PH173" s="341">
        <v>0</v>
      </c>
      <c r="PI173" s="30">
        <v>1</v>
      </c>
      <c r="PJ173" s="30" t="s">
        <v>184</v>
      </c>
      <c r="PK173" s="30">
        <v>0</v>
      </c>
      <c r="PL173" s="30"/>
      <c r="PM173" s="334"/>
      <c r="PN173" s="341">
        <v>0</v>
      </c>
      <c r="PO173" s="334" t="s">
        <v>43</v>
      </c>
      <c r="PP173" s="200">
        <v>1853.1784943461187</v>
      </c>
      <c r="PQ173" s="56">
        <v>1679.5846313274626</v>
      </c>
      <c r="PR173" s="56">
        <v>1794.9232968607714</v>
      </c>
      <c r="PS173" s="56">
        <v>1785.9007771451679</v>
      </c>
      <c r="PT173" s="200">
        <v>1412.4560199401053</v>
      </c>
      <c r="PU173" s="200">
        <v>1420.766332400392</v>
      </c>
      <c r="PV173" s="200">
        <v>0</v>
      </c>
      <c r="PW173" s="200">
        <v>0</v>
      </c>
      <c r="PX173" s="200" t="e">
        <f>IF($PI173=1,SUMIF(#REF!,$PF173,#REF!),SUMIF(#REF!,$PJ173,#REF!))</f>
        <v>#REF!</v>
      </c>
      <c r="PY173" s="200" t="e">
        <f>IF($PI173=1,SUMIF(#REF!,$PF173,#REF!),SUMIF(#REF!,$PJ173,#REF!))</f>
        <v>#REF!</v>
      </c>
      <c r="PZ173" s="200" t="e">
        <f>IF($PI173=1,SUMIF(#REF!,$PF173,#REF!),SUMIF(#REF!,$PJ173,#REF!))</f>
        <v>#REF!</v>
      </c>
      <c r="QA173" s="200" t="e">
        <f>IF($PI173=1,SUMIF(#REF!,$PF173,#REF!),SUMIF(#REF!,$PJ173,#REF!))</f>
        <v>#REF!</v>
      </c>
      <c r="QB173" s="200" t="e">
        <f>IF($PI173=1,SUMIF(#REF!,$PF173,#REF!),SUMIF(#REF!,$PJ173,#REF!))</f>
        <v>#REF!</v>
      </c>
      <c r="QC173" s="200" t="e">
        <f>IF($PI173=1,SUMIF(#REF!,$PF173,#REF!),SUMIF(#REF!,$PJ173,#REF!))</f>
        <v>#REF!</v>
      </c>
      <c r="QD173" s="57">
        <f t="shared" si="99"/>
        <v>1.2932801661221462</v>
      </c>
      <c r="QE173" s="57">
        <f t="shared" si="100"/>
        <v>1.382090938582794</v>
      </c>
      <c r="QF173" s="57">
        <f t="shared" si="138"/>
        <v>1.3751435984017795</v>
      </c>
      <c r="QG173" s="57">
        <f t="shared" si="101"/>
        <v>1.0875911353538812</v>
      </c>
      <c r="QH173" s="57">
        <f t="shared" si="131"/>
        <v>1.0939900759483019</v>
      </c>
      <c r="QI173" s="57">
        <f t="shared" si="132"/>
        <v>0</v>
      </c>
      <c r="QJ173" s="57">
        <f>IF(Tabelle2[[#This Row],[Index and Premium Usage]]=1,($AW173*(1+$AZ173))*(PW173*(1+$PG173)+$PH173)/1000,($AW173*(1+$AZ173))*(PW173*(1+$PG173)+$PK173)/1000)</f>
        <v>0</v>
      </c>
      <c r="QK173" s="57" t="e">
        <f>IF($PI173=1,($AW173*(1+$AY173))*(PX173*(1+$PG173)+$PH173)/1000,($AW173*(1+$AZ173))*(PX173*(1+$PG173)+$PK173+Tabelle2[[#This Row],[Premium VW 2023]])/1000)</f>
        <v>#REF!</v>
      </c>
      <c r="QL173" s="57" t="e">
        <f t="shared" si="133"/>
        <v>#REF!</v>
      </c>
      <c r="QM173" s="57" t="e">
        <f t="shared" si="134"/>
        <v>#REF!</v>
      </c>
      <c r="QN173" s="57" t="e">
        <f t="shared" si="135"/>
        <v>#REF!</v>
      </c>
      <c r="QO173" s="57" t="e">
        <f t="shared" si="136"/>
        <v>#REF!</v>
      </c>
      <c r="QP173" s="57" t="e">
        <f t="shared" si="137"/>
        <v>#REF!</v>
      </c>
    </row>
    <row r="174" spans="1:458" ht="15" customHeight="1">
      <c r="A174" s="94" t="s">
        <v>805</v>
      </c>
      <c r="B174" s="94" t="s">
        <v>87</v>
      </c>
      <c r="C174" s="94" t="s">
        <v>1553</v>
      </c>
      <c r="D174" s="2" t="s">
        <v>108</v>
      </c>
      <c r="E174" s="173" t="s">
        <v>304</v>
      </c>
      <c r="F174" s="2" t="s">
        <v>304</v>
      </c>
      <c r="G174" s="2" t="s">
        <v>304</v>
      </c>
      <c r="H174" s="2" t="s">
        <v>1557</v>
      </c>
      <c r="I174" s="188" t="s">
        <v>102</v>
      </c>
      <c r="J174" s="2" t="s">
        <v>367</v>
      </c>
      <c r="K174" s="94" t="s">
        <v>41</v>
      </c>
      <c r="L174" s="94" t="s">
        <v>1137</v>
      </c>
      <c r="M174" s="2" t="s">
        <v>587</v>
      </c>
      <c r="N174" s="64"/>
      <c r="O174" s="64"/>
      <c r="P174" s="65"/>
      <c r="Q174" s="2"/>
      <c r="R174" s="63"/>
      <c r="S174" s="63"/>
      <c r="T174" s="94" t="s">
        <v>1282</v>
      </c>
      <c r="U174" s="63" t="s">
        <v>38</v>
      </c>
      <c r="V174" s="63"/>
      <c r="W174" s="63"/>
      <c r="X174" s="94"/>
      <c r="Y174" s="63" t="s">
        <v>235</v>
      </c>
      <c r="Z174" s="94" t="s">
        <v>261</v>
      </c>
      <c r="AA174" s="69" t="s">
        <v>588</v>
      </c>
      <c r="AB174" s="64"/>
      <c r="AC174" s="64"/>
      <c r="AD174" s="63"/>
      <c r="AE174" s="63"/>
      <c r="AF174" s="63" t="s">
        <v>119</v>
      </c>
      <c r="AG174" s="2"/>
      <c r="AH174" s="2"/>
      <c r="AI174" s="2"/>
      <c r="AJ174" s="63" t="s">
        <v>120</v>
      </c>
      <c r="AK174" s="66"/>
      <c r="AL174" s="67"/>
      <c r="AM174" s="67"/>
      <c r="AN174" s="67"/>
      <c r="AO174" s="67"/>
      <c r="AP174" s="67">
        <v>1</v>
      </c>
      <c r="AQ174" s="78"/>
      <c r="AR174" s="37">
        <v>1.75</v>
      </c>
      <c r="AS174" s="67">
        <v>1.75</v>
      </c>
      <c r="AT174" s="67">
        <v>1.75</v>
      </c>
      <c r="AU174" s="67">
        <v>1.75</v>
      </c>
      <c r="AV174" s="67">
        <v>1.75</v>
      </c>
      <c r="AW174" s="33">
        <v>1.75</v>
      </c>
      <c r="AX174" s="193"/>
      <c r="AY174" s="36">
        <v>0</v>
      </c>
      <c r="AZ174" s="36">
        <v>0</v>
      </c>
      <c r="BA174" s="97">
        <v>0</v>
      </c>
      <c r="BB174" s="97">
        <v>0</v>
      </c>
      <c r="BC174" s="97">
        <v>0</v>
      </c>
      <c r="BD174" s="97">
        <v>0</v>
      </c>
      <c r="BE174" s="133">
        <v>0</v>
      </c>
      <c r="BF174" s="133">
        <v>0</v>
      </c>
      <c r="BG174" s="133">
        <v>0</v>
      </c>
      <c r="BH174" s="133">
        <v>0</v>
      </c>
      <c r="BI174" s="133">
        <v>0</v>
      </c>
      <c r="BJ174" s="133">
        <v>0</v>
      </c>
      <c r="BK174" s="133">
        <v>0</v>
      </c>
      <c r="BL174" s="133">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5">
        <f>SUM(Tabelle2[[#This Row],[Jan 22 CF]:[Mar 22 CF]])</f>
        <v>0</v>
      </c>
      <c r="CL174" s="95">
        <f>SUM(Tabelle2[[#This Row],[Apr 22 CF]:[Jun 22 CF]])</f>
        <v>0</v>
      </c>
      <c r="CM174" s="95">
        <f>SUM(Tabelle2[[#This Row],[Jul 22 CF]:[Sep 22 CF]])</f>
        <v>0</v>
      </c>
      <c r="CN174" s="95">
        <f>SUM(Tabelle2[[#This Row],[Oct 22 CF]:[Dec 22 CF]])</f>
        <v>0</v>
      </c>
      <c r="CO174" s="95">
        <f>SUM(Tabelle2[[#This Row],[Jan 23 CF]:[Mar 23 CF]])</f>
        <v>0</v>
      </c>
      <c r="CP174" s="95">
        <f>SUM(Tabelle2[[#This Row],[Apr 23 CF]:[Jun 23 CF]])</f>
        <v>0</v>
      </c>
      <c r="CQ174" s="95">
        <f>SUM(Tabelle2[[#This Row],[Jul 23 CF]:[Sep 23 CF]])</f>
        <v>0</v>
      </c>
      <c r="CR174" s="95">
        <f>SUM(Tabelle2[[#This Row],[Oct 23 CF]:[Dec 23 CF]])</f>
        <v>0</v>
      </c>
      <c r="CS174" s="95">
        <f>SUM(Tabelle2[[#This Row],[Jan 24 CF]:[Mar 24 CF]])</f>
        <v>0</v>
      </c>
      <c r="CT174" s="95">
        <f>SUM(Tabelle2[[#This Row],[Apr 24 CF]:[Jun 24 CF]])</f>
        <v>0</v>
      </c>
      <c r="CU174" s="95">
        <f>SUM(Tabelle2[[#This Row],[Jul 24 CF]:[Sep 24 CF]])</f>
        <v>0</v>
      </c>
      <c r="CV174" s="95">
        <f>SUM(Tabelle2[[#This Row],[Oct 24 CF]:[Dec 24 CF]])</f>
        <v>0</v>
      </c>
      <c r="CW174" s="98">
        <v>0</v>
      </c>
      <c r="CX174" s="275">
        <v>0</v>
      </c>
      <c r="CY174" s="98">
        <v>0</v>
      </c>
      <c r="CZ174" s="52">
        <v>0</v>
      </c>
      <c r="DA174" s="52">
        <f>SUM(Tabelle2[[#This Row],[Jan 22 CF]:[Dec 22 CF]])</f>
        <v>0</v>
      </c>
      <c r="DB174" s="98">
        <f>SUM(Tabelle2[[#This Row],[Jan 23 CF]:[Dec 23 CF]])</f>
        <v>0</v>
      </c>
      <c r="DC174" s="98">
        <f>SUM(Tabelle2[[#This Row],[Jan 24 CF]:[Dec 24 CF]])</f>
        <v>0</v>
      </c>
      <c r="DD174" s="98">
        <v>0</v>
      </c>
      <c r="DE174" s="98">
        <v>0</v>
      </c>
      <c r="DF174" s="98">
        <v>0</v>
      </c>
      <c r="DG174" s="98">
        <v>0</v>
      </c>
      <c r="DH174" s="98">
        <v>0</v>
      </c>
      <c r="DI174" s="98">
        <v>0</v>
      </c>
      <c r="DJ174" s="98">
        <v>0</v>
      </c>
      <c r="DK174" s="98">
        <v>0</v>
      </c>
      <c r="DL174" s="98">
        <v>0</v>
      </c>
      <c r="DM174" s="98">
        <v>0</v>
      </c>
      <c r="DN174" s="95"/>
      <c r="DO174" s="95"/>
      <c r="DP174" s="226">
        <v>0.95</v>
      </c>
      <c r="DQ174" s="226">
        <v>0.92500000000000004</v>
      </c>
      <c r="DR174" s="226">
        <v>0.8</v>
      </c>
      <c r="DS174" s="226">
        <v>0.85</v>
      </c>
      <c r="DT174" s="226">
        <v>0.9</v>
      </c>
      <c r="DU174" s="226">
        <v>0.9</v>
      </c>
      <c r="DV174" s="226">
        <v>0.9</v>
      </c>
      <c r="DW174" s="226">
        <v>0.9</v>
      </c>
      <c r="DX174" s="226">
        <v>0.9</v>
      </c>
      <c r="DY174" s="226">
        <v>0.9</v>
      </c>
      <c r="DZ174" s="226">
        <v>0.9</v>
      </c>
      <c r="EA174" s="226">
        <v>0.88</v>
      </c>
      <c r="EB174" s="226">
        <v>0.9</v>
      </c>
      <c r="EC174" s="226">
        <v>0.93</v>
      </c>
      <c r="ED174" s="226">
        <v>0.93</v>
      </c>
      <c r="EE174" s="226">
        <v>0.9</v>
      </c>
      <c r="EF174" s="316">
        <v>0.9</v>
      </c>
      <c r="EG174" s="316">
        <v>0.9</v>
      </c>
      <c r="EH174" s="316">
        <v>0.9</v>
      </c>
      <c r="EI174" s="226">
        <v>0.95</v>
      </c>
      <c r="EJ174" s="226">
        <v>0.95</v>
      </c>
      <c r="EK174" s="226">
        <v>0.95</v>
      </c>
      <c r="EL174" s="226">
        <v>0.97499999999999998</v>
      </c>
      <c r="EM174" s="226">
        <v>0.95</v>
      </c>
      <c r="EN174" s="226">
        <v>0.9</v>
      </c>
      <c r="EO174" s="226">
        <v>0.9</v>
      </c>
      <c r="EP174" s="226">
        <v>0.9</v>
      </c>
      <c r="EQ174" s="226">
        <v>0.9</v>
      </c>
      <c r="ER174" s="226">
        <v>0.9</v>
      </c>
      <c r="ES174" s="226">
        <v>0.9</v>
      </c>
      <c r="ET174" s="226">
        <v>0.9</v>
      </c>
      <c r="EU174" s="226">
        <v>0.9</v>
      </c>
      <c r="EV174" s="226">
        <v>0.9</v>
      </c>
      <c r="EW174" s="226">
        <v>0.9</v>
      </c>
      <c r="EX174" s="226">
        <v>0.9</v>
      </c>
      <c r="EY174" s="226">
        <v>0.9</v>
      </c>
      <c r="EZ174" s="316">
        <v>0.9</v>
      </c>
      <c r="FA174" s="226">
        <v>0.9</v>
      </c>
      <c r="FB174" s="226">
        <v>0.85</v>
      </c>
      <c r="FC174" s="226">
        <v>0.85</v>
      </c>
      <c r="FD174" s="226">
        <v>0.85</v>
      </c>
      <c r="FE174" s="226">
        <v>0.85</v>
      </c>
      <c r="FF174" s="226">
        <v>0.85</v>
      </c>
      <c r="FG174" s="226">
        <v>0.85</v>
      </c>
      <c r="FH174" s="226">
        <v>0.85</v>
      </c>
      <c r="FI174" s="226">
        <v>0.85</v>
      </c>
      <c r="FJ174" s="226">
        <v>0.85</v>
      </c>
      <c r="FK174" s="226">
        <v>0.85</v>
      </c>
      <c r="FL174" s="226">
        <v>0.85</v>
      </c>
      <c r="FM174" s="195">
        <f t="shared" si="114"/>
        <v>0</v>
      </c>
      <c r="FN174" s="195">
        <f t="shared" si="115"/>
        <v>0</v>
      </c>
      <c r="FO174" s="195">
        <f t="shared" si="116"/>
        <v>0</v>
      </c>
      <c r="FP174" s="195">
        <f t="shared" si="117"/>
        <v>0</v>
      </c>
      <c r="FQ174" s="195">
        <f t="shared" si="118"/>
        <v>0</v>
      </c>
      <c r="FR174" s="195">
        <f t="shared" si="119"/>
        <v>0</v>
      </c>
      <c r="FS174" s="195">
        <f t="shared" si="120"/>
        <v>0</v>
      </c>
      <c r="FT174" s="95">
        <f t="shared" si="121"/>
        <v>0</v>
      </c>
      <c r="FU174" s="95">
        <f t="shared" si="122"/>
        <v>0</v>
      </c>
      <c r="FV174" s="95">
        <f t="shared" si="123"/>
        <v>0</v>
      </c>
      <c r="FW174" s="95">
        <f t="shared" si="124"/>
        <v>0</v>
      </c>
      <c r="FX174" s="95">
        <f t="shared" si="125"/>
        <v>0</v>
      </c>
      <c r="FY174" s="95">
        <f t="shared" si="126"/>
        <v>0</v>
      </c>
      <c r="FZ174" s="95">
        <f t="shared" si="127"/>
        <v>0</v>
      </c>
      <c r="GA174" s="95">
        <f t="shared" si="107"/>
        <v>0</v>
      </c>
      <c r="GB174" s="95">
        <f t="shared" si="108"/>
        <v>0</v>
      </c>
      <c r="GC174" s="95">
        <f t="shared" si="109"/>
        <v>0</v>
      </c>
      <c r="GD174" s="95">
        <f t="shared" si="110"/>
        <v>0</v>
      </c>
      <c r="GE174" s="95">
        <f t="shared" si="111"/>
        <v>0</v>
      </c>
      <c r="GF174" s="95">
        <f t="shared" si="112"/>
        <v>0</v>
      </c>
      <c r="GG174" s="95">
        <f t="shared" si="113"/>
        <v>0</v>
      </c>
      <c r="GH174" s="95">
        <f t="shared" si="128"/>
        <v>0</v>
      </c>
      <c r="GI174" s="95">
        <f>BW174*Tabelle2[[#This Row],[Nov 2023 AF]]</f>
        <v>0</v>
      </c>
      <c r="GJ174" s="95">
        <f>BX174*Tabelle2[[#This Row],[Dec 2023 AF]]</f>
        <v>0</v>
      </c>
      <c r="GK174" s="95">
        <f>BY174*Tabelle2[[#This Row],[Jan 2024 AF]]</f>
        <v>0</v>
      </c>
      <c r="GL174" s="95">
        <f>BZ174*Tabelle2[[#This Row],[Feb 2024 AF]]</f>
        <v>0</v>
      </c>
      <c r="GM174" s="95">
        <f>CA174*Tabelle2[[#This Row],[Mar 2024 AF]]</f>
        <v>0</v>
      </c>
      <c r="GN174" s="95">
        <f>CB174*Tabelle2[[#This Row],[Apr 2024 AF]]</f>
        <v>0</v>
      </c>
      <c r="GO174" s="95">
        <f>CC174*Tabelle2[[#This Row],[May 2024 AF]]</f>
        <v>0</v>
      </c>
      <c r="GP174" s="95">
        <f>CD174*Tabelle2[[#This Row],[Jun 2024 AF]]</f>
        <v>0</v>
      </c>
      <c r="GQ174" s="95">
        <f>CE174*Tabelle2[[#This Row],[Jul 2024 AF]]</f>
        <v>0</v>
      </c>
      <c r="GR174" s="95">
        <f>CF174*Tabelle2[[#This Row],[Aug 2024 AF]]</f>
        <v>0</v>
      </c>
      <c r="GS174" s="95">
        <f>CG174*Tabelle2[[#This Row],[Sep 2024 AF]]</f>
        <v>0</v>
      </c>
      <c r="GT174" s="95">
        <f>CH174*Tabelle2[[#This Row],[Oct 2024 AF]]</f>
        <v>0</v>
      </c>
      <c r="GU174" s="95">
        <f>CI174*Tabelle2[[#This Row],[Nov 2024 AF]]</f>
        <v>0</v>
      </c>
      <c r="GV174" s="95">
        <f>CJ174*Tabelle2[[#This Row],[Dec 2024 AF]]</f>
        <v>0</v>
      </c>
      <c r="GW174" s="95">
        <f>SUM(Tabelle2[[#This Row],[Jan 22 NF]:[Mar 22 NF]])</f>
        <v>0</v>
      </c>
      <c r="GX174" s="95">
        <f>SUM(Tabelle2[[#This Row],[Apr 22 NF]:[Jun 22 NF]])</f>
        <v>0</v>
      </c>
      <c r="GY174" s="95">
        <f>SUM(Tabelle2[[#This Row],[Jul 22 NF]:[Sep 22 NF]])</f>
        <v>0</v>
      </c>
      <c r="GZ174" s="95">
        <f>SUM(Tabelle2[[#This Row],[Oct 22 NF]:[Dec 22 NF]])</f>
        <v>0</v>
      </c>
      <c r="HA174" s="98">
        <f>SUM(Tabelle2[[#This Row],[Jan 23 NF]:[Mar 23 NF]])</f>
        <v>0</v>
      </c>
      <c r="HB174" s="98">
        <f>SUM(Tabelle2[[#This Row],[Apr 23 NF]:[Jun 23 NF]])</f>
        <v>0</v>
      </c>
      <c r="HC174" s="98">
        <f>SUM(Tabelle2[[#This Row],[Jul 23 NF]:[Sep 23 NF]])</f>
        <v>0</v>
      </c>
      <c r="HD174" s="98">
        <f>SUM(Tabelle2[[#This Row],[Oct 23 NF]:[Dec 23 NF]])</f>
        <v>0</v>
      </c>
      <c r="HE174" s="95">
        <f>SUM(Tabelle2[[#This Row],[Jan 24 NF]:[Mar 24 NF]])</f>
        <v>0</v>
      </c>
      <c r="HF174" s="98">
        <f>SUM(Tabelle2[[#This Row],[Apr 24 NF]:[Jun 24 NF]])</f>
        <v>0</v>
      </c>
      <c r="HG174" s="98">
        <f>SUM(Tabelle2[[#This Row],[Jul 24 NF]:[Sep 24 NF]])</f>
        <v>0</v>
      </c>
      <c r="HH174" s="98">
        <f>SUM(Tabelle2[[#This Row],[Oct 24 NF]:[Dec 24 NF]])</f>
        <v>0</v>
      </c>
      <c r="HI174" s="95">
        <v>0</v>
      </c>
      <c r="HJ174" s="95">
        <v>0</v>
      </c>
      <c r="HK174" s="95">
        <v>0</v>
      </c>
      <c r="HL174" s="95">
        <v>0</v>
      </c>
      <c r="HM174" s="95">
        <v>0</v>
      </c>
      <c r="HN174" s="95">
        <v>0</v>
      </c>
      <c r="HO174" s="95">
        <v>0</v>
      </c>
      <c r="HP174" s="95">
        <v>0</v>
      </c>
      <c r="HQ174" s="95">
        <v>0</v>
      </c>
      <c r="HR174" s="95">
        <v>0</v>
      </c>
      <c r="HS174" s="95">
        <v>0</v>
      </c>
      <c r="HT174" s="95">
        <v>0</v>
      </c>
      <c r="HU174" s="95">
        <v>0</v>
      </c>
      <c r="HV174" s="98">
        <v>0</v>
      </c>
      <c r="HW174" s="98">
        <v>0</v>
      </c>
      <c r="HX174" s="98">
        <v>0</v>
      </c>
      <c r="HY174" s="98">
        <v>0</v>
      </c>
      <c r="HZ174" s="98">
        <f>SUM(Tabelle2[[#This Row],[Jan 22 NF]:[Dec 22 NF]])</f>
        <v>0</v>
      </c>
      <c r="IA174" s="98">
        <f>SUM(Tabelle2[[#This Row],[Jan 23 NF]:[Dec 23 NF]])</f>
        <v>0</v>
      </c>
      <c r="IB174" s="98">
        <f>SUM(Tabelle2[[#This Row],[Jan 24 NF]:[Dec 24 NF]])</f>
        <v>0</v>
      </c>
      <c r="IC174" s="98">
        <f>IFERROR(Tabelle2[[#This Row],[2025 CF]]*Tabelle2[[#This Row],[2025 AF]],0)</f>
        <v>0</v>
      </c>
      <c r="ID174" s="98">
        <f>IFERROR(Tabelle2[[#This Row],[2026 CF]]*Tabelle2[[#This Row],[2026 AF]],0)</f>
        <v>0</v>
      </c>
      <c r="IE174" s="98">
        <f>IFERROR(Tabelle2[[#This Row],[2027 CF]]*Tabelle2[[#This Row],[2027 AF]],0)</f>
        <v>0</v>
      </c>
      <c r="IF174" s="98">
        <f>IFERROR(Tabelle2[[#This Row],[2028 CF]]*Tabelle2[[#This Row],[2028 AF]],0)</f>
        <v>0</v>
      </c>
      <c r="IG174" s="98">
        <f>IFERROR(Tabelle2[[#This Row],[2029 CF]]*Tabelle2[[#This Row],[2029 AF]],0)</f>
        <v>0</v>
      </c>
      <c r="IH174" s="98">
        <f>IFERROR(Tabelle2[[#This Row],[2030 CF]]*Tabelle2[[#This Row],[2030 AF]],0)</f>
        <v>0</v>
      </c>
      <c r="II174" s="98">
        <f>IFERROR(Tabelle2[[#This Row],[2031 CF]]*Tabelle2[[#This Row],[2031 AF]],0)</f>
        <v>0</v>
      </c>
      <c r="IJ174" s="98">
        <f>IFERROR(Tabelle2[[#This Row],[2032 CF]]*Tabelle2[[#This Row],[2032 AF]],0)</f>
        <v>0</v>
      </c>
      <c r="IK174" s="98">
        <f>IFERROR(Tabelle2[[#This Row],[2033 CF]]*Tabelle2[[#This Row],[2033 AF]],0)</f>
        <v>0</v>
      </c>
      <c r="IL174" s="98">
        <f>IFERROR(Tabelle2[[#This Row],[2034 CF]]*Tabelle2[[#This Row],[2034 AF]],0)</f>
        <v>0</v>
      </c>
      <c r="IM174" s="98">
        <f>IFERROR(Tabelle2[[#This Row],[2035 CF]]*Tabelle2[[#This Row],[2035 AF]],0)</f>
        <v>0</v>
      </c>
      <c r="IN174" s="51">
        <v>0</v>
      </c>
      <c r="IO174" s="51">
        <v>0</v>
      </c>
      <c r="IP174" s="51">
        <v>0</v>
      </c>
      <c r="IQ174" s="51">
        <v>0</v>
      </c>
      <c r="IR174" s="51">
        <v>0</v>
      </c>
      <c r="IS174" s="51">
        <v>0</v>
      </c>
      <c r="IT174" s="51">
        <v>0</v>
      </c>
      <c r="IU174" s="51">
        <v>0</v>
      </c>
      <c r="IV174" s="51">
        <v>0</v>
      </c>
      <c r="IW174" s="51">
        <v>0</v>
      </c>
      <c r="IX174" s="51">
        <v>0</v>
      </c>
      <c r="IY174" s="51">
        <v>0</v>
      </c>
      <c r="IZ174" s="199">
        <v>0</v>
      </c>
      <c r="JA174" s="199">
        <v>0</v>
      </c>
      <c r="JB174" s="199">
        <v>0</v>
      </c>
      <c r="JC174" s="199">
        <v>0</v>
      </c>
      <c r="JD174" s="199">
        <v>0</v>
      </c>
      <c r="JE174" s="196">
        <v>0</v>
      </c>
      <c r="JF174" s="196">
        <v>0</v>
      </c>
      <c r="JG174" s="196">
        <v>0</v>
      </c>
      <c r="JH174" s="196">
        <v>0</v>
      </c>
      <c r="JI174" s="196">
        <v>0</v>
      </c>
      <c r="JJ174" s="196">
        <v>0</v>
      </c>
      <c r="JK174" s="196">
        <v>0</v>
      </c>
      <c r="JL174" s="196">
        <v>0</v>
      </c>
      <c r="JM174" s="196">
        <v>0</v>
      </c>
      <c r="JN174" s="196">
        <v>0</v>
      </c>
      <c r="JO174" s="196">
        <v>0</v>
      </c>
      <c r="JP174" s="196">
        <v>0</v>
      </c>
      <c r="JQ174" s="196">
        <f>SUM(Tabelle2[[#This Row],[Jan-23B]:[Mar-23B]])</f>
        <v>0</v>
      </c>
      <c r="JR174" s="196">
        <f>SUM(Tabelle2[[#This Row],[Apr-23B]:[Jun-23B]])</f>
        <v>0</v>
      </c>
      <c r="JS174" s="196">
        <f>SUM(Tabelle2[[#This Row],[Jul-23B]:[Sep-23B]])</f>
        <v>0</v>
      </c>
      <c r="JT174" s="196">
        <f>SUM(Tabelle2[[#This Row],[Oct-23B]:[Dec-23B]])</f>
        <v>0</v>
      </c>
      <c r="JU174" s="196">
        <f>SUM(Tabelle2[[#This Row],[1Q23 B1]:[4Q23 B]])</f>
        <v>0</v>
      </c>
      <c r="JV174" s="196">
        <v>0</v>
      </c>
      <c r="JW174" s="196">
        <v>0</v>
      </c>
      <c r="JX174" s="196">
        <v>0</v>
      </c>
      <c r="JY174" s="196">
        <v>0</v>
      </c>
      <c r="JZ174" s="196">
        <v>0</v>
      </c>
      <c r="KA174" s="196">
        <v>0</v>
      </c>
      <c r="KB174" s="196">
        <v>0</v>
      </c>
      <c r="KC174" s="196">
        <v>0</v>
      </c>
      <c r="KD174" s="196">
        <v>0</v>
      </c>
      <c r="KE174" s="196">
        <v>0</v>
      </c>
      <c r="KF174" s="196" t="str">
        <f>IF(SUM(Tabelle2[[#This Row],[2018 NF]:[2028 NF]],Tabelle2[[#This Row],[2023 B]])&gt;0,"yes","no")</f>
        <v>no</v>
      </c>
      <c r="KG174" s="196">
        <f>IFERROR(INDEX(Tabelle2[[#Headers],[2005 NF]:[2034 NF]],MATCH(TRUE,INDEX(Tabelle2[[#This Row],[2005 NF]:[2034 NF]]&gt;1000,),0)),0)</f>
        <v>0</v>
      </c>
      <c r="KH174" s="196">
        <f>IFERROR(LOOKUP(2,1/(Tabelle2[[#This Row],[2005 NF]:[2035 NF]]&gt;1000),Tabelle2[[#Headers],[2005 NF]:[2035 NF]]),0)</f>
        <v>0</v>
      </c>
      <c r="KI174" s="196">
        <f>SUM(Tabelle2[[#This Row],[Jan 23 NF]:[Mar 23 NF]])</f>
        <v>0</v>
      </c>
      <c r="KJ174" s="196">
        <f>SUM(Tabelle2[[#This Row],[Jan-23B]:[Mar-23B]])</f>
        <v>0</v>
      </c>
      <c r="KK174" s="52">
        <v>0</v>
      </c>
      <c r="KL174" s="52">
        <v>0</v>
      </c>
      <c r="KM174" s="52">
        <v>0</v>
      </c>
      <c r="KN174" s="52">
        <v>0</v>
      </c>
      <c r="KO174" s="52">
        <v>0</v>
      </c>
      <c r="KP174" s="52">
        <v>0</v>
      </c>
      <c r="KQ174" s="52">
        <v>0</v>
      </c>
      <c r="KR174" s="52">
        <v>0</v>
      </c>
      <c r="KS174" s="52">
        <v>0</v>
      </c>
      <c r="KT174" s="52">
        <v>0</v>
      </c>
      <c r="KU174" s="52">
        <v>0</v>
      </c>
      <c r="KV174" s="52">
        <v>0</v>
      </c>
      <c r="KW174" s="52">
        <v>0</v>
      </c>
      <c r="KX174" s="52">
        <v>0</v>
      </c>
      <c r="KY174" s="52">
        <v>0</v>
      </c>
      <c r="KZ174" s="52">
        <v>0</v>
      </c>
      <c r="LA174" s="52" t="e">
        <f>$AV174*2.204623/#REF!*$AP174*Tabelle2[[#This Row],[May 23 NF]]</f>
        <v>#REF!</v>
      </c>
      <c r="LB174" s="52" t="e">
        <f>$AV174*2.204623/#REF!*$AP174*Tabelle2[[#This Row],[Jun 23 NF]]</f>
        <v>#REF!</v>
      </c>
      <c r="LC174" s="52" t="e">
        <f>$AV174*2.204623/#REF!*$AP174*Tabelle2[[#This Row],[Jul 23 NF]]</f>
        <v>#REF!</v>
      </c>
      <c r="LD174" s="52" t="e">
        <f>$AV174*2.204623/#REF!*$AP174*Tabelle2[[#This Row],[Aug 23 NF]]</f>
        <v>#REF!</v>
      </c>
      <c r="LE174" s="52" t="e">
        <f>$AV174*2.204623/#REF!*$AP174*Tabelle2[[#This Row],[Sep 23 NF]]</f>
        <v>#REF!</v>
      </c>
      <c r="LF174" s="52" t="e">
        <f>$AV174*2.204623/#REF!*$AP174*Tabelle2[[#This Row],[Oct 23 NF]]</f>
        <v>#REF!</v>
      </c>
      <c r="LG174" s="52" t="e">
        <f>$AV174*2.204623/#REF!*$AP174*Tabelle2[[#This Row],[Nov 23 NF]]</f>
        <v>#REF!</v>
      </c>
      <c r="LH174" s="52" t="e">
        <f>$AV174*2.204623/#REF!*$AP174*Tabelle2[[#This Row],[Dec 23 NF]]</f>
        <v>#REF!</v>
      </c>
      <c r="LI174" s="52" t="e">
        <f>$AV174*2.204623/#REF!*$AP174*Tabelle2[[#This Row],[Jan 24 NF]]</f>
        <v>#REF!</v>
      </c>
      <c r="LJ174" s="52" t="e">
        <f>$AV174*2.204623/#REF!*$AP174*Tabelle2[[#This Row],[Feb 24 NF]]</f>
        <v>#REF!</v>
      </c>
      <c r="LK174" s="52" t="e">
        <f>$AV174*2.204623/#REF!*$AP174*Tabelle2[[#This Row],[Mar 24 NF]]</f>
        <v>#REF!</v>
      </c>
      <c r="LL174" s="52" t="e">
        <f>$AV174*2.204623/#REF!*$AP174*Tabelle2[[#This Row],[Apr 24 NF]]</f>
        <v>#REF!</v>
      </c>
      <c r="LM174" s="52" t="e">
        <f>$AV174*2.204623/#REF!*$AP174*Tabelle2[[#This Row],[May 24 NF]]</f>
        <v>#REF!</v>
      </c>
      <c r="LN174" s="52" t="e">
        <f>$AV174*2.204623/#REF!*$AP174*Tabelle2[[#This Row],[Jun 24 NF]]</f>
        <v>#REF!</v>
      </c>
      <c r="LO174" s="52" t="e">
        <f>$AV174*2.204623/#REF!*$AP174*Tabelle2[[#This Row],[Jul 24 NF]]</f>
        <v>#REF!</v>
      </c>
      <c r="LP174" s="52" t="e">
        <f>$AV174*2.204623/#REF!*$AP174*Tabelle2[[#This Row],[Aug 24 NF]]</f>
        <v>#REF!</v>
      </c>
      <c r="LQ174" s="52" t="e">
        <f>$AV174*2.204623/#REF!*$AP174*Tabelle2[[#This Row],[Sep 24 NF]]</f>
        <v>#REF!</v>
      </c>
      <c r="LR174" s="52" t="e">
        <f>$AV174*2.204623/#REF!*$AP174*Tabelle2[[#This Row],[Oct 24 NF]]</f>
        <v>#REF!</v>
      </c>
      <c r="LS174" s="52" t="e">
        <f>$AV174*2.204623/#REF!*$AP174*Tabelle2[[#This Row],[Nov 24 NF]]</f>
        <v>#REF!</v>
      </c>
      <c r="LT174" s="52" t="e">
        <f>$AV174*2.204623/#REF!*$AP174*Tabelle2[[#This Row],[Dec 24 NF]]</f>
        <v>#REF!</v>
      </c>
      <c r="LU174" s="198">
        <f>SUM(Tabelle2[[#This Row],[Jan 22 EV]:[Mar 22 EV]])</f>
        <v>0</v>
      </c>
      <c r="LV174" s="198">
        <f>SUM(Tabelle2[[#This Row],[Apr 22 EV]:[Jun 22 EV]])</f>
        <v>0</v>
      </c>
      <c r="LW174" s="198">
        <f>SUM(Tabelle2[[#This Row],[Jul 22 EV]:[Sep 22 EV]])</f>
        <v>0</v>
      </c>
      <c r="LX174" s="198">
        <f>SUM(Tabelle2[[#This Row],[Oct 22 EV]:[Dec 22 EV]])</f>
        <v>0</v>
      </c>
      <c r="LY174" s="198">
        <f>SUM(Tabelle2[[#This Row],[Jan 23 EV]:[Mar 23 EV]])</f>
        <v>0</v>
      </c>
      <c r="LZ174" s="198" t="e">
        <f>SUM(Tabelle2[[#This Row],[Apr 23 EV]:[Jun 23 EV]])</f>
        <v>#REF!</v>
      </c>
      <c r="MA174" s="198" t="e">
        <f>SUM(Tabelle2[[#This Row],[Jul 23 EV]:[Sep 23 EV]])</f>
        <v>#REF!</v>
      </c>
      <c r="MB174" s="198" t="e">
        <f>SUM(Tabelle2[[#This Row],[Oct 23 EV]:[Dec 23 EV]])</f>
        <v>#REF!</v>
      </c>
      <c r="MC174" s="198" t="e">
        <f>SUM(Tabelle2[[#This Row],[Jan 24 EV]:[Mar 24 EV]])</f>
        <v>#REF!</v>
      </c>
      <c r="MD174" s="198" t="e">
        <f>SUM(Tabelle2[[#This Row],[Apr 24 EV]:[Jun 24 EV]])</f>
        <v>#REF!</v>
      </c>
      <c r="ME174" s="198" t="e">
        <f>SUM(Tabelle2[[#This Row],[Jul 24 EV]:[Sep 24 EV]])</f>
        <v>#REF!</v>
      </c>
      <c r="MF174" s="198" t="e">
        <f>SUM(Tabelle2[[#This Row],[Oct 24 EV]:[Dec 24 EV]])</f>
        <v>#REF!</v>
      </c>
      <c r="MG174" s="68">
        <v>0</v>
      </c>
      <c r="MH174" s="68">
        <v>0</v>
      </c>
      <c r="MI174" s="68">
        <v>0</v>
      </c>
      <c r="MJ174" s="68">
        <v>0</v>
      </c>
      <c r="MK174" s="68">
        <v>0</v>
      </c>
      <c r="ML174" s="68">
        <v>0</v>
      </c>
      <c r="MM174" s="68">
        <v>0</v>
      </c>
      <c r="MN174" s="68">
        <v>0</v>
      </c>
      <c r="MO174" s="68">
        <v>0</v>
      </c>
      <c r="MP174" s="98">
        <v>0</v>
      </c>
      <c r="MQ174" s="98" t="e">
        <f>$AS174*2.204623/#REF!*$AP174*HU174</f>
        <v>#REF!</v>
      </c>
      <c r="MR174" s="98" t="e">
        <f>$AT174*2.204623/#REF!*$AP174*HV174</f>
        <v>#REF!</v>
      </c>
      <c r="MS174" s="98">
        <v>0</v>
      </c>
      <c r="MT174" s="98">
        <v>0</v>
      </c>
      <c r="MU174" s="98">
        <v>0</v>
      </c>
      <c r="MV174" s="98">
        <f>SUM(Tabelle2[[#This Row],[Jan 22 EV]:[Dec 22 EV]])</f>
        <v>0</v>
      </c>
      <c r="MW174" s="98" t="e">
        <f>SUM(Tabelle2[[#This Row],[Jan 23 EV]:[Dec 23 EV]])</f>
        <v>#REF!</v>
      </c>
      <c r="MX174" s="98" t="e">
        <f>SUM(Tabelle2[[#This Row],[Jan 24 EV]:[Dec 24 EV]])</f>
        <v>#REF!</v>
      </c>
      <c r="MY174" s="98">
        <f t="shared" si="139"/>
        <v>0</v>
      </c>
      <c r="MZ174" s="98">
        <f t="shared" si="140"/>
        <v>0</v>
      </c>
      <c r="NA174" s="98">
        <f t="shared" si="141"/>
        <v>0</v>
      </c>
      <c r="NB174" s="98">
        <f t="shared" si="142"/>
        <v>0</v>
      </c>
      <c r="NC174" s="52">
        <v>0</v>
      </c>
      <c r="ND174" s="52">
        <v>0</v>
      </c>
      <c r="NE174" s="52">
        <v>0</v>
      </c>
      <c r="NF174" s="52">
        <v>0</v>
      </c>
      <c r="NG174" s="52">
        <v>0</v>
      </c>
      <c r="NH174" s="52">
        <v>0</v>
      </c>
      <c r="NI174" s="52">
        <v>0</v>
      </c>
      <c r="NJ174" s="52">
        <v>0</v>
      </c>
      <c r="NK174" s="52">
        <v>0</v>
      </c>
      <c r="NL174" s="52">
        <v>0</v>
      </c>
      <c r="NM174" s="52">
        <v>0</v>
      </c>
      <c r="NN174" s="52">
        <v>0</v>
      </c>
      <c r="NO174" s="198">
        <f t="shared" si="102"/>
        <v>0</v>
      </c>
      <c r="NP174" s="198">
        <f t="shared" si="103"/>
        <v>0</v>
      </c>
      <c r="NQ174" s="198">
        <f t="shared" si="104"/>
        <v>0</v>
      </c>
      <c r="NR174" s="198">
        <f t="shared" si="105"/>
        <v>0</v>
      </c>
      <c r="NS174" s="198">
        <f t="shared" si="106"/>
        <v>0</v>
      </c>
      <c r="NT174" s="198">
        <v>0</v>
      </c>
      <c r="NU174" s="198">
        <v>0</v>
      </c>
      <c r="NV174" s="198">
        <v>0</v>
      </c>
      <c r="NW174" s="198">
        <v>0</v>
      </c>
      <c r="NX174" s="198">
        <v>0</v>
      </c>
      <c r="NY174" s="198">
        <v>0</v>
      </c>
      <c r="NZ174" s="198">
        <v>0</v>
      </c>
      <c r="OA174" s="198">
        <v>0</v>
      </c>
      <c r="OB174" s="198">
        <v>0</v>
      </c>
      <c r="OC174" s="198">
        <v>0</v>
      </c>
      <c r="OD174" s="198">
        <v>0</v>
      </c>
      <c r="OE174" s="198">
        <v>0</v>
      </c>
      <c r="OF174" s="198">
        <f>SUM(Tabelle2[[#This Row],[Jan 23 B EV]:[Mar 23 B EV]])</f>
        <v>0</v>
      </c>
      <c r="OG174" s="198">
        <f>SUM(Tabelle2[[#This Row],[Apr 23 B EV]:[Jun 23 B EV]])</f>
        <v>0</v>
      </c>
      <c r="OH174" s="198">
        <f>SUM(Tabelle2[[#This Row],[Jul 23 B EV]:[Sep 23 B EV]])</f>
        <v>0</v>
      </c>
      <c r="OI174" s="198">
        <f>SUM(Tabelle2[[#This Row],[Oct 23 B EV]:[Dec 23 B EV]])</f>
        <v>0</v>
      </c>
      <c r="OJ174" s="198">
        <f>SUM(Tabelle2[[#This Row],[Jan 23 B EV]:[Dec 23 B EV]])</f>
        <v>0</v>
      </c>
      <c r="OK174" s="68"/>
      <c r="OL174" s="68"/>
      <c r="OM174" s="43" t="s">
        <v>973</v>
      </c>
      <c r="ON174" s="43">
        <v>0</v>
      </c>
      <c r="OO174" s="43">
        <v>0</v>
      </c>
      <c r="OP174" s="43">
        <v>0</v>
      </c>
      <c r="OQ174" s="68"/>
      <c r="OR174" s="68"/>
      <c r="OS174" s="68"/>
      <c r="OT174" s="68"/>
      <c r="OU174" s="68"/>
      <c r="OV174" s="68"/>
      <c r="OW174" s="68"/>
      <c r="OX174" s="198">
        <v>0</v>
      </c>
      <c r="OY174" s="198">
        <v>0</v>
      </c>
      <c r="OZ174" s="198">
        <v>0</v>
      </c>
      <c r="PA174" s="198">
        <v>0</v>
      </c>
      <c r="PB174" s="353">
        <v>0</v>
      </c>
      <c r="PC174" s="49" t="s">
        <v>57</v>
      </c>
      <c r="PD174" s="341" t="s">
        <v>162</v>
      </c>
      <c r="PE174" s="3" t="s">
        <v>159</v>
      </c>
      <c r="PF174" s="341" t="s">
        <v>45</v>
      </c>
      <c r="PG174" s="342">
        <v>0</v>
      </c>
      <c r="PH174" s="341">
        <v>0</v>
      </c>
      <c r="PI174" s="30">
        <v>1</v>
      </c>
      <c r="PJ174" s="30" t="s">
        <v>45</v>
      </c>
      <c r="PK174" s="30">
        <v>0</v>
      </c>
      <c r="PL174" s="30"/>
      <c r="PM174" s="334"/>
      <c r="PN174" s="341" t="s">
        <v>980</v>
      </c>
      <c r="PO174" s="334" t="s">
        <v>43</v>
      </c>
      <c r="PP174" s="200">
        <v>2407.8740082170316</v>
      </c>
      <c r="PQ174" s="56">
        <v>2220.7924770497352</v>
      </c>
      <c r="PR174" s="56">
        <v>2393.0833333333335</v>
      </c>
      <c r="PS174" s="56">
        <v>2425</v>
      </c>
      <c r="PT174" s="200">
        <v>2151.6666666666665</v>
      </c>
      <c r="PU174" s="200">
        <v>2059.5416666666665</v>
      </c>
      <c r="PV174" s="200">
        <v>2813.8101851851857</v>
      </c>
      <c r="PW174" s="200">
        <v>3372.4709444775326</v>
      </c>
      <c r="PX174" s="200" t="e">
        <f>IF($PI174=1,SUMIF(#REF!,$PF174,#REF!),SUMIF(#REF!,$PJ174,#REF!))</f>
        <v>#REF!</v>
      </c>
      <c r="PY174" s="200" t="e">
        <f>IF($PI174=1,SUMIF(#REF!,$PF174,#REF!),SUMIF(#REF!,$PJ174,#REF!))</f>
        <v>#REF!</v>
      </c>
      <c r="PZ174" s="200" t="e">
        <f>IF($PI174=1,SUMIF(#REF!,$PF174,#REF!),SUMIF(#REF!,$PJ174,#REF!))</f>
        <v>#REF!</v>
      </c>
      <c r="QA174" s="200" t="e">
        <f>IF($PI174=1,SUMIF(#REF!,$PF174,#REF!),SUMIF(#REF!,$PJ174,#REF!))</f>
        <v>#REF!</v>
      </c>
      <c r="QB174" s="200" t="e">
        <f>IF($PI174=1,SUMIF(#REF!,$PF174,#REF!),SUMIF(#REF!,$PJ174,#REF!))</f>
        <v>#REF!</v>
      </c>
      <c r="QC174" s="200" t="e">
        <f>IF($PI174=1,SUMIF(#REF!,$PF174,#REF!),SUMIF(#REF!,$PJ174,#REF!))</f>
        <v>#REF!</v>
      </c>
      <c r="QD174" s="57">
        <f t="shared" si="99"/>
        <v>3.8863868348370367</v>
      </c>
      <c r="QE174" s="57">
        <f t="shared" si="100"/>
        <v>4.187895833333334</v>
      </c>
      <c r="QF174" s="57">
        <f t="shared" si="138"/>
        <v>4.2437500000000004</v>
      </c>
      <c r="QG174" s="57">
        <f t="shared" si="101"/>
        <v>3.7654166666666664</v>
      </c>
      <c r="QH174" s="57">
        <f t="shared" si="131"/>
        <v>3.6041979166666667</v>
      </c>
      <c r="QI174" s="57">
        <f t="shared" si="132"/>
        <v>4.9241678240740745</v>
      </c>
      <c r="QJ174" s="57">
        <f>IF(Tabelle2[[#This Row],[Index and Premium Usage]]=1,($AW174*(1+$AZ174))*(PW174*(1+$PG174)+$PH174)/1000,($AW174*(1+$AZ174))*(PW174*(1+$PG174)+$PK174)/1000)</f>
        <v>5.9018241528356823</v>
      </c>
      <c r="QK174" s="57" t="e">
        <f>IF($PI174=1,($AW174*(1+$AY174))*(PX174*(1+$PG174)+$PH174)/1000,($AW174*(1+$AZ174))*(PX174*(1+$PG174)+$PK174+Tabelle2[[#This Row],[Premium VW 2023]])/1000)</f>
        <v>#REF!</v>
      </c>
      <c r="QL174" s="57" t="e">
        <f t="shared" si="133"/>
        <v>#REF!</v>
      </c>
      <c r="QM174" s="57" t="e">
        <f t="shared" si="134"/>
        <v>#REF!</v>
      </c>
      <c r="QN174" s="57" t="e">
        <f t="shared" si="135"/>
        <v>#REF!</v>
      </c>
      <c r="QO174" s="57" t="e">
        <f t="shared" si="136"/>
        <v>#REF!</v>
      </c>
      <c r="QP174" s="57" t="e">
        <f t="shared" si="137"/>
        <v>#REF!</v>
      </c>
    </row>
    <row r="175" spans="1:458" ht="15" customHeight="1">
      <c r="A175" s="94" t="s">
        <v>894</v>
      </c>
      <c r="B175" s="94" t="s">
        <v>87</v>
      </c>
      <c r="C175" s="94" t="s">
        <v>1553</v>
      </c>
      <c r="D175" s="2" t="s">
        <v>108</v>
      </c>
      <c r="E175" s="173" t="s">
        <v>304</v>
      </c>
      <c r="F175" s="2" t="s">
        <v>304</v>
      </c>
      <c r="G175" s="2" t="s">
        <v>304</v>
      </c>
      <c r="H175" s="2" t="s">
        <v>1557</v>
      </c>
      <c r="I175" s="188" t="s">
        <v>102</v>
      </c>
      <c r="J175" s="2" t="s">
        <v>367</v>
      </c>
      <c r="K175" s="94" t="s">
        <v>41</v>
      </c>
      <c r="L175" s="94" t="s">
        <v>1137</v>
      </c>
      <c r="M175" s="2" t="s">
        <v>589</v>
      </c>
      <c r="N175" s="64"/>
      <c r="O175" s="64"/>
      <c r="P175" s="65"/>
      <c r="Q175" s="2"/>
      <c r="R175" s="63"/>
      <c r="S175" s="63"/>
      <c r="T175" s="94" t="s">
        <v>1282</v>
      </c>
      <c r="U175" s="63" t="s">
        <v>38</v>
      </c>
      <c r="V175" s="63"/>
      <c r="W175" s="63"/>
      <c r="X175" s="94"/>
      <c r="Y175" s="63" t="s">
        <v>235</v>
      </c>
      <c r="Z175" s="94" t="s">
        <v>261</v>
      </c>
      <c r="AA175" s="69" t="s">
        <v>590</v>
      </c>
      <c r="AB175" s="64"/>
      <c r="AC175" s="64"/>
      <c r="AD175" s="63"/>
      <c r="AE175" s="63"/>
      <c r="AF175" s="63" t="s">
        <v>119</v>
      </c>
      <c r="AG175" s="2"/>
      <c r="AH175" s="2"/>
      <c r="AI175" s="2"/>
      <c r="AJ175" s="63" t="s">
        <v>120</v>
      </c>
      <c r="AK175" s="66"/>
      <c r="AL175" s="67"/>
      <c r="AM175" s="67"/>
      <c r="AN175" s="67"/>
      <c r="AO175" s="67"/>
      <c r="AP175" s="67">
        <v>1</v>
      </c>
      <c r="AQ175" s="42"/>
      <c r="AR175" s="37">
        <v>1.4650000000000001</v>
      </c>
      <c r="AS175" s="67">
        <v>1.4650000000000001</v>
      </c>
      <c r="AT175" s="67">
        <v>1.4650000000000001</v>
      </c>
      <c r="AU175" s="67">
        <v>1.4650000000000001</v>
      </c>
      <c r="AV175" s="67">
        <v>1.4650000000000001</v>
      </c>
      <c r="AW175" s="33">
        <v>1.4650000000000001</v>
      </c>
      <c r="AX175" s="193"/>
      <c r="AY175" s="36">
        <v>0</v>
      </c>
      <c r="AZ175" s="36">
        <v>0</v>
      </c>
      <c r="BA175" s="97">
        <v>0</v>
      </c>
      <c r="BB175" s="97">
        <v>0</v>
      </c>
      <c r="BC175" s="97">
        <v>0</v>
      </c>
      <c r="BD175" s="97">
        <v>0</v>
      </c>
      <c r="BE175" s="133">
        <v>0</v>
      </c>
      <c r="BF175" s="133">
        <v>0</v>
      </c>
      <c r="BG175" s="133">
        <v>0</v>
      </c>
      <c r="BH175" s="133">
        <v>0</v>
      </c>
      <c r="BI175" s="133">
        <v>0</v>
      </c>
      <c r="BJ175" s="133">
        <v>0</v>
      </c>
      <c r="BK175" s="133">
        <v>0</v>
      </c>
      <c r="BL175" s="133">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0</v>
      </c>
      <c r="CF175" s="96">
        <v>0</v>
      </c>
      <c r="CG175" s="96">
        <v>0</v>
      </c>
      <c r="CH175" s="96">
        <v>0</v>
      </c>
      <c r="CI175" s="96">
        <v>0</v>
      </c>
      <c r="CJ175" s="96">
        <v>0</v>
      </c>
      <c r="CK175" s="95">
        <f>SUM(Tabelle2[[#This Row],[Jan 22 CF]:[Mar 22 CF]])</f>
        <v>0</v>
      </c>
      <c r="CL175" s="95">
        <f>SUM(Tabelle2[[#This Row],[Apr 22 CF]:[Jun 22 CF]])</f>
        <v>0</v>
      </c>
      <c r="CM175" s="95">
        <f>SUM(Tabelle2[[#This Row],[Jul 22 CF]:[Sep 22 CF]])</f>
        <v>0</v>
      </c>
      <c r="CN175" s="95">
        <f>SUM(Tabelle2[[#This Row],[Oct 22 CF]:[Dec 22 CF]])</f>
        <v>0</v>
      </c>
      <c r="CO175" s="95">
        <f>SUM(Tabelle2[[#This Row],[Jan 23 CF]:[Mar 23 CF]])</f>
        <v>0</v>
      </c>
      <c r="CP175" s="95">
        <f>SUM(Tabelle2[[#This Row],[Apr 23 CF]:[Jun 23 CF]])</f>
        <v>0</v>
      </c>
      <c r="CQ175" s="95">
        <f>SUM(Tabelle2[[#This Row],[Jul 23 CF]:[Sep 23 CF]])</f>
        <v>0</v>
      </c>
      <c r="CR175" s="95">
        <f>SUM(Tabelle2[[#This Row],[Oct 23 CF]:[Dec 23 CF]])</f>
        <v>0</v>
      </c>
      <c r="CS175" s="95">
        <f>SUM(Tabelle2[[#This Row],[Jan 24 CF]:[Mar 24 CF]])</f>
        <v>0</v>
      </c>
      <c r="CT175" s="95">
        <f>SUM(Tabelle2[[#This Row],[Apr 24 CF]:[Jun 24 CF]])</f>
        <v>0</v>
      </c>
      <c r="CU175" s="95">
        <f>SUM(Tabelle2[[#This Row],[Jul 24 CF]:[Sep 24 CF]])</f>
        <v>0</v>
      </c>
      <c r="CV175" s="95">
        <f>SUM(Tabelle2[[#This Row],[Oct 24 CF]:[Dec 24 CF]])</f>
        <v>0</v>
      </c>
      <c r="CW175" s="98">
        <v>0</v>
      </c>
      <c r="CX175" s="275">
        <v>0</v>
      </c>
      <c r="CY175" s="98">
        <v>0</v>
      </c>
      <c r="CZ175" s="52">
        <v>0</v>
      </c>
      <c r="DA175" s="52">
        <f>SUM(Tabelle2[[#This Row],[Jan 22 CF]:[Dec 22 CF]])</f>
        <v>0</v>
      </c>
      <c r="DB175" s="98">
        <f>SUM(Tabelle2[[#This Row],[Jan 23 CF]:[Dec 23 CF]])</f>
        <v>0</v>
      </c>
      <c r="DC175" s="98">
        <f>SUM(Tabelle2[[#This Row],[Jan 24 CF]:[Dec 24 CF]])</f>
        <v>0</v>
      </c>
      <c r="DD175" s="98">
        <v>0</v>
      </c>
      <c r="DE175" s="98">
        <v>0</v>
      </c>
      <c r="DF175" s="98">
        <v>0</v>
      </c>
      <c r="DG175" s="98">
        <v>0</v>
      </c>
      <c r="DH175" s="98">
        <v>0</v>
      </c>
      <c r="DI175" s="98">
        <v>0</v>
      </c>
      <c r="DJ175" s="98">
        <v>0</v>
      </c>
      <c r="DK175" s="98">
        <v>0</v>
      </c>
      <c r="DL175" s="98">
        <v>0</v>
      </c>
      <c r="DM175" s="98">
        <v>0</v>
      </c>
      <c r="DN175" s="95"/>
      <c r="DO175" s="95"/>
      <c r="DP175" s="226">
        <v>0.95</v>
      </c>
      <c r="DQ175" s="226">
        <v>0.92500000000000004</v>
      </c>
      <c r="DR175" s="226">
        <v>0.8</v>
      </c>
      <c r="DS175" s="226">
        <v>0.85</v>
      </c>
      <c r="DT175" s="226">
        <v>0.9</v>
      </c>
      <c r="DU175" s="226">
        <v>0.9</v>
      </c>
      <c r="DV175" s="226">
        <v>0.9</v>
      </c>
      <c r="DW175" s="226">
        <v>0.9</v>
      </c>
      <c r="DX175" s="226">
        <v>0.9</v>
      </c>
      <c r="DY175" s="226">
        <v>0.9</v>
      </c>
      <c r="DZ175" s="226">
        <v>0.9</v>
      </c>
      <c r="EA175" s="226">
        <v>0.88</v>
      </c>
      <c r="EB175" s="226">
        <v>0.9</v>
      </c>
      <c r="EC175" s="226">
        <v>0.93</v>
      </c>
      <c r="ED175" s="226">
        <v>0.93</v>
      </c>
      <c r="EE175" s="226">
        <v>0.9</v>
      </c>
      <c r="EF175" s="316">
        <v>0.9</v>
      </c>
      <c r="EG175" s="316">
        <v>0.9</v>
      </c>
      <c r="EH175" s="316">
        <v>0.9</v>
      </c>
      <c r="EI175" s="226">
        <v>0.95</v>
      </c>
      <c r="EJ175" s="226">
        <v>0.95</v>
      </c>
      <c r="EK175" s="226">
        <v>0.95</v>
      </c>
      <c r="EL175" s="226">
        <v>0.97499999999999998</v>
      </c>
      <c r="EM175" s="226">
        <v>0.95</v>
      </c>
      <c r="EN175" s="226">
        <v>0.9</v>
      </c>
      <c r="EO175" s="226">
        <v>0.9</v>
      </c>
      <c r="EP175" s="226">
        <v>0.9</v>
      </c>
      <c r="EQ175" s="226">
        <v>0.9</v>
      </c>
      <c r="ER175" s="226">
        <v>0.9</v>
      </c>
      <c r="ES175" s="226">
        <v>0.9</v>
      </c>
      <c r="ET175" s="226">
        <v>0.9</v>
      </c>
      <c r="EU175" s="226">
        <v>0.9</v>
      </c>
      <c r="EV175" s="226">
        <v>0.9</v>
      </c>
      <c r="EW175" s="226">
        <v>0.9</v>
      </c>
      <c r="EX175" s="226">
        <v>0.9</v>
      </c>
      <c r="EY175" s="226">
        <v>0.9</v>
      </c>
      <c r="EZ175" s="316">
        <v>0.9</v>
      </c>
      <c r="FA175" s="226">
        <v>0.9</v>
      </c>
      <c r="FB175" s="226">
        <v>0.85</v>
      </c>
      <c r="FC175" s="226">
        <v>0.85</v>
      </c>
      <c r="FD175" s="226">
        <v>0.85</v>
      </c>
      <c r="FE175" s="226">
        <v>0.85</v>
      </c>
      <c r="FF175" s="226">
        <v>0.85</v>
      </c>
      <c r="FG175" s="226">
        <v>0.85</v>
      </c>
      <c r="FH175" s="226">
        <v>0.85</v>
      </c>
      <c r="FI175" s="226">
        <v>0.85</v>
      </c>
      <c r="FJ175" s="226">
        <v>0.85</v>
      </c>
      <c r="FK175" s="226">
        <v>0.85</v>
      </c>
      <c r="FL175" s="226">
        <v>0.85</v>
      </c>
      <c r="FM175" s="195">
        <f t="shared" si="114"/>
        <v>0</v>
      </c>
      <c r="FN175" s="195">
        <f t="shared" si="115"/>
        <v>0</v>
      </c>
      <c r="FO175" s="195">
        <f t="shared" si="116"/>
        <v>0</v>
      </c>
      <c r="FP175" s="195">
        <f t="shared" si="117"/>
        <v>0</v>
      </c>
      <c r="FQ175" s="195">
        <f t="shared" si="118"/>
        <v>0</v>
      </c>
      <c r="FR175" s="195">
        <f t="shared" si="119"/>
        <v>0</v>
      </c>
      <c r="FS175" s="195">
        <f t="shared" si="120"/>
        <v>0</v>
      </c>
      <c r="FT175" s="95">
        <f t="shared" si="121"/>
        <v>0</v>
      </c>
      <c r="FU175" s="95">
        <f t="shared" si="122"/>
        <v>0</v>
      </c>
      <c r="FV175" s="95">
        <f t="shared" si="123"/>
        <v>0</v>
      </c>
      <c r="FW175" s="95">
        <f t="shared" si="124"/>
        <v>0</v>
      </c>
      <c r="FX175" s="95">
        <f t="shared" si="125"/>
        <v>0</v>
      </c>
      <c r="FY175" s="95">
        <f t="shared" si="126"/>
        <v>0</v>
      </c>
      <c r="FZ175" s="95">
        <f t="shared" si="127"/>
        <v>0</v>
      </c>
      <c r="GA175" s="95">
        <f t="shared" si="107"/>
        <v>0</v>
      </c>
      <c r="GB175" s="95">
        <f t="shared" si="108"/>
        <v>0</v>
      </c>
      <c r="GC175" s="95">
        <f t="shared" si="109"/>
        <v>0</v>
      </c>
      <c r="GD175" s="95">
        <f t="shared" si="110"/>
        <v>0</v>
      </c>
      <c r="GE175" s="95">
        <f t="shared" si="111"/>
        <v>0</v>
      </c>
      <c r="GF175" s="95">
        <f t="shared" si="112"/>
        <v>0</v>
      </c>
      <c r="GG175" s="95">
        <f t="shared" si="113"/>
        <v>0</v>
      </c>
      <c r="GH175" s="95">
        <f t="shared" si="128"/>
        <v>0</v>
      </c>
      <c r="GI175" s="95">
        <f>BW175*Tabelle2[[#This Row],[Nov 2023 AF]]</f>
        <v>0</v>
      </c>
      <c r="GJ175" s="95">
        <f>BX175*Tabelle2[[#This Row],[Dec 2023 AF]]</f>
        <v>0</v>
      </c>
      <c r="GK175" s="95">
        <f>BY175*Tabelle2[[#This Row],[Jan 2024 AF]]</f>
        <v>0</v>
      </c>
      <c r="GL175" s="95">
        <f>BZ175*Tabelle2[[#This Row],[Feb 2024 AF]]</f>
        <v>0</v>
      </c>
      <c r="GM175" s="95">
        <f>CA175*Tabelle2[[#This Row],[Mar 2024 AF]]</f>
        <v>0</v>
      </c>
      <c r="GN175" s="95">
        <f>CB175*Tabelle2[[#This Row],[Apr 2024 AF]]</f>
        <v>0</v>
      </c>
      <c r="GO175" s="95">
        <f>CC175*Tabelle2[[#This Row],[May 2024 AF]]</f>
        <v>0</v>
      </c>
      <c r="GP175" s="95">
        <f>CD175*Tabelle2[[#This Row],[Jun 2024 AF]]</f>
        <v>0</v>
      </c>
      <c r="GQ175" s="95">
        <f>CE175*Tabelle2[[#This Row],[Jul 2024 AF]]</f>
        <v>0</v>
      </c>
      <c r="GR175" s="95">
        <f>CF175*Tabelle2[[#This Row],[Aug 2024 AF]]</f>
        <v>0</v>
      </c>
      <c r="GS175" s="95">
        <f>CG175*Tabelle2[[#This Row],[Sep 2024 AF]]</f>
        <v>0</v>
      </c>
      <c r="GT175" s="95">
        <f>CH175*Tabelle2[[#This Row],[Oct 2024 AF]]</f>
        <v>0</v>
      </c>
      <c r="GU175" s="95">
        <f>CI175*Tabelle2[[#This Row],[Nov 2024 AF]]</f>
        <v>0</v>
      </c>
      <c r="GV175" s="95">
        <f>CJ175*Tabelle2[[#This Row],[Dec 2024 AF]]</f>
        <v>0</v>
      </c>
      <c r="GW175" s="95">
        <f>SUM(Tabelle2[[#This Row],[Jan 22 NF]:[Mar 22 NF]])</f>
        <v>0</v>
      </c>
      <c r="GX175" s="95">
        <f>SUM(Tabelle2[[#This Row],[Apr 22 NF]:[Jun 22 NF]])</f>
        <v>0</v>
      </c>
      <c r="GY175" s="95">
        <f>SUM(Tabelle2[[#This Row],[Jul 22 NF]:[Sep 22 NF]])</f>
        <v>0</v>
      </c>
      <c r="GZ175" s="95">
        <f>SUM(Tabelle2[[#This Row],[Oct 22 NF]:[Dec 22 NF]])</f>
        <v>0</v>
      </c>
      <c r="HA175" s="98">
        <f>SUM(Tabelle2[[#This Row],[Jan 23 NF]:[Mar 23 NF]])</f>
        <v>0</v>
      </c>
      <c r="HB175" s="98">
        <f>SUM(Tabelle2[[#This Row],[Apr 23 NF]:[Jun 23 NF]])</f>
        <v>0</v>
      </c>
      <c r="HC175" s="98">
        <f>SUM(Tabelle2[[#This Row],[Jul 23 NF]:[Sep 23 NF]])</f>
        <v>0</v>
      </c>
      <c r="HD175" s="98">
        <f>SUM(Tabelle2[[#This Row],[Oct 23 NF]:[Dec 23 NF]])</f>
        <v>0</v>
      </c>
      <c r="HE175" s="95">
        <f>SUM(Tabelle2[[#This Row],[Jan 24 NF]:[Mar 24 NF]])</f>
        <v>0</v>
      </c>
      <c r="HF175" s="98">
        <f>SUM(Tabelle2[[#This Row],[Apr 24 NF]:[Jun 24 NF]])</f>
        <v>0</v>
      </c>
      <c r="HG175" s="98">
        <f>SUM(Tabelle2[[#This Row],[Jul 24 NF]:[Sep 24 NF]])</f>
        <v>0</v>
      </c>
      <c r="HH175" s="98">
        <f>SUM(Tabelle2[[#This Row],[Oct 24 NF]:[Dec 24 NF]])</f>
        <v>0</v>
      </c>
      <c r="HI175" s="95">
        <v>0</v>
      </c>
      <c r="HJ175" s="95">
        <v>0</v>
      </c>
      <c r="HK175" s="95">
        <v>0</v>
      </c>
      <c r="HL175" s="95">
        <v>0</v>
      </c>
      <c r="HM175" s="95">
        <v>0</v>
      </c>
      <c r="HN175" s="95">
        <v>0</v>
      </c>
      <c r="HO175" s="95">
        <v>0</v>
      </c>
      <c r="HP175" s="95">
        <v>0</v>
      </c>
      <c r="HQ175" s="95">
        <v>0</v>
      </c>
      <c r="HR175" s="95">
        <v>0</v>
      </c>
      <c r="HS175" s="95">
        <v>0</v>
      </c>
      <c r="HT175" s="95">
        <v>0</v>
      </c>
      <c r="HU175" s="95">
        <v>0</v>
      </c>
      <c r="HV175" s="98">
        <v>0</v>
      </c>
      <c r="HW175" s="98">
        <v>0</v>
      </c>
      <c r="HX175" s="98">
        <v>0</v>
      </c>
      <c r="HY175" s="98">
        <v>0</v>
      </c>
      <c r="HZ175" s="98">
        <f>SUM(Tabelle2[[#This Row],[Jan 22 NF]:[Dec 22 NF]])</f>
        <v>0</v>
      </c>
      <c r="IA175" s="98">
        <f>SUM(Tabelle2[[#This Row],[Jan 23 NF]:[Dec 23 NF]])</f>
        <v>0</v>
      </c>
      <c r="IB175" s="98">
        <f>SUM(Tabelle2[[#This Row],[Jan 24 NF]:[Dec 24 NF]])</f>
        <v>0</v>
      </c>
      <c r="IC175" s="98">
        <f>IFERROR(Tabelle2[[#This Row],[2025 CF]]*Tabelle2[[#This Row],[2025 AF]],0)</f>
        <v>0</v>
      </c>
      <c r="ID175" s="98">
        <f>IFERROR(Tabelle2[[#This Row],[2026 CF]]*Tabelle2[[#This Row],[2026 AF]],0)</f>
        <v>0</v>
      </c>
      <c r="IE175" s="98">
        <f>IFERROR(Tabelle2[[#This Row],[2027 CF]]*Tabelle2[[#This Row],[2027 AF]],0)</f>
        <v>0</v>
      </c>
      <c r="IF175" s="98">
        <f>IFERROR(Tabelle2[[#This Row],[2028 CF]]*Tabelle2[[#This Row],[2028 AF]],0)</f>
        <v>0</v>
      </c>
      <c r="IG175" s="98">
        <f>IFERROR(Tabelle2[[#This Row],[2029 CF]]*Tabelle2[[#This Row],[2029 AF]],0)</f>
        <v>0</v>
      </c>
      <c r="IH175" s="98">
        <f>IFERROR(Tabelle2[[#This Row],[2030 CF]]*Tabelle2[[#This Row],[2030 AF]],0)</f>
        <v>0</v>
      </c>
      <c r="II175" s="98">
        <f>IFERROR(Tabelle2[[#This Row],[2031 CF]]*Tabelle2[[#This Row],[2031 AF]],0)</f>
        <v>0</v>
      </c>
      <c r="IJ175" s="98">
        <f>IFERROR(Tabelle2[[#This Row],[2032 CF]]*Tabelle2[[#This Row],[2032 AF]],0)</f>
        <v>0</v>
      </c>
      <c r="IK175" s="98">
        <f>IFERROR(Tabelle2[[#This Row],[2033 CF]]*Tabelle2[[#This Row],[2033 AF]],0)</f>
        <v>0</v>
      </c>
      <c r="IL175" s="98">
        <f>IFERROR(Tabelle2[[#This Row],[2034 CF]]*Tabelle2[[#This Row],[2034 AF]],0)</f>
        <v>0</v>
      </c>
      <c r="IM175" s="98">
        <f>IFERROR(Tabelle2[[#This Row],[2035 CF]]*Tabelle2[[#This Row],[2035 AF]],0)</f>
        <v>0</v>
      </c>
      <c r="IN175" s="51">
        <v>0</v>
      </c>
      <c r="IO175" s="51">
        <v>0</v>
      </c>
      <c r="IP175" s="51">
        <v>0</v>
      </c>
      <c r="IQ175" s="51">
        <v>0</v>
      </c>
      <c r="IR175" s="51">
        <v>0</v>
      </c>
      <c r="IS175" s="51">
        <v>0</v>
      </c>
      <c r="IT175" s="51">
        <v>0</v>
      </c>
      <c r="IU175" s="51">
        <v>0</v>
      </c>
      <c r="IV175" s="51">
        <v>0</v>
      </c>
      <c r="IW175" s="51">
        <v>0</v>
      </c>
      <c r="IX175" s="51">
        <v>0</v>
      </c>
      <c r="IY175" s="51">
        <v>0</v>
      </c>
      <c r="IZ175" s="199">
        <v>0</v>
      </c>
      <c r="JA175" s="199">
        <v>0</v>
      </c>
      <c r="JB175" s="199">
        <v>0</v>
      </c>
      <c r="JC175" s="199">
        <v>0</v>
      </c>
      <c r="JD175" s="199">
        <v>0</v>
      </c>
      <c r="JE175" s="196">
        <v>0</v>
      </c>
      <c r="JF175" s="196">
        <v>0</v>
      </c>
      <c r="JG175" s="196">
        <v>0</v>
      </c>
      <c r="JH175" s="196">
        <v>0</v>
      </c>
      <c r="JI175" s="196">
        <v>0</v>
      </c>
      <c r="JJ175" s="196">
        <v>0</v>
      </c>
      <c r="JK175" s="196">
        <v>0</v>
      </c>
      <c r="JL175" s="196">
        <v>0</v>
      </c>
      <c r="JM175" s="196">
        <v>0</v>
      </c>
      <c r="JN175" s="196">
        <v>0</v>
      </c>
      <c r="JO175" s="196">
        <v>0</v>
      </c>
      <c r="JP175" s="196">
        <v>0</v>
      </c>
      <c r="JQ175" s="196">
        <f>SUM(Tabelle2[[#This Row],[Jan-23B]:[Mar-23B]])</f>
        <v>0</v>
      </c>
      <c r="JR175" s="196">
        <f>SUM(Tabelle2[[#This Row],[Apr-23B]:[Jun-23B]])</f>
        <v>0</v>
      </c>
      <c r="JS175" s="196">
        <f>SUM(Tabelle2[[#This Row],[Jul-23B]:[Sep-23B]])</f>
        <v>0</v>
      </c>
      <c r="JT175" s="196">
        <f>SUM(Tabelle2[[#This Row],[Oct-23B]:[Dec-23B]])</f>
        <v>0</v>
      </c>
      <c r="JU175" s="196">
        <f>SUM(Tabelle2[[#This Row],[1Q23 B1]:[4Q23 B]])</f>
        <v>0</v>
      </c>
      <c r="JV175" s="196">
        <v>0</v>
      </c>
      <c r="JW175" s="196">
        <v>0</v>
      </c>
      <c r="JX175" s="196">
        <v>0</v>
      </c>
      <c r="JY175" s="196">
        <v>0</v>
      </c>
      <c r="JZ175" s="196">
        <v>0</v>
      </c>
      <c r="KA175" s="196">
        <v>0</v>
      </c>
      <c r="KB175" s="196">
        <v>0</v>
      </c>
      <c r="KC175" s="196">
        <v>0</v>
      </c>
      <c r="KD175" s="196">
        <v>0</v>
      </c>
      <c r="KE175" s="196">
        <v>0</v>
      </c>
      <c r="KF175" s="196" t="str">
        <f>IF(SUM(Tabelle2[[#This Row],[2018 NF]:[2028 NF]],Tabelle2[[#This Row],[2023 B]])&gt;0,"yes","no")</f>
        <v>no</v>
      </c>
      <c r="KG175" s="196">
        <f>IFERROR(INDEX(Tabelle2[[#Headers],[2005 NF]:[2034 NF]],MATCH(TRUE,INDEX(Tabelle2[[#This Row],[2005 NF]:[2034 NF]]&gt;1000,),0)),0)</f>
        <v>0</v>
      </c>
      <c r="KH175" s="196">
        <f>IFERROR(LOOKUP(2,1/(Tabelle2[[#This Row],[2005 NF]:[2035 NF]]&gt;1000),Tabelle2[[#Headers],[2005 NF]:[2035 NF]]),0)</f>
        <v>0</v>
      </c>
      <c r="KI175" s="196">
        <f>SUM(Tabelle2[[#This Row],[Jan 23 NF]:[Mar 23 NF]])</f>
        <v>0</v>
      </c>
      <c r="KJ175" s="196">
        <f>SUM(Tabelle2[[#This Row],[Jan-23B]:[Mar-23B]])</f>
        <v>0</v>
      </c>
      <c r="KK175" s="52">
        <v>0</v>
      </c>
      <c r="KL175" s="52">
        <v>0</v>
      </c>
      <c r="KM175" s="52">
        <v>0</v>
      </c>
      <c r="KN175" s="52">
        <v>0</v>
      </c>
      <c r="KO175" s="52">
        <v>0</v>
      </c>
      <c r="KP175" s="52">
        <v>0</v>
      </c>
      <c r="KQ175" s="52">
        <v>0</v>
      </c>
      <c r="KR175" s="52">
        <v>0</v>
      </c>
      <c r="KS175" s="52">
        <v>0</v>
      </c>
      <c r="KT175" s="52">
        <v>0</v>
      </c>
      <c r="KU175" s="52">
        <v>0</v>
      </c>
      <c r="KV175" s="52">
        <v>0</v>
      </c>
      <c r="KW175" s="52">
        <v>0</v>
      </c>
      <c r="KX175" s="52">
        <v>0</v>
      </c>
      <c r="KY175" s="52">
        <v>0</v>
      </c>
      <c r="KZ175" s="52">
        <v>0</v>
      </c>
      <c r="LA175" s="52" t="e">
        <f>$AV175*2.204623/#REF!*$AP175*Tabelle2[[#This Row],[May 23 NF]]</f>
        <v>#REF!</v>
      </c>
      <c r="LB175" s="52" t="e">
        <f>$AV175*2.204623/#REF!*$AP175*Tabelle2[[#This Row],[Jun 23 NF]]</f>
        <v>#REF!</v>
      </c>
      <c r="LC175" s="52" t="e">
        <f>$AV175*2.204623/#REF!*$AP175*Tabelle2[[#This Row],[Jul 23 NF]]</f>
        <v>#REF!</v>
      </c>
      <c r="LD175" s="52" t="e">
        <f>$AV175*2.204623/#REF!*$AP175*Tabelle2[[#This Row],[Aug 23 NF]]</f>
        <v>#REF!</v>
      </c>
      <c r="LE175" s="52" t="e">
        <f>$AV175*2.204623/#REF!*$AP175*Tabelle2[[#This Row],[Sep 23 NF]]</f>
        <v>#REF!</v>
      </c>
      <c r="LF175" s="52" t="e">
        <f>$AV175*2.204623/#REF!*$AP175*Tabelle2[[#This Row],[Oct 23 NF]]</f>
        <v>#REF!</v>
      </c>
      <c r="LG175" s="52" t="e">
        <f>$AV175*2.204623/#REF!*$AP175*Tabelle2[[#This Row],[Nov 23 NF]]</f>
        <v>#REF!</v>
      </c>
      <c r="LH175" s="52" t="e">
        <f>$AV175*2.204623/#REF!*$AP175*Tabelle2[[#This Row],[Dec 23 NF]]</f>
        <v>#REF!</v>
      </c>
      <c r="LI175" s="52" t="e">
        <f>$AV175*2.204623/#REF!*$AP175*Tabelle2[[#This Row],[Jan 24 NF]]</f>
        <v>#REF!</v>
      </c>
      <c r="LJ175" s="52" t="e">
        <f>$AV175*2.204623/#REF!*$AP175*Tabelle2[[#This Row],[Feb 24 NF]]</f>
        <v>#REF!</v>
      </c>
      <c r="LK175" s="52" t="e">
        <f>$AV175*2.204623/#REF!*$AP175*Tabelle2[[#This Row],[Mar 24 NF]]</f>
        <v>#REF!</v>
      </c>
      <c r="LL175" s="52" t="e">
        <f>$AV175*2.204623/#REF!*$AP175*Tabelle2[[#This Row],[Apr 24 NF]]</f>
        <v>#REF!</v>
      </c>
      <c r="LM175" s="52" t="e">
        <f>$AV175*2.204623/#REF!*$AP175*Tabelle2[[#This Row],[May 24 NF]]</f>
        <v>#REF!</v>
      </c>
      <c r="LN175" s="52" t="e">
        <f>$AV175*2.204623/#REF!*$AP175*Tabelle2[[#This Row],[Jun 24 NF]]</f>
        <v>#REF!</v>
      </c>
      <c r="LO175" s="52" t="e">
        <f>$AV175*2.204623/#REF!*$AP175*Tabelle2[[#This Row],[Jul 24 NF]]</f>
        <v>#REF!</v>
      </c>
      <c r="LP175" s="52" t="e">
        <f>$AV175*2.204623/#REF!*$AP175*Tabelle2[[#This Row],[Aug 24 NF]]</f>
        <v>#REF!</v>
      </c>
      <c r="LQ175" s="52" t="e">
        <f>$AV175*2.204623/#REF!*$AP175*Tabelle2[[#This Row],[Sep 24 NF]]</f>
        <v>#REF!</v>
      </c>
      <c r="LR175" s="52" t="e">
        <f>$AV175*2.204623/#REF!*$AP175*Tabelle2[[#This Row],[Oct 24 NF]]</f>
        <v>#REF!</v>
      </c>
      <c r="LS175" s="52" t="e">
        <f>$AV175*2.204623/#REF!*$AP175*Tabelle2[[#This Row],[Nov 24 NF]]</f>
        <v>#REF!</v>
      </c>
      <c r="LT175" s="52" t="e">
        <f>$AV175*2.204623/#REF!*$AP175*Tabelle2[[#This Row],[Dec 24 NF]]</f>
        <v>#REF!</v>
      </c>
      <c r="LU175" s="198">
        <f>SUM(Tabelle2[[#This Row],[Jan 22 EV]:[Mar 22 EV]])</f>
        <v>0</v>
      </c>
      <c r="LV175" s="198">
        <f>SUM(Tabelle2[[#This Row],[Apr 22 EV]:[Jun 22 EV]])</f>
        <v>0</v>
      </c>
      <c r="LW175" s="198">
        <f>SUM(Tabelle2[[#This Row],[Jul 22 EV]:[Sep 22 EV]])</f>
        <v>0</v>
      </c>
      <c r="LX175" s="198">
        <f>SUM(Tabelle2[[#This Row],[Oct 22 EV]:[Dec 22 EV]])</f>
        <v>0</v>
      </c>
      <c r="LY175" s="198">
        <f>SUM(Tabelle2[[#This Row],[Jan 23 EV]:[Mar 23 EV]])</f>
        <v>0</v>
      </c>
      <c r="LZ175" s="198" t="e">
        <f>SUM(Tabelle2[[#This Row],[Apr 23 EV]:[Jun 23 EV]])</f>
        <v>#REF!</v>
      </c>
      <c r="MA175" s="198" t="e">
        <f>SUM(Tabelle2[[#This Row],[Jul 23 EV]:[Sep 23 EV]])</f>
        <v>#REF!</v>
      </c>
      <c r="MB175" s="198" t="e">
        <f>SUM(Tabelle2[[#This Row],[Oct 23 EV]:[Dec 23 EV]])</f>
        <v>#REF!</v>
      </c>
      <c r="MC175" s="198" t="e">
        <f>SUM(Tabelle2[[#This Row],[Jan 24 EV]:[Mar 24 EV]])</f>
        <v>#REF!</v>
      </c>
      <c r="MD175" s="198" t="e">
        <f>SUM(Tabelle2[[#This Row],[Apr 24 EV]:[Jun 24 EV]])</f>
        <v>#REF!</v>
      </c>
      <c r="ME175" s="198" t="e">
        <f>SUM(Tabelle2[[#This Row],[Jul 24 EV]:[Sep 24 EV]])</f>
        <v>#REF!</v>
      </c>
      <c r="MF175" s="198" t="e">
        <f>SUM(Tabelle2[[#This Row],[Oct 24 EV]:[Dec 24 EV]])</f>
        <v>#REF!</v>
      </c>
      <c r="MG175" s="68">
        <v>0</v>
      </c>
      <c r="MH175" s="68">
        <v>0</v>
      </c>
      <c r="MI175" s="68">
        <v>0</v>
      </c>
      <c r="MJ175" s="68">
        <v>0</v>
      </c>
      <c r="MK175" s="68">
        <v>0</v>
      </c>
      <c r="ML175" s="68">
        <v>0</v>
      </c>
      <c r="MM175" s="68">
        <v>0</v>
      </c>
      <c r="MN175" s="68">
        <v>0</v>
      </c>
      <c r="MO175" s="68">
        <v>0</v>
      </c>
      <c r="MP175" s="98">
        <v>0</v>
      </c>
      <c r="MQ175" s="98" t="e">
        <f>$AS175*2.204623/#REF!*$AP175*HU175</f>
        <v>#REF!</v>
      </c>
      <c r="MR175" s="98" t="e">
        <f>$AT175*2.204623/#REF!*$AP175*HV175</f>
        <v>#REF!</v>
      </c>
      <c r="MS175" s="98">
        <v>0</v>
      </c>
      <c r="MT175" s="98">
        <v>0</v>
      </c>
      <c r="MU175" s="98">
        <v>0</v>
      </c>
      <c r="MV175" s="98">
        <f>SUM(Tabelle2[[#This Row],[Jan 22 EV]:[Dec 22 EV]])</f>
        <v>0</v>
      </c>
      <c r="MW175" s="98" t="e">
        <f>SUM(Tabelle2[[#This Row],[Jan 23 EV]:[Dec 23 EV]])</f>
        <v>#REF!</v>
      </c>
      <c r="MX175" s="98" t="e">
        <f>SUM(Tabelle2[[#This Row],[Jan 24 EV]:[Dec 24 EV]])</f>
        <v>#REF!</v>
      </c>
      <c r="MY175" s="98">
        <f t="shared" si="139"/>
        <v>0</v>
      </c>
      <c r="MZ175" s="98">
        <f t="shared" si="140"/>
        <v>0</v>
      </c>
      <c r="NA175" s="98">
        <f t="shared" si="141"/>
        <v>0</v>
      </c>
      <c r="NB175" s="98">
        <f t="shared" si="142"/>
        <v>0</v>
      </c>
      <c r="NC175" s="52">
        <v>0</v>
      </c>
      <c r="ND175" s="52">
        <v>0</v>
      </c>
      <c r="NE175" s="52">
        <v>0</v>
      </c>
      <c r="NF175" s="52">
        <v>0</v>
      </c>
      <c r="NG175" s="52">
        <v>0</v>
      </c>
      <c r="NH175" s="52">
        <v>0</v>
      </c>
      <c r="NI175" s="52">
        <v>0</v>
      </c>
      <c r="NJ175" s="52">
        <v>0</v>
      </c>
      <c r="NK175" s="52">
        <v>0</v>
      </c>
      <c r="NL175" s="52">
        <v>0</v>
      </c>
      <c r="NM175" s="52">
        <v>0</v>
      </c>
      <c r="NN175" s="52">
        <v>0</v>
      </c>
      <c r="NO175" s="198">
        <f t="shared" si="102"/>
        <v>0</v>
      </c>
      <c r="NP175" s="198">
        <f t="shared" si="103"/>
        <v>0</v>
      </c>
      <c r="NQ175" s="198">
        <f t="shared" si="104"/>
        <v>0</v>
      </c>
      <c r="NR175" s="198">
        <f t="shared" si="105"/>
        <v>0</v>
      </c>
      <c r="NS175" s="198">
        <f t="shared" si="106"/>
        <v>0</v>
      </c>
      <c r="NT175" s="198">
        <v>0</v>
      </c>
      <c r="NU175" s="198">
        <v>0</v>
      </c>
      <c r="NV175" s="198">
        <v>0</v>
      </c>
      <c r="NW175" s="198">
        <v>0</v>
      </c>
      <c r="NX175" s="198">
        <v>0</v>
      </c>
      <c r="NY175" s="198">
        <v>0</v>
      </c>
      <c r="NZ175" s="198">
        <v>0</v>
      </c>
      <c r="OA175" s="198">
        <v>0</v>
      </c>
      <c r="OB175" s="198">
        <v>0</v>
      </c>
      <c r="OC175" s="198">
        <v>0</v>
      </c>
      <c r="OD175" s="198">
        <v>0</v>
      </c>
      <c r="OE175" s="198">
        <v>0</v>
      </c>
      <c r="OF175" s="198">
        <f>SUM(Tabelle2[[#This Row],[Jan 23 B EV]:[Mar 23 B EV]])</f>
        <v>0</v>
      </c>
      <c r="OG175" s="198">
        <f>SUM(Tabelle2[[#This Row],[Apr 23 B EV]:[Jun 23 B EV]])</f>
        <v>0</v>
      </c>
      <c r="OH175" s="198">
        <f>SUM(Tabelle2[[#This Row],[Jul 23 B EV]:[Sep 23 B EV]])</f>
        <v>0</v>
      </c>
      <c r="OI175" s="198">
        <f>SUM(Tabelle2[[#This Row],[Oct 23 B EV]:[Dec 23 B EV]])</f>
        <v>0</v>
      </c>
      <c r="OJ175" s="198">
        <f>SUM(Tabelle2[[#This Row],[Jan 23 B EV]:[Dec 23 B EV]])</f>
        <v>0</v>
      </c>
      <c r="OK175" s="68"/>
      <c r="OL175" s="68"/>
      <c r="OM175" s="43" t="s">
        <v>973</v>
      </c>
      <c r="ON175" s="43">
        <v>0</v>
      </c>
      <c r="OO175" s="43">
        <v>0</v>
      </c>
      <c r="OP175" s="43">
        <v>0</v>
      </c>
      <c r="OQ175" s="68"/>
      <c r="OR175" s="68"/>
      <c r="OS175" s="68"/>
      <c r="OT175" s="68"/>
      <c r="OU175" s="68"/>
      <c r="OV175" s="68"/>
      <c r="OW175" s="68"/>
      <c r="OX175" s="198">
        <v>0</v>
      </c>
      <c r="OY175" s="198">
        <v>0</v>
      </c>
      <c r="OZ175" s="198">
        <v>0</v>
      </c>
      <c r="PA175" s="198">
        <v>0</v>
      </c>
      <c r="PB175" s="353">
        <v>0</v>
      </c>
      <c r="PC175" s="49" t="s">
        <v>57</v>
      </c>
      <c r="PD175" s="341" t="s">
        <v>162</v>
      </c>
      <c r="PE175" s="3" t="s">
        <v>159</v>
      </c>
      <c r="PF175" s="221" t="s">
        <v>184</v>
      </c>
      <c r="PG175" s="342">
        <v>0</v>
      </c>
      <c r="PH175" s="221">
        <v>0</v>
      </c>
      <c r="PI175" s="30">
        <v>1</v>
      </c>
      <c r="PJ175" s="30" t="s">
        <v>184</v>
      </c>
      <c r="PK175" s="30">
        <v>0</v>
      </c>
      <c r="PL175" s="30"/>
      <c r="PM175" s="334"/>
      <c r="PN175" s="341">
        <v>0</v>
      </c>
      <c r="PO175" s="334" t="s">
        <v>43</v>
      </c>
      <c r="PP175" s="200">
        <v>1853.1784943461187</v>
      </c>
      <c r="PQ175" s="56">
        <v>1679.5846313274626</v>
      </c>
      <c r="PR175" s="56">
        <v>1794.9232968607714</v>
      </c>
      <c r="PS175" s="56">
        <v>1785.9007771451679</v>
      </c>
      <c r="PT175" s="200">
        <v>1412.4560199401053</v>
      </c>
      <c r="PU175" s="200">
        <v>1420.766332400392</v>
      </c>
      <c r="PV175" s="200">
        <v>0</v>
      </c>
      <c r="PW175" s="200">
        <v>0</v>
      </c>
      <c r="PX175" s="200" t="e">
        <f>IF($PI175=1,SUMIF(#REF!,$PF175,#REF!),SUMIF(#REF!,$PJ175,#REF!))</f>
        <v>#REF!</v>
      </c>
      <c r="PY175" s="200" t="e">
        <f>IF($PI175=1,SUMIF(#REF!,$PF175,#REF!),SUMIF(#REF!,$PJ175,#REF!))</f>
        <v>#REF!</v>
      </c>
      <c r="PZ175" s="200" t="e">
        <f>IF($PI175=1,SUMIF(#REF!,$PF175,#REF!),SUMIF(#REF!,$PJ175,#REF!))</f>
        <v>#REF!</v>
      </c>
      <c r="QA175" s="200" t="e">
        <f>IF($PI175=1,SUMIF(#REF!,$PF175,#REF!),SUMIF(#REF!,$PJ175,#REF!))</f>
        <v>#REF!</v>
      </c>
      <c r="QB175" s="200" t="e">
        <f>IF($PI175=1,SUMIF(#REF!,$PF175,#REF!),SUMIF(#REF!,$PJ175,#REF!))</f>
        <v>#REF!</v>
      </c>
      <c r="QC175" s="200" t="e">
        <f>IF($PI175=1,SUMIF(#REF!,$PF175,#REF!),SUMIF(#REF!,$PJ175,#REF!))</f>
        <v>#REF!</v>
      </c>
      <c r="QD175" s="57">
        <f t="shared" si="99"/>
        <v>2.4605914848947328</v>
      </c>
      <c r="QE175" s="57">
        <f t="shared" si="100"/>
        <v>2.62956262990103</v>
      </c>
      <c r="QF175" s="57">
        <f t="shared" si="138"/>
        <v>2.6163446385176714</v>
      </c>
      <c r="QG175" s="57">
        <f t="shared" si="101"/>
        <v>2.0692480692122546</v>
      </c>
      <c r="QH175" s="57">
        <f t="shared" si="131"/>
        <v>2.0814226769665742</v>
      </c>
      <c r="QI175" s="57">
        <f t="shared" si="132"/>
        <v>0</v>
      </c>
      <c r="QJ175" s="57">
        <f>IF(Tabelle2[[#This Row],[Index and Premium Usage]]=1,($AW175*(1+$AZ175))*(PW175*(1+$PG175)+$PH175)/1000,($AW175*(1+$AZ175))*(PW175*(1+$PG175)+$PK175)/1000)</f>
        <v>0</v>
      </c>
      <c r="QK175" s="57" t="e">
        <f>IF($PI175=1,($AW175*(1+$AY175))*(PX175*(1+$PG175)+$PH175)/1000,($AW175*(1+$AZ175))*(PX175*(1+$PG175)+$PK175+Tabelle2[[#This Row],[Premium VW 2023]])/1000)</f>
        <v>#REF!</v>
      </c>
      <c r="QL175" s="57" t="e">
        <f t="shared" si="133"/>
        <v>#REF!</v>
      </c>
      <c r="QM175" s="57" t="e">
        <f t="shared" si="134"/>
        <v>#REF!</v>
      </c>
      <c r="QN175" s="57" t="e">
        <f t="shared" si="135"/>
        <v>#REF!</v>
      </c>
      <c r="QO175" s="57" t="e">
        <f t="shared" si="136"/>
        <v>#REF!</v>
      </c>
      <c r="QP175" s="57" t="e">
        <f t="shared" si="137"/>
        <v>#REF!</v>
      </c>
    </row>
    <row r="176" spans="1:458" ht="15" customHeight="1">
      <c r="A176" s="94" t="s">
        <v>895</v>
      </c>
      <c r="B176" s="94" t="s">
        <v>87</v>
      </c>
      <c r="C176" s="94" t="s">
        <v>1553</v>
      </c>
      <c r="D176" s="2" t="s">
        <v>108</v>
      </c>
      <c r="E176" s="173" t="s">
        <v>304</v>
      </c>
      <c r="F176" s="2" t="s">
        <v>304</v>
      </c>
      <c r="G176" s="2" t="s">
        <v>304</v>
      </c>
      <c r="H176" s="2" t="s">
        <v>1557</v>
      </c>
      <c r="I176" s="188" t="s">
        <v>102</v>
      </c>
      <c r="J176" s="2" t="s">
        <v>367</v>
      </c>
      <c r="K176" s="94" t="s">
        <v>41</v>
      </c>
      <c r="L176" s="94" t="s">
        <v>1137</v>
      </c>
      <c r="M176" s="2" t="s">
        <v>328</v>
      </c>
      <c r="N176" s="64"/>
      <c r="O176" s="64"/>
      <c r="P176" s="65"/>
      <c r="Q176" s="2"/>
      <c r="R176" s="63"/>
      <c r="S176" s="63"/>
      <c r="T176" s="94" t="s">
        <v>1282</v>
      </c>
      <c r="U176" s="63" t="s">
        <v>38</v>
      </c>
      <c r="V176" s="63"/>
      <c r="W176" s="63"/>
      <c r="X176" s="94"/>
      <c r="Y176" s="63" t="s">
        <v>235</v>
      </c>
      <c r="Z176" s="94" t="s">
        <v>261</v>
      </c>
      <c r="AA176" s="69" t="s">
        <v>591</v>
      </c>
      <c r="AB176" s="64"/>
      <c r="AC176" s="64"/>
      <c r="AD176" s="63"/>
      <c r="AE176" s="63"/>
      <c r="AF176" s="63" t="s">
        <v>119</v>
      </c>
      <c r="AG176" s="2"/>
      <c r="AH176" s="2"/>
      <c r="AI176" s="2"/>
      <c r="AJ176" s="63" t="s">
        <v>120</v>
      </c>
      <c r="AK176" s="66"/>
      <c r="AL176" s="67"/>
      <c r="AM176" s="67"/>
      <c r="AN176" s="67"/>
      <c r="AO176" s="67"/>
      <c r="AP176" s="67">
        <v>1</v>
      </c>
      <c r="AQ176" s="78"/>
      <c r="AR176" s="37">
        <v>1.008</v>
      </c>
      <c r="AS176" s="67">
        <v>1.008</v>
      </c>
      <c r="AT176" s="67">
        <v>1.008</v>
      </c>
      <c r="AU176" s="67">
        <v>1.008</v>
      </c>
      <c r="AV176" s="67">
        <v>1.008</v>
      </c>
      <c r="AW176" s="33">
        <v>1.008</v>
      </c>
      <c r="AX176" s="193"/>
      <c r="AY176" s="36">
        <v>0</v>
      </c>
      <c r="AZ176" s="36">
        <v>0</v>
      </c>
      <c r="BA176" s="97">
        <v>0</v>
      </c>
      <c r="BB176" s="97">
        <v>0</v>
      </c>
      <c r="BC176" s="97">
        <v>0</v>
      </c>
      <c r="BD176" s="97">
        <v>0</v>
      </c>
      <c r="BE176" s="133">
        <v>0</v>
      </c>
      <c r="BF176" s="133">
        <v>0</v>
      </c>
      <c r="BG176" s="133">
        <v>0</v>
      </c>
      <c r="BH176" s="133">
        <v>0</v>
      </c>
      <c r="BI176" s="133">
        <v>0</v>
      </c>
      <c r="BJ176" s="133">
        <v>0</v>
      </c>
      <c r="BK176" s="133">
        <v>0</v>
      </c>
      <c r="BL176" s="133">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5">
        <f>SUM(Tabelle2[[#This Row],[Jan 22 CF]:[Mar 22 CF]])</f>
        <v>0</v>
      </c>
      <c r="CL176" s="95">
        <f>SUM(Tabelle2[[#This Row],[Apr 22 CF]:[Jun 22 CF]])</f>
        <v>0</v>
      </c>
      <c r="CM176" s="95">
        <f>SUM(Tabelle2[[#This Row],[Jul 22 CF]:[Sep 22 CF]])</f>
        <v>0</v>
      </c>
      <c r="CN176" s="95">
        <f>SUM(Tabelle2[[#This Row],[Oct 22 CF]:[Dec 22 CF]])</f>
        <v>0</v>
      </c>
      <c r="CO176" s="95">
        <f>SUM(Tabelle2[[#This Row],[Jan 23 CF]:[Mar 23 CF]])</f>
        <v>0</v>
      </c>
      <c r="CP176" s="95">
        <f>SUM(Tabelle2[[#This Row],[Apr 23 CF]:[Jun 23 CF]])</f>
        <v>0</v>
      </c>
      <c r="CQ176" s="95">
        <f>SUM(Tabelle2[[#This Row],[Jul 23 CF]:[Sep 23 CF]])</f>
        <v>0</v>
      </c>
      <c r="CR176" s="95">
        <f>SUM(Tabelle2[[#This Row],[Oct 23 CF]:[Dec 23 CF]])</f>
        <v>0</v>
      </c>
      <c r="CS176" s="95">
        <f>SUM(Tabelle2[[#This Row],[Jan 24 CF]:[Mar 24 CF]])</f>
        <v>0</v>
      </c>
      <c r="CT176" s="95">
        <f>SUM(Tabelle2[[#This Row],[Apr 24 CF]:[Jun 24 CF]])</f>
        <v>0</v>
      </c>
      <c r="CU176" s="95">
        <f>SUM(Tabelle2[[#This Row],[Jul 24 CF]:[Sep 24 CF]])</f>
        <v>0</v>
      </c>
      <c r="CV176" s="95">
        <f>SUM(Tabelle2[[#This Row],[Oct 24 CF]:[Dec 24 CF]])</f>
        <v>0</v>
      </c>
      <c r="CW176" s="98">
        <v>0</v>
      </c>
      <c r="CX176" s="275">
        <v>0</v>
      </c>
      <c r="CY176" s="98">
        <v>0</v>
      </c>
      <c r="CZ176" s="52">
        <v>0</v>
      </c>
      <c r="DA176" s="52">
        <f>SUM(Tabelle2[[#This Row],[Jan 22 CF]:[Dec 22 CF]])</f>
        <v>0</v>
      </c>
      <c r="DB176" s="98">
        <f>SUM(Tabelle2[[#This Row],[Jan 23 CF]:[Dec 23 CF]])</f>
        <v>0</v>
      </c>
      <c r="DC176" s="98">
        <f>SUM(Tabelle2[[#This Row],[Jan 24 CF]:[Dec 24 CF]])</f>
        <v>0</v>
      </c>
      <c r="DD176" s="98">
        <v>0</v>
      </c>
      <c r="DE176" s="98">
        <v>0</v>
      </c>
      <c r="DF176" s="98">
        <v>0</v>
      </c>
      <c r="DG176" s="98">
        <v>0</v>
      </c>
      <c r="DH176" s="98">
        <v>0</v>
      </c>
      <c r="DI176" s="98">
        <v>0</v>
      </c>
      <c r="DJ176" s="98">
        <v>0</v>
      </c>
      <c r="DK176" s="98">
        <v>0</v>
      </c>
      <c r="DL176" s="98">
        <v>0</v>
      </c>
      <c r="DM176" s="98">
        <v>0</v>
      </c>
      <c r="DN176" s="95"/>
      <c r="DO176" s="95"/>
      <c r="DP176" s="226">
        <v>0.95</v>
      </c>
      <c r="DQ176" s="226">
        <v>0.92500000000000004</v>
      </c>
      <c r="DR176" s="226">
        <v>0.8</v>
      </c>
      <c r="DS176" s="226">
        <v>0.85</v>
      </c>
      <c r="DT176" s="226">
        <v>0.9</v>
      </c>
      <c r="DU176" s="226">
        <v>0.9</v>
      </c>
      <c r="DV176" s="226">
        <v>0.9</v>
      </c>
      <c r="DW176" s="226">
        <v>0.9</v>
      </c>
      <c r="DX176" s="226">
        <v>0.9</v>
      </c>
      <c r="DY176" s="226">
        <v>0.9</v>
      </c>
      <c r="DZ176" s="226">
        <v>0.9</v>
      </c>
      <c r="EA176" s="226">
        <v>0.88</v>
      </c>
      <c r="EB176" s="226">
        <v>0.9</v>
      </c>
      <c r="EC176" s="226">
        <v>0.93</v>
      </c>
      <c r="ED176" s="226">
        <v>0.93</v>
      </c>
      <c r="EE176" s="226">
        <v>0.9</v>
      </c>
      <c r="EF176" s="316">
        <v>0.9</v>
      </c>
      <c r="EG176" s="316">
        <v>0.9</v>
      </c>
      <c r="EH176" s="316">
        <v>0.9</v>
      </c>
      <c r="EI176" s="226">
        <v>0.95</v>
      </c>
      <c r="EJ176" s="226">
        <v>0.95</v>
      </c>
      <c r="EK176" s="226">
        <v>0.95</v>
      </c>
      <c r="EL176" s="226">
        <v>0.97499999999999998</v>
      </c>
      <c r="EM176" s="226">
        <v>0.95</v>
      </c>
      <c r="EN176" s="226">
        <v>0.9</v>
      </c>
      <c r="EO176" s="226">
        <v>0.9</v>
      </c>
      <c r="EP176" s="226">
        <v>0.9</v>
      </c>
      <c r="EQ176" s="226">
        <v>0.9</v>
      </c>
      <c r="ER176" s="226">
        <v>0.9</v>
      </c>
      <c r="ES176" s="226">
        <v>0.9</v>
      </c>
      <c r="ET176" s="226">
        <v>0.9</v>
      </c>
      <c r="EU176" s="226">
        <v>0.9</v>
      </c>
      <c r="EV176" s="226">
        <v>0.9</v>
      </c>
      <c r="EW176" s="226">
        <v>0.9</v>
      </c>
      <c r="EX176" s="226">
        <v>0.9</v>
      </c>
      <c r="EY176" s="226">
        <v>0.9</v>
      </c>
      <c r="EZ176" s="316">
        <v>0.9</v>
      </c>
      <c r="FA176" s="226">
        <v>0.9</v>
      </c>
      <c r="FB176" s="226">
        <v>0.85</v>
      </c>
      <c r="FC176" s="226">
        <v>0.85</v>
      </c>
      <c r="FD176" s="226">
        <v>0.85</v>
      </c>
      <c r="FE176" s="226">
        <v>0.85</v>
      </c>
      <c r="FF176" s="226">
        <v>0.85</v>
      </c>
      <c r="FG176" s="226">
        <v>0.85</v>
      </c>
      <c r="FH176" s="226">
        <v>0.85</v>
      </c>
      <c r="FI176" s="226">
        <v>0.85</v>
      </c>
      <c r="FJ176" s="226">
        <v>0.85</v>
      </c>
      <c r="FK176" s="226">
        <v>0.85</v>
      </c>
      <c r="FL176" s="226">
        <v>0.85</v>
      </c>
      <c r="FM176" s="195">
        <f t="shared" si="114"/>
        <v>0</v>
      </c>
      <c r="FN176" s="195">
        <f t="shared" si="115"/>
        <v>0</v>
      </c>
      <c r="FO176" s="195">
        <f t="shared" si="116"/>
        <v>0</v>
      </c>
      <c r="FP176" s="195">
        <f t="shared" si="117"/>
        <v>0</v>
      </c>
      <c r="FQ176" s="195">
        <f t="shared" si="118"/>
        <v>0</v>
      </c>
      <c r="FR176" s="195">
        <f t="shared" si="119"/>
        <v>0</v>
      </c>
      <c r="FS176" s="195">
        <f t="shared" si="120"/>
        <v>0</v>
      </c>
      <c r="FT176" s="95">
        <f t="shared" si="121"/>
        <v>0</v>
      </c>
      <c r="FU176" s="95">
        <f t="shared" si="122"/>
        <v>0</v>
      </c>
      <c r="FV176" s="95">
        <f t="shared" si="123"/>
        <v>0</v>
      </c>
      <c r="FW176" s="95">
        <f t="shared" si="124"/>
        <v>0</v>
      </c>
      <c r="FX176" s="95">
        <f t="shared" si="125"/>
        <v>0</v>
      </c>
      <c r="FY176" s="95">
        <f t="shared" si="126"/>
        <v>0</v>
      </c>
      <c r="FZ176" s="95">
        <f t="shared" si="127"/>
        <v>0</v>
      </c>
      <c r="GA176" s="95">
        <f t="shared" si="107"/>
        <v>0</v>
      </c>
      <c r="GB176" s="95">
        <f t="shared" si="108"/>
        <v>0</v>
      </c>
      <c r="GC176" s="95">
        <f t="shared" si="109"/>
        <v>0</v>
      </c>
      <c r="GD176" s="95">
        <f t="shared" si="110"/>
        <v>0</v>
      </c>
      <c r="GE176" s="95">
        <f t="shared" si="111"/>
        <v>0</v>
      </c>
      <c r="GF176" s="95">
        <f t="shared" si="112"/>
        <v>0</v>
      </c>
      <c r="GG176" s="95">
        <f t="shared" si="113"/>
        <v>0</v>
      </c>
      <c r="GH176" s="95">
        <f t="shared" si="128"/>
        <v>0</v>
      </c>
      <c r="GI176" s="95">
        <f>BW176*Tabelle2[[#This Row],[Nov 2023 AF]]</f>
        <v>0</v>
      </c>
      <c r="GJ176" s="95">
        <f>BX176*Tabelle2[[#This Row],[Dec 2023 AF]]</f>
        <v>0</v>
      </c>
      <c r="GK176" s="95">
        <f>BY176*Tabelle2[[#This Row],[Jan 2024 AF]]</f>
        <v>0</v>
      </c>
      <c r="GL176" s="95">
        <f>BZ176*Tabelle2[[#This Row],[Feb 2024 AF]]</f>
        <v>0</v>
      </c>
      <c r="GM176" s="95">
        <f>CA176*Tabelle2[[#This Row],[Mar 2024 AF]]</f>
        <v>0</v>
      </c>
      <c r="GN176" s="95">
        <f>CB176*Tabelle2[[#This Row],[Apr 2024 AF]]</f>
        <v>0</v>
      </c>
      <c r="GO176" s="95">
        <f>CC176*Tabelle2[[#This Row],[May 2024 AF]]</f>
        <v>0</v>
      </c>
      <c r="GP176" s="95">
        <f>CD176*Tabelle2[[#This Row],[Jun 2024 AF]]</f>
        <v>0</v>
      </c>
      <c r="GQ176" s="95">
        <f>CE176*Tabelle2[[#This Row],[Jul 2024 AF]]</f>
        <v>0</v>
      </c>
      <c r="GR176" s="95">
        <f>CF176*Tabelle2[[#This Row],[Aug 2024 AF]]</f>
        <v>0</v>
      </c>
      <c r="GS176" s="95">
        <f>CG176*Tabelle2[[#This Row],[Sep 2024 AF]]</f>
        <v>0</v>
      </c>
      <c r="GT176" s="95">
        <f>CH176*Tabelle2[[#This Row],[Oct 2024 AF]]</f>
        <v>0</v>
      </c>
      <c r="GU176" s="95">
        <f>CI176*Tabelle2[[#This Row],[Nov 2024 AF]]</f>
        <v>0</v>
      </c>
      <c r="GV176" s="95">
        <f>CJ176*Tabelle2[[#This Row],[Dec 2024 AF]]</f>
        <v>0</v>
      </c>
      <c r="GW176" s="95">
        <f>SUM(Tabelle2[[#This Row],[Jan 22 NF]:[Mar 22 NF]])</f>
        <v>0</v>
      </c>
      <c r="GX176" s="95">
        <f>SUM(Tabelle2[[#This Row],[Apr 22 NF]:[Jun 22 NF]])</f>
        <v>0</v>
      </c>
      <c r="GY176" s="95">
        <f>SUM(Tabelle2[[#This Row],[Jul 22 NF]:[Sep 22 NF]])</f>
        <v>0</v>
      </c>
      <c r="GZ176" s="95">
        <f>SUM(Tabelle2[[#This Row],[Oct 22 NF]:[Dec 22 NF]])</f>
        <v>0</v>
      </c>
      <c r="HA176" s="98">
        <f>SUM(Tabelle2[[#This Row],[Jan 23 NF]:[Mar 23 NF]])</f>
        <v>0</v>
      </c>
      <c r="HB176" s="98">
        <f>SUM(Tabelle2[[#This Row],[Apr 23 NF]:[Jun 23 NF]])</f>
        <v>0</v>
      </c>
      <c r="HC176" s="98">
        <f>SUM(Tabelle2[[#This Row],[Jul 23 NF]:[Sep 23 NF]])</f>
        <v>0</v>
      </c>
      <c r="HD176" s="98">
        <f>SUM(Tabelle2[[#This Row],[Oct 23 NF]:[Dec 23 NF]])</f>
        <v>0</v>
      </c>
      <c r="HE176" s="95">
        <f>SUM(Tabelle2[[#This Row],[Jan 24 NF]:[Mar 24 NF]])</f>
        <v>0</v>
      </c>
      <c r="HF176" s="98">
        <f>SUM(Tabelle2[[#This Row],[Apr 24 NF]:[Jun 24 NF]])</f>
        <v>0</v>
      </c>
      <c r="HG176" s="98">
        <f>SUM(Tabelle2[[#This Row],[Jul 24 NF]:[Sep 24 NF]])</f>
        <v>0</v>
      </c>
      <c r="HH176" s="98">
        <f>SUM(Tabelle2[[#This Row],[Oct 24 NF]:[Dec 24 NF]])</f>
        <v>0</v>
      </c>
      <c r="HI176" s="95">
        <v>0</v>
      </c>
      <c r="HJ176" s="95">
        <v>0</v>
      </c>
      <c r="HK176" s="95">
        <v>0</v>
      </c>
      <c r="HL176" s="95">
        <v>0</v>
      </c>
      <c r="HM176" s="95">
        <v>0</v>
      </c>
      <c r="HN176" s="95">
        <v>0</v>
      </c>
      <c r="HO176" s="95">
        <v>0</v>
      </c>
      <c r="HP176" s="95">
        <v>0</v>
      </c>
      <c r="HQ176" s="95">
        <v>0</v>
      </c>
      <c r="HR176" s="95">
        <v>0</v>
      </c>
      <c r="HS176" s="95">
        <v>0</v>
      </c>
      <c r="HT176" s="95">
        <v>0</v>
      </c>
      <c r="HU176" s="95">
        <v>0</v>
      </c>
      <c r="HV176" s="98">
        <v>0</v>
      </c>
      <c r="HW176" s="98">
        <v>0</v>
      </c>
      <c r="HX176" s="98">
        <v>0</v>
      </c>
      <c r="HY176" s="98">
        <v>0</v>
      </c>
      <c r="HZ176" s="98">
        <f>SUM(Tabelle2[[#This Row],[Jan 22 NF]:[Dec 22 NF]])</f>
        <v>0</v>
      </c>
      <c r="IA176" s="98">
        <f>SUM(Tabelle2[[#This Row],[Jan 23 NF]:[Dec 23 NF]])</f>
        <v>0</v>
      </c>
      <c r="IB176" s="98">
        <f>SUM(Tabelle2[[#This Row],[Jan 24 NF]:[Dec 24 NF]])</f>
        <v>0</v>
      </c>
      <c r="IC176" s="98">
        <f>IFERROR(Tabelle2[[#This Row],[2025 CF]]*Tabelle2[[#This Row],[2025 AF]],0)</f>
        <v>0</v>
      </c>
      <c r="ID176" s="98">
        <f>IFERROR(Tabelle2[[#This Row],[2026 CF]]*Tabelle2[[#This Row],[2026 AF]],0)</f>
        <v>0</v>
      </c>
      <c r="IE176" s="98">
        <f>IFERROR(Tabelle2[[#This Row],[2027 CF]]*Tabelle2[[#This Row],[2027 AF]],0)</f>
        <v>0</v>
      </c>
      <c r="IF176" s="98">
        <f>IFERROR(Tabelle2[[#This Row],[2028 CF]]*Tabelle2[[#This Row],[2028 AF]],0)</f>
        <v>0</v>
      </c>
      <c r="IG176" s="98">
        <f>IFERROR(Tabelle2[[#This Row],[2029 CF]]*Tabelle2[[#This Row],[2029 AF]],0)</f>
        <v>0</v>
      </c>
      <c r="IH176" s="98">
        <f>IFERROR(Tabelle2[[#This Row],[2030 CF]]*Tabelle2[[#This Row],[2030 AF]],0)</f>
        <v>0</v>
      </c>
      <c r="II176" s="98">
        <f>IFERROR(Tabelle2[[#This Row],[2031 CF]]*Tabelle2[[#This Row],[2031 AF]],0)</f>
        <v>0</v>
      </c>
      <c r="IJ176" s="98">
        <f>IFERROR(Tabelle2[[#This Row],[2032 CF]]*Tabelle2[[#This Row],[2032 AF]],0)</f>
        <v>0</v>
      </c>
      <c r="IK176" s="98">
        <f>IFERROR(Tabelle2[[#This Row],[2033 CF]]*Tabelle2[[#This Row],[2033 AF]],0)</f>
        <v>0</v>
      </c>
      <c r="IL176" s="98">
        <f>IFERROR(Tabelle2[[#This Row],[2034 CF]]*Tabelle2[[#This Row],[2034 AF]],0)</f>
        <v>0</v>
      </c>
      <c r="IM176" s="98">
        <f>IFERROR(Tabelle2[[#This Row],[2035 CF]]*Tabelle2[[#This Row],[2035 AF]],0)</f>
        <v>0</v>
      </c>
      <c r="IN176" s="51">
        <v>0</v>
      </c>
      <c r="IO176" s="51">
        <v>0</v>
      </c>
      <c r="IP176" s="51">
        <v>0</v>
      </c>
      <c r="IQ176" s="51">
        <v>0</v>
      </c>
      <c r="IR176" s="51">
        <v>0</v>
      </c>
      <c r="IS176" s="51">
        <v>0</v>
      </c>
      <c r="IT176" s="51">
        <v>0</v>
      </c>
      <c r="IU176" s="51">
        <v>0</v>
      </c>
      <c r="IV176" s="51">
        <v>0</v>
      </c>
      <c r="IW176" s="51">
        <v>0</v>
      </c>
      <c r="IX176" s="51">
        <v>0</v>
      </c>
      <c r="IY176" s="51">
        <v>0</v>
      </c>
      <c r="IZ176" s="199">
        <v>0</v>
      </c>
      <c r="JA176" s="199">
        <v>0</v>
      </c>
      <c r="JB176" s="199">
        <v>0</v>
      </c>
      <c r="JC176" s="199">
        <v>0</v>
      </c>
      <c r="JD176" s="199">
        <v>0</v>
      </c>
      <c r="JE176" s="196">
        <v>0</v>
      </c>
      <c r="JF176" s="196">
        <v>0</v>
      </c>
      <c r="JG176" s="196">
        <v>0</v>
      </c>
      <c r="JH176" s="196">
        <v>0</v>
      </c>
      <c r="JI176" s="196">
        <v>0</v>
      </c>
      <c r="JJ176" s="196">
        <v>0</v>
      </c>
      <c r="JK176" s="196">
        <v>0</v>
      </c>
      <c r="JL176" s="196">
        <v>0</v>
      </c>
      <c r="JM176" s="196">
        <v>0</v>
      </c>
      <c r="JN176" s="196">
        <v>0</v>
      </c>
      <c r="JO176" s="196">
        <v>0</v>
      </c>
      <c r="JP176" s="196">
        <v>0</v>
      </c>
      <c r="JQ176" s="196">
        <f>SUM(Tabelle2[[#This Row],[Jan-23B]:[Mar-23B]])</f>
        <v>0</v>
      </c>
      <c r="JR176" s="196">
        <f>SUM(Tabelle2[[#This Row],[Apr-23B]:[Jun-23B]])</f>
        <v>0</v>
      </c>
      <c r="JS176" s="196">
        <f>SUM(Tabelle2[[#This Row],[Jul-23B]:[Sep-23B]])</f>
        <v>0</v>
      </c>
      <c r="JT176" s="196">
        <f>SUM(Tabelle2[[#This Row],[Oct-23B]:[Dec-23B]])</f>
        <v>0</v>
      </c>
      <c r="JU176" s="196">
        <f>SUM(Tabelle2[[#This Row],[1Q23 B1]:[4Q23 B]])</f>
        <v>0</v>
      </c>
      <c r="JV176" s="196">
        <v>0</v>
      </c>
      <c r="JW176" s="196">
        <v>0</v>
      </c>
      <c r="JX176" s="196">
        <v>0</v>
      </c>
      <c r="JY176" s="196">
        <v>0</v>
      </c>
      <c r="JZ176" s="196">
        <v>0</v>
      </c>
      <c r="KA176" s="196">
        <v>0</v>
      </c>
      <c r="KB176" s="196">
        <v>0</v>
      </c>
      <c r="KC176" s="196">
        <v>0</v>
      </c>
      <c r="KD176" s="196">
        <v>0</v>
      </c>
      <c r="KE176" s="196">
        <v>0</v>
      </c>
      <c r="KF176" s="196" t="str">
        <f>IF(SUM(Tabelle2[[#This Row],[2018 NF]:[2028 NF]],Tabelle2[[#This Row],[2023 B]])&gt;0,"yes","no")</f>
        <v>no</v>
      </c>
      <c r="KG176" s="196">
        <f>IFERROR(INDEX(Tabelle2[[#Headers],[2005 NF]:[2034 NF]],MATCH(TRUE,INDEX(Tabelle2[[#This Row],[2005 NF]:[2034 NF]]&gt;1000,),0)),0)</f>
        <v>0</v>
      </c>
      <c r="KH176" s="196">
        <f>IFERROR(LOOKUP(2,1/(Tabelle2[[#This Row],[2005 NF]:[2035 NF]]&gt;1000),Tabelle2[[#Headers],[2005 NF]:[2035 NF]]),0)</f>
        <v>0</v>
      </c>
      <c r="KI176" s="196">
        <f>SUM(Tabelle2[[#This Row],[Jan 23 NF]:[Mar 23 NF]])</f>
        <v>0</v>
      </c>
      <c r="KJ176" s="196">
        <f>SUM(Tabelle2[[#This Row],[Jan-23B]:[Mar-23B]])</f>
        <v>0</v>
      </c>
      <c r="KK176" s="52">
        <v>0</v>
      </c>
      <c r="KL176" s="52">
        <v>0</v>
      </c>
      <c r="KM176" s="52">
        <v>0</v>
      </c>
      <c r="KN176" s="52">
        <v>0</v>
      </c>
      <c r="KO176" s="52">
        <v>0</v>
      </c>
      <c r="KP176" s="52">
        <v>0</v>
      </c>
      <c r="KQ176" s="52">
        <v>0</v>
      </c>
      <c r="KR176" s="52">
        <v>0</v>
      </c>
      <c r="KS176" s="52">
        <v>0</v>
      </c>
      <c r="KT176" s="52">
        <v>0</v>
      </c>
      <c r="KU176" s="52">
        <v>0</v>
      </c>
      <c r="KV176" s="52">
        <v>0</v>
      </c>
      <c r="KW176" s="52">
        <v>0</v>
      </c>
      <c r="KX176" s="52">
        <v>0</v>
      </c>
      <c r="KY176" s="52">
        <v>0</v>
      </c>
      <c r="KZ176" s="52">
        <v>0</v>
      </c>
      <c r="LA176" s="52" t="e">
        <f>$AV176*2.204623/#REF!*$AP176*Tabelle2[[#This Row],[May 23 NF]]</f>
        <v>#REF!</v>
      </c>
      <c r="LB176" s="52" t="e">
        <f>$AV176*2.204623/#REF!*$AP176*Tabelle2[[#This Row],[Jun 23 NF]]</f>
        <v>#REF!</v>
      </c>
      <c r="LC176" s="52" t="e">
        <f>$AV176*2.204623/#REF!*$AP176*Tabelle2[[#This Row],[Jul 23 NF]]</f>
        <v>#REF!</v>
      </c>
      <c r="LD176" s="52" t="e">
        <f>$AV176*2.204623/#REF!*$AP176*Tabelle2[[#This Row],[Aug 23 NF]]</f>
        <v>#REF!</v>
      </c>
      <c r="LE176" s="52" t="e">
        <f>$AV176*2.204623/#REF!*$AP176*Tabelle2[[#This Row],[Sep 23 NF]]</f>
        <v>#REF!</v>
      </c>
      <c r="LF176" s="52" t="e">
        <f>$AV176*2.204623/#REF!*$AP176*Tabelle2[[#This Row],[Oct 23 NF]]</f>
        <v>#REF!</v>
      </c>
      <c r="LG176" s="52" t="e">
        <f>$AV176*2.204623/#REF!*$AP176*Tabelle2[[#This Row],[Nov 23 NF]]</f>
        <v>#REF!</v>
      </c>
      <c r="LH176" s="52" t="e">
        <f>$AV176*2.204623/#REF!*$AP176*Tabelle2[[#This Row],[Dec 23 NF]]</f>
        <v>#REF!</v>
      </c>
      <c r="LI176" s="52" t="e">
        <f>$AV176*2.204623/#REF!*$AP176*Tabelle2[[#This Row],[Jan 24 NF]]</f>
        <v>#REF!</v>
      </c>
      <c r="LJ176" s="52" t="e">
        <f>$AV176*2.204623/#REF!*$AP176*Tabelle2[[#This Row],[Feb 24 NF]]</f>
        <v>#REF!</v>
      </c>
      <c r="LK176" s="52" t="e">
        <f>$AV176*2.204623/#REF!*$AP176*Tabelle2[[#This Row],[Mar 24 NF]]</f>
        <v>#REF!</v>
      </c>
      <c r="LL176" s="52" t="e">
        <f>$AV176*2.204623/#REF!*$AP176*Tabelle2[[#This Row],[Apr 24 NF]]</f>
        <v>#REF!</v>
      </c>
      <c r="LM176" s="52" t="e">
        <f>$AV176*2.204623/#REF!*$AP176*Tabelle2[[#This Row],[May 24 NF]]</f>
        <v>#REF!</v>
      </c>
      <c r="LN176" s="52" t="e">
        <f>$AV176*2.204623/#REF!*$AP176*Tabelle2[[#This Row],[Jun 24 NF]]</f>
        <v>#REF!</v>
      </c>
      <c r="LO176" s="52" t="e">
        <f>$AV176*2.204623/#REF!*$AP176*Tabelle2[[#This Row],[Jul 24 NF]]</f>
        <v>#REF!</v>
      </c>
      <c r="LP176" s="52" t="e">
        <f>$AV176*2.204623/#REF!*$AP176*Tabelle2[[#This Row],[Aug 24 NF]]</f>
        <v>#REF!</v>
      </c>
      <c r="LQ176" s="52" t="e">
        <f>$AV176*2.204623/#REF!*$AP176*Tabelle2[[#This Row],[Sep 24 NF]]</f>
        <v>#REF!</v>
      </c>
      <c r="LR176" s="52" t="e">
        <f>$AV176*2.204623/#REF!*$AP176*Tabelle2[[#This Row],[Oct 24 NF]]</f>
        <v>#REF!</v>
      </c>
      <c r="LS176" s="52" t="e">
        <f>$AV176*2.204623/#REF!*$AP176*Tabelle2[[#This Row],[Nov 24 NF]]</f>
        <v>#REF!</v>
      </c>
      <c r="LT176" s="52" t="e">
        <f>$AV176*2.204623/#REF!*$AP176*Tabelle2[[#This Row],[Dec 24 NF]]</f>
        <v>#REF!</v>
      </c>
      <c r="LU176" s="198">
        <f>SUM(Tabelle2[[#This Row],[Jan 22 EV]:[Mar 22 EV]])</f>
        <v>0</v>
      </c>
      <c r="LV176" s="198">
        <f>SUM(Tabelle2[[#This Row],[Apr 22 EV]:[Jun 22 EV]])</f>
        <v>0</v>
      </c>
      <c r="LW176" s="198">
        <f>SUM(Tabelle2[[#This Row],[Jul 22 EV]:[Sep 22 EV]])</f>
        <v>0</v>
      </c>
      <c r="LX176" s="198">
        <f>SUM(Tabelle2[[#This Row],[Oct 22 EV]:[Dec 22 EV]])</f>
        <v>0</v>
      </c>
      <c r="LY176" s="198">
        <f>SUM(Tabelle2[[#This Row],[Jan 23 EV]:[Mar 23 EV]])</f>
        <v>0</v>
      </c>
      <c r="LZ176" s="198" t="e">
        <f>SUM(Tabelle2[[#This Row],[Apr 23 EV]:[Jun 23 EV]])</f>
        <v>#REF!</v>
      </c>
      <c r="MA176" s="198" t="e">
        <f>SUM(Tabelle2[[#This Row],[Jul 23 EV]:[Sep 23 EV]])</f>
        <v>#REF!</v>
      </c>
      <c r="MB176" s="198" t="e">
        <f>SUM(Tabelle2[[#This Row],[Oct 23 EV]:[Dec 23 EV]])</f>
        <v>#REF!</v>
      </c>
      <c r="MC176" s="198" t="e">
        <f>SUM(Tabelle2[[#This Row],[Jan 24 EV]:[Mar 24 EV]])</f>
        <v>#REF!</v>
      </c>
      <c r="MD176" s="198" t="e">
        <f>SUM(Tabelle2[[#This Row],[Apr 24 EV]:[Jun 24 EV]])</f>
        <v>#REF!</v>
      </c>
      <c r="ME176" s="198" t="e">
        <f>SUM(Tabelle2[[#This Row],[Jul 24 EV]:[Sep 24 EV]])</f>
        <v>#REF!</v>
      </c>
      <c r="MF176" s="198" t="e">
        <f>SUM(Tabelle2[[#This Row],[Oct 24 EV]:[Dec 24 EV]])</f>
        <v>#REF!</v>
      </c>
      <c r="MG176" s="68">
        <v>0</v>
      </c>
      <c r="MH176" s="68">
        <v>0</v>
      </c>
      <c r="MI176" s="68">
        <v>0</v>
      </c>
      <c r="MJ176" s="68">
        <v>0</v>
      </c>
      <c r="MK176" s="68">
        <v>0</v>
      </c>
      <c r="ML176" s="68">
        <v>0</v>
      </c>
      <c r="MM176" s="68">
        <v>0</v>
      </c>
      <c r="MN176" s="68">
        <v>0</v>
      </c>
      <c r="MO176" s="68">
        <v>0</v>
      </c>
      <c r="MP176" s="98">
        <v>0</v>
      </c>
      <c r="MQ176" s="98" t="e">
        <f>$AS176*2.204623/#REF!*$AP176*HU176</f>
        <v>#REF!</v>
      </c>
      <c r="MR176" s="98" t="e">
        <f>$AT176*2.204623/#REF!*$AP176*HV176</f>
        <v>#REF!</v>
      </c>
      <c r="MS176" s="98">
        <v>0</v>
      </c>
      <c r="MT176" s="98">
        <v>0</v>
      </c>
      <c r="MU176" s="98">
        <v>0</v>
      </c>
      <c r="MV176" s="98">
        <f>SUM(Tabelle2[[#This Row],[Jan 22 EV]:[Dec 22 EV]])</f>
        <v>0</v>
      </c>
      <c r="MW176" s="98" t="e">
        <f>SUM(Tabelle2[[#This Row],[Jan 23 EV]:[Dec 23 EV]])</f>
        <v>#REF!</v>
      </c>
      <c r="MX176" s="98" t="e">
        <f>SUM(Tabelle2[[#This Row],[Jan 24 EV]:[Dec 24 EV]])</f>
        <v>#REF!</v>
      </c>
      <c r="MY176" s="98">
        <f t="shared" si="139"/>
        <v>0</v>
      </c>
      <c r="MZ176" s="98">
        <f t="shared" si="140"/>
        <v>0</v>
      </c>
      <c r="NA176" s="98">
        <f t="shared" si="141"/>
        <v>0</v>
      </c>
      <c r="NB176" s="98">
        <f t="shared" si="142"/>
        <v>0</v>
      </c>
      <c r="NC176" s="52">
        <v>0</v>
      </c>
      <c r="ND176" s="52">
        <v>0</v>
      </c>
      <c r="NE176" s="52">
        <v>0</v>
      </c>
      <c r="NF176" s="52">
        <v>0</v>
      </c>
      <c r="NG176" s="52">
        <v>0</v>
      </c>
      <c r="NH176" s="52">
        <v>0</v>
      </c>
      <c r="NI176" s="52">
        <v>0</v>
      </c>
      <c r="NJ176" s="52">
        <v>0</v>
      </c>
      <c r="NK176" s="52">
        <v>0</v>
      </c>
      <c r="NL176" s="52">
        <v>0</v>
      </c>
      <c r="NM176" s="52">
        <v>0</v>
      </c>
      <c r="NN176" s="52">
        <v>0</v>
      </c>
      <c r="NO176" s="198">
        <f t="shared" si="102"/>
        <v>0</v>
      </c>
      <c r="NP176" s="198">
        <f t="shared" si="103"/>
        <v>0</v>
      </c>
      <c r="NQ176" s="198">
        <f t="shared" si="104"/>
        <v>0</v>
      </c>
      <c r="NR176" s="198">
        <f t="shared" si="105"/>
        <v>0</v>
      </c>
      <c r="NS176" s="198">
        <f t="shared" si="106"/>
        <v>0</v>
      </c>
      <c r="NT176" s="198">
        <v>0</v>
      </c>
      <c r="NU176" s="198">
        <v>0</v>
      </c>
      <c r="NV176" s="198">
        <v>0</v>
      </c>
      <c r="NW176" s="198">
        <v>0</v>
      </c>
      <c r="NX176" s="198">
        <v>0</v>
      </c>
      <c r="NY176" s="198">
        <v>0</v>
      </c>
      <c r="NZ176" s="198">
        <v>0</v>
      </c>
      <c r="OA176" s="198">
        <v>0</v>
      </c>
      <c r="OB176" s="198">
        <v>0</v>
      </c>
      <c r="OC176" s="198">
        <v>0</v>
      </c>
      <c r="OD176" s="198">
        <v>0</v>
      </c>
      <c r="OE176" s="198">
        <v>0</v>
      </c>
      <c r="OF176" s="198">
        <f>SUM(Tabelle2[[#This Row],[Jan 23 B EV]:[Mar 23 B EV]])</f>
        <v>0</v>
      </c>
      <c r="OG176" s="198">
        <f>SUM(Tabelle2[[#This Row],[Apr 23 B EV]:[Jun 23 B EV]])</f>
        <v>0</v>
      </c>
      <c r="OH176" s="198">
        <f>SUM(Tabelle2[[#This Row],[Jul 23 B EV]:[Sep 23 B EV]])</f>
        <v>0</v>
      </c>
      <c r="OI176" s="198">
        <f>SUM(Tabelle2[[#This Row],[Oct 23 B EV]:[Dec 23 B EV]])</f>
        <v>0</v>
      </c>
      <c r="OJ176" s="198">
        <f>SUM(Tabelle2[[#This Row],[Jan 23 B EV]:[Dec 23 B EV]])</f>
        <v>0</v>
      </c>
      <c r="OK176" s="68"/>
      <c r="OL176" s="68"/>
      <c r="OM176" s="43" t="s">
        <v>959</v>
      </c>
      <c r="ON176" s="43" t="s">
        <v>975</v>
      </c>
      <c r="OO176" s="43">
        <v>0</v>
      </c>
      <c r="OP176" s="43">
        <v>0</v>
      </c>
      <c r="OQ176" s="68"/>
      <c r="OR176" s="68"/>
      <c r="OS176" s="68"/>
      <c r="OT176" s="68"/>
      <c r="OU176" s="68"/>
      <c r="OV176" s="68"/>
      <c r="OW176" s="68"/>
      <c r="OX176" s="198">
        <v>0</v>
      </c>
      <c r="OY176" s="198">
        <v>0</v>
      </c>
      <c r="OZ176" s="198">
        <v>0</v>
      </c>
      <c r="PA176" s="198">
        <v>0</v>
      </c>
      <c r="PB176" s="353">
        <v>0</v>
      </c>
      <c r="PC176" s="49" t="s">
        <v>57</v>
      </c>
      <c r="PD176" s="341" t="s">
        <v>162</v>
      </c>
      <c r="PE176" s="3" t="s">
        <v>159</v>
      </c>
      <c r="PF176" s="221" t="s">
        <v>184</v>
      </c>
      <c r="PG176" s="342">
        <v>0</v>
      </c>
      <c r="PH176" s="221">
        <v>0</v>
      </c>
      <c r="PI176" s="30">
        <v>1</v>
      </c>
      <c r="PJ176" s="30" t="s">
        <v>184</v>
      </c>
      <c r="PK176" s="30">
        <v>0</v>
      </c>
      <c r="PL176" s="30"/>
      <c r="PM176" s="334"/>
      <c r="PN176" s="341">
        <v>0</v>
      </c>
      <c r="PO176" s="334" t="s">
        <v>43</v>
      </c>
      <c r="PP176" s="200">
        <v>1853.1784943461187</v>
      </c>
      <c r="PQ176" s="56">
        <v>1679.5846313274626</v>
      </c>
      <c r="PR176" s="56">
        <v>1794.9232968607714</v>
      </c>
      <c r="PS176" s="56">
        <v>1785.9007771451679</v>
      </c>
      <c r="PT176" s="200">
        <v>1412.4560199401053</v>
      </c>
      <c r="PU176" s="200">
        <v>1420.766332400392</v>
      </c>
      <c r="PV176" s="200">
        <v>0</v>
      </c>
      <c r="PW176" s="200">
        <v>0</v>
      </c>
      <c r="PX176" s="200" t="e">
        <f>IF($PI176=1,SUMIF(#REF!,$PF176,#REF!),SUMIF(#REF!,$PJ176,#REF!))</f>
        <v>#REF!</v>
      </c>
      <c r="PY176" s="200" t="e">
        <f>IF($PI176=1,SUMIF(#REF!,$PF176,#REF!),SUMIF(#REF!,$PJ176,#REF!))</f>
        <v>#REF!</v>
      </c>
      <c r="PZ176" s="200" t="e">
        <f>IF($PI176=1,SUMIF(#REF!,$PF176,#REF!),SUMIF(#REF!,$PJ176,#REF!))</f>
        <v>#REF!</v>
      </c>
      <c r="QA176" s="200" t="e">
        <f>IF($PI176=1,SUMIF(#REF!,$PF176,#REF!),SUMIF(#REF!,$PJ176,#REF!))</f>
        <v>#REF!</v>
      </c>
      <c r="QB176" s="200" t="e">
        <f>IF($PI176=1,SUMIF(#REF!,$PF176,#REF!),SUMIF(#REF!,$PJ176,#REF!))</f>
        <v>#REF!</v>
      </c>
      <c r="QC176" s="200" t="e">
        <f>IF($PI176=1,SUMIF(#REF!,$PF176,#REF!),SUMIF(#REF!,$PJ176,#REF!))</f>
        <v>#REF!</v>
      </c>
      <c r="QD176" s="57">
        <f t="shared" ref="QD176:QD239" si="143">($AR176*(1+$AZ176))*(PQ176*(1+$PG176)+$PH176)/1000</f>
        <v>1.6930213083780823</v>
      </c>
      <c r="QE176" s="57">
        <f t="shared" ref="QE176:QE239" si="144">($AS176*(1+$AZ176))*(PR176*(1+$PG176)+$PH176)/1000</f>
        <v>1.8092826832356574</v>
      </c>
      <c r="QF176" s="57">
        <f t="shared" si="138"/>
        <v>1.8001879833623293</v>
      </c>
      <c r="QG176" s="57">
        <f t="shared" ref="QG176:QG239" si="145">($AU176*(1+$AZ176))*(PT176*(1+$PG176)+$PH176)/1000</f>
        <v>1.4237556680996262</v>
      </c>
      <c r="QH176" s="57">
        <f t="shared" si="131"/>
        <v>1.4321324630595953</v>
      </c>
      <c r="QI176" s="57">
        <f t="shared" si="132"/>
        <v>0</v>
      </c>
      <c r="QJ176" s="57">
        <f>IF(Tabelle2[[#This Row],[Index and Premium Usage]]=1,($AW176*(1+$AZ176))*(PW176*(1+$PG176)+$PH176)/1000,($AW176*(1+$AZ176))*(PW176*(1+$PG176)+$PK176)/1000)</f>
        <v>0</v>
      </c>
      <c r="QK176" s="57" t="e">
        <f>IF($PI176=1,($AW176*(1+$AY176))*(PX176*(1+$PG176)+$PH176)/1000,($AW176*(1+$AZ176))*(PX176*(1+$PG176)+$PK176+Tabelle2[[#This Row],[Premium VW 2023]])/1000)</f>
        <v>#REF!</v>
      </c>
      <c r="QL176" s="57" t="e">
        <f t="shared" si="133"/>
        <v>#REF!</v>
      </c>
      <c r="QM176" s="57" t="e">
        <f t="shared" si="134"/>
        <v>#REF!</v>
      </c>
      <c r="QN176" s="57" t="e">
        <f t="shared" si="135"/>
        <v>#REF!</v>
      </c>
      <c r="QO176" s="57" t="e">
        <f t="shared" si="136"/>
        <v>#REF!</v>
      </c>
      <c r="QP176" s="57" t="e">
        <f t="shared" si="137"/>
        <v>#REF!</v>
      </c>
    </row>
    <row r="177" spans="1:458" ht="15" customHeight="1">
      <c r="A177" s="94" t="s">
        <v>896</v>
      </c>
      <c r="B177" s="94" t="s">
        <v>87</v>
      </c>
      <c r="C177" s="94" t="s">
        <v>1553</v>
      </c>
      <c r="D177" s="2" t="s">
        <v>108</v>
      </c>
      <c r="E177" s="173" t="s">
        <v>304</v>
      </c>
      <c r="F177" s="2" t="s">
        <v>304</v>
      </c>
      <c r="G177" s="2" t="s">
        <v>304</v>
      </c>
      <c r="H177" s="2" t="s">
        <v>1557</v>
      </c>
      <c r="I177" s="188" t="s">
        <v>102</v>
      </c>
      <c r="J177" s="2" t="s">
        <v>367</v>
      </c>
      <c r="K177" s="94" t="s">
        <v>41</v>
      </c>
      <c r="L177" s="94" t="s">
        <v>1137</v>
      </c>
      <c r="M177" s="2" t="s">
        <v>329</v>
      </c>
      <c r="N177" s="64"/>
      <c r="O177" s="64"/>
      <c r="P177" s="65"/>
      <c r="Q177" s="2"/>
      <c r="R177" s="63"/>
      <c r="S177" s="63"/>
      <c r="T177" s="94" t="s">
        <v>1282</v>
      </c>
      <c r="U177" s="63" t="s">
        <v>38</v>
      </c>
      <c r="V177" s="63"/>
      <c r="W177" s="63"/>
      <c r="X177" s="94"/>
      <c r="Y177" s="63" t="s">
        <v>235</v>
      </c>
      <c r="Z177" s="94" t="s">
        <v>261</v>
      </c>
      <c r="AA177" s="69" t="s">
        <v>592</v>
      </c>
      <c r="AB177" s="64"/>
      <c r="AC177" s="64"/>
      <c r="AD177" s="63"/>
      <c r="AE177" s="63"/>
      <c r="AF177" s="63" t="s">
        <v>119</v>
      </c>
      <c r="AG177" s="2"/>
      <c r="AH177" s="2"/>
      <c r="AI177" s="2"/>
      <c r="AJ177" s="63" t="s">
        <v>120</v>
      </c>
      <c r="AK177" s="66"/>
      <c r="AL177" s="67"/>
      <c r="AM177" s="67"/>
      <c r="AN177" s="67"/>
      <c r="AO177" s="67"/>
      <c r="AP177" s="67">
        <v>1</v>
      </c>
      <c r="AQ177" s="42"/>
      <c r="AR177" s="37">
        <v>0.93</v>
      </c>
      <c r="AS177" s="67">
        <v>0.93</v>
      </c>
      <c r="AT177" s="67">
        <v>0.93</v>
      </c>
      <c r="AU177" s="67">
        <v>0.93</v>
      </c>
      <c r="AV177" s="67">
        <v>0.93</v>
      </c>
      <c r="AW177" s="33">
        <v>0.93</v>
      </c>
      <c r="AX177" s="193"/>
      <c r="AY177" s="36">
        <v>0</v>
      </c>
      <c r="AZ177" s="36">
        <v>0</v>
      </c>
      <c r="BA177" s="97">
        <v>0</v>
      </c>
      <c r="BB177" s="97">
        <v>0</v>
      </c>
      <c r="BC177" s="97">
        <v>0</v>
      </c>
      <c r="BD177" s="97">
        <v>0</v>
      </c>
      <c r="BE177" s="133">
        <v>0</v>
      </c>
      <c r="BF177" s="133">
        <v>0</v>
      </c>
      <c r="BG177" s="133">
        <v>0</v>
      </c>
      <c r="BH177" s="133">
        <v>0</v>
      </c>
      <c r="BI177" s="133">
        <v>0</v>
      </c>
      <c r="BJ177" s="133">
        <v>0</v>
      </c>
      <c r="BK177" s="133">
        <v>0</v>
      </c>
      <c r="BL177" s="133">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5">
        <f>SUM(Tabelle2[[#This Row],[Jan 22 CF]:[Mar 22 CF]])</f>
        <v>0</v>
      </c>
      <c r="CL177" s="95">
        <f>SUM(Tabelle2[[#This Row],[Apr 22 CF]:[Jun 22 CF]])</f>
        <v>0</v>
      </c>
      <c r="CM177" s="95">
        <f>SUM(Tabelle2[[#This Row],[Jul 22 CF]:[Sep 22 CF]])</f>
        <v>0</v>
      </c>
      <c r="CN177" s="95">
        <f>SUM(Tabelle2[[#This Row],[Oct 22 CF]:[Dec 22 CF]])</f>
        <v>0</v>
      </c>
      <c r="CO177" s="95">
        <f>SUM(Tabelle2[[#This Row],[Jan 23 CF]:[Mar 23 CF]])</f>
        <v>0</v>
      </c>
      <c r="CP177" s="95">
        <f>SUM(Tabelle2[[#This Row],[Apr 23 CF]:[Jun 23 CF]])</f>
        <v>0</v>
      </c>
      <c r="CQ177" s="95">
        <f>SUM(Tabelle2[[#This Row],[Jul 23 CF]:[Sep 23 CF]])</f>
        <v>0</v>
      </c>
      <c r="CR177" s="95">
        <f>SUM(Tabelle2[[#This Row],[Oct 23 CF]:[Dec 23 CF]])</f>
        <v>0</v>
      </c>
      <c r="CS177" s="95">
        <f>SUM(Tabelle2[[#This Row],[Jan 24 CF]:[Mar 24 CF]])</f>
        <v>0</v>
      </c>
      <c r="CT177" s="95">
        <f>SUM(Tabelle2[[#This Row],[Apr 24 CF]:[Jun 24 CF]])</f>
        <v>0</v>
      </c>
      <c r="CU177" s="95">
        <f>SUM(Tabelle2[[#This Row],[Jul 24 CF]:[Sep 24 CF]])</f>
        <v>0</v>
      </c>
      <c r="CV177" s="95">
        <f>SUM(Tabelle2[[#This Row],[Oct 24 CF]:[Dec 24 CF]])</f>
        <v>0</v>
      </c>
      <c r="CW177" s="98">
        <v>0</v>
      </c>
      <c r="CX177" s="275">
        <v>0</v>
      </c>
      <c r="CY177" s="98">
        <v>0</v>
      </c>
      <c r="CZ177" s="52">
        <v>0</v>
      </c>
      <c r="DA177" s="52">
        <f>SUM(Tabelle2[[#This Row],[Jan 22 CF]:[Dec 22 CF]])</f>
        <v>0</v>
      </c>
      <c r="DB177" s="98">
        <f>SUM(Tabelle2[[#This Row],[Jan 23 CF]:[Dec 23 CF]])</f>
        <v>0</v>
      </c>
      <c r="DC177" s="98">
        <f>SUM(Tabelle2[[#This Row],[Jan 24 CF]:[Dec 24 CF]])</f>
        <v>0</v>
      </c>
      <c r="DD177" s="98">
        <v>0</v>
      </c>
      <c r="DE177" s="98">
        <v>0</v>
      </c>
      <c r="DF177" s="98">
        <v>0</v>
      </c>
      <c r="DG177" s="98">
        <v>0</v>
      </c>
      <c r="DH177" s="98">
        <v>0</v>
      </c>
      <c r="DI177" s="98">
        <v>0</v>
      </c>
      <c r="DJ177" s="98">
        <v>0</v>
      </c>
      <c r="DK177" s="98">
        <v>0</v>
      </c>
      <c r="DL177" s="98">
        <v>0</v>
      </c>
      <c r="DM177" s="98">
        <v>0</v>
      </c>
      <c r="DN177" s="95"/>
      <c r="DO177" s="95"/>
      <c r="DP177" s="226">
        <v>0.95</v>
      </c>
      <c r="DQ177" s="226">
        <v>0.92500000000000004</v>
      </c>
      <c r="DR177" s="226">
        <v>0.8</v>
      </c>
      <c r="DS177" s="226">
        <v>0.85</v>
      </c>
      <c r="DT177" s="226">
        <v>0.9</v>
      </c>
      <c r="DU177" s="226">
        <v>0.9</v>
      </c>
      <c r="DV177" s="226">
        <v>0.9</v>
      </c>
      <c r="DW177" s="226">
        <v>0.9</v>
      </c>
      <c r="DX177" s="226">
        <v>0.9</v>
      </c>
      <c r="DY177" s="226">
        <v>0.9</v>
      </c>
      <c r="DZ177" s="226">
        <v>0.9</v>
      </c>
      <c r="EA177" s="226">
        <v>0.88</v>
      </c>
      <c r="EB177" s="226">
        <v>0.9</v>
      </c>
      <c r="EC177" s="226">
        <v>0.93</v>
      </c>
      <c r="ED177" s="226">
        <v>0.93</v>
      </c>
      <c r="EE177" s="226">
        <v>0.9</v>
      </c>
      <c r="EF177" s="316">
        <v>0.9</v>
      </c>
      <c r="EG177" s="316">
        <v>0.9</v>
      </c>
      <c r="EH177" s="316">
        <v>0.9</v>
      </c>
      <c r="EI177" s="226">
        <v>0.95</v>
      </c>
      <c r="EJ177" s="226">
        <v>0.95</v>
      </c>
      <c r="EK177" s="226">
        <v>0.95</v>
      </c>
      <c r="EL177" s="226">
        <v>0.97499999999999998</v>
      </c>
      <c r="EM177" s="226">
        <v>0.95</v>
      </c>
      <c r="EN177" s="226">
        <v>0.9</v>
      </c>
      <c r="EO177" s="226">
        <v>0.9</v>
      </c>
      <c r="EP177" s="226">
        <v>0.9</v>
      </c>
      <c r="EQ177" s="226">
        <v>0.9</v>
      </c>
      <c r="ER177" s="226">
        <v>0.9</v>
      </c>
      <c r="ES177" s="226">
        <v>0.9</v>
      </c>
      <c r="ET177" s="226">
        <v>0.9</v>
      </c>
      <c r="EU177" s="226">
        <v>0.9</v>
      </c>
      <c r="EV177" s="226">
        <v>0.9</v>
      </c>
      <c r="EW177" s="226">
        <v>0.9</v>
      </c>
      <c r="EX177" s="226">
        <v>0.9</v>
      </c>
      <c r="EY177" s="226">
        <v>0.9</v>
      </c>
      <c r="EZ177" s="316">
        <v>0.9</v>
      </c>
      <c r="FA177" s="226">
        <v>0.9</v>
      </c>
      <c r="FB177" s="226">
        <v>0.85</v>
      </c>
      <c r="FC177" s="226">
        <v>0.85</v>
      </c>
      <c r="FD177" s="226">
        <v>0.85</v>
      </c>
      <c r="FE177" s="226">
        <v>0.85</v>
      </c>
      <c r="FF177" s="226">
        <v>0.85</v>
      </c>
      <c r="FG177" s="226">
        <v>0.85</v>
      </c>
      <c r="FH177" s="226">
        <v>0.85</v>
      </c>
      <c r="FI177" s="226">
        <v>0.85</v>
      </c>
      <c r="FJ177" s="226">
        <v>0.85</v>
      </c>
      <c r="FK177" s="226">
        <v>0.85</v>
      </c>
      <c r="FL177" s="226">
        <v>0.85</v>
      </c>
      <c r="FM177" s="195">
        <f t="shared" si="114"/>
        <v>0</v>
      </c>
      <c r="FN177" s="195">
        <f t="shared" si="115"/>
        <v>0</v>
      </c>
      <c r="FO177" s="195">
        <f t="shared" si="116"/>
        <v>0</v>
      </c>
      <c r="FP177" s="195">
        <f t="shared" si="117"/>
        <v>0</v>
      </c>
      <c r="FQ177" s="195">
        <f t="shared" si="118"/>
        <v>0</v>
      </c>
      <c r="FR177" s="195">
        <f t="shared" si="119"/>
        <v>0</v>
      </c>
      <c r="FS177" s="195">
        <f t="shared" si="120"/>
        <v>0</v>
      </c>
      <c r="FT177" s="95">
        <f t="shared" si="121"/>
        <v>0</v>
      </c>
      <c r="FU177" s="95">
        <f t="shared" si="122"/>
        <v>0</v>
      </c>
      <c r="FV177" s="95">
        <f t="shared" si="123"/>
        <v>0</v>
      </c>
      <c r="FW177" s="95">
        <f t="shared" si="124"/>
        <v>0</v>
      </c>
      <c r="FX177" s="95">
        <f t="shared" si="125"/>
        <v>0</v>
      </c>
      <c r="FY177" s="95">
        <f t="shared" si="126"/>
        <v>0</v>
      </c>
      <c r="FZ177" s="95">
        <f t="shared" si="127"/>
        <v>0</v>
      </c>
      <c r="GA177" s="95">
        <f t="shared" si="107"/>
        <v>0</v>
      </c>
      <c r="GB177" s="95">
        <f t="shared" si="108"/>
        <v>0</v>
      </c>
      <c r="GC177" s="95">
        <f t="shared" si="109"/>
        <v>0</v>
      </c>
      <c r="GD177" s="95">
        <f t="shared" si="110"/>
        <v>0</v>
      </c>
      <c r="GE177" s="95">
        <f t="shared" si="111"/>
        <v>0</v>
      </c>
      <c r="GF177" s="95">
        <f t="shared" si="112"/>
        <v>0</v>
      </c>
      <c r="GG177" s="95">
        <f t="shared" si="113"/>
        <v>0</v>
      </c>
      <c r="GH177" s="95">
        <f t="shared" si="128"/>
        <v>0</v>
      </c>
      <c r="GI177" s="95">
        <f>BW177*Tabelle2[[#This Row],[Nov 2023 AF]]</f>
        <v>0</v>
      </c>
      <c r="GJ177" s="95">
        <f>BX177*Tabelle2[[#This Row],[Dec 2023 AF]]</f>
        <v>0</v>
      </c>
      <c r="GK177" s="95">
        <f>BY177*Tabelle2[[#This Row],[Jan 2024 AF]]</f>
        <v>0</v>
      </c>
      <c r="GL177" s="95">
        <f>BZ177*Tabelle2[[#This Row],[Feb 2024 AF]]</f>
        <v>0</v>
      </c>
      <c r="GM177" s="95">
        <f>CA177*Tabelle2[[#This Row],[Mar 2024 AF]]</f>
        <v>0</v>
      </c>
      <c r="GN177" s="95">
        <f>CB177*Tabelle2[[#This Row],[Apr 2024 AF]]</f>
        <v>0</v>
      </c>
      <c r="GO177" s="95">
        <f>CC177*Tabelle2[[#This Row],[May 2024 AF]]</f>
        <v>0</v>
      </c>
      <c r="GP177" s="95">
        <f>CD177*Tabelle2[[#This Row],[Jun 2024 AF]]</f>
        <v>0</v>
      </c>
      <c r="GQ177" s="95">
        <f>CE177*Tabelle2[[#This Row],[Jul 2024 AF]]</f>
        <v>0</v>
      </c>
      <c r="GR177" s="95">
        <f>CF177*Tabelle2[[#This Row],[Aug 2024 AF]]</f>
        <v>0</v>
      </c>
      <c r="GS177" s="95">
        <f>CG177*Tabelle2[[#This Row],[Sep 2024 AF]]</f>
        <v>0</v>
      </c>
      <c r="GT177" s="95">
        <f>CH177*Tabelle2[[#This Row],[Oct 2024 AF]]</f>
        <v>0</v>
      </c>
      <c r="GU177" s="95">
        <f>CI177*Tabelle2[[#This Row],[Nov 2024 AF]]</f>
        <v>0</v>
      </c>
      <c r="GV177" s="95">
        <f>CJ177*Tabelle2[[#This Row],[Dec 2024 AF]]</f>
        <v>0</v>
      </c>
      <c r="GW177" s="95">
        <f>SUM(Tabelle2[[#This Row],[Jan 22 NF]:[Mar 22 NF]])</f>
        <v>0</v>
      </c>
      <c r="GX177" s="95">
        <f>SUM(Tabelle2[[#This Row],[Apr 22 NF]:[Jun 22 NF]])</f>
        <v>0</v>
      </c>
      <c r="GY177" s="95">
        <f>SUM(Tabelle2[[#This Row],[Jul 22 NF]:[Sep 22 NF]])</f>
        <v>0</v>
      </c>
      <c r="GZ177" s="95">
        <f>SUM(Tabelle2[[#This Row],[Oct 22 NF]:[Dec 22 NF]])</f>
        <v>0</v>
      </c>
      <c r="HA177" s="98">
        <f>SUM(Tabelle2[[#This Row],[Jan 23 NF]:[Mar 23 NF]])</f>
        <v>0</v>
      </c>
      <c r="HB177" s="98">
        <f>SUM(Tabelle2[[#This Row],[Apr 23 NF]:[Jun 23 NF]])</f>
        <v>0</v>
      </c>
      <c r="HC177" s="98">
        <f>SUM(Tabelle2[[#This Row],[Jul 23 NF]:[Sep 23 NF]])</f>
        <v>0</v>
      </c>
      <c r="HD177" s="98">
        <f>SUM(Tabelle2[[#This Row],[Oct 23 NF]:[Dec 23 NF]])</f>
        <v>0</v>
      </c>
      <c r="HE177" s="95">
        <f>SUM(Tabelle2[[#This Row],[Jan 24 NF]:[Mar 24 NF]])</f>
        <v>0</v>
      </c>
      <c r="HF177" s="98">
        <f>SUM(Tabelle2[[#This Row],[Apr 24 NF]:[Jun 24 NF]])</f>
        <v>0</v>
      </c>
      <c r="HG177" s="98">
        <f>SUM(Tabelle2[[#This Row],[Jul 24 NF]:[Sep 24 NF]])</f>
        <v>0</v>
      </c>
      <c r="HH177" s="98">
        <f>SUM(Tabelle2[[#This Row],[Oct 24 NF]:[Dec 24 NF]])</f>
        <v>0</v>
      </c>
      <c r="HI177" s="95">
        <v>0</v>
      </c>
      <c r="HJ177" s="95">
        <v>0</v>
      </c>
      <c r="HK177" s="95">
        <v>0</v>
      </c>
      <c r="HL177" s="95">
        <v>0</v>
      </c>
      <c r="HM177" s="95">
        <v>0</v>
      </c>
      <c r="HN177" s="95">
        <v>0</v>
      </c>
      <c r="HO177" s="95">
        <v>0</v>
      </c>
      <c r="HP177" s="95">
        <v>0</v>
      </c>
      <c r="HQ177" s="95">
        <v>0</v>
      </c>
      <c r="HR177" s="95">
        <v>0</v>
      </c>
      <c r="HS177" s="95">
        <v>0</v>
      </c>
      <c r="HT177" s="95">
        <v>84</v>
      </c>
      <c r="HU177" s="95">
        <v>0</v>
      </c>
      <c r="HV177" s="98">
        <v>0</v>
      </c>
      <c r="HW177" s="98">
        <v>0</v>
      </c>
      <c r="HX177" s="98">
        <v>0</v>
      </c>
      <c r="HY177" s="98">
        <v>0</v>
      </c>
      <c r="HZ177" s="98">
        <f>SUM(Tabelle2[[#This Row],[Jan 22 NF]:[Dec 22 NF]])</f>
        <v>0</v>
      </c>
      <c r="IA177" s="98">
        <f>SUM(Tabelle2[[#This Row],[Jan 23 NF]:[Dec 23 NF]])</f>
        <v>0</v>
      </c>
      <c r="IB177" s="98">
        <f>SUM(Tabelle2[[#This Row],[Jan 24 NF]:[Dec 24 NF]])</f>
        <v>0</v>
      </c>
      <c r="IC177" s="98">
        <f>IFERROR(Tabelle2[[#This Row],[2025 CF]]*Tabelle2[[#This Row],[2025 AF]],0)</f>
        <v>0</v>
      </c>
      <c r="ID177" s="98">
        <f>IFERROR(Tabelle2[[#This Row],[2026 CF]]*Tabelle2[[#This Row],[2026 AF]],0)</f>
        <v>0</v>
      </c>
      <c r="IE177" s="98">
        <f>IFERROR(Tabelle2[[#This Row],[2027 CF]]*Tabelle2[[#This Row],[2027 AF]],0)</f>
        <v>0</v>
      </c>
      <c r="IF177" s="98">
        <f>IFERROR(Tabelle2[[#This Row],[2028 CF]]*Tabelle2[[#This Row],[2028 AF]],0)</f>
        <v>0</v>
      </c>
      <c r="IG177" s="98">
        <f>IFERROR(Tabelle2[[#This Row],[2029 CF]]*Tabelle2[[#This Row],[2029 AF]],0)</f>
        <v>0</v>
      </c>
      <c r="IH177" s="98">
        <f>IFERROR(Tabelle2[[#This Row],[2030 CF]]*Tabelle2[[#This Row],[2030 AF]],0)</f>
        <v>0</v>
      </c>
      <c r="II177" s="98">
        <f>IFERROR(Tabelle2[[#This Row],[2031 CF]]*Tabelle2[[#This Row],[2031 AF]],0)</f>
        <v>0</v>
      </c>
      <c r="IJ177" s="98">
        <f>IFERROR(Tabelle2[[#This Row],[2032 CF]]*Tabelle2[[#This Row],[2032 AF]],0)</f>
        <v>0</v>
      </c>
      <c r="IK177" s="98">
        <f>IFERROR(Tabelle2[[#This Row],[2033 CF]]*Tabelle2[[#This Row],[2033 AF]],0)</f>
        <v>0</v>
      </c>
      <c r="IL177" s="98">
        <f>IFERROR(Tabelle2[[#This Row],[2034 CF]]*Tabelle2[[#This Row],[2034 AF]],0)</f>
        <v>0</v>
      </c>
      <c r="IM177" s="98">
        <f>IFERROR(Tabelle2[[#This Row],[2035 CF]]*Tabelle2[[#This Row],[2035 AF]],0)</f>
        <v>0</v>
      </c>
      <c r="IN177" s="51">
        <v>0</v>
      </c>
      <c r="IO177" s="51">
        <v>0</v>
      </c>
      <c r="IP177" s="51">
        <v>0</v>
      </c>
      <c r="IQ177" s="51">
        <v>0</v>
      </c>
      <c r="IR177" s="51">
        <v>0</v>
      </c>
      <c r="IS177" s="51">
        <v>0</v>
      </c>
      <c r="IT177" s="51">
        <v>0</v>
      </c>
      <c r="IU177" s="51">
        <v>0</v>
      </c>
      <c r="IV177" s="51">
        <v>0</v>
      </c>
      <c r="IW177" s="51">
        <v>0</v>
      </c>
      <c r="IX177" s="51">
        <v>0</v>
      </c>
      <c r="IY177" s="51">
        <v>0</v>
      </c>
      <c r="IZ177" s="199">
        <v>0</v>
      </c>
      <c r="JA177" s="199">
        <v>0</v>
      </c>
      <c r="JB177" s="199">
        <v>0</v>
      </c>
      <c r="JC177" s="199">
        <v>0</v>
      </c>
      <c r="JD177" s="199">
        <v>0</v>
      </c>
      <c r="JE177" s="196">
        <v>0</v>
      </c>
      <c r="JF177" s="196">
        <v>0</v>
      </c>
      <c r="JG177" s="196">
        <v>0</v>
      </c>
      <c r="JH177" s="196">
        <v>0</v>
      </c>
      <c r="JI177" s="196">
        <v>0</v>
      </c>
      <c r="JJ177" s="196">
        <v>0</v>
      </c>
      <c r="JK177" s="196">
        <v>0</v>
      </c>
      <c r="JL177" s="196">
        <v>0</v>
      </c>
      <c r="JM177" s="196">
        <v>0</v>
      </c>
      <c r="JN177" s="196">
        <v>0</v>
      </c>
      <c r="JO177" s="196">
        <v>0</v>
      </c>
      <c r="JP177" s="196">
        <v>0</v>
      </c>
      <c r="JQ177" s="196">
        <f>SUM(Tabelle2[[#This Row],[Jan-23B]:[Mar-23B]])</f>
        <v>0</v>
      </c>
      <c r="JR177" s="196">
        <f>SUM(Tabelle2[[#This Row],[Apr-23B]:[Jun-23B]])</f>
        <v>0</v>
      </c>
      <c r="JS177" s="196">
        <f>SUM(Tabelle2[[#This Row],[Jul-23B]:[Sep-23B]])</f>
        <v>0</v>
      </c>
      <c r="JT177" s="196">
        <f>SUM(Tabelle2[[#This Row],[Oct-23B]:[Dec-23B]])</f>
        <v>0</v>
      </c>
      <c r="JU177" s="196">
        <f>SUM(Tabelle2[[#This Row],[1Q23 B1]:[4Q23 B]])</f>
        <v>0</v>
      </c>
      <c r="JV177" s="196">
        <v>0</v>
      </c>
      <c r="JW177" s="196">
        <v>0</v>
      </c>
      <c r="JX177" s="196">
        <v>0</v>
      </c>
      <c r="JY177" s="196">
        <v>0</v>
      </c>
      <c r="JZ177" s="196">
        <v>0</v>
      </c>
      <c r="KA177" s="196">
        <v>0</v>
      </c>
      <c r="KB177" s="196">
        <v>0</v>
      </c>
      <c r="KC177" s="196">
        <v>0</v>
      </c>
      <c r="KD177" s="196">
        <v>0</v>
      </c>
      <c r="KE177" s="196">
        <v>0</v>
      </c>
      <c r="KF177" s="196" t="str">
        <f>IF(SUM(Tabelle2[[#This Row],[2018 NF]:[2028 NF]],Tabelle2[[#This Row],[2023 B]])&gt;0,"yes","no")</f>
        <v>no</v>
      </c>
      <c r="KG177" s="196">
        <f>IFERROR(INDEX(Tabelle2[[#Headers],[2005 NF]:[2034 NF]],MATCH(TRUE,INDEX(Tabelle2[[#This Row],[2005 NF]:[2034 NF]]&gt;1000,),0)),0)</f>
        <v>0</v>
      </c>
      <c r="KH177" s="196">
        <f>IFERROR(LOOKUP(2,1/(Tabelle2[[#This Row],[2005 NF]:[2035 NF]]&gt;1000),Tabelle2[[#Headers],[2005 NF]:[2035 NF]]),0)</f>
        <v>0</v>
      </c>
      <c r="KI177" s="196">
        <f>SUM(Tabelle2[[#This Row],[Jan 23 NF]:[Mar 23 NF]])</f>
        <v>0</v>
      </c>
      <c r="KJ177" s="196">
        <f>SUM(Tabelle2[[#This Row],[Jan-23B]:[Mar-23B]])</f>
        <v>0</v>
      </c>
      <c r="KK177" s="52">
        <v>0</v>
      </c>
      <c r="KL177" s="52">
        <v>0</v>
      </c>
      <c r="KM177" s="52">
        <v>0</v>
      </c>
      <c r="KN177" s="52">
        <v>0</v>
      </c>
      <c r="KO177" s="52">
        <v>0</v>
      </c>
      <c r="KP177" s="52">
        <v>0</v>
      </c>
      <c r="KQ177" s="52">
        <v>0</v>
      </c>
      <c r="KR177" s="52">
        <v>0</v>
      </c>
      <c r="KS177" s="52">
        <v>0</v>
      </c>
      <c r="KT177" s="52">
        <v>0</v>
      </c>
      <c r="KU177" s="52">
        <v>0</v>
      </c>
      <c r="KV177" s="52">
        <v>0</v>
      </c>
      <c r="KW177" s="52">
        <v>0</v>
      </c>
      <c r="KX177" s="52">
        <v>0</v>
      </c>
      <c r="KY177" s="52">
        <v>0</v>
      </c>
      <c r="KZ177" s="52">
        <v>0</v>
      </c>
      <c r="LA177" s="52" t="e">
        <f>$AV177*2.204623/#REF!*$AP177*Tabelle2[[#This Row],[May 23 NF]]</f>
        <v>#REF!</v>
      </c>
      <c r="LB177" s="52" t="e">
        <f>$AV177*2.204623/#REF!*$AP177*Tabelle2[[#This Row],[Jun 23 NF]]</f>
        <v>#REF!</v>
      </c>
      <c r="LC177" s="52" t="e">
        <f>$AV177*2.204623/#REF!*$AP177*Tabelle2[[#This Row],[Jul 23 NF]]</f>
        <v>#REF!</v>
      </c>
      <c r="LD177" s="52" t="e">
        <f>$AV177*2.204623/#REF!*$AP177*Tabelle2[[#This Row],[Aug 23 NF]]</f>
        <v>#REF!</v>
      </c>
      <c r="LE177" s="52" t="e">
        <f>$AV177*2.204623/#REF!*$AP177*Tabelle2[[#This Row],[Sep 23 NF]]</f>
        <v>#REF!</v>
      </c>
      <c r="LF177" s="52" t="e">
        <f>$AV177*2.204623/#REF!*$AP177*Tabelle2[[#This Row],[Oct 23 NF]]</f>
        <v>#REF!</v>
      </c>
      <c r="LG177" s="52" t="e">
        <f>$AV177*2.204623/#REF!*$AP177*Tabelle2[[#This Row],[Nov 23 NF]]</f>
        <v>#REF!</v>
      </c>
      <c r="LH177" s="52" t="e">
        <f>$AV177*2.204623/#REF!*$AP177*Tabelle2[[#This Row],[Dec 23 NF]]</f>
        <v>#REF!</v>
      </c>
      <c r="LI177" s="52" t="e">
        <f>$AV177*2.204623/#REF!*$AP177*Tabelle2[[#This Row],[Jan 24 NF]]</f>
        <v>#REF!</v>
      </c>
      <c r="LJ177" s="52" t="e">
        <f>$AV177*2.204623/#REF!*$AP177*Tabelle2[[#This Row],[Feb 24 NF]]</f>
        <v>#REF!</v>
      </c>
      <c r="LK177" s="52" t="e">
        <f>$AV177*2.204623/#REF!*$AP177*Tabelle2[[#This Row],[Mar 24 NF]]</f>
        <v>#REF!</v>
      </c>
      <c r="LL177" s="52" t="e">
        <f>$AV177*2.204623/#REF!*$AP177*Tabelle2[[#This Row],[Apr 24 NF]]</f>
        <v>#REF!</v>
      </c>
      <c r="LM177" s="52" t="e">
        <f>$AV177*2.204623/#REF!*$AP177*Tabelle2[[#This Row],[May 24 NF]]</f>
        <v>#REF!</v>
      </c>
      <c r="LN177" s="52" t="e">
        <f>$AV177*2.204623/#REF!*$AP177*Tabelle2[[#This Row],[Jun 24 NF]]</f>
        <v>#REF!</v>
      </c>
      <c r="LO177" s="52" t="e">
        <f>$AV177*2.204623/#REF!*$AP177*Tabelle2[[#This Row],[Jul 24 NF]]</f>
        <v>#REF!</v>
      </c>
      <c r="LP177" s="52" t="e">
        <f>$AV177*2.204623/#REF!*$AP177*Tabelle2[[#This Row],[Aug 24 NF]]</f>
        <v>#REF!</v>
      </c>
      <c r="LQ177" s="52" t="e">
        <f>$AV177*2.204623/#REF!*$AP177*Tabelle2[[#This Row],[Sep 24 NF]]</f>
        <v>#REF!</v>
      </c>
      <c r="LR177" s="52" t="e">
        <f>$AV177*2.204623/#REF!*$AP177*Tabelle2[[#This Row],[Oct 24 NF]]</f>
        <v>#REF!</v>
      </c>
      <c r="LS177" s="52" t="e">
        <f>$AV177*2.204623/#REF!*$AP177*Tabelle2[[#This Row],[Nov 24 NF]]</f>
        <v>#REF!</v>
      </c>
      <c r="LT177" s="52" t="e">
        <f>$AV177*2.204623/#REF!*$AP177*Tabelle2[[#This Row],[Dec 24 NF]]</f>
        <v>#REF!</v>
      </c>
      <c r="LU177" s="198">
        <f>SUM(Tabelle2[[#This Row],[Jan 22 EV]:[Mar 22 EV]])</f>
        <v>0</v>
      </c>
      <c r="LV177" s="198">
        <f>SUM(Tabelle2[[#This Row],[Apr 22 EV]:[Jun 22 EV]])</f>
        <v>0</v>
      </c>
      <c r="LW177" s="198">
        <f>SUM(Tabelle2[[#This Row],[Jul 22 EV]:[Sep 22 EV]])</f>
        <v>0</v>
      </c>
      <c r="LX177" s="198">
        <f>SUM(Tabelle2[[#This Row],[Oct 22 EV]:[Dec 22 EV]])</f>
        <v>0</v>
      </c>
      <c r="LY177" s="198">
        <f>SUM(Tabelle2[[#This Row],[Jan 23 EV]:[Mar 23 EV]])</f>
        <v>0</v>
      </c>
      <c r="LZ177" s="198" t="e">
        <f>SUM(Tabelle2[[#This Row],[Apr 23 EV]:[Jun 23 EV]])</f>
        <v>#REF!</v>
      </c>
      <c r="MA177" s="198" t="e">
        <f>SUM(Tabelle2[[#This Row],[Jul 23 EV]:[Sep 23 EV]])</f>
        <v>#REF!</v>
      </c>
      <c r="MB177" s="198" t="e">
        <f>SUM(Tabelle2[[#This Row],[Oct 23 EV]:[Dec 23 EV]])</f>
        <v>#REF!</v>
      </c>
      <c r="MC177" s="198" t="e">
        <f>SUM(Tabelle2[[#This Row],[Jan 24 EV]:[Mar 24 EV]])</f>
        <v>#REF!</v>
      </c>
      <c r="MD177" s="198" t="e">
        <f>SUM(Tabelle2[[#This Row],[Apr 24 EV]:[Jun 24 EV]])</f>
        <v>#REF!</v>
      </c>
      <c r="ME177" s="198" t="e">
        <f>SUM(Tabelle2[[#This Row],[Jul 24 EV]:[Sep 24 EV]])</f>
        <v>#REF!</v>
      </c>
      <c r="MF177" s="198" t="e">
        <f>SUM(Tabelle2[[#This Row],[Oct 24 EV]:[Dec 24 EV]])</f>
        <v>#REF!</v>
      </c>
      <c r="MG177" s="68">
        <v>0</v>
      </c>
      <c r="MH177" s="68">
        <v>0</v>
      </c>
      <c r="MI177" s="68">
        <v>0</v>
      </c>
      <c r="MJ177" s="68">
        <v>0</v>
      </c>
      <c r="MK177" s="68">
        <v>0</v>
      </c>
      <c r="ML177" s="68">
        <v>0</v>
      </c>
      <c r="MM177" s="68">
        <v>0</v>
      </c>
      <c r="MN177" s="68">
        <v>0</v>
      </c>
      <c r="MO177" s="68">
        <v>0</v>
      </c>
      <c r="MP177" s="98">
        <v>5.7408382920000003</v>
      </c>
      <c r="MQ177" s="98" t="e">
        <f>$AS177*2.204623/#REF!*$AP177*HU177</f>
        <v>#REF!</v>
      </c>
      <c r="MR177" s="98" t="e">
        <f>$AT177*2.204623/#REF!*$AP177*HV177</f>
        <v>#REF!</v>
      </c>
      <c r="MS177" s="98">
        <v>0</v>
      </c>
      <c r="MT177" s="98">
        <v>0</v>
      </c>
      <c r="MU177" s="98">
        <v>0</v>
      </c>
      <c r="MV177" s="98">
        <f>SUM(Tabelle2[[#This Row],[Jan 22 EV]:[Dec 22 EV]])</f>
        <v>0</v>
      </c>
      <c r="MW177" s="98" t="e">
        <f>SUM(Tabelle2[[#This Row],[Jan 23 EV]:[Dec 23 EV]])</f>
        <v>#REF!</v>
      </c>
      <c r="MX177" s="98" t="e">
        <f>SUM(Tabelle2[[#This Row],[Jan 24 EV]:[Dec 24 EV]])</f>
        <v>#REF!</v>
      </c>
      <c r="MY177" s="98">
        <f t="shared" si="139"/>
        <v>0</v>
      </c>
      <c r="MZ177" s="98">
        <f t="shared" si="140"/>
        <v>0</v>
      </c>
      <c r="NA177" s="98">
        <f t="shared" si="141"/>
        <v>0</v>
      </c>
      <c r="NB177" s="98">
        <f t="shared" si="142"/>
        <v>0</v>
      </c>
      <c r="NC177" s="52">
        <v>0</v>
      </c>
      <c r="ND177" s="52">
        <v>0</v>
      </c>
      <c r="NE177" s="52">
        <v>0</v>
      </c>
      <c r="NF177" s="52">
        <v>0</v>
      </c>
      <c r="NG177" s="52">
        <v>0</v>
      </c>
      <c r="NH177" s="52">
        <v>0</v>
      </c>
      <c r="NI177" s="52">
        <v>0</v>
      </c>
      <c r="NJ177" s="52">
        <v>0</v>
      </c>
      <c r="NK177" s="52">
        <v>0</v>
      </c>
      <c r="NL177" s="52">
        <v>0</v>
      </c>
      <c r="NM177" s="52">
        <v>0</v>
      </c>
      <c r="NN177" s="52">
        <v>0</v>
      </c>
      <c r="NO177" s="198">
        <f t="shared" si="102"/>
        <v>0</v>
      </c>
      <c r="NP177" s="198">
        <f t="shared" si="103"/>
        <v>0</v>
      </c>
      <c r="NQ177" s="198">
        <f t="shared" si="104"/>
        <v>0</v>
      </c>
      <c r="NR177" s="198">
        <f t="shared" si="105"/>
        <v>0</v>
      </c>
      <c r="NS177" s="198">
        <f t="shared" si="106"/>
        <v>0</v>
      </c>
      <c r="NT177" s="198">
        <v>0</v>
      </c>
      <c r="NU177" s="198">
        <v>0</v>
      </c>
      <c r="NV177" s="198">
        <v>0</v>
      </c>
      <c r="NW177" s="198">
        <v>0</v>
      </c>
      <c r="NX177" s="198">
        <v>0</v>
      </c>
      <c r="NY177" s="198">
        <v>0</v>
      </c>
      <c r="NZ177" s="198">
        <v>0</v>
      </c>
      <c r="OA177" s="198">
        <v>0</v>
      </c>
      <c r="OB177" s="198">
        <v>0</v>
      </c>
      <c r="OC177" s="198">
        <v>0</v>
      </c>
      <c r="OD177" s="198">
        <v>0</v>
      </c>
      <c r="OE177" s="198">
        <v>0</v>
      </c>
      <c r="OF177" s="198">
        <f>SUM(Tabelle2[[#This Row],[Jan 23 B EV]:[Mar 23 B EV]])</f>
        <v>0</v>
      </c>
      <c r="OG177" s="198">
        <f>SUM(Tabelle2[[#This Row],[Apr 23 B EV]:[Jun 23 B EV]])</f>
        <v>0</v>
      </c>
      <c r="OH177" s="198">
        <f>SUM(Tabelle2[[#This Row],[Jul 23 B EV]:[Sep 23 B EV]])</f>
        <v>0</v>
      </c>
      <c r="OI177" s="198">
        <f>SUM(Tabelle2[[#This Row],[Oct 23 B EV]:[Dec 23 B EV]])</f>
        <v>0</v>
      </c>
      <c r="OJ177" s="198">
        <f>SUM(Tabelle2[[#This Row],[Jan 23 B EV]:[Dec 23 B EV]])</f>
        <v>0</v>
      </c>
      <c r="OK177" s="68"/>
      <c r="OL177" s="68"/>
      <c r="OM177" s="43" t="s">
        <v>959</v>
      </c>
      <c r="ON177" s="43" t="s">
        <v>975</v>
      </c>
      <c r="OO177" s="43">
        <v>0</v>
      </c>
      <c r="OP177" s="43">
        <v>0</v>
      </c>
      <c r="OQ177" s="68"/>
      <c r="OR177" s="68"/>
      <c r="OS177" s="68"/>
      <c r="OT177" s="68"/>
      <c r="OU177" s="68"/>
      <c r="OV177" s="68"/>
      <c r="OW177" s="68"/>
      <c r="OX177" s="198">
        <v>0</v>
      </c>
      <c r="OY177" s="198">
        <v>0</v>
      </c>
      <c r="OZ177" s="198">
        <v>0</v>
      </c>
      <c r="PA177" s="198">
        <v>0</v>
      </c>
      <c r="PB177" s="353">
        <v>0</v>
      </c>
      <c r="PC177" s="49" t="s">
        <v>57</v>
      </c>
      <c r="PD177" s="341" t="s">
        <v>162</v>
      </c>
      <c r="PE177" s="3" t="s">
        <v>159</v>
      </c>
      <c r="PF177" s="221" t="s">
        <v>184</v>
      </c>
      <c r="PG177" s="342">
        <v>0</v>
      </c>
      <c r="PH177" s="221">
        <v>0</v>
      </c>
      <c r="PI177" s="30">
        <v>1</v>
      </c>
      <c r="PJ177" s="30" t="s">
        <v>184</v>
      </c>
      <c r="PK177" s="30">
        <v>0</v>
      </c>
      <c r="PL177" s="30"/>
      <c r="PM177" s="334"/>
      <c r="PN177" s="341">
        <v>0</v>
      </c>
      <c r="PO177" s="334" t="s">
        <v>43</v>
      </c>
      <c r="PP177" s="200">
        <v>1853.1784943461187</v>
      </c>
      <c r="PQ177" s="56">
        <v>1679.5846313274626</v>
      </c>
      <c r="PR177" s="56">
        <v>1794.9232968607714</v>
      </c>
      <c r="PS177" s="56">
        <v>1785.9007771451679</v>
      </c>
      <c r="PT177" s="200">
        <v>1412.4560199401053</v>
      </c>
      <c r="PU177" s="200">
        <v>1420.766332400392</v>
      </c>
      <c r="PV177" s="200">
        <v>0</v>
      </c>
      <c r="PW177" s="200">
        <v>0</v>
      </c>
      <c r="PX177" s="200" t="e">
        <f>IF($PI177=1,SUMIF(#REF!,$PF177,#REF!),SUMIF(#REF!,$PJ177,#REF!))</f>
        <v>#REF!</v>
      </c>
      <c r="PY177" s="200" t="e">
        <f>IF($PI177=1,SUMIF(#REF!,$PF177,#REF!),SUMIF(#REF!,$PJ177,#REF!))</f>
        <v>#REF!</v>
      </c>
      <c r="PZ177" s="200" t="e">
        <f>IF($PI177=1,SUMIF(#REF!,$PF177,#REF!),SUMIF(#REF!,$PJ177,#REF!))</f>
        <v>#REF!</v>
      </c>
      <c r="QA177" s="200" t="e">
        <f>IF($PI177=1,SUMIF(#REF!,$PF177,#REF!),SUMIF(#REF!,$PJ177,#REF!))</f>
        <v>#REF!</v>
      </c>
      <c r="QB177" s="200" t="e">
        <f>IF($PI177=1,SUMIF(#REF!,$PF177,#REF!),SUMIF(#REF!,$PJ177,#REF!))</f>
        <v>#REF!</v>
      </c>
      <c r="QC177" s="200" t="e">
        <f>IF($PI177=1,SUMIF(#REF!,$PF177,#REF!),SUMIF(#REF!,$PJ177,#REF!))</f>
        <v>#REF!</v>
      </c>
      <c r="QD177" s="57">
        <f t="shared" si="143"/>
        <v>1.5620137071345404</v>
      </c>
      <c r="QE177" s="57">
        <f t="shared" si="144"/>
        <v>1.6692786660805174</v>
      </c>
      <c r="QF177" s="57">
        <f t="shared" si="138"/>
        <v>1.6608877227450061</v>
      </c>
      <c r="QG177" s="57">
        <f t="shared" si="145"/>
        <v>1.3135840985442981</v>
      </c>
      <c r="QH177" s="57">
        <f t="shared" si="131"/>
        <v>1.3213126891323645</v>
      </c>
      <c r="QI177" s="57">
        <f t="shared" si="132"/>
        <v>0</v>
      </c>
      <c r="QJ177" s="57">
        <f>IF(Tabelle2[[#This Row],[Index and Premium Usage]]=1,($AW177*(1+$AZ177))*(PW177*(1+$PG177)+$PH177)/1000,($AW177*(1+$AZ177))*(PW177*(1+$PG177)+$PK177)/1000)</f>
        <v>0</v>
      </c>
      <c r="QK177" s="57" t="e">
        <f>IF($PI177=1,($AW177*(1+$AY177))*(PX177*(1+$PG177)+$PH177)/1000,($AW177*(1+$AZ177))*(PX177*(1+$PG177)+$PK177+Tabelle2[[#This Row],[Premium VW 2023]])/1000)</f>
        <v>#REF!</v>
      </c>
      <c r="QL177" s="57" t="e">
        <f t="shared" si="133"/>
        <v>#REF!</v>
      </c>
      <c r="QM177" s="57" t="e">
        <f t="shared" si="134"/>
        <v>#REF!</v>
      </c>
      <c r="QN177" s="57" t="e">
        <f t="shared" si="135"/>
        <v>#REF!</v>
      </c>
      <c r="QO177" s="57" t="e">
        <f t="shared" si="136"/>
        <v>#REF!</v>
      </c>
      <c r="QP177" s="57" t="e">
        <f t="shared" si="137"/>
        <v>#REF!</v>
      </c>
    </row>
    <row r="178" spans="1:458" ht="15" customHeight="1">
      <c r="A178" s="94" t="s">
        <v>897</v>
      </c>
      <c r="B178" s="94" t="s">
        <v>87</v>
      </c>
      <c r="C178" s="94" t="s">
        <v>1553</v>
      </c>
      <c r="D178" s="2" t="s">
        <v>108</v>
      </c>
      <c r="E178" s="173" t="s">
        <v>304</v>
      </c>
      <c r="F178" s="2" t="s">
        <v>304</v>
      </c>
      <c r="G178" s="2" t="s">
        <v>304</v>
      </c>
      <c r="H178" s="2" t="s">
        <v>1557</v>
      </c>
      <c r="I178" s="188" t="s">
        <v>102</v>
      </c>
      <c r="J178" s="2" t="s">
        <v>367</v>
      </c>
      <c r="K178" s="94" t="s">
        <v>41</v>
      </c>
      <c r="L178" s="94" t="s">
        <v>1137</v>
      </c>
      <c r="M178" s="2" t="s">
        <v>593</v>
      </c>
      <c r="N178" s="64"/>
      <c r="O178" s="64"/>
      <c r="P178" s="65"/>
      <c r="Q178" s="2"/>
      <c r="R178" s="63"/>
      <c r="S178" s="63"/>
      <c r="T178" s="94" t="s">
        <v>1282</v>
      </c>
      <c r="U178" s="63" t="s">
        <v>38</v>
      </c>
      <c r="V178" s="63"/>
      <c r="W178" s="63"/>
      <c r="X178" s="94"/>
      <c r="Y178" s="63" t="s">
        <v>235</v>
      </c>
      <c r="Z178" s="94" t="s">
        <v>261</v>
      </c>
      <c r="AA178" s="69" t="s">
        <v>594</v>
      </c>
      <c r="AB178" s="64"/>
      <c r="AC178" s="64"/>
      <c r="AD178" s="63"/>
      <c r="AE178" s="63"/>
      <c r="AF178" s="63" t="s">
        <v>119</v>
      </c>
      <c r="AG178" s="2"/>
      <c r="AH178" s="2"/>
      <c r="AI178" s="2"/>
      <c r="AJ178" s="63" t="s">
        <v>120</v>
      </c>
      <c r="AK178" s="66"/>
      <c r="AL178" s="67"/>
      <c r="AM178" s="67"/>
      <c r="AN178" s="67"/>
      <c r="AO178" s="67"/>
      <c r="AP178" s="67">
        <v>1</v>
      </c>
      <c r="AQ178" s="78"/>
      <c r="AR178" s="37">
        <v>1.21</v>
      </c>
      <c r="AS178" s="67">
        <v>1.21</v>
      </c>
      <c r="AT178" s="67">
        <v>1.21</v>
      </c>
      <c r="AU178" s="67">
        <v>1.21</v>
      </c>
      <c r="AV178" s="67">
        <v>1.21</v>
      </c>
      <c r="AW178" s="33">
        <v>1.21</v>
      </c>
      <c r="AX178" s="193"/>
      <c r="AY178" s="36">
        <v>0</v>
      </c>
      <c r="AZ178" s="36">
        <v>0</v>
      </c>
      <c r="BA178" s="97">
        <v>0</v>
      </c>
      <c r="BB178" s="97">
        <v>0</v>
      </c>
      <c r="BC178" s="97">
        <v>0</v>
      </c>
      <c r="BD178" s="97">
        <v>0</v>
      </c>
      <c r="BE178" s="133">
        <v>0</v>
      </c>
      <c r="BF178" s="133">
        <v>0</v>
      </c>
      <c r="BG178" s="133">
        <v>0</v>
      </c>
      <c r="BH178" s="133">
        <v>0</v>
      </c>
      <c r="BI178" s="133">
        <v>0</v>
      </c>
      <c r="BJ178" s="133">
        <v>0</v>
      </c>
      <c r="BK178" s="133">
        <v>0</v>
      </c>
      <c r="BL178" s="133">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5">
        <f>SUM(Tabelle2[[#This Row],[Jan 22 CF]:[Mar 22 CF]])</f>
        <v>0</v>
      </c>
      <c r="CL178" s="95">
        <f>SUM(Tabelle2[[#This Row],[Apr 22 CF]:[Jun 22 CF]])</f>
        <v>0</v>
      </c>
      <c r="CM178" s="95">
        <f>SUM(Tabelle2[[#This Row],[Jul 22 CF]:[Sep 22 CF]])</f>
        <v>0</v>
      </c>
      <c r="CN178" s="95">
        <f>SUM(Tabelle2[[#This Row],[Oct 22 CF]:[Dec 22 CF]])</f>
        <v>0</v>
      </c>
      <c r="CO178" s="95">
        <f>SUM(Tabelle2[[#This Row],[Jan 23 CF]:[Mar 23 CF]])</f>
        <v>0</v>
      </c>
      <c r="CP178" s="95">
        <f>SUM(Tabelle2[[#This Row],[Apr 23 CF]:[Jun 23 CF]])</f>
        <v>0</v>
      </c>
      <c r="CQ178" s="95">
        <f>SUM(Tabelle2[[#This Row],[Jul 23 CF]:[Sep 23 CF]])</f>
        <v>0</v>
      </c>
      <c r="CR178" s="95">
        <f>SUM(Tabelle2[[#This Row],[Oct 23 CF]:[Dec 23 CF]])</f>
        <v>0</v>
      </c>
      <c r="CS178" s="95">
        <f>SUM(Tabelle2[[#This Row],[Jan 24 CF]:[Mar 24 CF]])</f>
        <v>0</v>
      </c>
      <c r="CT178" s="95">
        <f>SUM(Tabelle2[[#This Row],[Apr 24 CF]:[Jun 24 CF]])</f>
        <v>0</v>
      </c>
      <c r="CU178" s="95">
        <f>SUM(Tabelle2[[#This Row],[Jul 24 CF]:[Sep 24 CF]])</f>
        <v>0</v>
      </c>
      <c r="CV178" s="95">
        <f>SUM(Tabelle2[[#This Row],[Oct 24 CF]:[Dec 24 CF]])</f>
        <v>0</v>
      </c>
      <c r="CW178" s="98">
        <v>0</v>
      </c>
      <c r="CX178" s="275">
        <v>0</v>
      </c>
      <c r="CY178" s="98">
        <v>0</v>
      </c>
      <c r="CZ178" s="52">
        <v>0</v>
      </c>
      <c r="DA178" s="52">
        <f>SUM(Tabelle2[[#This Row],[Jan 22 CF]:[Dec 22 CF]])</f>
        <v>0</v>
      </c>
      <c r="DB178" s="98">
        <f>SUM(Tabelle2[[#This Row],[Jan 23 CF]:[Dec 23 CF]])</f>
        <v>0</v>
      </c>
      <c r="DC178" s="98">
        <f>SUM(Tabelle2[[#This Row],[Jan 24 CF]:[Dec 24 CF]])</f>
        <v>0</v>
      </c>
      <c r="DD178" s="98">
        <v>0</v>
      </c>
      <c r="DE178" s="98">
        <v>0</v>
      </c>
      <c r="DF178" s="98">
        <v>0</v>
      </c>
      <c r="DG178" s="98">
        <v>0</v>
      </c>
      <c r="DH178" s="98">
        <v>0</v>
      </c>
      <c r="DI178" s="98">
        <v>0</v>
      </c>
      <c r="DJ178" s="98">
        <v>0</v>
      </c>
      <c r="DK178" s="98">
        <v>0</v>
      </c>
      <c r="DL178" s="98">
        <v>0</v>
      </c>
      <c r="DM178" s="98">
        <v>0</v>
      </c>
      <c r="DN178" s="95"/>
      <c r="DO178" s="95"/>
      <c r="DP178" s="226">
        <v>0.95</v>
      </c>
      <c r="DQ178" s="226">
        <v>0.92500000000000004</v>
      </c>
      <c r="DR178" s="226">
        <v>0.8</v>
      </c>
      <c r="DS178" s="226">
        <v>0.85</v>
      </c>
      <c r="DT178" s="226">
        <v>0.9</v>
      </c>
      <c r="DU178" s="226">
        <v>0.9</v>
      </c>
      <c r="DV178" s="226">
        <v>0.9</v>
      </c>
      <c r="DW178" s="226">
        <v>0.9</v>
      </c>
      <c r="DX178" s="226">
        <v>0.9</v>
      </c>
      <c r="DY178" s="226">
        <v>0.9</v>
      </c>
      <c r="DZ178" s="226">
        <v>0.9</v>
      </c>
      <c r="EA178" s="226">
        <v>0.88</v>
      </c>
      <c r="EB178" s="226">
        <v>0.9</v>
      </c>
      <c r="EC178" s="226">
        <v>0.93</v>
      </c>
      <c r="ED178" s="226">
        <v>0.93</v>
      </c>
      <c r="EE178" s="226">
        <v>0.9</v>
      </c>
      <c r="EF178" s="316">
        <v>0.9</v>
      </c>
      <c r="EG178" s="316">
        <v>0.9</v>
      </c>
      <c r="EH178" s="316">
        <v>0.9</v>
      </c>
      <c r="EI178" s="226">
        <v>0.95</v>
      </c>
      <c r="EJ178" s="226">
        <v>0.95</v>
      </c>
      <c r="EK178" s="226">
        <v>0.95</v>
      </c>
      <c r="EL178" s="226">
        <v>0.97499999999999998</v>
      </c>
      <c r="EM178" s="226">
        <v>0.95</v>
      </c>
      <c r="EN178" s="226">
        <v>0.9</v>
      </c>
      <c r="EO178" s="226">
        <v>0.9</v>
      </c>
      <c r="EP178" s="226">
        <v>0.9</v>
      </c>
      <c r="EQ178" s="226">
        <v>0.9</v>
      </c>
      <c r="ER178" s="226">
        <v>0.9</v>
      </c>
      <c r="ES178" s="226">
        <v>0.9</v>
      </c>
      <c r="ET178" s="226">
        <v>0.9</v>
      </c>
      <c r="EU178" s="226">
        <v>0.9</v>
      </c>
      <c r="EV178" s="226">
        <v>0.9</v>
      </c>
      <c r="EW178" s="226">
        <v>0.9</v>
      </c>
      <c r="EX178" s="226">
        <v>0.9</v>
      </c>
      <c r="EY178" s="226">
        <v>0.9</v>
      </c>
      <c r="EZ178" s="316">
        <v>0.9</v>
      </c>
      <c r="FA178" s="226">
        <v>0.9</v>
      </c>
      <c r="FB178" s="226">
        <v>0.85</v>
      </c>
      <c r="FC178" s="226">
        <v>0.85</v>
      </c>
      <c r="FD178" s="226">
        <v>0.85</v>
      </c>
      <c r="FE178" s="226">
        <v>0.85</v>
      </c>
      <c r="FF178" s="226">
        <v>0.85</v>
      </c>
      <c r="FG178" s="226">
        <v>0.85</v>
      </c>
      <c r="FH178" s="226">
        <v>0.85</v>
      </c>
      <c r="FI178" s="226">
        <v>0.85</v>
      </c>
      <c r="FJ178" s="226">
        <v>0.85</v>
      </c>
      <c r="FK178" s="226">
        <v>0.85</v>
      </c>
      <c r="FL178" s="226">
        <v>0.85</v>
      </c>
      <c r="FM178" s="195">
        <f t="shared" si="114"/>
        <v>0</v>
      </c>
      <c r="FN178" s="195">
        <f t="shared" si="115"/>
        <v>0</v>
      </c>
      <c r="FO178" s="195">
        <f t="shared" si="116"/>
        <v>0</v>
      </c>
      <c r="FP178" s="195">
        <f t="shared" si="117"/>
        <v>0</v>
      </c>
      <c r="FQ178" s="195">
        <f t="shared" si="118"/>
        <v>0</v>
      </c>
      <c r="FR178" s="195">
        <f t="shared" si="119"/>
        <v>0</v>
      </c>
      <c r="FS178" s="195">
        <f t="shared" si="120"/>
        <v>0</v>
      </c>
      <c r="FT178" s="95">
        <f t="shared" si="121"/>
        <v>0</v>
      </c>
      <c r="FU178" s="95">
        <f t="shared" si="122"/>
        <v>0</v>
      </c>
      <c r="FV178" s="95">
        <f t="shared" si="123"/>
        <v>0</v>
      </c>
      <c r="FW178" s="95">
        <f t="shared" si="124"/>
        <v>0</v>
      </c>
      <c r="FX178" s="95">
        <f t="shared" si="125"/>
        <v>0</v>
      </c>
      <c r="FY178" s="95">
        <f t="shared" si="126"/>
        <v>0</v>
      </c>
      <c r="FZ178" s="95">
        <f t="shared" si="127"/>
        <v>0</v>
      </c>
      <c r="GA178" s="95">
        <f t="shared" si="107"/>
        <v>0</v>
      </c>
      <c r="GB178" s="95">
        <f t="shared" si="108"/>
        <v>0</v>
      </c>
      <c r="GC178" s="95">
        <f t="shared" si="109"/>
        <v>0</v>
      </c>
      <c r="GD178" s="95">
        <f t="shared" si="110"/>
        <v>0</v>
      </c>
      <c r="GE178" s="95">
        <f t="shared" si="111"/>
        <v>0</v>
      </c>
      <c r="GF178" s="95">
        <f t="shared" si="112"/>
        <v>0</v>
      </c>
      <c r="GG178" s="95">
        <f t="shared" si="113"/>
        <v>0</v>
      </c>
      <c r="GH178" s="95">
        <f t="shared" si="128"/>
        <v>0</v>
      </c>
      <c r="GI178" s="95">
        <f>BW178*Tabelle2[[#This Row],[Nov 2023 AF]]</f>
        <v>0</v>
      </c>
      <c r="GJ178" s="95">
        <f>BX178*Tabelle2[[#This Row],[Dec 2023 AF]]</f>
        <v>0</v>
      </c>
      <c r="GK178" s="95">
        <f>BY178*Tabelle2[[#This Row],[Jan 2024 AF]]</f>
        <v>0</v>
      </c>
      <c r="GL178" s="95">
        <f>BZ178*Tabelle2[[#This Row],[Feb 2024 AF]]</f>
        <v>0</v>
      </c>
      <c r="GM178" s="95">
        <f>CA178*Tabelle2[[#This Row],[Mar 2024 AF]]</f>
        <v>0</v>
      </c>
      <c r="GN178" s="95">
        <f>CB178*Tabelle2[[#This Row],[Apr 2024 AF]]</f>
        <v>0</v>
      </c>
      <c r="GO178" s="95">
        <f>CC178*Tabelle2[[#This Row],[May 2024 AF]]</f>
        <v>0</v>
      </c>
      <c r="GP178" s="95">
        <f>CD178*Tabelle2[[#This Row],[Jun 2024 AF]]</f>
        <v>0</v>
      </c>
      <c r="GQ178" s="95">
        <f>CE178*Tabelle2[[#This Row],[Jul 2024 AF]]</f>
        <v>0</v>
      </c>
      <c r="GR178" s="95">
        <f>CF178*Tabelle2[[#This Row],[Aug 2024 AF]]</f>
        <v>0</v>
      </c>
      <c r="GS178" s="95">
        <f>CG178*Tabelle2[[#This Row],[Sep 2024 AF]]</f>
        <v>0</v>
      </c>
      <c r="GT178" s="95">
        <f>CH178*Tabelle2[[#This Row],[Oct 2024 AF]]</f>
        <v>0</v>
      </c>
      <c r="GU178" s="95">
        <f>CI178*Tabelle2[[#This Row],[Nov 2024 AF]]</f>
        <v>0</v>
      </c>
      <c r="GV178" s="95">
        <f>CJ178*Tabelle2[[#This Row],[Dec 2024 AF]]</f>
        <v>0</v>
      </c>
      <c r="GW178" s="95">
        <f>SUM(Tabelle2[[#This Row],[Jan 22 NF]:[Mar 22 NF]])</f>
        <v>0</v>
      </c>
      <c r="GX178" s="95">
        <f>SUM(Tabelle2[[#This Row],[Apr 22 NF]:[Jun 22 NF]])</f>
        <v>0</v>
      </c>
      <c r="GY178" s="95">
        <f>SUM(Tabelle2[[#This Row],[Jul 22 NF]:[Sep 22 NF]])</f>
        <v>0</v>
      </c>
      <c r="GZ178" s="95">
        <f>SUM(Tabelle2[[#This Row],[Oct 22 NF]:[Dec 22 NF]])</f>
        <v>0</v>
      </c>
      <c r="HA178" s="98">
        <f>SUM(Tabelle2[[#This Row],[Jan 23 NF]:[Mar 23 NF]])</f>
        <v>0</v>
      </c>
      <c r="HB178" s="98">
        <f>SUM(Tabelle2[[#This Row],[Apr 23 NF]:[Jun 23 NF]])</f>
        <v>0</v>
      </c>
      <c r="HC178" s="98">
        <f>SUM(Tabelle2[[#This Row],[Jul 23 NF]:[Sep 23 NF]])</f>
        <v>0</v>
      </c>
      <c r="HD178" s="98">
        <f>SUM(Tabelle2[[#This Row],[Oct 23 NF]:[Dec 23 NF]])</f>
        <v>0</v>
      </c>
      <c r="HE178" s="95">
        <f>SUM(Tabelle2[[#This Row],[Jan 24 NF]:[Mar 24 NF]])</f>
        <v>0</v>
      </c>
      <c r="HF178" s="98">
        <f>SUM(Tabelle2[[#This Row],[Apr 24 NF]:[Jun 24 NF]])</f>
        <v>0</v>
      </c>
      <c r="HG178" s="98">
        <f>SUM(Tabelle2[[#This Row],[Jul 24 NF]:[Sep 24 NF]])</f>
        <v>0</v>
      </c>
      <c r="HH178" s="98">
        <f>SUM(Tabelle2[[#This Row],[Oct 24 NF]:[Dec 24 NF]])</f>
        <v>0</v>
      </c>
      <c r="HI178" s="95">
        <v>0</v>
      </c>
      <c r="HJ178" s="95">
        <v>0</v>
      </c>
      <c r="HK178" s="95">
        <v>0</v>
      </c>
      <c r="HL178" s="95">
        <v>0</v>
      </c>
      <c r="HM178" s="95">
        <v>0</v>
      </c>
      <c r="HN178" s="95">
        <v>0</v>
      </c>
      <c r="HO178" s="95">
        <v>0</v>
      </c>
      <c r="HP178" s="95">
        <v>0</v>
      </c>
      <c r="HQ178" s="95">
        <v>0</v>
      </c>
      <c r="HR178" s="95">
        <v>0</v>
      </c>
      <c r="HS178" s="95">
        <v>0</v>
      </c>
      <c r="HT178" s="95">
        <v>0</v>
      </c>
      <c r="HU178" s="95">
        <v>0</v>
      </c>
      <c r="HV178" s="98">
        <v>0</v>
      </c>
      <c r="HW178" s="98">
        <v>0</v>
      </c>
      <c r="HX178" s="98">
        <v>0</v>
      </c>
      <c r="HY178" s="98">
        <v>0</v>
      </c>
      <c r="HZ178" s="98">
        <f>SUM(Tabelle2[[#This Row],[Jan 22 NF]:[Dec 22 NF]])</f>
        <v>0</v>
      </c>
      <c r="IA178" s="98">
        <f>SUM(Tabelle2[[#This Row],[Jan 23 NF]:[Dec 23 NF]])</f>
        <v>0</v>
      </c>
      <c r="IB178" s="98">
        <f>SUM(Tabelle2[[#This Row],[Jan 24 NF]:[Dec 24 NF]])</f>
        <v>0</v>
      </c>
      <c r="IC178" s="98">
        <f>IFERROR(Tabelle2[[#This Row],[2025 CF]]*Tabelle2[[#This Row],[2025 AF]],0)</f>
        <v>0</v>
      </c>
      <c r="ID178" s="98">
        <f>IFERROR(Tabelle2[[#This Row],[2026 CF]]*Tabelle2[[#This Row],[2026 AF]],0)</f>
        <v>0</v>
      </c>
      <c r="IE178" s="98">
        <f>IFERROR(Tabelle2[[#This Row],[2027 CF]]*Tabelle2[[#This Row],[2027 AF]],0)</f>
        <v>0</v>
      </c>
      <c r="IF178" s="98">
        <f>IFERROR(Tabelle2[[#This Row],[2028 CF]]*Tabelle2[[#This Row],[2028 AF]],0)</f>
        <v>0</v>
      </c>
      <c r="IG178" s="98">
        <f>IFERROR(Tabelle2[[#This Row],[2029 CF]]*Tabelle2[[#This Row],[2029 AF]],0)</f>
        <v>0</v>
      </c>
      <c r="IH178" s="98">
        <f>IFERROR(Tabelle2[[#This Row],[2030 CF]]*Tabelle2[[#This Row],[2030 AF]],0)</f>
        <v>0</v>
      </c>
      <c r="II178" s="98">
        <f>IFERROR(Tabelle2[[#This Row],[2031 CF]]*Tabelle2[[#This Row],[2031 AF]],0)</f>
        <v>0</v>
      </c>
      <c r="IJ178" s="98">
        <f>IFERROR(Tabelle2[[#This Row],[2032 CF]]*Tabelle2[[#This Row],[2032 AF]],0)</f>
        <v>0</v>
      </c>
      <c r="IK178" s="98">
        <f>IFERROR(Tabelle2[[#This Row],[2033 CF]]*Tabelle2[[#This Row],[2033 AF]],0)</f>
        <v>0</v>
      </c>
      <c r="IL178" s="98">
        <f>IFERROR(Tabelle2[[#This Row],[2034 CF]]*Tabelle2[[#This Row],[2034 AF]],0)</f>
        <v>0</v>
      </c>
      <c r="IM178" s="98">
        <f>IFERROR(Tabelle2[[#This Row],[2035 CF]]*Tabelle2[[#This Row],[2035 AF]],0)</f>
        <v>0</v>
      </c>
      <c r="IN178" s="51">
        <v>0</v>
      </c>
      <c r="IO178" s="51">
        <v>0</v>
      </c>
      <c r="IP178" s="51">
        <v>0</v>
      </c>
      <c r="IQ178" s="51">
        <v>0</v>
      </c>
      <c r="IR178" s="51">
        <v>0</v>
      </c>
      <c r="IS178" s="51">
        <v>0</v>
      </c>
      <c r="IT178" s="51">
        <v>0</v>
      </c>
      <c r="IU178" s="51">
        <v>0</v>
      </c>
      <c r="IV178" s="51">
        <v>0</v>
      </c>
      <c r="IW178" s="51">
        <v>0</v>
      </c>
      <c r="IX178" s="51">
        <v>0</v>
      </c>
      <c r="IY178" s="51">
        <v>0</v>
      </c>
      <c r="IZ178" s="199">
        <v>0</v>
      </c>
      <c r="JA178" s="199">
        <v>0</v>
      </c>
      <c r="JB178" s="199">
        <v>0</v>
      </c>
      <c r="JC178" s="199">
        <v>0</v>
      </c>
      <c r="JD178" s="199">
        <v>0</v>
      </c>
      <c r="JE178" s="196">
        <v>0</v>
      </c>
      <c r="JF178" s="196">
        <v>0</v>
      </c>
      <c r="JG178" s="196">
        <v>0</v>
      </c>
      <c r="JH178" s="196">
        <v>0</v>
      </c>
      <c r="JI178" s="196">
        <v>0</v>
      </c>
      <c r="JJ178" s="196">
        <v>0</v>
      </c>
      <c r="JK178" s="196">
        <v>0</v>
      </c>
      <c r="JL178" s="196">
        <v>0</v>
      </c>
      <c r="JM178" s="196">
        <v>0</v>
      </c>
      <c r="JN178" s="196">
        <v>0</v>
      </c>
      <c r="JO178" s="196">
        <v>0</v>
      </c>
      <c r="JP178" s="196">
        <v>0</v>
      </c>
      <c r="JQ178" s="196">
        <f>SUM(Tabelle2[[#This Row],[Jan-23B]:[Mar-23B]])</f>
        <v>0</v>
      </c>
      <c r="JR178" s="196">
        <f>SUM(Tabelle2[[#This Row],[Apr-23B]:[Jun-23B]])</f>
        <v>0</v>
      </c>
      <c r="JS178" s="196">
        <f>SUM(Tabelle2[[#This Row],[Jul-23B]:[Sep-23B]])</f>
        <v>0</v>
      </c>
      <c r="JT178" s="196">
        <f>SUM(Tabelle2[[#This Row],[Oct-23B]:[Dec-23B]])</f>
        <v>0</v>
      </c>
      <c r="JU178" s="196">
        <f>SUM(Tabelle2[[#This Row],[1Q23 B1]:[4Q23 B]])</f>
        <v>0</v>
      </c>
      <c r="JV178" s="196">
        <v>0</v>
      </c>
      <c r="JW178" s="196">
        <v>0</v>
      </c>
      <c r="JX178" s="196">
        <v>0</v>
      </c>
      <c r="JY178" s="196">
        <v>0</v>
      </c>
      <c r="JZ178" s="196">
        <v>0</v>
      </c>
      <c r="KA178" s="196">
        <v>0</v>
      </c>
      <c r="KB178" s="196">
        <v>0</v>
      </c>
      <c r="KC178" s="196">
        <v>0</v>
      </c>
      <c r="KD178" s="196">
        <v>0</v>
      </c>
      <c r="KE178" s="196">
        <v>0</v>
      </c>
      <c r="KF178" s="196" t="str">
        <f>IF(SUM(Tabelle2[[#This Row],[2018 NF]:[2028 NF]],Tabelle2[[#This Row],[2023 B]])&gt;0,"yes","no")</f>
        <v>no</v>
      </c>
      <c r="KG178" s="196">
        <f>IFERROR(INDEX(Tabelle2[[#Headers],[2005 NF]:[2034 NF]],MATCH(TRUE,INDEX(Tabelle2[[#This Row],[2005 NF]:[2034 NF]]&gt;1000,),0)),0)</f>
        <v>0</v>
      </c>
      <c r="KH178" s="196">
        <f>IFERROR(LOOKUP(2,1/(Tabelle2[[#This Row],[2005 NF]:[2035 NF]]&gt;1000),Tabelle2[[#Headers],[2005 NF]:[2035 NF]]),0)</f>
        <v>0</v>
      </c>
      <c r="KI178" s="196">
        <f>SUM(Tabelle2[[#This Row],[Jan 23 NF]:[Mar 23 NF]])</f>
        <v>0</v>
      </c>
      <c r="KJ178" s="196">
        <f>SUM(Tabelle2[[#This Row],[Jan-23B]:[Mar-23B]])</f>
        <v>0</v>
      </c>
      <c r="KK178" s="52">
        <v>0</v>
      </c>
      <c r="KL178" s="52">
        <v>0</v>
      </c>
      <c r="KM178" s="52">
        <v>0</v>
      </c>
      <c r="KN178" s="52">
        <v>0</v>
      </c>
      <c r="KO178" s="52">
        <v>0</v>
      </c>
      <c r="KP178" s="52">
        <v>0</v>
      </c>
      <c r="KQ178" s="52">
        <v>0</v>
      </c>
      <c r="KR178" s="52">
        <v>0</v>
      </c>
      <c r="KS178" s="52">
        <v>0</v>
      </c>
      <c r="KT178" s="52">
        <v>0</v>
      </c>
      <c r="KU178" s="52">
        <v>0</v>
      </c>
      <c r="KV178" s="52">
        <v>0</v>
      </c>
      <c r="KW178" s="52">
        <v>0</v>
      </c>
      <c r="KX178" s="52">
        <v>0</v>
      </c>
      <c r="KY178" s="52">
        <v>0</v>
      </c>
      <c r="KZ178" s="52">
        <v>0</v>
      </c>
      <c r="LA178" s="52" t="e">
        <f>$AV178*2.204623/#REF!*$AP178*Tabelle2[[#This Row],[May 23 NF]]</f>
        <v>#REF!</v>
      </c>
      <c r="LB178" s="52" t="e">
        <f>$AV178*2.204623/#REF!*$AP178*Tabelle2[[#This Row],[Jun 23 NF]]</f>
        <v>#REF!</v>
      </c>
      <c r="LC178" s="52" t="e">
        <f>$AV178*2.204623/#REF!*$AP178*Tabelle2[[#This Row],[Jul 23 NF]]</f>
        <v>#REF!</v>
      </c>
      <c r="LD178" s="52" t="e">
        <f>$AV178*2.204623/#REF!*$AP178*Tabelle2[[#This Row],[Aug 23 NF]]</f>
        <v>#REF!</v>
      </c>
      <c r="LE178" s="52" t="e">
        <f>$AV178*2.204623/#REF!*$AP178*Tabelle2[[#This Row],[Sep 23 NF]]</f>
        <v>#REF!</v>
      </c>
      <c r="LF178" s="52" t="e">
        <f>$AV178*2.204623/#REF!*$AP178*Tabelle2[[#This Row],[Oct 23 NF]]</f>
        <v>#REF!</v>
      </c>
      <c r="LG178" s="52" t="e">
        <f>$AV178*2.204623/#REF!*$AP178*Tabelle2[[#This Row],[Nov 23 NF]]</f>
        <v>#REF!</v>
      </c>
      <c r="LH178" s="52" t="e">
        <f>$AV178*2.204623/#REF!*$AP178*Tabelle2[[#This Row],[Dec 23 NF]]</f>
        <v>#REF!</v>
      </c>
      <c r="LI178" s="52" t="e">
        <f>$AV178*2.204623/#REF!*$AP178*Tabelle2[[#This Row],[Jan 24 NF]]</f>
        <v>#REF!</v>
      </c>
      <c r="LJ178" s="52" t="e">
        <f>$AV178*2.204623/#REF!*$AP178*Tabelle2[[#This Row],[Feb 24 NF]]</f>
        <v>#REF!</v>
      </c>
      <c r="LK178" s="52" t="e">
        <f>$AV178*2.204623/#REF!*$AP178*Tabelle2[[#This Row],[Mar 24 NF]]</f>
        <v>#REF!</v>
      </c>
      <c r="LL178" s="52" t="e">
        <f>$AV178*2.204623/#REF!*$AP178*Tabelle2[[#This Row],[Apr 24 NF]]</f>
        <v>#REF!</v>
      </c>
      <c r="LM178" s="52" t="e">
        <f>$AV178*2.204623/#REF!*$AP178*Tabelle2[[#This Row],[May 24 NF]]</f>
        <v>#REF!</v>
      </c>
      <c r="LN178" s="52" t="e">
        <f>$AV178*2.204623/#REF!*$AP178*Tabelle2[[#This Row],[Jun 24 NF]]</f>
        <v>#REF!</v>
      </c>
      <c r="LO178" s="52" t="e">
        <f>$AV178*2.204623/#REF!*$AP178*Tabelle2[[#This Row],[Jul 24 NF]]</f>
        <v>#REF!</v>
      </c>
      <c r="LP178" s="52" t="e">
        <f>$AV178*2.204623/#REF!*$AP178*Tabelle2[[#This Row],[Aug 24 NF]]</f>
        <v>#REF!</v>
      </c>
      <c r="LQ178" s="52" t="e">
        <f>$AV178*2.204623/#REF!*$AP178*Tabelle2[[#This Row],[Sep 24 NF]]</f>
        <v>#REF!</v>
      </c>
      <c r="LR178" s="52" t="e">
        <f>$AV178*2.204623/#REF!*$AP178*Tabelle2[[#This Row],[Oct 24 NF]]</f>
        <v>#REF!</v>
      </c>
      <c r="LS178" s="52" t="e">
        <f>$AV178*2.204623/#REF!*$AP178*Tabelle2[[#This Row],[Nov 24 NF]]</f>
        <v>#REF!</v>
      </c>
      <c r="LT178" s="52" t="e">
        <f>$AV178*2.204623/#REF!*$AP178*Tabelle2[[#This Row],[Dec 24 NF]]</f>
        <v>#REF!</v>
      </c>
      <c r="LU178" s="198">
        <f>SUM(Tabelle2[[#This Row],[Jan 22 EV]:[Mar 22 EV]])</f>
        <v>0</v>
      </c>
      <c r="LV178" s="198">
        <f>SUM(Tabelle2[[#This Row],[Apr 22 EV]:[Jun 22 EV]])</f>
        <v>0</v>
      </c>
      <c r="LW178" s="198">
        <f>SUM(Tabelle2[[#This Row],[Jul 22 EV]:[Sep 22 EV]])</f>
        <v>0</v>
      </c>
      <c r="LX178" s="198">
        <f>SUM(Tabelle2[[#This Row],[Oct 22 EV]:[Dec 22 EV]])</f>
        <v>0</v>
      </c>
      <c r="LY178" s="198">
        <f>SUM(Tabelle2[[#This Row],[Jan 23 EV]:[Mar 23 EV]])</f>
        <v>0</v>
      </c>
      <c r="LZ178" s="198" t="e">
        <f>SUM(Tabelle2[[#This Row],[Apr 23 EV]:[Jun 23 EV]])</f>
        <v>#REF!</v>
      </c>
      <c r="MA178" s="198" t="e">
        <f>SUM(Tabelle2[[#This Row],[Jul 23 EV]:[Sep 23 EV]])</f>
        <v>#REF!</v>
      </c>
      <c r="MB178" s="198" t="e">
        <f>SUM(Tabelle2[[#This Row],[Oct 23 EV]:[Dec 23 EV]])</f>
        <v>#REF!</v>
      </c>
      <c r="MC178" s="198" t="e">
        <f>SUM(Tabelle2[[#This Row],[Jan 24 EV]:[Mar 24 EV]])</f>
        <v>#REF!</v>
      </c>
      <c r="MD178" s="198" t="e">
        <f>SUM(Tabelle2[[#This Row],[Apr 24 EV]:[Jun 24 EV]])</f>
        <v>#REF!</v>
      </c>
      <c r="ME178" s="198" t="e">
        <f>SUM(Tabelle2[[#This Row],[Jul 24 EV]:[Sep 24 EV]])</f>
        <v>#REF!</v>
      </c>
      <c r="MF178" s="198" t="e">
        <f>SUM(Tabelle2[[#This Row],[Oct 24 EV]:[Dec 24 EV]])</f>
        <v>#REF!</v>
      </c>
      <c r="MG178" s="68">
        <v>0</v>
      </c>
      <c r="MH178" s="68">
        <v>0</v>
      </c>
      <c r="MI178" s="68">
        <v>0</v>
      </c>
      <c r="MJ178" s="68">
        <v>0</v>
      </c>
      <c r="MK178" s="68">
        <v>0</v>
      </c>
      <c r="ML178" s="68">
        <v>0</v>
      </c>
      <c r="MM178" s="68">
        <v>0</v>
      </c>
      <c r="MN178" s="68">
        <v>0</v>
      </c>
      <c r="MO178" s="68">
        <v>0</v>
      </c>
      <c r="MP178" s="98">
        <v>0</v>
      </c>
      <c r="MQ178" s="98" t="e">
        <f>$AS178*2.204623/#REF!*$AP178*HU178</f>
        <v>#REF!</v>
      </c>
      <c r="MR178" s="98" t="e">
        <f>$AT178*2.204623/#REF!*$AP178*HV178</f>
        <v>#REF!</v>
      </c>
      <c r="MS178" s="98">
        <v>0</v>
      </c>
      <c r="MT178" s="98">
        <v>0</v>
      </c>
      <c r="MU178" s="98">
        <v>0</v>
      </c>
      <c r="MV178" s="98">
        <f>SUM(Tabelle2[[#This Row],[Jan 22 EV]:[Dec 22 EV]])</f>
        <v>0</v>
      </c>
      <c r="MW178" s="98" t="e">
        <f>SUM(Tabelle2[[#This Row],[Jan 23 EV]:[Dec 23 EV]])</f>
        <v>#REF!</v>
      </c>
      <c r="MX178" s="98" t="e">
        <f>SUM(Tabelle2[[#This Row],[Jan 24 EV]:[Dec 24 EV]])</f>
        <v>#REF!</v>
      </c>
      <c r="MY178" s="98">
        <f t="shared" si="139"/>
        <v>0</v>
      </c>
      <c r="MZ178" s="98">
        <f t="shared" si="140"/>
        <v>0</v>
      </c>
      <c r="NA178" s="98">
        <f t="shared" si="141"/>
        <v>0</v>
      </c>
      <c r="NB178" s="98">
        <f t="shared" si="142"/>
        <v>0</v>
      </c>
      <c r="NC178" s="52">
        <v>0</v>
      </c>
      <c r="ND178" s="52">
        <v>0</v>
      </c>
      <c r="NE178" s="52">
        <v>0</v>
      </c>
      <c r="NF178" s="52">
        <v>0</v>
      </c>
      <c r="NG178" s="52">
        <v>0</v>
      </c>
      <c r="NH178" s="52">
        <v>0</v>
      </c>
      <c r="NI178" s="52">
        <v>0</v>
      </c>
      <c r="NJ178" s="52">
        <v>0</v>
      </c>
      <c r="NK178" s="52">
        <v>0</v>
      </c>
      <c r="NL178" s="52">
        <v>0</v>
      </c>
      <c r="NM178" s="52">
        <v>0</v>
      </c>
      <c r="NN178" s="52">
        <v>0</v>
      </c>
      <c r="NO178" s="198">
        <f t="shared" si="102"/>
        <v>0</v>
      </c>
      <c r="NP178" s="198">
        <f t="shared" si="103"/>
        <v>0</v>
      </c>
      <c r="NQ178" s="198">
        <f t="shared" si="104"/>
        <v>0</v>
      </c>
      <c r="NR178" s="198">
        <f t="shared" si="105"/>
        <v>0</v>
      </c>
      <c r="NS178" s="198">
        <f t="shared" si="106"/>
        <v>0</v>
      </c>
      <c r="NT178" s="198">
        <v>0</v>
      </c>
      <c r="NU178" s="198">
        <v>0</v>
      </c>
      <c r="NV178" s="198">
        <v>0</v>
      </c>
      <c r="NW178" s="198">
        <v>0</v>
      </c>
      <c r="NX178" s="198">
        <v>0</v>
      </c>
      <c r="NY178" s="198">
        <v>0</v>
      </c>
      <c r="NZ178" s="198">
        <v>0</v>
      </c>
      <c r="OA178" s="198">
        <v>0</v>
      </c>
      <c r="OB178" s="198">
        <v>0</v>
      </c>
      <c r="OC178" s="198">
        <v>0</v>
      </c>
      <c r="OD178" s="198">
        <v>0</v>
      </c>
      <c r="OE178" s="198">
        <v>0</v>
      </c>
      <c r="OF178" s="198">
        <f>SUM(Tabelle2[[#This Row],[Jan 23 B EV]:[Mar 23 B EV]])</f>
        <v>0</v>
      </c>
      <c r="OG178" s="198">
        <f>SUM(Tabelle2[[#This Row],[Apr 23 B EV]:[Jun 23 B EV]])</f>
        <v>0</v>
      </c>
      <c r="OH178" s="198">
        <f>SUM(Tabelle2[[#This Row],[Jul 23 B EV]:[Sep 23 B EV]])</f>
        <v>0</v>
      </c>
      <c r="OI178" s="198">
        <f>SUM(Tabelle2[[#This Row],[Oct 23 B EV]:[Dec 23 B EV]])</f>
        <v>0</v>
      </c>
      <c r="OJ178" s="198">
        <f>SUM(Tabelle2[[#This Row],[Jan 23 B EV]:[Dec 23 B EV]])</f>
        <v>0</v>
      </c>
      <c r="OK178" s="68"/>
      <c r="OL178" s="68"/>
      <c r="OM178" s="43" t="s">
        <v>973</v>
      </c>
      <c r="ON178" s="43">
        <v>0</v>
      </c>
      <c r="OO178" s="43">
        <v>0</v>
      </c>
      <c r="OP178" s="43">
        <v>0</v>
      </c>
      <c r="OQ178" s="68"/>
      <c r="OR178" s="68"/>
      <c r="OS178" s="68"/>
      <c r="OT178" s="68"/>
      <c r="OU178" s="68"/>
      <c r="OV178" s="68"/>
      <c r="OW178" s="68"/>
      <c r="OX178" s="198">
        <v>0</v>
      </c>
      <c r="OY178" s="198">
        <v>0</v>
      </c>
      <c r="OZ178" s="198">
        <v>0</v>
      </c>
      <c r="PA178" s="198">
        <v>0</v>
      </c>
      <c r="PB178" s="353">
        <v>0</v>
      </c>
      <c r="PC178" s="49" t="s">
        <v>57</v>
      </c>
      <c r="PD178" s="341" t="s">
        <v>162</v>
      </c>
      <c r="PE178" s="3" t="s">
        <v>159</v>
      </c>
      <c r="PF178" s="221" t="s">
        <v>45</v>
      </c>
      <c r="PG178" s="342">
        <v>0</v>
      </c>
      <c r="PH178" s="221">
        <v>0</v>
      </c>
      <c r="PI178" s="30">
        <v>1</v>
      </c>
      <c r="PJ178" s="30" t="s">
        <v>45</v>
      </c>
      <c r="PK178" s="30">
        <v>0</v>
      </c>
      <c r="PL178" s="30"/>
      <c r="PM178" s="334"/>
      <c r="PN178" s="341" t="s">
        <v>980</v>
      </c>
      <c r="PO178" s="334" t="s">
        <v>43</v>
      </c>
      <c r="PP178" s="200">
        <v>2407.8740082170316</v>
      </c>
      <c r="PQ178" s="56">
        <v>2220.7924770497352</v>
      </c>
      <c r="PR178" s="56">
        <v>2393.0833333333335</v>
      </c>
      <c r="PS178" s="56">
        <v>2425</v>
      </c>
      <c r="PT178" s="200">
        <v>2151.6666666666665</v>
      </c>
      <c r="PU178" s="200">
        <v>2059.5416666666665</v>
      </c>
      <c r="PV178" s="200">
        <v>2813.8101851851857</v>
      </c>
      <c r="PW178" s="200">
        <v>3372.4709444775326</v>
      </c>
      <c r="PX178" s="200" t="e">
        <f>IF($PI178=1,SUMIF(#REF!,$PF178,#REF!),SUMIF(#REF!,$PJ178,#REF!))</f>
        <v>#REF!</v>
      </c>
      <c r="PY178" s="200" t="e">
        <f>IF($PI178=1,SUMIF(#REF!,$PF178,#REF!),SUMIF(#REF!,$PJ178,#REF!))</f>
        <v>#REF!</v>
      </c>
      <c r="PZ178" s="200" t="e">
        <f>IF($PI178=1,SUMIF(#REF!,$PF178,#REF!),SUMIF(#REF!,$PJ178,#REF!))</f>
        <v>#REF!</v>
      </c>
      <c r="QA178" s="200" t="e">
        <f>IF($PI178=1,SUMIF(#REF!,$PF178,#REF!),SUMIF(#REF!,$PJ178,#REF!))</f>
        <v>#REF!</v>
      </c>
      <c r="QB178" s="200" t="e">
        <f>IF($PI178=1,SUMIF(#REF!,$PF178,#REF!),SUMIF(#REF!,$PJ178,#REF!))</f>
        <v>#REF!</v>
      </c>
      <c r="QC178" s="200" t="e">
        <f>IF($PI178=1,SUMIF(#REF!,$PF178,#REF!),SUMIF(#REF!,$PJ178,#REF!))</f>
        <v>#REF!</v>
      </c>
      <c r="QD178" s="57">
        <f t="shared" si="143"/>
        <v>2.6871588972301796</v>
      </c>
      <c r="QE178" s="57">
        <f t="shared" si="144"/>
        <v>2.8956308333333336</v>
      </c>
      <c r="QF178" s="57">
        <f t="shared" si="138"/>
        <v>2.93425</v>
      </c>
      <c r="QG178" s="57">
        <f t="shared" si="145"/>
        <v>2.6035166666666663</v>
      </c>
      <c r="QH178" s="57">
        <f t="shared" si="131"/>
        <v>2.4920454166666666</v>
      </c>
      <c r="QI178" s="57">
        <f t="shared" si="132"/>
        <v>3.4047103240740744</v>
      </c>
      <c r="QJ178" s="57">
        <f>IF(Tabelle2[[#This Row],[Index and Premium Usage]]=1,($AW178*(1+$AZ178))*(PW178*(1+$PG178)+$PH178)/1000,($AW178*(1+$AZ178))*(PW178*(1+$PG178)+$PK178)/1000)</f>
        <v>4.0806898428178142</v>
      </c>
      <c r="QK178" s="57" t="e">
        <f>IF($PI178=1,($AW178*(1+$AY178))*(PX178*(1+$PG178)+$PH178)/1000,($AW178*(1+$AZ178))*(PX178*(1+$PG178)+$PK178+Tabelle2[[#This Row],[Premium VW 2023]])/1000)</f>
        <v>#REF!</v>
      </c>
      <c r="QL178" s="57" t="e">
        <f t="shared" si="133"/>
        <v>#REF!</v>
      </c>
      <c r="QM178" s="57" t="e">
        <f t="shared" si="134"/>
        <v>#REF!</v>
      </c>
      <c r="QN178" s="57" t="e">
        <f t="shared" si="135"/>
        <v>#REF!</v>
      </c>
      <c r="QO178" s="57" t="e">
        <f t="shared" si="136"/>
        <v>#REF!</v>
      </c>
      <c r="QP178" s="57" t="e">
        <f t="shared" si="137"/>
        <v>#REF!</v>
      </c>
    </row>
    <row r="179" spans="1:458" ht="15" customHeight="1">
      <c r="A179" s="94" t="s">
        <v>898</v>
      </c>
      <c r="B179" s="94" t="s">
        <v>87</v>
      </c>
      <c r="C179" s="94" t="s">
        <v>1553</v>
      </c>
      <c r="D179" s="2" t="s">
        <v>108</v>
      </c>
      <c r="E179" s="173" t="s">
        <v>304</v>
      </c>
      <c r="F179" s="2" t="s">
        <v>304</v>
      </c>
      <c r="G179" s="2" t="s">
        <v>304</v>
      </c>
      <c r="H179" s="2" t="s">
        <v>1557</v>
      </c>
      <c r="I179" s="188" t="s">
        <v>102</v>
      </c>
      <c r="J179" s="2" t="s">
        <v>367</v>
      </c>
      <c r="K179" s="94" t="s">
        <v>41</v>
      </c>
      <c r="L179" s="94" t="s">
        <v>1137</v>
      </c>
      <c r="M179" s="2" t="s">
        <v>595</v>
      </c>
      <c r="N179" s="64"/>
      <c r="O179" s="64"/>
      <c r="P179" s="65"/>
      <c r="Q179" s="2"/>
      <c r="R179" s="63"/>
      <c r="S179" s="63"/>
      <c r="T179" s="94" t="s">
        <v>1282</v>
      </c>
      <c r="U179" s="63" t="s">
        <v>38</v>
      </c>
      <c r="V179" s="63"/>
      <c r="W179" s="63"/>
      <c r="X179" s="94"/>
      <c r="Y179" s="63" t="s">
        <v>235</v>
      </c>
      <c r="Z179" s="94" t="s">
        <v>261</v>
      </c>
      <c r="AA179" s="69" t="s">
        <v>596</v>
      </c>
      <c r="AB179" s="64"/>
      <c r="AC179" s="64"/>
      <c r="AD179" s="63"/>
      <c r="AE179" s="63"/>
      <c r="AF179" s="63" t="s">
        <v>119</v>
      </c>
      <c r="AG179" s="2"/>
      <c r="AH179" s="2"/>
      <c r="AI179" s="2"/>
      <c r="AJ179" s="63" t="s">
        <v>120</v>
      </c>
      <c r="AK179" s="66"/>
      <c r="AL179" s="67"/>
      <c r="AM179" s="67"/>
      <c r="AN179" s="67"/>
      <c r="AO179" s="67"/>
      <c r="AP179" s="67">
        <v>1</v>
      </c>
      <c r="AQ179" s="42"/>
      <c r="AR179" s="37">
        <v>1.21</v>
      </c>
      <c r="AS179" s="67">
        <v>1.21</v>
      </c>
      <c r="AT179" s="67">
        <v>1.21</v>
      </c>
      <c r="AU179" s="67">
        <v>1.21</v>
      </c>
      <c r="AV179" s="67">
        <v>1.21</v>
      </c>
      <c r="AW179" s="33">
        <v>1.21</v>
      </c>
      <c r="AX179" s="193"/>
      <c r="AY179" s="36">
        <v>0</v>
      </c>
      <c r="AZ179" s="36">
        <v>0</v>
      </c>
      <c r="BA179" s="97">
        <v>0</v>
      </c>
      <c r="BB179" s="97">
        <v>0</v>
      </c>
      <c r="BC179" s="97">
        <v>0</v>
      </c>
      <c r="BD179" s="97">
        <v>0</v>
      </c>
      <c r="BE179" s="133">
        <v>0</v>
      </c>
      <c r="BF179" s="133">
        <v>0</v>
      </c>
      <c r="BG179" s="133">
        <v>0</v>
      </c>
      <c r="BH179" s="133">
        <v>0</v>
      </c>
      <c r="BI179" s="133">
        <v>0</v>
      </c>
      <c r="BJ179" s="133">
        <v>0</v>
      </c>
      <c r="BK179" s="133">
        <v>0</v>
      </c>
      <c r="BL179" s="133">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5">
        <f>SUM(Tabelle2[[#This Row],[Jan 22 CF]:[Mar 22 CF]])</f>
        <v>0</v>
      </c>
      <c r="CL179" s="95">
        <f>SUM(Tabelle2[[#This Row],[Apr 22 CF]:[Jun 22 CF]])</f>
        <v>0</v>
      </c>
      <c r="CM179" s="95">
        <f>SUM(Tabelle2[[#This Row],[Jul 22 CF]:[Sep 22 CF]])</f>
        <v>0</v>
      </c>
      <c r="CN179" s="95">
        <f>SUM(Tabelle2[[#This Row],[Oct 22 CF]:[Dec 22 CF]])</f>
        <v>0</v>
      </c>
      <c r="CO179" s="95">
        <f>SUM(Tabelle2[[#This Row],[Jan 23 CF]:[Mar 23 CF]])</f>
        <v>0</v>
      </c>
      <c r="CP179" s="95">
        <f>SUM(Tabelle2[[#This Row],[Apr 23 CF]:[Jun 23 CF]])</f>
        <v>0</v>
      </c>
      <c r="CQ179" s="95">
        <f>SUM(Tabelle2[[#This Row],[Jul 23 CF]:[Sep 23 CF]])</f>
        <v>0</v>
      </c>
      <c r="CR179" s="95">
        <f>SUM(Tabelle2[[#This Row],[Oct 23 CF]:[Dec 23 CF]])</f>
        <v>0</v>
      </c>
      <c r="CS179" s="95">
        <f>SUM(Tabelle2[[#This Row],[Jan 24 CF]:[Mar 24 CF]])</f>
        <v>0</v>
      </c>
      <c r="CT179" s="95">
        <f>SUM(Tabelle2[[#This Row],[Apr 24 CF]:[Jun 24 CF]])</f>
        <v>0</v>
      </c>
      <c r="CU179" s="95">
        <f>SUM(Tabelle2[[#This Row],[Jul 24 CF]:[Sep 24 CF]])</f>
        <v>0</v>
      </c>
      <c r="CV179" s="95">
        <f>SUM(Tabelle2[[#This Row],[Oct 24 CF]:[Dec 24 CF]])</f>
        <v>0</v>
      </c>
      <c r="CW179" s="98">
        <v>0</v>
      </c>
      <c r="CX179" s="275">
        <v>0</v>
      </c>
      <c r="CY179" s="98">
        <v>0</v>
      </c>
      <c r="CZ179" s="52">
        <v>0</v>
      </c>
      <c r="DA179" s="52">
        <f>SUM(Tabelle2[[#This Row],[Jan 22 CF]:[Dec 22 CF]])</f>
        <v>0</v>
      </c>
      <c r="DB179" s="98">
        <f>SUM(Tabelle2[[#This Row],[Jan 23 CF]:[Dec 23 CF]])</f>
        <v>0</v>
      </c>
      <c r="DC179" s="98">
        <f>SUM(Tabelle2[[#This Row],[Jan 24 CF]:[Dec 24 CF]])</f>
        <v>0</v>
      </c>
      <c r="DD179" s="98">
        <v>0</v>
      </c>
      <c r="DE179" s="98">
        <v>0</v>
      </c>
      <c r="DF179" s="98">
        <v>0</v>
      </c>
      <c r="DG179" s="98">
        <v>0</v>
      </c>
      <c r="DH179" s="98">
        <v>0</v>
      </c>
      <c r="DI179" s="98">
        <v>0</v>
      </c>
      <c r="DJ179" s="98">
        <v>0</v>
      </c>
      <c r="DK179" s="98">
        <v>0</v>
      </c>
      <c r="DL179" s="98">
        <v>0</v>
      </c>
      <c r="DM179" s="98">
        <v>0</v>
      </c>
      <c r="DN179" s="95"/>
      <c r="DO179" s="95"/>
      <c r="DP179" s="226">
        <v>0.95</v>
      </c>
      <c r="DQ179" s="226">
        <v>0.92500000000000004</v>
      </c>
      <c r="DR179" s="226">
        <v>0.8</v>
      </c>
      <c r="DS179" s="226">
        <v>0.85</v>
      </c>
      <c r="DT179" s="226">
        <v>0.9</v>
      </c>
      <c r="DU179" s="226">
        <v>0.9</v>
      </c>
      <c r="DV179" s="226">
        <v>0.9</v>
      </c>
      <c r="DW179" s="226">
        <v>0.9</v>
      </c>
      <c r="DX179" s="226">
        <v>0.9</v>
      </c>
      <c r="DY179" s="226">
        <v>0.9</v>
      </c>
      <c r="DZ179" s="226">
        <v>0.9</v>
      </c>
      <c r="EA179" s="226">
        <v>0.88</v>
      </c>
      <c r="EB179" s="226">
        <v>0.9</v>
      </c>
      <c r="EC179" s="226">
        <v>0.93</v>
      </c>
      <c r="ED179" s="226">
        <v>0.93</v>
      </c>
      <c r="EE179" s="226">
        <v>0.9</v>
      </c>
      <c r="EF179" s="316">
        <v>0.9</v>
      </c>
      <c r="EG179" s="316">
        <v>0.9</v>
      </c>
      <c r="EH179" s="316">
        <v>0.9</v>
      </c>
      <c r="EI179" s="226">
        <v>0.95</v>
      </c>
      <c r="EJ179" s="226">
        <v>0.95</v>
      </c>
      <c r="EK179" s="226">
        <v>0.95</v>
      </c>
      <c r="EL179" s="226">
        <v>0.97499999999999998</v>
      </c>
      <c r="EM179" s="226">
        <v>0.95</v>
      </c>
      <c r="EN179" s="226">
        <v>0.9</v>
      </c>
      <c r="EO179" s="226">
        <v>0.9</v>
      </c>
      <c r="EP179" s="226">
        <v>0.9</v>
      </c>
      <c r="EQ179" s="226">
        <v>0.9</v>
      </c>
      <c r="ER179" s="226">
        <v>0.9</v>
      </c>
      <c r="ES179" s="226">
        <v>0.9</v>
      </c>
      <c r="ET179" s="226">
        <v>0.9</v>
      </c>
      <c r="EU179" s="226">
        <v>0.9</v>
      </c>
      <c r="EV179" s="226">
        <v>0.9</v>
      </c>
      <c r="EW179" s="226">
        <v>0.9</v>
      </c>
      <c r="EX179" s="226">
        <v>0.9</v>
      </c>
      <c r="EY179" s="226">
        <v>0.9</v>
      </c>
      <c r="EZ179" s="316">
        <v>0.9</v>
      </c>
      <c r="FA179" s="226">
        <v>0.9</v>
      </c>
      <c r="FB179" s="226">
        <v>0.85</v>
      </c>
      <c r="FC179" s="226">
        <v>0.85</v>
      </c>
      <c r="FD179" s="226">
        <v>0.85</v>
      </c>
      <c r="FE179" s="226">
        <v>0.85</v>
      </c>
      <c r="FF179" s="226">
        <v>0.85</v>
      </c>
      <c r="FG179" s="226">
        <v>0.85</v>
      </c>
      <c r="FH179" s="226">
        <v>0.85</v>
      </c>
      <c r="FI179" s="226">
        <v>0.85</v>
      </c>
      <c r="FJ179" s="226">
        <v>0.85</v>
      </c>
      <c r="FK179" s="226">
        <v>0.85</v>
      </c>
      <c r="FL179" s="226">
        <v>0.85</v>
      </c>
      <c r="FM179" s="195">
        <f t="shared" si="114"/>
        <v>0</v>
      </c>
      <c r="FN179" s="195">
        <f t="shared" si="115"/>
        <v>0</v>
      </c>
      <c r="FO179" s="195">
        <f t="shared" si="116"/>
        <v>0</v>
      </c>
      <c r="FP179" s="195">
        <f t="shared" si="117"/>
        <v>0</v>
      </c>
      <c r="FQ179" s="195">
        <f t="shared" si="118"/>
        <v>0</v>
      </c>
      <c r="FR179" s="195">
        <f t="shared" si="119"/>
        <v>0</v>
      </c>
      <c r="FS179" s="195">
        <f t="shared" si="120"/>
        <v>0</v>
      </c>
      <c r="FT179" s="95">
        <f t="shared" si="121"/>
        <v>0</v>
      </c>
      <c r="FU179" s="95">
        <f t="shared" si="122"/>
        <v>0</v>
      </c>
      <c r="FV179" s="95">
        <f t="shared" si="123"/>
        <v>0</v>
      </c>
      <c r="FW179" s="95">
        <f t="shared" si="124"/>
        <v>0</v>
      </c>
      <c r="FX179" s="95">
        <f t="shared" si="125"/>
        <v>0</v>
      </c>
      <c r="FY179" s="95">
        <f t="shared" si="126"/>
        <v>0</v>
      </c>
      <c r="FZ179" s="95">
        <f t="shared" si="127"/>
        <v>0</v>
      </c>
      <c r="GA179" s="95">
        <f t="shared" si="107"/>
        <v>0</v>
      </c>
      <c r="GB179" s="95">
        <f t="shared" si="108"/>
        <v>0</v>
      </c>
      <c r="GC179" s="95">
        <f t="shared" si="109"/>
        <v>0</v>
      </c>
      <c r="GD179" s="95">
        <f t="shared" si="110"/>
        <v>0</v>
      </c>
      <c r="GE179" s="95">
        <f t="shared" si="111"/>
        <v>0</v>
      </c>
      <c r="GF179" s="95">
        <f t="shared" si="112"/>
        <v>0</v>
      </c>
      <c r="GG179" s="95">
        <f t="shared" si="113"/>
        <v>0</v>
      </c>
      <c r="GH179" s="95">
        <f t="shared" si="128"/>
        <v>0</v>
      </c>
      <c r="GI179" s="95">
        <f>BW179*Tabelle2[[#This Row],[Nov 2023 AF]]</f>
        <v>0</v>
      </c>
      <c r="GJ179" s="95">
        <f>BX179*Tabelle2[[#This Row],[Dec 2023 AF]]</f>
        <v>0</v>
      </c>
      <c r="GK179" s="95">
        <f>BY179*Tabelle2[[#This Row],[Jan 2024 AF]]</f>
        <v>0</v>
      </c>
      <c r="GL179" s="95">
        <f>BZ179*Tabelle2[[#This Row],[Feb 2024 AF]]</f>
        <v>0</v>
      </c>
      <c r="GM179" s="95">
        <f>CA179*Tabelle2[[#This Row],[Mar 2024 AF]]</f>
        <v>0</v>
      </c>
      <c r="GN179" s="95">
        <f>CB179*Tabelle2[[#This Row],[Apr 2024 AF]]</f>
        <v>0</v>
      </c>
      <c r="GO179" s="95">
        <f>CC179*Tabelle2[[#This Row],[May 2024 AF]]</f>
        <v>0</v>
      </c>
      <c r="GP179" s="95">
        <f>CD179*Tabelle2[[#This Row],[Jun 2024 AF]]</f>
        <v>0</v>
      </c>
      <c r="GQ179" s="95">
        <f>CE179*Tabelle2[[#This Row],[Jul 2024 AF]]</f>
        <v>0</v>
      </c>
      <c r="GR179" s="95">
        <f>CF179*Tabelle2[[#This Row],[Aug 2024 AF]]</f>
        <v>0</v>
      </c>
      <c r="GS179" s="95">
        <f>CG179*Tabelle2[[#This Row],[Sep 2024 AF]]</f>
        <v>0</v>
      </c>
      <c r="GT179" s="95">
        <f>CH179*Tabelle2[[#This Row],[Oct 2024 AF]]</f>
        <v>0</v>
      </c>
      <c r="GU179" s="95">
        <f>CI179*Tabelle2[[#This Row],[Nov 2024 AF]]</f>
        <v>0</v>
      </c>
      <c r="GV179" s="95">
        <f>CJ179*Tabelle2[[#This Row],[Dec 2024 AF]]</f>
        <v>0</v>
      </c>
      <c r="GW179" s="95">
        <f>SUM(Tabelle2[[#This Row],[Jan 22 NF]:[Mar 22 NF]])</f>
        <v>0</v>
      </c>
      <c r="GX179" s="95">
        <f>SUM(Tabelle2[[#This Row],[Apr 22 NF]:[Jun 22 NF]])</f>
        <v>0</v>
      </c>
      <c r="GY179" s="95">
        <f>SUM(Tabelle2[[#This Row],[Jul 22 NF]:[Sep 22 NF]])</f>
        <v>0</v>
      </c>
      <c r="GZ179" s="95">
        <f>SUM(Tabelle2[[#This Row],[Oct 22 NF]:[Dec 22 NF]])</f>
        <v>0</v>
      </c>
      <c r="HA179" s="98">
        <f>SUM(Tabelle2[[#This Row],[Jan 23 NF]:[Mar 23 NF]])</f>
        <v>0</v>
      </c>
      <c r="HB179" s="98">
        <f>SUM(Tabelle2[[#This Row],[Apr 23 NF]:[Jun 23 NF]])</f>
        <v>0</v>
      </c>
      <c r="HC179" s="98">
        <f>SUM(Tabelle2[[#This Row],[Jul 23 NF]:[Sep 23 NF]])</f>
        <v>0</v>
      </c>
      <c r="HD179" s="98">
        <f>SUM(Tabelle2[[#This Row],[Oct 23 NF]:[Dec 23 NF]])</f>
        <v>0</v>
      </c>
      <c r="HE179" s="95">
        <f>SUM(Tabelle2[[#This Row],[Jan 24 NF]:[Mar 24 NF]])</f>
        <v>0</v>
      </c>
      <c r="HF179" s="98">
        <f>SUM(Tabelle2[[#This Row],[Apr 24 NF]:[Jun 24 NF]])</f>
        <v>0</v>
      </c>
      <c r="HG179" s="98">
        <f>SUM(Tabelle2[[#This Row],[Jul 24 NF]:[Sep 24 NF]])</f>
        <v>0</v>
      </c>
      <c r="HH179" s="98">
        <f>SUM(Tabelle2[[#This Row],[Oct 24 NF]:[Dec 24 NF]])</f>
        <v>0</v>
      </c>
      <c r="HI179" s="95">
        <v>0</v>
      </c>
      <c r="HJ179" s="95">
        <v>0</v>
      </c>
      <c r="HK179" s="95">
        <v>0</v>
      </c>
      <c r="HL179" s="95">
        <v>0</v>
      </c>
      <c r="HM179" s="95">
        <v>0</v>
      </c>
      <c r="HN179" s="95">
        <v>0</v>
      </c>
      <c r="HO179" s="95">
        <v>0</v>
      </c>
      <c r="HP179" s="95">
        <v>0</v>
      </c>
      <c r="HQ179" s="95">
        <v>0</v>
      </c>
      <c r="HR179" s="95">
        <v>0</v>
      </c>
      <c r="HS179" s="95">
        <v>0</v>
      </c>
      <c r="HT179" s="95">
        <v>0</v>
      </c>
      <c r="HU179" s="95">
        <v>0</v>
      </c>
      <c r="HV179" s="98">
        <v>0</v>
      </c>
      <c r="HW179" s="98">
        <v>0</v>
      </c>
      <c r="HX179" s="98">
        <v>0</v>
      </c>
      <c r="HY179" s="98">
        <v>0</v>
      </c>
      <c r="HZ179" s="98">
        <f>SUM(Tabelle2[[#This Row],[Jan 22 NF]:[Dec 22 NF]])</f>
        <v>0</v>
      </c>
      <c r="IA179" s="98">
        <f>SUM(Tabelle2[[#This Row],[Jan 23 NF]:[Dec 23 NF]])</f>
        <v>0</v>
      </c>
      <c r="IB179" s="98">
        <f>SUM(Tabelle2[[#This Row],[Jan 24 NF]:[Dec 24 NF]])</f>
        <v>0</v>
      </c>
      <c r="IC179" s="98">
        <f>IFERROR(Tabelle2[[#This Row],[2025 CF]]*Tabelle2[[#This Row],[2025 AF]],0)</f>
        <v>0</v>
      </c>
      <c r="ID179" s="98">
        <f>IFERROR(Tabelle2[[#This Row],[2026 CF]]*Tabelle2[[#This Row],[2026 AF]],0)</f>
        <v>0</v>
      </c>
      <c r="IE179" s="98">
        <f>IFERROR(Tabelle2[[#This Row],[2027 CF]]*Tabelle2[[#This Row],[2027 AF]],0)</f>
        <v>0</v>
      </c>
      <c r="IF179" s="98">
        <f>IFERROR(Tabelle2[[#This Row],[2028 CF]]*Tabelle2[[#This Row],[2028 AF]],0)</f>
        <v>0</v>
      </c>
      <c r="IG179" s="98">
        <f>IFERROR(Tabelle2[[#This Row],[2029 CF]]*Tabelle2[[#This Row],[2029 AF]],0)</f>
        <v>0</v>
      </c>
      <c r="IH179" s="98">
        <f>IFERROR(Tabelle2[[#This Row],[2030 CF]]*Tabelle2[[#This Row],[2030 AF]],0)</f>
        <v>0</v>
      </c>
      <c r="II179" s="98">
        <f>IFERROR(Tabelle2[[#This Row],[2031 CF]]*Tabelle2[[#This Row],[2031 AF]],0)</f>
        <v>0</v>
      </c>
      <c r="IJ179" s="98">
        <f>IFERROR(Tabelle2[[#This Row],[2032 CF]]*Tabelle2[[#This Row],[2032 AF]],0)</f>
        <v>0</v>
      </c>
      <c r="IK179" s="98">
        <f>IFERROR(Tabelle2[[#This Row],[2033 CF]]*Tabelle2[[#This Row],[2033 AF]],0)</f>
        <v>0</v>
      </c>
      <c r="IL179" s="98">
        <f>IFERROR(Tabelle2[[#This Row],[2034 CF]]*Tabelle2[[#This Row],[2034 AF]],0)</f>
        <v>0</v>
      </c>
      <c r="IM179" s="98">
        <f>IFERROR(Tabelle2[[#This Row],[2035 CF]]*Tabelle2[[#This Row],[2035 AF]],0)</f>
        <v>0</v>
      </c>
      <c r="IN179" s="51">
        <v>0</v>
      </c>
      <c r="IO179" s="51">
        <v>0</v>
      </c>
      <c r="IP179" s="51">
        <v>0</v>
      </c>
      <c r="IQ179" s="51">
        <v>0</v>
      </c>
      <c r="IR179" s="51">
        <v>0</v>
      </c>
      <c r="IS179" s="51">
        <v>0</v>
      </c>
      <c r="IT179" s="51">
        <v>0</v>
      </c>
      <c r="IU179" s="51">
        <v>0</v>
      </c>
      <c r="IV179" s="51">
        <v>0</v>
      </c>
      <c r="IW179" s="51">
        <v>0</v>
      </c>
      <c r="IX179" s="51">
        <v>0</v>
      </c>
      <c r="IY179" s="51">
        <v>0</v>
      </c>
      <c r="IZ179" s="199">
        <v>0</v>
      </c>
      <c r="JA179" s="199">
        <v>0</v>
      </c>
      <c r="JB179" s="199">
        <v>0</v>
      </c>
      <c r="JC179" s="199">
        <v>0</v>
      </c>
      <c r="JD179" s="199">
        <v>0</v>
      </c>
      <c r="JE179" s="196">
        <v>0</v>
      </c>
      <c r="JF179" s="196">
        <v>0</v>
      </c>
      <c r="JG179" s="196">
        <v>0</v>
      </c>
      <c r="JH179" s="196">
        <v>0</v>
      </c>
      <c r="JI179" s="196">
        <v>0</v>
      </c>
      <c r="JJ179" s="196">
        <v>0</v>
      </c>
      <c r="JK179" s="196">
        <v>0</v>
      </c>
      <c r="JL179" s="196">
        <v>0</v>
      </c>
      <c r="JM179" s="196">
        <v>0</v>
      </c>
      <c r="JN179" s="196">
        <v>0</v>
      </c>
      <c r="JO179" s="196">
        <v>0</v>
      </c>
      <c r="JP179" s="196">
        <v>0</v>
      </c>
      <c r="JQ179" s="196">
        <f>SUM(Tabelle2[[#This Row],[Jan-23B]:[Mar-23B]])</f>
        <v>0</v>
      </c>
      <c r="JR179" s="196">
        <f>SUM(Tabelle2[[#This Row],[Apr-23B]:[Jun-23B]])</f>
        <v>0</v>
      </c>
      <c r="JS179" s="196">
        <f>SUM(Tabelle2[[#This Row],[Jul-23B]:[Sep-23B]])</f>
        <v>0</v>
      </c>
      <c r="JT179" s="196">
        <f>SUM(Tabelle2[[#This Row],[Oct-23B]:[Dec-23B]])</f>
        <v>0</v>
      </c>
      <c r="JU179" s="196">
        <f>SUM(Tabelle2[[#This Row],[1Q23 B1]:[4Q23 B]])</f>
        <v>0</v>
      </c>
      <c r="JV179" s="196">
        <v>0</v>
      </c>
      <c r="JW179" s="196">
        <v>0</v>
      </c>
      <c r="JX179" s="196">
        <v>0</v>
      </c>
      <c r="JY179" s="196">
        <v>0</v>
      </c>
      <c r="JZ179" s="196">
        <v>0</v>
      </c>
      <c r="KA179" s="196">
        <v>0</v>
      </c>
      <c r="KB179" s="196">
        <v>0</v>
      </c>
      <c r="KC179" s="196">
        <v>0</v>
      </c>
      <c r="KD179" s="196">
        <v>0</v>
      </c>
      <c r="KE179" s="196">
        <v>0</v>
      </c>
      <c r="KF179" s="196" t="str">
        <f>IF(SUM(Tabelle2[[#This Row],[2018 NF]:[2028 NF]],Tabelle2[[#This Row],[2023 B]])&gt;0,"yes","no")</f>
        <v>no</v>
      </c>
      <c r="KG179" s="196">
        <f>IFERROR(INDEX(Tabelle2[[#Headers],[2005 NF]:[2034 NF]],MATCH(TRUE,INDEX(Tabelle2[[#This Row],[2005 NF]:[2034 NF]]&gt;1000,),0)),0)</f>
        <v>0</v>
      </c>
      <c r="KH179" s="196">
        <f>IFERROR(LOOKUP(2,1/(Tabelle2[[#This Row],[2005 NF]:[2035 NF]]&gt;1000),Tabelle2[[#Headers],[2005 NF]:[2035 NF]]),0)</f>
        <v>0</v>
      </c>
      <c r="KI179" s="196">
        <f>SUM(Tabelle2[[#This Row],[Jan 23 NF]:[Mar 23 NF]])</f>
        <v>0</v>
      </c>
      <c r="KJ179" s="196">
        <f>SUM(Tabelle2[[#This Row],[Jan-23B]:[Mar-23B]])</f>
        <v>0</v>
      </c>
      <c r="KK179" s="52">
        <v>0</v>
      </c>
      <c r="KL179" s="52">
        <v>0</v>
      </c>
      <c r="KM179" s="52">
        <v>0</v>
      </c>
      <c r="KN179" s="52">
        <v>0</v>
      </c>
      <c r="KO179" s="52">
        <v>0</v>
      </c>
      <c r="KP179" s="52">
        <v>0</v>
      </c>
      <c r="KQ179" s="52">
        <v>0</v>
      </c>
      <c r="KR179" s="52">
        <v>0</v>
      </c>
      <c r="KS179" s="52">
        <v>0</v>
      </c>
      <c r="KT179" s="52">
        <v>0</v>
      </c>
      <c r="KU179" s="52">
        <v>0</v>
      </c>
      <c r="KV179" s="52">
        <v>0</v>
      </c>
      <c r="KW179" s="52">
        <v>0</v>
      </c>
      <c r="KX179" s="52">
        <v>0</v>
      </c>
      <c r="KY179" s="52">
        <v>0</v>
      </c>
      <c r="KZ179" s="52">
        <v>0</v>
      </c>
      <c r="LA179" s="52" t="e">
        <f>$AV179*2.204623/#REF!*$AP179*Tabelle2[[#This Row],[May 23 NF]]</f>
        <v>#REF!</v>
      </c>
      <c r="LB179" s="52" t="e">
        <f>$AV179*2.204623/#REF!*$AP179*Tabelle2[[#This Row],[Jun 23 NF]]</f>
        <v>#REF!</v>
      </c>
      <c r="LC179" s="52" t="e">
        <f>$AV179*2.204623/#REF!*$AP179*Tabelle2[[#This Row],[Jul 23 NF]]</f>
        <v>#REF!</v>
      </c>
      <c r="LD179" s="52" t="e">
        <f>$AV179*2.204623/#REF!*$AP179*Tabelle2[[#This Row],[Aug 23 NF]]</f>
        <v>#REF!</v>
      </c>
      <c r="LE179" s="52" t="e">
        <f>$AV179*2.204623/#REF!*$AP179*Tabelle2[[#This Row],[Sep 23 NF]]</f>
        <v>#REF!</v>
      </c>
      <c r="LF179" s="52" t="e">
        <f>$AV179*2.204623/#REF!*$AP179*Tabelle2[[#This Row],[Oct 23 NF]]</f>
        <v>#REF!</v>
      </c>
      <c r="LG179" s="52" t="e">
        <f>$AV179*2.204623/#REF!*$AP179*Tabelle2[[#This Row],[Nov 23 NF]]</f>
        <v>#REF!</v>
      </c>
      <c r="LH179" s="52" t="e">
        <f>$AV179*2.204623/#REF!*$AP179*Tabelle2[[#This Row],[Dec 23 NF]]</f>
        <v>#REF!</v>
      </c>
      <c r="LI179" s="52" t="e">
        <f>$AV179*2.204623/#REF!*$AP179*Tabelle2[[#This Row],[Jan 24 NF]]</f>
        <v>#REF!</v>
      </c>
      <c r="LJ179" s="52" t="e">
        <f>$AV179*2.204623/#REF!*$AP179*Tabelle2[[#This Row],[Feb 24 NF]]</f>
        <v>#REF!</v>
      </c>
      <c r="LK179" s="52" t="e">
        <f>$AV179*2.204623/#REF!*$AP179*Tabelle2[[#This Row],[Mar 24 NF]]</f>
        <v>#REF!</v>
      </c>
      <c r="LL179" s="52" t="e">
        <f>$AV179*2.204623/#REF!*$AP179*Tabelle2[[#This Row],[Apr 24 NF]]</f>
        <v>#REF!</v>
      </c>
      <c r="LM179" s="52" t="e">
        <f>$AV179*2.204623/#REF!*$AP179*Tabelle2[[#This Row],[May 24 NF]]</f>
        <v>#REF!</v>
      </c>
      <c r="LN179" s="52" t="e">
        <f>$AV179*2.204623/#REF!*$AP179*Tabelle2[[#This Row],[Jun 24 NF]]</f>
        <v>#REF!</v>
      </c>
      <c r="LO179" s="52" t="e">
        <f>$AV179*2.204623/#REF!*$AP179*Tabelle2[[#This Row],[Jul 24 NF]]</f>
        <v>#REF!</v>
      </c>
      <c r="LP179" s="52" t="e">
        <f>$AV179*2.204623/#REF!*$AP179*Tabelle2[[#This Row],[Aug 24 NF]]</f>
        <v>#REF!</v>
      </c>
      <c r="LQ179" s="52" t="e">
        <f>$AV179*2.204623/#REF!*$AP179*Tabelle2[[#This Row],[Sep 24 NF]]</f>
        <v>#REF!</v>
      </c>
      <c r="LR179" s="52" t="e">
        <f>$AV179*2.204623/#REF!*$AP179*Tabelle2[[#This Row],[Oct 24 NF]]</f>
        <v>#REF!</v>
      </c>
      <c r="LS179" s="52" t="e">
        <f>$AV179*2.204623/#REF!*$AP179*Tabelle2[[#This Row],[Nov 24 NF]]</f>
        <v>#REF!</v>
      </c>
      <c r="LT179" s="52" t="e">
        <f>$AV179*2.204623/#REF!*$AP179*Tabelle2[[#This Row],[Dec 24 NF]]</f>
        <v>#REF!</v>
      </c>
      <c r="LU179" s="198">
        <f>SUM(Tabelle2[[#This Row],[Jan 22 EV]:[Mar 22 EV]])</f>
        <v>0</v>
      </c>
      <c r="LV179" s="198">
        <f>SUM(Tabelle2[[#This Row],[Apr 22 EV]:[Jun 22 EV]])</f>
        <v>0</v>
      </c>
      <c r="LW179" s="198">
        <f>SUM(Tabelle2[[#This Row],[Jul 22 EV]:[Sep 22 EV]])</f>
        <v>0</v>
      </c>
      <c r="LX179" s="198">
        <f>SUM(Tabelle2[[#This Row],[Oct 22 EV]:[Dec 22 EV]])</f>
        <v>0</v>
      </c>
      <c r="LY179" s="198">
        <f>SUM(Tabelle2[[#This Row],[Jan 23 EV]:[Mar 23 EV]])</f>
        <v>0</v>
      </c>
      <c r="LZ179" s="198" t="e">
        <f>SUM(Tabelle2[[#This Row],[Apr 23 EV]:[Jun 23 EV]])</f>
        <v>#REF!</v>
      </c>
      <c r="MA179" s="198" t="e">
        <f>SUM(Tabelle2[[#This Row],[Jul 23 EV]:[Sep 23 EV]])</f>
        <v>#REF!</v>
      </c>
      <c r="MB179" s="198" t="e">
        <f>SUM(Tabelle2[[#This Row],[Oct 23 EV]:[Dec 23 EV]])</f>
        <v>#REF!</v>
      </c>
      <c r="MC179" s="198" t="e">
        <f>SUM(Tabelle2[[#This Row],[Jan 24 EV]:[Mar 24 EV]])</f>
        <v>#REF!</v>
      </c>
      <c r="MD179" s="198" t="e">
        <f>SUM(Tabelle2[[#This Row],[Apr 24 EV]:[Jun 24 EV]])</f>
        <v>#REF!</v>
      </c>
      <c r="ME179" s="198" t="e">
        <f>SUM(Tabelle2[[#This Row],[Jul 24 EV]:[Sep 24 EV]])</f>
        <v>#REF!</v>
      </c>
      <c r="MF179" s="198" t="e">
        <f>SUM(Tabelle2[[#This Row],[Oct 24 EV]:[Dec 24 EV]])</f>
        <v>#REF!</v>
      </c>
      <c r="MG179" s="68">
        <v>0</v>
      </c>
      <c r="MH179" s="68">
        <v>0</v>
      </c>
      <c r="MI179" s="68">
        <v>0</v>
      </c>
      <c r="MJ179" s="68">
        <v>0</v>
      </c>
      <c r="MK179" s="68">
        <v>0</v>
      </c>
      <c r="ML179" s="68">
        <v>0</v>
      </c>
      <c r="MM179" s="68">
        <v>0</v>
      </c>
      <c r="MN179" s="68">
        <v>0</v>
      </c>
      <c r="MO179" s="68">
        <v>0</v>
      </c>
      <c r="MP179" s="98">
        <v>0</v>
      </c>
      <c r="MQ179" s="98" t="e">
        <f>$AS179*2.204623/#REF!*$AP179*HU179</f>
        <v>#REF!</v>
      </c>
      <c r="MR179" s="98" t="e">
        <f>$AT179*2.204623/#REF!*$AP179*HV179</f>
        <v>#REF!</v>
      </c>
      <c r="MS179" s="98">
        <v>0</v>
      </c>
      <c r="MT179" s="98">
        <v>0</v>
      </c>
      <c r="MU179" s="98">
        <v>0</v>
      </c>
      <c r="MV179" s="98">
        <f>SUM(Tabelle2[[#This Row],[Jan 22 EV]:[Dec 22 EV]])</f>
        <v>0</v>
      </c>
      <c r="MW179" s="98" t="e">
        <f>SUM(Tabelle2[[#This Row],[Jan 23 EV]:[Dec 23 EV]])</f>
        <v>#REF!</v>
      </c>
      <c r="MX179" s="98" t="e">
        <f>SUM(Tabelle2[[#This Row],[Jan 24 EV]:[Dec 24 EV]])</f>
        <v>#REF!</v>
      </c>
      <c r="MY179" s="98">
        <f t="shared" si="139"/>
        <v>0</v>
      </c>
      <c r="MZ179" s="98">
        <f t="shared" si="140"/>
        <v>0</v>
      </c>
      <c r="NA179" s="98">
        <f t="shared" si="141"/>
        <v>0</v>
      </c>
      <c r="NB179" s="98">
        <f t="shared" si="142"/>
        <v>0</v>
      </c>
      <c r="NC179" s="52">
        <v>0</v>
      </c>
      <c r="ND179" s="52">
        <v>0</v>
      </c>
      <c r="NE179" s="52">
        <v>0</v>
      </c>
      <c r="NF179" s="52">
        <v>0</v>
      </c>
      <c r="NG179" s="52">
        <v>0</v>
      </c>
      <c r="NH179" s="52">
        <v>0</v>
      </c>
      <c r="NI179" s="52">
        <v>0</v>
      </c>
      <c r="NJ179" s="52">
        <v>0</v>
      </c>
      <c r="NK179" s="52">
        <v>0</v>
      </c>
      <c r="NL179" s="52">
        <v>0</v>
      </c>
      <c r="NM179" s="52">
        <v>0</v>
      </c>
      <c r="NN179" s="52">
        <v>0</v>
      </c>
      <c r="NO179" s="198">
        <f t="shared" si="102"/>
        <v>0</v>
      </c>
      <c r="NP179" s="198">
        <f t="shared" si="103"/>
        <v>0</v>
      </c>
      <c r="NQ179" s="198">
        <f t="shared" si="104"/>
        <v>0</v>
      </c>
      <c r="NR179" s="198">
        <f t="shared" si="105"/>
        <v>0</v>
      </c>
      <c r="NS179" s="198">
        <f t="shared" si="106"/>
        <v>0</v>
      </c>
      <c r="NT179" s="198">
        <v>0</v>
      </c>
      <c r="NU179" s="198">
        <v>0</v>
      </c>
      <c r="NV179" s="198">
        <v>0</v>
      </c>
      <c r="NW179" s="198">
        <v>0</v>
      </c>
      <c r="NX179" s="198">
        <v>0</v>
      </c>
      <c r="NY179" s="198">
        <v>0</v>
      </c>
      <c r="NZ179" s="198">
        <v>0</v>
      </c>
      <c r="OA179" s="198">
        <v>0</v>
      </c>
      <c r="OB179" s="198">
        <v>0</v>
      </c>
      <c r="OC179" s="198">
        <v>0</v>
      </c>
      <c r="OD179" s="198">
        <v>0</v>
      </c>
      <c r="OE179" s="198">
        <v>0</v>
      </c>
      <c r="OF179" s="198">
        <f>SUM(Tabelle2[[#This Row],[Jan 23 B EV]:[Mar 23 B EV]])</f>
        <v>0</v>
      </c>
      <c r="OG179" s="198">
        <f>SUM(Tabelle2[[#This Row],[Apr 23 B EV]:[Jun 23 B EV]])</f>
        <v>0</v>
      </c>
      <c r="OH179" s="198">
        <f>SUM(Tabelle2[[#This Row],[Jul 23 B EV]:[Sep 23 B EV]])</f>
        <v>0</v>
      </c>
      <c r="OI179" s="198">
        <f>SUM(Tabelle2[[#This Row],[Oct 23 B EV]:[Dec 23 B EV]])</f>
        <v>0</v>
      </c>
      <c r="OJ179" s="198">
        <f>SUM(Tabelle2[[#This Row],[Jan 23 B EV]:[Dec 23 B EV]])</f>
        <v>0</v>
      </c>
      <c r="OK179" s="68"/>
      <c r="OL179" s="68"/>
      <c r="OM179" s="43" t="s">
        <v>973</v>
      </c>
      <c r="ON179" s="43">
        <v>0</v>
      </c>
      <c r="OO179" s="43">
        <v>0</v>
      </c>
      <c r="OP179" s="43">
        <v>0</v>
      </c>
      <c r="OQ179" s="68"/>
      <c r="OR179" s="68"/>
      <c r="OS179" s="68"/>
      <c r="OT179" s="68"/>
      <c r="OU179" s="68"/>
      <c r="OV179" s="68"/>
      <c r="OW179" s="68"/>
      <c r="OX179" s="198">
        <v>0</v>
      </c>
      <c r="OY179" s="198">
        <v>0</v>
      </c>
      <c r="OZ179" s="198">
        <v>0</v>
      </c>
      <c r="PA179" s="198">
        <v>0</v>
      </c>
      <c r="PB179" s="353">
        <v>0</v>
      </c>
      <c r="PC179" s="49" t="s">
        <v>57</v>
      </c>
      <c r="PD179" s="341" t="s">
        <v>162</v>
      </c>
      <c r="PE179" s="3" t="s">
        <v>159</v>
      </c>
      <c r="PF179" s="221" t="s">
        <v>45</v>
      </c>
      <c r="PG179" s="342">
        <v>0</v>
      </c>
      <c r="PH179" s="221">
        <v>0</v>
      </c>
      <c r="PI179" s="30">
        <v>1</v>
      </c>
      <c r="PJ179" s="30" t="s">
        <v>45</v>
      </c>
      <c r="PK179" s="30">
        <v>0</v>
      </c>
      <c r="PL179" s="30"/>
      <c r="PM179" s="334"/>
      <c r="PN179" s="341" t="s">
        <v>980</v>
      </c>
      <c r="PO179" s="334" t="s">
        <v>43</v>
      </c>
      <c r="PP179" s="200">
        <v>2407.8740082170316</v>
      </c>
      <c r="PQ179" s="56">
        <v>2220.7924770497352</v>
      </c>
      <c r="PR179" s="56">
        <v>2393.0833333333335</v>
      </c>
      <c r="PS179" s="56">
        <v>2425</v>
      </c>
      <c r="PT179" s="200">
        <v>2151.6666666666665</v>
      </c>
      <c r="PU179" s="200">
        <v>2059.5416666666665</v>
      </c>
      <c r="PV179" s="200">
        <v>2813.8101851851857</v>
      </c>
      <c r="PW179" s="200">
        <v>3372.4709444775326</v>
      </c>
      <c r="PX179" s="200" t="e">
        <f>IF($PI179=1,SUMIF(#REF!,$PF179,#REF!),SUMIF(#REF!,$PJ179,#REF!))</f>
        <v>#REF!</v>
      </c>
      <c r="PY179" s="200" t="e">
        <f>IF($PI179=1,SUMIF(#REF!,$PF179,#REF!),SUMIF(#REF!,$PJ179,#REF!))</f>
        <v>#REF!</v>
      </c>
      <c r="PZ179" s="200" t="e">
        <f>IF($PI179=1,SUMIF(#REF!,$PF179,#REF!),SUMIF(#REF!,$PJ179,#REF!))</f>
        <v>#REF!</v>
      </c>
      <c r="QA179" s="200" t="e">
        <f>IF($PI179=1,SUMIF(#REF!,$PF179,#REF!),SUMIF(#REF!,$PJ179,#REF!))</f>
        <v>#REF!</v>
      </c>
      <c r="QB179" s="200" t="e">
        <f>IF($PI179=1,SUMIF(#REF!,$PF179,#REF!),SUMIF(#REF!,$PJ179,#REF!))</f>
        <v>#REF!</v>
      </c>
      <c r="QC179" s="200" t="e">
        <f>IF($PI179=1,SUMIF(#REF!,$PF179,#REF!),SUMIF(#REF!,$PJ179,#REF!))</f>
        <v>#REF!</v>
      </c>
      <c r="QD179" s="57">
        <f t="shared" si="143"/>
        <v>2.6871588972301796</v>
      </c>
      <c r="QE179" s="57">
        <f t="shared" si="144"/>
        <v>2.8956308333333336</v>
      </c>
      <c r="QF179" s="57">
        <f t="shared" si="138"/>
        <v>2.93425</v>
      </c>
      <c r="QG179" s="57">
        <f t="shared" si="145"/>
        <v>2.6035166666666663</v>
      </c>
      <c r="QH179" s="57">
        <f t="shared" si="131"/>
        <v>2.4920454166666666</v>
      </c>
      <c r="QI179" s="57">
        <f t="shared" si="132"/>
        <v>3.4047103240740744</v>
      </c>
      <c r="QJ179" s="57">
        <f>IF(Tabelle2[[#This Row],[Index and Premium Usage]]=1,($AW179*(1+$AZ179))*(PW179*(1+$PG179)+$PH179)/1000,($AW179*(1+$AZ179))*(PW179*(1+$PG179)+$PK179)/1000)</f>
        <v>4.0806898428178142</v>
      </c>
      <c r="QK179" s="57" t="e">
        <f>IF($PI179=1,($AW179*(1+$AY179))*(PX179*(1+$PG179)+$PH179)/1000,($AW179*(1+$AZ179))*(PX179*(1+$PG179)+$PK179+Tabelle2[[#This Row],[Premium VW 2023]])/1000)</f>
        <v>#REF!</v>
      </c>
      <c r="QL179" s="57" t="e">
        <f t="shared" si="133"/>
        <v>#REF!</v>
      </c>
      <c r="QM179" s="57" t="e">
        <f t="shared" si="134"/>
        <v>#REF!</v>
      </c>
      <c r="QN179" s="57" t="e">
        <f t="shared" si="135"/>
        <v>#REF!</v>
      </c>
      <c r="QO179" s="57" t="e">
        <f t="shared" si="136"/>
        <v>#REF!</v>
      </c>
      <c r="QP179" s="57" t="e">
        <f t="shared" si="137"/>
        <v>#REF!</v>
      </c>
    </row>
    <row r="180" spans="1:458" ht="15" customHeight="1">
      <c r="A180" s="94" t="s">
        <v>899</v>
      </c>
      <c r="B180" s="94" t="s">
        <v>87</v>
      </c>
      <c r="C180" s="94" t="s">
        <v>1553</v>
      </c>
      <c r="D180" s="2" t="s">
        <v>108</v>
      </c>
      <c r="E180" s="173" t="s">
        <v>304</v>
      </c>
      <c r="F180" s="2" t="s">
        <v>304</v>
      </c>
      <c r="G180" s="2" t="s">
        <v>304</v>
      </c>
      <c r="H180" s="2" t="s">
        <v>1557</v>
      </c>
      <c r="I180" s="188" t="s">
        <v>102</v>
      </c>
      <c r="J180" s="2" t="s">
        <v>367</v>
      </c>
      <c r="K180" s="94" t="s">
        <v>41</v>
      </c>
      <c r="L180" s="94" t="s">
        <v>1137</v>
      </c>
      <c r="M180" s="2" t="s">
        <v>597</v>
      </c>
      <c r="N180" s="64"/>
      <c r="O180" s="64"/>
      <c r="P180" s="65"/>
      <c r="Q180" s="2"/>
      <c r="R180" s="63"/>
      <c r="S180" s="63"/>
      <c r="T180" s="94" t="s">
        <v>1282</v>
      </c>
      <c r="U180" s="63" t="s">
        <v>38</v>
      </c>
      <c r="V180" s="63"/>
      <c r="W180" s="63"/>
      <c r="X180" s="94"/>
      <c r="Y180" s="63" t="s">
        <v>235</v>
      </c>
      <c r="Z180" s="94" t="s">
        <v>261</v>
      </c>
      <c r="AA180" s="69" t="s">
        <v>598</v>
      </c>
      <c r="AB180" s="64"/>
      <c r="AC180" s="64"/>
      <c r="AD180" s="63"/>
      <c r="AE180" s="63"/>
      <c r="AF180" s="63" t="s">
        <v>119</v>
      </c>
      <c r="AG180" s="2"/>
      <c r="AH180" s="2"/>
      <c r="AI180" s="2"/>
      <c r="AJ180" s="63" t="s">
        <v>120</v>
      </c>
      <c r="AK180" s="66"/>
      <c r="AL180" s="67"/>
      <c r="AM180" s="67"/>
      <c r="AN180" s="67"/>
      <c r="AO180" s="67"/>
      <c r="AP180" s="67">
        <v>1</v>
      </c>
      <c r="AQ180" s="78"/>
      <c r="AR180" s="37">
        <v>1.34</v>
      </c>
      <c r="AS180" s="67">
        <v>1.34</v>
      </c>
      <c r="AT180" s="67">
        <v>1.34</v>
      </c>
      <c r="AU180" s="67">
        <v>1.34</v>
      </c>
      <c r="AV180" s="67">
        <v>1.34</v>
      </c>
      <c r="AW180" s="33">
        <v>1.34</v>
      </c>
      <c r="AX180" s="193"/>
      <c r="AY180" s="36">
        <v>0</v>
      </c>
      <c r="AZ180" s="36">
        <v>0</v>
      </c>
      <c r="BA180" s="97">
        <v>0</v>
      </c>
      <c r="BB180" s="97">
        <v>0</v>
      </c>
      <c r="BC180" s="97">
        <v>0</v>
      </c>
      <c r="BD180" s="97">
        <v>0</v>
      </c>
      <c r="BE180" s="133">
        <v>0</v>
      </c>
      <c r="BF180" s="133">
        <v>0</v>
      </c>
      <c r="BG180" s="133">
        <v>0</v>
      </c>
      <c r="BH180" s="133">
        <v>0</v>
      </c>
      <c r="BI180" s="133">
        <v>0</v>
      </c>
      <c r="BJ180" s="133">
        <v>0</v>
      </c>
      <c r="BK180" s="133">
        <v>0</v>
      </c>
      <c r="BL180" s="133">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5">
        <f>SUM(Tabelle2[[#This Row],[Jan 22 CF]:[Mar 22 CF]])</f>
        <v>0</v>
      </c>
      <c r="CL180" s="95">
        <f>SUM(Tabelle2[[#This Row],[Apr 22 CF]:[Jun 22 CF]])</f>
        <v>0</v>
      </c>
      <c r="CM180" s="95">
        <f>SUM(Tabelle2[[#This Row],[Jul 22 CF]:[Sep 22 CF]])</f>
        <v>0</v>
      </c>
      <c r="CN180" s="95">
        <f>SUM(Tabelle2[[#This Row],[Oct 22 CF]:[Dec 22 CF]])</f>
        <v>0</v>
      </c>
      <c r="CO180" s="95">
        <f>SUM(Tabelle2[[#This Row],[Jan 23 CF]:[Mar 23 CF]])</f>
        <v>0</v>
      </c>
      <c r="CP180" s="95">
        <f>SUM(Tabelle2[[#This Row],[Apr 23 CF]:[Jun 23 CF]])</f>
        <v>0</v>
      </c>
      <c r="CQ180" s="95">
        <f>SUM(Tabelle2[[#This Row],[Jul 23 CF]:[Sep 23 CF]])</f>
        <v>0</v>
      </c>
      <c r="CR180" s="95">
        <f>SUM(Tabelle2[[#This Row],[Oct 23 CF]:[Dec 23 CF]])</f>
        <v>0</v>
      </c>
      <c r="CS180" s="95">
        <f>SUM(Tabelle2[[#This Row],[Jan 24 CF]:[Mar 24 CF]])</f>
        <v>0</v>
      </c>
      <c r="CT180" s="95">
        <f>SUM(Tabelle2[[#This Row],[Apr 24 CF]:[Jun 24 CF]])</f>
        <v>0</v>
      </c>
      <c r="CU180" s="95">
        <f>SUM(Tabelle2[[#This Row],[Jul 24 CF]:[Sep 24 CF]])</f>
        <v>0</v>
      </c>
      <c r="CV180" s="95">
        <f>SUM(Tabelle2[[#This Row],[Oct 24 CF]:[Dec 24 CF]])</f>
        <v>0</v>
      </c>
      <c r="CW180" s="98">
        <v>0</v>
      </c>
      <c r="CX180" s="275">
        <v>0</v>
      </c>
      <c r="CY180" s="98">
        <v>0</v>
      </c>
      <c r="CZ180" s="52">
        <v>0</v>
      </c>
      <c r="DA180" s="52">
        <f>SUM(Tabelle2[[#This Row],[Jan 22 CF]:[Dec 22 CF]])</f>
        <v>0</v>
      </c>
      <c r="DB180" s="98">
        <f>SUM(Tabelle2[[#This Row],[Jan 23 CF]:[Dec 23 CF]])</f>
        <v>0</v>
      </c>
      <c r="DC180" s="98">
        <f>SUM(Tabelle2[[#This Row],[Jan 24 CF]:[Dec 24 CF]])</f>
        <v>0</v>
      </c>
      <c r="DD180" s="98">
        <v>0</v>
      </c>
      <c r="DE180" s="98">
        <v>0</v>
      </c>
      <c r="DF180" s="98">
        <v>0</v>
      </c>
      <c r="DG180" s="98">
        <v>0</v>
      </c>
      <c r="DH180" s="98">
        <v>0</v>
      </c>
      <c r="DI180" s="98">
        <v>0</v>
      </c>
      <c r="DJ180" s="98">
        <v>0</v>
      </c>
      <c r="DK180" s="98">
        <v>0</v>
      </c>
      <c r="DL180" s="98">
        <v>0</v>
      </c>
      <c r="DM180" s="98">
        <v>0</v>
      </c>
      <c r="DN180" s="95"/>
      <c r="DO180" s="95"/>
      <c r="DP180" s="226">
        <v>0.95</v>
      </c>
      <c r="DQ180" s="226">
        <v>0.92500000000000004</v>
      </c>
      <c r="DR180" s="226">
        <v>0.8</v>
      </c>
      <c r="DS180" s="226">
        <v>0.85</v>
      </c>
      <c r="DT180" s="226">
        <v>0.9</v>
      </c>
      <c r="DU180" s="226">
        <v>0.9</v>
      </c>
      <c r="DV180" s="226">
        <v>0.9</v>
      </c>
      <c r="DW180" s="226">
        <v>0.9</v>
      </c>
      <c r="DX180" s="226">
        <v>0.9</v>
      </c>
      <c r="DY180" s="226">
        <v>0.9</v>
      </c>
      <c r="DZ180" s="226">
        <v>0.9</v>
      </c>
      <c r="EA180" s="226">
        <v>0.88</v>
      </c>
      <c r="EB180" s="226">
        <v>0.9</v>
      </c>
      <c r="EC180" s="226">
        <v>0.93</v>
      </c>
      <c r="ED180" s="226">
        <v>0.93</v>
      </c>
      <c r="EE180" s="226">
        <v>0.9</v>
      </c>
      <c r="EF180" s="316">
        <v>0.9</v>
      </c>
      <c r="EG180" s="316">
        <v>0.9</v>
      </c>
      <c r="EH180" s="316">
        <v>0.9</v>
      </c>
      <c r="EI180" s="226">
        <v>0.95</v>
      </c>
      <c r="EJ180" s="226">
        <v>0.95</v>
      </c>
      <c r="EK180" s="226">
        <v>0.95</v>
      </c>
      <c r="EL180" s="226">
        <v>0.97499999999999998</v>
      </c>
      <c r="EM180" s="226">
        <v>0.95</v>
      </c>
      <c r="EN180" s="226">
        <v>0.9</v>
      </c>
      <c r="EO180" s="226">
        <v>0.9</v>
      </c>
      <c r="EP180" s="226">
        <v>0.9</v>
      </c>
      <c r="EQ180" s="226">
        <v>0.9</v>
      </c>
      <c r="ER180" s="226">
        <v>0.9</v>
      </c>
      <c r="ES180" s="226">
        <v>0.9</v>
      </c>
      <c r="ET180" s="226">
        <v>0.9</v>
      </c>
      <c r="EU180" s="226">
        <v>0.9</v>
      </c>
      <c r="EV180" s="226">
        <v>0.9</v>
      </c>
      <c r="EW180" s="226">
        <v>0.9</v>
      </c>
      <c r="EX180" s="226">
        <v>0.9</v>
      </c>
      <c r="EY180" s="226">
        <v>0.9</v>
      </c>
      <c r="EZ180" s="316">
        <v>0.9</v>
      </c>
      <c r="FA180" s="226">
        <v>0.9</v>
      </c>
      <c r="FB180" s="226">
        <v>0.85</v>
      </c>
      <c r="FC180" s="226">
        <v>0.85</v>
      </c>
      <c r="FD180" s="226">
        <v>0.85</v>
      </c>
      <c r="FE180" s="226">
        <v>0.85</v>
      </c>
      <c r="FF180" s="226">
        <v>0.85</v>
      </c>
      <c r="FG180" s="226">
        <v>0.85</v>
      </c>
      <c r="FH180" s="226">
        <v>0.85</v>
      </c>
      <c r="FI180" s="226">
        <v>0.85</v>
      </c>
      <c r="FJ180" s="226">
        <v>0.85</v>
      </c>
      <c r="FK180" s="226">
        <v>0.85</v>
      </c>
      <c r="FL180" s="226">
        <v>0.85</v>
      </c>
      <c r="FM180" s="195">
        <f t="shared" si="114"/>
        <v>0</v>
      </c>
      <c r="FN180" s="195">
        <f t="shared" si="115"/>
        <v>0</v>
      </c>
      <c r="FO180" s="195">
        <f t="shared" si="116"/>
        <v>0</v>
      </c>
      <c r="FP180" s="195">
        <f t="shared" si="117"/>
        <v>0</v>
      </c>
      <c r="FQ180" s="195">
        <f t="shared" si="118"/>
        <v>0</v>
      </c>
      <c r="FR180" s="195">
        <f t="shared" si="119"/>
        <v>0</v>
      </c>
      <c r="FS180" s="195">
        <f t="shared" si="120"/>
        <v>0</v>
      </c>
      <c r="FT180" s="95">
        <f t="shared" si="121"/>
        <v>0</v>
      </c>
      <c r="FU180" s="95">
        <f t="shared" si="122"/>
        <v>0</v>
      </c>
      <c r="FV180" s="95">
        <f t="shared" si="123"/>
        <v>0</v>
      </c>
      <c r="FW180" s="95">
        <f t="shared" si="124"/>
        <v>0</v>
      </c>
      <c r="FX180" s="95">
        <f t="shared" si="125"/>
        <v>0</v>
      </c>
      <c r="FY180" s="95">
        <f t="shared" si="126"/>
        <v>0</v>
      </c>
      <c r="FZ180" s="95">
        <f t="shared" si="127"/>
        <v>0</v>
      </c>
      <c r="GA180" s="95">
        <f t="shared" si="107"/>
        <v>0</v>
      </c>
      <c r="GB180" s="95">
        <f t="shared" si="108"/>
        <v>0</v>
      </c>
      <c r="GC180" s="95">
        <f t="shared" si="109"/>
        <v>0</v>
      </c>
      <c r="GD180" s="95">
        <f t="shared" si="110"/>
        <v>0</v>
      </c>
      <c r="GE180" s="95">
        <f t="shared" si="111"/>
        <v>0</v>
      </c>
      <c r="GF180" s="95">
        <f t="shared" si="112"/>
        <v>0</v>
      </c>
      <c r="GG180" s="95">
        <f t="shared" si="113"/>
        <v>0</v>
      </c>
      <c r="GH180" s="95">
        <f t="shared" si="128"/>
        <v>0</v>
      </c>
      <c r="GI180" s="95">
        <f>BW180*Tabelle2[[#This Row],[Nov 2023 AF]]</f>
        <v>0</v>
      </c>
      <c r="GJ180" s="95">
        <f>BX180*Tabelle2[[#This Row],[Dec 2023 AF]]</f>
        <v>0</v>
      </c>
      <c r="GK180" s="95">
        <f>BY180*Tabelle2[[#This Row],[Jan 2024 AF]]</f>
        <v>0</v>
      </c>
      <c r="GL180" s="95">
        <f>BZ180*Tabelle2[[#This Row],[Feb 2024 AF]]</f>
        <v>0</v>
      </c>
      <c r="GM180" s="95">
        <f>CA180*Tabelle2[[#This Row],[Mar 2024 AF]]</f>
        <v>0</v>
      </c>
      <c r="GN180" s="95">
        <f>CB180*Tabelle2[[#This Row],[Apr 2024 AF]]</f>
        <v>0</v>
      </c>
      <c r="GO180" s="95">
        <f>CC180*Tabelle2[[#This Row],[May 2024 AF]]</f>
        <v>0</v>
      </c>
      <c r="GP180" s="95">
        <f>CD180*Tabelle2[[#This Row],[Jun 2024 AF]]</f>
        <v>0</v>
      </c>
      <c r="GQ180" s="95">
        <f>CE180*Tabelle2[[#This Row],[Jul 2024 AF]]</f>
        <v>0</v>
      </c>
      <c r="GR180" s="95">
        <f>CF180*Tabelle2[[#This Row],[Aug 2024 AF]]</f>
        <v>0</v>
      </c>
      <c r="GS180" s="95">
        <f>CG180*Tabelle2[[#This Row],[Sep 2024 AF]]</f>
        <v>0</v>
      </c>
      <c r="GT180" s="95">
        <f>CH180*Tabelle2[[#This Row],[Oct 2024 AF]]</f>
        <v>0</v>
      </c>
      <c r="GU180" s="95">
        <f>CI180*Tabelle2[[#This Row],[Nov 2024 AF]]</f>
        <v>0</v>
      </c>
      <c r="GV180" s="95">
        <f>CJ180*Tabelle2[[#This Row],[Dec 2024 AF]]</f>
        <v>0</v>
      </c>
      <c r="GW180" s="95">
        <f>SUM(Tabelle2[[#This Row],[Jan 22 NF]:[Mar 22 NF]])</f>
        <v>0</v>
      </c>
      <c r="GX180" s="95">
        <f>SUM(Tabelle2[[#This Row],[Apr 22 NF]:[Jun 22 NF]])</f>
        <v>0</v>
      </c>
      <c r="GY180" s="95">
        <f>SUM(Tabelle2[[#This Row],[Jul 22 NF]:[Sep 22 NF]])</f>
        <v>0</v>
      </c>
      <c r="GZ180" s="95">
        <f>SUM(Tabelle2[[#This Row],[Oct 22 NF]:[Dec 22 NF]])</f>
        <v>0</v>
      </c>
      <c r="HA180" s="98">
        <f>SUM(Tabelle2[[#This Row],[Jan 23 NF]:[Mar 23 NF]])</f>
        <v>0</v>
      </c>
      <c r="HB180" s="98">
        <f>SUM(Tabelle2[[#This Row],[Apr 23 NF]:[Jun 23 NF]])</f>
        <v>0</v>
      </c>
      <c r="HC180" s="98">
        <f>SUM(Tabelle2[[#This Row],[Jul 23 NF]:[Sep 23 NF]])</f>
        <v>0</v>
      </c>
      <c r="HD180" s="98">
        <f>SUM(Tabelle2[[#This Row],[Oct 23 NF]:[Dec 23 NF]])</f>
        <v>0</v>
      </c>
      <c r="HE180" s="95">
        <f>SUM(Tabelle2[[#This Row],[Jan 24 NF]:[Mar 24 NF]])</f>
        <v>0</v>
      </c>
      <c r="HF180" s="98">
        <f>SUM(Tabelle2[[#This Row],[Apr 24 NF]:[Jun 24 NF]])</f>
        <v>0</v>
      </c>
      <c r="HG180" s="98">
        <f>SUM(Tabelle2[[#This Row],[Jul 24 NF]:[Sep 24 NF]])</f>
        <v>0</v>
      </c>
      <c r="HH180" s="98">
        <f>SUM(Tabelle2[[#This Row],[Oct 24 NF]:[Dec 24 NF]])</f>
        <v>0</v>
      </c>
      <c r="HI180" s="95">
        <v>0</v>
      </c>
      <c r="HJ180" s="95">
        <v>0</v>
      </c>
      <c r="HK180" s="95">
        <v>0</v>
      </c>
      <c r="HL180" s="95">
        <v>0</v>
      </c>
      <c r="HM180" s="95">
        <v>0</v>
      </c>
      <c r="HN180" s="95">
        <v>0</v>
      </c>
      <c r="HO180" s="95">
        <v>0</v>
      </c>
      <c r="HP180" s="95">
        <v>0</v>
      </c>
      <c r="HQ180" s="95">
        <v>0</v>
      </c>
      <c r="HR180" s="95">
        <v>0</v>
      </c>
      <c r="HS180" s="95">
        <v>0</v>
      </c>
      <c r="HT180" s="95">
        <v>0</v>
      </c>
      <c r="HU180" s="95">
        <v>0</v>
      </c>
      <c r="HV180" s="98">
        <v>0</v>
      </c>
      <c r="HW180" s="98">
        <v>0</v>
      </c>
      <c r="HX180" s="98">
        <v>0</v>
      </c>
      <c r="HY180" s="98">
        <v>0</v>
      </c>
      <c r="HZ180" s="98">
        <f>SUM(Tabelle2[[#This Row],[Jan 22 NF]:[Dec 22 NF]])</f>
        <v>0</v>
      </c>
      <c r="IA180" s="98">
        <f>SUM(Tabelle2[[#This Row],[Jan 23 NF]:[Dec 23 NF]])</f>
        <v>0</v>
      </c>
      <c r="IB180" s="98">
        <f>SUM(Tabelle2[[#This Row],[Jan 24 NF]:[Dec 24 NF]])</f>
        <v>0</v>
      </c>
      <c r="IC180" s="98">
        <f>IFERROR(Tabelle2[[#This Row],[2025 CF]]*Tabelle2[[#This Row],[2025 AF]],0)</f>
        <v>0</v>
      </c>
      <c r="ID180" s="98">
        <f>IFERROR(Tabelle2[[#This Row],[2026 CF]]*Tabelle2[[#This Row],[2026 AF]],0)</f>
        <v>0</v>
      </c>
      <c r="IE180" s="98">
        <f>IFERROR(Tabelle2[[#This Row],[2027 CF]]*Tabelle2[[#This Row],[2027 AF]],0)</f>
        <v>0</v>
      </c>
      <c r="IF180" s="98">
        <f>IFERROR(Tabelle2[[#This Row],[2028 CF]]*Tabelle2[[#This Row],[2028 AF]],0)</f>
        <v>0</v>
      </c>
      <c r="IG180" s="98">
        <f>IFERROR(Tabelle2[[#This Row],[2029 CF]]*Tabelle2[[#This Row],[2029 AF]],0)</f>
        <v>0</v>
      </c>
      <c r="IH180" s="98">
        <f>IFERROR(Tabelle2[[#This Row],[2030 CF]]*Tabelle2[[#This Row],[2030 AF]],0)</f>
        <v>0</v>
      </c>
      <c r="II180" s="98">
        <f>IFERROR(Tabelle2[[#This Row],[2031 CF]]*Tabelle2[[#This Row],[2031 AF]],0)</f>
        <v>0</v>
      </c>
      <c r="IJ180" s="98">
        <f>IFERROR(Tabelle2[[#This Row],[2032 CF]]*Tabelle2[[#This Row],[2032 AF]],0)</f>
        <v>0</v>
      </c>
      <c r="IK180" s="98">
        <f>IFERROR(Tabelle2[[#This Row],[2033 CF]]*Tabelle2[[#This Row],[2033 AF]],0)</f>
        <v>0</v>
      </c>
      <c r="IL180" s="98">
        <f>IFERROR(Tabelle2[[#This Row],[2034 CF]]*Tabelle2[[#This Row],[2034 AF]],0)</f>
        <v>0</v>
      </c>
      <c r="IM180" s="98">
        <f>IFERROR(Tabelle2[[#This Row],[2035 CF]]*Tabelle2[[#This Row],[2035 AF]],0)</f>
        <v>0</v>
      </c>
      <c r="IN180" s="51">
        <v>0</v>
      </c>
      <c r="IO180" s="51">
        <v>0</v>
      </c>
      <c r="IP180" s="51">
        <v>0</v>
      </c>
      <c r="IQ180" s="51">
        <v>0</v>
      </c>
      <c r="IR180" s="51">
        <v>0</v>
      </c>
      <c r="IS180" s="51">
        <v>0</v>
      </c>
      <c r="IT180" s="51">
        <v>0</v>
      </c>
      <c r="IU180" s="51">
        <v>0</v>
      </c>
      <c r="IV180" s="51">
        <v>0</v>
      </c>
      <c r="IW180" s="51">
        <v>0</v>
      </c>
      <c r="IX180" s="51">
        <v>0</v>
      </c>
      <c r="IY180" s="51">
        <v>0</v>
      </c>
      <c r="IZ180" s="199">
        <v>0</v>
      </c>
      <c r="JA180" s="199">
        <v>0</v>
      </c>
      <c r="JB180" s="199">
        <v>0</v>
      </c>
      <c r="JC180" s="199">
        <v>0</v>
      </c>
      <c r="JD180" s="199">
        <v>0</v>
      </c>
      <c r="JE180" s="196">
        <v>0</v>
      </c>
      <c r="JF180" s="196">
        <v>0</v>
      </c>
      <c r="JG180" s="196">
        <v>0</v>
      </c>
      <c r="JH180" s="196">
        <v>0</v>
      </c>
      <c r="JI180" s="196">
        <v>0</v>
      </c>
      <c r="JJ180" s="196">
        <v>0</v>
      </c>
      <c r="JK180" s="196">
        <v>0</v>
      </c>
      <c r="JL180" s="196">
        <v>0</v>
      </c>
      <c r="JM180" s="196">
        <v>0</v>
      </c>
      <c r="JN180" s="196">
        <v>0</v>
      </c>
      <c r="JO180" s="196">
        <v>0</v>
      </c>
      <c r="JP180" s="196">
        <v>0</v>
      </c>
      <c r="JQ180" s="196">
        <f>SUM(Tabelle2[[#This Row],[Jan-23B]:[Mar-23B]])</f>
        <v>0</v>
      </c>
      <c r="JR180" s="196">
        <f>SUM(Tabelle2[[#This Row],[Apr-23B]:[Jun-23B]])</f>
        <v>0</v>
      </c>
      <c r="JS180" s="196">
        <f>SUM(Tabelle2[[#This Row],[Jul-23B]:[Sep-23B]])</f>
        <v>0</v>
      </c>
      <c r="JT180" s="196">
        <f>SUM(Tabelle2[[#This Row],[Oct-23B]:[Dec-23B]])</f>
        <v>0</v>
      </c>
      <c r="JU180" s="196">
        <f>SUM(Tabelle2[[#This Row],[1Q23 B1]:[4Q23 B]])</f>
        <v>0</v>
      </c>
      <c r="JV180" s="196">
        <v>0</v>
      </c>
      <c r="JW180" s="196">
        <v>0</v>
      </c>
      <c r="JX180" s="196">
        <v>0</v>
      </c>
      <c r="JY180" s="196">
        <v>0</v>
      </c>
      <c r="JZ180" s="196">
        <v>0</v>
      </c>
      <c r="KA180" s="196">
        <v>0</v>
      </c>
      <c r="KB180" s="196">
        <v>0</v>
      </c>
      <c r="KC180" s="196">
        <v>0</v>
      </c>
      <c r="KD180" s="196">
        <v>0</v>
      </c>
      <c r="KE180" s="196">
        <v>0</v>
      </c>
      <c r="KF180" s="196" t="str">
        <f>IF(SUM(Tabelle2[[#This Row],[2018 NF]:[2028 NF]],Tabelle2[[#This Row],[2023 B]])&gt;0,"yes","no")</f>
        <v>no</v>
      </c>
      <c r="KG180" s="196">
        <f>IFERROR(INDEX(Tabelle2[[#Headers],[2005 NF]:[2034 NF]],MATCH(TRUE,INDEX(Tabelle2[[#This Row],[2005 NF]:[2034 NF]]&gt;1000,),0)),0)</f>
        <v>0</v>
      </c>
      <c r="KH180" s="196">
        <f>IFERROR(LOOKUP(2,1/(Tabelle2[[#This Row],[2005 NF]:[2035 NF]]&gt;1000),Tabelle2[[#Headers],[2005 NF]:[2035 NF]]),0)</f>
        <v>0</v>
      </c>
      <c r="KI180" s="196">
        <f>SUM(Tabelle2[[#This Row],[Jan 23 NF]:[Mar 23 NF]])</f>
        <v>0</v>
      </c>
      <c r="KJ180" s="196">
        <f>SUM(Tabelle2[[#This Row],[Jan-23B]:[Mar-23B]])</f>
        <v>0</v>
      </c>
      <c r="KK180" s="52">
        <v>0</v>
      </c>
      <c r="KL180" s="52">
        <v>0</v>
      </c>
      <c r="KM180" s="52">
        <v>0</v>
      </c>
      <c r="KN180" s="52">
        <v>0</v>
      </c>
      <c r="KO180" s="52">
        <v>0</v>
      </c>
      <c r="KP180" s="52">
        <v>0</v>
      </c>
      <c r="KQ180" s="52">
        <v>0</v>
      </c>
      <c r="KR180" s="52">
        <v>0</v>
      </c>
      <c r="KS180" s="52">
        <v>0</v>
      </c>
      <c r="KT180" s="52">
        <v>0</v>
      </c>
      <c r="KU180" s="52">
        <v>0</v>
      </c>
      <c r="KV180" s="52">
        <v>0</v>
      </c>
      <c r="KW180" s="52">
        <v>0</v>
      </c>
      <c r="KX180" s="52">
        <v>0</v>
      </c>
      <c r="KY180" s="52">
        <v>0</v>
      </c>
      <c r="KZ180" s="52">
        <v>0</v>
      </c>
      <c r="LA180" s="52" t="e">
        <f>$AV180*2.204623/#REF!*$AP180*Tabelle2[[#This Row],[May 23 NF]]</f>
        <v>#REF!</v>
      </c>
      <c r="LB180" s="52" t="e">
        <f>$AV180*2.204623/#REF!*$AP180*Tabelle2[[#This Row],[Jun 23 NF]]</f>
        <v>#REF!</v>
      </c>
      <c r="LC180" s="52" t="e">
        <f>$AV180*2.204623/#REF!*$AP180*Tabelle2[[#This Row],[Jul 23 NF]]</f>
        <v>#REF!</v>
      </c>
      <c r="LD180" s="52" t="e">
        <f>$AV180*2.204623/#REF!*$AP180*Tabelle2[[#This Row],[Aug 23 NF]]</f>
        <v>#REF!</v>
      </c>
      <c r="LE180" s="52" t="e">
        <f>$AV180*2.204623/#REF!*$AP180*Tabelle2[[#This Row],[Sep 23 NF]]</f>
        <v>#REF!</v>
      </c>
      <c r="LF180" s="52" t="e">
        <f>$AV180*2.204623/#REF!*$AP180*Tabelle2[[#This Row],[Oct 23 NF]]</f>
        <v>#REF!</v>
      </c>
      <c r="LG180" s="52" t="e">
        <f>$AV180*2.204623/#REF!*$AP180*Tabelle2[[#This Row],[Nov 23 NF]]</f>
        <v>#REF!</v>
      </c>
      <c r="LH180" s="52" t="e">
        <f>$AV180*2.204623/#REF!*$AP180*Tabelle2[[#This Row],[Dec 23 NF]]</f>
        <v>#REF!</v>
      </c>
      <c r="LI180" s="52" t="e">
        <f>$AV180*2.204623/#REF!*$AP180*Tabelle2[[#This Row],[Jan 24 NF]]</f>
        <v>#REF!</v>
      </c>
      <c r="LJ180" s="52" t="e">
        <f>$AV180*2.204623/#REF!*$AP180*Tabelle2[[#This Row],[Feb 24 NF]]</f>
        <v>#REF!</v>
      </c>
      <c r="LK180" s="52" t="e">
        <f>$AV180*2.204623/#REF!*$AP180*Tabelle2[[#This Row],[Mar 24 NF]]</f>
        <v>#REF!</v>
      </c>
      <c r="LL180" s="52" t="e">
        <f>$AV180*2.204623/#REF!*$AP180*Tabelle2[[#This Row],[Apr 24 NF]]</f>
        <v>#REF!</v>
      </c>
      <c r="LM180" s="52" t="e">
        <f>$AV180*2.204623/#REF!*$AP180*Tabelle2[[#This Row],[May 24 NF]]</f>
        <v>#REF!</v>
      </c>
      <c r="LN180" s="52" t="e">
        <f>$AV180*2.204623/#REF!*$AP180*Tabelle2[[#This Row],[Jun 24 NF]]</f>
        <v>#REF!</v>
      </c>
      <c r="LO180" s="52" t="e">
        <f>$AV180*2.204623/#REF!*$AP180*Tabelle2[[#This Row],[Jul 24 NF]]</f>
        <v>#REF!</v>
      </c>
      <c r="LP180" s="52" t="e">
        <f>$AV180*2.204623/#REF!*$AP180*Tabelle2[[#This Row],[Aug 24 NF]]</f>
        <v>#REF!</v>
      </c>
      <c r="LQ180" s="52" t="e">
        <f>$AV180*2.204623/#REF!*$AP180*Tabelle2[[#This Row],[Sep 24 NF]]</f>
        <v>#REF!</v>
      </c>
      <c r="LR180" s="52" t="e">
        <f>$AV180*2.204623/#REF!*$AP180*Tabelle2[[#This Row],[Oct 24 NF]]</f>
        <v>#REF!</v>
      </c>
      <c r="LS180" s="52" t="e">
        <f>$AV180*2.204623/#REF!*$AP180*Tabelle2[[#This Row],[Nov 24 NF]]</f>
        <v>#REF!</v>
      </c>
      <c r="LT180" s="52" t="e">
        <f>$AV180*2.204623/#REF!*$AP180*Tabelle2[[#This Row],[Dec 24 NF]]</f>
        <v>#REF!</v>
      </c>
      <c r="LU180" s="198">
        <f>SUM(Tabelle2[[#This Row],[Jan 22 EV]:[Mar 22 EV]])</f>
        <v>0</v>
      </c>
      <c r="LV180" s="198">
        <f>SUM(Tabelle2[[#This Row],[Apr 22 EV]:[Jun 22 EV]])</f>
        <v>0</v>
      </c>
      <c r="LW180" s="198">
        <f>SUM(Tabelle2[[#This Row],[Jul 22 EV]:[Sep 22 EV]])</f>
        <v>0</v>
      </c>
      <c r="LX180" s="198">
        <f>SUM(Tabelle2[[#This Row],[Oct 22 EV]:[Dec 22 EV]])</f>
        <v>0</v>
      </c>
      <c r="LY180" s="198">
        <f>SUM(Tabelle2[[#This Row],[Jan 23 EV]:[Mar 23 EV]])</f>
        <v>0</v>
      </c>
      <c r="LZ180" s="198" t="e">
        <f>SUM(Tabelle2[[#This Row],[Apr 23 EV]:[Jun 23 EV]])</f>
        <v>#REF!</v>
      </c>
      <c r="MA180" s="198" t="e">
        <f>SUM(Tabelle2[[#This Row],[Jul 23 EV]:[Sep 23 EV]])</f>
        <v>#REF!</v>
      </c>
      <c r="MB180" s="198" t="e">
        <f>SUM(Tabelle2[[#This Row],[Oct 23 EV]:[Dec 23 EV]])</f>
        <v>#REF!</v>
      </c>
      <c r="MC180" s="198" t="e">
        <f>SUM(Tabelle2[[#This Row],[Jan 24 EV]:[Mar 24 EV]])</f>
        <v>#REF!</v>
      </c>
      <c r="MD180" s="198" t="e">
        <f>SUM(Tabelle2[[#This Row],[Apr 24 EV]:[Jun 24 EV]])</f>
        <v>#REF!</v>
      </c>
      <c r="ME180" s="198" t="e">
        <f>SUM(Tabelle2[[#This Row],[Jul 24 EV]:[Sep 24 EV]])</f>
        <v>#REF!</v>
      </c>
      <c r="MF180" s="198" t="e">
        <f>SUM(Tabelle2[[#This Row],[Oct 24 EV]:[Dec 24 EV]])</f>
        <v>#REF!</v>
      </c>
      <c r="MG180" s="68">
        <v>0</v>
      </c>
      <c r="MH180" s="68">
        <v>0</v>
      </c>
      <c r="MI180" s="68">
        <v>0</v>
      </c>
      <c r="MJ180" s="68">
        <v>0</v>
      </c>
      <c r="MK180" s="68">
        <v>0</v>
      </c>
      <c r="ML180" s="68">
        <v>0</v>
      </c>
      <c r="MM180" s="68">
        <v>0</v>
      </c>
      <c r="MN180" s="68">
        <v>0</v>
      </c>
      <c r="MO180" s="68">
        <v>0</v>
      </c>
      <c r="MP180" s="98">
        <v>0</v>
      </c>
      <c r="MQ180" s="98" t="e">
        <f>$AS180*2.204623/#REF!*$AP180*HU180</f>
        <v>#REF!</v>
      </c>
      <c r="MR180" s="98" t="e">
        <f>$AT180*2.204623/#REF!*$AP180*HV180</f>
        <v>#REF!</v>
      </c>
      <c r="MS180" s="98">
        <v>0</v>
      </c>
      <c r="MT180" s="98">
        <v>0</v>
      </c>
      <c r="MU180" s="98">
        <v>0</v>
      </c>
      <c r="MV180" s="98">
        <f>SUM(Tabelle2[[#This Row],[Jan 22 EV]:[Dec 22 EV]])</f>
        <v>0</v>
      </c>
      <c r="MW180" s="98" t="e">
        <f>SUM(Tabelle2[[#This Row],[Jan 23 EV]:[Dec 23 EV]])</f>
        <v>#REF!</v>
      </c>
      <c r="MX180" s="98" t="e">
        <f>SUM(Tabelle2[[#This Row],[Jan 24 EV]:[Dec 24 EV]])</f>
        <v>#REF!</v>
      </c>
      <c r="MY180" s="98">
        <f t="shared" si="139"/>
        <v>0</v>
      </c>
      <c r="MZ180" s="98">
        <f t="shared" si="140"/>
        <v>0</v>
      </c>
      <c r="NA180" s="98">
        <f t="shared" si="141"/>
        <v>0</v>
      </c>
      <c r="NB180" s="98">
        <f t="shared" si="142"/>
        <v>0</v>
      </c>
      <c r="NC180" s="52">
        <v>0</v>
      </c>
      <c r="ND180" s="52">
        <v>0</v>
      </c>
      <c r="NE180" s="52">
        <v>0</v>
      </c>
      <c r="NF180" s="52">
        <v>0</v>
      </c>
      <c r="NG180" s="52">
        <v>0</v>
      </c>
      <c r="NH180" s="52">
        <v>0</v>
      </c>
      <c r="NI180" s="52">
        <v>0</v>
      </c>
      <c r="NJ180" s="52">
        <v>0</v>
      </c>
      <c r="NK180" s="52">
        <v>0</v>
      </c>
      <c r="NL180" s="52">
        <v>0</v>
      </c>
      <c r="NM180" s="52">
        <v>0</v>
      </c>
      <c r="NN180" s="52">
        <v>0</v>
      </c>
      <c r="NO180" s="198">
        <f t="shared" ref="NO180:NO243" si="146">SUM(NC180:NE180)</f>
        <v>0</v>
      </c>
      <c r="NP180" s="198">
        <f t="shared" ref="NP180:NP243" si="147">SUM(NF180:NH180)</f>
        <v>0</v>
      </c>
      <c r="NQ180" s="198">
        <f t="shared" ref="NQ180:NQ243" si="148">SUM(NI180:NK180)</f>
        <v>0</v>
      </c>
      <c r="NR180" s="198">
        <f t="shared" ref="NR180:NR243" si="149">SUM(NL180:NN180)</f>
        <v>0</v>
      </c>
      <c r="NS180" s="198">
        <f t="shared" ref="NS180:NS243" si="150">SUM(NC180:NN180)</f>
        <v>0</v>
      </c>
      <c r="NT180" s="198">
        <v>0</v>
      </c>
      <c r="NU180" s="198">
        <v>0</v>
      </c>
      <c r="NV180" s="198">
        <v>0</v>
      </c>
      <c r="NW180" s="198">
        <v>0</v>
      </c>
      <c r="NX180" s="198">
        <v>0</v>
      </c>
      <c r="NY180" s="198">
        <v>0</v>
      </c>
      <c r="NZ180" s="198">
        <v>0</v>
      </c>
      <c r="OA180" s="198">
        <v>0</v>
      </c>
      <c r="OB180" s="198">
        <v>0</v>
      </c>
      <c r="OC180" s="198">
        <v>0</v>
      </c>
      <c r="OD180" s="198">
        <v>0</v>
      </c>
      <c r="OE180" s="198">
        <v>0</v>
      </c>
      <c r="OF180" s="198">
        <f>SUM(Tabelle2[[#This Row],[Jan 23 B EV]:[Mar 23 B EV]])</f>
        <v>0</v>
      </c>
      <c r="OG180" s="198">
        <f>SUM(Tabelle2[[#This Row],[Apr 23 B EV]:[Jun 23 B EV]])</f>
        <v>0</v>
      </c>
      <c r="OH180" s="198">
        <f>SUM(Tabelle2[[#This Row],[Jul 23 B EV]:[Sep 23 B EV]])</f>
        <v>0</v>
      </c>
      <c r="OI180" s="198">
        <f>SUM(Tabelle2[[#This Row],[Oct 23 B EV]:[Dec 23 B EV]])</f>
        <v>0</v>
      </c>
      <c r="OJ180" s="198">
        <f>SUM(Tabelle2[[#This Row],[Jan 23 B EV]:[Dec 23 B EV]])</f>
        <v>0</v>
      </c>
      <c r="OK180" s="68"/>
      <c r="OL180" s="68"/>
      <c r="OM180" s="43" t="s">
        <v>973</v>
      </c>
      <c r="ON180" s="43">
        <v>0</v>
      </c>
      <c r="OO180" s="43">
        <v>0</v>
      </c>
      <c r="OP180" s="43">
        <v>0</v>
      </c>
      <c r="OQ180" s="68"/>
      <c r="OR180" s="68"/>
      <c r="OS180" s="68"/>
      <c r="OT180" s="68"/>
      <c r="OU180" s="68"/>
      <c r="OV180" s="68"/>
      <c r="OW180" s="68"/>
      <c r="OX180" s="198">
        <v>0</v>
      </c>
      <c r="OY180" s="198">
        <v>0</v>
      </c>
      <c r="OZ180" s="198">
        <v>0</v>
      </c>
      <c r="PA180" s="198">
        <v>0</v>
      </c>
      <c r="PB180" s="353">
        <v>0</v>
      </c>
      <c r="PC180" s="49" t="s">
        <v>57</v>
      </c>
      <c r="PD180" s="341" t="s">
        <v>162</v>
      </c>
      <c r="PE180" s="3" t="s">
        <v>159</v>
      </c>
      <c r="PF180" s="341" t="s">
        <v>184</v>
      </c>
      <c r="PG180" s="342">
        <v>0</v>
      </c>
      <c r="PH180" s="341">
        <v>0</v>
      </c>
      <c r="PI180" s="30">
        <v>1</v>
      </c>
      <c r="PJ180" s="30" t="s">
        <v>184</v>
      </c>
      <c r="PK180" s="30">
        <v>0</v>
      </c>
      <c r="PL180" s="30"/>
      <c r="PM180" s="334"/>
      <c r="PN180" s="341">
        <v>0</v>
      </c>
      <c r="PO180" s="334" t="s">
        <v>43</v>
      </c>
      <c r="PP180" s="200">
        <v>1853.1784943461187</v>
      </c>
      <c r="PQ180" s="56">
        <v>1679.5846313274626</v>
      </c>
      <c r="PR180" s="56">
        <v>1794.9232968607714</v>
      </c>
      <c r="PS180" s="56">
        <v>1785.9007771451679</v>
      </c>
      <c r="PT180" s="200">
        <v>1412.4560199401053</v>
      </c>
      <c r="PU180" s="200">
        <v>1420.766332400392</v>
      </c>
      <c r="PV180" s="200">
        <v>0</v>
      </c>
      <c r="PW180" s="200">
        <v>0</v>
      </c>
      <c r="PX180" s="200" t="e">
        <f>IF($PI180=1,SUMIF(#REF!,$PF180,#REF!),SUMIF(#REF!,$PJ180,#REF!))</f>
        <v>#REF!</v>
      </c>
      <c r="PY180" s="200" t="e">
        <f>IF($PI180=1,SUMIF(#REF!,$PF180,#REF!),SUMIF(#REF!,$PJ180,#REF!))</f>
        <v>#REF!</v>
      </c>
      <c r="PZ180" s="200" t="e">
        <f>IF($PI180=1,SUMIF(#REF!,$PF180,#REF!),SUMIF(#REF!,$PJ180,#REF!))</f>
        <v>#REF!</v>
      </c>
      <c r="QA180" s="200" t="e">
        <f>IF($PI180=1,SUMIF(#REF!,$PF180,#REF!),SUMIF(#REF!,$PJ180,#REF!))</f>
        <v>#REF!</v>
      </c>
      <c r="QB180" s="200" t="e">
        <f>IF($PI180=1,SUMIF(#REF!,$PF180,#REF!),SUMIF(#REF!,$PJ180,#REF!))</f>
        <v>#REF!</v>
      </c>
      <c r="QC180" s="200" t="e">
        <f>IF($PI180=1,SUMIF(#REF!,$PF180,#REF!),SUMIF(#REF!,$PJ180,#REF!))</f>
        <v>#REF!</v>
      </c>
      <c r="QD180" s="57">
        <f t="shared" si="143"/>
        <v>2.2506434059787996</v>
      </c>
      <c r="QE180" s="57">
        <f t="shared" si="144"/>
        <v>2.4051972177934342</v>
      </c>
      <c r="QF180" s="57">
        <f t="shared" si="138"/>
        <v>2.3931070413745252</v>
      </c>
      <c r="QG180" s="57">
        <f t="shared" si="145"/>
        <v>1.8926910667197412</v>
      </c>
      <c r="QH180" s="57">
        <f t="shared" si="131"/>
        <v>1.9038268854165252</v>
      </c>
      <c r="QI180" s="57">
        <f t="shared" si="132"/>
        <v>0</v>
      </c>
      <c r="QJ180" s="57">
        <f>IF(Tabelle2[[#This Row],[Index and Premium Usage]]=1,($AW180*(1+$AZ180))*(PW180*(1+$PG180)+$PH180)/1000,($AW180*(1+$AZ180))*(PW180*(1+$PG180)+$PK180)/1000)</f>
        <v>0</v>
      </c>
      <c r="QK180" s="57" t="e">
        <f>IF($PI180=1,($AW180*(1+$AY180))*(PX180*(1+$PG180)+$PH180)/1000,($AW180*(1+$AZ180))*(PX180*(1+$PG180)+$PK180+Tabelle2[[#This Row],[Premium VW 2023]])/1000)</f>
        <v>#REF!</v>
      </c>
      <c r="QL180" s="57" t="e">
        <f t="shared" si="133"/>
        <v>#REF!</v>
      </c>
      <c r="QM180" s="57" t="e">
        <f t="shared" si="134"/>
        <v>#REF!</v>
      </c>
      <c r="QN180" s="57" t="e">
        <f t="shared" si="135"/>
        <v>#REF!</v>
      </c>
      <c r="QO180" s="57" t="e">
        <f t="shared" si="136"/>
        <v>#REF!</v>
      </c>
      <c r="QP180" s="57" t="e">
        <f t="shared" si="137"/>
        <v>#REF!</v>
      </c>
    </row>
    <row r="181" spans="1:458" ht="15" customHeight="1">
      <c r="A181" s="94" t="s">
        <v>900</v>
      </c>
      <c r="B181" s="94" t="s">
        <v>87</v>
      </c>
      <c r="C181" s="94" t="s">
        <v>1553</v>
      </c>
      <c r="D181" s="2" t="s">
        <v>108</v>
      </c>
      <c r="E181" s="173" t="s">
        <v>304</v>
      </c>
      <c r="F181" s="2" t="s">
        <v>304</v>
      </c>
      <c r="G181" s="2" t="s">
        <v>304</v>
      </c>
      <c r="H181" s="2" t="s">
        <v>1557</v>
      </c>
      <c r="I181" s="188" t="s">
        <v>102</v>
      </c>
      <c r="J181" s="2" t="s">
        <v>367</v>
      </c>
      <c r="K181" s="94" t="s">
        <v>41</v>
      </c>
      <c r="L181" s="94" t="s">
        <v>1137</v>
      </c>
      <c r="M181" s="2" t="s">
        <v>599</v>
      </c>
      <c r="N181" s="64"/>
      <c r="O181" s="64"/>
      <c r="P181" s="65"/>
      <c r="Q181" s="2"/>
      <c r="R181" s="63"/>
      <c r="S181" s="63"/>
      <c r="T181" s="94" t="s">
        <v>1282</v>
      </c>
      <c r="U181" s="63" t="s">
        <v>38</v>
      </c>
      <c r="V181" s="63"/>
      <c r="W181" s="63"/>
      <c r="X181" s="94"/>
      <c r="Y181" s="63" t="s">
        <v>235</v>
      </c>
      <c r="Z181" s="94" t="s">
        <v>261</v>
      </c>
      <c r="AA181" s="69" t="s">
        <v>600</v>
      </c>
      <c r="AB181" s="64"/>
      <c r="AC181" s="64"/>
      <c r="AD181" s="63"/>
      <c r="AE181" s="63"/>
      <c r="AF181" s="63" t="s">
        <v>119</v>
      </c>
      <c r="AG181" s="2"/>
      <c r="AH181" s="2"/>
      <c r="AI181" s="2"/>
      <c r="AJ181" s="63" t="s">
        <v>120</v>
      </c>
      <c r="AK181" s="66"/>
      <c r="AL181" s="67"/>
      <c r="AM181" s="67"/>
      <c r="AN181" s="67"/>
      <c r="AO181" s="67"/>
      <c r="AP181" s="67">
        <v>1</v>
      </c>
      <c r="AQ181" s="42"/>
      <c r="AR181" s="37">
        <v>0.7</v>
      </c>
      <c r="AS181" s="67">
        <v>0.7</v>
      </c>
      <c r="AT181" s="67">
        <v>0.7</v>
      </c>
      <c r="AU181" s="67">
        <v>0.7</v>
      </c>
      <c r="AV181" s="67">
        <v>0.7</v>
      </c>
      <c r="AW181" s="33">
        <v>0.7</v>
      </c>
      <c r="AX181" s="193"/>
      <c r="AY181" s="36">
        <v>0</v>
      </c>
      <c r="AZ181" s="36">
        <v>0</v>
      </c>
      <c r="BA181" s="97">
        <v>0</v>
      </c>
      <c r="BB181" s="97">
        <v>0</v>
      </c>
      <c r="BC181" s="97">
        <v>0</v>
      </c>
      <c r="BD181" s="97">
        <v>0</v>
      </c>
      <c r="BE181" s="133">
        <v>0</v>
      </c>
      <c r="BF181" s="133">
        <v>0</v>
      </c>
      <c r="BG181" s="133">
        <v>0</v>
      </c>
      <c r="BH181" s="133">
        <v>0</v>
      </c>
      <c r="BI181" s="133">
        <v>0</v>
      </c>
      <c r="BJ181" s="133">
        <v>0</v>
      </c>
      <c r="BK181" s="133">
        <v>0</v>
      </c>
      <c r="BL181" s="133">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5">
        <f>SUM(Tabelle2[[#This Row],[Jan 22 CF]:[Mar 22 CF]])</f>
        <v>0</v>
      </c>
      <c r="CL181" s="95">
        <f>SUM(Tabelle2[[#This Row],[Apr 22 CF]:[Jun 22 CF]])</f>
        <v>0</v>
      </c>
      <c r="CM181" s="95">
        <f>SUM(Tabelle2[[#This Row],[Jul 22 CF]:[Sep 22 CF]])</f>
        <v>0</v>
      </c>
      <c r="CN181" s="95">
        <f>SUM(Tabelle2[[#This Row],[Oct 22 CF]:[Dec 22 CF]])</f>
        <v>0</v>
      </c>
      <c r="CO181" s="95">
        <f>SUM(Tabelle2[[#This Row],[Jan 23 CF]:[Mar 23 CF]])</f>
        <v>0</v>
      </c>
      <c r="CP181" s="95">
        <f>SUM(Tabelle2[[#This Row],[Apr 23 CF]:[Jun 23 CF]])</f>
        <v>0</v>
      </c>
      <c r="CQ181" s="95">
        <f>SUM(Tabelle2[[#This Row],[Jul 23 CF]:[Sep 23 CF]])</f>
        <v>0</v>
      </c>
      <c r="CR181" s="95">
        <f>SUM(Tabelle2[[#This Row],[Oct 23 CF]:[Dec 23 CF]])</f>
        <v>0</v>
      </c>
      <c r="CS181" s="95">
        <f>SUM(Tabelle2[[#This Row],[Jan 24 CF]:[Mar 24 CF]])</f>
        <v>0</v>
      </c>
      <c r="CT181" s="95">
        <f>SUM(Tabelle2[[#This Row],[Apr 24 CF]:[Jun 24 CF]])</f>
        <v>0</v>
      </c>
      <c r="CU181" s="95">
        <f>SUM(Tabelle2[[#This Row],[Jul 24 CF]:[Sep 24 CF]])</f>
        <v>0</v>
      </c>
      <c r="CV181" s="95">
        <f>SUM(Tabelle2[[#This Row],[Oct 24 CF]:[Dec 24 CF]])</f>
        <v>0</v>
      </c>
      <c r="CW181" s="98">
        <v>0</v>
      </c>
      <c r="CX181" s="275">
        <v>0</v>
      </c>
      <c r="CY181" s="98">
        <v>0</v>
      </c>
      <c r="CZ181" s="52">
        <v>0</v>
      </c>
      <c r="DA181" s="52">
        <f>SUM(Tabelle2[[#This Row],[Jan 22 CF]:[Dec 22 CF]])</f>
        <v>0</v>
      </c>
      <c r="DB181" s="98">
        <f>SUM(Tabelle2[[#This Row],[Jan 23 CF]:[Dec 23 CF]])</f>
        <v>0</v>
      </c>
      <c r="DC181" s="98">
        <f>SUM(Tabelle2[[#This Row],[Jan 24 CF]:[Dec 24 CF]])</f>
        <v>0</v>
      </c>
      <c r="DD181" s="98">
        <v>0</v>
      </c>
      <c r="DE181" s="98">
        <v>0</v>
      </c>
      <c r="DF181" s="98">
        <v>0</v>
      </c>
      <c r="DG181" s="98">
        <v>0</v>
      </c>
      <c r="DH181" s="98">
        <v>0</v>
      </c>
      <c r="DI181" s="98">
        <v>0</v>
      </c>
      <c r="DJ181" s="98">
        <v>0</v>
      </c>
      <c r="DK181" s="98">
        <v>0</v>
      </c>
      <c r="DL181" s="98">
        <v>0</v>
      </c>
      <c r="DM181" s="98">
        <v>0</v>
      </c>
      <c r="DN181" s="95"/>
      <c r="DO181" s="95"/>
      <c r="DP181" s="226">
        <v>0.95</v>
      </c>
      <c r="DQ181" s="226">
        <v>0.92500000000000004</v>
      </c>
      <c r="DR181" s="226">
        <v>0.8</v>
      </c>
      <c r="DS181" s="226">
        <v>0.85</v>
      </c>
      <c r="DT181" s="226">
        <v>0.9</v>
      </c>
      <c r="DU181" s="226">
        <v>0.9</v>
      </c>
      <c r="DV181" s="226">
        <v>0.9</v>
      </c>
      <c r="DW181" s="226">
        <v>0.9</v>
      </c>
      <c r="DX181" s="226">
        <v>0.9</v>
      </c>
      <c r="DY181" s="226">
        <v>0.9</v>
      </c>
      <c r="DZ181" s="226">
        <v>0.9</v>
      </c>
      <c r="EA181" s="226">
        <v>0.88</v>
      </c>
      <c r="EB181" s="226">
        <v>0.9</v>
      </c>
      <c r="EC181" s="226">
        <v>0.93</v>
      </c>
      <c r="ED181" s="226">
        <v>0.93</v>
      </c>
      <c r="EE181" s="226">
        <v>0.9</v>
      </c>
      <c r="EF181" s="316">
        <v>0.9</v>
      </c>
      <c r="EG181" s="316">
        <v>0.9</v>
      </c>
      <c r="EH181" s="316">
        <v>0.9</v>
      </c>
      <c r="EI181" s="226">
        <v>0.95</v>
      </c>
      <c r="EJ181" s="226">
        <v>0.95</v>
      </c>
      <c r="EK181" s="226">
        <v>0.95</v>
      </c>
      <c r="EL181" s="226">
        <v>0.97499999999999998</v>
      </c>
      <c r="EM181" s="226">
        <v>0.95</v>
      </c>
      <c r="EN181" s="226">
        <v>0.9</v>
      </c>
      <c r="EO181" s="226">
        <v>0.9</v>
      </c>
      <c r="EP181" s="226">
        <v>0.9</v>
      </c>
      <c r="EQ181" s="226">
        <v>0.9</v>
      </c>
      <c r="ER181" s="226">
        <v>0.9</v>
      </c>
      <c r="ES181" s="226">
        <v>0.9</v>
      </c>
      <c r="ET181" s="226">
        <v>0.9</v>
      </c>
      <c r="EU181" s="226">
        <v>0.9</v>
      </c>
      <c r="EV181" s="226">
        <v>0.9</v>
      </c>
      <c r="EW181" s="226">
        <v>0.9</v>
      </c>
      <c r="EX181" s="226">
        <v>0.9</v>
      </c>
      <c r="EY181" s="226">
        <v>0.9</v>
      </c>
      <c r="EZ181" s="316">
        <v>0.9</v>
      </c>
      <c r="FA181" s="226">
        <v>0.9</v>
      </c>
      <c r="FB181" s="226">
        <v>0.85</v>
      </c>
      <c r="FC181" s="226">
        <v>0.85</v>
      </c>
      <c r="FD181" s="226">
        <v>0.85</v>
      </c>
      <c r="FE181" s="226">
        <v>0.85</v>
      </c>
      <c r="FF181" s="226">
        <v>0.85</v>
      </c>
      <c r="FG181" s="226">
        <v>0.85</v>
      </c>
      <c r="FH181" s="226">
        <v>0.85</v>
      </c>
      <c r="FI181" s="226">
        <v>0.85</v>
      </c>
      <c r="FJ181" s="226">
        <v>0.85</v>
      </c>
      <c r="FK181" s="226">
        <v>0.85</v>
      </c>
      <c r="FL181" s="226">
        <v>0.85</v>
      </c>
      <c r="FM181" s="195">
        <f t="shared" si="114"/>
        <v>0</v>
      </c>
      <c r="FN181" s="195">
        <f t="shared" si="115"/>
        <v>0</v>
      </c>
      <c r="FO181" s="195">
        <f t="shared" si="116"/>
        <v>0</v>
      </c>
      <c r="FP181" s="195">
        <f t="shared" si="117"/>
        <v>0</v>
      </c>
      <c r="FQ181" s="195">
        <f t="shared" si="118"/>
        <v>0</v>
      </c>
      <c r="FR181" s="195">
        <f t="shared" si="119"/>
        <v>0</v>
      </c>
      <c r="FS181" s="195">
        <f t="shared" si="120"/>
        <v>0</v>
      </c>
      <c r="FT181" s="95">
        <f t="shared" si="121"/>
        <v>0</v>
      </c>
      <c r="FU181" s="95">
        <f t="shared" si="122"/>
        <v>0</v>
      </c>
      <c r="FV181" s="95">
        <f t="shared" si="123"/>
        <v>0</v>
      </c>
      <c r="FW181" s="95">
        <f t="shared" si="124"/>
        <v>0</v>
      </c>
      <c r="FX181" s="95">
        <f t="shared" si="125"/>
        <v>0</v>
      </c>
      <c r="FY181" s="95">
        <f t="shared" si="126"/>
        <v>0</v>
      </c>
      <c r="FZ181" s="95">
        <f t="shared" si="127"/>
        <v>0</v>
      </c>
      <c r="GA181" s="95">
        <f t="shared" ref="GA181:GA244" si="151">BO181</f>
        <v>0</v>
      </c>
      <c r="GB181" s="95">
        <f t="shared" ref="GB181:GB244" si="152">BP181</f>
        <v>0</v>
      </c>
      <c r="GC181" s="95">
        <f t="shared" ref="GC181:GC244" si="153">BQ181</f>
        <v>0</v>
      </c>
      <c r="GD181" s="95">
        <f t="shared" ref="GD181:GD244" si="154">BR181</f>
        <v>0</v>
      </c>
      <c r="GE181" s="95">
        <f t="shared" ref="GE181:GE244" si="155">BS181</f>
        <v>0</v>
      </c>
      <c r="GF181" s="95">
        <f t="shared" ref="GF181:GF244" si="156">BT181</f>
        <v>0</v>
      </c>
      <c r="GG181" s="95">
        <f t="shared" ref="GG181:GG244" si="157">BU181</f>
        <v>0</v>
      </c>
      <c r="GH181" s="95">
        <f t="shared" si="128"/>
        <v>0</v>
      </c>
      <c r="GI181" s="95">
        <f>BW181*Tabelle2[[#This Row],[Nov 2023 AF]]</f>
        <v>0</v>
      </c>
      <c r="GJ181" s="95">
        <f>BX181*Tabelle2[[#This Row],[Dec 2023 AF]]</f>
        <v>0</v>
      </c>
      <c r="GK181" s="95">
        <f>BY181*Tabelle2[[#This Row],[Jan 2024 AF]]</f>
        <v>0</v>
      </c>
      <c r="GL181" s="95">
        <f>BZ181*Tabelle2[[#This Row],[Feb 2024 AF]]</f>
        <v>0</v>
      </c>
      <c r="GM181" s="95">
        <f>CA181*Tabelle2[[#This Row],[Mar 2024 AF]]</f>
        <v>0</v>
      </c>
      <c r="GN181" s="95">
        <f>CB181*Tabelle2[[#This Row],[Apr 2024 AF]]</f>
        <v>0</v>
      </c>
      <c r="GO181" s="95">
        <f>CC181*Tabelle2[[#This Row],[May 2024 AF]]</f>
        <v>0</v>
      </c>
      <c r="GP181" s="95">
        <f>CD181*Tabelle2[[#This Row],[Jun 2024 AF]]</f>
        <v>0</v>
      </c>
      <c r="GQ181" s="95">
        <f>CE181*Tabelle2[[#This Row],[Jul 2024 AF]]</f>
        <v>0</v>
      </c>
      <c r="GR181" s="95">
        <f>CF181*Tabelle2[[#This Row],[Aug 2024 AF]]</f>
        <v>0</v>
      </c>
      <c r="GS181" s="95">
        <f>CG181*Tabelle2[[#This Row],[Sep 2024 AF]]</f>
        <v>0</v>
      </c>
      <c r="GT181" s="95">
        <f>CH181*Tabelle2[[#This Row],[Oct 2024 AF]]</f>
        <v>0</v>
      </c>
      <c r="GU181" s="95">
        <f>CI181*Tabelle2[[#This Row],[Nov 2024 AF]]</f>
        <v>0</v>
      </c>
      <c r="GV181" s="95">
        <f>CJ181*Tabelle2[[#This Row],[Dec 2024 AF]]</f>
        <v>0</v>
      </c>
      <c r="GW181" s="95">
        <f>SUM(Tabelle2[[#This Row],[Jan 22 NF]:[Mar 22 NF]])</f>
        <v>0</v>
      </c>
      <c r="GX181" s="95">
        <f>SUM(Tabelle2[[#This Row],[Apr 22 NF]:[Jun 22 NF]])</f>
        <v>0</v>
      </c>
      <c r="GY181" s="95">
        <f>SUM(Tabelle2[[#This Row],[Jul 22 NF]:[Sep 22 NF]])</f>
        <v>0</v>
      </c>
      <c r="GZ181" s="95">
        <f>SUM(Tabelle2[[#This Row],[Oct 22 NF]:[Dec 22 NF]])</f>
        <v>0</v>
      </c>
      <c r="HA181" s="98">
        <f>SUM(Tabelle2[[#This Row],[Jan 23 NF]:[Mar 23 NF]])</f>
        <v>0</v>
      </c>
      <c r="HB181" s="98">
        <f>SUM(Tabelle2[[#This Row],[Apr 23 NF]:[Jun 23 NF]])</f>
        <v>0</v>
      </c>
      <c r="HC181" s="98">
        <f>SUM(Tabelle2[[#This Row],[Jul 23 NF]:[Sep 23 NF]])</f>
        <v>0</v>
      </c>
      <c r="HD181" s="98">
        <f>SUM(Tabelle2[[#This Row],[Oct 23 NF]:[Dec 23 NF]])</f>
        <v>0</v>
      </c>
      <c r="HE181" s="95">
        <f>SUM(Tabelle2[[#This Row],[Jan 24 NF]:[Mar 24 NF]])</f>
        <v>0</v>
      </c>
      <c r="HF181" s="98">
        <f>SUM(Tabelle2[[#This Row],[Apr 24 NF]:[Jun 24 NF]])</f>
        <v>0</v>
      </c>
      <c r="HG181" s="98">
        <f>SUM(Tabelle2[[#This Row],[Jul 24 NF]:[Sep 24 NF]])</f>
        <v>0</v>
      </c>
      <c r="HH181" s="98">
        <f>SUM(Tabelle2[[#This Row],[Oct 24 NF]:[Dec 24 NF]])</f>
        <v>0</v>
      </c>
      <c r="HI181" s="95">
        <v>0</v>
      </c>
      <c r="HJ181" s="95">
        <v>0</v>
      </c>
      <c r="HK181" s="95">
        <v>0</v>
      </c>
      <c r="HL181" s="95">
        <v>0</v>
      </c>
      <c r="HM181" s="95">
        <v>0</v>
      </c>
      <c r="HN181" s="95">
        <v>0</v>
      </c>
      <c r="HO181" s="95">
        <v>0</v>
      </c>
      <c r="HP181" s="95">
        <v>0</v>
      </c>
      <c r="HQ181" s="95">
        <v>0</v>
      </c>
      <c r="HR181" s="95">
        <v>0</v>
      </c>
      <c r="HS181" s="95">
        <v>0</v>
      </c>
      <c r="HT181" s="95">
        <v>0</v>
      </c>
      <c r="HU181" s="95">
        <v>0</v>
      </c>
      <c r="HV181" s="98">
        <v>0</v>
      </c>
      <c r="HW181" s="98">
        <v>0</v>
      </c>
      <c r="HX181" s="98">
        <v>0</v>
      </c>
      <c r="HY181" s="98">
        <v>0</v>
      </c>
      <c r="HZ181" s="98">
        <f>SUM(Tabelle2[[#This Row],[Jan 22 NF]:[Dec 22 NF]])</f>
        <v>0</v>
      </c>
      <c r="IA181" s="98">
        <f>SUM(Tabelle2[[#This Row],[Jan 23 NF]:[Dec 23 NF]])</f>
        <v>0</v>
      </c>
      <c r="IB181" s="98">
        <f>SUM(Tabelle2[[#This Row],[Jan 24 NF]:[Dec 24 NF]])</f>
        <v>0</v>
      </c>
      <c r="IC181" s="98">
        <f>IFERROR(Tabelle2[[#This Row],[2025 CF]]*Tabelle2[[#This Row],[2025 AF]],0)</f>
        <v>0</v>
      </c>
      <c r="ID181" s="98">
        <f>IFERROR(Tabelle2[[#This Row],[2026 CF]]*Tabelle2[[#This Row],[2026 AF]],0)</f>
        <v>0</v>
      </c>
      <c r="IE181" s="98">
        <f>IFERROR(Tabelle2[[#This Row],[2027 CF]]*Tabelle2[[#This Row],[2027 AF]],0)</f>
        <v>0</v>
      </c>
      <c r="IF181" s="98">
        <f>IFERROR(Tabelle2[[#This Row],[2028 CF]]*Tabelle2[[#This Row],[2028 AF]],0)</f>
        <v>0</v>
      </c>
      <c r="IG181" s="98">
        <f>IFERROR(Tabelle2[[#This Row],[2029 CF]]*Tabelle2[[#This Row],[2029 AF]],0)</f>
        <v>0</v>
      </c>
      <c r="IH181" s="98">
        <f>IFERROR(Tabelle2[[#This Row],[2030 CF]]*Tabelle2[[#This Row],[2030 AF]],0)</f>
        <v>0</v>
      </c>
      <c r="II181" s="98">
        <f>IFERROR(Tabelle2[[#This Row],[2031 CF]]*Tabelle2[[#This Row],[2031 AF]],0)</f>
        <v>0</v>
      </c>
      <c r="IJ181" s="98">
        <f>IFERROR(Tabelle2[[#This Row],[2032 CF]]*Tabelle2[[#This Row],[2032 AF]],0)</f>
        <v>0</v>
      </c>
      <c r="IK181" s="98">
        <f>IFERROR(Tabelle2[[#This Row],[2033 CF]]*Tabelle2[[#This Row],[2033 AF]],0)</f>
        <v>0</v>
      </c>
      <c r="IL181" s="98">
        <f>IFERROR(Tabelle2[[#This Row],[2034 CF]]*Tabelle2[[#This Row],[2034 AF]],0)</f>
        <v>0</v>
      </c>
      <c r="IM181" s="98">
        <f>IFERROR(Tabelle2[[#This Row],[2035 CF]]*Tabelle2[[#This Row],[2035 AF]],0)</f>
        <v>0</v>
      </c>
      <c r="IN181" s="51">
        <v>0</v>
      </c>
      <c r="IO181" s="51">
        <v>0</v>
      </c>
      <c r="IP181" s="51">
        <v>0</v>
      </c>
      <c r="IQ181" s="51">
        <v>0</v>
      </c>
      <c r="IR181" s="51">
        <v>0</v>
      </c>
      <c r="IS181" s="51">
        <v>0</v>
      </c>
      <c r="IT181" s="51">
        <v>0</v>
      </c>
      <c r="IU181" s="51">
        <v>0</v>
      </c>
      <c r="IV181" s="51">
        <v>0</v>
      </c>
      <c r="IW181" s="51">
        <v>0</v>
      </c>
      <c r="IX181" s="51">
        <v>0</v>
      </c>
      <c r="IY181" s="51">
        <v>0</v>
      </c>
      <c r="IZ181" s="199">
        <v>0</v>
      </c>
      <c r="JA181" s="199">
        <v>0</v>
      </c>
      <c r="JB181" s="199">
        <v>0</v>
      </c>
      <c r="JC181" s="199">
        <v>0</v>
      </c>
      <c r="JD181" s="199">
        <v>0</v>
      </c>
      <c r="JE181" s="196">
        <v>0</v>
      </c>
      <c r="JF181" s="196">
        <v>0</v>
      </c>
      <c r="JG181" s="196">
        <v>0</v>
      </c>
      <c r="JH181" s="196">
        <v>0</v>
      </c>
      <c r="JI181" s="196">
        <v>0</v>
      </c>
      <c r="JJ181" s="196">
        <v>0</v>
      </c>
      <c r="JK181" s="196">
        <v>0</v>
      </c>
      <c r="JL181" s="196">
        <v>0</v>
      </c>
      <c r="JM181" s="196">
        <v>0</v>
      </c>
      <c r="JN181" s="196">
        <v>0</v>
      </c>
      <c r="JO181" s="196">
        <v>0</v>
      </c>
      <c r="JP181" s="196">
        <v>0</v>
      </c>
      <c r="JQ181" s="196">
        <f>SUM(Tabelle2[[#This Row],[Jan-23B]:[Mar-23B]])</f>
        <v>0</v>
      </c>
      <c r="JR181" s="196">
        <f>SUM(Tabelle2[[#This Row],[Apr-23B]:[Jun-23B]])</f>
        <v>0</v>
      </c>
      <c r="JS181" s="196">
        <f>SUM(Tabelle2[[#This Row],[Jul-23B]:[Sep-23B]])</f>
        <v>0</v>
      </c>
      <c r="JT181" s="196">
        <f>SUM(Tabelle2[[#This Row],[Oct-23B]:[Dec-23B]])</f>
        <v>0</v>
      </c>
      <c r="JU181" s="196">
        <f>SUM(Tabelle2[[#This Row],[1Q23 B1]:[4Q23 B]])</f>
        <v>0</v>
      </c>
      <c r="JV181" s="196">
        <v>0</v>
      </c>
      <c r="JW181" s="196">
        <v>0</v>
      </c>
      <c r="JX181" s="196">
        <v>0</v>
      </c>
      <c r="JY181" s="196">
        <v>0</v>
      </c>
      <c r="JZ181" s="196">
        <v>0</v>
      </c>
      <c r="KA181" s="196">
        <v>0</v>
      </c>
      <c r="KB181" s="196">
        <v>0</v>
      </c>
      <c r="KC181" s="196">
        <v>0</v>
      </c>
      <c r="KD181" s="196">
        <v>0</v>
      </c>
      <c r="KE181" s="196">
        <v>0</v>
      </c>
      <c r="KF181" s="196" t="str">
        <f>IF(SUM(Tabelle2[[#This Row],[2018 NF]:[2028 NF]],Tabelle2[[#This Row],[2023 B]])&gt;0,"yes","no")</f>
        <v>no</v>
      </c>
      <c r="KG181" s="196">
        <f>IFERROR(INDEX(Tabelle2[[#Headers],[2005 NF]:[2034 NF]],MATCH(TRUE,INDEX(Tabelle2[[#This Row],[2005 NF]:[2034 NF]]&gt;1000,),0)),0)</f>
        <v>0</v>
      </c>
      <c r="KH181" s="196">
        <f>IFERROR(LOOKUP(2,1/(Tabelle2[[#This Row],[2005 NF]:[2035 NF]]&gt;1000),Tabelle2[[#Headers],[2005 NF]:[2035 NF]]),0)</f>
        <v>0</v>
      </c>
      <c r="KI181" s="196">
        <f>SUM(Tabelle2[[#This Row],[Jan 23 NF]:[Mar 23 NF]])</f>
        <v>0</v>
      </c>
      <c r="KJ181" s="196">
        <f>SUM(Tabelle2[[#This Row],[Jan-23B]:[Mar-23B]])</f>
        <v>0</v>
      </c>
      <c r="KK181" s="52">
        <v>0</v>
      </c>
      <c r="KL181" s="52">
        <v>0</v>
      </c>
      <c r="KM181" s="52">
        <v>0</v>
      </c>
      <c r="KN181" s="52">
        <v>0</v>
      </c>
      <c r="KO181" s="52">
        <v>0</v>
      </c>
      <c r="KP181" s="52">
        <v>0</v>
      </c>
      <c r="KQ181" s="52">
        <v>0</v>
      </c>
      <c r="KR181" s="52">
        <v>0</v>
      </c>
      <c r="KS181" s="52">
        <v>0</v>
      </c>
      <c r="KT181" s="52">
        <v>0</v>
      </c>
      <c r="KU181" s="52">
        <v>0</v>
      </c>
      <c r="KV181" s="52">
        <v>0</v>
      </c>
      <c r="KW181" s="52">
        <v>0</v>
      </c>
      <c r="KX181" s="52">
        <v>0</v>
      </c>
      <c r="KY181" s="52">
        <v>0</v>
      </c>
      <c r="KZ181" s="52">
        <v>0</v>
      </c>
      <c r="LA181" s="52" t="e">
        <f>$AV181*2.204623/#REF!*$AP181*Tabelle2[[#This Row],[May 23 NF]]</f>
        <v>#REF!</v>
      </c>
      <c r="LB181" s="52" t="e">
        <f>$AV181*2.204623/#REF!*$AP181*Tabelle2[[#This Row],[Jun 23 NF]]</f>
        <v>#REF!</v>
      </c>
      <c r="LC181" s="52" t="e">
        <f>$AV181*2.204623/#REF!*$AP181*Tabelle2[[#This Row],[Jul 23 NF]]</f>
        <v>#REF!</v>
      </c>
      <c r="LD181" s="52" t="e">
        <f>$AV181*2.204623/#REF!*$AP181*Tabelle2[[#This Row],[Aug 23 NF]]</f>
        <v>#REF!</v>
      </c>
      <c r="LE181" s="52" t="e">
        <f>$AV181*2.204623/#REF!*$AP181*Tabelle2[[#This Row],[Sep 23 NF]]</f>
        <v>#REF!</v>
      </c>
      <c r="LF181" s="52" t="e">
        <f>$AV181*2.204623/#REF!*$AP181*Tabelle2[[#This Row],[Oct 23 NF]]</f>
        <v>#REF!</v>
      </c>
      <c r="LG181" s="52" t="e">
        <f>$AV181*2.204623/#REF!*$AP181*Tabelle2[[#This Row],[Nov 23 NF]]</f>
        <v>#REF!</v>
      </c>
      <c r="LH181" s="52" t="e">
        <f>$AV181*2.204623/#REF!*$AP181*Tabelle2[[#This Row],[Dec 23 NF]]</f>
        <v>#REF!</v>
      </c>
      <c r="LI181" s="52" t="e">
        <f>$AV181*2.204623/#REF!*$AP181*Tabelle2[[#This Row],[Jan 24 NF]]</f>
        <v>#REF!</v>
      </c>
      <c r="LJ181" s="52" t="e">
        <f>$AV181*2.204623/#REF!*$AP181*Tabelle2[[#This Row],[Feb 24 NF]]</f>
        <v>#REF!</v>
      </c>
      <c r="LK181" s="52" t="e">
        <f>$AV181*2.204623/#REF!*$AP181*Tabelle2[[#This Row],[Mar 24 NF]]</f>
        <v>#REF!</v>
      </c>
      <c r="LL181" s="52" t="e">
        <f>$AV181*2.204623/#REF!*$AP181*Tabelle2[[#This Row],[Apr 24 NF]]</f>
        <v>#REF!</v>
      </c>
      <c r="LM181" s="52" t="e">
        <f>$AV181*2.204623/#REF!*$AP181*Tabelle2[[#This Row],[May 24 NF]]</f>
        <v>#REF!</v>
      </c>
      <c r="LN181" s="52" t="e">
        <f>$AV181*2.204623/#REF!*$AP181*Tabelle2[[#This Row],[Jun 24 NF]]</f>
        <v>#REF!</v>
      </c>
      <c r="LO181" s="52" t="e">
        <f>$AV181*2.204623/#REF!*$AP181*Tabelle2[[#This Row],[Jul 24 NF]]</f>
        <v>#REF!</v>
      </c>
      <c r="LP181" s="52" t="e">
        <f>$AV181*2.204623/#REF!*$AP181*Tabelle2[[#This Row],[Aug 24 NF]]</f>
        <v>#REF!</v>
      </c>
      <c r="LQ181" s="52" t="e">
        <f>$AV181*2.204623/#REF!*$AP181*Tabelle2[[#This Row],[Sep 24 NF]]</f>
        <v>#REF!</v>
      </c>
      <c r="LR181" s="52" t="e">
        <f>$AV181*2.204623/#REF!*$AP181*Tabelle2[[#This Row],[Oct 24 NF]]</f>
        <v>#REF!</v>
      </c>
      <c r="LS181" s="52" t="e">
        <f>$AV181*2.204623/#REF!*$AP181*Tabelle2[[#This Row],[Nov 24 NF]]</f>
        <v>#REF!</v>
      </c>
      <c r="LT181" s="52" t="e">
        <f>$AV181*2.204623/#REF!*$AP181*Tabelle2[[#This Row],[Dec 24 NF]]</f>
        <v>#REF!</v>
      </c>
      <c r="LU181" s="198">
        <f>SUM(Tabelle2[[#This Row],[Jan 22 EV]:[Mar 22 EV]])</f>
        <v>0</v>
      </c>
      <c r="LV181" s="198">
        <f>SUM(Tabelle2[[#This Row],[Apr 22 EV]:[Jun 22 EV]])</f>
        <v>0</v>
      </c>
      <c r="LW181" s="198">
        <f>SUM(Tabelle2[[#This Row],[Jul 22 EV]:[Sep 22 EV]])</f>
        <v>0</v>
      </c>
      <c r="LX181" s="198">
        <f>SUM(Tabelle2[[#This Row],[Oct 22 EV]:[Dec 22 EV]])</f>
        <v>0</v>
      </c>
      <c r="LY181" s="198">
        <f>SUM(Tabelle2[[#This Row],[Jan 23 EV]:[Mar 23 EV]])</f>
        <v>0</v>
      </c>
      <c r="LZ181" s="198" t="e">
        <f>SUM(Tabelle2[[#This Row],[Apr 23 EV]:[Jun 23 EV]])</f>
        <v>#REF!</v>
      </c>
      <c r="MA181" s="198" t="e">
        <f>SUM(Tabelle2[[#This Row],[Jul 23 EV]:[Sep 23 EV]])</f>
        <v>#REF!</v>
      </c>
      <c r="MB181" s="198" t="e">
        <f>SUM(Tabelle2[[#This Row],[Oct 23 EV]:[Dec 23 EV]])</f>
        <v>#REF!</v>
      </c>
      <c r="MC181" s="198" t="e">
        <f>SUM(Tabelle2[[#This Row],[Jan 24 EV]:[Mar 24 EV]])</f>
        <v>#REF!</v>
      </c>
      <c r="MD181" s="198" t="e">
        <f>SUM(Tabelle2[[#This Row],[Apr 24 EV]:[Jun 24 EV]])</f>
        <v>#REF!</v>
      </c>
      <c r="ME181" s="198" t="e">
        <f>SUM(Tabelle2[[#This Row],[Jul 24 EV]:[Sep 24 EV]])</f>
        <v>#REF!</v>
      </c>
      <c r="MF181" s="198" t="e">
        <f>SUM(Tabelle2[[#This Row],[Oct 24 EV]:[Dec 24 EV]])</f>
        <v>#REF!</v>
      </c>
      <c r="MG181" s="68">
        <v>0</v>
      </c>
      <c r="MH181" s="68">
        <v>0</v>
      </c>
      <c r="MI181" s="68">
        <v>0</v>
      </c>
      <c r="MJ181" s="68">
        <v>0</v>
      </c>
      <c r="MK181" s="68">
        <v>0</v>
      </c>
      <c r="ML181" s="68">
        <v>0</v>
      </c>
      <c r="MM181" s="68">
        <v>0</v>
      </c>
      <c r="MN181" s="68">
        <v>0</v>
      </c>
      <c r="MO181" s="68">
        <v>0</v>
      </c>
      <c r="MP181" s="98">
        <v>0</v>
      </c>
      <c r="MQ181" s="98" t="e">
        <f>$AS181*2.204623/#REF!*$AP181*HU181</f>
        <v>#REF!</v>
      </c>
      <c r="MR181" s="98" t="e">
        <f>$AT181*2.204623/#REF!*$AP181*HV181</f>
        <v>#REF!</v>
      </c>
      <c r="MS181" s="98">
        <v>0</v>
      </c>
      <c r="MT181" s="98">
        <v>0</v>
      </c>
      <c r="MU181" s="98">
        <v>0</v>
      </c>
      <c r="MV181" s="98">
        <f>SUM(Tabelle2[[#This Row],[Jan 22 EV]:[Dec 22 EV]])</f>
        <v>0</v>
      </c>
      <c r="MW181" s="98" t="e">
        <f>SUM(Tabelle2[[#This Row],[Jan 23 EV]:[Dec 23 EV]])</f>
        <v>#REF!</v>
      </c>
      <c r="MX181" s="98" t="e">
        <f>SUM(Tabelle2[[#This Row],[Jan 24 EV]:[Dec 24 EV]])</f>
        <v>#REF!</v>
      </c>
      <c r="MY181" s="98">
        <f t="shared" si="139"/>
        <v>0</v>
      </c>
      <c r="MZ181" s="98">
        <f t="shared" si="140"/>
        <v>0</v>
      </c>
      <c r="NA181" s="98">
        <f t="shared" si="141"/>
        <v>0</v>
      </c>
      <c r="NB181" s="98">
        <f t="shared" si="142"/>
        <v>0</v>
      </c>
      <c r="NC181" s="52">
        <v>0</v>
      </c>
      <c r="ND181" s="52">
        <v>0</v>
      </c>
      <c r="NE181" s="52">
        <v>0</v>
      </c>
      <c r="NF181" s="52">
        <v>0</v>
      </c>
      <c r="NG181" s="52">
        <v>0</v>
      </c>
      <c r="NH181" s="52">
        <v>0</v>
      </c>
      <c r="NI181" s="52">
        <v>0</v>
      </c>
      <c r="NJ181" s="52">
        <v>0</v>
      </c>
      <c r="NK181" s="52">
        <v>0</v>
      </c>
      <c r="NL181" s="52">
        <v>0</v>
      </c>
      <c r="NM181" s="52">
        <v>0</v>
      </c>
      <c r="NN181" s="52">
        <v>0</v>
      </c>
      <c r="NO181" s="198">
        <f t="shared" si="146"/>
        <v>0</v>
      </c>
      <c r="NP181" s="198">
        <f t="shared" si="147"/>
        <v>0</v>
      </c>
      <c r="NQ181" s="198">
        <f t="shared" si="148"/>
        <v>0</v>
      </c>
      <c r="NR181" s="198">
        <f t="shared" si="149"/>
        <v>0</v>
      </c>
      <c r="NS181" s="198">
        <f t="shared" si="150"/>
        <v>0</v>
      </c>
      <c r="NT181" s="198">
        <v>0</v>
      </c>
      <c r="NU181" s="198">
        <v>0</v>
      </c>
      <c r="NV181" s="198">
        <v>0</v>
      </c>
      <c r="NW181" s="198">
        <v>0</v>
      </c>
      <c r="NX181" s="198">
        <v>0</v>
      </c>
      <c r="NY181" s="198">
        <v>0</v>
      </c>
      <c r="NZ181" s="198">
        <v>0</v>
      </c>
      <c r="OA181" s="198">
        <v>0</v>
      </c>
      <c r="OB181" s="198">
        <v>0</v>
      </c>
      <c r="OC181" s="198">
        <v>0</v>
      </c>
      <c r="OD181" s="198">
        <v>0</v>
      </c>
      <c r="OE181" s="198">
        <v>0</v>
      </c>
      <c r="OF181" s="198">
        <f>SUM(Tabelle2[[#This Row],[Jan 23 B EV]:[Mar 23 B EV]])</f>
        <v>0</v>
      </c>
      <c r="OG181" s="198">
        <f>SUM(Tabelle2[[#This Row],[Apr 23 B EV]:[Jun 23 B EV]])</f>
        <v>0</v>
      </c>
      <c r="OH181" s="198">
        <f>SUM(Tabelle2[[#This Row],[Jul 23 B EV]:[Sep 23 B EV]])</f>
        <v>0</v>
      </c>
      <c r="OI181" s="198">
        <f>SUM(Tabelle2[[#This Row],[Oct 23 B EV]:[Dec 23 B EV]])</f>
        <v>0</v>
      </c>
      <c r="OJ181" s="198">
        <f>SUM(Tabelle2[[#This Row],[Jan 23 B EV]:[Dec 23 B EV]])</f>
        <v>0</v>
      </c>
      <c r="OK181" s="68"/>
      <c r="OL181" s="68"/>
      <c r="OM181" s="43" t="s">
        <v>973</v>
      </c>
      <c r="ON181" s="43">
        <v>0</v>
      </c>
      <c r="OO181" s="43">
        <v>0</v>
      </c>
      <c r="OP181" s="43">
        <v>0</v>
      </c>
      <c r="OQ181" s="68"/>
      <c r="OR181" s="68"/>
      <c r="OS181" s="68"/>
      <c r="OT181" s="68"/>
      <c r="OU181" s="68"/>
      <c r="OV181" s="68"/>
      <c r="OW181" s="68"/>
      <c r="OX181" s="198">
        <v>0</v>
      </c>
      <c r="OY181" s="198">
        <v>0</v>
      </c>
      <c r="OZ181" s="198">
        <v>0</v>
      </c>
      <c r="PA181" s="198">
        <v>0</v>
      </c>
      <c r="PB181" s="353">
        <v>0</v>
      </c>
      <c r="PC181" s="49" t="s">
        <v>57</v>
      </c>
      <c r="PD181" s="341" t="s">
        <v>162</v>
      </c>
      <c r="PE181" s="3" t="s">
        <v>159</v>
      </c>
      <c r="PF181" s="341" t="s">
        <v>184</v>
      </c>
      <c r="PG181" s="342">
        <v>0</v>
      </c>
      <c r="PH181" s="341">
        <v>0</v>
      </c>
      <c r="PI181" s="30">
        <v>1</v>
      </c>
      <c r="PJ181" s="30" t="s">
        <v>184</v>
      </c>
      <c r="PK181" s="30">
        <v>0</v>
      </c>
      <c r="PL181" s="30"/>
      <c r="PM181" s="334"/>
      <c r="PN181" s="341">
        <v>0</v>
      </c>
      <c r="PO181" s="334" t="s">
        <v>43</v>
      </c>
      <c r="PP181" s="200">
        <v>1853.1784943461187</v>
      </c>
      <c r="PQ181" s="56">
        <v>1679.5846313274626</v>
      </c>
      <c r="PR181" s="56">
        <v>1794.9232968607714</v>
      </c>
      <c r="PS181" s="56">
        <v>1785.9007771451679</v>
      </c>
      <c r="PT181" s="200">
        <v>1412.4560199401053</v>
      </c>
      <c r="PU181" s="200">
        <v>1420.766332400392</v>
      </c>
      <c r="PV181" s="200">
        <v>0</v>
      </c>
      <c r="PW181" s="200">
        <v>0</v>
      </c>
      <c r="PX181" s="200" t="e">
        <f>IF($PI181=1,SUMIF(#REF!,$PF181,#REF!),SUMIF(#REF!,$PJ181,#REF!))</f>
        <v>#REF!</v>
      </c>
      <c r="PY181" s="200" t="e">
        <f>IF($PI181=1,SUMIF(#REF!,$PF181,#REF!),SUMIF(#REF!,$PJ181,#REF!))</f>
        <v>#REF!</v>
      </c>
      <c r="PZ181" s="200" t="e">
        <f>IF($PI181=1,SUMIF(#REF!,$PF181,#REF!),SUMIF(#REF!,$PJ181,#REF!))</f>
        <v>#REF!</v>
      </c>
      <c r="QA181" s="200" t="e">
        <f>IF($PI181=1,SUMIF(#REF!,$PF181,#REF!),SUMIF(#REF!,$PJ181,#REF!))</f>
        <v>#REF!</v>
      </c>
      <c r="QB181" s="200" t="e">
        <f>IF($PI181=1,SUMIF(#REF!,$PF181,#REF!),SUMIF(#REF!,$PJ181,#REF!))</f>
        <v>#REF!</v>
      </c>
      <c r="QC181" s="200" t="e">
        <f>IF($PI181=1,SUMIF(#REF!,$PF181,#REF!),SUMIF(#REF!,$PJ181,#REF!))</f>
        <v>#REF!</v>
      </c>
      <c r="QD181" s="57">
        <f t="shared" si="143"/>
        <v>1.1757092419292237</v>
      </c>
      <c r="QE181" s="57">
        <f t="shared" si="144"/>
        <v>1.2564463078025399</v>
      </c>
      <c r="QF181" s="57">
        <f t="shared" si="138"/>
        <v>1.2501305440016175</v>
      </c>
      <c r="QG181" s="57">
        <f t="shared" si="145"/>
        <v>0.98871921395807361</v>
      </c>
      <c r="QH181" s="57">
        <f t="shared" si="131"/>
        <v>0.99453643268027425</v>
      </c>
      <c r="QI181" s="57">
        <f t="shared" si="132"/>
        <v>0</v>
      </c>
      <c r="QJ181" s="57">
        <f>IF(Tabelle2[[#This Row],[Index and Premium Usage]]=1,($AW181*(1+$AZ181))*(PW181*(1+$PG181)+$PH181)/1000,($AW181*(1+$AZ181))*(PW181*(1+$PG181)+$PK181)/1000)</f>
        <v>0</v>
      </c>
      <c r="QK181" s="57" t="e">
        <f>IF($PI181=1,($AW181*(1+$AY181))*(PX181*(1+$PG181)+$PH181)/1000,($AW181*(1+$AZ181))*(PX181*(1+$PG181)+$PK181+Tabelle2[[#This Row],[Premium VW 2023]])/1000)</f>
        <v>#REF!</v>
      </c>
      <c r="QL181" s="57" t="e">
        <f t="shared" si="133"/>
        <v>#REF!</v>
      </c>
      <c r="QM181" s="57" t="e">
        <f t="shared" si="134"/>
        <v>#REF!</v>
      </c>
      <c r="QN181" s="57" t="e">
        <f t="shared" si="135"/>
        <v>#REF!</v>
      </c>
      <c r="QO181" s="57" t="e">
        <f t="shared" si="136"/>
        <v>#REF!</v>
      </c>
      <c r="QP181" s="57" t="e">
        <f t="shared" si="137"/>
        <v>#REF!</v>
      </c>
    </row>
    <row r="182" spans="1:458" ht="15" customHeight="1">
      <c r="A182" s="94" t="s">
        <v>901</v>
      </c>
      <c r="B182" s="94" t="s">
        <v>87</v>
      </c>
      <c r="C182" s="94" t="s">
        <v>1553</v>
      </c>
      <c r="D182" s="2" t="s">
        <v>108</v>
      </c>
      <c r="E182" s="173" t="s">
        <v>304</v>
      </c>
      <c r="F182" s="2" t="s">
        <v>304</v>
      </c>
      <c r="G182" s="2" t="s">
        <v>304</v>
      </c>
      <c r="H182" s="2" t="s">
        <v>1557</v>
      </c>
      <c r="I182" s="188" t="s">
        <v>102</v>
      </c>
      <c r="J182" s="2" t="s">
        <v>367</v>
      </c>
      <c r="K182" s="94" t="s">
        <v>41</v>
      </c>
      <c r="L182" s="94" t="s">
        <v>1137</v>
      </c>
      <c r="M182" s="2" t="s">
        <v>601</v>
      </c>
      <c r="N182" s="64"/>
      <c r="O182" s="64"/>
      <c r="P182" s="65"/>
      <c r="Q182" s="2"/>
      <c r="R182" s="63"/>
      <c r="S182" s="63"/>
      <c r="T182" s="94" t="s">
        <v>1282</v>
      </c>
      <c r="U182" s="63" t="s">
        <v>38</v>
      </c>
      <c r="V182" s="63"/>
      <c r="W182" s="63"/>
      <c r="X182" s="94"/>
      <c r="Y182" s="63" t="s">
        <v>235</v>
      </c>
      <c r="Z182" s="94" t="s">
        <v>261</v>
      </c>
      <c r="AA182" s="69"/>
      <c r="AB182" s="64"/>
      <c r="AC182" s="64"/>
      <c r="AD182" s="63"/>
      <c r="AE182" s="63"/>
      <c r="AF182" s="63" t="s">
        <v>119</v>
      </c>
      <c r="AG182" s="2"/>
      <c r="AH182" s="2"/>
      <c r="AI182" s="2"/>
      <c r="AJ182" s="63" t="s">
        <v>120</v>
      </c>
      <c r="AK182" s="66"/>
      <c r="AL182" s="67"/>
      <c r="AM182" s="67"/>
      <c r="AN182" s="67"/>
      <c r="AO182" s="67"/>
      <c r="AP182" s="67">
        <v>1</v>
      </c>
      <c r="AQ182" s="129"/>
      <c r="AR182" s="37">
        <v>0</v>
      </c>
      <c r="AS182" s="67">
        <v>0</v>
      </c>
      <c r="AT182" s="67">
        <v>0</v>
      </c>
      <c r="AU182" s="67">
        <v>0</v>
      </c>
      <c r="AV182" s="67">
        <v>0</v>
      </c>
      <c r="AW182" s="33">
        <v>0</v>
      </c>
      <c r="AX182" s="193"/>
      <c r="AY182" s="36">
        <v>0</v>
      </c>
      <c r="AZ182" s="36">
        <v>0</v>
      </c>
      <c r="BA182" s="97">
        <v>0</v>
      </c>
      <c r="BB182" s="97">
        <v>0</v>
      </c>
      <c r="BC182" s="97">
        <v>0</v>
      </c>
      <c r="BD182" s="97">
        <v>0</v>
      </c>
      <c r="BE182" s="133">
        <v>0</v>
      </c>
      <c r="BF182" s="133">
        <v>0</v>
      </c>
      <c r="BG182" s="133">
        <v>0</v>
      </c>
      <c r="BH182" s="133">
        <v>0</v>
      </c>
      <c r="BI182" s="133">
        <v>0</v>
      </c>
      <c r="BJ182" s="133">
        <v>0</v>
      </c>
      <c r="BK182" s="133">
        <v>0</v>
      </c>
      <c r="BL182" s="133">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5">
        <f>SUM(Tabelle2[[#This Row],[Jan 22 CF]:[Mar 22 CF]])</f>
        <v>0</v>
      </c>
      <c r="CL182" s="95">
        <f>SUM(Tabelle2[[#This Row],[Apr 22 CF]:[Jun 22 CF]])</f>
        <v>0</v>
      </c>
      <c r="CM182" s="95">
        <f>SUM(Tabelle2[[#This Row],[Jul 22 CF]:[Sep 22 CF]])</f>
        <v>0</v>
      </c>
      <c r="CN182" s="95">
        <f>SUM(Tabelle2[[#This Row],[Oct 22 CF]:[Dec 22 CF]])</f>
        <v>0</v>
      </c>
      <c r="CO182" s="95">
        <f>SUM(Tabelle2[[#This Row],[Jan 23 CF]:[Mar 23 CF]])</f>
        <v>0</v>
      </c>
      <c r="CP182" s="95">
        <f>SUM(Tabelle2[[#This Row],[Apr 23 CF]:[Jun 23 CF]])</f>
        <v>0</v>
      </c>
      <c r="CQ182" s="95">
        <f>SUM(Tabelle2[[#This Row],[Jul 23 CF]:[Sep 23 CF]])</f>
        <v>0</v>
      </c>
      <c r="CR182" s="95">
        <f>SUM(Tabelle2[[#This Row],[Oct 23 CF]:[Dec 23 CF]])</f>
        <v>0</v>
      </c>
      <c r="CS182" s="95">
        <f>SUM(Tabelle2[[#This Row],[Jan 24 CF]:[Mar 24 CF]])</f>
        <v>0</v>
      </c>
      <c r="CT182" s="95">
        <f>SUM(Tabelle2[[#This Row],[Apr 24 CF]:[Jun 24 CF]])</f>
        <v>0</v>
      </c>
      <c r="CU182" s="95">
        <f>SUM(Tabelle2[[#This Row],[Jul 24 CF]:[Sep 24 CF]])</f>
        <v>0</v>
      </c>
      <c r="CV182" s="95">
        <f>SUM(Tabelle2[[#This Row],[Oct 24 CF]:[Dec 24 CF]])</f>
        <v>0</v>
      </c>
      <c r="CW182" s="98">
        <v>0</v>
      </c>
      <c r="CX182" s="275">
        <v>0</v>
      </c>
      <c r="CY182" s="98">
        <v>0</v>
      </c>
      <c r="CZ182" s="52">
        <v>0</v>
      </c>
      <c r="DA182" s="52">
        <f>SUM(Tabelle2[[#This Row],[Jan 22 CF]:[Dec 22 CF]])</f>
        <v>0</v>
      </c>
      <c r="DB182" s="98">
        <f>SUM(Tabelle2[[#This Row],[Jan 23 CF]:[Dec 23 CF]])</f>
        <v>0</v>
      </c>
      <c r="DC182" s="98">
        <f>SUM(Tabelle2[[#This Row],[Jan 24 CF]:[Dec 24 CF]])</f>
        <v>0</v>
      </c>
      <c r="DD182" s="98">
        <v>0</v>
      </c>
      <c r="DE182" s="98">
        <v>0</v>
      </c>
      <c r="DF182" s="98">
        <v>0</v>
      </c>
      <c r="DG182" s="98">
        <v>0</v>
      </c>
      <c r="DH182" s="98">
        <v>0</v>
      </c>
      <c r="DI182" s="98">
        <v>0</v>
      </c>
      <c r="DJ182" s="98">
        <v>0</v>
      </c>
      <c r="DK182" s="98">
        <v>0</v>
      </c>
      <c r="DL182" s="98">
        <v>0</v>
      </c>
      <c r="DM182" s="98">
        <v>0</v>
      </c>
      <c r="DN182" s="95"/>
      <c r="DO182" s="95"/>
      <c r="DP182" s="226">
        <v>0.95</v>
      </c>
      <c r="DQ182" s="226">
        <v>0.92500000000000004</v>
      </c>
      <c r="DR182" s="226">
        <v>0.8</v>
      </c>
      <c r="DS182" s="226">
        <v>0.85</v>
      </c>
      <c r="DT182" s="226">
        <v>0.9</v>
      </c>
      <c r="DU182" s="226">
        <v>0.9</v>
      </c>
      <c r="DV182" s="226">
        <v>0.9</v>
      </c>
      <c r="DW182" s="226">
        <v>0.9</v>
      </c>
      <c r="DX182" s="226">
        <v>0.9</v>
      </c>
      <c r="DY182" s="226">
        <v>0.9</v>
      </c>
      <c r="DZ182" s="226">
        <v>0.9</v>
      </c>
      <c r="EA182" s="226">
        <v>0.88</v>
      </c>
      <c r="EB182" s="226">
        <v>0.9</v>
      </c>
      <c r="EC182" s="226">
        <v>0.93</v>
      </c>
      <c r="ED182" s="226">
        <v>0.93</v>
      </c>
      <c r="EE182" s="226">
        <v>0.9</v>
      </c>
      <c r="EF182" s="316">
        <v>0.9</v>
      </c>
      <c r="EG182" s="316">
        <v>0.9</v>
      </c>
      <c r="EH182" s="316">
        <v>0.9</v>
      </c>
      <c r="EI182" s="226">
        <v>0.95</v>
      </c>
      <c r="EJ182" s="226">
        <v>0.95</v>
      </c>
      <c r="EK182" s="226">
        <v>0.95</v>
      </c>
      <c r="EL182" s="226">
        <v>0.97499999999999998</v>
      </c>
      <c r="EM182" s="226">
        <v>0.95</v>
      </c>
      <c r="EN182" s="226">
        <v>0.9</v>
      </c>
      <c r="EO182" s="226">
        <v>0.9</v>
      </c>
      <c r="EP182" s="226">
        <v>0.9</v>
      </c>
      <c r="EQ182" s="226">
        <v>0.9</v>
      </c>
      <c r="ER182" s="226">
        <v>0.9</v>
      </c>
      <c r="ES182" s="226">
        <v>0.9</v>
      </c>
      <c r="ET182" s="226">
        <v>0.9</v>
      </c>
      <c r="EU182" s="226">
        <v>0.9</v>
      </c>
      <c r="EV182" s="226">
        <v>0.9</v>
      </c>
      <c r="EW182" s="226">
        <v>0.9</v>
      </c>
      <c r="EX182" s="226">
        <v>0.9</v>
      </c>
      <c r="EY182" s="226">
        <v>0.9</v>
      </c>
      <c r="EZ182" s="316">
        <v>0.9</v>
      </c>
      <c r="FA182" s="226">
        <v>0.9</v>
      </c>
      <c r="FB182" s="226">
        <v>0.85</v>
      </c>
      <c r="FC182" s="226">
        <v>0.85</v>
      </c>
      <c r="FD182" s="226">
        <v>0.85</v>
      </c>
      <c r="FE182" s="226">
        <v>0.85</v>
      </c>
      <c r="FF182" s="226">
        <v>0.85</v>
      </c>
      <c r="FG182" s="226">
        <v>0.85</v>
      </c>
      <c r="FH182" s="226">
        <v>0.85</v>
      </c>
      <c r="FI182" s="226">
        <v>0.85</v>
      </c>
      <c r="FJ182" s="226">
        <v>0.85</v>
      </c>
      <c r="FK182" s="226">
        <v>0.85</v>
      </c>
      <c r="FL182" s="226">
        <v>0.85</v>
      </c>
      <c r="FM182" s="195">
        <f t="shared" ref="FM182:FM245" si="158">BA182</f>
        <v>0</v>
      </c>
      <c r="FN182" s="195">
        <f t="shared" ref="FN182:FN245" si="159">BB182</f>
        <v>0</v>
      </c>
      <c r="FO182" s="195">
        <f t="shared" ref="FO182:FO245" si="160">BC182</f>
        <v>0</v>
      </c>
      <c r="FP182" s="195">
        <f t="shared" ref="FP182:FP245" si="161">BD182</f>
        <v>0</v>
      </c>
      <c r="FQ182" s="195">
        <f t="shared" ref="FQ182:FQ245" si="162">BE182</f>
        <v>0</v>
      </c>
      <c r="FR182" s="195">
        <f t="shared" ref="FR182:FR245" si="163">BF182</f>
        <v>0</v>
      </c>
      <c r="FS182" s="195">
        <f t="shared" ref="FS182:FS245" si="164">BG182</f>
        <v>0</v>
      </c>
      <c r="FT182" s="95">
        <f t="shared" ref="FT182:FT245" si="165">BH182</f>
        <v>0</v>
      </c>
      <c r="FU182" s="95">
        <f t="shared" ref="FU182:FU245" si="166">BI182</f>
        <v>0</v>
      </c>
      <c r="FV182" s="95">
        <f t="shared" ref="FV182:FV245" si="167">BJ182</f>
        <v>0</v>
      </c>
      <c r="FW182" s="95">
        <f t="shared" ref="FW182:FW245" si="168">BK182</f>
        <v>0</v>
      </c>
      <c r="FX182" s="95">
        <f t="shared" ref="FX182:FX245" si="169">BL182</f>
        <v>0</v>
      </c>
      <c r="FY182" s="95">
        <f t="shared" ref="FY182:FY245" si="170">BM182</f>
        <v>0</v>
      </c>
      <c r="FZ182" s="95">
        <f t="shared" ref="FZ182:FZ245" si="171">BN182</f>
        <v>0</v>
      </c>
      <c r="GA182" s="95">
        <f t="shared" si="151"/>
        <v>0</v>
      </c>
      <c r="GB182" s="95">
        <f t="shared" si="152"/>
        <v>0</v>
      </c>
      <c r="GC182" s="95">
        <f t="shared" si="153"/>
        <v>0</v>
      </c>
      <c r="GD182" s="95">
        <f t="shared" si="154"/>
        <v>0</v>
      </c>
      <c r="GE182" s="95">
        <f t="shared" si="155"/>
        <v>0</v>
      </c>
      <c r="GF182" s="95">
        <f t="shared" si="156"/>
        <v>0</v>
      </c>
      <c r="GG182" s="95">
        <f t="shared" si="157"/>
        <v>0</v>
      </c>
      <c r="GH182" s="95">
        <f t="shared" si="128"/>
        <v>0</v>
      </c>
      <c r="GI182" s="95">
        <f>BW182*Tabelle2[[#This Row],[Nov 2023 AF]]</f>
        <v>0</v>
      </c>
      <c r="GJ182" s="95">
        <f>BX182*Tabelle2[[#This Row],[Dec 2023 AF]]</f>
        <v>0</v>
      </c>
      <c r="GK182" s="95">
        <f>BY182*Tabelle2[[#This Row],[Jan 2024 AF]]</f>
        <v>0</v>
      </c>
      <c r="GL182" s="95">
        <f>BZ182*Tabelle2[[#This Row],[Feb 2024 AF]]</f>
        <v>0</v>
      </c>
      <c r="GM182" s="95">
        <f>CA182*Tabelle2[[#This Row],[Mar 2024 AF]]</f>
        <v>0</v>
      </c>
      <c r="GN182" s="95">
        <f>CB182*Tabelle2[[#This Row],[Apr 2024 AF]]</f>
        <v>0</v>
      </c>
      <c r="GO182" s="95">
        <f>CC182*Tabelle2[[#This Row],[May 2024 AF]]</f>
        <v>0</v>
      </c>
      <c r="GP182" s="95">
        <f>CD182*Tabelle2[[#This Row],[Jun 2024 AF]]</f>
        <v>0</v>
      </c>
      <c r="GQ182" s="95">
        <f>CE182*Tabelle2[[#This Row],[Jul 2024 AF]]</f>
        <v>0</v>
      </c>
      <c r="GR182" s="95">
        <f>CF182*Tabelle2[[#This Row],[Aug 2024 AF]]</f>
        <v>0</v>
      </c>
      <c r="GS182" s="95">
        <f>CG182*Tabelle2[[#This Row],[Sep 2024 AF]]</f>
        <v>0</v>
      </c>
      <c r="GT182" s="95">
        <f>CH182*Tabelle2[[#This Row],[Oct 2024 AF]]</f>
        <v>0</v>
      </c>
      <c r="GU182" s="95">
        <f>CI182*Tabelle2[[#This Row],[Nov 2024 AF]]</f>
        <v>0</v>
      </c>
      <c r="GV182" s="95">
        <f>CJ182*Tabelle2[[#This Row],[Dec 2024 AF]]</f>
        <v>0</v>
      </c>
      <c r="GW182" s="95">
        <f>SUM(Tabelle2[[#This Row],[Jan 22 NF]:[Mar 22 NF]])</f>
        <v>0</v>
      </c>
      <c r="GX182" s="95">
        <f>SUM(Tabelle2[[#This Row],[Apr 22 NF]:[Jun 22 NF]])</f>
        <v>0</v>
      </c>
      <c r="GY182" s="95">
        <f>SUM(Tabelle2[[#This Row],[Jul 22 NF]:[Sep 22 NF]])</f>
        <v>0</v>
      </c>
      <c r="GZ182" s="95">
        <f>SUM(Tabelle2[[#This Row],[Oct 22 NF]:[Dec 22 NF]])</f>
        <v>0</v>
      </c>
      <c r="HA182" s="98">
        <f>SUM(Tabelle2[[#This Row],[Jan 23 NF]:[Mar 23 NF]])</f>
        <v>0</v>
      </c>
      <c r="HB182" s="98">
        <f>SUM(Tabelle2[[#This Row],[Apr 23 NF]:[Jun 23 NF]])</f>
        <v>0</v>
      </c>
      <c r="HC182" s="98">
        <f>SUM(Tabelle2[[#This Row],[Jul 23 NF]:[Sep 23 NF]])</f>
        <v>0</v>
      </c>
      <c r="HD182" s="98">
        <f>SUM(Tabelle2[[#This Row],[Oct 23 NF]:[Dec 23 NF]])</f>
        <v>0</v>
      </c>
      <c r="HE182" s="95">
        <f>SUM(Tabelle2[[#This Row],[Jan 24 NF]:[Mar 24 NF]])</f>
        <v>0</v>
      </c>
      <c r="HF182" s="98">
        <f>SUM(Tabelle2[[#This Row],[Apr 24 NF]:[Jun 24 NF]])</f>
        <v>0</v>
      </c>
      <c r="HG182" s="98">
        <f>SUM(Tabelle2[[#This Row],[Jul 24 NF]:[Sep 24 NF]])</f>
        <v>0</v>
      </c>
      <c r="HH182" s="98">
        <f>SUM(Tabelle2[[#This Row],[Oct 24 NF]:[Dec 24 NF]])</f>
        <v>0</v>
      </c>
      <c r="HI182" s="95">
        <v>0</v>
      </c>
      <c r="HJ182" s="95">
        <v>0</v>
      </c>
      <c r="HK182" s="95">
        <v>0</v>
      </c>
      <c r="HL182" s="95">
        <v>0</v>
      </c>
      <c r="HM182" s="95">
        <v>0</v>
      </c>
      <c r="HN182" s="95">
        <v>0</v>
      </c>
      <c r="HO182" s="95">
        <v>0</v>
      </c>
      <c r="HP182" s="95">
        <v>0</v>
      </c>
      <c r="HQ182" s="95">
        <v>0</v>
      </c>
      <c r="HR182" s="95">
        <v>0</v>
      </c>
      <c r="HS182" s="95">
        <v>0</v>
      </c>
      <c r="HT182" s="95">
        <v>0</v>
      </c>
      <c r="HU182" s="95">
        <v>0</v>
      </c>
      <c r="HV182" s="98">
        <v>0</v>
      </c>
      <c r="HW182" s="98">
        <v>0</v>
      </c>
      <c r="HX182" s="98">
        <v>0</v>
      </c>
      <c r="HY182" s="98">
        <v>0</v>
      </c>
      <c r="HZ182" s="98">
        <f>SUM(Tabelle2[[#This Row],[Jan 22 NF]:[Dec 22 NF]])</f>
        <v>0</v>
      </c>
      <c r="IA182" s="98">
        <f>SUM(Tabelle2[[#This Row],[Jan 23 NF]:[Dec 23 NF]])</f>
        <v>0</v>
      </c>
      <c r="IB182" s="98">
        <f>SUM(Tabelle2[[#This Row],[Jan 24 NF]:[Dec 24 NF]])</f>
        <v>0</v>
      </c>
      <c r="IC182" s="98">
        <f>IFERROR(Tabelle2[[#This Row],[2025 CF]]*Tabelle2[[#This Row],[2025 AF]],0)</f>
        <v>0</v>
      </c>
      <c r="ID182" s="98">
        <f>IFERROR(Tabelle2[[#This Row],[2026 CF]]*Tabelle2[[#This Row],[2026 AF]],0)</f>
        <v>0</v>
      </c>
      <c r="IE182" s="98">
        <f>IFERROR(Tabelle2[[#This Row],[2027 CF]]*Tabelle2[[#This Row],[2027 AF]],0)</f>
        <v>0</v>
      </c>
      <c r="IF182" s="98">
        <f>IFERROR(Tabelle2[[#This Row],[2028 CF]]*Tabelle2[[#This Row],[2028 AF]],0)</f>
        <v>0</v>
      </c>
      <c r="IG182" s="98">
        <f>IFERROR(Tabelle2[[#This Row],[2029 CF]]*Tabelle2[[#This Row],[2029 AF]],0)</f>
        <v>0</v>
      </c>
      <c r="IH182" s="98">
        <f>IFERROR(Tabelle2[[#This Row],[2030 CF]]*Tabelle2[[#This Row],[2030 AF]],0)</f>
        <v>0</v>
      </c>
      <c r="II182" s="98">
        <f>IFERROR(Tabelle2[[#This Row],[2031 CF]]*Tabelle2[[#This Row],[2031 AF]],0)</f>
        <v>0</v>
      </c>
      <c r="IJ182" s="98">
        <f>IFERROR(Tabelle2[[#This Row],[2032 CF]]*Tabelle2[[#This Row],[2032 AF]],0)</f>
        <v>0</v>
      </c>
      <c r="IK182" s="98">
        <f>IFERROR(Tabelle2[[#This Row],[2033 CF]]*Tabelle2[[#This Row],[2033 AF]],0)</f>
        <v>0</v>
      </c>
      <c r="IL182" s="98">
        <f>IFERROR(Tabelle2[[#This Row],[2034 CF]]*Tabelle2[[#This Row],[2034 AF]],0)</f>
        <v>0</v>
      </c>
      <c r="IM182" s="98">
        <f>IFERROR(Tabelle2[[#This Row],[2035 CF]]*Tabelle2[[#This Row],[2035 AF]],0)</f>
        <v>0</v>
      </c>
      <c r="IN182" s="51">
        <v>0</v>
      </c>
      <c r="IO182" s="51">
        <v>0</v>
      </c>
      <c r="IP182" s="51">
        <v>0</v>
      </c>
      <c r="IQ182" s="51">
        <v>0</v>
      </c>
      <c r="IR182" s="51">
        <v>0</v>
      </c>
      <c r="IS182" s="51">
        <v>0</v>
      </c>
      <c r="IT182" s="51">
        <v>0</v>
      </c>
      <c r="IU182" s="51">
        <v>0</v>
      </c>
      <c r="IV182" s="51">
        <v>0</v>
      </c>
      <c r="IW182" s="51">
        <v>0</v>
      </c>
      <c r="IX182" s="51">
        <v>0</v>
      </c>
      <c r="IY182" s="51">
        <v>0</v>
      </c>
      <c r="IZ182" s="199">
        <v>0</v>
      </c>
      <c r="JA182" s="199">
        <v>0</v>
      </c>
      <c r="JB182" s="199">
        <v>0</v>
      </c>
      <c r="JC182" s="199">
        <v>0</v>
      </c>
      <c r="JD182" s="199">
        <v>0</v>
      </c>
      <c r="JE182" s="196">
        <v>0</v>
      </c>
      <c r="JF182" s="196">
        <v>0</v>
      </c>
      <c r="JG182" s="196">
        <v>0</v>
      </c>
      <c r="JH182" s="196">
        <v>0</v>
      </c>
      <c r="JI182" s="196">
        <v>0</v>
      </c>
      <c r="JJ182" s="196">
        <v>0</v>
      </c>
      <c r="JK182" s="196">
        <v>0</v>
      </c>
      <c r="JL182" s="196">
        <v>0</v>
      </c>
      <c r="JM182" s="196">
        <v>0</v>
      </c>
      <c r="JN182" s="196">
        <v>0</v>
      </c>
      <c r="JO182" s="196">
        <v>0</v>
      </c>
      <c r="JP182" s="196">
        <v>0</v>
      </c>
      <c r="JQ182" s="196">
        <f>SUM(Tabelle2[[#This Row],[Jan-23B]:[Mar-23B]])</f>
        <v>0</v>
      </c>
      <c r="JR182" s="196">
        <f>SUM(Tabelle2[[#This Row],[Apr-23B]:[Jun-23B]])</f>
        <v>0</v>
      </c>
      <c r="JS182" s="196">
        <f>SUM(Tabelle2[[#This Row],[Jul-23B]:[Sep-23B]])</f>
        <v>0</v>
      </c>
      <c r="JT182" s="196">
        <f>SUM(Tabelle2[[#This Row],[Oct-23B]:[Dec-23B]])</f>
        <v>0</v>
      </c>
      <c r="JU182" s="196">
        <f>SUM(Tabelle2[[#This Row],[1Q23 B1]:[4Q23 B]])</f>
        <v>0</v>
      </c>
      <c r="JV182" s="196">
        <v>0</v>
      </c>
      <c r="JW182" s="196">
        <v>0</v>
      </c>
      <c r="JX182" s="196">
        <v>0</v>
      </c>
      <c r="JY182" s="196">
        <v>0</v>
      </c>
      <c r="JZ182" s="196">
        <v>0</v>
      </c>
      <c r="KA182" s="196">
        <v>0</v>
      </c>
      <c r="KB182" s="196">
        <v>0</v>
      </c>
      <c r="KC182" s="196">
        <v>0</v>
      </c>
      <c r="KD182" s="196">
        <v>0</v>
      </c>
      <c r="KE182" s="196">
        <v>0</v>
      </c>
      <c r="KF182" s="196" t="str">
        <f>IF(SUM(Tabelle2[[#This Row],[2018 NF]:[2028 NF]],Tabelle2[[#This Row],[2023 B]])&gt;0,"yes","no")</f>
        <v>no</v>
      </c>
      <c r="KG182" s="196">
        <f>IFERROR(INDEX(Tabelle2[[#Headers],[2005 NF]:[2034 NF]],MATCH(TRUE,INDEX(Tabelle2[[#This Row],[2005 NF]:[2034 NF]]&gt;1000,),0)),0)</f>
        <v>0</v>
      </c>
      <c r="KH182" s="196">
        <f>IFERROR(LOOKUP(2,1/(Tabelle2[[#This Row],[2005 NF]:[2035 NF]]&gt;1000),Tabelle2[[#Headers],[2005 NF]:[2035 NF]]),0)</f>
        <v>0</v>
      </c>
      <c r="KI182" s="196">
        <f>SUM(Tabelle2[[#This Row],[Jan 23 NF]:[Mar 23 NF]])</f>
        <v>0</v>
      </c>
      <c r="KJ182" s="196">
        <f>SUM(Tabelle2[[#This Row],[Jan-23B]:[Mar-23B]])</f>
        <v>0</v>
      </c>
      <c r="KK182" s="52">
        <v>0</v>
      </c>
      <c r="KL182" s="52">
        <v>0</v>
      </c>
      <c r="KM182" s="52">
        <v>0</v>
      </c>
      <c r="KN182" s="52">
        <v>0</v>
      </c>
      <c r="KO182" s="52">
        <v>0</v>
      </c>
      <c r="KP182" s="52">
        <v>0</v>
      </c>
      <c r="KQ182" s="52">
        <v>0</v>
      </c>
      <c r="KR182" s="52">
        <v>0</v>
      </c>
      <c r="KS182" s="52">
        <v>0</v>
      </c>
      <c r="KT182" s="52">
        <v>0</v>
      </c>
      <c r="KU182" s="52">
        <v>0</v>
      </c>
      <c r="KV182" s="52">
        <v>0</v>
      </c>
      <c r="KW182" s="52">
        <v>0</v>
      </c>
      <c r="KX182" s="52">
        <v>0</v>
      </c>
      <c r="KY182" s="52">
        <v>0</v>
      </c>
      <c r="KZ182" s="52">
        <v>0</v>
      </c>
      <c r="LA182" s="52" t="e">
        <f>$AV182*2.204623/#REF!*$AP182*Tabelle2[[#This Row],[May 23 NF]]</f>
        <v>#REF!</v>
      </c>
      <c r="LB182" s="52" t="e">
        <f>$AV182*2.204623/#REF!*$AP182*Tabelle2[[#This Row],[Jun 23 NF]]</f>
        <v>#REF!</v>
      </c>
      <c r="LC182" s="52" t="e">
        <f>$AV182*2.204623/#REF!*$AP182*Tabelle2[[#This Row],[Jul 23 NF]]</f>
        <v>#REF!</v>
      </c>
      <c r="LD182" s="52" t="e">
        <f>$AV182*2.204623/#REF!*$AP182*Tabelle2[[#This Row],[Aug 23 NF]]</f>
        <v>#REF!</v>
      </c>
      <c r="LE182" s="52" t="e">
        <f>$AV182*2.204623/#REF!*$AP182*Tabelle2[[#This Row],[Sep 23 NF]]</f>
        <v>#REF!</v>
      </c>
      <c r="LF182" s="52" t="e">
        <f>$AV182*2.204623/#REF!*$AP182*Tabelle2[[#This Row],[Oct 23 NF]]</f>
        <v>#REF!</v>
      </c>
      <c r="LG182" s="52" t="e">
        <f>$AV182*2.204623/#REF!*$AP182*Tabelle2[[#This Row],[Nov 23 NF]]</f>
        <v>#REF!</v>
      </c>
      <c r="LH182" s="52" t="e">
        <f>$AV182*2.204623/#REF!*$AP182*Tabelle2[[#This Row],[Dec 23 NF]]</f>
        <v>#REF!</v>
      </c>
      <c r="LI182" s="52" t="e">
        <f>$AV182*2.204623/#REF!*$AP182*Tabelle2[[#This Row],[Jan 24 NF]]</f>
        <v>#REF!</v>
      </c>
      <c r="LJ182" s="52" t="e">
        <f>$AV182*2.204623/#REF!*$AP182*Tabelle2[[#This Row],[Feb 24 NF]]</f>
        <v>#REF!</v>
      </c>
      <c r="LK182" s="52" t="e">
        <f>$AV182*2.204623/#REF!*$AP182*Tabelle2[[#This Row],[Mar 24 NF]]</f>
        <v>#REF!</v>
      </c>
      <c r="LL182" s="52" t="e">
        <f>$AV182*2.204623/#REF!*$AP182*Tabelle2[[#This Row],[Apr 24 NF]]</f>
        <v>#REF!</v>
      </c>
      <c r="LM182" s="52" t="e">
        <f>$AV182*2.204623/#REF!*$AP182*Tabelle2[[#This Row],[May 24 NF]]</f>
        <v>#REF!</v>
      </c>
      <c r="LN182" s="52" t="e">
        <f>$AV182*2.204623/#REF!*$AP182*Tabelle2[[#This Row],[Jun 24 NF]]</f>
        <v>#REF!</v>
      </c>
      <c r="LO182" s="52" t="e">
        <f>$AV182*2.204623/#REF!*$AP182*Tabelle2[[#This Row],[Jul 24 NF]]</f>
        <v>#REF!</v>
      </c>
      <c r="LP182" s="52" t="e">
        <f>$AV182*2.204623/#REF!*$AP182*Tabelle2[[#This Row],[Aug 24 NF]]</f>
        <v>#REF!</v>
      </c>
      <c r="LQ182" s="52" t="e">
        <f>$AV182*2.204623/#REF!*$AP182*Tabelle2[[#This Row],[Sep 24 NF]]</f>
        <v>#REF!</v>
      </c>
      <c r="LR182" s="52" t="e">
        <f>$AV182*2.204623/#REF!*$AP182*Tabelle2[[#This Row],[Oct 24 NF]]</f>
        <v>#REF!</v>
      </c>
      <c r="LS182" s="52" t="e">
        <f>$AV182*2.204623/#REF!*$AP182*Tabelle2[[#This Row],[Nov 24 NF]]</f>
        <v>#REF!</v>
      </c>
      <c r="LT182" s="52" t="e">
        <f>$AV182*2.204623/#REF!*$AP182*Tabelle2[[#This Row],[Dec 24 NF]]</f>
        <v>#REF!</v>
      </c>
      <c r="LU182" s="198">
        <f>SUM(Tabelle2[[#This Row],[Jan 22 EV]:[Mar 22 EV]])</f>
        <v>0</v>
      </c>
      <c r="LV182" s="198">
        <f>SUM(Tabelle2[[#This Row],[Apr 22 EV]:[Jun 22 EV]])</f>
        <v>0</v>
      </c>
      <c r="LW182" s="198">
        <f>SUM(Tabelle2[[#This Row],[Jul 22 EV]:[Sep 22 EV]])</f>
        <v>0</v>
      </c>
      <c r="LX182" s="198">
        <f>SUM(Tabelle2[[#This Row],[Oct 22 EV]:[Dec 22 EV]])</f>
        <v>0</v>
      </c>
      <c r="LY182" s="198">
        <f>SUM(Tabelle2[[#This Row],[Jan 23 EV]:[Mar 23 EV]])</f>
        <v>0</v>
      </c>
      <c r="LZ182" s="198" t="e">
        <f>SUM(Tabelle2[[#This Row],[Apr 23 EV]:[Jun 23 EV]])</f>
        <v>#REF!</v>
      </c>
      <c r="MA182" s="198" t="e">
        <f>SUM(Tabelle2[[#This Row],[Jul 23 EV]:[Sep 23 EV]])</f>
        <v>#REF!</v>
      </c>
      <c r="MB182" s="198" t="e">
        <f>SUM(Tabelle2[[#This Row],[Oct 23 EV]:[Dec 23 EV]])</f>
        <v>#REF!</v>
      </c>
      <c r="MC182" s="198" t="e">
        <f>SUM(Tabelle2[[#This Row],[Jan 24 EV]:[Mar 24 EV]])</f>
        <v>#REF!</v>
      </c>
      <c r="MD182" s="198" t="e">
        <f>SUM(Tabelle2[[#This Row],[Apr 24 EV]:[Jun 24 EV]])</f>
        <v>#REF!</v>
      </c>
      <c r="ME182" s="198" t="e">
        <f>SUM(Tabelle2[[#This Row],[Jul 24 EV]:[Sep 24 EV]])</f>
        <v>#REF!</v>
      </c>
      <c r="MF182" s="198" t="e">
        <f>SUM(Tabelle2[[#This Row],[Oct 24 EV]:[Dec 24 EV]])</f>
        <v>#REF!</v>
      </c>
      <c r="MG182" s="68">
        <v>0</v>
      </c>
      <c r="MH182" s="68">
        <v>0</v>
      </c>
      <c r="MI182" s="68">
        <v>0</v>
      </c>
      <c r="MJ182" s="68">
        <v>0</v>
      </c>
      <c r="MK182" s="68">
        <v>0</v>
      </c>
      <c r="ML182" s="68">
        <v>0</v>
      </c>
      <c r="MM182" s="68">
        <v>0</v>
      </c>
      <c r="MN182" s="68">
        <v>0</v>
      </c>
      <c r="MO182" s="68">
        <v>0</v>
      </c>
      <c r="MP182" s="98">
        <v>0</v>
      </c>
      <c r="MQ182" s="98" t="e">
        <f>$AS182*2.204623/#REF!*$AP182*HU182</f>
        <v>#REF!</v>
      </c>
      <c r="MR182" s="98" t="e">
        <f>$AT182*2.204623/#REF!*$AP182*HV182</f>
        <v>#REF!</v>
      </c>
      <c r="MS182" s="98">
        <v>0</v>
      </c>
      <c r="MT182" s="98">
        <v>0</v>
      </c>
      <c r="MU182" s="98">
        <v>0</v>
      </c>
      <c r="MV182" s="98">
        <f>SUM(Tabelle2[[#This Row],[Jan 22 EV]:[Dec 22 EV]])</f>
        <v>0</v>
      </c>
      <c r="MW182" s="98" t="e">
        <f>SUM(Tabelle2[[#This Row],[Jan 23 EV]:[Dec 23 EV]])</f>
        <v>#REF!</v>
      </c>
      <c r="MX182" s="98" t="e">
        <f>SUM(Tabelle2[[#This Row],[Jan 24 EV]:[Dec 24 EV]])</f>
        <v>#REF!</v>
      </c>
      <c r="MY182" s="98">
        <f t="shared" si="139"/>
        <v>0</v>
      </c>
      <c r="MZ182" s="98">
        <f t="shared" si="140"/>
        <v>0</v>
      </c>
      <c r="NA182" s="98">
        <f t="shared" si="141"/>
        <v>0</v>
      </c>
      <c r="NB182" s="98">
        <f t="shared" si="142"/>
        <v>0</v>
      </c>
      <c r="NC182" s="52">
        <v>0</v>
      </c>
      <c r="ND182" s="52">
        <v>0</v>
      </c>
      <c r="NE182" s="52">
        <v>0</v>
      </c>
      <c r="NF182" s="52">
        <v>0</v>
      </c>
      <c r="NG182" s="52">
        <v>0</v>
      </c>
      <c r="NH182" s="52">
        <v>0</v>
      </c>
      <c r="NI182" s="52">
        <v>0</v>
      </c>
      <c r="NJ182" s="52">
        <v>0</v>
      </c>
      <c r="NK182" s="52">
        <v>0</v>
      </c>
      <c r="NL182" s="52">
        <v>0</v>
      </c>
      <c r="NM182" s="52">
        <v>0</v>
      </c>
      <c r="NN182" s="52">
        <v>0</v>
      </c>
      <c r="NO182" s="198">
        <f t="shared" si="146"/>
        <v>0</v>
      </c>
      <c r="NP182" s="198">
        <f t="shared" si="147"/>
        <v>0</v>
      </c>
      <c r="NQ182" s="198">
        <f t="shared" si="148"/>
        <v>0</v>
      </c>
      <c r="NR182" s="198">
        <f t="shared" si="149"/>
        <v>0</v>
      </c>
      <c r="NS182" s="198">
        <f t="shared" si="150"/>
        <v>0</v>
      </c>
      <c r="NT182" s="198">
        <v>0</v>
      </c>
      <c r="NU182" s="198">
        <v>0</v>
      </c>
      <c r="NV182" s="198">
        <v>0</v>
      </c>
      <c r="NW182" s="198">
        <v>0</v>
      </c>
      <c r="NX182" s="198">
        <v>0</v>
      </c>
      <c r="NY182" s="198">
        <v>0</v>
      </c>
      <c r="NZ182" s="198">
        <v>0</v>
      </c>
      <c r="OA182" s="198">
        <v>0</v>
      </c>
      <c r="OB182" s="198">
        <v>0</v>
      </c>
      <c r="OC182" s="198">
        <v>0</v>
      </c>
      <c r="OD182" s="198">
        <v>0</v>
      </c>
      <c r="OE182" s="198">
        <v>0</v>
      </c>
      <c r="OF182" s="198">
        <f>SUM(Tabelle2[[#This Row],[Jan 23 B EV]:[Mar 23 B EV]])</f>
        <v>0</v>
      </c>
      <c r="OG182" s="198">
        <f>SUM(Tabelle2[[#This Row],[Apr 23 B EV]:[Jun 23 B EV]])</f>
        <v>0</v>
      </c>
      <c r="OH182" s="198">
        <f>SUM(Tabelle2[[#This Row],[Jul 23 B EV]:[Sep 23 B EV]])</f>
        <v>0</v>
      </c>
      <c r="OI182" s="198">
        <f>SUM(Tabelle2[[#This Row],[Oct 23 B EV]:[Dec 23 B EV]])</f>
        <v>0</v>
      </c>
      <c r="OJ182" s="198">
        <f>SUM(Tabelle2[[#This Row],[Jan 23 B EV]:[Dec 23 B EV]])</f>
        <v>0</v>
      </c>
      <c r="OK182" s="68"/>
      <c r="OL182" s="68"/>
      <c r="OM182" s="43" t="s">
        <v>973</v>
      </c>
      <c r="ON182" s="43">
        <v>0</v>
      </c>
      <c r="OO182" s="43">
        <v>0</v>
      </c>
      <c r="OP182" s="43">
        <v>0</v>
      </c>
      <c r="OQ182" s="68"/>
      <c r="OR182" s="68"/>
      <c r="OS182" s="68"/>
      <c r="OT182" s="68"/>
      <c r="OU182" s="68"/>
      <c r="OV182" s="68"/>
      <c r="OW182" s="68"/>
      <c r="OX182" s="198">
        <v>0</v>
      </c>
      <c r="OY182" s="198">
        <v>0</v>
      </c>
      <c r="OZ182" s="198">
        <v>0</v>
      </c>
      <c r="PA182" s="198">
        <v>0</v>
      </c>
      <c r="PB182" s="353">
        <v>0</v>
      </c>
      <c r="PC182" s="49" t="s">
        <v>57</v>
      </c>
      <c r="PD182" s="341" t="s">
        <v>162</v>
      </c>
      <c r="PE182" s="3" t="s">
        <v>159</v>
      </c>
      <c r="PF182" s="341" t="s">
        <v>170</v>
      </c>
      <c r="PG182" s="342">
        <v>0</v>
      </c>
      <c r="PH182" s="341">
        <v>0</v>
      </c>
      <c r="PI182" s="30">
        <v>1</v>
      </c>
      <c r="PJ182" s="30" t="s">
        <v>170</v>
      </c>
      <c r="PK182" s="30">
        <v>0</v>
      </c>
      <c r="PL182" s="30"/>
      <c r="PM182" s="334"/>
      <c r="PN182" s="341" t="s">
        <v>980</v>
      </c>
      <c r="PO182" s="334" t="s">
        <v>43</v>
      </c>
      <c r="PP182" s="200">
        <v>1565.1005573122095</v>
      </c>
      <c r="PQ182" s="56">
        <v>1399.8594792216134</v>
      </c>
      <c r="PR182" s="56">
        <v>1505.8500324776508</v>
      </c>
      <c r="PS182" s="56">
        <v>1413.0627359755019</v>
      </c>
      <c r="PT182" s="200">
        <v>1148.5212668120259</v>
      </c>
      <c r="PU182" s="200">
        <v>1207.4862538513455</v>
      </c>
      <c r="PV182" s="200">
        <v>1959.8980263157889</v>
      </c>
      <c r="PW182" s="200">
        <v>1949.0700624881274</v>
      </c>
      <c r="PX182" s="200" t="e">
        <f>IF($PI182=1,SUMIF(#REF!,$PF182,#REF!),SUMIF(#REF!,$PJ182,#REF!))</f>
        <v>#REF!</v>
      </c>
      <c r="PY182" s="200" t="e">
        <f>IF($PI182=1,SUMIF(#REF!,$PF182,#REF!),SUMIF(#REF!,$PJ182,#REF!))</f>
        <v>#REF!</v>
      </c>
      <c r="PZ182" s="200" t="e">
        <f>IF($PI182=1,SUMIF(#REF!,$PF182,#REF!),SUMIF(#REF!,$PJ182,#REF!))</f>
        <v>#REF!</v>
      </c>
      <c r="QA182" s="200" t="e">
        <f>IF($PI182=1,SUMIF(#REF!,$PF182,#REF!),SUMIF(#REF!,$PJ182,#REF!))</f>
        <v>#REF!</v>
      </c>
      <c r="QB182" s="200" t="e">
        <f>IF($PI182=1,SUMIF(#REF!,$PF182,#REF!),SUMIF(#REF!,$PJ182,#REF!))</f>
        <v>#REF!</v>
      </c>
      <c r="QC182" s="200" t="e">
        <f>IF($PI182=1,SUMIF(#REF!,$PF182,#REF!),SUMIF(#REF!,$PJ182,#REF!))</f>
        <v>#REF!</v>
      </c>
      <c r="QD182" s="57">
        <f t="shared" si="143"/>
        <v>0</v>
      </c>
      <c r="QE182" s="57">
        <f t="shared" si="144"/>
        <v>0</v>
      </c>
      <c r="QF182" s="57">
        <f t="shared" si="138"/>
        <v>0</v>
      </c>
      <c r="QG182" s="57">
        <f t="shared" si="145"/>
        <v>0</v>
      </c>
      <c r="QH182" s="57">
        <f t="shared" si="131"/>
        <v>0</v>
      </c>
      <c r="QI182" s="57">
        <f t="shared" si="132"/>
        <v>0</v>
      </c>
      <c r="QJ182" s="57">
        <f>IF(Tabelle2[[#This Row],[Index and Premium Usage]]=1,($AW182*(1+$AZ182))*(PW182*(1+$PG182)+$PH182)/1000,($AW182*(1+$AZ182))*(PW182*(1+$PG182)+$PK182)/1000)</f>
        <v>0</v>
      </c>
      <c r="QK182" s="57" t="e">
        <f>IF($PI182=1,($AW182*(1+$AY182))*(PX182*(1+$PG182)+$PH182)/1000,($AW182*(1+$AZ182))*(PX182*(1+$PG182)+$PK182+Tabelle2[[#This Row],[Premium VW 2023]])/1000)</f>
        <v>#REF!</v>
      </c>
      <c r="QL182" s="57" t="e">
        <f t="shared" si="133"/>
        <v>#REF!</v>
      </c>
      <c r="QM182" s="57" t="e">
        <f t="shared" si="134"/>
        <v>#REF!</v>
      </c>
      <c r="QN182" s="57" t="e">
        <f t="shared" si="135"/>
        <v>#REF!</v>
      </c>
      <c r="QO182" s="57" t="e">
        <f t="shared" si="136"/>
        <v>#REF!</v>
      </c>
      <c r="QP182" s="57" t="e">
        <f t="shared" si="137"/>
        <v>#REF!</v>
      </c>
    </row>
    <row r="183" spans="1:458" ht="15" customHeight="1">
      <c r="A183" s="94" t="s">
        <v>903</v>
      </c>
      <c r="B183" s="94" t="s">
        <v>87</v>
      </c>
      <c r="C183" s="94" t="s">
        <v>1553</v>
      </c>
      <c r="D183" s="2" t="s">
        <v>108</v>
      </c>
      <c r="E183" s="173" t="s">
        <v>304</v>
      </c>
      <c r="F183" s="2" t="s">
        <v>304</v>
      </c>
      <c r="G183" s="2" t="s">
        <v>304</v>
      </c>
      <c r="H183" s="2" t="s">
        <v>1557</v>
      </c>
      <c r="I183" s="188" t="s">
        <v>102</v>
      </c>
      <c r="J183" s="2" t="s">
        <v>367</v>
      </c>
      <c r="K183" s="94" t="s">
        <v>41</v>
      </c>
      <c r="L183" s="94" t="s">
        <v>1137</v>
      </c>
      <c r="M183" s="2" t="s">
        <v>603</v>
      </c>
      <c r="N183" s="64"/>
      <c r="O183" s="64"/>
      <c r="P183" s="65"/>
      <c r="Q183" s="2"/>
      <c r="R183" s="63"/>
      <c r="S183" s="63"/>
      <c r="T183" s="94" t="s">
        <v>1282</v>
      </c>
      <c r="U183" s="63" t="s">
        <v>38</v>
      </c>
      <c r="V183" s="63"/>
      <c r="W183" s="63"/>
      <c r="X183" s="94"/>
      <c r="Y183" s="63" t="s">
        <v>235</v>
      </c>
      <c r="Z183" s="94" t="s">
        <v>261</v>
      </c>
      <c r="AA183" s="69" t="s">
        <v>604</v>
      </c>
      <c r="AB183" s="64"/>
      <c r="AC183" s="64"/>
      <c r="AD183" s="63"/>
      <c r="AE183" s="63"/>
      <c r="AF183" s="63" t="s">
        <v>119</v>
      </c>
      <c r="AG183" s="2"/>
      <c r="AH183" s="2"/>
      <c r="AI183" s="2"/>
      <c r="AJ183" s="63" t="s">
        <v>120</v>
      </c>
      <c r="AK183" s="66"/>
      <c r="AL183" s="67"/>
      <c r="AM183" s="67"/>
      <c r="AN183" s="67"/>
      <c r="AO183" s="67"/>
      <c r="AP183" s="67">
        <v>1</v>
      </c>
      <c r="AQ183" s="78"/>
      <c r="AR183" s="37">
        <v>1.2849999999999999</v>
      </c>
      <c r="AS183" s="67">
        <v>1.2849999999999999</v>
      </c>
      <c r="AT183" s="67">
        <v>1.2849999999999999</v>
      </c>
      <c r="AU183" s="67">
        <v>1.2849999999999999</v>
      </c>
      <c r="AV183" s="67">
        <v>1.2849999999999999</v>
      </c>
      <c r="AW183" s="33">
        <v>1.2849999999999999</v>
      </c>
      <c r="AX183" s="193"/>
      <c r="AY183" s="36">
        <v>0</v>
      </c>
      <c r="AZ183" s="36">
        <v>0</v>
      </c>
      <c r="BA183" s="97">
        <v>0</v>
      </c>
      <c r="BB183" s="97">
        <v>0</v>
      </c>
      <c r="BC183" s="97">
        <v>0</v>
      </c>
      <c r="BD183" s="97">
        <v>0</v>
      </c>
      <c r="BE183" s="133">
        <v>0</v>
      </c>
      <c r="BF183" s="133">
        <v>0</v>
      </c>
      <c r="BG183" s="133">
        <v>0</v>
      </c>
      <c r="BH183" s="133">
        <v>0</v>
      </c>
      <c r="BI183" s="133">
        <v>0</v>
      </c>
      <c r="BJ183" s="133">
        <v>0</v>
      </c>
      <c r="BK183" s="133">
        <v>0</v>
      </c>
      <c r="BL183" s="133">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5">
        <f>SUM(Tabelle2[[#This Row],[Jan 22 CF]:[Mar 22 CF]])</f>
        <v>0</v>
      </c>
      <c r="CL183" s="95">
        <f>SUM(Tabelle2[[#This Row],[Apr 22 CF]:[Jun 22 CF]])</f>
        <v>0</v>
      </c>
      <c r="CM183" s="95">
        <f>SUM(Tabelle2[[#This Row],[Jul 22 CF]:[Sep 22 CF]])</f>
        <v>0</v>
      </c>
      <c r="CN183" s="95">
        <f>SUM(Tabelle2[[#This Row],[Oct 22 CF]:[Dec 22 CF]])</f>
        <v>0</v>
      </c>
      <c r="CO183" s="95">
        <f>SUM(Tabelle2[[#This Row],[Jan 23 CF]:[Mar 23 CF]])</f>
        <v>0</v>
      </c>
      <c r="CP183" s="95">
        <f>SUM(Tabelle2[[#This Row],[Apr 23 CF]:[Jun 23 CF]])</f>
        <v>0</v>
      </c>
      <c r="CQ183" s="95">
        <f>SUM(Tabelle2[[#This Row],[Jul 23 CF]:[Sep 23 CF]])</f>
        <v>0</v>
      </c>
      <c r="CR183" s="95">
        <f>SUM(Tabelle2[[#This Row],[Oct 23 CF]:[Dec 23 CF]])</f>
        <v>0</v>
      </c>
      <c r="CS183" s="95">
        <f>SUM(Tabelle2[[#This Row],[Jan 24 CF]:[Mar 24 CF]])</f>
        <v>0</v>
      </c>
      <c r="CT183" s="95">
        <f>SUM(Tabelle2[[#This Row],[Apr 24 CF]:[Jun 24 CF]])</f>
        <v>0</v>
      </c>
      <c r="CU183" s="95">
        <f>SUM(Tabelle2[[#This Row],[Jul 24 CF]:[Sep 24 CF]])</f>
        <v>0</v>
      </c>
      <c r="CV183" s="95">
        <f>SUM(Tabelle2[[#This Row],[Oct 24 CF]:[Dec 24 CF]])</f>
        <v>0</v>
      </c>
      <c r="CW183" s="98">
        <v>0</v>
      </c>
      <c r="CX183" s="275">
        <v>0</v>
      </c>
      <c r="CY183" s="98">
        <v>0</v>
      </c>
      <c r="CZ183" s="52">
        <v>0</v>
      </c>
      <c r="DA183" s="52">
        <f>SUM(Tabelle2[[#This Row],[Jan 22 CF]:[Dec 22 CF]])</f>
        <v>0</v>
      </c>
      <c r="DB183" s="98">
        <f>SUM(Tabelle2[[#This Row],[Jan 23 CF]:[Dec 23 CF]])</f>
        <v>0</v>
      </c>
      <c r="DC183" s="98">
        <f>SUM(Tabelle2[[#This Row],[Jan 24 CF]:[Dec 24 CF]])</f>
        <v>0</v>
      </c>
      <c r="DD183" s="98">
        <v>0</v>
      </c>
      <c r="DE183" s="98">
        <v>0</v>
      </c>
      <c r="DF183" s="98">
        <v>0</v>
      </c>
      <c r="DG183" s="98">
        <v>0</v>
      </c>
      <c r="DH183" s="98">
        <v>0</v>
      </c>
      <c r="DI183" s="98">
        <v>0</v>
      </c>
      <c r="DJ183" s="98">
        <v>0</v>
      </c>
      <c r="DK183" s="98">
        <v>0</v>
      </c>
      <c r="DL183" s="98">
        <v>0</v>
      </c>
      <c r="DM183" s="98">
        <v>0</v>
      </c>
      <c r="DN183" s="95"/>
      <c r="DO183" s="95"/>
      <c r="DP183" s="226">
        <v>0.95</v>
      </c>
      <c r="DQ183" s="226">
        <v>0.92500000000000004</v>
      </c>
      <c r="DR183" s="226">
        <v>0.8</v>
      </c>
      <c r="DS183" s="226">
        <v>0.85</v>
      </c>
      <c r="DT183" s="226">
        <v>0.9</v>
      </c>
      <c r="DU183" s="226">
        <v>0.9</v>
      </c>
      <c r="DV183" s="226">
        <v>0.9</v>
      </c>
      <c r="DW183" s="226">
        <v>0.9</v>
      </c>
      <c r="DX183" s="226">
        <v>0.9</v>
      </c>
      <c r="DY183" s="226">
        <v>0.9</v>
      </c>
      <c r="DZ183" s="226">
        <v>0.9</v>
      </c>
      <c r="EA183" s="226">
        <v>0.88</v>
      </c>
      <c r="EB183" s="226">
        <v>0.9</v>
      </c>
      <c r="EC183" s="226">
        <v>0.93</v>
      </c>
      <c r="ED183" s="226">
        <v>0.93</v>
      </c>
      <c r="EE183" s="226">
        <v>0.9</v>
      </c>
      <c r="EF183" s="316">
        <v>0.9</v>
      </c>
      <c r="EG183" s="316">
        <v>0.9</v>
      </c>
      <c r="EH183" s="316">
        <v>0.9</v>
      </c>
      <c r="EI183" s="226">
        <v>0.95</v>
      </c>
      <c r="EJ183" s="226">
        <v>0.95</v>
      </c>
      <c r="EK183" s="226">
        <v>0.95</v>
      </c>
      <c r="EL183" s="226">
        <v>0.97499999999999998</v>
      </c>
      <c r="EM183" s="226">
        <v>0.95</v>
      </c>
      <c r="EN183" s="226">
        <v>0.9</v>
      </c>
      <c r="EO183" s="226">
        <v>0.9</v>
      </c>
      <c r="EP183" s="226">
        <v>0.9</v>
      </c>
      <c r="EQ183" s="226">
        <v>0.9</v>
      </c>
      <c r="ER183" s="226">
        <v>0.9</v>
      </c>
      <c r="ES183" s="226">
        <v>0.9</v>
      </c>
      <c r="ET183" s="226">
        <v>0.9</v>
      </c>
      <c r="EU183" s="226">
        <v>0.9</v>
      </c>
      <c r="EV183" s="226">
        <v>0.9</v>
      </c>
      <c r="EW183" s="226">
        <v>0.9</v>
      </c>
      <c r="EX183" s="226">
        <v>0.9</v>
      </c>
      <c r="EY183" s="226">
        <v>0.9</v>
      </c>
      <c r="EZ183" s="316">
        <v>0.9</v>
      </c>
      <c r="FA183" s="226">
        <v>0.9</v>
      </c>
      <c r="FB183" s="226">
        <v>0.85</v>
      </c>
      <c r="FC183" s="226">
        <v>0.85</v>
      </c>
      <c r="FD183" s="226">
        <v>0.85</v>
      </c>
      <c r="FE183" s="226">
        <v>0.85</v>
      </c>
      <c r="FF183" s="226">
        <v>0.85</v>
      </c>
      <c r="FG183" s="226">
        <v>0.85</v>
      </c>
      <c r="FH183" s="226">
        <v>0.85</v>
      </c>
      <c r="FI183" s="226">
        <v>0.85</v>
      </c>
      <c r="FJ183" s="226">
        <v>0.85</v>
      </c>
      <c r="FK183" s="226">
        <v>0.85</v>
      </c>
      <c r="FL183" s="226">
        <v>0.85</v>
      </c>
      <c r="FM183" s="195">
        <f t="shared" si="158"/>
        <v>0</v>
      </c>
      <c r="FN183" s="195">
        <f t="shared" si="159"/>
        <v>0</v>
      </c>
      <c r="FO183" s="195">
        <f t="shared" si="160"/>
        <v>0</v>
      </c>
      <c r="FP183" s="195">
        <f t="shared" si="161"/>
        <v>0</v>
      </c>
      <c r="FQ183" s="195">
        <f t="shared" si="162"/>
        <v>0</v>
      </c>
      <c r="FR183" s="195">
        <f t="shared" si="163"/>
        <v>0</v>
      </c>
      <c r="FS183" s="195">
        <f t="shared" si="164"/>
        <v>0</v>
      </c>
      <c r="FT183" s="95">
        <f t="shared" si="165"/>
        <v>0</v>
      </c>
      <c r="FU183" s="95">
        <f t="shared" si="166"/>
        <v>0</v>
      </c>
      <c r="FV183" s="95">
        <f t="shared" si="167"/>
        <v>0</v>
      </c>
      <c r="FW183" s="95">
        <f t="shared" si="168"/>
        <v>0</v>
      </c>
      <c r="FX183" s="95">
        <f t="shared" si="169"/>
        <v>0</v>
      </c>
      <c r="FY183" s="95">
        <f t="shared" si="170"/>
        <v>0</v>
      </c>
      <c r="FZ183" s="95">
        <f t="shared" si="171"/>
        <v>0</v>
      </c>
      <c r="GA183" s="95">
        <f t="shared" si="151"/>
        <v>0</v>
      </c>
      <c r="GB183" s="95">
        <f t="shared" si="152"/>
        <v>0</v>
      </c>
      <c r="GC183" s="95">
        <f t="shared" si="153"/>
        <v>0</v>
      </c>
      <c r="GD183" s="95">
        <f t="shared" si="154"/>
        <v>0</v>
      </c>
      <c r="GE183" s="95">
        <f t="shared" si="155"/>
        <v>0</v>
      </c>
      <c r="GF183" s="95">
        <f t="shared" si="156"/>
        <v>0</v>
      </c>
      <c r="GG183" s="95">
        <f t="shared" si="157"/>
        <v>0</v>
      </c>
      <c r="GH183" s="95">
        <f t="shared" ref="GH183:GH246" si="172">BV183</f>
        <v>0</v>
      </c>
      <c r="GI183" s="95">
        <f>BW183*Tabelle2[[#This Row],[Nov 2023 AF]]</f>
        <v>0</v>
      </c>
      <c r="GJ183" s="95">
        <f>BX183*Tabelle2[[#This Row],[Dec 2023 AF]]</f>
        <v>0</v>
      </c>
      <c r="GK183" s="95">
        <f>BY183*Tabelle2[[#This Row],[Jan 2024 AF]]</f>
        <v>0</v>
      </c>
      <c r="GL183" s="95">
        <f>BZ183*Tabelle2[[#This Row],[Feb 2024 AF]]</f>
        <v>0</v>
      </c>
      <c r="GM183" s="95">
        <f>CA183*Tabelle2[[#This Row],[Mar 2024 AF]]</f>
        <v>0</v>
      </c>
      <c r="GN183" s="95">
        <f>CB183*Tabelle2[[#This Row],[Apr 2024 AF]]</f>
        <v>0</v>
      </c>
      <c r="GO183" s="95">
        <f>CC183*Tabelle2[[#This Row],[May 2024 AF]]</f>
        <v>0</v>
      </c>
      <c r="GP183" s="95">
        <f>CD183*Tabelle2[[#This Row],[Jun 2024 AF]]</f>
        <v>0</v>
      </c>
      <c r="GQ183" s="95">
        <f>CE183*Tabelle2[[#This Row],[Jul 2024 AF]]</f>
        <v>0</v>
      </c>
      <c r="GR183" s="95">
        <f>CF183*Tabelle2[[#This Row],[Aug 2024 AF]]</f>
        <v>0</v>
      </c>
      <c r="GS183" s="95">
        <f>CG183*Tabelle2[[#This Row],[Sep 2024 AF]]</f>
        <v>0</v>
      </c>
      <c r="GT183" s="95">
        <f>CH183*Tabelle2[[#This Row],[Oct 2024 AF]]</f>
        <v>0</v>
      </c>
      <c r="GU183" s="95">
        <f>CI183*Tabelle2[[#This Row],[Nov 2024 AF]]</f>
        <v>0</v>
      </c>
      <c r="GV183" s="95">
        <f>CJ183*Tabelle2[[#This Row],[Dec 2024 AF]]</f>
        <v>0</v>
      </c>
      <c r="GW183" s="95">
        <f>SUM(Tabelle2[[#This Row],[Jan 22 NF]:[Mar 22 NF]])</f>
        <v>0</v>
      </c>
      <c r="GX183" s="95">
        <f>SUM(Tabelle2[[#This Row],[Apr 22 NF]:[Jun 22 NF]])</f>
        <v>0</v>
      </c>
      <c r="GY183" s="95">
        <f>SUM(Tabelle2[[#This Row],[Jul 22 NF]:[Sep 22 NF]])</f>
        <v>0</v>
      </c>
      <c r="GZ183" s="95">
        <f>SUM(Tabelle2[[#This Row],[Oct 22 NF]:[Dec 22 NF]])</f>
        <v>0</v>
      </c>
      <c r="HA183" s="98">
        <f>SUM(Tabelle2[[#This Row],[Jan 23 NF]:[Mar 23 NF]])</f>
        <v>0</v>
      </c>
      <c r="HB183" s="98">
        <f>SUM(Tabelle2[[#This Row],[Apr 23 NF]:[Jun 23 NF]])</f>
        <v>0</v>
      </c>
      <c r="HC183" s="98">
        <f>SUM(Tabelle2[[#This Row],[Jul 23 NF]:[Sep 23 NF]])</f>
        <v>0</v>
      </c>
      <c r="HD183" s="98">
        <f>SUM(Tabelle2[[#This Row],[Oct 23 NF]:[Dec 23 NF]])</f>
        <v>0</v>
      </c>
      <c r="HE183" s="95">
        <f>SUM(Tabelle2[[#This Row],[Jan 24 NF]:[Mar 24 NF]])</f>
        <v>0</v>
      </c>
      <c r="HF183" s="98">
        <f>SUM(Tabelle2[[#This Row],[Apr 24 NF]:[Jun 24 NF]])</f>
        <v>0</v>
      </c>
      <c r="HG183" s="98">
        <f>SUM(Tabelle2[[#This Row],[Jul 24 NF]:[Sep 24 NF]])</f>
        <v>0</v>
      </c>
      <c r="HH183" s="98">
        <f>SUM(Tabelle2[[#This Row],[Oct 24 NF]:[Dec 24 NF]])</f>
        <v>0</v>
      </c>
      <c r="HI183" s="95">
        <v>0</v>
      </c>
      <c r="HJ183" s="95">
        <v>0</v>
      </c>
      <c r="HK183" s="95">
        <v>0</v>
      </c>
      <c r="HL183" s="95">
        <v>0</v>
      </c>
      <c r="HM183" s="95">
        <v>0</v>
      </c>
      <c r="HN183" s="95">
        <v>0</v>
      </c>
      <c r="HO183" s="95">
        <v>0</v>
      </c>
      <c r="HP183" s="95">
        <v>0</v>
      </c>
      <c r="HQ183" s="95">
        <v>0</v>
      </c>
      <c r="HR183" s="95">
        <v>0</v>
      </c>
      <c r="HS183" s="95">
        <v>0</v>
      </c>
      <c r="HT183" s="95">
        <v>0</v>
      </c>
      <c r="HU183" s="95">
        <v>0</v>
      </c>
      <c r="HV183" s="98">
        <v>0</v>
      </c>
      <c r="HW183" s="98">
        <v>0</v>
      </c>
      <c r="HX183" s="98">
        <v>0</v>
      </c>
      <c r="HY183" s="98">
        <v>0</v>
      </c>
      <c r="HZ183" s="98">
        <f>SUM(Tabelle2[[#This Row],[Jan 22 NF]:[Dec 22 NF]])</f>
        <v>0</v>
      </c>
      <c r="IA183" s="98">
        <f>SUM(Tabelle2[[#This Row],[Jan 23 NF]:[Dec 23 NF]])</f>
        <v>0</v>
      </c>
      <c r="IB183" s="98">
        <f>SUM(Tabelle2[[#This Row],[Jan 24 NF]:[Dec 24 NF]])</f>
        <v>0</v>
      </c>
      <c r="IC183" s="98">
        <f>IFERROR(Tabelle2[[#This Row],[2025 CF]]*Tabelle2[[#This Row],[2025 AF]],0)</f>
        <v>0</v>
      </c>
      <c r="ID183" s="98">
        <f>IFERROR(Tabelle2[[#This Row],[2026 CF]]*Tabelle2[[#This Row],[2026 AF]],0)</f>
        <v>0</v>
      </c>
      <c r="IE183" s="98">
        <f>IFERROR(Tabelle2[[#This Row],[2027 CF]]*Tabelle2[[#This Row],[2027 AF]],0)</f>
        <v>0</v>
      </c>
      <c r="IF183" s="98">
        <f>IFERROR(Tabelle2[[#This Row],[2028 CF]]*Tabelle2[[#This Row],[2028 AF]],0)</f>
        <v>0</v>
      </c>
      <c r="IG183" s="98">
        <f>IFERROR(Tabelle2[[#This Row],[2029 CF]]*Tabelle2[[#This Row],[2029 AF]],0)</f>
        <v>0</v>
      </c>
      <c r="IH183" s="98">
        <f>IFERROR(Tabelle2[[#This Row],[2030 CF]]*Tabelle2[[#This Row],[2030 AF]],0)</f>
        <v>0</v>
      </c>
      <c r="II183" s="98">
        <f>IFERROR(Tabelle2[[#This Row],[2031 CF]]*Tabelle2[[#This Row],[2031 AF]],0)</f>
        <v>0</v>
      </c>
      <c r="IJ183" s="98">
        <f>IFERROR(Tabelle2[[#This Row],[2032 CF]]*Tabelle2[[#This Row],[2032 AF]],0)</f>
        <v>0</v>
      </c>
      <c r="IK183" s="98">
        <f>IFERROR(Tabelle2[[#This Row],[2033 CF]]*Tabelle2[[#This Row],[2033 AF]],0)</f>
        <v>0</v>
      </c>
      <c r="IL183" s="98">
        <f>IFERROR(Tabelle2[[#This Row],[2034 CF]]*Tabelle2[[#This Row],[2034 AF]],0)</f>
        <v>0</v>
      </c>
      <c r="IM183" s="98">
        <f>IFERROR(Tabelle2[[#This Row],[2035 CF]]*Tabelle2[[#This Row],[2035 AF]],0)</f>
        <v>0</v>
      </c>
      <c r="IN183" s="51">
        <v>0</v>
      </c>
      <c r="IO183" s="51">
        <v>0</v>
      </c>
      <c r="IP183" s="51">
        <v>0</v>
      </c>
      <c r="IQ183" s="51">
        <v>0</v>
      </c>
      <c r="IR183" s="51">
        <v>0</v>
      </c>
      <c r="IS183" s="51">
        <v>0</v>
      </c>
      <c r="IT183" s="51">
        <v>0</v>
      </c>
      <c r="IU183" s="51">
        <v>0</v>
      </c>
      <c r="IV183" s="51">
        <v>0</v>
      </c>
      <c r="IW183" s="51">
        <v>0</v>
      </c>
      <c r="IX183" s="51">
        <v>0</v>
      </c>
      <c r="IY183" s="51">
        <v>0</v>
      </c>
      <c r="IZ183" s="199">
        <v>0</v>
      </c>
      <c r="JA183" s="199">
        <v>0</v>
      </c>
      <c r="JB183" s="199">
        <v>0</v>
      </c>
      <c r="JC183" s="199">
        <v>0</v>
      </c>
      <c r="JD183" s="199">
        <v>0</v>
      </c>
      <c r="JE183" s="196">
        <v>0</v>
      </c>
      <c r="JF183" s="196">
        <v>0</v>
      </c>
      <c r="JG183" s="196">
        <v>0</v>
      </c>
      <c r="JH183" s="196">
        <v>0</v>
      </c>
      <c r="JI183" s="196">
        <v>0</v>
      </c>
      <c r="JJ183" s="196">
        <v>0</v>
      </c>
      <c r="JK183" s="196">
        <v>0</v>
      </c>
      <c r="JL183" s="196">
        <v>0</v>
      </c>
      <c r="JM183" s="196">
        <v>0</v>
      </c>
      <c r="JN183" s="196">
        <v>0</v>
      </c>
      <c r="JO183" s="196">
        <v>0</v>
      </c>
      <c r="JP183" s="196">
        <v>0</v>
      </c>
      <c r="JQ183" s="196">
        <f>SUM(Tabelle2[[#This Row],[Jan-23B]:[Mar-23B]])</f>
        <v>0</v>
      </c>
      <c r="JR183" s="196">
        <f>SUM(Tabelle2[[#This Row],[Apr-23B]:[Jun-23B]])</f>
        <v>0</v>
      </c>
      <c r="JS183" s="196">
        <f>SUM(Tabelle2[[#This Row],[Jul-23B]:[Sep-23B]])</f>
        <v>0</v>
      </c>
      <c r="JT183" s="196">
        <f>SUM(Tabelle2[[#This Row],[Oct-23B]:[Dec-23B]])</f>
        <v>0</v>
      </c>
      <c r="JU183" s="196">
        <f>SUM(Tabelle2[[#This Row],[1Q23 B1]:[4Q23 B]])</f>
        <v>0</v>
      </c>
      <c r="JV183" s="196">
        <v>0</v>
      </c>
      <c r="JW183" s="196">
        <v>0</v>
      </c>
      <c r="JX183" s="196">
        <v>0</v>
      </c>
      <c r="JY183" s="196">
        <v>0</v>
      </c>
      <c r="JZ183" s="196">
        <v>0</v>
      </c>
      <c r="KA183" s="196">
        <v>0</v>
      </c>
      <c r="KB183" s="196">
        <v>0</v>
      </c>
      <c r="KC183" s="196">
        <v>0</v>
      </c>
      <c r="KD183" s="196">
        <v>0</v>
      </c>
      <c r="KE183" s="196">
        <v>0</v>
      </c>
      <c r="KF183" s="196" t="str">
        <f>IF(SUM(Tabelle2[[#This Row],[2018 NF]:[2028 NF]],Tabelle2[[#This Row],[2023 B]])&gt;0,"yes","no")</f>
        <v>no</v>
      </c>
      <c r="KG183" s="196">
        <f>IFERROR(INDEX(Tabelle2[[#Headers],[2005 NF]:[2034 NF]],MATCH(TRUE,INDEX(Tabelle2[[#This Row],[2005 NF]:[2034 NF]]&gt;1000,),0)),0)</f>
        <v>0</v>
      </c>
      <c r="KH183" s="196">
        <f>IFERROR(LOOKUP(2,1/(Tabelle2[[#This Row],[2005 NF]:[2035 NF]]&gt;1000),Tabelle2[[#Headers],[2005 NF]:[2035 NF]]),0)</f>
        <v>0</v>
      </c>
      <c r="KI183" s="196">
        <f>SUM(Tabelle2[[#This Row],[Jan 23 NF]:[Mar 23 NF]])</f>
        <v>0</v>
      </c>
      <c r="KJ183" s="196">
        <f>SUM(Tabelle2[[#This Row],[Jan-23B]:[Mar-23B]])</f>
        <v>0</v>
      </c>
      <c r="KK183" s="52">
        <v>0</v>
      </c>
      <c r="KL183" s="52">
        <v>0</v>
      </c>
      <c r="KM183" s="52">
        <v>0</v>
      </c>
      <c r="KN183" s="52">
        <v>0</v>
      </c>
      <c r="KO183" s="52">
        <v>0</v>
      </c>
      <c r="KP183" s="52">
        <v>0</v>
      </c>
      <c r="KQ183" s="52">
        <v>0</v>
      </c>
      <c r="KR183" s="52">
        <v>0</v>
      </c>
      <c r="KS183" s="52">
        <v>0</v>
      </c>
      <c r="KT183" s="52">
        <v>0</v>
      </c>
      <c r="KU183" s="52">
        <v>0</v>
      </c>
      <c r="KV183" s="52">
        <v>0</v>
      </c>
      <c r="KW183" s="52">
        <v>0</v>
      </c>
      <c r="KX183" s="52">
        <v>0</v>
      </c>
      <c r="KY183" s="52">
        <v>0</v>
      </c>
      <c r="KZ183" s="52">
        <v>0</v>
      </c>
      <c r="LA183" s="52" t="e">
        <f>$AV183*2.204623/#REF!*$AP183*Tabelle2[[#This Row],[May 23 NF]]</f>
        <v>#REF!</v>
      </c>
      <c r="LB183" s="52" t="e">
        <f>$AV183*2.204623/#REF!*$AP183*Tabelle2[[#This Row],[Jun 23 NF]]</f>
        <v>#REF!</v>
      </c>
      <c r="LC183" s="52" t="e">
        <f>$AV183*2.204623/#REF!*$AP183*Tabelle2[[#This Row],[Jul 23 NF]]</f>
        <v>#REF!</v>
      </c>
      <c r="LD183" s="52" t="e">
        <f>$AV183*2.204623/#REF!*$AP183*Tabelle2[[#This Row],[Aug 23 NF]]</f>
        <v>#REF!</v>
      </c>
      <c r="LE183" s="52" t="e">
        <f>$AV183*2.204623/#REF!*$AP183*Tabelle2[[#This Row],[Sep 23 NF]]</f>
        <v>#REF!</v>
      </c>
      <c r="LF183" s="52" t="e">
        <f>$AV183*2.204623/#REF!*$AP183*Tabelle2[[#This Row],[Oct 23 NF]]</f>
        <v>#REF!</v>
      </c>
      <c r="LG183" s="52" t="e">
        <f>$AV183*2.204623/#REF!*$AP183*Tabelle2[[#This Row],[Nov 23 NF]]</f>
        <v>#REF!</v>
      </c>
      <c r="LH183" s="52" t="e">
        <f>$AV183*2.204623/#REF!*$AP183*Tabelle2[[#This Row],[Dec 23 NF]]</f>
        <v>#REF!</v>
      </c>
      <c r="LI183" s="52" t="e">
        <f>$AV183*2.204623/#REF!*$AP183*Tabelle2[[#This Row],[Jan 24 NF]]</f>
        <v>#REF!</v>
      </c>
      <c r="LJ183" s="52" t="e">
        <f>$AV183*2.204623/#REF!*$AP183*Tabelle2[[#This Row],[Feb 24 NF]]</f>
        <v>#REF!</v>
      </c>
      <c r="LK183" s="52" t="e">
        <f>$AV183*2.204623/#REF!*$AP183*Tabelle2[[#This Row],[Mar 24 NF]]</f>
        <v>#REF!</v>
      </c>
      <c r="LL183" s="52" t="e">
        <f>$AV183*2.204623/#REF!*$AP183*Tabelle2[[#This Row],[Apr 24 NF]]</f>
        <v>#REF!</v>
      </c>
      <c r="LM183" s="52" t="e">
        <f>$AV183*2.204623/#REF!*$AP183*Tabelle2[[#This Row],[May 24 NF]]</f>
        <v>#REF!</v>
      </c>
      <c r="LN183" s="52" t="e">
        <f>$AV183*2.204623/#REF!*$AP183*Tabelle2[[#This Row],[Jun 24 NF]]</f>
        <v>#REF!</v>
      </c>
      <c r="LO183" s="52" t="e">
        <f>$AV183*2.204623/#REF!*$AP183*Tabelle2[[#This Row],[Jul 24 NF]]</f>
        <v>#REF!</v>
      </c>
      <c r="LP183" s="52" t="e">
        <f>$AV183*2.204623/#REF!*$AP183*Tabelle2[[#This Row],[Aug 24 NF]]</f>
        <v>#REF!</v>
      </c>
      <c r="LQ183" s="52" t="e">
        <f>$AV183*2.204623/#REF!*$AP183*Tabelle2[[#This Row],[Sep 24 NF]]</f>
        <v>#REF!</v>
      </c>
      <c r="LR183" s="52" t="e">
        <f>$AV183*2.204623/#REF!*$AP183*Tabelle2[[#This Row],[Oct 24 NF]]</f>
        <v>#REF!</v>
      </c>
      <c r="LS183" s="52" t="e">
        <f>$AV183*2.204623/#REF!*$AP183*Tabelle2[[#This Row],[Nov 24 NF]]</f>
        <v>#REF!</v>
      </c>
      <c r="LT183" s="52" t="e">
        <f>$AV183*2.204623/#REF!*$AP183*Tabelle2[[#This Row],[Dec 24 NF]]</f>
        <v>#REF!</v>
      </c>
      <c r="LU183" s="198">
        <f>SUM(Tabelle2[[#This Row],[Jan 22 EV]:[Mar 22 EV]])</f>
        <v>0</v>
      </c>
      <c r="LV183" s="198">
        <f>SUM(Tabelle2[[#This Row],[Apr 22 EV]:[Jun 22 EV]])</f>
        <v>0</v>
      </c>
      <c r="LW183" s="198">
        <f>SUM(Tabelle2[[#This Row],[Jul 22 EV]:[Sep 22 EV]])</f>
        <v>0</v>
      </c>
      <c r="LX183" s="198">
        <f>SUM(Tabelle2[[#This Row],[Oct 22 EV]:[Dec 22 EV]])</f>
        <v>0</v>
      </c>
      <c r="LY183" s="198">
        <f>SUM(Tabelle2[[#This Row],[Jan 23 EV]:[Mar 23 EV]])</f>
        <v>0</v>
      </c>
      <c r="LZ183" s="198" t="e">
        <f>SUM(Tabelle2[[#This Row],[Apr 23 EV]:[Jun 23 EV]])</f>
        <v>#REF!</v>
      </c>
      <c r="MA183" s="198" t="e">
        <f>SUM(Tabelle2[[#This Row],[Jul 23 EV]:[Sep 23 EV]])</f>
        <v>#REF!</v>
      </c>
      <c r="MB183" s="198" t="e">
        <f>SUM(Tabelle2[[#This Row],[Oct 23 EV]:[Dec 23 EV]])</f>
        <v>#REF!</v>
      </c>
      <c r="MC183" s="198" t="e">
        <f>SUM(Tabelle2[[#This Row],[Jan 24 EV]:[Mar 24 EV]])</f>
        <v>#REF!</v>
      </c>
      <c r="MD183" s="198" t="e">
        <f>SUM(Tabelle2[[#This Row],[Apr 24 EV]:[Jun 24 EV]])</f>
        <v>#REF!</v>
      </c>
      <c r="ME183" s="198" t="e">
        <f>SUM(Tabelle2[[#This Row],[Jul 24 EV]:[Sep 24 EV]])</f>
        <v>#REF!</v>
      </c>
      <c r="MF183" s="198" t="e">
        <f>SUM(Tabelle2[[#This Row],[Oct 24 EV]:[Dec 24 EV]])</f>
        <v>#REF!</v>
      </c>
      <c r="MG183" s="68">
        <v>0</v>
      </c>
      <c r="MH183" s="68">
        <v>0</v>
      </c>
      <c r="MI183" s="68">
        <v>0</v>
      </c>
      <c r="MJ183" s="68">
        <v>0</v>
      </c>
      <c r="MK183" s="68">
        <v>0</v>
      </c>
      <c r="ML183" s="68">
        <v>0</v>
      </c>
      <c r="MM183" s="68">
        <v>0</v>
      </c>
      <c r="MN183" s="68">
        <v>0</v>
      </c>
      <c r="MO183" s="68">
        <v>0</v>
      </c>
      <c r="MP183" s="98">
        <v>0</v>
      </c>
      <c r="MQ183" s="98" t="e">
        <f>$AS183*2.204623/#REF!*$AP183*HU183</f>
        <v>#REF!</v>
      </c>
      <c r="MR183" s="98" t="e">
        <f>$AT183*2.204623/#REF!*$AP183*HV183</f>
        <v>#REF!</v>
      </c>
      <c r="MS183" s="98">
        <v>0</v>
      </c>
      <c r="MT183" s="98">
        <v>0</v>
      </c>
      <c r="MU183" s="98">
        <v>0</v>
      </c>
      <c r="MV183" s="98">
        <f>SUM(Tabelle2[[#This Row],[Jan 22 EV]:[Dec 22 EV]])</f>
        <v>0</v>
      </c>
      <c r="MW183" s="98" t="e">
        <f>SUM(Tabelle2[[#This Row],[Jan 23 EV]:[Dec 23 EV]])</f>
        <v>#REF!</v>
      </c>
      <c r="MX183" s="98" t="e">
        <f>SUM(Tabelle2[[#This Row],[Jan 24 EV]:[Dec 24 EV]])</f>
        <v>#REF!</v>
      </c>
      <c r="MY183" s="98">
        <f t="shared" si="139"/>
        <v>0</v>
      </c>
      <c r="MZ183" s="98">
        <f t="shared" si="140"/>
        <v>0</v>
      </c>
      <c r="NA183" s="98">
        <f t="shared" si="141"/>
        <v>0</v>
      </c>
      <c r="NB183" s="98">
        <f t="shared" si="142"/>
        <v>0</v>
      </c>
      <c r="NC183" s="52">
        <v>0</v>
      </c>
      <c r="ND183" s="52">
        <v>0</v>
      </c>
      <c r="NE183" s="52">
        <v>0</v>
      </c>
      <c r="NF183" s="52">
        <v>0</v>
      </c>
      <c r="NG183" s="52">
        <v>0</v>
      </c>
      <c r="NH183" s="52">
        <v>0</v>
      </c>
      <c r="NI183" s="52">
        <v>0</v>
      </c>
      <c r="NJ183" s="52">
        <v>0</v>
      </c>
      <c r="NK183" s="52">
        <v>0</v>
      </c>
      <c r="NL183" s="52">
        <v>0</v>
      </c>
      <c r="NM183" s="52">
        <v>0</v>
      </c>
      <c r="NN183" s="52">
        <v>0</v>
      </c>
      <c r="NO183" s="198">
        <f t="shared" si="146"/>
        <v>0</v>
      </c>
      <c r="NP183" s="198">
        <f t="shared" si="147"/>
        <v>0</v>
      </c>
      <c r="NQ183" s="198">
        <f t="shared" si="148"/>
        <v>0</v>
      </c>
      <c r="NR183" s="198">
        <f t="shared" si="149"/>
        <v>0</v>
      </c>
      <c r="NS183" s="198">
        <f t="shared" si="150"/>
        <v>0</v>
      </c>
      <c r="NT183" s="198">
        <v>0</v>
      </c>
      <c r="NU183" s="198">
        <v>0</v>
      </c>
      <c r="NV183" s="198">
        <v>0</v>
      </c>
      <c r="NW183" s="198">
        <v>0</v>
      </c>
      <c r="NX183" s="198">
        <v>0</v>
      </c>
      <c r="NY183" s="198">
        <v>0</v>
      </c>
      <c r="NZ183" s="198">
        <v>0</v>
      </c>
      <c r="OA183" s="198">
        <v>0</v>
      </c>
      <c r="OB183" s="198">
        <v>0</v>
      </c>
      <c r="OC183" s="198">
        <v>0</v>
      </c>
      <c r="OD183" s="198">
        <v>0</v>
      </c>
      <c r="OE183" s="198">
        <v>0</v>
      </c>
      <c r="OF183" s="198">
        <f>SUM(Tabelle2[[#This Row],[Jan 23 B EV]:[Mar 23 B EV]])</f>
        <v>0</v>
      </c>
      <c r="OG183" s="198">
        <f>SUM(Tabelle2[[#This Row],[Apr 23 B EV]:[Jun 23 B EV]])</f>
        <v>0</v>
      </c>
      <c r="OH183" s="198">
        <f>SUM(Tabelle2[[#This Row],[Jul 23 B EV]:[Sep 23 B EV]])</f>
        <v>0</v>
      </c>
      <c r="OI183" s="198">
        <f>SUM(Tabelle2[[#This Row],[Oct 23 B EV]:[Dec 23 B EV]])</f>
        <v>0</v>
      </c>
      <c r="OJ183" s="198">
        <f>SUM(Tabelle2[[#This Row],[Jan 23 B EV]:[Dec 23 B EV]])</f>
        <v>0</v>
      </c>
      <c r="OK183" s="68"/>
      <c r="OL183" s="68"/>
      <c r="OM183" s="43" t="s">
        <v>973</v>
      </c>
      <c r="ON183" s="43">
        <v>0</v>
      </c>
      <c r="OO183" s="43">
        <v>0</v>
      </c>
      <c r="OP183" s="43">
        <v>0</v>
      </c>
      <c r="OQ183" s="68"/>
      <c r="OR183" s="68"/>
      <c r="OS183" s="68"/>
      <c r="OT183" s="68"/>
      <c r="OU183" s="68"/>
      <c r="OV183" s="68"/>
      <c r="OW183" s="68"/>
      <c r="OX183" s="198">
        <v>0</v>
      </c>
      <c r="OY183" s="198">
        <v>0</v>
      </c>
      <c r="OZ183" s="198">
        <v>0</v>
      </c>
      <c r="PA183" s="198">
        <v>0</v>
      </c>
      <c r="PB183" s="353">
        <v>0</v>
      </c>
      <c r="PC183" s="49" t="s">
        <v>57</v>
      </c>
      <c r="PD183" s="341" t="s">
        <v>162</v>
      </c>
      <c r="PE183" s="3" t="s">
        <v>159</v>
      </c>
      <c r="PF183" s="221" t="s">
        <v>170</v>
      </c>
      <c r="PG183" s="342">
        <v>0</v>
      </c>
      <c r="PH183" s="221">
        <v>0</v>
      </c>
      <c r="PI183" s="30">
        <v>1</v>
      </c>
      <c r="PJ183" s="30" t="s">
        <v>170</v>
      </c>
      <c r="PK183" s="30">
        <v>0</v>
      </c>
      <c r="PL183" s="30"/>
      <c r="PM183" s="334"/>
      <c r="PN183" s="341" t="s">
        <v>980</v>
      </c>
      <c r="PO183" s="334" t="s">
        <v>43</v>
      </c>
      <c r="PP183" s="200">
        <v>1565.1005573122095</v>
      </c>
      <c r="PQ183" s="56">
        <v>1399.8594792216134</v>
      </c>
      <c r="PR183" s="56">
        <v>1505.8500324776508</v>
      </c>
      <c r="PS183" s="56">
        <v>1413.0627359755019</v>
      </c>
      <c r="PT183" s="200">
        <v>1148.5212668120259</v>
      </c>
      <c r="PU183" s="200">
        <v>1207.4862538513455</v>
      </c>
      <c r="PV183" s="200">
        <v>1959.8980263157889</v>
      </c>
      <c r="PW183" s="200">
        <v>1949.0700624881274</v>
      </c>
      <c r="PX183" s="200" t="e">
        <f>IF($PI183=1,SUMIF(#REF!,$PF183,#REF!),SUMIF(#REF!,$PJ183,#REF!))</f>
        <v>#REF!</v>
      </c>
      <c r="PY183" s="200" t="e">
        <f>IF($PI183=1,SUMIF(#REF!,$PF183,#REF!),SUMIF(#REF!,$PJ183,#REF!))</f>
        <v>#REF!</v>
      </c>
      <c r="PZ183" s="200" t="e">
        <f>IF($PI183=1,SUMIF(#REF!,$PF183,#REF!),SUMIF(#REF!,$PJ183,#REF!))</f>
        <v>#REF!</v>
      </c>
      <c r="QA183" s="200" t="e">
        <f>IF($PI183=1,SUMIF(#REF!,$PF183,#REF!),SUMIF(#REF!,$PJ183,#REF!))</f>
        <v>#REF!</v>
      </c>
      <c r="QB183" s="200" t="e">
        <f>IF($PI183=1,SUMIF(#REF!,$PF183,#REF!),SUMIF(#REF!,$PJ183,#REF!))</f>
        <v>#REF!</v>
      </c>
      <c r="QC183" s="200" t="e">
        <f>IF($PI183=1,SUMIF(#REF!,$PF183,#REF!),SUMIF(#REF!,$PJ183,#REF!))</f>
        <v>#REF!</v>
      </c>
      <c r="QD183" s="57">
        <f t="shared" si="143"/>
        <v>1.7988194307997731</v>
      </c>
      <c r="QE183" s="57">
        <f t="shared" si="144"/>
        <v>1.9350172917337811</v>
      </c>
      <c r="QF183" s="57">
        <f t="shared" si="138"/>
        <v>1.8157856157285197</v>
      </c>
      <c r="QG183" s="57">
        <f t="shared" si="145"/>
        <v>1.4758498278534533</v>
      </c>
      <c r="QH183" s="57">
        <f t="shared" si="131"/>
        <v>1.5516198361989788</v>
      </c>
      <c r="QI183" s="57">
        <f t="shared" si="132"/>
        <v>2.5184689638157889</v>
      </c>
      <c r="QJ183" s="57">
        <f>IF(Tabelle2[[#This Row],[Index and Premium Usage]]=1,($AW183*(1+$AZ183))*(PW183*(1+$PG183)+$PH183)/1000,($AW183*(1+$AZ183))*(PW183*(1+$PG183)+$PK183)/1000)</f>
        <v>2.5045550302972437</v>
      </c>
      <c r="QK183" s="57" t="e">
        <f>IF($PI183=1,($AW183*(1+$AY183))*(PX183*(1+$PG183)+$PH183)/1000,($AW183*(1+$AZ183))*(PX183*(1+$PG183)+$PK183+Tabelle2[[#This Row],[Premium VW 2023]])/1000)</f>
        <v>#REF!</v>
      </c>
      <c r="QL183" s="57" t="e">
        <f t="shared" si="133"/>
        <v>#REF!</v>
      </c>
      <c r="QM183" s="57" t="e">
        <f t="shared" si="134"/>
        <v>#REF!</v>
      </c>
      <c r="QN183" s="57" t="e">
        <f t="shared" si="135"/>
        <v>#REF!</v>
      </c>
      <c r="QO183" s="57" t="e">
        <f t="shared" si="136"/>
        <v>#REF!</v>
      </c>
      <c r="QP183" s="57" t="e">
        <f t="shared" si="137"/>
        <v>#REF!</v>
      </c>
    </row>
    <row r="184" spans="1:458" ht="15" customHeight="1">
      <c r="A184" s="94" t="s">
        <v>905</v>
      </c>
      <c r="B184" s="94" t="s">
        <v>87</v>
      </c>
      <c r="C184" s="94" t="s">
        <v>1553</v>
      </c>
      <c r="D184" s="2" t="s">
        <v>108</v>
      </c>
      <c r="E184" s="173" t="s">
        <v>304</v>
      </c>
      <c r="F184" s="2" t="s">
        <v>304</v>
      </c>
      <c r="G184" s="2" t="s">
        <v>304</v>
      </c>
      <c r="H184" s="2" t="s">
        <v>1557</v>
      </c>
      <c r="I184" s="188" t="s">
        <v>102</v>
      </c>
      <c r="J184" s="2" t="s">
        <v>367</v>
      </c>
      <c r="K184" s="94" t="s">
        <v>41</v>
      </c>
      <c r="L184" s="94" t="s">
        <v>1137</v>
      </c>
      <c r="M184" s="2" t="s">
        <v>607</v>
      </c>
      <c r="N184" s="64"/>
      <c r="O184" s="64"/>
      <c r="P184" s="65"/>
      <c r="Q184" s="2"/>
      <c r="R184" s="63"/>
      <c r="S184" s="63"/>
      <c r="T184" s="94" t="s">
        <v>1282</v>
      </c>
      <c r="U184" s="63" t="s">
        <v>38</v>
      </c>
      <c r="V184" s="63"/>
      <c r="W184" s="63"/>
      <c r="X184" s="94"/>
      <c r="Y184" s="63" t="s">
        <v>235</v>
      </c>
      <c r="Z184" s="94" t="s">
        <v>261</v>
      </c>
      <c r="AA184" s="69" t="s">
        <v>608</v>
      </c>
      <c r="AB184" s="64"/>
      <c r="AC184" s="64"/>
      <c r="AD184" s="63"/>
      <c r="AE184" s="63"/>
      <c r="AF184" s="63" t="s">
        <v>119</v>
      </c>
      <c r="AG184" s="2"/>
      <c r="AH184" s="2"/>
      <c r="AI184" s="2"/>
      <c r="AJ184" s="63" t="s">
        <v>120</v>
      </c>
      <c r="AK184" s="66"/>
      <c r="AL184" s="67"/>
      <c r="AM184" s="67"/>
      <c r="AN184" s="67"/>
      <c r="AO184" s="67"/>
      <c r="AP184" s="67">
        <v>1</v>
      </c>
      <c r="AQ184" s="129"/>
      <c r="AR184" s="37">
        <v>0.77</v>
      </c>
      <c r="AS184" s="67">
        <v>0.77</v>
      </c>
      <c r="AT184" s="67">
        <v>0.77</v>
      </c>
      <c r="AU184" s="67">
        <v>0.77</v>
      </c>
      <c r="AV184" s="67">
        <v>0.77</v>
      </c>
      <c r="AW184" s="33">
        <v>0.77</v>
      </c>
      <c r="AX184" s="193"/>
      <c r="AY184" s="36">
        <v>0</v>
      </c>
      <c r="AZ184" s="36">
        <v>0</v>
      </c>
      <c r="BA184" s="97">
        <v>0</v>
      </c>
      <c r="BB184" s="97">
        <v>0</v>
      </c>
      <c r="BC184" s="97">
        <v>0</v>
      </c>
      <c r="BD184" s="97">
        <v>0</v>
      </c>
      <c r="BE184" s="133">
        <v>0</v>
      </c>
      <c r="BF184" s="133">
        <v>0</v>
      </c>
      <c r="BG184" s="133">
        <v>0</v>
      </c>
      <c r="BH184" s="133">
        <v>0</v>
      </c>
      <c r="BI184" s="133">
        <v>0</v>
      </c>
      <c r="BJ184" s="133">
        <v>0</v>
      </c>
      <c r="BK184" s="133">
        <v>0</v>
      </c>
      <c r="BL184" s="133">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5">
        <f>SUM(Tabelle2[[#This Row],[Jan 22 CF]:[Mar 22 CF]])</f>
        <v>0</v>
      </c>
      <c r="CL184" s="95">
        <f>SUM(Tabelle2[[#This Row],[Apr 22 CF]:[Jun 22 CF]])</f>
        <v>0</v>
      </c>
      <c r="CM184" s="95">
        <f>SUM(Tabelle2[[#This Row],[Jul 22 CF]:[Sep 22 CF]])</f>
        <v>0</v>
      </c>
      <c r="CN184" s="95">
        <f>SUM(Tabelle2[[#This Row],[Oct 22 CF]:[Dec 22 CF]])</f>
        <v>0</v>
      </c>
      <c r="CO184" s="95">
        <f>SUM(Tabelle2[[#This Row],[Jan 23 CF]:[Mar 23 CF]])</f>
        <v>0</v>
      </c>
      <c r="CP184" s="95">
        <f>SUM(Tabelle2[[#This Row],[Apr 23 CF]:[Jun 23 CF]])</f>
        <v>0</v>
      </c>
      <c r="CQ184" s="95">
        <f>SUM(Tabelle2[[#This Row],[Jul 23 CF]:[Sep 23 CF]])</f>
        <v>0</v>
      </c>
      <c r="CR184" s="95">
        <f>SUM(Tabelle2[[#This Row],[Oct 23 CF]:[Dec 23 CF]])</f>
        <v>0</v>
      </c>
      <c r="CS184" s="95">
        <f>SUM(Tabelle2[[#This Row],[Jan 24 CF]:[Mar 24 CF]])</f>
        <v>0</v>
      </c>
      <c r="CT184" s="95">
        <f>SUM(Tabelle2[[#This Row],[Apr 24 CF]:[Jun 24 CF]])</f>
        <v>0</v>
      </c>
      <c r="CU184" s="95">
        <f>SUM(Tabelle2[[#This Row],[Jul 24 CF]:[Sep 24 CF]])</f>
        <v>0</v>
      </c>
      <c r="CV184" s="95">
        <f>SUM(Tabelle2[[#This Row],[Oct 24 CF]:[Dec 24 CF]])</f>
        <v>0</v>
      </c>
      <c r="CW184" s="98">
        <v>0</v>
      </c>
      <c r="CX184" s="275">
        <v>0</v>
      </c>
      <c r="CY184" s="98">
        <v>0</v>
      </c>
      <c r="CZ184" s="52">
        <v>0</v>
      </c>
      <c r="DA184" s="52">
        <f>SUM(Tabelle2[[#This Row],[Jan 22 CF]:[Dec 22 CF]])</f>
        <v>0</v>
      </c>
      <c r="DB184" s="98">
        <f>SUM(Tabelle2[[#This Row],[Jan 23 CF]:[Dec 23 CF]])</f>
        <v>0</v>
      </c>
      <c r="DC184" s="98">
        <f>SUM(Tabelle2[[#This Row],[Jan 24 CF]:[Dec 24 CF]])</f>
        <v>0</v>
      </c>
      <c r="DD184" s="98">
        <v>0</v>
      </c>
      <c r="DE184" s="98">
        <v>0</v>
      </c>
      <c r="DF184" s="98">
        <v>0</v>
      </c>
      <c r="DG184" s="98">
        <v>0</v>
      </c>
      <c r="DH184" s="98">
        <v>0</v>
      </c>
      <c r="DI184" s="98">
        <v>0</v>
      </c>
      <c r="DJ184" s="98">
        <v>0</v>
      </c>
      <c r="DK184" s="98">
        <v>0</v>
      </c>
      <c r="DL184" s="98">
        <v>0</v>
      </c>
      <c r="DM184" s="98">
        <v>0</v>
      </c>
      <c r="DN184" s="95"/>
      <c r="DO184" s="95"/>
      <c r="DP184" s="226">
        <v>0.95</v>
      </c>
      <c r="DQ184" s="226">
        <v>0.92500000000000004</v>
      </c>
      <c r="DR184" s="226">
        <v>0.8</v>
      </c>
      <c r="DS184" s="226">
        <v>0.85</v>
      </c>
      <c r="DT184" s="226">
        <v>0.9</v>
      </c>
      <c r="DU184" s="226">
        <v>0.9</v>
      </c>
      <c r="DV184" s="226">
        <v>0.9</v>
      </c>
      <c r="DW184" s="226">
        <v>0.9</v>
      </c>
      <c r="DX184" s="226">
        <v>0.9</v>
      </c>
      <c r="DY184" s="226">
        <v>0.9</v>
      </c>
      <c r="DZ184" s="226">
        <v>0.9</v>
      </c>
      <c r="EA184" s="226">
        <v>0.88</v>
      </c>
      <c r="EB184" s="226">
        <v>0.9</v>
      </c>
      <c r="EC184" s="226">
        <v>0.93</v>
      </c>
      <c r="ED184" s="226">
        <v>0.93</v>
      </c>
      <c r="EE184" s="226">
        <v>0.9</v>
      </c>
      <c r="EF184" s="316">
        <v>0.9</v>
      </c>
      <c r="EG184" s="316">
        <v>0.9</v>
      </c>
      <c r="EH184" s="316">
        <v>0.9</v>
      </c>
      <c r="EI184" s="226">
        <v>0.95</v>
      </c>
      <c r="EJ184" s="226">
        <v>0.95</v>
      </c>
      <c r="EK184" s="226">
        <v>0.95</v>
      </c>
      <c r="EL184" s="226">
        <v>0.97499999999999998</v>
      </c>
      <c r="EM184" s="226">
        <v>0.95</v>
      </c>
      <c r="EN184" s="226">
        <v>0.9</v>
      </c>
      <c r="EO184" s="226">
        <v>0.9</v>
      </c>
      <c r="EP184" s="226">
        <v>0.9</v>
      </c>
      <c r="EQ184" s="226">
        <v>0.9</v>
      </c>
      <c r="ER184" s="226">
        <v>0.9</v>
      </c>
      <c r="ES184" s="226">
        <v>0.9</v>
      </c>
      <c r="ET184" s="226">
        <v>0.9</v>
      </c>
      <c r="EU184" s="226">
        <v>0.9</v>
      </c>
      <c r="EV184" s="226">
        <v>0.9</v>
      </c>
      <c r="EW184" s="226">
        <v>0.9</v>
      </c>
      <c r="EX184" s="226">
        <v>0.9</v>
      </c>
      <c r="EY184" s="226">
        <v>0.9</v>
      </c>
      <c r="EZ184" s="316">
        <v>0.9</v>
      </c>
      <c r="FA184" s="226">
        <v>0.9</v>
      </c>
      <c r="FB184" s="226">
        <v>0.85</v>
      </c>
      <c r="FC184" s="226">
        <v>0.85</v>
      </c>
      <c r="FD184" s="226">
        <v>0.85</v>
      </c>
      <c r="FE184" s="226">
        <v>0.85</v>
      </c>
      <c r="FF184" s="226">
        <v>0.85</v>
      </c>
      <c r="FG184" s="226">
        <v>0.85</v>
      </c>
      <c r="FH184" s="226">
        <v>0.85</v>
      </c>
      <c r="FI184" s="226">
        <v>0.85</v>
      </c>
      <c r="FJ184" s="226">
        <v>0.85</v>
      </c>
      <c r="FK184" s="226">
        <v>0.85</v>
      </c>
      <c r="FL184" s="226">
        <v>0.85</v>
      </c>
      <c r="FM184" s="195">
        <f t="shared" si="158"/>
        <v>0</v>
      </c>
      <c r="FN184" s="195">
        <f t="shared" si="159"/>
        <v>0</v>
      </c>
      <c r="FO184" s="195">
        <f t="shared" si="160"/>
        <v>0</v>
      </c>
      <c r="FP184" s="195">
        <f t="shared" si="161"/>
        <v>0</v>
      </c>
      <c r="FQ184" s="195">
        <f t="shared" si="162"/>
        <v>0</v>
      </c>
      <c r="FR184" s="195">
        <f t="shared" si="163"/>
        <v>0</v>
      </c>
      <c r="FS184" s="195">
        <f t="shared" si="164"/>
        <v>0</v>
      </c>
      <c r="FT184" s="95">
        <f t="shared" si="165"/>
        <v>0</v>
      </c>
      <c r="FU184" s="95">
        <f t="shared" si="166"/>
        <v>0</v>
      </c>
      <c r="FV184" s="95">
        <f t="shared" si="167"/>
        <v>0</v>
      </c>
      <c r="FW184" s="95">
        <f t="shared" si="168"/>
        <v>0</v>
      </c>
      <c r="FX184" s="95">
        <f t="shared" si="169"/>
        <v>0</v>
      </c>
      <c r="FY184" s="95">
        <f t="shared" si="170"/>
        <v>0</v>
      </c>
      <c r="FZ184" s="95">
        <f t="shared" si="171"/>
        <v>0</v>
      </c>
      <c r="GA184" s="95">
        <f t="shared" si="151"/>
        <v>0</v>
      </c>
      <c r="GB184" s="95">
        <f t="shared" si="152"/>
        <v>0</v>
      </c>
      <c r="GC184" s="95">
        <f t="shared" si="153"/>
        <v>0</v>
      </c>
      <c r="GD184" s="95">
        <f t="shared" si="154"/>
        <v>0</v>
      </c>
      <c r="GE184" s="95">
        <f t="shared" si="155"/>
        <v>0</v>
      </c>
      <c r="GF184" s="95">
        <f t="shared" si="156"/>
        <v>0</v>
      </c>
      <c r="GG184" s="95">
        <f t="shared" si="157"/>
        <v>0</v>
      </c>
      <c r="GH184" s="95">
        <f t="shared" si="172"/>
        <v>0</v>
      </c>
      <c r="GI184" s="95">
        <f>BW184*Tabelle2[[#This Row],[Nov 2023 AF]]</f>
        <v>0</v>
      </c>
      <c r="GJ184" s="95">
        <f>BX184*Tabelle2[[#This Row],[Dec 2023 AF]]</f>
        <v>0</v>
      </c>
      <c r="GK184" s="95">
        <f>BY184*Tabelle2[[#This Row],[Jan 2024 AF]]</f>
        <v>0</v>
      </c>
      <c r="GL184" s="95">
        <f>BZ184*Tabelle2[[#This Row],[Feb 2024 AF]]</f>
        <v>0</v>
      </c>
      <c r="GM184" s="95">
        <f>CA184*Tabelle2[[#This Row],[Mar 2024 AF]]</f>
        <v>0</v>
      </c>
      <c r="GN184" s="95">
        <f>CB184*Tabelle2[[#This Row],[Apr 2024 AF]]</f>
        <v>0</v>
      </c>
      <c r="GO184" s="95">
        <f>CC184*Tabelle2[[#This Row],[May 2024 AF]]</f>
        <v>0</v>
      </c>
      <c r="GP184" s="95">
        <f>CD184*Tabelle2[[#This Row],[Jun 2024 AF]]</f>
        <v>0</v>
      </c>
      <c r="GQ184" s="95">
        <f>CE184*Tabelle2[[#This Row],[Jul 2024 AF]]</f>
        <v>0</v>
      </c>
      <c r="GR184" s="95">
        <f>CF184*Tabelle2[[#This Row],[Aug 2024 AF]]</f>
        <v>0</v>
      </c>
      <c r="GS184" s="95">
        <f>CG184*Tabelle2[[#This Row],[Sep 2024 AF]]</f>
        <v>0</v>
      </c>
      <c r="GT184" s="95">
        <f>CH184*Tabelle2[[#This Row],[Oct 2024 AF]]</f>
        <v>0</v>
      </c>
      <c r="GU184" s="95">
        <f>CI184*Tabelle2[[#This Row],[Nov 2024 AF]]</f>
        <v>0</v>
      </c>
      <c r="GV184" s="95">
        <f>CJ184*Tabelle2[[#This Row],[Dec 2024 AF]]</f>
        <v>0</v>
      </c>
      <c r="GW184" s="95">
        <f>SUM(Tabelle2[[#This Row],[Jan 22 NF]:[Mar 22 NF]])</f>
        <v>0</v>
      </c>
      <c r="GX184" s="95">
        <f>SUM(Tabelle2[[#This Row],[Apr 22 NF]:[Jun 22 NF]])</f>
        <v>0</v>
      </c>
      <c r="GY184" s="95">
        <f>SUM(Tabelle2[[#This Row],[Jul 22 NF]:[Sep 22 NF]])</f>
        <v>0</v>
      </c>
      <c r="GZ184" s="95">
        <f>SUM(Tabelle2[[#This Row],[Oct 22 NF]:[Dec 22 NF]])</f>
        <v>0</v>
      </c>
      <c r="HA184" s="98">
        <f>SUM(Tabelle2[[#This Row],[Jan 23 NF]:[Mar 23 NF]])</f>
        <v>0</v>
      </c>
      <c r="HB184" s="98">
        <f>SUM(Tabelle2[[#This Row],[Apr 23 NF]:[Jun 23 NF]])</f>
        <v>0</v>
      </c>
      <c r="HC184" s="98">
        <f>SUM(Tabelle2[[#This Row],[Jul 23 NF]:[Sep 23 NF]])</f>
        <v>0</v>
      </c>
      <c r="HD184" s="98">
        <f>SUM(Tabelle2[[#This Row],[Oct 23 NF]:[Dec 23 NF]])</f>
        <v>0</v>
      </c>
      <c r="HE184" s="95">
        <f>SUM(Tabelle2[[#This Row],[Jan 24 NF]:[Mar 24 NF]])</f>
        <v>0</v>
      </c>
      <c r="HF184" s="98">
        <f>SUM(Tabelle2[[#This Row],[Apr 24 NF]:[Jun 24 NF]])</f>
        <v>0</v>
      </c>
      <c r="HG184" s="98">
        <f>SUM(Tabelle2[[#This Row],[Jul 24 NF]:[Sep 24 NF]])</f>
        <v>0</v>
      </c>
      <c r="HH184" s="98">
        <f>SUM(Tabelle2[[#This Row],[Oct 24 NF]:[Dec 24 NF]])</f>
        <v>0</v>
      </c>
      <c r="HI184" s="95">
        <v>0</v>
      </c>
      <c r="HJ184" s="95">
        <v>0</v>
      </c>
      <c r="HK184" s="95">
        <v>0</v>
      </c>
      <c r="HL184" s="95">
        <v>0</v>
      </c>
      <c r="HM184" s="95">
        <v>0</v>
      </c>
      <c r="HN184" s="95">
        <v>0</v>
      </c>
      <c r="HO184" s="95">
        <v>0</v>
      </c>
      <c r="HP184" s="95">
        <v>0</v>
      </c>
      <c r="HQ184" s="95">
        <v>0</v>
      </c>
      <c r="HR184" s="95">
        <v>0</v>
      </c>
      <c r="HS184" s="95">
        <v>0</v>
      </c>
      <c r="HT184" s="95">
        <v>0</v>
      </c>
      <c r="HU184" s="95">
        <v>0</v>
      </c>
      <c r="HV184" s="98">
        <v>0</v>
      </c>
      <c r="HW184" s="98">
        <v>0</v>
      </c>
      <c r="HX184" s="98">
        <v>0</v>
      </c>
      <c r="HY184" s="98">
        <v>0</v>
      </c>
      <c r="HZ184" s="98">
        <f>SUM(Tabelle2[[#This Row],[Jan 22 NF]:[Dec 22 NF]])</f>
        <v>0</v>
      </c>
      <c r="IA184" s="98">
        <f>SUM(Tabelle2[[#This Row],[Jan 23 NF]:[Dec 23 NF]])</f>
        <v>0</v>
      </c>
      <c r="IB184" s="98">
        <f>SUM(Tabelle2[[#This Row],[Jan 24 NF]:[Dec 24 NF]])</f>
        <v>0</v>
      </c>
      <c r="IC184" s="98">
        <f>IFERROR(Tabelle2[[#This Row],[2025 CF]]*Tabelle2[[#This Row],[2025 AF]],0)</f>
        <v>0</v>
      </c>
      <c r="ID184" s="98">
        <f>IFERROR(Tabelle2[[#This Row],[2026 CF]]*Tabelle2[[#This Row],[2026 AF]],0)</f>
        <v>0</v>
      </c>
      <c r="IE184" s="98">
        <f>IFERROR(Tabelle2[[#This Row],[2027 CF]]*Tabelle2[[#This Row],[2027 AF]],0)</f>
        <v>0</v>
      </c>
      <c r="IF184" s="98">
        <f>IFERROR(Tabelle2[[#This Row],[2028 CF]]*Tabelle2[[#This Row],[2028 AF]],0)</f>
        <v>0</v>
      </c>
      <c r="IG184" s="98">
        <f>IFERROR(Tabelle2[[#This Row],[2029 CF]]*Tabelle2[[#This Row],[2029 AF]],0)</f>
        <v>0</v>
      </c>
      <c r="IH184" s="98">
        <f>IFERROR(Tabelle2[[#This Row],[2030 CF]]*Tabelle2[[#This Row],[2030 AF]],0)</f>
        <v>0</v>
      </c>
      <c r="II184" s="98">
        <f>IFERROR(Tabelle2[[#This Row],[2031 CF]]*Tabelle2[[#This Row],[2031 AF]],0)</f>
        <v>0</v>
      </c>
      <c r="IJ184" s="98">
        <f>IFERROR(Tabelle2[[#This Row],[2032 CF]]*Tabelle2[[#This Row],[2032 AF]],0)</f>
        <v>0</v>
      </c>
      <c r="IK184" s="98">
        <f>IFERROR(Tabelle2[[#This Row],[2033 CF]]*Tabelle2[[#This Row],[2033 AF]],0)</f>
        <v>0</v>
      </c>
      <c r="IL184" s="98">
        <f>IFERROR(Tabelle2[[#This Row],[2034 CF]]*Tabelle2[[#This Row],[2034 AF]],0)</f>
        <v>0</v>
      </c>
      <c r="IM184" s="98">
        <f>IFERROR(Tabelle2[[#This Row],[2035 CF]]*Tabelle2[[#This Row],[2035 AF]],0)</f>
        <v>0</v>
      </c>
      <c r="IN184" s="51">
        <v>0</v>
      </c>
      <c r="IO184" s="51">
        <v>0</v>
      </c>
      <c r="IP184" s="51">
        <v>0</v>
      </c>
      <c r="IQ184" s="51">
        <v>0</v>
      </c>
      <c r="IR184" s="51">
        <v>0</v>
      </c>
      <c r="IS184" s="51">
        <v>0</v>
      </c>
      <c r="IT184" s="51">
        <v>0</v>
      </c>
      <c r="IU184" s="51">
        <v>0</v>
      </c>
      <c r="IV184" s="51">
        <v>0</v>
      </c>
      <c r="IW184" s="51">
        <v>0</v>
      </c>
      <c r="IX184" s="51">
        <v>0</v>
      </c>
      <c r="IY184" s="51">
        <v>0</v>
      </c>
      <c r="IZ184" s="199">
        <v>0</v>
      </c>
      <c r="JA184" s="199">
        <v>0</v>
      </c>
      <c r="JB184" s="199">
        <v>0</v>
      </c>
      <c r="JC184" s="199">
        <v>0</v>
      </c>
      <c r="JD184" s="199">
        <v>0</v>
      </c>
      <c r="JE184" s="196">
        <v>0</v>
      </c>
      <c r="JF184" s="196">
        <v>0</v>
      </c>
      <c r="JG184" s="196">
        <v>0</v>
      </c>
      <c r="JH184" s="196">
        <v>0</v>
      </c>
      <c r="JI184" s="196">
        <v>0</v>
      </c>
      <c r="JJ184" s="196">
        <v>0</v>
      </c>
      <c r="JK184" s="196">
        <v>0</v>
      </c>
      <c r="JL184" s="196">
        <v>0</v>
      </c>
      <c r="JM184" s="196">
        <v>0</v>
      </c>
      <c r="JN184" s="196">
        <v>0</v>
      </c>
      <c r="JO184" s="196">
        <v>0</v>
      </c>
      <c r="JP184" s="196">
        <v>0</v>
      </c>
      <c r="JQ184" s="196">
        <f>SUM(Tabelle2[[#This Row],[Jan-23B]:[Mar-23B]])</f>
        <v>0</v>
      </c>
      <c r="JR184" s="196">
        <f>SUM(Tabelle2[[#This Row],[Apr-23B]:[Jun-23B]])</f>
        <v>0</v>
      </c>
      <c r="JS184" s="196">
        <f>SUM(Tabelle2[[#This Row],[Jul-23B]:[Sep-23B]])</f>
        <v>0</v>
      </c>
      <c r="JT184" s="196">
        <f>SUM(Tabelle2[[#This Row],[Oct-23B]:[Dec-23B]])</f>
        <v>0</v>
      </c>
      <c r="JU184" s="196">
        <f>SUM(Tabelle2[[#This Row],[1Q23 B1]:[4Q23 B]])</f>
        <v>0</v>
      </c>
      <c r="JV184" s="196">
        <v>0</v>
      </c>
      <c r="JW184" s="196">
        <v>0</v>
      </c>
      <c r="JX184" s="196">
        <v>0</v>
      </c>
      <c r="JY184" s="196">
        <v>0</v>
      </c>
      <c r="JZ184" s="196">
        <v>0</v>
      </c>
      <c r="KA184" s="196">
        <v>0</v>
      </c>
      <c r="KB184" s="196">
        <v>0</v>
      </c>
      <c r="KC184" s="196">
        <v>0</v>
      </c>
      <c r="KD184" s="196">
        <v>0</v>
      </c>
      <c r="KE184" s="196">
        <v>0</v>
      </c>
      <c r="KF184" s="196" t="str">
        <f>IF(SUM(Tabelle2[[#This Row],[2018 NF]:[2028 NF]],Tabelle2[[#This Row],[2023 B]])&gt;0,"yes","no")</f>
        <v>no</v>
      </c>
      <c r="KG184" s="196">
        <f>IFERROR(INDEX(Tabelle2[[#Headers],[2005 NF]:[2034 NF]],MATCH(TRUE,INDEX(Tabelle2[[#This Row],[2005 NF]:[2034 NF]]&gt;1000,),0)),0)</f>
        <v>0</v>
      </c>
      <c r="KH184" s="196">
        <f>IFERROR(LOOKUP(2,1/(Tabelle2[[#This Row],[2005 NF]:[2035 NF]]&gt;1000),Tabelle2[[#Headers],[2005 NF]:[2035 NF]]),0)</f>
        <v>0</v>
      </c>
      <c r="KI184" s="196">
        <f>SUM(Tabelle2[[#This Row],[Jan 23 NF]:[Mar 23 NF]])</f>
        <v>0</v>
      </c>
      <c r="KJ184" s="196">
        <f>SUM(Tabelle2[[#This Row],[Jan-23B]:[Mar-23B]])</f>
        <v>0</v>
      </c>
      <c r="KK184" s="52">
        <v>0</v>
      </c>
      <c r="KL184" s="52">
        <v>0</v>
      </c>
      <c r="KM184" s="52">
        <v>0</v>
      </c>
      <c r="KN184" s="52">
        <v>0</v>
      </c>
      <c r="KO184" s="52">
        <v>0</v>
      </c>
      <c r="KP184" s="52">
        <v>0</v>
      </c>
      <c r="KQ184" s="52">
        <v>0</v>
      </c>
      <c r="KR184" s="52">
        <v>0</v>
      </c>
      <c r="KS184" s="52">
        <v>0</v>
      </c>
      <c r="KT184" s="52">
        <v>0</v>
      </c>
      <c r="KU184" s="52">
        <v>0</v>
      </c>
      <c r="KV184" s="52">
        <v>0</v>
      </c>
      <c r="KW184" s="52">
        <v>0</v>
      </c>
      <c r="KX184" s="52">
        <v>0</v>
      </c>
      <c r="KY184" s="52">
        <v>0</v>
      </c>
      <c r="KZ184" s="52">
        <v>0</v>
      </c>
      <c r="LA184" s="52" t="e">
        <f>$AV184*2.204623/#REF!*$AP184*Tabelle2[[#This Row],[May 23 NF]]</f>
        <v>#REF!</v>
      </c>
      <c r="LB184" s="52" t="e">
        <f>$AV184*2.204623/#REF!*$AP184*Tabelle2[[#This Row],[Jun 23 NF]]</f>
        <v>#REF!</v>
      </c>
      <c r="LC184" s="52" t="e">
        <f>$AV184*2.204623/#REF!*$AP184*Tabelle2[[#This Row],[Jul 23 NF]]</f>
        <v>#REF!</v>
      </c>
      <c r="LD184" s="52" t="e">
        <f>$AV184*2.204623/#REF!*$AP184*Tabelle2[[#This Row],[Aug 23 NF]]</f>
        <v>#REF!</v>
      </c>
      <c r="LE184" s="52" t="e">
        <f>$AV184*2.204623/#REF!*$AP184*Tabelle2[[#This Row],[Sep 23 NF]]</f>
        <v>#REF!</v>
      </c>
      <c r="LF184" s="52" t="e">
        <f>$AV184*2.204623/#REF!*$AP184*Tabelle2[[#This Row],[Oct 23 NF]]</f>
        <v>#REF!</v>
      </c>
      <c r="LG184" s="52" t="e">
        <f>$AV184*2.204623/#REF!*$AP184*Tabelle2[[#This Row],[Nov 23 NF]]</f>
        <v>#REF!</v>
      </c>
      <c r="LH184" s="52" t="e">
        <f>$AV184*2.204623/#REF!*$AP184*Tabelle2[[#This Row],[Dec 23 NF]]</f>
        <v>#REF!</v>
      </c>
      <c r="LI184" s="52" t="e">
        <f>$AV184*2.204623/#REF!*$AP184*Tabelle2[[#This Row],[Jan 24 NF]]</f>
        <v>#REF!</v>
      </c>
      <c r="LJ184" s="52" t="e">
        <f>$AV184*2.204623/#REF!*$AP184*Tabelle2[[#This Row],[Feb 24 NF]]</f>
        <v>#REF!</v>
      </c>
      <c r="LK184" s="52" t="e">
        <f>$AV184*2.204623/#REF!*$AP184*Tabelle2[[#This Row],[Mar 24 NF]]</f>
        <v>#REF!</v>
      </c>
      <c r="LL184" s="52" t="e">
        <f>$AV184*2.204623/#REF!*$AP184*Tabelle2[[#This Row],[Apr 24 NF]]</f>
        <v>#REF!</v>
      </c>
      <c r="LM184" s="52" t="e">
        <f>$AV184*2.204623/#REF!*$AP184*Tabelle2[[#This Row],[May 24 NF]]</f>
        <v>#REF!</v>
      </c>
      <c r="LN184" s="52" t="e">
        <f>$AV184*2.204623/#REF!*$AP184*Tabelle2[[#This Row],[Jun 24 NF]]</f>
        <v>#REF!</v>
      </c>
      <c r="LO184" s="52" t="e">
        <f>$AV184*2.204623/#REF!*$AP184*Tabelle2[[#This Row],[Jul 24 NF]]</f>
        <v>#REF!</v>
      </c>
      <c r="LP184" s="52" t="e">
        <f>$AV184*2.204623/#REF!*$AP184*Tabelle2[[#This Row],[Aug 24 NF]]</f>
        <v>#REF!</v>
      </c>
      <c r="LQ184" s="52" t="e">
        <f>$AV184*2.204623/#REF!*$AP184*Tabelle2[[#This Row],[Sep 24 NF]]</f>
        <v>#REF!</v>
      </c>
      <c r="LR184" s="52" t="e">
        <f>$AV184*2.204623/#REF!*$AP184*Tabelle2[[#This Row],[Oct 24 NF]]</f>
        <v>#REF!</v>
      </c>
      <c r="LS184" s="52" t="e">
        <f>$AV184*2.204623/#REF!*$AP184*Tabelle2[[#This Row],[Nov 24 NF]]</f>
        <v>#REF!</v>
      </c>
      <c r="LT184" s="52" t="e">
        <f>$AV184*2.204623/#REF!*$AP184*Tabelle2[[#This Row],[Dec 24 NF]]</f>
        <v>#REF!</v>
      </c>
      <c r="LU184" s="198">
        <f>SUM(Tabelle2[[#This Row],[Jan 22 EV]:[Mar 22 EV]])</f>
        <v>0</v>
      </c>
      <c r="LV184" s="198">
        <f>SUM(Tabelle2[[#This Row],[Apr 22 EV]:[Jun 22 EV]])</f>
        <v>0</v>
      </c>
      <c r="LW184" s="198">
        <f>SUM(Tabelle2[[#This Row],[Jul 22 EV]:[Sep 22 EV]])</f>
        <v>0</v>
      </c>
      <c r="LX184" s="198">
        <f>SUM(Tabelle2[[#This Row],[Oct 22 EV]:[Dec 22 EV]])</f>
        <v>0</v>
      </c>
      <c r="LY184" s="198">
        <f>SUM(Tabelle2[[#This Row],[Jan 23 EV]:[Mar 23 EV]])</f>
        <v>0</v>
      </c>
      <c r="LZ184" s="198" t="e">
        <f>SUM(Tabelle2[[#This Row],[Apr 23 EV]:[Jun 23 EV]])</f>
        <v>#REF!</v>
      </c>
      <c r="MA184" s="198" t="e">
        <f>SUM(Tabelle2[[#This Row],[Jul 23 EV]:[Sep 23 EV]])</f>
        <v>#REF!</v>
      </c>
      <c r="MB184" s="198" t="e">
        <f>SUM(Tabelle2[[#This Row],[Oct 23 EV]:[Dec 23 EV]])</f>
        <v>#REF!</v>
      </c>
      <c r="MC184" s="198" t="e">
        <f>SUM(Tabelle2[[#This Row],[Jan 24 EV]:[Mar 24 EV]])</f>
        <v>#REF!</v>
      </c>
      <c r="MD184" s="198" t="e">
        <f>SUM(Tabelle2[[#This Row],[Apr 24 EV]:[Jun 24 EV]])</f>
        <v>#REF!</v>
      </c>
      <c r="ME184" s="198" t="e">
        <f>SUM(Tabelle2[[#This Row],[Jul 24 EV]:[Sep 24 EV]])</f>
        <v>#REF!</v>
      </c>
      <c r="MF184" s="198" t="e">
        <f>SUM(Tabelle2[[#This Row],[Oct 24 EV]:[Dec 24 EV]])</f>
        <v>#REF!</v>
      </c>
      <c r="MG184" s="68">
        <v>0</v>
      </c>
      <c r="MH184" s="68">
        <v>0</v>
      </c>
      <c r="MI184" s="68">
        <v>0</v>
      </c>
      <c r="MJ184" s="68">
        <v>0</v>
      </c>
      <c r="MK184" s="68">
        <v>0</v>
      </c>
      <c r="ML184" s="68">
        <v>0</v>
      </c>
      <c r="MM184" s="68">
        <v>0</v>
      </c>
      <c r="MN184" s="68">
        <v>0</v>
      </c>
      <c r="MO184" s="68">
        <v>0</v>
      </c>
      <c r="MP184" s="98">
        <v>0</v>
      </c>
      <c r="MQ184" s="98" t="e">
        <f>$AS184*2.204623/#REF!*$AP184*HU184</f>
        <v>#REF!</v>
      </c>
      <c r="MR184" s="98" t="e">
        <f>$AT184*2.204623/#REF!*$AP184*HV184</f>
        <v>#REF!</v>
      </c>
      <c r="MS184" s="98">
        <v>0</v>
      </c>
      <c r="MT184" s="98">
        <v>0</v>
      </c>
      <c r="MU184" s="98">
        <v>0</v>
      </c>
      <c r="MV184" s="98">
        <f>SUM(Tabelle2[[#This Row],[Jan 22 EV]:[Dec 22 EV]])</f>
        <v>0</v>
      </c>
      <c r="MW184" s="98" t="e">
        <f>SUM(Tabelle2[[#This Row],[Jan 23 EV]:[Dec 23 EV]])</f>
        <v>#REF!</v>
      </c>
      <c r="MX184" s="98" t="e">
        <f>SUM(Tabelle2[[#This Row],[Jan 24 EV]:[Dec 24 EV]])</f>
        <v>#REF!</v>
      </c>
      <c r="MY184" s="98">
        <f t="shared" si="139"/>
        <v>0</v>
      </c>
      <c r="MZ184" s="98">
        <f t="shared" si="140"/>
        <v>0</v>
      </c>
      <c r="NA184" s="98">
        <f t="shared" si="141"/>
        <v>0</v>
      </c>
      <c r="NB184" s="98">
        <f t="shared" si="142"/>
        <v>0</v>
      </c>
      <c r="NC184" s="52">
        <v>0</v>
      </c>
      <c r="ND184" s="52">
        <v>0</v>
      </c>
      <c r="NE184" s="52">
        <v>0</v>
      </c>
      <c r="NF184" s="52">
        <v>0</v>
      </c>
      <c r="NG184" s="52">
        <v>0</v>
      </c>
      <c r="NH184" s="52">
        <v>0</v>
      </c>
      <c r="NI184" s="52">
        <v>0</v>
      </c>
      <c r="NJ184" s="52">
        <v>0</v>
      </c>
      <c r="NK184" s="52">
        <v>0</v>
      </c>
      <c r="NL184" s="52">
        <v>0</v>
      </c>
      <c r="NM184" s="52">
        <v>0</v>
      </c>
      <c r="NN184" s="52">
        <v>0</v>
      </c>
      <c r="NO184" s="198">
        <f t="shared" si="146"/>
        <v>0</v>
      </c>
      <c r="NP184" s="198">
        <f t="shared" si="147"/>
        <v>0</v>
      </c>
      <c r="NQ184" s="198">
        <f t="shared" si="148"/>
        <v>0</v>
      </c>
      <c r="NR184" s="198">
        <f t="shared" si="149"/>
        <v>0</v>
      </c>
      <c r="NS184" s="198">
        <f t="shared" si="150"/>
        <v>0</v>
      </c>
      <c r="NT184" s="198">
        <v>0</v>
      </c>
      <c r="NU184" s="198">
        <v>0</v>
      </c>
      <c r="NV184" s="198">
        <v>0</v>
      </c>
      <c r="NW184" s="198">
        <v>0</v>
      </c>
      <c r="NX184" s="198">
        <v>0</v>
      </c>
      <c r="NY184" s="198">
        <v>0</v>
      </c>
      <c r="NZ184" s="198">
        <v>0</v>
      </c>
      <c r="OA184" s="198">
        <v>0</v>
      </c>
      <c r="OB184" s="198">
        <v>0</v>
      </c>
      <c r="OC184" s="198">
        <v>0</v>
      </c>
      <c r="OD184" s="198">
        <v>0</v>
      </c>
      <c r="OE184" s="198">
        <v>0</v>
      </c>
      <c r="OF184" s="198">
        <f>SUM(Tabelle2[[#This Row],[Jan 23 B EV]:[Mar 23 B EV]])</f>
        <v>0</v>
      </c>
      <c r="OG184" s="198">
        <f>SUM(Tabelle2[[#This Row],[Apr 23 B EV]:[Jun 23 B EV]])</f>
        <v>0</v>
      </c>
      <c r="OH184" s="198">
        <f>SUM(Tabelle2[[#This Row],[Jul 23 B EV]:[Sep 23 B EV]])</f>
        <v>0</v>
      </c>
      <c r="OI184" s="198">
        <f>SUM(Tabelle2[[#This Row],[Oct 23 B EV]:[Dec 23 B EV]])</f>
        <v>0</v>
      </c>
      <c r="OJ184" s="198">
        <f>SUM(Tabelle2[[#This Row],[Jan 23 B EV]:[Dec 23 B EV]])</f>
        <v>0</v>
      </c>
      <c r="OK184" s="68"/>
      <c r="OL184" s="68"/>
      <c r="OM184" s="43" t="s">
        <v>973</v>
      </c>
      <c r="ON184" s="43">
        <v>0</v>
      </c>
      <c r="OO184" s="43">
        <v>0</v>
      </c>
      <c r="OP184" s="43">
        <v>0</v>
      </c>
      <c r="OQ184" s="68"/>
      <c r="OR184" s="68"/>
      <c r="OS184" s="68"/>
      <c r="OT184" s="68"/>
      <c r="OU184" s="68"/>
      <c r="OV184" s="68"/>
      <c r="OW184" s="68"/>
      <c r="OX184" s="198">
        <v>0</v>
      </c>
      <c r="OY184" s="198">
        <v>0</v>
      </c>
      <c r="OZ184" s="198">
        <v>0</v>
      </c>
      <c r="PA184" s="198">
        <v>0</v>
      </c>
      <c r="PB184" s="353">
        <v>0</v>
      </c>
      <c r="PC184" s="49" t="s">
        <v>57</v>
      </c>
      <c r="PD184" s="341" t="s">
        <v>162</v>
      </c>
      <c r="PE184" s="3" t="s">
        <v>159</v>
      </c>
      <c r="PF184" s="221" t="s">
        <v>184</v>
      </c>
      <c r="PG184" s="342">
        <v>0</v>
      </c>
      <c r="PH184" s="221">
        <v>0</v>
      </c>
      <c r="PI184" s="30">
        <v>1</v>
      </c>
      <c r="PJ184" s="30" t="s">
        <v>184</v>
      </c>
      <c r="PK184" s="30">
        <v>0</v>
      </c>
      <c r="PL184" s="30"/>
      <c r="PM184" s="334"/>
      <c r="PN184" s="341">
        <v>0</v>
      </c>
      <c r="PO184" s="334" t="s">
        <v>43</v>
      </c>
      <c r="PP184" s="200">
        <v>1853.1784943461187</v>
      </c>
      <c r="PQ184" s="56">
        <v>1679.5846313274626</v>
      </c>
      <c r="PR184" s="56">
        <v>1794.9232968607714</v>
      </c>
      <c r="PS184" s="56">
        <v>1785.9007771451679</v>
      </c>
      <c r="PT184" s="200">
        <v>1412.4560199401053</v>
      </c>
      <c r="PU184" s="200">
        <v>1420.766332400392</v>
      </c>
      <c r="PV184" s="200">
        <v>0</v>
      </c>
      <c r="PW184" s="200">
        <v>0</v>
      </c>
      <c r="PX184" s="200" t="e">
        <f>IF($PI184=1,SUMIF(#REF!,$PF184,#REF!),SUMIF(#REF!,$PJ184,#REF!))</f>
        <v>#REF!</v>
      </c>
      <c r="PY184" s="200" t="e">
        <f>IF($PI184=1,SUMIF(#REF!,$PF184,#REF!),SUMIF(#REF!,$PJ184,#REF!))</f>
        <v>#REF!</v>
      </c>
      <c r="PZ184" s="200" t="e">
        <f>IF($PI184=1,SUMIF(#REF!,$PF184,#REF!),SUMIF(#REF!,$PJ184,#REF!))</f>
        <v>#REF!</v>
      </c>
      <c r="QA184" s="200" t="e">
        <f>IF($PI184=1,SUMIF(#REF!,$PF184,#REF!),SUMIF(#REF!,$PJ184,#REF!))</f>
        <v>#REF!</v>
      </c>
      <c r="QB184" s="200" t="e">
        <f>IF($PI184=1,SUMIF(#REF!,$PF184,#REF!),SUMIF(#REF!,$PJ184,#REF!))</f>
        <v>#REF!</v>
      </c>
      <c r="QC184" s="200" t="e">
        <f>IF($PI184=1,SUMIF(#REF!,$PF184,#REF!),SUMIF(#REF!,$PJ184,#REF!))</f>
        <v>#REF!</v>
      </c>
      <c r="QD184" s="57">
        <f t="shared" si="143"/>
        <v>1.2932801661221462</v>
      </c>
      <c r="QE184" s="57">
        <f t="shared" si="144"/>
        <v>1.382090938582794</v>
      </c>
      <c r="QF184" s="57">
        <f t="shared" si="138"/>
        <v>1.3751435984017795</v>
      </c>
      <c r="QG184" s="57">
        <f t="shared" si="145"/>
        <v>1.0875911353538812</v>
      </c>
      <c r="QH184" s="57">
        <f t="shared" si="131"/>
        <v>1.0939900759483019</v>
      </c>
      <c r="QI184" s="57">
        <f t="shared" si="132"/>
        <v>0</v>
      </c>
      <c r="QJ184" s="57">
        <f>IF(Tabelle2[[#This Row],[Index and Premium Usage]]=1,($AW184*(1+$AZ184))*(PW184*(1+$PG184)+$PH184)/1000,($AW184*(1+$AZ184))*(PW184*(1+$PG184)+$PK184)/1000)</f>
        <v>0</v>
      </c>
      <c r="QK184" s="57" t="e">
        <f>IF($PI184=1,($AW184*(1+$AY184))*(PX184*(1+$PG184)+$PH184)/1000,($AW184*(1+$AZ184))*(PX184*(1+$PG184)+$PK184+Tabelle2[[#This Row],[Premium VW 2023]])/1000)</f>
        <v>#REF!</v>
      </c>
      <c r="QL184" s="57" t="e">
        <f t="shared" si="133"/>
        <v>#REF!</v>
      </c>
      <c r="QM184" s="57" t="e">
        <f t="shared" si="134"/>
        <v>#REF!</v>
      </c>
      <c r="QN184" s="57" t="e">
        <f t="shared" si="135"/>
        <v>#REF!</v>
      </c>
      <c r="QO184" s="57" t="e">
        <f t="shared" si="136"/>
        <v>#REF!</v>
      </c>
      <c r="QP184" s="57" t="e">
        <f t="shared" si="137"/>
        <v>#REF!</v>
      </c>
    </row>
    <row r="185" spans="1:458" ht="15" customHeight="1">
      <c r="A185" s="94" t="s">
        <v>907</v>
      </c>
      <c r="B185" s="94" t="s">
        <v>87</v>
      </c>
      <c r="C185" s="94" t="s">
        <v>1553</v>
      </c>
      <c r="D185" s="2" t="s">
        <v>108</v>
      </c>
      <c r="E185" s="173" t="s">
        <v>304</v>
      </c>
      <c r="F185" s="2" t="s">
        <v>304</v>
      </c>
      <c r="G185" s="2" t="s">
        <v>304</v>
      </c>
      <c r="H185" s="2" t="s">
        <v>1557</v>
      </c>
      <c r="I185" s="188" t="s">
        <v>102</v>
      </c>
      <c r="J185" s="2" t="s">
        <v>367</v>
      </c>
      <c r="K185" s="94" t="s">
        <v>41</v>
      </c>
      <c r="L185" s="94" t="s">
        <v>1137</v>
      </c>
      <c r="M185" s="2" t="s">
        <v>610</v>
      </c>
      <c r="N185" s="64"/>
      <c r="O185" s="64"/>
      <c r="P185" s="65"/>
      <c r="Q185" s="2"/>
      <c r="R185" s="63"/>
      <c r="S185" s="63"/>
      <c r="T185" s="94" t="s">
        <v>1282</v>
      </c>
      <c r="U185" s="63" t="s">
        <v>38</v>
      </c>
      <c r="V185" s="63"/>
      <c r="W185" s="63"/>
      <c r="X185" s="94"/>
      <c r="Y185" s="63" t="s">
        <v>235</v>
      </c>
      <c r="Z185" s="94" t="s">
        <v>261</v>
      </c>
      <c r="AA185" s="69" t="s">
        <v>611</v>
      </c>
      <c r="AB185" s="64"/>
      <c r="AC185" s="64"/>
      <c r="AD185" s="63"/>
      <c r="AE185" s="63"/>
      <c r="AF185" s="63" t="s">
        <v>119</v>
      </c>
      <c r="AG185" s="2"/>
      <c r="AH185" s="2"/>
      <c r="AI185" s="2"/>
      <c r="AJ185" s="63" t="s">
        <v>120</v>
      </c>
      <c r="AK185" s="66"/>
      <c r="AL185" s="67"/>
      <c r="AM185" s="67"/>
      <c r="AN185" s="67"/>
      <c r="AO185" s="67"/>
      <c r="AP185" s="67">
        <v>1</v>
      </c>
      <c r="AQ185" s="129"/>
      <c r="AR185" s="37">
        <v>0.28000000000000003</v>
      </c>
      <c r="AS185" s="67">
        <v>0.28000000000000003</v>
      </c>
      <c r="AT185" s="67">
        <v>0.28000000000000003</v>
      </c>
      <c r="AU185" s="67">
        <v>0.28000000000000003</v>
      </c>
      <c r="AV185" s="67">
        <v>0.28000000000000003</v>
      </c>
      <c r="AW185" s="33">
        <v>0.28000000000000003</v>
      </c>
      <c r="AX185" s="193"/>
      <c r="AY185" s="36">
        <v>0</v>
      </c>
      <c r="AZ185" s="36">
        <v>0</v>
      </c>
      <c r="BA185" s="97">
        <v>0</v>
      </c>
      <c r="BB185" s="97">
        <v>0</v>
      </c>
      <c r="BC185" s="97">
        <v>0</v>
      </c>
      <c r="BD185" s="97">
        <v>0</v>
      </c>
      <c r="BE185" s="133">
        <v>0</v>
      </c>
      <c r="BF185" s="133">
        <v>0</v>
      </c>
      <c r="BG185" s="133">
        <v>0</v>
      </c>
      <c r="BH185" s="133">
        <v>0</v>
      </c>
      <c r="BI185" s="133">
        <v>0</v>
      </c>
      <c r="BJ185" s="133">
        <v>0</v>
      </c>
      <c r="BK185" s="133">
        <v>0</v>
      </c>
      <c r="BL185" s="133">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5">
        <f>SUM(Tabelle2[[#This Row],[Jan 22 CF]:[Mar 22 CF]])</f>
        <v>0</v>
      </c>
      <c r="CL185" s="95">
        <f>SUM(Tabelle2[[#This Row],[Apr 22 CF]:[Jun 22 CF]])</f>
        <v>0</v>
      </c>
      <c r="CM185" s="95">
        <f>SUM(Tabelle2[[#This Row],[Jul 22 CF]:[Sep 22 CF]])</f>
        <v>0</v>
      </c>
      <c r="CN185" s="95">
        <f>SUM(Tabelle2[[#This Row],[Oct 22 CF]:[Dec 22 CF]])</f>
        <v>0</v>
      </c>
      <c r="CO185" s="95">
        <f>SUM(Tabelle2[[#This Row],[Jan 23 CF]:[Mar 23 CF]])</f>
        <v>0</v>
      </c>
      <c r="CP185" s="95">
        <f>SUM(Tabelle2[[#This Row],[Apr 23 CF]:[Jun 23 CF]])</f>
        <v>0</v>
      </c>
      <c r="CQ185" s="95">
        <f>SUM(Tabelle2[[#This Row],[Jul 23 CF]:[Sep 23 CF]])</f>
        <v>0</v>
      </c>
      <c r="CR185" s="95">
        <f>SUM(Tabelle2[[#This Row],[Oct 23 CF]:[Dec 23 CF]])</f>
        <v>0</v>
      </c>
      <c r="CS185" s="95">
        <f>SUM(Tabelle2[[#This Row],[Jan 24 CF]:[Mar 24 CF]])</f>
        <v>0</v>
      </c>
      <c r="CT185" s="95">
        <f>SUM(Tabelle2[[#This Row],[Apr 24 CF]:[Jun 24 CF]])</f>
        <v>0</v>
      </c>
      <c r="CU185" s="95">
        <f>SUM(Tabelle2[[#This Row],[Jul 24 CF]:[Sep 24 CF]])</f>
        <v>0</v>
      </c>
      <c r="CV185" s="95">
        <f>SUM(Tabelle2[[#This Row],[Oct 24 CF]:[Dec 24 CF]])</f>
        <v>0</v>
      </c>
      <c r="CW185" s="98">
        <v>0</v>
      </c>
      <c r="CX185" s="275">
        <v>0</v>
      </c>
      <c r="CY185" s="98">
        <v>0</v>
      </c>
      <c r="CZ185" s="52">
        <v>0</v>
      </c>
      <c r="DA185" s="52">
        <f>SUM(Tabelle2[[#This Row],[Jan 22 CF]:[Dec 22 CF]])</f>
        <v>0</v>
      </c>
      <c r="DB185" s="98">
        <f>SUM(Tabelle2[[#This Row],[Jan 23 CF]:[Dec 23 CF]])</f>
        <v>0</v>
      </c>
      <c r="DC185" s="98">
        <f>SUM(Tabelle2[[#This Row],[Jan 24 CF]:[Dec 24 CF]])</f>
        <v>0</v>
      </c>
      <c r="DD185" s="98">
        <v>0</v>
      </c>
      <c r="DE185" s="98">
        <v>0</v>
      </c>
      <c r="DF185" s="98">
        <v>0</v>
      </c>
      <c r="DG185" s="98">
        <v>0</v>
      </c>
      <c r="DH185" s="98">
        <v>0</v>
      </c>
      <c r="DI185" s="98">
        <v>0</v>
      </c>
      <c r="DJ185" s="98">
        <v>0</v>
      </c>
      <c r="DK185" s="98">
        <v>0</v>
      </c>
      <c r="DL185" s="98">
        <v>0</v>
      </c>
      <c r="DM185" s="98">
        <v>0</v>
      </c>
      <c r="DN185" s="95"/>
      <c r="DO185" s="95"/>
      <c r="DP185" s="226">
        <v>0.95</v>
      </c>
      <c r="DQ185" s="226">
        <v>0.92500000000000004</v>
      </c>
      <c r="DR185" s="226">
        <v>0.8</v>
      </c>
      <c r="DS185" s="226">
        <v>0.85</v>
      </c>
      <c r="DT185" s="226">
        <v>0.9</v>
      </c>
      <c r="DU185" s="226">
        <v>0.9</v>
      </c>
      <c r="DV185" s="226">
        <v>0.9</v>
      </c>
      <c r="DW185" s="226">
        <v>0.9</v>
      </c>
      <c r="DX185" s="226">
        <v>0.9</v>
      </c>
      <c r="DY185" s="226">
        <v>0.9</v>
      </c>
      <c r="DZ185" s="226">
        <v>0.9</v>
      </c>
      <c r="EA185" s="226">
        <v>0.88</v>
      </c>
      <c r="EB185" s="226">
        <v>0.9</v>
      </c>
      <c r="EC185" s="226">
        <v>0.93</v>
      </c>
      <c r="ED185" s="226">
        <v>0.93</v>
      </c>
      <c r="EE185" s="226">
        <v>0.9</v>
      </c>
      <c r="EF185" s="316">
        <v>0.9</v>
      </c>
      <c r="EG185" s="316">
        <v>0.9</v>
      </c>
      <c r="EH185" s="316">
        <v>0.9</v>
      </c>
      <c r="EI185" s="226">
        <v>0.95</v>
      </c>
      <c r="EJ185" s="226">
        <v>0.95</v>
      </c>
      <c r="EK185" s="226">
        <v>0.95</v>
      </c>
      <c r="EL185" s="226">
        <v>0.97499999999999998</v>
      </c>
      <c r="EM185" s="226">
        <v>0.95</v>
      </c>
      <c r="EN185" s="226">
        <v>0.9</v>
      </c>
      <c r="EO185" s="226">
        <v>0.9</v>
      </c>
      <c r="EP185" s="226">
        <v>0.9</v>
      </c>
      <c r="EQ185" s="226">
        <v>0.9</v>
      </c>
      <c r="ER185" s="226">
        <v>0.9</v>
      </c>
      <c r="ES185" s="226">
        <v>0.9</v>
      </c>
      <c r="ET185" s="226">
        <v>0.9</v>
      </c>
      <c r="EU185" s="226">
        <v>0.9</v>
      </c>
      <c r="EV185" s="226">
        <v>0.9</v>
      </c>
      <c r="EW185" s="226">
        <v>0.9</v>
      </c>
      <c r="EX185" s="226">
        <v>0.9</v>
      </c>
      <c r="EY185" s="226">
        <v>0.9</v>
      </c>
      <c r="EZ185" s="316">
        <v>0.9</v>
      </c>
      <c r="FA185" s="226">
        <v>0.9</v>
      </c>
      <c r="FB185" s="226">
        <v>0.85</v>
      </c>
      <c r="FC185" s="226">
        <v>0.85</v>
      </c>
      <c r="FD185" s="226">
        <v>0.85</v>
      </c>
      <c r="FE185" s="226">
        <v>0.85</v>
      </c>
      <c r="FF185" s="226">
        <v>0.85</v>
      </c>
      <c r="FG185" s="226">
        <v>0.85</v>
      </c>
      <c r="FH185" s="226">
        <v>0.85</v>
      </c>
      <c r="FI185" s="226">
        <v>0.85</v>
      </c>
      <c r="FJ185" s="226">
        <v>0.85</v>
      </c>
      <c r="FK185" s="226">
        <v>0.85</v>
      </c>
      <c r="FL185" s="226">
        <v>0.85</v>
      </c>
      <c r="FM185" s="195">
        <f t="shared" si="158"/>
        <v>0</v>
      </c>
      <c r="FN185" s="195">
        <f t="shared" si="159"/>
        <v>0</v>
      </c>
      <c r="FO185" s="195">
        <f t="shared" si="160"/>
        <v>0</v>
      </c>
      <c r="FP185" s="195">
        <f t="shared" si="161"/>
        <v>0</v>
      </c>
      <c r="FQ185" s="195">
        <f t="shared" si="162"/>
        <v>0</v>
      </c>
      <c r="FR185" s="195">
        <f t="shared" si="163"/>
        <v>0</v>
      </c>
      <c r="FS185" s="195">
        <f t="shared" si="164"/>
        <v>0</v>
      </c>
      <c r="FT185" s="95">
        <f t="shared" si="165"/>
        <v>0</v>
      </c>
      <c r="FU185" s="95">
        <f t="shared" si="166"/>
        <v>0</v>
      </c>
      <c r="FV185" s="95">
        <f t="shared" si="167"/>
        <v>0</v>
      </c>
      <c r="FW185" s="95">
        <f t="shared" si="168"/>
        <v>0</v>
      </c>
      <c r="FX185" s="95">
        <f t="shared" si="169"/>
        <v>0</v>
      </c>
      <c r="FY185" s="95">
        <f t="shared" si="170"/>
        <v>0</v>
      </c>
      <c r="FZ185" s="95">
        <f t="shared" si="171"/>
        <v>0</v>
      </c>
      <c r="GA185" s="95">
        <f t="shared" si="151"/>
        <v>0</v>
      </c>
      <c r="GB185" s="95">
        <f t="shared" si="152"/>
        <v>0</v>
      </c>
      <c r="GC185" s="95">
        <f t="shared" si="153"/>
        <v>0</v>
      </c>
      <c r="GD185" s="95">
        <f t="shared" si="154"/>
        <v>0</v>
      </c>
      <c r="GE185" s="95">
        <f t="shared" si="155"/>
        <v>0</v>
      </c>
      <c r="GF185" s="95">
        <f t="shared" si="156"/>
        <v>0</v>
      </c>
      <c r="GG185" s="95">
        <f t="shared" si="157"/>
        <v>0</v>
      </c>
      <c r="GH185" s="95">
        <f t="shared" si="172"/>
        <v>0</v>
      </c>
      <c r="GI185" s="95">
        <f>BW185*Tabelle2[[#This Row],[Nov 2023 AF]]</f>
        <v>0</v>
      </c>
      <c r="GJ185" s="95">
        <f>BX185*Tabelle2[[#This Row],[Dec 2023 AF]]</f>
        <v>0</v>
      </c>
      <c r="GK185" s="95">
        <f>BY185*Tabelle2[[#This Row],[Jan 2024 AF]]</f>
        <v>0</v>
      </c>
      <c r="GL185" s="95">
        <f>BZ185*Tabelle2[[#This Row],[Feb 2024 AF]]</f>
        <v>0</v>
      </c>
      <c r="GM185" s="95">
        <f>CA185*Tabelle2[[#This Row],[Mar 2024 AF]]</f>
        <v>0</v>
      </c>
      <c r="GN185" s="95">
        <f>CB185*Tabelle2[[#This Row],[Apr 2024 AF]]</f>
        <v>0</v>
      </c>
      <c r="GO185" s="95">
        <f>CC185*Tabelle2[[#This Row],[May 2024 AF]]</f>
        <v>0</v>
      </c>
      <c r="GP185" s="95">
        <f>CD185*Tabelle2[[#This Row],[Jun 2024 AF]]</f>
        <v>0</v>
      </c>
      <c r="GQ185" s="95">
        <f>CE185*Tabelle2[[#This Row],[Jul 2024 AF]]</f>
        <v>0</v>
      </c>
      <c r="GR185" s="95">
        <f>CF185*Tabelle2[[#This Row],[Aug 2024 AF]]</f>
        <v>0</v>
      </c>
      <c r="GS185" s="95">
        <f>CG185*Tabelle2[[#This Row],[Sep 2024 AF]]</f>
        <v>0</v>
      </c>
      <c r="GT185" s="95">
        <f>CH185*Tabelle2[[#This Row],[Oct 2024 AF]]</f>
        <v>0</v>
      </c>
      <c r="GU185" s="95">
        <f>CI185*Tabelle2[[#This Row],[Nov 2024 AF]]</f>
        <v>0</v>
      </c>
      <c r="GV185" s="95">
        <f>CJ185*Tabelle2[[#This Row],[Dec 2024 AF]]</f>
        <v>0</v>
      </c>
      <c r="GW185" s="95">
        <f>SUM(Tabelle2[[#This Row],[Jan 22 NF]:[Mar 22 NF]])</f>
        <v>0</v>
      </c>
      <c r="GX185" s="95">
        <f>SUM(Tabelle2[[#This Row],[Apr 22 NF]:[Jun 22 NF]])</f>
        <v>0</v>
      </c>
      <c r="GY185" s="95">
        <f>SUM(Tabelle2[[#This Row],[Jul 22 NF]:[Sep 22 NF]])</f>
        <v>0</v>
      </c>
      <c r="GZ185" s="95">
        <f>SUM(Tabelle2[[#This Row],[Oct 22 NF]:[Dec 22 NF]])</f>
        <v>0</v>
      </c>
      <c r="HA185" s="98">
        <f>SUM(Tabelle2[[#This Row],[Jan 23 NF]:[Mar 23 NF]])</f>
        <v>0</v>
      </c>
      <c r="HB185" s="98">
        <f>SUM(Tabelle2[[#This Row],[Apr 23 NF]:[Jun 23 NF]])</f>
        <v>0</v>
      </c>
      <c r="HC185" s="98">
        <f>SUM(Tabelle2[[#This Row],[Jul 23 NF]:[Sep 23 NF]])</f>
        <v>0</v>
      </c>
      <c r="HD185" s="98">
        <f>SUM(Tabelle2[[#This Row],[Oct 23 NF]:[Dec 23 NF]])</f>
        <v>0</v>
      </c>
      <c r="HE185" s="95">
        <f>SUM(Tabelle2[[#This Row],[Jan 24 NF]:[Mar 24 NF]])</f>
        <v>0</v>
      </c>
      <c r="HF185" s="98">
        <f>SUM(Tabelle2[[#This Row],[Apr 24 NF]:[Jun 24 NF]])</f>
        <v>0</v>
      </c>
      <c r="HG185" s="98">
        <f>SUM(Tabelle2[[#This Row],[Jul 24 NF]:[Sep 24 NF]])</f>
        <v>0</v>
      </c>
      <c r="HH185" s="98">
        <f>SUM(Tabelle2[[#This Row],[Oct 24 NF]:[Dec 24 NF]])</f>
        <v>0</v>
      </c>
      <c r="HI185" s="95">
        <v>0</v>
      </c>
      <c r="HJ185" s="95">
        <v>0</v>
      </c>
      <c r="HK185" s="95">
        <v>0</v>
      </c>
      <c r="HL185" s="95">
        <v>0</v>
      </c>
      <c r="HM185" s="95">
        <v>0</v>
      </c>
      <c r="HN185" s="95">
        <v>0</v>
      </c>
      <c r="HO185" s="95">
        <v>0</v>
      </c>
      <c r="HP185" s="95">
        <v>0</v>
      </c>
      <c r="HQ185" s="95">
        <v>0</v>
      </c>
      <c r="HR185" s="95">
        <v>0</v>
      </c>
      <c r="HS185" s="95">
        <v>0</v>
      </c>
      <c r="HT185" s="95">
        <v>0</v>
      </c>
      <c r="HU185" s="95">
        <v>0</v>
      </c>
      <c r="HV185" s="98">
        <v>0</v>
      </c>
      <c r="HW185" s="98">
        <v>0</v>
      </c>
      <c r="HX185" s="98">
        <v>0</v>
      </c>
      <c r="HY185" s="98">
        <v>0</v>
      </c>
      <c r="HZ185" s="98">
        <f>SUM(Tabelle2[[#This Row],[Jan 22 NF]:[Dec 22 NF]])</f>
        <v>0</v>
      </c>
      <c r="IA185" s="98">
        <f>SUM(Tabelle2[[#This Row],[Jan 23 NF]:[Dec 23 NF]])</f>
        <v>0</v>
      </c>
      <c r="IB185" s="98">
        <f>SUM(Tabelle2[[#This Row],[Jan 24 NF]:[Dec 24 NF]])</f>
        <v>0</v>
      </c>
      <c r="IC185" s="98">
        <f>IFERROR(Tabelle2[[#This Row],[2025 CF]]*Tabelle2[[#This Row],[2025 AF]],0)</f>
        <v>0</v>
      </c>
      <c r="ID185" s="98">
        <f>IFERROR(Tabelle2[[#This Row],[2026 CF]]*Tabelle2[[#This Row],[2026 AF]],0)</f>
        <v>0</v>
      </c>
      <c r="IE185" s="98">
        <f>IFERROR(Tabelle2[[#This Row],[2027 CF]]*Tabelle2[[#This Row],[2027 AF]],0)</f>
        <v>0</v>
      </c>
      <c r="IF185" s="98">
        <f>IFERROR(Tabelle2[[#This Row],[2028 CF]]*Tabelle2[[#This Row],[2028 AF]],0)</f>
        <v>0</v>
      </c>
      <c r="IG185" s="98">
        <f>IFERROR(Tabelle2[[#This Row],[2029 CF]]*Tabelle2[[#This Row],[2029 AF]],0)</f>
        <v>0</v>
      </c>
      <c r="IH185" s="98">
        <f>IFERROR(Tabelle2[[#This Row],[2030 CF]]*Tabelle2[[#This Row],[2030 AF]],0)</f>
        <v>0</v>
      </c>
      <c r="II185" s="98">
        <f>IFERROR(Tabelle2[[#This Row],[2031 CF]]*Tabelle2[[#This Row],[2031 AF]],0)</f>
        <v>0</v>
      </c>
      <c r="IJ185" s="98">
        <f>IFERROR(Tabelle2[[#This Row],[2032 CF]]*Tabelle2[[#This Row],[2032 AF]],0)</f>
        <v>0</v>
      </c>
      <c r="IK185" s="98">
        <f>IFERROR(Tabelle2[[#This Row],[2033 CF]]*Tabelle2[[#This Row],[2033 AF]],0)</f>
        <v>0</v>
      </c>
      <c r="IL185" s="98">
        <f>IFERROR(Tabelle2[[#This Row],[2034 CF]]*Tabelle2[[#This Row],[2034 AF]],0)</f>
        <v>0</v>
      </c>
      <c r="IM185" s="98">
        <f>IFERROR(Tabelle2[[#This Row],[2035 CF]]*Tabelle2[[#This Row],[2035 AF]],0)</f>
        <v>0</v>
      </c>
      <c r="IN185" s="51">
        <v>0</v>
      </c>
      <c r="IO185" s="51">
        <v>0</v>
      </c>
      <c r="IP185" s="51">
        <v>0</v>
      </c>
      <c r="IQ185" s="51">
        <v>0</v>
      </c>
      <c r="IR185" s="51">
        <v>0</v>
      </c>
      <c r="IS185" s="51">
        <v>0</v>
      </c>
      <c r="IT185" s="51">
        <v>0</v>
      </c>
      <c r="IU185" s="51">
        <v>0</v>
      </c>
      <c r="IV185" s="51">
        <v>0</v>
      </c>
      <c r="IW185" s="51">
        <v>0</v>
      </c>
      <c r="IX185" s="51">
        <v>0</v>
      </c>
      <c r="IY185" s="51">
        <v>0</v>
      </c>
      <c r="IZ185" s="199">
        <v>0</v>
      </c>
      <c r="JA185" s="199">
        <v>0</v>
      </c>
      <c r="JB185" s="199">
        <v>0</v>
      </c>
      <c r="JC185" s="199">
        <v>0</v>
      </c>
      <c r="JD185" s="199">
        <v>0</v>
      </c>
      <c r="JE185" s="196">
        <v>0</v>
      </c>
      <c r="JF185" s="196">
        <v>0</v>
      </c>
      <c r="JG185" s="196">
        <v>0</v>
      </c>
      <c r="JH185" s="196">
        <v>0</v>
      </c>
      <c r="JI185" s="196">
        <v>0</v>
      </c>
      <c r="JJ185" s="196">
        <v>0</v>
      </c>
      <c r="JK185" s="196">
        <v>0</v>
      </c>
      <c r="JL185" s="196">
        <v>0</v>
      </c>
      <c r="JM185" s="196">
        <v>0</v>
      </c>
      <c r="JN185" s="196">
        <v>0</v>
      </c>
      <c r="JO185" s="196">
        <v>0</v>
      </c>
      <c r="JP185" s="196">
        <v>0</v>
      </c>
      <c r="JQ185" s="196">
        <f>SUM(Tabelle2[[#This Row],[Jan-23B]:[Mar-23B]])</f>
        <v>0</v>
      </c>
      <c r="JR185" s="196">
        <f>SUM(Tabelle2[[#This Row],[Apr-23B]:[Jun-23B]])</f>
        <v>0</v>
      </c>
      <c r="JS185" s="196">
        <f>SUM(Tabelle2[[#This Row],[Jul-23B]:[Sep-23B]])</f>
        <v>0</v>
      </c>
      <c r="JT185" s="196">
        <f>SUM(Tabelle2[[#This Row],[Oct-23B]:[Dec-23B]])</f>
        <v>0</v>
      </c>
      <c r="JU185" s="196">
        <f>SUM(Tabelle2[[#This Row],[1Q23 B1]:[4Q23 B]])</f>
        <v>0</v>
      </c>
      <c r="JV185" s="196">
        <v>0</v>
      </c>
      <c r="JW185" s="196">
        <v>0</v>
      </c>
      <c r="JX185" s="196">
        <v>0</v>
      </c>
      <c r="JY185" s="196">
        <v>0</v>
      </c>
      <c r="JZ185" s="196">
        <v>0</v>
      </c>
      <c r="KA185" s="196">
        <v>0</v>
      </c>
      <c r="KB185" s="196">
        <v>0</v>
      </c>
      <c r="KC185" s="196">
        <v>0</v>
      </c>
      <c r="KD185" s="196">
        <v>0</v>
      </c>
      <c r="KE185" s="196">
        <v>0</v>
      </c>
      <c r="KF185" s="196" t="str">
        <f>IF(SUM(Tabelle2[[#This Row],[2018 NF]:[2028 NF]],Tabelle2[[#This Row],[2023 B]])&gt;0,"yes","no")</f>
        <v>no</v>
      </c>
      <c r="KG185" s="196">
        <f>IFERROR(INDEX(Tabelle2[[#Headers],[2005 NF]:[2034 NF]],MATCH(TRUE,INDEX(Tabelle2[[#This Row],[2005 NF]:[2034 NF]]&gt;1000,),0)),0)</f>
        <v>0</v>
      </c>
      <c r="KH185" s="196">
        <f>IFERROR(LOOKUP(2,1/(Tabelle2[[#This Row],[2005 NF]:[2035 NF]]&gt;1000),Tabelle2[[#Headers],[2005 NF]:[2035 NF]]),0)</f>
        <v>0</v>
      </c>
      <c r="KI185" s="196">
        <f>SUM(Tabelle2[[#This Row],[Jan 23 NF]:[Mar 23 NF]])</f>
        <v>0</v>
      </c>
      <c r="KJ185" s="196">
        <f>SUM(Tabelle2[[#This Row],[Jan-23B]:[Mar-23B]])</f>
        <v>0</v>
      </c>
      <c r="KK185" s="52">
        <v>0</v>
      </c>
      <c r="KL185" s="52">
        <v>0</v>
      </c>
      <c r="KM185" s="52">
        <v>0</v>
      </c>
      <c r="KN185" s="52">
        <v>0</v>
      </c>
      <c r="KO185" s="52">
        <v>0</v>
      </c>
      <c r="KP185" s="52">
        <v>0</v>
      </c>
      <c r="KQ185" s="52">
        <v>0</v>
      </c>
      <c r="KR185" s="52">
        <v>0</v>
      </c>
      <c r="KS185" s="52">
        <v>0</v>
      </c>
      <c r="KT185" s="52">
        <v>0</v>
      </c>
      <c r="KU185" s="52">
        <v>0</v>
      </c>
      <c r="KV185" s="52">
        <v>0</v>
      </c>
      <c r="KW185" s="52">
        <v>0</v>
      </c>
      <c r="KX185" s="52">
        <v>0</v>
      </c>
      <c r="KY185" s="52">
        <v>0</v>
      </c>
      <c r="KZ185" s="52">
        <v>0</v>
      </c>
      <c r="LA185" s="52" t="e">
        <f>$AV185*2.204623/#REF!*$AP185*Tabelle2[[#This Row],[May 23 NF]]</f>
        <v>#REF!</v>
      </c>
      <c r="LB185" s="52" t="e">
        <f>$AV185*2.204623/#REF!*$AP185*Tabelle2[[#This Row],[Jun 23 NF]]</f>
        <v>#REF!</v>
      </c>
      <c r="LC185" s="52" t="e">
        <f>$AV185*2.204623/#REF!*$AP185*Tabelle2[[#This Row],[Jul 23 NF]]</f>
        <v>#REF!</v>
      </c>
      <c r="LD185" s="52" t="e">
        <f>$AV185*2.204623/#REF!*$AP185*Tabelle2[[#This Row],[Aug 23 NF]]</f>
        <v>#REF!</v>
      </c>
      <c r="LE185" s="52" t="e">
        <f>$AV185*2.204623/#REF!*$AP185*Tabelle2[[#This Row],[Sep 23 NF]]</f>
        <v>#REF!</v>
      </c>
      <c r="LF185" s="52" t="e">
        <f>$AV185*2.204623/#REF!*$AP185*Tabelle2[[#This Row],[Oct 23 NF]]</f>
        <v>#REF!</v>
      </c>
      <c r="LG185" s="52" t="e">
        <f>$AV185*2.204623/#REF!*$AP185*Tabelle2[[#This Row],[Nov 23 NF]]</f>
        <v>#REF!</v>
      </c>
      <c r="LH185" s="52" t="e">
        <f>$AV185*2.204623/#REF!*$AP185*Tabelle2[[#This Row],[Dec 23 NF]]</f>
        <v>#REF!</v>
      </c>
      <c r="LI185" s="52" t="e">
        <f>$AV185*2.204623/#REF!*$AP185*Tabelle2[[#This Row],[Jan 24 NF]]</f>
        <v>#REF!</v>
      </c>
      <c r="LJ185" s="52" t="e">
        <f>$AV185*2.204623/#REF!*$AP185*Tabelle2[[#This Row],[Feb 24 NF]]</f>
        <v>#REF!</v>
      </c>
      <c r="LK185" s="52" t="e">
        <f>$AV185*2.204623/#REF!*$AP185*Tabelle2[[#This Row],[Mar 24 NF]]</f>
        <v>#REF!</v>
      </c>
      <c r="LL185" s="52" t="e">
        <f>$AV185*2.204623/#REF!*$AP185*Tabelle2[[#This Row],[Apr 24 NF]]</f>
        <v>#REF!</v>
      </c>
      <c r="LM185" s="52" t="e">
        <f>$AV185*2.204623/#REF!*$AP185*Tabelle2[[#This Row],[May 24 NF]]</f>
        <v>#REF!</v>
      </c>
      <c r="LN185" s="52" t="e">
        <f>$AV185*2.204623/#REF!*$AP185*Tabelle2[[#This Row],[Jun 24 NF]]</f>
        <v>#REF!</v>
      </c>
      <c r="LO185" s="52" t="e">
        <f>$AV185*2.204623/#REF!*$AP185*Tabelle2[[#This Row],[Jul 24 NF]]</f>
        <v>#REF!</v>
      </c>
      <c r="LP185" s="52" t="e">
        <f>$AV185*2.204623/#REF!*$AP185*Tabelle2[[#This Row],[Aug 24 NF]]</f>
        <v>#REF!</v>
      </c>
      <c r="LQ185" s="52" t="e">
        <f>$AV185*2.204623/#REF!*$AP185*Tabelle2[[#This Row],[Sep 24 NF]]</f>
        <v>#REF!</v>
      </c>
      <c r="LR185" s="52" t="e">
        <f>$AV185*2.204623/#REF!*$AP185*Tabelle2[[#This Row],[Oct 24 NF]]</f>
        <v>#REF!</v>
      </c>
      <c r="LS185" s="52" t="e">
        <f>$AV185*2.204623/#REF!*$AP185*Tabelle2[[#This Row],[Nov 24 NF]]</f>
        <v>#REF!</v>
      </c>
      <c r="LT185" s="52" t="e">
        <f>$AV185*2.204623/#REF!*$AP185*Tabelle2[[#This Row],[Dec 24 NF]]</f>
        <v>#REF!</v>
      </c>
      <c r="LU185" s="198">
        <f>SUM(Tabelle2[[#This Row],[Jan 22 EV]:[Mar 22 EV]])</f>
        <v>0</v>
      </c>
      <c r="LV185" s="198">
        <f>SUM(Tabelle2[[#This Row],[Apr 22 EV]:[Jun 22 EV]])</f>
        <v>0</v>
      </c>
      <c r="LW185" s="198">
        <f>SUM(Tabelle2[[#This Row],[Jul 22 EV]:[Sep 22 EV]])</f>
        <v>0</v>
      </c>
      <c r="LX185" s="198">
        <f>SUM(Tabelle2[[#This Row],[Oct 22 EV]:[Dec 22 EV]])</f>
        <v>0</v>
      </c>
      <c r="LY185" s="198">
        <f>SUM(Tabelle2[[#This Row],[Jan 23 EV]:[Mar 23 EV]])</f>
        <v>0</v>
      </c>
      <c r="LZ185" s="198" t="e">
        <f>SUM(Tabelle2[[#This Row],[Apr 23 EV]:[Jun 23 EV]])</f>
        <v>#REF!</v>
      </c>
      <c r="MA185" s="198" t="e">
        <f>SUM(Tabelle2[[#This Row],[Jul 23 EV]:[Sep 23 EV]])</f>
        <v>#REF!</v>
      </c>
      <c r="MB185" s="198" t="e">
        <f>SUM(Tabelle2[[#This Row],[Oct 23 EV]:[Dec 23 EV]])</f>
        <v>#REF!</v>
      </c>
      <c r="MC185" s="198" t="e">
        <f>SUM(Tabelle2[[#This Row],[Jan 24 EV]:[Mar 24 EV]])</f>
        <v>#REF!</v>
      </c>
      <c r="MD185" s="198" t="e">
        <f>SUM(Tabelle2[[#This Row],[Apr 24 EV]:[Jun 24 EV]])</f>
        <v>#REF!</v>
      </c>
      <c r="ME185" s="198" t="e">
        <f>SUM(Tabelle2[[#This Row],[Jul 24 EV]:[Sep 24 EV]])</f>
        <v>#REF!</v>
      </c>
      <c r="MF185" s="198" t="e">
        <f>SUM(Tabelle2[[#This Row],[Oct 24 EV]:[Dec 24 EV]])</f>
        <v>#REF!</v>
      </c>
      <c r="MG185" s="68">
        <v>0</v>
      </c>
      <c r="MH185" s="68">
        <v>0</v>
      </c>
      <c r="MI185" s="68">
        <v>0</v>
      </c>
      <c r="MJ185" s="68">
        <v>0</v>
      </c>
      <c r="MK185" s="68">
        <v>0</v>
      </c>
      <c r="ML185" s="68">
        <v>0</v>
      </c>
      <c r="MM185" s="68">
        <v>0</v>
      </c>
      <c r="MN185" s="68">
        <v>0</v>
      </c>
      <c r="MO185" s="68">
        <v>0</v>
      </c>
      <c r="MP185" s="98">
        <v>0</v>
      </c>
      <c r="MQ185" s="98" t="e">
        <f>$AS185*2.204623/#REF!*$AP185*HU185</f>
        <v>#REF!</v>
      </c>
      <c r="MR185" s="98" t="e">
        <f>$AT185*2.204623/#REF!*$AP185*HV185</f>
        <v>#REF!</v>
      </c>
      <c r="MS185" s="98">
        <v>0</v>
      </c>
      <c r="MT185" s="98">
        <v>0</v>
      </c>
      <c r="MU185" s="98">
        <v>0</v>
      </c>
      <c r="MV185" s="98">
        <f>SUM(Tabelle2[[#This Row],[Jan 22 EV]:[Dec 22 EV]])</f>
        <v>0</v>
      </c>
      <c r="MW185" s="98" t="e">
        <f>SUM(Tabelle2[[#This Row],[Jan 23 EV]:[Dec 23 EV]])</f>
        <v>#REF!</v>
      </c>
      <c r="MX185" s="98" t="e">
        <f>SUM(Tabelle2[[#This Row],[Jan 24 EV]:[Dec 24 EV]])</f>
        <v>#REF!</v>
      </c>
      <c r="MY185" s="98">
        <f t="shared" si="139"/>
        <v>0</v>
      </c>
      <c r="MZ185" s="98">
        <f t="shared" si="140"/>
        <v>0</v>
      </c>
      <c r="NA185" s="98">
        <f t="shared" si="141"/>
        <v>0</v>
      </c>
      <c r="NB185" s="98">
        <f t="shared" si="142"/>
        <v>0</v>
      </c>
      <c r="NC185" s="52">
        <v>0</v>
      </c>
      <c r="ND185" s="52">
        <v>0</v>
      </c>
      <c r="NE185" s="52">
        <v>0</v>
      </c>
      <c r="NF185" s="52">
        <v>0</v>
      </c>
      <c r="NG185" s="52">
        <v>0</v>
      </c>
      <c r="NH185" s="52">
        <v>0</v>
      </c>
      <c r="NI185" s="52">
        <v>0</v>
      </c>
      <c r="NJ185" s="52">
        <v>0</v>
      </c>
      <c r="NK185" s="52">
        <v>0</v>
      </c>
      <c r="NL185" s="52">
        <v>0</v>
      </c>
      <c r="NM185" s="52">
        <v>0</v>
      </c>
      <c r="NN185" s="52">
        <v>0</v>
      </c>
      <c r="NO185" s="198">
        <f t="shared" si="146"/>
        <v>0</v>
      </c>
      <c r="NP185" s="198">
        <f t="shared" si="147"/>
        <v>0</v>
      </c>
      <c r="NQ185" s="198">
        <f t="shared" si="148"/>
        <v>0</v>
      </c>
      <c r="NR185" s="198">
        <f t="shared" si="149"/>
        <v>0</v>
      </c>
      <c r="NS185" s="198">
        <f t="shared" si="150"/>
        <v>0</v>
      </c>
      <c r="NT185" s="198">
        <v>0</v>
      </c>
      <c r="NU185" s="198">
        <v>0</v>
      </c>
      <c r="NV185" s="198">
        <v>0</v>
      </c>
      <c r="NW185" s="198">
        <v>0</v>
      </c>
      <c r="NX185" s="198">
        <v>0</v>
      </c>
      <c r="NY185" s="198">
        <v>0</v>
      </c>
      <c r="NZ185" s="198">
        <v>0</v>
      </c>
      <c r="OA185" s="198">
        <v>0</v>
      </c>
      <c r="OB185" s="198">
        <v>0</v>
      </c>
      <c r="OC185" s="198">
        <v>0</v>
      </c>
      <c r="OD185" s="198">
        <v>0</v>
      </c>
      <c r="OE185" s="198">
        <v>0</v>
      </c>
      <c r="OF185" s="198">
        <f>SUM(Tabelle2[[#This Row],[Jan 23 B EV]:[Mar 23 B EV]])</f>
        <v>0</v>
      </c>
      <c r="OG185" s="198">
        <f>SUM(Tabelle2[[#This Row],[Apr 23 B EV]:[Jun 23 B EV]])</f>
        <v>0</v>
      </c>
      <c r="OH185" s="198">
        <f>SUM(Tabelle2[[#This Row],[Jul 23 B EV]:[Sep 23 B EV]])</f>
        <v>0</v>
      </c>
      <c r="OI185" s="198">
        <f>SUM(Tabelle2[[#This Row],[Oct 23 B EV]:[Dec 23 B EV]])</f>
        <v>0</v>
      </c>
      <c r="OJ185" s="198">
        <f>SUM(Tabelle2[[#This Row],[Jan 23 B EV]:[Dec 23 B EV]])</f>
        <v>0</v>
      </c>
      <c r="OK185" s="68"/>
      <c r="OL185" s="68"/>
      <c r="OM185" s="43" t="s">
        <v>959</v>
      </c>
      <c r="ON185" s="43" t="s">
        <v>975</v>
      </c>
      <c r="OO185" s="43">
        <v>0</v>
      </c>
      <c r="OP185" s="43">
        <v>0</v>
      </c>
      <c r="OQ185" s="68"/>
      <c r="OR185" s="68"/>
      <c r="OS185" s="68"/>
      <c r="OT185" s="68"/>
      <c r="OU185" s="68"/>
      <c r="OV185" s="68"/>
      <c r="OW185" s="68"/>
      <c r="OX185" s="198">
        <v>0</v>
      </c>
      <c r="OY185" s="198">
        <v>0</v>
      </c>
      <c r="OZ185" s="198">
        <v>0</v>
      </c>
      <c r="PA185" s="198">
        <v>0</v>
      </c>
      <c r="PB185" s="353">
        <v>0</v>
      </c>
      <c r="PC185" s="49" t="s">
        <v>57</v>
      </c>
      <c r="PD185" s="341" t="s">
        <v>162</v>
      </c>
      <c r="PE185" s="3" t="s">
        <v>159</v>
      </c>
      <c r="PF185" s="341" t="s">
        <v>170</v>
      </c>
      <c r="PG185" s="342">
        <v>0</v>
      </c>
      <c r="PH185" s="341">
        <v>0</v>
      </c>
      <c r="PI185" s="30">
        <v>1</v>
      </c>
      <c r="PJ185" s="30" t="s">
        <v>170</v>
      </c>
      <c r="PK185" s="30">
        <v>0</v>
      </c>
      <c r="PL185" s="30"/>
      <c r="PM185" s="334"/>
      <c r="PN185" s="341" t="s">
        <v>980</v>
      </c>
      <c r="PO185" s="334" t="s">
        <v>43</v>
      </c>
      <c r="PP185" s="200">
        <v>1565.1005573122095</v>
      </c>
      <c r="PQ185" s="56">
        <v>1399.8594792216134</v>
      </c>
      <c r="PR185" s="56">
        <v>1505.8500324776508</v>
      </c>
      <c r="PS185" s="56">
        <v>1413.0627359755019</v>
      </c>
      <c r="PT185" s="200">
        <v>1148.5212668120259</v>
      </c>
      <c r="PU185" s="200">
        <v>1207.4862538513455</v>
      </c>
      <c r="PV185" s="200">
        <v>1959.8980263157889</v>
      </c>
      <c r="PW185" s="200">
        <v>1949.0700624881274</v>
      </c>
      <c r="PX185" s="200" t="e">
        <f>IF($PI185=1,SUMIF(#REF!,$PF185,#REF!),SUMIF(#REF!,$PJ185,#REF!))</f>
        <v>#REF!</v>
      </c>
      <c r="PY185" s="200" t="e">
        <f>IF($PI185=1,SUMIF(#REF!,$PF185,#REF!),SUMIF(#REF!,$PJ185,#REF!))</f>
        <v>#REF!</v>
      </c>
      <c r="PZ185" s="200" t="e">
        <f>IF($PI185=1,SUMIF(#REF!,$PF185,#REF!),SUMIF(#REF!,$PJ185,#REF!))</f>
        <v>#REF!</v>
      </c>
      <c r="QA185" s="200" t="e">
        <f>IF($PI185=1,SUMIF(#REF!,$PF185,#REF!),SUMIF(#REF!,$PJ185,#REF!))</f>
        <v>#REF!</v>
      </c>
      <c r="QB185" s="200" t="e">
        <f>IF($PI185=1,SUMIF(#REF!,$PF185,#REF!),SUMIF(#REF!,$PJ185,#REF!))</f>
        <v>#REF!</v>
      </c>
      <c r="QC185" s="200" t="e">
        <f>IF($PI185=1,SUMIF(#REF!,$PF185,#REF!),SUMIF(#REF!,$PJ185,#REF!))</f>
        <v>#REF!</v>
      </c>
      <c r="QD185" s="57">
        <f t="shared" si="143"/>
        <v>0.39196065418205178</v>
      </c>
      <c r="QE185" s="57">
        <f t="shared" si="144"/>
        <v>0.42163800909374227</v>
      </c>
      <c r="QF185" s="57">
        <f t="shared" si="138"/>
        <v>0.39565756607314057</v>
      </c>
      <c r="QG185" s="57">
        <f t="shared" si="145"/>
        <v>0.32158595470736728</v>
      </c>
      <c r="QH185" s="57">
        <f t="shared" si="131"/>
        <v>0.33809615107837676</v>
      </c>
      <c r="QI185" s="57">
        <f t="shared" si="132"/>
        <v>0.54877144736842087</v>
      </c>
      <c r="QJ185" s="57">
        <f>IF(Tabelle2[[#This Row],[Index and Premium Usage]]=1,($AW185*(1+$AZ185))*(PW185*(1+$PG185)+$PH185)/1000,($AW185*(1+$AZ185))*(PW185*(1+$PG185)+$PK185)/1000)</f>
        <v>0.54573961749667566</v>
      </c>
      <c r="QK185" s="57" t="e">
        <f>IF($PI185=1,($AW185*(1+$AY185))*(PX185*(1+$PG185)+$PH185)/1000,($AW185*(1+$AZ185))*(PX185*(1+$PG185)+$PK185+Tabelle2[[#This Row],[Premium VW 2023]])/1000)</f>
        <v>#REF!</v>
      </c>
      <c r="QL185" s="57" t="e">
        <f t="shared" si="133"/>
        <v>#REF!</v>
      </c>
      <c r="QM185" s="57" t="e">
        <f t="shared" si="134"/>
        <v>#REF!</v>
      </c>
      <c r="QN185" s="57" t="e">
        <f t="shared" si="135"/>
        <v>#REF!</v>
      </c>
      <c r="QO185" s="57" t="e">
        <f t="shared" si="136"/>
        <v>#REF!</v>
      </c>
      <c r="QP185" s="57" t="e">
        <f t="shared" si="137"/>
        <v>#REF!</v>
      </c>
    </row>
    <row r="186" spans="1:458" ht="15" customHeight="1">
      <c r="A186" s="94" t="s">
        <v>909</v>
      </c>
      <c r="B186" s="94" t="s">
        <v>87</v>
      </c>
      <c r="C186" s="94" t="s">
        <v>1553</v>
      </c>
      <c r="D186" s="2" t="s">
        <v>108</v>
      </c>
      <c r="E186" s="173" t="s">
        <v>304</v>
      </c>
      <c r="F186" s="2" t="s">
        <v>304</v>
      </c>
      <c r="G186" s="2" t="s">
        <v>304</v>
      </c>
      <c r="H186" s="2" t="s">
        <v>1557</v>
      </c>
      <c r="I186" s="188" t="s">
        <v>102</v>
      </c>
      <c r="J186" s="2" t="s">
        <v>367</v>
      </c>
      <c r="K186" s="94" t="s">
        <v>41</v>
      </c>
      <c r="L186" s="94" t="s">
        <v>1137</v>
      </c>
      <c r="M186" s="2" t="s">
        <v>333</v>
      </c>
      <c r="N186" s="64"/>
      <c r="O186" s="64"/>
      <c r="P186" s="65"/>
      <c r="Q186" s="2"/>
      <c r="R186" s="63"/>
      <c r="S186" s="63"/>
      <c r="T186" s="94" t="s">
        <v>1282</v>
      </c>
      <c r="U186" s="63" t="s">
        <v>38</v>
      </c>
      <c r="V186" s="63"/>
      <c r="W186" s="63"/>
      <c r="X186" s="94"/>
      <c r="Y186" s="63" t="s">
        <v>235</v>
      </c>
      <c r="Z186" s="94" t="s">
        <v>261</v>
      </c>
      <c r="AA186" s="69" t="s">
        <v>613</v>
      </c>
      <c r="AB186" s="64"/>
      <c r="AC186" s="64"/>
      <c r="AD186" s="63"/>
      <c r="AE186" s="63"/>
      <c r="AF186" s="63" t="s">
        <v>119</v>
      </c>
      <c r="AG186" s="2"/>
      <c r="AH186" s="2"/>
      <c r="AI186" s="2"/>
      <c r="AJ186" s="63" t="s">
        <v>120</v>
      </c>
      <c r="AK186" s="66"/>
      <c r="AL186" s="67"/>
      <c r="AM186" s="67"/>
      <c r="AN186" s="67"/>
      <c r="AO186" s="67"/>
      <c r="AP186" s="67">
        <v>1</v>
      </c>
      <c r="AQ186" s="78"/>
      <c r="AR186" s="37">
        <v>1.63</v>
      </c>
      <c r="AS186" s="67">
        <v>1.63</v>
      </c>
      <c r="AT186" s="67">
        <v>1.63</v>
      </c>
      <c r="AU186" s="67">
        <v>1.63</v>
      </c>
      <c r="AV186" s="67">
        <v>1.63</v>
      </c>
      <c r="AW186" s="33">
        <v>1.63</v>
      </c>
      <c r="AX186" s="193"/>
      <c r="AY186" s="36">
        <v>0</v>
      </c>
      <c r="AZ186" s="36">
        <v>0</v>
      </c>
      <c r="BA186" s="97">
        <v>0</v>
      </c>
      <c r="BB186" s="97">
        <v>0</v>
      </c>
      <c r="BC186" s="97">
        <v>0</v>
      </c>
      <c r="BD186" s="97">
        <v>0</v>
      </c>
      <c r="BE186" s="133">
        <v>0</v>
      </c>
      <c r="BF186" s="133">
        <v>0</v>
      </c>
      <c r="BG186" s="133">
        <v>0</v>
      </c>
      <c r="BH186" s="133">
        <v>0</v>
      </c>
      <c r="BI186" s="133">
        <v>0</v>
      </c>
      <c r="BJ186" s="133">
        <v>0</v>
      </c>
      <c r="BK186" s="133">
        <v>0</v>
      </c>
      <c r="BL186" s="133">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5">
        <f>SUM(Tabelle2[[#This Row],[Jan 22 CF]:[Mar 22 CF]])</f>
        <v>0</v>
      </c>
      <c r="CL186" s="95">
        <f>SUM(Tabelle2[[#This Row],[Apr 22 CF]:[Jun 22 CF]])</f>
        <v>0</v>
      </c>
      <c r="CM186" s="95">
        <f>SUM(Tabelle2[[#This Row],[Jul 22 CF]:[Sep 22 CF]])</f>
        <v>0</v>
      </c>
      <c r="CN186" s="95">
        <f>SUM(Tabelle2[[#This Row],[Oct 22 CF]:[Dec 22 CF]])</f>
        <v>0</v>
      </c>
      <c r="CO186" s="95">
        <f>SUM(Tabelle2[[#This Row],[Jan 23 CF]:[Mar 23 CF]])</f>
        <v>0</v>
      </c>
      <c r="CP186" s="95">
        <f>SUM(Tabelle2[[#This Row],[Apr 23 CF]:[Jun 23 CF]])</f>
        <v>0</v>
      </c>
      <c r="CQ186" s="95">
        <f>SUM(Tabelle2[[#This Row],[Jul 23 CF]:[Sep 23 CF]])</f>
        <v>0</v>
      </c>
      <c r="CR186" s="95">
        <f>SUM(Tabelle2[[#This Row],[Oct 23 CF]:[Dec 23 CF]])</f>
        <v>0</v>
      </c>
      <c r="CS186" s="95">
        <f>SUM(Tabelle2[[#This Row],[Jan 24 CF]:[Mar 24 CF]])</f>
        <v>0</v>
      </c>
      <c r="CT186" s="95">
        <f>SUM(Tabelle2[[#This Row],[Apr 24 CF]:[Jun 24 CF]])</f>
        <v>0</v>
      </c>
      <c r="CU186" s="95">
        <f>SUM(Tabelle2[[#This Row],[Jul 24 CF]:[Sep 24 CF]])</f>
        <v>0</v>
      </c>
      <c r="CV186" s="95">
        <f>SUM(Tabelle2[[#This Row],[Oct 24 CF]:[Dec 24 CF]])</f>
        <v>0</v>
      </c>
      <c r="CW186" s="98">
        <v>0</v>
      </c>
      <c r="CX186" s="275">
        <v>0</v>
      </c>
      <c r="CY186" s="98">
        <v>0</v>
      </c>
      <c r="CZ186" s="52">
        <v>0</v>
      </c>
      <c r="DA186" s="52">
        <f>SUM(Tabelle2[[#This Row],[Jan 22 CF]:[Dec 22 CF]])</f>
        <v>0</v>
      </c>
      <c r="DB186" s="98">
        <f>SUM(Tabelle2[[#This Row],[Jan 23 CF]:[Dec 23 CF]])</f>
        <v>0</v>
      </c>
      <c r="DC186" s="98">
        <f>SUM(Tabelle2[[#This Row],[Jan 24 CF]:[Dec 24 CF]])</f>
        <v>0</v>
      </c>
      <c r="DD186" s="98">
        <v>0</v>
      </c>
      <c r="DE186" s="98">
        <v>0</v>
      </c>
      <c r="DF186" s="98">
        <v>0</v>
      </c>
      <c r="DG186" s="98">
        <v>0</v>
      </c>
      <c r="DH186" s="98">
        <v>0</v>
      </c>
      <c r="DI186" s="98">
        <v>0</v>
      </c>
      <c r="DJ186" s="98">
        <v>0</v>
      </c>
      <c r="DK186" s="98">
        <v>0</v>
      </c>
      <c r="DL186" s="98">
        <v>0</v>
      </c>
      <c r="DM186" s="98">
        <v>0</v>
      </c>
      <c r="DN186" s="95"/>
      <c r="DO186" s="95"/>
      <c r="DP186" s="226">
        <v>0.95</v>
      </c>
      <c r="DQ186" s="226">
        <v>0.92500000000000004</v>
      </c>
      <c r="DR186" s="226">
        <v>0.8</v>
      </c>
      <c r="DS186" s="226">
        <v>0.85</v>
      </c>
      <c r="DT186" s="226">
        <v>0.9</v>
      </c>
      <c r="DU186" s="226">
        <v>0.9</v>
      </c>
      <c r="DV186" s="226">
        <v>0.9</v>
      </c>
      <c r="DW186" s="226">
        <v>0.9</v>
      </c>
      <c r="DX186" s="226">
        <v>0.9</v>
      </c>
      <c r="DY186" s="226">
        <v>0.9</v>
      </c>
      <c r="DZ186" s="226">
        <v>0.9</v>
      </c>
      <c r="EA186" s="226">
        <v>0.88</v>
      </c>
      <c r="EB186" s="226">
        <v>0.9</v>
      </c>
      <c r="EC186" s="226">
        <v>0.93</v>
      </c>
      <c r="ED186" s="226">
        <v>0.93</v>
      </c>
      <c r="EE186" s="226">
        <v>0.9</v>
      </c>
      <c r="EF186" s="316">
        <v>0.9</v>
      </c>
      <c r="EG186" s="316">
        <v>0.9</v>
      </c>
      <c r="EH186" s="316">
        <v>0.9</v>
      </c>
      <c r="EI186" s="226">
        <v>0.95</v>
      </c>
      <c r="EJ186" s="226">
        <v>0.95</v>
      </c>
      <c r="EK186" s="226">
        <v>0.95</v>
      </c>
      <c r="EL186" s="226">
        <v>0.97499999999999998</v>
      </c>
      <c r="EM186" s="226">
        <v>0.95</v>
      </c>
      <c r="EN186" s="226">
        <v>0.9</v>
      </c>
      <c r="EO186" s="226">
        <v>0.9</v>
      </c>
      <c r="EP186" s="226">
        <v>0.9</v>
      </c>
      <c r="EQ186" s="226">
        <v>0.9</v>
      </c>
      <c r="ER186" s="226">
        <v>0.9</v>
      </c>
      <c r="ES186" s="226">
        <v>0.9</v>
      </c>
      <c r="ET186" s="226">
        <v>0.9</v>
      </c>
      <c r="EU186" s="226">
        <v>0.9</v>
      </c>
      <c r="EV186" s="226">
        <v>0.9</v>
      </c>
      <c r="EW186" s="226">
        <v>0.9</v>
      </c>
      <c r="EX186" s="226">
        <v>0.9</v>
      </c>
      <c r="EY186" s="226">
        <v>0.9</v>
      </c>
      <c r="EZ186" s="316">
        <v>0.9</v>
      </c>
      <c r="FA186" s="226">
        <v>0.9</v>
      </c>
      <c r="FB186" s="226">
        <v>0.85</v>
      </c>
      <c r="FC186" s="226">
        <v>0.85</v>
      </c>
      <c r="FD186" s="226">
        <v>0.85</v>
      </c>
      <c r="FE186" s="226">
        <v>0.85</v>
      </c>
      <c r="FF186" s="226">
        <v>0.85</v>
      </c>
      <c r="FG186" s="226">
        <v>0.85</v>
      </c>
      <c r="FH186" s="226">
        <v>0.85</v>
      </c>
      <c r="FI186" s="226">
        <v>0.85</v>
      </c>
      <c r="FJ186" s="226">
        <v>0.85</v>
      </c>
      <c r="FK186" s="226">
        <v>0.85</v>
      </c>
      <c r="FL186" s="226">
        <v>0.85</v>
      </c>
      <c r="FM186" s="195">
        <f t="shared" si="158"/>
        <v>0</v>
      </c>
      <c r="FN186" s="195">
        <f t="shared" si="159"/>
        <v>0</v>
      </c>
      <c r="FO186" s="195">
        <f t="shared" si="160"/>
        <v>0</v>
      </c>
      <c r="FP186" s="195">
        <f t="shared" si="161"/>
        <v>0</v>
      </c>
      <c r="FQ186" s="195">
        <f t="shared" si="162"/>
        <v>0</v>
      </c>
      <c r="FR186" s="195">
        <f t="shared" si="163"/>
        <v>0</v>
      </c>
      <c r="FS186" s="195">
        <f t="shared" si="164"/>
        <v>0</v>
      </c>
      <c r="FT186" s="95">
        <f t="shared" si="165"/>
        <v>0</v>
      </c>
      <c r="FU186" s="95">
        <f t="shared" si="166"/>
        <v>0</v>
      </c>
      <c r="FV186" s="95">
        <f t="shared" si="167"/>
        <v>0</v>
      </c>
      <c r="FW186" s="95">
        <f t="shared" si="168"/>
        <v>0</v>
      </c>
      <c r="FX186" s="95">
        <f t="shared" si="169"/>
        <v>0</v>
      </c>
      <c r="FY186" s="95">
        <f t="shared" si="170"/>
        <v>0</v>
      </c>
      <c r="FZ186" s="95">
        <f t="shared" si="171"/>
        <v>0</v>
      </c>
      <c r="GA186" s="95">
        <f t="shared" si="151"/>
        <v>0</v>
      </c>
      <c r="GB186" s="95">
        <f t="shared" si="152"/>
        <v>0</v>
      </c>
      <c r="GC186" s="95">
        <f t="shared" si="153"/>
        <v>0</v>
      </c>
      <c r="GD186" s="95">
        <f t="shared" si="154"/>
        <v>0</v>
      </c>
      <c r="GE186" s="95">
        <f t="shared" si="155"/>
        <v>0</v>
      </c>
      <c r="GF186" s="95">
        <f t="shared" si="156"/>
        <v>0</v>
      </c>
      <c r="GG186" s="95">
        <f t="shared" si="157"/>
        <v>0</v>
      </c>
      <c r="GH186" s="95">
        <f t="shared" si="172"/>
        <v>0</v>
      </c>
      <c r="GI186" s="95">
        <f>BW186*Tabelle2[[#This Row],[Nov 2023 AF]]</f>
        <v>0</v>
      </c>
      <c r="GJ186" s="95">
        <f>BX186*Tabelle2[[#This Row],[Dec 2023 AF]]</f>
        <v>0</v>
      </c>
      <c r="GK186" s="95">
        <f>BY186*Tabelle2[[#This Row],[Jan 2024 AF]]</f>
        <v>0</v>
      </c>
      <c r="GL186" s="95">
        <f>BZ186*Tabelle2[[#This Row],[Feb 2024 AF]]</f>
        <v>0</v>
      </c>
      <c r="GM186" s="95">
        <f>CA186*Tabelle2[[#This Row],[Mar 2024 AF]]</f>
        <v>0</v>
      </c>
      <c r="GN186" s="95">
        <f>CB186*Tabelle2[[#This Row],[Apr 2024 AF]]</f>
        <v>0</v>
      </c>
      <c r="GO186" s="95">
        <f>CC186*Tabelle2[[#This Row],[May 2024 AF]]</f>
        <v>0</v>
      </c>
      <c r="GP186" s="95">
        <f>CD186*Tabelle2[[#This Row],[Jun 2024 AF]]</f>
        <v>0</v>
      </c>
      <c r="GQ186" s="95">
        <f>CE186*Tabelle2[[#This Row],[Jul 2024 AF]]</f>
        <v>0</v>
      </c>
      <c r="GR186" s="95">
        <f>CF186*Tabelle2[[#This Row],[Aug 2024 AF]]</f>
        <v>0</v>
      </c>
      <c r="GS186" s="95">
        <f>CG186*Tabelle2[[#This Row],[Sep 2024 AF]]</f>
        <v>0</v>
      </c>
      <c r="GT186" s="95">
        <f>CH186*Tabelle2[[#This Row],[Oct 2024 AF]]</f>
        <v>0</v>
      </c>
      <c r="GU186" s="95">
        <f>CI186*Tabelle2[[#This Row],[Nov 2024 AF]]</f>
        <v>0</v>
      </c>
      <c r="GV186" s="95">
        <f>CJ186*Tabelle2[[#This Row],[Dec 2024 AF]]</f>
        <v>0</v>
      </c>
      <c r="GW186" s="95">
        <f>SUM(Tabelle2[[#This Row],[Jan 22 NF]:[Mar 22 NF]])</f>
        <v>0</v>
      </c>
      <c r="GX186" s="95">
        <f>SUM(Tabelle2[[#This Row],[Apr 22 NF]:[Jun 22 NF]])</f>
        <v>0</v>
      </c>
      <c r="GY186" s="95">
        <f>SUM(Tabelle2[[#This Row],[Jul 22 NF]:[Sep 22 NF]])</f>
        <v>0</v>
      </c>
      <c r="GZ186" s="95">
        <f>SUM(Tabelle2[[#This Row],[Oct 22 NF]:[Dec 22 NF]])</f>
        <v>0</v>
      </c>
      <c r="HA186" s="98">
        <f>SUM(Tabelle2[[#This Row],[Jan 23 NF]:[Mar 23 NF]])</f>
        <v>0</v>
      </c>
      <c r="HB186" s="98">
        <f>SUM(Tabelle2[[#This Row],[Apr 23 NF]:[Jun 23 NF]])</f>
        <v>0</v>
      </c>
      <c r="HC186" s="98">
        <f>SUM(Tabelle2[[#This Row],[Jul 23 NF]:[Sep 23 NF]])</f>
        <v>0</v>
      </c>
      <c r="HD186" s="98">
        <f>SUM(Tabelle2[[#This Row],[Oct 23 NF]:[Dec 23 NF]])</f>
        <v>0</v>
      </c>
      <c r="HE186" s="95">
        <f>SUM(Tabelle2[[#This Row],[Jan 24 NF]:[Mar 24 NF]])</f>
        <v>0</v>
      </c>
      <c r="HF186" s="98">
        <f>SUM(Tabelle2[[#This Row],[Apr 24 NF]:[Jun 24 NF]])</f>
        <v>0</v>
      </c>
      <c r="HG186" s="98">
        <f>SUM(Tabelle2[[#This Row],[Jul 24 NF]:[Sep 24 NF]])</f>
        <v>0</v>
      </c>
      <c r="HH186" s="98">
        <f>SUM(Tabelle2[[#This Row],[Oct 24 NF]:[Dec 24 NF]])</f>
        <v>0</v>
      </c>
      <c r="HI186" s="95">
        <v>0</v>
      </c>
      <c r="HJ186" s="95">
        <v>0</v>
      </c>
      <c r="HK186" s="95">
        <v>0</v>
      </c>
      <c r="HL186" s="95">
        <v>0</v>
      </c>
      <c r="HM186" s="95">
        <v>0</v>
      </c>
      <c r="HN186" s="95">
        <v>0</v>
      </c>
      <c r="HO186" s="95">
        <v>0</v>
      </c>
      <c r="HP186" s="95">
        <v>0</v>
      </c>
      <c r="HQ186" s="95">
        <v>0</v>
      </c>
      <c r="HR186" s="95">
        <v>0</v>
      </c>
      <c r="HS186" s="95">
        <v>0</v>
      </c>
      <c r="HT186" s="95">
        <v>0</v>
      </c>
      <c r="HU186" s="95">
        <v>100</v>
      </c>
      <c r="HV186" s="98">
        <v>0</v>
      </c>
      <c r="HW186" s="98">
        <v>0</v>
      </c>
      <c r="HX186" s="98">
        <v>0</v>
      </c>
      <c r="HY186" s="98">
        <v>0</v>
      </c>
      <c r="HZ186" s="98">
        <f>SUM(Tabelle2[[#This Row],[Jan 22 NF]:[Dec 22 NF]])</f>
        <v>0</v>
      </c>
      <c r="IA186" s="98">
        <f>SUM(Tabelle2[[#This Row],[Jan 23 NF]:[Dec 23 NF]])</f>
        <v>0</v>
      </c>
      <c r="IB186" s="98">
        <f>SUM(Tabelle2[[#This Row],[Jan 24 NF]:[Dec 24 NF]])</f>
        <v>0</v>
      </c>
      <c r="IC186" s="98">
        <f>IFERROR(Tabelle2[[#This Row],[2025 CF]]*Tabelle2[[#This Row],[2025 AF]],0)</f>
        <v>0</v>
      </c>
      <c r="ID186" s="98">
        <f>IFERROR(Tabelle2[[#This Row],[2026 CF]]*Tabelle2[[#This Row],[2026 AF]],0)</f>
        <v>0</v>
      </c>
      <c r="IE186" s="98">
        <f>IFERROR(Tabelle2[[#This Row],[2027 CF]]*Tabelle2[[#This Row],[2027 AF]],0)</f>
        <v>0</v>
      </c>
      <c r="IF186" s="98">
        <f>IFERROR(Tabelle2[[#This Row],[2028 CF]]*Tabelle2[[#This Row],[2028 AF]],0)</f>
        <v>0</v>
      </c>
      <c r="IG186" s="98">
        <f>IFERROR(Tabelle2[[#This Row],[2029 CF]]*Tabelle2[[#This Row],[2029 AF]],0)</f>
        <v>0</v>
      </c>
      <c r="IH186" s="98">
        <f>IFERROR(Tabelle2[[#This Row],[2030 CF]]*Tabelle2[[#This Row],[2030 AF]],0)</f>
        <v>0</v>
      </c>
      <c r="II186" s="98">
        <f>IFERROR(Tabelle2[[#This Row],[2031 CF]]*Tabelle2[[#This Row],[2031 AF]],0)</f>
        <v>0</v>
      </c>
      <c r="IJ186" s="98">
        <f>IFERROR(Tabelle2[[#This Row],[2032 CF]]*Tabelle2[[#This Row],[2032 AF]],0)</f>
        <v>0</v>
      </c>
      <c r="IK186" s="98">
        <f>IFERROR(Tabelle2[[#This Row],[2033 CF]]*Tabelle2[[#This Row],[2033 AF]],0)</f>
        <v>0</v>
      </c>
      <c r="IL186" s="98">
        <f>IFERROR(Tabelle2[[#This Row],[2034 CF]]*Tabelle2[[#This Row],[2034 AF]],0)</f>
        <v>0</v>
      </c>
      <c r="IM186" s="98">
        <f>IFERROR(Tabelle2[[#This Row],[2035 CF]]*Tabelle2[[#This Row],[2035 AF]],0)</f>
        <v>0</v>
      </c>
      <c r="IN186" s="51">
        <v>0</v>
      </c>
      <c r="IO186" s="51">
        <v>0</v>
      </c>
      <c r="IP186" s="51">
        <v>0</v>
      </c>
      <c r="IQ186" s="51">
        <v>0</v>
      </c>
      <c r="IR186" s="51">
        <v>0</v>
      </c>
      <c r="IS186" s="51">
        <v>0</v>
      </c>
      <c r="IT186" s="51">
        <v>0</v>
      </c>
      <c r="IU186" s="51">
        <v>0</v>
      </c>
      <c r="IV186" s="51">
        <v>0</v>
      </c>
      <c r="IW186" s="51">
        <v>0</v>
      </c>
      <c r="IX186" s="51">
        <v>0</v>
      </c>
      <c r="IY186" s="51">
        <v>0</v>
      </c>
      <c r="IZ186" s="199">
        <v>0</v>
      </c>
      <c r="JA186" s="199">
        <v>0</v>
      </c>
      <c r="JB186" s="199">
        <v>0</v>
      </c>
      <c r="JC186" s="199">
        <v>0</v>
      </c>
      <c r="JD186" s="199">
        <v>0</v>
      </c>
      <c r="JE186" s="196">
        <v>0</v>
      </c>
      <c r="JF186" s="196">
        <v>0</v>
      </c>
      <c r="JG186" s="196">
        <v>0</v>
      </c>
      <c r="JH186" s="196">
        <v>0</v>
      </c>
      <c r="JI186" s="196">
        <v>0</v>
      </c>
      <c r="JJ186" s="196">
        <v>0</v>
      </c>
      <c r="JK186" s="196">
        <v>0</v>
      </c>
      <c r="JL186" s="196">
        <v>0</v>
      </c>
      <c r="JM186" s="196">
        <v>0</v>
      </c>
      <c r="JN186" s="196">
        <v>0</v>
      </c>
      <c r="JO186" s="196">
        <v>0</v>
      </c>
      <c r="JP186" s="196">
        <v>0</v>
      </c>
      <c r="JQ186" s="196">
        <f>SUM(Tabelle2[[#This Row],[Jan-23B]:[Mar-23B]])</f>
        <v>0</v>
      </c>
      <c r="JR186" s="196">
        <f>SUM(Tabelle2[[#This Row],[Apr-23B]:[Jun-23B]])</f>
        <v>0</v>
      </c>
      <c r="JS186" s="196">
        <f>SUM(Tabelle2[[#This Row],[Jul-23B]:[Sep-23B]])</f>
        <v>0</v>
      </c>
      <c r="JT186" s="196">
        <f>SUM(Tabelle2[[#This Row],[Oct-23B]:[Dec-23B]])</f>
        <v>0</v>
      </c>
      <c r="JU186" s="196">
        <f>SUM(Tabelle2[[#This Row],[1Q23 B1]:[4Q23 B]])</f>
        <v>0</v>
      </c>
      <c r="JV186" s="196">
        <v>0</v>
      </c>
      <c r="JW186" s="196">
        <v>0</v>
      </c>
      <c r="JX186" s="196">
        <v>0</v>
      </c>
      <c r="JY186" s="196">
        <v>0</v>
      </c>
      <c r="JZ186" s="196">
        <v>0</v>
      </c>
      <c r="KA186" s="196">
        <v>0</v>
      </c>
      <c r="KB186" s="196">
        <v>0</v>
      </c>
      <c r="KC186" s="196">
        <v>0</v>
      </c>
      <c r="KD186" s="196">
        <v>0</v>
      </c>
      <c r="KE186" s="196">
        <v>0</v>
      </c>
      <c r="KF186" s="196" t="str">
        <f>IF(SUM(Tabelle2[[#This Row],[2018 NF]:[2028 NF]],Tabelle2[[#This Row],[2023 B]])&gt;0,"yes","no")</f>
        <v>no</v>
      </c>
      <c r="KG186" s="196">
        <f>IFERROR(INDEX(Tabelle2[[#Headers],[2005 NF]:[2034 NF]],MATCH(TRUE,INDEX(Tabelle2[[#This Row],[2005 NF]:[2034 NF]]&gt;1000,),0)),0)</f>
        <v>0</v>
      </c>
      <c r="KH186" s="196">
        <f>IFERROR(LOOKUP(2,1/(Tabelle2[[#This Row],[2005 NF]:[2035 NF]]&gt;1000),Tabelle2[[#Headers],[2005 NF]:[2035 NF]]),0)</f>
        <v>0</v>
      </c>
      <c r="KI186" s="196">
        <f>SUM(Tabelle2[[#This Row],[Jan 23 NF]:[Mar 23 NF]])</f>
        <v>0</v>
      </c>
      <c r="KJ186" s="196">
        <f>SUM(Tabelle2[[#This Row],[Jan-23B]:[Mar-23B]])</f>
        <v>0</v>
      </c>
      <c r="KK186" s="52">
        <v>0</v>
      </c>
      <c r="KL186" s="52">
        <v>0</v>
      </c>
      <c r="KM186" s="52">
        <v>0</v>
      </c>
      <c r="KN186" s="52">
        <v>0</v>
      </c>
      <c r="KO186" s="52">
        <v>0</v>
      </c>
      <c r="KP186" s="52">
        <v>0</v>
      </c>
      <c r="KQ186" s="52">
        <v>0</v>
      </c>
      <c r="KR186" s="52">
        <v>0</v>
      </c>
      <c r="KS186" s="52">
        <v>0</v>
      </c>
      <c r="KT186" s="52">
        <v>0</v>
      </c>
      <c r="KU186" s="52">
        <v>0</v>
      </c>
      <c r="KV186" s="52">
        <v>0</v>
      </c>
      <c r="KW186" s="52">
        <v>0</v>
      </c>
      <c r="KX186" s="52">
        <v>0</v>
      </c>
      <c r="KY186" s="52">
        <v>0</v>
      </c>
      <c r="KZ186" s="52">
        <v>0</v>
      </c>
      <c r="LA186" s="52" t="e">
        <f>$AV186*2.204623/#REF!*$AP186*Tabelle2[[#This Row],[May 23 NF]]</f>
        <v>#REF!</v>
      </c>
      <c r="LB186" s="52" t="e">
        <f>$AV186*2.204623/#REF!*$AP186*Tabelle2[[#This Row],[Jun 23 NF]]</f>
        <v>#REF!</v>
      </c>
      <c r="LC186" s="52" t="e">
        <f>$AV186*2.204623/#REF!*$AP186*Tabelle2[[#This Row],[Jul 23 NF]]</f>
        <v>#REF!</v>
      </c>
      <c r="LD186" s="52" t="e">
        <f>$AV186*2.204623/#REF!*$AP186*Tabelle2[[#This Row],[Aug 23 NF]]</f>
        <v>#REF!</v>
      </c>
      <c r="LE186" s="52" t="e">
        <f>$AV186*2.204623/#REF!*$AP186*Tabelle2[[#This Row],[Sep 23 NF]]</f>
        <v>#REF!</v>
      </c>
      <c r="LF186" s="52" t="e">
        <f>$AV186*2.204623/#REF!*$AP186*Tabelle2[[#This Row],[Oct 23 NF]]</f>
        <v>#REF!</v>
      </c>
      <c r="LG186" s="52" t="e">
        <f>$AV186*2.204623/#REF!*$AP186*Tabelle2[[#This Row],[Nov 23 NF]]</f>
        <v>#REF!</v>
      </c>
      <c r="LH186" s="52" t="e">
        <f>$AV186*2.204623/#REF!*$AP186*Tabelle2[[#This Row],[Dec 23 NF]]</f>
        <v>#REF!</v>
      </c>
      <c r="LI186" s="52" t="e">
        <f>$AV186*2.204623/#REF!*$AP186*Tabelle2[[#This Row],[Jan 24 NF]]</f>
        <v>#REF!</v>
      </c>
      <c r="LJ186" s="52" t="e">
        <f>$AV186*2.204623/#REF!*$AP186*Tabelle2[[#This Row],[Feb 24 NF]]</f>
        <v>#REF!</v>
      </c>
      <c r="LK186" s="52" t="e">
        <f>$AV186*2.204623/#REF!*$AP186*Tabelle2[[#This Row],[Mar 24 NF]]</f>
        <v>#REF!</v>
      </c>
      <c r="LL186" s="52" t="e">
        <f>$AV186*2.204623/#REF!*$AP186*Tabelle2[[#This Row],[Apr 24 NF]]</f>
        <v>#REF!</v>
      </c>
      <c r="LM186" s="52" t="e">
        <f>$AV186*2.204623/#REF!*$AP186*Tabelle2[[#This Row],[May 24 NF]]</f>
        <v>#REF!</v>
      </c>
      <c r="LN186" s="52" t="e">
        <f>$AV186*2.204623/#REF!*$AP186*Tabelle2[[#This Row],[Jun 24 NF]]</f>
        <v>#REF!</v>
      </c>
      <c r="LO186" s="52" t="e">
        <f>$AV186*2.204623/#REF!*$AP186*Tabelle2[[#This Row],[Jul 24 NF]]</f>
        <v>#REF!</v>
      </c>
      <c r="LP186" s="52" t="e">
        <f>$AV186*2.204623/#REF!*$AP186*Tabelle2[[#This Row],[Aug 24 NF]]</f>
        <v>#REF!</v>
      </c>
      <c r="LQ186" s="52" t="e">
        <f>$AV186*2.204623/#REF!*$AP186*Tabelle2[[#This Row],[Sep 24 NF]]</f>
        <v>#REF!</v>
      </c>
      <c r="LR186" s="52" t="e">
        <f>$AV186*2.204623/#REF!*$AP186*Tabelle2[[#This Row],[Oct 24 NF]]</f>
        <v>#REF!</v>
      </c>
      <c r="LS186" s="52" t="e">
        <f>$AV186*2.204623/#REF!*$AP186*Tabelle2[[#This Row],[Nov 24 NF]]</f>
        <v>#REF!</v>
      </c>
      <c r="LT186" s="52" t="e">
        <f>$AV186*2.204623/#REF!*$AP186*Tabelle2[[#This Row],[Dec 24 NF]]</f>
        <v>#REF!</v>
      </c>
      <c r="LU186" s="198">
        <f>SUM(Tabelle2[[#This Row],[Jan 22 EV]:[Mar 22 EV]])</f>
        <v>0</v>
      </c>
      <c r="LV186" s="198">
        <f>SUM(Tabelle2[[#This Row],[Apr 22 EV]:[Jun 22 EV]])</f>
        <v>0</v>
      </c>
      <c r="LW186" s="198">
        <f>SUM(Tabelle2[[#This Row],[Jul 22 EV]:[Sep 22 EV]])</f>
        <v>0</v>
      </c>
      <c r="LX186" s="198">
        <f>SUM(Tabelle2[[#This Row],[Oct 22 EV]:[Dec 22 EV]])</f>
        <v>0</v>
      </c>
      <c r="LY186" s="198">
        <f>SUM(Tabelle2[[#This Row],[Jan 23 EV]:[Mar 23 EV]])</f>
        <v>0</v>
      </c>
      <c r="LZ186" s="198" t="e">
        <f>SUM(Tabelle2[[#This Row],[Apr 23 EV]:[Jun 23 EV]])</f>
        <v>#REF!</v>
      </c>
      <c r="MA186" s="198" t="e">
        <f>SUM(Tabelle2[[#This Row],[Jul 23 EV]:[Sep 23 EV]])</f>
        <v>#REF!</v>
      </c>
      <c r="MB186" s="198" t="e">
        <f>SUM(Tabelle2[[#This Row],[Oct 23 EV]:[Dec 23 EV]])</f>
        <v>#REF!</v>
      </c>
      <c r="MC186" s="198" t="e">
        <f>SUM(Tabelle2[[#This Row],[Jan 24 EV]:[Mar 24 EV]])</f>
        <v>#REF!</v>
      </c>
      <c r="MD186" s="198" t="e">
        <f>SUM(Tabelle2[[#This Row],[Apr 24 EV]:[Jun 24 EV]])</f>
        <v>#REF!</v>
      </c>
      <c r="ME186" s="198" t="e">
        <f>SUM(Tabelle2[[#This Row],[Jul 24 EV]:[Sep 24 EV]])</f>
        <v>#REF!</v>
      </c>
      <c r="MF186" s="198" t="e">
        <f>SUM(Tabelle2[[#This Row],[Oct 24 EV]:[Dec 24 EV]])</f>
        <v>#REF!</v>
      </c>
      <c r="MG186" s="68">
        <v>0</v>
      </c>
      <c r="MH186" s="68">
        <v>0</v>
      </c>
      <c r="MI186" s="68">
        <v>0</v>
      </c>
      <c r="MJ186" s="68">
        <v>0</v>
      </c>
      <c r="MK186" s="68">
        <v>0</v>
      </c>
      <c r="ML186" s="68">
        <v>0</v>
      </c>
      <c r="MM186" s="68">
        <v>0</v>
      </c>
      <c r="MN186" s="68">
        <v>0</v>
      </c>
      <c r="MO186" s="68">
        <v>0</v>
      </c>
      <c r="MP186" s="98">
        <v>0</v>
      </c>
      <c r="MQ186" s="98" t="e">
        <f>$AS186*2.204623/#REF!*$AP186*HU186</f>
        <v>#REF!</v>
      </c>
      <c r="MR186" s="98" t="e">
        <f>$AT186*2.204623/#REF!*$AP186*HV186</f>
        <v>#REF!</v>
      </c>
      <c r="MS186" s="98">
        <v>0</v>
      </c>
      <c r="MT186" s="98">
        <v>0</v>
      </c>
      <c r="MU186" s="98">
        <v>0</v>
      </c>
      <c r="MV186" s="98">
        <f>SUM(Tabelle2[[#This Row],[Jan 22 EV]:[Dec 22 EV]])</f>
        <v>0</v>
      </c>
      <c r="MW186" s="98" t="e">
        <f>SUM(Tabelle2[[#This Row],[Jan 23 EV]:[Dec 23 EV]])</f>
        <v>#REF!</v>
      </c>
      <c r="MX186" s="98" t="e">
        <f>SUM(Tabelle2[[#This Row],[Jan 24 EV]:[Dec 24 EV]])</f>
        <v>#REF!</v>
      </c>
      <c r="MY186" s="98">
        <f t="shared" si="139"/>
        <v>0</v>
      </c>
      <c r="MZ186" s="98">
        <f t="shared" si="140"/>
        <v>0</v>
      </c>
      <c r="NA186" s="98">
        <f t="shared" si="141"/>
        <v>0</v>
      </c>
      <c r="NB186" s="98">
        <f t="shared" si="142"/>
        <v>0</v>
      </c>
      <c r="NC186" s="52">
        <v>0</v>
      </c>
      <c r="ND186" s="52">
        <v>0</v>
      </c>
      <c r="NE186" s="52">
        <v>0</v>
      </c>
      <c r="NF186" s="52">
        <v>0</v>
      </c>
      <c r="NG186" s="52">
        <v>0</v>
      </c>
      <c r="NH186" s="52">
        <v>0</v>
      </c>
      <c r="NI186" s="52">
        <v>0</v>
      </c>
      <c r="NJ186" s="52">
        <v>0</v>
      </c>
      <c r="NK186" s="52">
        <v>0</v>
      </c>
      <c r="NL186" s="52">
        <v>0</v>
      </c>
      <c r="NM186" s="52">
        <v>0</v>
      </c>
      <c r="NN186" s="52">
        <v>0</v>
      </c>
      <c r="NO186" s="198">
        <f t="shared" si="146"/>
        <v>0</v>
      </c>
      <c r="NP186" s="198">
        <f t="shared" si="147"/>
        <v>0</v>
      </c>
      <c r="NQ186" s="198">
        <f t="shared" si="148"/>
        <v>0</v>
      </c>
      <c r="NR186" s="198">
        <f t="shared" si="149"/>
        <v>0</v>
      </c>
      <c r="NS186" s="198">
        <f t="shared" si="150"/>
        <v>0</v>
      </c>
      <c r="NT186" s="198">
        <v>0</v>
      </c>
      <c r="NU186" s="198">
        <v>0</v>
      </c>
      <c r="NV186" s="198">
        <v>0</v>
      </c>
      <c r="NW186" s="198">
        <v>0</v>
      </c>
      <c r="NX186" s="198">
        <v>0</v>
      </c>
      <c r="NY186" s="198">
        <v>0</v>
      </c>
      <c r="NZ186" s="198">
        <v>0</v>
      </c>
      <c r="OA186" s="198">
        <v>0</v>
      </c>
      <c r="OB186" s="198">
        <v>0</v>
      </c>
      <c r="OC186" s="198">
        <v>0</v>
      </c>
      <c r="OD186" s="198">
        <v>0</v>
      </c>
      <c r="OE186" s="198">
        <v>0</v>
      </c>
      <c r="OF186" s="198">
        <f>SUM(Tabelle2[[#This Row],[Jan 23 B EV]:[Mar 23 B EV]])</f>
        <v>0</v>
      </c>
      <c r="OG186" s="198">
        <f>SUM(Tabelle2[[#This Row],[Apr 23 B EV]:[Jun 23 B EV]])</f>
        <v>0</v>
      </c>
      <c r="OH186" s="198">
        <f>SUM(Tabelle2[[#This Row],[Jul 23 B EV]:[Sep 23 B EV]])</f>
        <v>0</v>
      </c>
      <c r="OI186" s="198">
        <f>SUM(Tabelle2[[#This Row],[Oct 23 B EV]:[Dec 23 B EV]])</f>
        <v>0</v>
      </c>
      <c r="OJ186" s="198">
        <f>SUM(Tabelle2[[#This Row],[Jan 23 B EV]:[Dec 23 B EV]])</f>
        <v>0</v>
      </c>
      <c r="OK186" s="68"/>
      <c r="OL186" s="68"/>
      <c r="OM186" s="43" t="s">
        <v>973</v>
      </c>
      <c r="ON186" s="43">
        <v>0</v>
      </c>
      <c r="OO186" s="43">
        <v>0</v>
      </c>
      <c r="OP186" s="43">
        <v>0</v>
      </c>
      <c r="OQ186" s="68"/>
      <c r="OR186" s="68"/>
      <c r="OS186" s="68"/>
      <c r="OT186" s="68"/>
      <c r="OU186" s="68"/>
      <c r="OV186" s="68"/>
      <c r="OW186" s="68"/>
      <c r="OX186" s="198">
        <v>0</v>
      </c>
      <c r="OY186" s="198">
        <v>0</v>
      </c>
      <c r="OZ186" s="198">
        <v>0</v>
      </c>
      <c r="PA186" s="198">
        <v>0</v>
      </c>
      <c r="PB186" s="353">
        <v>0</v>
      </c>
      <c r="PC186" s="49" t="s">
        <v>57</v>
      </c>
      <c r="PD186" s="341" t="s">
        <v>162</v>
      </c>
      <c r="PE186" s="3" t="s">
        <v>159</v>
      </c>
      <c r="PF186" s="221" t="s">
        <v>170</v>
      </c>
      <c r="PG186" s="342">
        <v>0</v>
      </c>
      <c r="PH186" s="221">
        <v>0</v>
      </c>
      <c r="PI186" s="30">
        <v>1</v>
      </c>
      <c r="PJ186" s="30" t="s">
        <v>170</v>
      </c>
      <c r="PK186" s="30">
        <v>0</v>
      </c>
      <c r="PL186" s="30"/>
      <c r="PM186" s="334"/>
      <c r="PN186" s="341" t="s">
        <v>980</v>
      </c>
      <c r="PO186" s="334" t="s">
        <v>43</v>
      </c>
      <c r="PP186" s="200">
        <v>1565.1005573122095</v>
      </c>
      <c r="PQ186" s="56">
        <v>1399.8594792216134</v>
      </c>
      <c r="PR186" s="56">
        <v>1505.8500324776508</v>
      </c>
      <c r="PS186" s="56">
        <v>1413.0627359755019</v>
      </c>
      <c r="PT186" s="200">
        <v>1148.5212668120259</v>
      </c>
      <c r="PU186" s="200">
        <v>1207.4862538513455</v>
      </c>
      <c r="PV186" s="200">
        <v>1959.8980263157889</v>
      </c>
      <c r="PW186" s="200">
        <v>1949.0700624881274</v>
      </c>
      <c r="PX186" s="200" t="e">
        <f>IF($PI186=1,SUMIF(#REF!,$PF186,#REF!),SUMIF(#REF!,$PJ186,#REF!))</f>
        <v>#REF!</v>
      </c>
      <c r="PY186" s="200" t="e">
        <f>IF($PI186=1,SUMIF(#REF!,$PF186,#REF!),SUMIF(#REF!,$PJ186,#REF!))</f>
        <v>#REF!</v>
      </c>
      <c r="PZ186" s="200" t="e">
        <f>IF($PI186=1,SUMIF(#REF!,$PF186,#REF!),SUMIF(#REF!,$PJ186,#REF!))</f>
        <v>#REF!</v>
      </c>
      <c r="QA186" s="200" t="e">
        <f>IF($PI186=1,SUMIF(#REF!,$PF186,#REF!),SUMIF(#REF!,$PJ186,#REF!))</f>
        <v>#REF!</v>
      </c>
      <c r="QB186" s="200" t="e">
        <f>IF($PI186=1,SUMIF(#REF!,$PF186,#REF!),SUMIF(#REF!,$PJ186,#REF!))</f>
        <v>#REF!</v>
      </c>
      <c r="QC186" s="200" t="e">
        <f>IF($PI186=1,SUMIF(#REF!,$PF186,#REF!),SUMIF(#REF!,$PJ186,#REF!))</f>
        <v>#REF!</v>
      </c>
      <c r="QD186" s="57">
        <f t="shared" si="143"/>
        <v>2.2817709511312296</v>
      </c>
      <c r="QE186" s="57">
        <f t="shared" si="144"/>
        <v>2.4545355529385704</v>
      </c>
      <c r="QF186" s="57">
        <f t="shared" si="138"/>
        <v>2.303292259640068</v>
      </c>
      <c r="QG186" s="57">
        <f t="shared" si="145"/>
        <v>1.8720896649036021</v>
      </c>
      <c r="QH186" s="57">
        <f t="shared" si="131"/>
        <v>1.968202593777693</v>
      </c>
      <c r="QI186" s="57">
        <f t="shared" si="132"/>
        <v>3.1946337828947358</v>
      </c>
      <c r="QJ186" s="57">
        <f>IF(Tabelle2[[#This Row],[Index and Premium Usage]]=1,($AW186*(1+$AZ186))*(PW186*(1+$PG186)+$PH186)/1000,($AW186*(1+$AZ186))*(PW186*(1+$PG186)+$PK186)/1000)</f>
        <v>3.1769842018556473</v>
      </c>
      <c r="QK186" s="57" t="e">
        <f>IF($PI186=1,($AW186*(1+$AY186))*(PX186*(1+$PG186)+$PH186)/1000,($AW186*(1+$AZ186))*(PX186*(1+$PG186)+$PK186+Tabelle2[[#This Row],[Premium VW 2023]])/1000)</f>
        <v>#REF!</v>
      </c>
      <c r="QL186" s="57" t="e">
        <f t="shared" si="133"/>
        <v>#REF!</v>
      </c>
      <c r="QM186" s="57" t="e">
        <f t="shared" si="134"/>
        <v>#REF!</v>
      </c>
      <c r="QN186" s="57" t="e">
        <f t="shared" si="135"/>
        <v>#REF!</v>
      </c>
      <c r="QO186" s="57" t="e">
        <f t="shared" si="136"/>
        <v>#REF!</v>
      </c>
      <c r="QP186" s="57" t="e">
        <f t="shared" si="137"/>
        <v>#REF!</v>
      </c>
    </row>
    <row r="187" spans="1:458" ht="15" customHeight="1">
      <c r="A187" s="94" t="s">
        <v>912</v>
      </c>
      <c r="B187" s="94" t="s">
        <v>87</v>
      </c>
      <c r="C187" s="94" t="s">
        <v>1553</v>
      </c>
      <c r="D187" s="2" t="s">
        <v>108</v>
      </c>
      <c r="E187" s="173" t="s">
        <v>304</v>
      </c>
      <c r="F187" s="2" t="s">
        <v>304</v>
      </c>
      <c r="G187" s="2" t="s">
        <v>304</v>
      </c>
      <c r="H187" s="2" t="s">
        <v>1557</v>
      </c>
      <c r="I187" s="188" t="s">
        <v>102</v>
      </c>
      <c r="J187" s="2" t="s">
        <v>367</v>
      </c>
      <c r="K187" s="94" t="s">
        <v>41</v>
      </c>
      <c r="L187" s="94" t="s">
        <v>1137</v>
      </c>
      <c r="M187" s="2" t="s">
        <v>336</v>
      </c>
      <c r="N187" s="64"/>
      <c r="O187" s="64"/>
      <c r="P187" s="65"/>
      <c r="Q187" s="2"/>
      <c r="R187" s="63"/>
      <c r="S187" s="63"/>
      <c r="T187" s="94" t="s">
        <v>1282</v>
      </c>
      <c r="U187" s="63" t="s">
        <v>38</v>
      </c>
      <c r="V187" s="63"/>
      <c r="W187" s="63"/>
      <c r="X187" s="94"/>
      <c r="Y187" s="63" t="s">
        <v>235</v>
      </c>
      <c r="Z187" s="2" t="s">
        <v>261</v>
      </c>
      <c r="AA187" s="2" t="s">
        <v>616</v>
      </c>
      <c r="AB187" s="2">
        <v>0</v>
      </c>
      <c r="AC187" s="2" t="s">
        <v>1093</v>
      </c>
      <c r="AD187" s="63"/>
      <c r="AE187" s="63"/>
      <c r="AF187" s="63" t="s">
        <v>119</v>
      </c>
      <c r="AG187" s="2">
        <v>0</v>
      </c>
      <c r="AH187" s="2">
        <v>0</v>
      </c>
      <c r="AI187" s="2">
        <v>0</v>
      </c>
      <c r="AJ187" s="63" t="s">
        <v>120</v>
      </c>
      <c r="AK187" s="66"/>
      <c r="AL187" s="67"/>
      <c r="AM187" s="67"/>
      <c r="AN187" s="67"/>
      <c r="AO187" s="67"/>
      <c r="AP187" s="67">
        <v>1</v>
      </c>
      <c r="AQ187" s="42"/>
      <c r="AR187" s="37">
        <v>1.51</v>
      </c>
      <c r="AS187" s="67">
        <v>1.51</v>
      </c>
      <c r="AT187" s="67">
        <v>1.51</v>
      </c>
      <c r="AU187" s="67">
        <v>1.51</v>
      </c>
      <c r="AV187" s="33">
        <v>1.51</v>
      </c>
      <c r="AW187" s="33">
        <v>1.51</v>
      </c>
      <c r="AX187" s="193"/>
      <c r="AY187" s="61">
        <v>0</v>
      </c>
      <c r="AZ187" s="61">
        <v>0</v>
      </c>
      <c r="BA187" s="97">
        <v>0</v>
      </c>
      <c r="BB187" s="97">
        <v>0</v>
      </c>
      <c r="BC187" s="97">
        <v>0</v>
      </c>
      <c r="BD187" s="97">
        <v>0</v>
      </c>
      <c r="BE187" s="133">
        <v>0</v>
      </c>
      <c r="BF187" s="133">
        <v>0</v>
      </c>
      <c r="BG187" s="133">
        <v>0</v>
      </c>
      <c r="BH187" s="133">
        <v>0</v>
      </c>
      <c r="BI187" s="133">
        <v>0</v>
      </c>
      <c r="BJ187" s="133">
        <v>0</v>
      </c>
      <c r="BK187" s="133">
        <v>0</v>
      </c>
      <c r="BL187" s="133">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5">
        <f>SUM(Tabelle2[[#This Row],[Jan 22 CF]:[Mar 22 CF]])</f>
        <v>0</v>
      </c>
      <c r="CL187" s="95">
        <f>SUM(Tabelle2[[#This Row],[Apr 22 CF]:[Jun 22 CF]])</f>
        <v>0</v>
      </c>
      <c r="CM187" s="95">
        <f>SUM(Tabelle2[[#This Row],[Jul 22 CF]:[Sep 22 CF]])</f>
        <v>0</v>
      </c>
      <c r="CN187" s="95">
        <f>SUM(Tabelle2[[#This Row],[Oct 22 CF]:[Dec 22 CF]])</f>
        <v>0</v>
      </c>
      <c r="CO187" s="95">
        <f>SUM(Tabelle2[[#This Row],[Jan 23 CF]:[Mar 23 CF]])</f>
        <v>0</v>
      </c>
      <c r="CP187" s="95">
        <f>SUM(Tabelle2[[#This Row],[Apr 23 CF]:[Jun 23 CF]])</f>
        <v>0</v>
      </c>
      <c r="CQ187" s="95">
        <f>SUM(Tabelle2[[#This Row],[Jul 23 CF]:[Sep 23 CF]])</f>
        <v>0</v>
      </c>
      <c r="CR187" s="95">
        <f>SUM(Tabelle2[[#This Row],[Oct 23 CF]:[Dec 23 CF]])</f>
        <v>0</v>
      </c>
      <c r="CS187" s="95">
        <f>SUM(Tabelle2[[#This Row],[Jan 24 CF]:[Mar 24 CF]])</f>
        <v>0</v>
      </c>
      <c r="CT187" s="95">
        <f>SUM(Tabelle2[[#This Row],[Apr 24 CF]:[Jun 24 CF]])</f>
        <v>0</v>
      </c>
      <c r="CU187" s="95">
        <f>SUM(Tabelle2[[#This Row],[Jul 24 CF]:[Sep 24 CF]])</f>
        <v>0</v>
      </c>
      <c r="CV187" s="95">
        <f>SUM(Tabelle2[[#This Row],[Oct 24 CF]:[Dec 24 CF]])</f>
        <v>0</v>
      </c>
      <c r="CW187" s="98">
        <v>0</v>
      </c>
      <c r="CX187" s="275">
        <v>0</v>
      </c>
      <c r="CY187" s="98">
        <v>0</v>
      </c>
      <c r="CZ187" s="52">
        <v>78</v>
      </c>
      <c r="DA187" s="52">
        <f>SUM(Tabelle2[[#This Row],[Jan 22 CF]:[Dec 22 CF]])</f>
        <v>0</v>
      </c>
      <c r="DB187" s="98">
        <f>SUM(Tabelle2[[#This Row],[Jan 23 CF]:[Dec 23 CF]])</f>
        <v>0</v>
      </c>
      <c r="DC187" s="98">
        <f>SUM(Tabelle2[[#This Row],[Jan 24 CF]:[Dec 24 CF]])</f>
        <v>0</v>
      </c>
      <c r="DD187" s="98">
        <v>0</v>
      </c>
      <c r="DE187" s="98">
        <v>0</v>
      </c>
      <c r="DF187" s="98">
        <v>0</v>
      </c>
      <c r="DG187" s="98">
        <v>0</v>
      </c>
      <c r="DH187" s="98">
        <v>0</v>
      </c>
      <c r="DI187" s="98">
        <v>0</v>
      </c>
      <c r="DJ187" s="98">
        <v>0</v>
      </c>
      <c r="DK187" s="98">
        <v>0</v>
      </c>
      <c r="DL187" s="98">
        <v>0</v>
      </c>
      <c r="DM187" s="98">
        <v>0</v>
      </c>
      <c r="DN187" s="95"/>
      <c r="DO187" s="95"/>
      <c r="DP187" s="226">
        <v>0.95</v>
      </c>
      <c r="DQ187" s="226">
        <v>0.92500000000000004</v>
      </c>
      <c r="DR187" s="226">
        <v>0.8</v>
      </c>
      <c r="DS187" s="226">
        <v>0.85</v>
      </c>
      <c r="DT187" s="226">
        <v>0.9</v>
      </c>
      <c r="DU187" s="226">
        <v>0.9</v>
      </c>
      <c r="DV187" s="226">
        <v>0.9</v>
      </c>
      <c r="DW187" s="226">
        <v>0.9</v>
      </c>
      <c r="DX187" s="226">
        <v>0.9</v>
      </c>
      <c r="DY187" s="226">
        <v>0.9</v>
      </c>
      <c r="DZ187" s="226">
        <v>0.9</v>
      </c>
      <c r="EA187" s="226">
        <v>0.88</v>
      </c>
      <c r="EB187" s="226">
        <v>0.9</v>
      </c>
      <c r="EC187" s="226">
        <v>0.93</v>
      </c>
      <c r="ED187" s="226">
        <v>0.93</v>
      </c>
      <c r="EE187" s="226">
        <v>0.9</v>
      </c>
      <c r="EF187" s="316">
        <v>0.9</v>
      </c>
      <c r="EG187" s="316">
        <v>0.9</v>
      </c>
      <c r="EH187" s="316">
        <v>0.9</v>
      </c>
      <c r="EI187" s="226">
        <v>0.95</v>
      </c>
      <c r="EJ187" s="226">
        <v>0.95</v>
      </c>
      <c r="EK187" s="226">
        <v>0.95</v>
      </c>
      <c r="EL187" s="226">
        <v>0.97499999999999998</v>
      </c>
      <c r="EM187" s="226">
        <v>0.95</v>
      </c>
      <c r="EN187" s="226">
        <v>0.9</v>
      </c>
      <c r="EO187" s="226">
        <v>0.9</v>
      </c>
      <c r="EP187" s="226">
        <v>0.9</v>
      </c>
      <c r="EQ187" s="226">
        <v>0.9</v>
      </c>
      <c r="ER187" s="226">
        <v>0.9</v>
      </c>
      <c r="ES187" s="226">
        <v>0.9</v>
      </c>
      <c r="ET187" s="226">
        <v>0.9</v>
      </c>
      <c r="EU187" s="226">
        <v>0.9</v>
      </c>
      <c r="EV187" s="226">
        <v>0.9</v>
      </c>
      <c r="EW187" s="226">
        <v>0.9</v>
      </c>
      <c r="EX187" s="226">
        <v>0.9</v>
      </c>
      <c r="EY187" s="226">
        <v>0.9</v>
      </c>
      <c r="EZ187" s="316">
        <v>0.9</v>
      </c>
      <c r="FA187" s="226">
        <v>0.9</v>
      </c>
      <c r="FB187" s="226">
        <v>0.85</v>
      </c>
      <c r="FC187" s="226">
        <v>0.85</v>
      </c>
      <c r="FD187" s="226">
        <v>0.85</v>
      </c>
      <c r="FE187" s="226">
        <v>0.85</v>
      </c>
      <c r="FF187" s="226">
        <v>0.85</v>
      </c>
      <c r="FG187" s="226">
        <v>0.85</v>
      </c>
      <c r="FH187" s="226">
        <v>0.85</v>
      </c>
      <c r="FI187" s="226">
        <v>0.85</v>
      </c>
      <c r="FJ187" s="226">
        <v>0.85</v>
      </c>
      <c r="FK187" s="226">
        <v>0.85</v>
      </c>
      <c r="FL187" s="226">
        <v>0.85</v>
      </c>
      <c r="FM187" s="195">
        <f t="shared" si="158"/>
        <v>0</v>
      </c>
      <c r="FN187" s="195">
        <f t="shared" si="159"/>
        <v>0</v>
      </c>
      <c r="FO187" s="195">
        <f t="shared" si="160"/>
        <v>0</v>
      </c>
      <c r="FP187" s="195">
        <f t="shared" si="161"/>
        <v>0</v>
      </c>
      <c r="FQ187" s="195">
        <f t="shared" si="162"/>
        <v>0</v>
      </c>
      <c r="FR187" s="195">
        <f t="shared" si="163"/>
        <v>0</v>
      </c>
      <c r="FS187" s="195">
        <f t="shared" si="164"/>
        <v>0</v>
      </c>
      <c r="FT187" s="95">
        <f t="shared" si="165"/>
        <v>0</v>
      </c>
      <c r="FU187" s="95">
        <f t="shared" si="166"/>
        <v>0</v>
      </c>
      <c r="FV187" s="95">
        <f t="shared" si="167"/>
        <v>0</v>
      </c>
      <c r="FW187" s="95">
        <f t="shared" si="168"/>
        <v>0</v>
      </c>
      <c r="FX187" s="95">
        <f t="shared" si="169"/>
        <v>0</v>
      </c>
      <c r="FY187" s="95">
        <f t="shared" si="170"/>
        <v>0</v>
      </c>
      <c r="FZ187" s="95">
        <f t="shared" si="171"/>
        <v>0</v>
      </c>
      <c r="GA187" s="95">
        <f t="shared" si="151"/>
        <v>0</v>
      </c>
      <c r="GB187" s="95">
        <f t="shared" si="152"/>
        <v>0</v>
      </c>
      <c r="GC187" s="95">
        <f t="shared" si="153"/>
        <v>0</v>
      </c>
      <c r="GD187" s="95">
        <f t="shared" si="154"/>
        <v>0</v>
      </c>
      <c r="GE187" s="95">
        <f t="shared" si="155"/>
        <v>0</v>
      </c>
      <c r="GF187" s="95">
        <f t="shared" si="156"/>
        <v>0</v>
      </c>
      <c r="GG187" s="95">
        <f t="shared" si="157"/>
        <v>0</v>
      </c>
      <c r="GH187" s="95">
        <f t="shared" si="172"/>
        <v>0</v>
      </c>
      <c r="GI187" s="95">
        <f>BW187*Tabelle2[[#This Row],[Nov 2023 AF]]</f>
        <v>0</v>
      </c>
      <c r="GJ187" s="95">
        <f>BX187*Tabelle2[[#This Row],[Dec 2023 AF]]</f>
        <v>0</v>
      </c>
      <c r="GK187" s="95">
        <f>BY187*Tabelle2[[#This Row],[Jan 2024 AF]]</f>
        <v>0</v>
      </c>
      <c r="GL187" s="95">
        <f>BZ187*Tabelle2[[#This Row],[Feb 2024 AF]]</f>
        <v>0</v>
      </c>
      <c r="GM187" s="95">
        <f>CA187*Tabelle2[[#This Row],[Mar 2024 AF]]</f>
        <v>0</v>
      </c>
      <c r="GN187" s="95">
        <f>CB187*Tabelle2[[#This Row],[Apr 2024 AF]]</f>
        <v>0</v>
      </c>
      <c r="GO187" s="95">
        <f>CC187*Tabelle2[[#This Row],[May 2024 AF]]</f>
        <v>0</v>
      </c>
      <c r="GP187" s="95">
        <f>CD187*Tabelle2[[#This Row],[Jun 2024 AF]]</f>
        <v>0</v>
      </c>
      <c r="GQ187" s="95">
        <f>CE187*Tabelle2[[#This Row],[Jul 2024 AF]]</f>
        <v>0</v>
      </c>
      <c r="GR187" s="95">
        <f>CF187*Tabelle2[[#This Row],[Aug 2024 AF]]</f>
        <v>0</v>
      </c>
      <c r="GS187" s="95">
        <f>CG187*Tabelle2[[#This Row],[Sep 2024 AF]]</f>
        <v>0</v>
      </c>
      <c r="GT187" s="95">
        <f>CH187*Tabelle2[[#This Row],[Oct 2024 AF]]</f>
        <v>0</v>
      </c>
      <c r="GU187" s="95">
        <f>CI187*Tabelle2[[#This Row],[Nov 2024 AF]]</f>
        <v>0</v>
      </c>
      <c r="GV187" s="95">
        <f>CJ187*Tabelle2[[#This Row],[Dec 2024 AF]]</f>
        <v>0</v>
      </c>
      <c r="GW187" s="95">
        <f>SUM(Tabelle2[[#This Row],[Jan 22 NF]:[Mar 22 NF]])</f>
        <v>0</v>
      </c>
      <c r="GX187" s="95">
        <f>SUM(Tabelle2[[#This Row],[Apr 22 NF]:[Jun 22 NF]])</f>
        <v>0</v>
      </c>
      <c r="GY187" s="95">
        <f>SUM(Tabelle2[[#This Row],[Jul 22 NF]:[Sep 22 NF]])</f>
        <v>0</v>
      </c>
      <c r="GZ187" s="95">
        <f>SUM(Tabelle2[[#This Row],[Oct 22 NF]:[Dec 22 NF]])</f>
        <v>0</v>
      </c>
      <c r="HA187" s="98">
        <f>SUM(Tabelle2[[#This Row],[Jan 23 NF]:[Mar 23 NF]])</f>
        <v>0</v>
      </c>
      <c r="HB187" s="98">
        <f>SUM(Tabelle2[[#This Row],[Apr 23 NF]:[Jun 23 NF]])</f>
        <v>0</v>
      </c>
      <c r="HC187" s="98">
        <f>SUM(Tabelle2[[#This Row],[Jul 23 NF]:[Sep 23 NF]])</f>
        <v>0</v>
      </c>
      <c r="HD187" s="98">
        <f>SUM(Tabelle2[[#This Row],[Oct 23 NF]:[Dec 23 NF]])</f>
        <v>0</v>
      </c>
      <c r="HE187" s="95">
        <f>SUM(Tabelle2[[#This Row],[Jan 24 NF]:[Mar 24 NF]])</f>
        <v>0</v>
      </c>
      <c r="HF187" s="98">
        <f>SUM(Tabelle2[[#This Row],[Apr 24 NF]:[Jun 24 NF]])</f>
        <v>0</v>
      </c>
      <c r="HG187" s="98">
        <f>SUM(Tabelle2[[#This Row],[Jul 24 NF]:[Sep 24 NF]])</f>
        <v>0</v>
      </c>
      <c r="HH187" s="98">
        <f>SUM(Tabelle2[[#This Row],[Oct 24 NF]:[Dec 24 NF]])</f>
        <v>0</v>
      </c>
      <c r="HI187" s="95">
        <v>0</v>
      </c>
      <c r="HJ187" s="95">
        <v>0</v>
      </c>
      <c r="HK187" s="95">
        <v>0</v>
      </c>
      <c r="HL187" s="95">
        <v>0</v>
      </c>
      <c r="HM187" s="95">
        <v>0</v>
      </c>
      <c r="HN187" s="95">
        <v>0</v>
      </c>
      <c r="HO187" s="95">
        <v>0</v>
      </c>
      <c r="HP187" s="95">
        <v>0</v>
      </c>
      <c r="HQ187" s="95">
        <v>0</v>
      </c>
      <c r="HR187" s="95">
        <v>0</v>
      </c>
      <c r="HS187" s="95">
        <v>0</v>
      </c>
      <c r="HT187" s="95">
        <v>540</v>
      </c>
      <c r="HU187" s="95">
        <v>1420</v>
      </c>
      <c r="HV187" s="98">
        <v>0</v>
      </c>
      <c r="HW187" s="98">
        <v>0</v>
      </c>
      <c r="HX187" s="98">
        <v>0</v>
      </c>
      <c r="HY187" s="98">
        <v>78</v>
      </c>
      <c r="HZ187" s="98">
        <f>SUM(Tabelle2[[#This Row],[Jan 22 NF]:[Dec 22 NF]])</f>
        <v>0</v>
      </c>
      <c r="IA187" s="98">
        <f>SUM(Tabelle2[[#This Row],[Jan 23 NF]:[Dec 23 NF]])</f>
        <v>0</v>
      </c>
      <c r="IB187" s="98">
        <f>SUM(Tabelle2[[#This Row],[Jan 24 NF]:[Dec 24 NF]])</f>
        <v>0</v>
      </c>
      <c r="IC187" s="98">
        <f>IFERROR(Tabelle2[[#This Row],[2025 CF]]*Tabelle2[[#This Row],[2025 AF]],0)</f>
        <v>0</v>
      </c>
      <c r="ID187" s="98">
        <f>IFERROR(Tabelle2[[#This Row],[2026 CF]]*Tabelle2[[#This Row],[2026 AF]],0)</f>
        <v>0</v>
      </c>
      <c r="IE187" s="98">
        <f>IFERROR(Tabelle2[[#This Row],[2027 CF]]*Tabelle2[[#This Row],[2027 AF]],0)</f>
        <v>0</v>
      </c>
      <c r="IF187" s="98">
        <f>IFERROR(Tabelle2[[#This Row],[2028 CF]]*Tabelle2[[#This Row],[2028 AF]],0)</f>
        <v>0</v>
      </c>
      <c r="IG187" s="98">
        <f>IFERROR(Tabelle2[[#This Row],[2029 CF]]*Tabelle2[[#This Row],[2029 AF]],0)</f>
        <v>0</v>
      </c>
      <c r="IH187" s="98">
        <f>IFERROR(Tabelle2[[#This Row],[2030 CF]]*Tabelle2[[#This Row],[2030 AF]],0)</f>
        <v>0</v>
      </c>
      <c r="II187" s="98">
        <f>IFERROR(Tabelle2[[#This Row],[2031 CF]]*Tabelle2[[#This Row],[2031 AF]],0)</f>
        <v>0</v>
      </c>
      <c r="IJ187" s="98">
        <f>IFERROR(Tabelle2[[#This Row],[2032 CF]]*Tabelle2[[#This Row],[2032 AF]],0)</f>
        <v>0</v>
      </c>
      <c r="IK187" s="98">
        <f>IFERROR(Tabelle2[[#This Row],[2033 CF]]*Tabelle2[[#This Row],[2033 AF]],0)</f>
        <v>0</v>
      </c>
      <c r="IL187" s="98">
        <f>IFERROR(Tabelle2[[#This Row],[2034 CF]]*Tabelle2[[#This Row],[2034 AF]],0)</f>
        <v>0</v>
      </c>
      <c r="IM187" s="98">
        <f>IFERROR(Tabelle2[[#This Row],[2035 CF]]*Tabelle2[[#This Row],[2035 AF]],0)</f>
        <v>0</v>
      </c>
      <c r="IN187" s="51">
        <v>0</v>
      </c>
      <c r="IO187" s="51">
        <v>0</v>
      </c>
      <c r="IP187" s="51">
        <v>0</v>
      </c>
      <c r="IQ187" s="51">
        <v>0</v>
      </c>
      <c r="IR187" s="51">
        <v>0</v>
      </c>
      <c r="IS187" s="51">
        <v>0</v>
      </c>
      <c r="IT187" s="51">
        <v>0</v>
      </c>
      <c r="IU187" s="51">
        <v>0</v>
      </c>
      <c r="IV187" s="51">
        <v>0</v>
      </c>
      <c r="IW187" s="51">
        <v>0</v>
      </c>
      <c r="IX187" s="51">
        <v>0</v>
      </c>
      <c r="IY187" s="51">
        <v>0</v>
      </c>
      <c r="IZ187" s="199">
        <v>0</v>
      </c>
      <c r="JA187" s="199">
        <v>0</v>
      </c>
      <c r="JB187" s="199">
        <v>0</v>
      </c>
      <c r="JC187" s="199">
        <v>0</v>
      </c>
      <c r="JD187" s="199">
        <v>0</v>
      </c>
      <c r="JE187" s="196">
        <v>0</v>
      </c>
      <c r="JF187" s="196">
        <v>0</v>
      </c>
      <c r="JG187" s="196">
        <v>0</v>
      </c>
      <c r="JH187" s="196">
        <v>0</v>
      </c>
      <c r="JI187" s="196">
        <v>0</v>
      </c>
      <c r="JJ187" s="196">
        <v>0</v>
      </c>
      <c r="JK187" s="196">
        <v>0</v>
      </c>
      <c r="JL187" s="196">
        <v>0</v>
      </c>
      <c r="JM187" s="196">
        <v>0</v>
      </c>
      <c r="JN187" s="196">
        <v>0</v>
      </c>
      <c r="JO187" s="196">
        <v>0</v>
      </c>
      <c r="JP187" s="196">
        <v>0</v>
      </c>
      <c r="JQ187" s="196">
        <f>SUM(Tabelle2[[#This Row],[Jan-23B]:[Mar-23B]])</f>
        <v>0</v>
      </c>
      <c r="JR187" s="196">
        <f>SUM(Tabelle2[[#This Row],[Apr-23B]:[Jun-23B]])</f>
        <v>0</v>
      </c>
      <c r="JS187" s="196">
        <f>SUM(Tabelle2[[#This Row],[Jul-23B]:[Sep-23B]])</f>
        <v>0</v>
      </c>
      <c r="JT187" s="196">
        <f>SUM(Tabelle2[[#This Row],[Oct-23B]:[Dec-23B]])</f>
        <v>0</v>
      </c>
      <c r="JU187" s="196">
        <f>SUM(Tabelle2[[#This Row],[1Q23 B1]:[4Q23 B]])</f>
        <v>0</v>
      </c>
      <c r="JV187" s="196">
        <v>0</v>
      </c>
      <c r="JW187" s="196">
        <v>0</v>
      </c>
      <c r="JX187" s="196">
        <v>0</v>
      </c>
      <c r="JY187" s="196">
        <v>0</v>
      </c>
      <c r="JZ187" s="196">
        <v>0</v>
      </c>
      <c r="KA187" s="196">
        <v>0</v>
      </c>
      <c r="KB187" s="196">
        <v>0</v>
      </c>
      <c r="KC187" s="196">
        <v>0</v>
      </c>
      <c r="KD187" s="196">
        <v>0</v>
      </c>
      <c r="KE187" s="196">
        <v>0</v>
      </c>
      <c r="KF187" s="196" t="str">
        <f>IF(SUM(Tabelle2[[#This Row],[2018 NF]:[2028 NF]],Tabelle2[[#This Row],[2023 B]])&gt;0,"yes","no")</f>
        <v>yes</v>
      </c>
      <c r="KG187" s="196" t="str">
        <f>IFERROR(INDEX(Tabelle2[[#Headers],[2005 NF]:[2034 NF]],MATCH(TRUE,INDEX(Tabelle2[[#This Row],[2005 NF]:[2034 NF]]&gt;1000,),0)),0)</f>
        <v>2017 NF</v>
      </c>
      <c r="KH187" s="196" t="str">
        <f>IFERROR(LOOKUP(2,1/(Tabelle2[[#This Row],[2005 NF]:[2035 NF]]&gt;1000),Tabelle2[[#Headers],[2005 NF]:[2035 NF]]),0)</f>
        <v>2017 NF</v>
      </c>
      <c r="KI187" s="196">
        <f>SUM(Tabelle2[[#This Row],[Jan 23 NF]:[Mar 23 NF]])</f>
        <v>0</v>
      </c>
      <c r="KJ187" s="196">
        <f>SUM(Tabelle2[[#This Row],[Jan-23B]:[Mar-23B]])</f>
        <v>0</v>
      </c>
      <c r="KK187" s="52">
        <v>0</v>
      </c>
      <c r="KL187" s="52">
        <v>0</v>
      </c>
      <c r="KM187" s="52">
        <v>0</v>
      </c>
      <c r="KN187" s="52">
        <v>0</v>
      </c>
      <c r="KO187" s="52">
        <v>0</v>
      </c>
      <c r="KP187" s="52">
        <v>0</v>
      </c>
      <c r="KQ187" s="52">
        <v>0</v>
      </c>
      <c r="KR187" s="52">
        <v>0</v>
      </c>
      <c r="KS187" s="52">
        <v>0</v>
      </c>
      <c r="KT187" s="52">
        <v>0</v>
      </c>
      <c r="KU187" s="52">
        <v>0</v>
      </c>
      <c r="KV187" s="52">
        <v>0</v>
      </c>
      <c r="KW187" s="52">
        <v>0</v>
      </c>
      <c r="KX187" s="52">
        <v>0</v>
      </c>
      <c r="KY187" s="52">
        <v>0</v>
      </c>
      <c r="KZ187" s="52">
        <v>0</v>
      </c>
      <c r="LA187" s="52" t="e">
        <f>$AV187*2.204623/#REF!*$AP187*Tabelle2[[#This Row],[May 23 NF]]</f>
        <v>#REF!</v>
      </c>
      <c r="LB187" s="52" t="e">
        <f>$AV187*2.204623/#REF!*$AP187*Tabelle2[[#This Row],[Jun 23 NF]]</f>
        <v>#REF!</v>
      </c>
      <c r="LC187" s="52" t="e">
        <f>$AV187*2.204623/#REF!*$AP187*Tabelle2[[#This Row],[Jul 23 NF]]</f>
        <v>#REF!</v>
      </c>
      <c r="LD187" s="52" t="e">
        <f>$AV187*2.204623/#REF!*$AP187*Tabelle2[[#This Row],[Aug 23 NF]]</f>
        <v>#REF!</v>
      </c>
      <c r="LE187" s="52" t="e">
        <f>$AV187*2.204623/#REF!*$AP187*Tabelle2[[#This Row],[Sep 23 NF]]</f>
        <v>#REF!</v>
      </c>
      <c r="LF187" s="52" t="e">
        <f>$AV187*2.204623/#REF!*$AP187*Tabelle2[[#This Row],[Oct 23 NF]]</f>
        <v>#REF!</v>
      </c>
      <c r="LG187" s="52" t="e">
        <f>$AV187*2.204623/#REF!*$AP187*Tabelle2[[#This Row],[Nov 23 NF]]</f>
        <v>#REF!</v>
      </c>
      <c r="LH187" s="52" t="e">
        <f>$AV187*2.204623/#REF!*$AP187*Tabelle2[[#This Row],[Dec 23 NF]]</f>
        <v>#REF!</v>
      </c>
      <c r="LI187" s="52" t="e">
        <f>$AV187*2.204623/#REF!*$AP187*Tabelle2[[#This Row],[Jan 24 NF]]</f>
        <v>#REF!</v>
      </c>
      <c r="LJ187" s="52" t="e">
        <f>$AV187*2.204623/#REF!*$AP187*Tabelle2[[#This Row],[Feb 24 NF]]</f>
        <v>#REF!</v>
      </c>
      <c r="LK187" s="52" t="e">
        <f>$AV187*2.204623/#REF!*$AP187*Tabelle2[[#This Row],[Mar 24 NF]]</f>
        <v>#REF!</v>
      </c>
      <c r="LL187" s="52" t="e">
        <f>$AV187*2.204623/#REF!*$AP187*Tabelle2[[#This Row],[Apr 24 NF]]</f>
        <v>#REF!</v>
      </c>
      <c r="LM187" s="52" t="e">
        <f>$AV187*2.204623/#REF!*$AP187*Tabelle2[[#This Row],[May 24 NF]]</f>
        <v>#REF!</v>
      </c>
      <c r="LN187" s="52" t="e">
        <f>$AV187*2.204623/#REF!*$AP187*Tabelle2[[#This Row],[Jun 24 NF]]</f>
        <v>#REF!</v>
      </c>
      <c r="LO187" s="52" t="e">
        <f>$AV187*2.204623/#REF!*$AP187*Tabelle2[[#This Row],[Jul 24 NF]]</f>
        <v>#REF!</v>
      </c>
      <c r="LP187" s="52" t="e">
        <f>$AV187*2.204623/#REF!*$AP187*Tabelle2[[#This Row],[Aug 24 NF]]</f>
        <v>#REF!</v>
      </c>
      <c r="LQ187" s="52" t="e">
        <f>$AV187*2.204623/#REF!*$AP187*Tabelle2[[#This Row],[Sep 24 NF]]</f>
        <v>#REF!</v>
      </c>
      <c r="LR187" s="52" t="e">
        <f>$AV187*2.204623/#REF!*$AP187*Tabelle2[[#This Row],[Oct 24 NF]]</f>
        <v>#REF!</v>
      </c>
      <c r="LS187" s="52" t="e">
        <f>$AV187*2.204623/#REF!*$AP187*Tabelle2[[#This Row],[Nov 24 NF]]</f>
        <v>#REF!</v>
      </c>
      <c r="LT187" s="52" t="e">
        <f>$AV187*2.204623/#REF!*$AP187*Tabelle2[[#This Row],[Dec 24 NF]]</f>
        <v>#REF!</v>
      </c>
      <c r="LU187" s="198">
        <f>SUM(Tabelle2[[#This Row],[Jan 22 EV]:[Mar 22 EV]])</f>
        <v>0</v>
      </c>
      <c r="LV187" s="198">
        <f>SUM(Tabelle2[[#This Row],[Apr 22 EV]:[Jun 22 EV]])</f>
        <v>0</v>
      </c>
      <c r="LW187" s="198">
        <f>SUM(Tabelle2[[#This Row],[Jul 22 EV]:[Sep 22 EV]])</f>
        <v>0</v>
      </c>
      <c r="LX187" s="198">
        <f>SUM(Tabelle2[[#This Row],[Oct 22 EV]:[Dec 22 EV]])</f>
        <v>0</v>
      </c>
      <c r="LY187" s="198">
        <f>SUM(Tabelle2[[#This Row],[Jan 23 EV]:[Mar 23 EV]])</f>
        <v>0</v>
      </c>
      <c r="LZ187" s="198" t="e">
        <f>SUM(Tabelle2[[#This Row],[Apr 23 EV]:[Jun 23 EV]])</f>
        <v>#REF!</v>
      </c>
      <c r="MA187" s="198" t="e">
        <f>SUM(Tabelle2[[#This Row],[Jul 23 EV]:[Sep 23 EV]])</f>
        <v>#REF!</v>
      </c>
      <c r="MB187" s="198" t="e">
        <f>SUM(Tabelle2[[#This Row],[Oct 23 EV]:[Dec 23 EV]])</f>
        <v>#REF!</v>
      </c>
      <c r="MC187" s="198" t="e">
        <f>SUM(Tabelle2[[#This Row],[Jan 24 EV]:[Mar 24 EV]])</f>
        <v>#REF!</v>
      </c>
      <c r="MD187" s="198" t="e">
        <f>SUM(Tabelle2[[#This Row],[Apr 24 EV]:[Jun 24 EV]])</f>
        <v>#REF!</v>
      </c>
      <c r="ME187" s="198" t="e">
        <f>SUM(Tabelle2[[#This Row],[Jul 24 EV]:[Sep 24 EV]])</f>
        <v>#REF!</v>
      </c>
      <c r="MF187" s="198" t="e">
        <f>SUM(Tabelle2[[#This Row],[Oct 24 EV]:[Dec 24 EV]])</f>
        <v>#REF!</v>
      </c>
      <c r="MG187" s="68">
        <v>0</v>
      </c>
      <c r="MH187" s="68">
        <v>0</v>
      </c>
      <c r="MI187" s="68">
        <v>0</v>
      </c>
      <c r="MJ187" s="68">
        <v>0</v>
      </c>
      <c r="MK187" s="68">
        <v>0</v>
      </c>
      <c r="ML187" s="68">
        <v>0</v>
      </c>
      <c r="MM187" s="68">
        <v>0</v>
      </c>
      <c r="MN187" s="68">
        <v>0</v>
      </c>
      <c r="MO187" s="68">
        <v>0</v>
      </c>
      <c r="MP187" s="98">
        <v>59.921653140000004</v>
      </c>
      <c r="MQ187" s="98" t="e">
        <f>$AS187*2.204623/#REF!*$AP187*HU187</f>
        <v>#REF!</v>
      </c>
      <c r="MR187" s="98" t="e">
        <f>$AT187*2.204623/#REF!*$AP187*HV187</f>
        <v>#REF!</v>
      </c>
      <c r="MS187" s="98">
        <v>0</v>
      </c>
      <c r="MT187" s="98">
        <v>0</v>
      </c>
      <c r="MU187" s="98">
        <v>8.6553498980000008</v>
      </c>
      <c r="MV187" s="98">
        <f>SUM(Tabelle2[[#This Row],[Jan 22 EV]:[Dec 22 EV]])</f>
        <v>0</v>
      </c>
      <c r="MW187" s="98" t="e">
        <f>SUM(Tabelle2[[#This Row],[Jan 23 EV]:[Dec 23 EV]])</f>
        <v>#REF!</v>
      </c>
      <c r="MX187" s="98" t="e">
        <f>SUM(Tabelle2[[#This Row],[Jan 24 EV]:[Dec 24 EV]])</f>
        <v>#REF!</v>
      </c>
      <c r="MY187" s="98">
        <f t="shared" si="139"/>
        <v>0</v>
      </c>
      <c r="MZ187" s="98">
        <f t="shared" si="140"/>
        <v>0</v>
      </c>
      <c r="NA187" s="98">
        <f t="shared" si="141"/>
        <v>0</v>
      </c>
      <c r="NB187" s="98">
        <f t="shared" si="142"/>
        <v>0</v>
      </c>
      <c r="NC187" s="52">
        <v>0</v>
      </c>
      <c r="ND187" s="52">
        <v>0</v>
      </c>
      <c r="NE187" s="52">
        <v>0</v>
      </c>
      <c r="NF187" s="52">
        <v>0</v>
      </c>
      <c r="NG187" s="52">
        <v>0</v>
      </c>
      <c r="NH187" s="52">
        <v>0</v>
      </c>
      <c r="NI187" s="52">
        <v>0</v>
      </c>
      <c r="NJ187" s="52">
        <v>0</v>
      </c>
      <c r="NK187" s="52">
        <v>0</v>
      </c>
      <c r="NL187" s="52">
        <v>0</v>
      </c>
      <c r="NM187" s="52">
        <v>0</v>
      </c>
      <c r="NN187" s="52">
        <v>0</v>
      </c>
      <c r="NO187" s="198">
        <f t="shared" si="146"/>
        <v>0</v>
      </c>
      <c r="NP187" s="198">
        <f t="shared" si="147"/>
        <v>0</v>
      </c>
      <c r="NQ187" s="198">
        <f t="shared" si="148"/>
        <v>0</v>
      </c>
      <c r="NR187" s="198">
        <f t="shared" si="149"/>
        <v>0</v>
      </c>
      <c r="NS187" s="198">
        <f t="shared" si="150"/>
        <v>0</v>
      </c>
      <c r="NT187" s="198">
        <v>0</v>
      </c>
      <c r="NU187" s="198">
        <v>0</v>
      </c>
      <c r="NV187" s="198">
        <v>0</v>
      </c>
      <c r="NW187" s="198">
        <v>0</v>
      </c>
      <c r="NX187" s="198">
        <v>0</v>
      </c>
      <c r="NY187" s="198">
        <v>0</v>
      </c>
      <c r="NZ187" s="198">
        <v>0</v>
      </c>
      <c r="OA187" s="198">
        <v>0</v>
      </c>
      <c r="OB187" s="198">
        <v>0</v>
      </c>
      <c r="OC187" s="198">
        <v>0</v>
      </c>
      <c r="OD187" s="198">
        <v>0</v>
      </c>
      <c r="OE187" s="198">
        <v>0</v>
      </c>
      <c r="OF187" s="198">
        <f>SUM(Tabelle2[[#This Row],[Jan 23 B EV]:[Mar 23 B EV]])</f>
        <v>0</v>
      </c>
      <c r="OG187" s="198">
        <f>SUM(Tabelle2[[#This Row],[Apr 23 B EV]:[Jun 23 B EV]])</f>
        <v>0</v>
      </c>
      <c r="OH187" s="198">
        <f>SUM(Tabelle2[[#This Row],[Jul 23 B EV]:[Sep 23 B EV]])</f>
        <v>0</v>
      </c>
      <c r="OI187" s="198">
        <f>SUM(Tabelle2[[#This Row],[Oct 23 B EV]:[Dec 23 B EV]])</f>
        <v>0</v>
      </c>
      <c r="OJ187" s="198">
        <f>SUM(Tabelle2[[#This Row],[Jan 23 B EV]:[Dec 23 B EV]])</f>
        <v>0</v>
      </c>
      <c r="OK187" s="68"/>
      <c r="OL187" s="68"/>
      <c r="OM187" s="43" t="s">
        <v>973</v>
      </c>
      <c r="ON187" s="43">
        <v>0</v>
      </c>
      <c r="OO187" s="43">
        <v>0</v>
      </c>
      <c r="OP187" s="43">
        <v>0</v>
      </c>
      <c r="OQ187" s="68"/>
      <c r="OR187" s="68"/>
      <c r="OS187" s="68"/>
      <c r="OT187" s="68"/>
      <c r="OU187" s="68"/>
      <c r="OV187" s="68"/>
      <c r="OW187" s="68"/>
      <c r="OX187" s="198">
        <v>0</v>
      </c>
      <c r="OY187" s="198">
        <v>0</v>
      </c>
      <c r="OZ187" s="198">
        <v>0</v>
      </c>
      <c r="PA187" s="198">
        <v>0</v>
      </c>
      <c r="PB187" s="353">
        <v>0</v>
      </c>
      <c r="PC187" s="49" t="s">
        <v>57</v>
      </c>
      <c r="PD187" s="341" t="s">
        <v>162</v>
      </c>
      <c r="PE187" s="3" t="s">
        <v>159</v>
      </c>
      <c r="PF187" s="343" t="s">
        <v>170</v>
      </c>
      <c r="PG187" s="342">
        <v>0</v>
      </c>
      <c r="PH187" s="132">
        <v>0</v>
      </c>
      <c r="PI187" s="4">
        <v>1</v>
      </c>
      <c r="PJ187" s="4" t="s">
        <v>170</v>
      </c>
      <c r="PK187" s="4">
        <v>0</v>
      </c>
      <c r="PL187" s="4"/>
      <c r="PM187" s="334"/>
      <c r="PN187" s="341" t="s">
        <v>980</v>
      </c>
      <c r="PO187" s="334" t="s">
        <v>43</v>
      </c>
      <c r="PP187" s="200">
        <v>1565.1005573122095</v>
      </c>
      <c r="PQ187" s="56">
        <v>1399.8594792216134</v>
      </c>
      <c r="PR187" s="56">
        <v>1505.8500324776508</v>
      </c>
      <c r="PS187" s="56">
        <v>1413.0627359755019</v>
      </c>
      <c r="PT187" s="200">
        <v>1148.5212668120259</v>
      </c>
      <c r="PU187" s="200">
        <v>1207.4862538513455</v>
      </c>
      <c r="PV187" s="200">
        <v>1959.8980263157889</v>
      </c>
      <c r="PW187" s="200">
        <v>1949.0700624881274</v>
      </c>
      <c r="PX187" s="200" t="e">
        <f>IF($PI187=1,SUMIF(#REF!,$PF187,#REF!),SUMIF(#REF!,$PJ187,#REF!))</f>
        <v>#REF!</v>
      </c>
      <c r="PY187" s="200" t="e">
        <f>IF($PI187=1,SUMIF(#REF!,$PF187,#REF!),SUMIF(#REF!,$PJ187,#REF!))</f>
        <v>#REF!</v>
      </c>
      <c r="PZ187" s="200" t="e">
        <f>IF($PI187=1,SUMIF(#REF!,$PF187,#REF!),SUMIF(#REF!,$PJ187,#REF!))</f>
        <v>#REF!</v>
      </c>
      <c r="QA187" s="200" t="e">
        <f>IF($PI187=1,SUMIF(#REF!,$PF187,#REF!),SUMIF(#REF!,$PJ187,#REF!))</f>
        <v>#REF!</v>
      </c>
      <c r="QB187" s="200" t="e">
        <f>IF($PI187=1,SUMIF(#REF!,$PF187,#REF!),SUMIF(#REF!,$PJ187,#REF!))</f>
        <v>#REF!</v>
      </c>
      <c r="QC187" s="200" t="e">
        <f>IF($PI187=1,SUMIF(#REF!,$PF187,#REF!),SUMIF(#REF!,$PJ187,#REF!))</f>
        <v>#REF!</v>
      </c>
      <c r="QD187" s="57">
        <f t="shared" si="143"/>
        <v>2.1137878136246364</v>
      </c>
      <c r="QE187" s="57">
        <f t="shared" si="144"/>
        <v>2.2738335490412527</v>
      </c>
      <c r="QF187" s="57">
        <f t="shared" si="138"/>
        <v>2.1337247313230079</v>
      </c>
      <c r="QG187" s="57">
        <f t="shared" si="145"/>
        <v>1.7342671128861591</v>
      </c>
      <c r="QH187" s="57">
        <f t="shared" si="131"/>
        <v>1.8233042433155318</v>
      </c>
      <c r="QI187" s="57">
        <f t="shared" si="132"/>
        <v>2.9594460197368413</v>
      </c>
      <c r="QJ187" s="57">
        <f>IF(Tabelle2[[#This Row],[Index and Premium Usage]]=1,($AW187*(1+$AZ187))*(PW187*(1+$PG187)+$PH187)/1000,($AW187*(1+$AZ187))*(PW187*(1+$PG187)+$PK187)/1000)</f>
        <v>2.9430957943570726</v>
      </c>
      <c r="QK187" s="57" t="e">
        <f>IF($PI187=1,($AW187*(1+$AY187))*(PX187*(1+$PG187)+$PH187)/1000,($AW187*(1+$AZ187))*(PX187*(1+$PG187)+$PK187+Tabelle2[[#This Row],[Premium VW 2023]])/1000)</f>
        <v>#REF!</v>
      </c>
      <c r="QL187" s="57" t="e">
        <f t="shared" si="133"/>
        <v>#REF!</v>
      </c>
      <c r="QM187" s="57" t="e">
        <f t="shared" si="134"/>
        <v>#REF!</v>
      </c>
      <c r="QN187" s="57" t="e">
        <f t="shared" si="135"/>
        <v>#REF!</v>
      </c>
      <c r="QO187" s="57" t="e">
        <f t="shared" si="136"/>
        <v>#REF!</v>
      </c>
      <c r="QP187" s="57" t="e">
        <f t="shared" si="137"/>
        <v>#REF!</v>
      </c>
    </row>
    <row r="188" spans="1:458" ht="15" customHeight="1">
      <c r="A188" s="94" t="s">
        <v>913</v>
      </c>
      <c r="B188" s="94" t="s">
        <v>87</v>
      </c>
      <c r="C188" s="94" t="s">
        <v>1553</v>
      </c>
      <c r="D188" s="2" t="s">
        <v>108</v>
      </c>
      <c r="E188" s="173" t="s">
        <v>304</v>
      </c>
      <c r="F188" s="2" t="s">
        <v>304</v>
      </c>
      <c r="G188" s="2" t="s">
        <v>304</v>
      </c>
      <c r="H188" s="2" t="s">
        <v>1557</v>
      </c>
      <c r="I188" s="188" t="s">
        <v>102</v>
      </c>
      <c r="J188" s="2" t="s">
        <v>367</v>
      </c>
      <c r="K188" s="94" t="s">
        <v>41</v>
      </c>
      <c r="L188" s="94" t="s">
        <v>1137</v>
      </c>
      <c r="M188" s="2" t="s">
        <v>337</v>
      </c>
      <c r="N188" s="64"/>
      <c r="O188" s="64"/>
      <c r="P188" s="65"/>
      <c r="Q188" s="2"/>
      <c r="R188" s="63"/>
      <c r="S188" s="63"/>
      <c r="T188" s="94" t="s">
        <v>1282</v>
      </c>
      <c r="U188" s="63" t="s">
        <v>38</v>
      </c>
      <c r="V188" s="63"/>
      <c r="W188" s="63"/>
      <c r="X188" s="94"/>
      <c r="Y188" s="63" t="s">
        <v>235</v>
      </c>
      <c r="Z188" s="94" t="s">
        <v>261</v>
      </c>
      <c r="AA188" s="69" t="s">
        <v>617</v>
      </c>
      <c r="AB188" s="64"/>
      <c r="AC188" s="64" t="s">
        <v>1094</v>
      </c>
      <c r="AD188" s="63"/>
      <c r="AE188" s="63"/>
      <c r="AF188" s="63" t="s">
        <v>119</v>
      </c>
      <c r="AG188" s="2"/>
      <c r="AH188" s="2"/>
      <c r="AI188" s="2"/>
      <c r="AJ188" s="63" t="s">
        <v>120</v>
      </c>
      <c r="AK188" s="66"/>
      <c r="AL188" s="67"/>
      <c r="AM188" s="67"/>
      <c r="AN188" s="67"/>
      <c r="AO188" s="67"/>
      <c r="AP188" s="67">
        <v>1</v>
      </c>
      <c r="AQ188" s="78"/>
      <c r="AR188" s="37">
        <v>0.372</v>
      </c>
      <c r="AS188" s="67">
        <v>0.372</v>
      </c>
      <c r="AT188" s="67">
        <v>0.372</v>
      </c>
      <c r="AU188" s="67">
        <v>0.372</v>
      </c>
      <c r="AV188" s="67">
        <v>0.372</v>
      </c>
      <c r="AW188" s="33">
        <v>0.372</v>
      </c>
      <c r="AX188" s="193"/>
      <c r="AY188" s="36">
        <v>0</v>
      </c>
      <c r="AZ188" s="36">
        <v>0</v>
      </c>
      <c r="BA188" s="97">
        <v>0</v>
      </c>
      <c r="BB188" s="97">
        <v>0</v>
      </c>
      <c r="BC188" s="97">
        <v>0</v>
      </c>
      <c r="BD188" s="97">
        <v>0</v>
      </c>
      <c r="BE188" s="133">
        <v>0</v>
      </c>
      <c r="BF188" s="133">
        <v>0</v>
      </c>
      <c r="BG188" s="133">
        <v>0</v>
      </c>
      <c r="BH188" s="133">
        <v>0</v>
      </c>
      <c r="BI188" s="133">
        <v>0</v>
      </c>
      <c r="BJ188" s="133">
        <v>0</v>
      </c>
      <c r="BK188" s="133">
        <v>0</v>
      </c>
      <c r="BL188" s="133">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5">
        <f>SUM(Tabelle2[[#This Row],[Jan 22 CF]:[Mar 22 CF]])</f>
        <v>0</v>
      </c>
      <c r="CL188" s="95">
        <f>SUM(Tabelle2[[#This Row],[Apr 22 CF]:[Jun 22 CF]])</f>
        <v>0</v>
      </c>
      <c r="CM188" s="95">
        <f>SUM(Tabelle2[[#This Row],[Jul 22 CF]:[Sep 22 CF]])</f>
        <v>0</v>
      </c>
      <c r="CN188" s="95">
        <f>SUM(Tabelle2[[#This Row],[Oct 22 CF]:[Dec 22 CF]])</f>
        <v>0</v>
      </c>
      <c r="CO188" s="95">
        <f>SUM(Tabelle2[[#This Row],[Jan 23 CF]:[Mar 23 CF]])</f>
        <v>0</v>
      </c>
      <c r="CP188" s="95">
        <f>SUM(Tabelle2[[#This Row],[Apr 23 CF]:[Jun 23 CF]])</f>
        <v>0</v>
      </c>
      <c r="CQ188" s="95">
        <f>SUM(Tabelle2[[#This Row],[Jul 23 CF]:[Sep 23 CF]])</f>
        <v>0</v>
      </c>
      <c r="CR188" s="95">
        <f>SUM(Tabelle2[[#This Row],[Oct 23 CF]:[Dec 23 CF]])</f>
        <v>0</v>
      </c>
      <c r="CS188" s="95">
        <f>SUM(Tabelle2[[#This Row],[Jan 24 CF]:[Mar 24 CF]])</f>
        <v>0</v>
      </c>
      <c r="CT188" s="95">
        <f>SUM(Tabelle2[[#This Row],[Apr 24 CF]:[Jun 24 CF]])</f>
        <v>0</v>
      </c>
      <c r="CU188" s="95">
        <f>SUM(Tabelle2[[#This Row],[Jul 24 CF]:[Sep 24 CF]])</f>
        <v>0</v>
      </c>
      <c r="CV188" s="95">
        <f>SUM(Tabelle2[[#This Row],[Oct 24 CF]:[Dec 24 CF]])</f>
        <v>0</v>
      </c>
      <c r="CW188" s="98">
        <v>0</v>
      </c>
      <c r="CX188" s="275">
        <v>0</v>
      </c>
      <c r="CY188" s="98">
        <v>0</v>
      </c>
      <c r="CZ188" s="52">
        <v>0</v>
      </c>
      <c r="DA188" s="52">
        <f>SUM(Tabelle2[[#This Row],[Jan 22 CF]:[Dec 22 CF]])</f>
        <v>0</v>
      </c>
      <c r="DB188" s="98">
        <f>SUM(Tabelle2[[#This Row],[Jan 23 CF]:[Dec 23 CF]])</f>
        <v>0</v>
      </c>
      <c r="DC188" s="98">
        <f>SUM(Tabelle2[[#This Row],[Jan 24 CF]:[Dec 24 CF]])</f>
        <v>0</v>
      </c>
      <c r="DD188" s="98">
        <v>0</v>
      </c>
      <c r="DE188" s="98">
        <v>0</v>
      </c>
      <c r="DF188" s="98">
        <v>0</v>
      </c>
      <c r="DG188" s="98">
        <v>0</v>
      </c>
      <c r="DH188" s="98">
        <v>0</v>
      </c>
      <c r="DI188" s="98">
        <v>0</v>
      </c>
      <c r="DJ188" s="98">
        <v>0</v>
      </c>
      <c r="DK188" s="98">
        <v>0</v>
      </c>
      <c r="DL188" s="98">
        <v>0</v>
      </c>
      <c r="DM188" s="98">
        <v>0</v>
      </c>
      <c r="DN188" s="95"/>
      <c r="DO188" s="95"/>
      <c r="DP188" s="226">
        <v>0.95</v>
      </c>
      <c r="DQ188" s="226">
        <v>0.92500000000000004</v>
      </c>
      <c r="DR188" s="226">
        <v>0.8</v>
      </c>
      <c r="DS188" s="226">
        <v>0.85</v>
      </c>
      <c r="DT188" s="226">
        <v>0.9</v>
      </c>
      <c r="DU188" s="226">
        <v>0.9</v>
      </c>
      <c r="DV188" s="226">
        <v>0.9</v>
      </c>
      <c r="DW188" s="226">
        <v>0.9</v>
      </c>
      <c r="DX188" s="226">
        <v>0.9</v>
      </c>
      <c r="DY188" s="226">
        <v>0.9</v>
      </c>
      <c r="DZ188" s="226">
        <v>0.9</v>
      </c>
      <c r="EA188" s="226">
        <v>0.88</v>
      </c>
      <c r="EB188" s="226">
        <v>0.9</v>
      </c>
      <c r="EC188" s="226">
        <v>0.93</v>
      </c>
      <c r="ED188" s="226">
        <v>0.93</v>
      </c>
      <c r="EE188" s="226">
        <v>0.9</v>
      </c>
      <c r="EF188" s="316">
        <v>0.9</v>
      </c>
      <c r="EG188" s="316">
        <v>0.9</v>
      </c>
      <c r="EH188" s="316">
        <v>0.9</v>
      </c>
      <c r="EI188" s="226">
        <v>0.95</v>
      </c>
      <c r="EJ188" s="226">
        <v>0.95</v>
      </c>
      <c r="EK188" s="226">
        <v>0.95</v>
      </c>
      <c r="EL188" s="226">
        <v>0.97499999999999998</v>
      </c>
      <c r="EM188" s="226">
        <v>0.95</v>
      </c>
      <c r="EN188" s="226">
        <v>0.9</v>
      </c>
      <c r="EO188" s="226">
        <v>0.9</v>
      </c>
      <c r="EP188" s="226">
        <v>0.9</v>
      </c>
      <c r="EQ188" s="226">
        <v>0.9</v>
      </c>
      <c r="ER188" s="226">
        <v>0.9</v>
      </c>
      <c r="ES188" s="226">
        <v>0.9</v>
      </c>
      <c r="ET188" s="226">
        <v>0.9</v>
      </c>
      <c r="EU188" s="226">
        <v>0.9</v>
      </c>
      <c r="EV188" s="226">
        <v>0.9</v>
      </c>
      <c r="EW188" s="226">
        <v>0.9</v>
      </c>
      <c r="EX188" s="226">
        <v>0.9</v>
      </c>
      <c r="EY188" s="226">
        <v>0.9</v>
      </c>
      <c r="EZ188" s="316">
        <v>0.9</v>
      </c>
      <c r="FA188" s="226">
        <v>0.9</v>
      </c>
      <c r="FB188" s="226">
        <v>0.85</v>
      </c>
      <c r="FC188" s="226">
        <v>0.85</v>
      </c>
      <c r="FD188" s="226">
        <v>0.85</v>
      </c>
      <c r="FE188" s="226">
        <v>0.85</v>
      </c>
      <c r="FF188" s="226">
        <v>0.85</v>
      </c>
      <c r="FG188" s="226">
        <v>0.85</v>
      </c>
      <c r="FH188" s="226">
        <v>0.85</v>
      </c>
      <c r="FI188" s="226">
        <v>0.85</v>
      </c>
      <c r="FJ188" s="226">
        <v>0.85</v>
      </c>
      <c r="FK188" s="226">
        <v>0.85</v>
      </c>
      <c r="FL188" s="226">
        <v>0.85</v>
      </c>
      <c r="FM188" s="195">
        <f t="shared" si="158"/>
        <v>0</v>
      </c>
      <c r="FN188" s="195">
        <f t="shared" si="159"/>
        <v>0</v>
      </c>
      <c r="FO188" s="195">
        <f t="shared" si="160"/>
        <v>0</v>
      </c>
      <c r="FP188" s="195">
        <f t="shared" si="161"/>
        <v>0</v>
      </c>
      <c r="FQ188" s="195">
        <f t="shared" si="162"/>
        <v>0</v>
      </c>
      <c r="FR188" s="195">
        <f t="shared" si="163"/>
        <v>0</v>
      </c>
      <c r="FS188" s="195">
        <f t="shared" si="164"/>
        <v>0</v>
      </c>
      <c r="FT188" s="95">
        <f t="shared" si="165"/>
        <v>0</v>
      </c>
      <c r="FU188" s="95">
        <f t="shared" si="166"/>
        <v>0</v>
      </c>
      <c r="FV188" s="95">
        <f t="shared" si="167"/>
        <v>0</v>
      </c>
      <c r="FW188" s="95">
        <f t="shared" si="168"/>
        <v>0</v>
      </c>
      <c r="FX188" s="95">
        <f t="shared" si="169"/>
        <v>0</v>
      </c>
      <c r="FY188" s="95">
        <f t="shared" si="170"/>
        <v>0</v>
      </c>
      <c r="FZ188" s="95">
        <f t="shared" si="171"/>
        <v>0</v>
      </c>
      <c r="GA188" s="95">
        <f t="shared" si="151"/>
        <v>0</v>
      </c>
      <c r="GB188" s="95">
        <f t="shared" si="152"/>
        <v>0</v>
      </c>
      <c r="GC188" s="95">
        <f t="shared" si="153"/>
        <v>0</v>
      </c>
      <c r="GD188" s="95">
        <f t="shared" si="154"/>
        <v>0</v>
      </c>
      <c r="GE188" s="95">
        <f t="shared" si="155"/>
        <v>0</v>
      </c>
      <c r="GF188" s="95">
        <f t="shared" si="156"/>
        <v>0</v>
      </c>
      <c r="GG188" s="95">
        <f t="shared" si="157"/>
        <v>0</v>
      </c>
      <c r="GH188" s="95">
        <f t="shared" si="172"/>
        <v>0</v>
      </c>
      <c r="GI188" s="95">
        <f>BW188*Tabelle2[[#This Row],[Nov 2023 AF]]</f>
        <v>0</v>
      </c>
      <c r="GJ188" s="95">
        <f>BX188*Tabelle2[[#This Row],[Dec 2023 AF]]</f>
        <v>0</v>
      </c>
      <c r="GK188" s="95">
        <f>BY188*Tabelle2[[#This Row],[Jan 2024 AF]]</f>
        <v>0</v>
      </c>
      <c r="GL188" s="95">
        <f>BZ188*Tabelle2[[#This Row],[Feb 2024 AF]]</f>
        <v>0</v>
      </c>
      <c r="GM188" s="95">
        <f>CA188*Tabelle2[[#This Row],[Mar 2024 AF]]</f>
        <v>0</v>
      </c>
      <c r="GN188" s="95">
        <f>CB188*Tabelle2[[#This Row],[Apr 2024 AF]]</f>
        <v>0</v>
      </c>
      <c r="GO188" s="95">
        <f>CC188*Tabelle2[[#This Row],[May 2024 AF]]</f>
        <v>0</v>
      </c>
      <c r="GP188" s="95">
        <f>CD188*Tabelle2[[#This Row],[Jun 2024 AF]]</f>
        <v>0</v>
      </c>
      <c r="GQ188" s="95">
        <f>CE188*Tabelle2[[#This Row],[Jul 2024 AF]]</f>
        <v>0</v>
      </c>
      <c r="GR188" s="95">
        <f>CF188*Tabelle2[[#This Row],[Aug 2024 AF]]</f>
        <v>0</v>
      </c>
      <c r="GS188" s="95">
        <f>CG188*Tabelle2[[#This Row],[Sep 2024 AF]]</f>
        <v>0</v>
      </c>
      <c r="GT188" s="95">
        <f>CH188*Tabelle2[[#This Row],[Oct 2024 AF]]</f>
        <v>0</v>
      </c>
      <c r="GU188" s="95">
        <f>CI188*Tabelle2[[#This Row],[Nov 2024 AF]]</f>
        <v>0</v>
      </c>
      <c r="GV188" s="95">
        <f>CJ188*Tabelle2[[#This Row],[Dec 2024 AF]]</f>
        <v>0</v>
      </c>
      <c r="GW188" s="95">
        <f>SUM(Tabelle2[[#This Row],[Jan 22 NF]:[Mar 22 NF]])</f>
        <v>0</v>
      </c>
      <c r="GX188" s="95">
        <f>SUM(Tabelle2[[#This Row],[Apr 22 NF]:[Jun 22 NF]])</f>
        <v>0</v>
      </c>
      <c r="GY188" s="95">
        <f>SUM(Tabelle2[[#This Row],[Jul 22 NF]:[Sep 22 NF]])</f>
        <v>0</v>
      </c>
      <c r="GZ188" s="95">
        <f>SUM(Tabelle2[[#This Row],[Oct 22 NF]:[Dec 22 NF]])</f>
        <v>0</v>
      </c>
      <c r="HA188" s="98">
        <f>SUM(Tabelle2[[#This Row],[Jan 23 NF]:[Mar 23 NF]])</f>
        <v>0</v>
      </c>
      <c r="HB188" s="98">
        <f>SUM(Tabelle2[[#This Row],[Apr 23 NF]:[Jun 23 NF]])</f>
        <v>0</v>
      </c>
      <c r="HC188" s="98">
        <f>SUM(Tabelle2[[#This Row],[Jul 23 NF]:[Sep 23 NF]])</f>
        <v>0</v>
      </c>
      <c r="HD188" s="98">
        <f>SUM(Tabelle2[[#This Row],[Oct 23 NF]:[Dec 23 NF]])</f>
        <v>0</v>
      </c>
      <c r="HE188" s="95">
        <f>SUM(Tabelle2[[#This Row],[Jan 24 NF]:[Mar 24 NF]])</f>
        <v>0</v>
      </c>
      <c r="HF188" s="98">
        <f>SUM(Tabelle2[[#This Row],[Apr 24 NF]:[Jun 24 NF]])</f>
        <v>0</v>
      </c>
      <c r="HG188" s="98">
        <f>SUM(Tabelle2[[#This Row],[Jul 24 NF]:[Sep 24 NF]])</f>
        <v>0</v>
      </c>
      <c r="HH188" s="98">
        <f>SUM(Tabelle2[[#This Row],[Oct 24 NF]:[Dec 24 NF]])</f>
        <v>0</v>
      </c>
      <c r="HI188" s="95">
        <v>0</v>
      </c>
      <c r="HJ188" s="95">
        <v>0</v>
      </c>
      <c r="HK188" s="95">
        <v>0</v>
      </c>
      <c r="HL188" s="95">
        <v>0</v>
      </c>
      <c r="HM188" s="95">
        <v>0</v>
      </c>
      <c r="HN188" s="95">
        <v>0</v>
      </c>
      <c r="HO188" s="95">
        <v>0</v>
      </c>
      <c r="HP188" s="95">
        <v>0</v>
      </c>
      <c r="HQ188" s="95">
        <v>0</v>
      </c>
      <c r="HR188" s="95">
        <v>0</v>
      </c>
      <c r="HS188" s="95">
        <v>0</v>
      </c>
      <c r="HT188" s="95">
        <v>0</v>
      </c>
      <c r="HU188" s="95">
        <v>100</v>
      </c>
      <c r="HV188" s="98">
        <v>0</v>
      </c>
      <c r="HW188" s="98">
        <v>0</v>
      </c>
      <c r="HX188" s="98">
        <v>0</v>
      </c>
      <c r="HY188" s="98">
        <v>0</v>
      </c>
      <c r="HZ188" s="98">
        <f>SUM(Tabelle2[[#This Row],[Jan 22 NF]:[Dec 22 NF]])</f>
        <v>0</v>
      </c>
      <c r="IA188" s="98">
        <f>SUM(Tabelle2[[#This Row],[Jan 23 NF]:[Dec 23 NF]])</f>
        <v>0</v>
      </c>
      <c r="IB188" s="98">
        <f>SUM(Tabelle2[[#This Row],[Jan 24 NF]:[Dec 24 NF]])</f>
        <v>0</v>
      </c>
      <c r="IC188" s="98">
        <f>IFERROR(Tabelle2[[#This Row],[2025 CF]]*Tabelle2[[#This Row],[2025 AF]],0)</f>
        <v>0</v>
      </c>
      <c r="ID188" s="98">
        <f>IFERROR(Tabelle2[[#This Row],[2026 CF]]*Tabelle2[[#This Row],[2026 AF]],0)</f>
        <v>0</v>
      </c>
      <c r="IE188" s="98">
        <f>IFERROR(Tabelle2[[#This Row],[2027 CF]]*Tabelle2[[#This Row],[2027 AF]],0)</f>
        <v>0</v>
      </c>
      <c r="IF188" s="98">
        <f>IFERROR(Tabelle2[[#This Row],[2028 CF]]*Tabelle2[[#This Row],[2028 AF]],0)</f>
        <v>0</v>
      </c>
      <c r="IG188" s="98">
        <f>IFERROR(Tabelle2[[#This Row],[2029 CF]]*Tabelle2[[#This Row],[2029 AF]],0)</f>
        <v>0</v>
      </c>
      <c r="IH188" s="98">
        <f>IFERROR(Tabelle2[[#This Row],[2030 CF]]*Tabelle2[[#This Row],[2030 AF]],0)</f>
        <v>0</v>
      </c>
      <c r="II188" s="98">
        <f>IFERROR(Tabelle2[[#This Row],[2031 CF]]*Tabelle2[[#This Row],[2031 AF]],0)</f>
        <v>0</v>
      </c>
      <c r="IJ188" s="98">
        <f>IFERROR(Tabelle2[[#This Row],[2032 CF]]*Tabelle2[[#This Row],[2032 AF]],0)</f>
        <v>0</v>
      </c>
      <c r="IK188" s="98">
        <f>IFERROR(Tabelle2[[#This Row],[2033 CF]]*Tabelle2[[#This Row],[2033 AF]],0)</f>
        <v>0</v>
      </c>
      <c r="IL188" s="98">
        <f>IFERROR(Tabelle2[[#This Row],[2034 CF]]*Tabelle2[[#This Row],[2034 AF]],0)</f>
        <v>0</v>
      </c>
      <c r="IM188" s="98">
        <f>IFERROR(Tabelle2[[#This Row],[2035 CF]]*Tabelle2[[#This Row],[2035 AF]],0)</f>
        <v>0</v>
      </c>
      <c r="IN188" s="51">
        <v>0</v>
      </c>
      <c r="IO188" s="51">
        <v>0</v>
      </c>
      <c r="IP188" s="51">
        <v>0</v>
      </c>
      <c r="IQ188" s="51">
        <v>0</v>
      </c>
      <c r="IR188" s="51">
        <v>0</v>
      </c>
      <c r="IS188" s="51">
        <v>0</v>
      </c>
      <c r="IT188" s="51">
        <v>0</v>
      </c>
      <c r="IU188" s="51">
        <v>0</v>
      </c>
      <c r="IV188" s="51">
        <v>0</v>
      </c>
      <c r="IW188" s="51">
        <v>0</v>
      </c>
      <c r="IX188" s="51">
        <v>0</v>
      </c>
      <c r="IY188" s="51">
        <v>0</v>
      </c>
      <c r="IZ188" s="199">
        <v>0</v>
      </c>
      <c r="JA188" s="199">
        <v>0</v>
      </c>
      <c r="JB188" s="199">
        <v>0</v>
      </c>
      <c r="JC188" s="199">
        <v>0</v>
      </c>
      <c r="JD188" s="199">
        <v>0</v>
      </c>
      <c r="JE188" s="196">
        <v>0</v>
      </c>
      <c r="JF188" s="196">
        <v>0</v>
      </c>
      <c r="JG188" s="196">
        <v>0</v>
      </c>
      <c r="JH188" s="196">
        <v>0</v>
      </c>
      <c r="JI188" s="196">
        <v>0</v>
      </c>
      <c r="JJ188" s="196">
        <v>0</v>
      </c>
      <c r="JK188" s="196">
        <v>0</v>
      </c>
      <c r="JL188" s="196">
        <v>0</v>
      </c>
      <c r="JM188" s="196">
        <v>0</v>
      </c>
      <c r="JN188" s="196">
        <v>0</v>
      </c>
      <c r="JO188" s="196">
        <v>0</v>
      </c>
      <c r="JP188" s="196">
        <v>0</v>
      </c>
      <c r="JQ188" s="196">
        <f>SUM(Tabelle2[[#This Row],[Jan-23B]:[Mar-23B]])</f>
        <v>0</v>
      </c>
      <c r="JR188" s="196">
        <f>SUM(Tabelle2[[#This Row],[Apr-23B]:[Jun-23B]])</f>
        <v>0</v>
      </c>
      <c r="JS188" s="196">
        <f>SUM(Tabelle2[[#This Row],[Jul-23B]:[Sep-23B]])</f>
        <v>0</v>
      </c>
      <c r="JT188" s="196">
        <f>SUM(Tabelle2[[#This Row],[Oct-23B]:[Dec-23B]])</f>
        <v>0</v>
      </c>
      <c r="JU188" s="196">
        <f>SUM(Tabelle2[[#This Row],[1Q23 B1]:[4Q23 B]])</f>
        <v>0</v>
      </c>
      <c r="JV188" s="196">
        <v>0</v>
      </c>
      <c r="JW188" s="196">
        <v>0</v>
      </c>
      <c r="JX188" s="196">
        <v>0</v>
      </c>
      <c r="JY188" s="196">
        <v>0</v>
      </c>
      <c r="JZ188" s="196">
        <v>0</v>
      </c>
      <c r="KA188" s="196">
        <v>0</v>
      </c>
      <c r="KB188" s="196">
        <v>0</v>
      </c>
      <c r="KC188" s="196">
        <v>0</v>
      </c>
      <c r="KD188" s="196">
        <v>0</v>
      </c>
      <c r="KE188" s="196">
        <v>0</v>
      </c>
      <c r="KF188" s="196" t="str">
        <f>IF(SUM(Tabelle2[[#This Row],[2018 NF]:[2028 NF]],Tabelle2[[#This Row],[2023 B]])&gt;0,"yes","no")</f>
        <v>no</v>
      </c>
      <c r="KG188" s="196">
        <f>IFERROR(INDEX(Tabelle2[[#Headers],[2005 NF]:[2034 NF]],MATCH(TRUE,INDEX(Tabelle2[[#This Row],[2005 NF]:[2034 NF]]&gt;1000,),0)),0)</f>
        <v>0</v>
      </c>
      <c r="KH188" s="196">
        <f>IFERROR(LOOKUP(2,1/(Tabelle2[[#This Row],[2005 NF]:[2035 NF]]&gt;1000),Tabelle2[[#Headers],[2005 NF]:[2035 NF]]),0)</f>
        <v>0</v>
      </c>
      <c r="KI188" s="196">
        <f>SUM(Tabelle2[[#This Row],[Jan 23 NF]:[Mar 23 NF]])</f>
        <v>0</v>
      </c>
      <c r="KJ188" s="196">
        <f>SUM(Tabelle2[[#This Row],[Jan-23B]:[Mar-23B]])</f>
        <v>0</v>
      </c>
      <c r="KK188" s="52">
        <v>0</v>
      </c>
      <c r="KL188" s="52">
        <v>0</v>
      </c>
      <c r="KM188" s="52">
        <v>0</v>
      </c>
      <c r="KN188" s="52">
        <v>0</v>
      </c>
      <c r="KO188" s="52">
        <v>0</v>
      </c>
      <c r="KP188" s="52">
        <v>0</v>
      </c>
      <c r="KQ188" s="52">
        <v>0</v>
      </c>
      <c r="KR188" s="52">
        <v>0</v>
      </c>
      <c r="KS188" s="52">
        <v>0</v>
      </c>
      <c r="KT188" s="52">
        <v>0</v>
      </c>
      <c r="KU188" s="52">
        <v>0</v>
      </c>
      <c r="KV188" s="52">
        <v>0</v>
      </c>
      <c r="KW188" s="52">
        <v>0</v>
      </c>
      <c r="KX188" s="52">
        <v>0</v>
      </c>
      <c r="KY188" s="52">
        <v>0</v>
      </c>
      <c r="KZ188" s="52">
        <v>0</v>
      </c>
      <c r="LA188" s="52" t="e">
        <f>$AV188*2.204623/#REF!*$AP188*Tabelle2[[#This Row],[May 23 NF]]</f>
        <v>#REF!</v>
      </c>
      <c r="LB188" s="52" t="e">
        <f>$AV188*2.204623/#REF!*$AP188*Tabelle2[[#This Row],[Jun 23 NF]]</f>
        <v>#REF!</v>
      </c>
      <c r="LC188" s="52" t="e">
        <f>$AV188*2.204623/#REF!*$AP188*Tabelle2[[#This Row],[Jul 23 NF]]</f>
        <v>#REF!</v>
      </c>
      <c r="LD188" s="52" t="e">
        <f>$AV188*2.204623/#REF!*$AP188*Tabelle2[[#This Row],[Aug 23 NF]]</f>
        <v>#REF!</v>
      </c>
      <c r="LE188" s="52" t="e">
        <f>$AV188*2.204623/#REF!*$AP188*Tabelle2[[#This Row],[Sep 23 NF]]</f>
        <v>#REF!</v>
      </c>
      <c r="LF188" s="52" t="e">
        <f>$AV188*2.204623/#REF!*$AP188*Tabelle2[[#This Row],[Oct 23 NF]]</f>
        <v>#REF!</v>
      </c>
      <c r="LG188" s="52" t="e">
        <f>$AV188*2.204623/#REF!*$AP188*Tabelle2[[#This Row],[Nov 23 NF]]</f>
        <v>#REF!</v>
      </c>
      <c r="LH188" s="52" t="e">
        <f>$AV188*2.204623/#REF!*$AP188*Tabelle2[[#This Row],[Dec 23 NF]]</f>
        <v>#REF!</v>
      </c>
      <c r="LI188" s="52" t="e">
        <f>$AV188*2.204623/#REF!*$AP188*Tabelle2[[#This Row],[Jan 24 NF]]</f>
        <v>#REF!</v>
      </c>
      <c r="LJ188" s="52" t="e">
        <f>$AV188*2.204623/#REF!*$AP188*Tabelle2[[#This Row],[Feb 24 NF]]</f>
        <v>#REF!</v>
      </c>
      <c r="LK188" s="52" t="e">
        <f>$AV188*2.204623/#REF!*$AP188*Tabelle2[[#This Row],[Mar 24 NF]]</f>
        <v>#REF!</v>
      </c>
      <c r="LL188" s="52" t="e">
        <f>$AV188*2.204623/#REF!*$AP188*Tabelle2[[#This Row],[Apr 24 NF]]</f>
        <v>#REF!</v>
      </c>
      <c r="LM188" s="52" t="e">
        <f>$AV188*2.204623/#REF!*$AP188*Tabelle2[[#This Row],[May 24 NF]]</f>
        <v>#REF!</v>
      </c>
      <c r="LN188" s="52" t="e">
        <f>$AV188*2.204623/#REF!*$AP188*Tabelle2[[#This Row],[Jun 24 NF]]</f>
        <v>#REF!</v>
      </c>
      <c r="LO188" s="52" t="e">
        <f>$AV188*2.204623/#REF!*$AP188*Tabelle2[[#This Row],[Jul 24 NF]]</f>
        <v>#REF!</v>
      </c>
      <c r="LP188" s="52" t="e">
        <f>$AV188*2.204623/#REF!*$AP188*Tabelle2[[#This Row],[Aug 24 NF]]</f>
        <v>#REF!</v>
      </c>
      <c r="LQ188" s="52" t="e">
        <f>$AV188*2.204623/#REF!*$AP188*Tabelle2[[#This Row],[Sep 24 NF]]</f>
        <v>#REF!</v>
      </c>
      <c r="LR188" s="52" t="e">
        <f>$AV188*2.204623/#REF!*$AP188*Tabelle2[[#This Row],[Oct 24 NF]]</f>
        <v>#REF!</v>
      </c>
      <c r="LS188" s="52" t="e">
        <f>$AV188*2.204623/#REF!*$AP188*Tabelle2[[#This Row],[Nov 24 NF]]</f>
        <v>#REF!</v>
      </c>
      <c r="LT188" s="52" t="e">
        <f>$AV188*2.204623/#REF!*$AP188*Tabelle2[[#This Row],[Dec 24 NF]]</f>
        <v>#REF!</v>
      </c>
      <c r="LU188" s="198">
        <f>SUM(Tabelle2[[#This Row],[Jan 22 EV]:[Mar 22 EV]])</f>
        <v>0</v>
      </c>
      <c r="LV188" s="198">
        <f>SUM(Tabelle2[[#This Row],[Apr 22 EV]:[Jun 22 EV]])</f>
        <v>0</v>
      </c>
      <c r="LW188" s="198">
        <f>SUM(Tabelle2[[#This Row],[Jul 22 EV]:[Sep 22 EV]])</f>
        <v>0</v>
      </c>
      <c r="LX188" s="198">
        <f>SUM(Tabelle2[[#This Row],[Oct 22 EV]:[Dec 22 EV]])</f>
        <v>0</v>
      </c>
      <c r="LY188" s="198">
        <f>SUM(Tabelle2[[#This Row],[Jan 23 EV]:[Mar 23 EV]])</f>
        <v>0</v>
      </c>
      <c r="LZ188" s="198" t="e">
        <f>SUM(Tabelle2[[#This Row],[Apr 23 EV]:[Jun 23 EV]])</f>
        <v>#REF!</v>
      </c>
      <c r="MA188" s="198" t="e">
        <f>SUM(Tabelle2[[#This Row],[Jul 23 EV]:[Sep 23 EV]])</f>
        <v>#REF!</v>
      </c>
      <c r="MB188" s="198" t="e">
        <f>SUM(Tabelle2[[#This Row],[Oct 23 EV]:[Dec 23 EV]])</f>
        <v>#REF!</v>
      </c>
      <c r="MC188" s="198" t="e">
        <f>SUM(Tabelle2[[#This Row],[Jan 24 EV]:[Mar 24 EV]])</f>
        <v>#REF!</v>
      </c>
      <c r="MD188" s="198" t="e">
        <f>SUM(Tabelle2[[#This Row],[Apr 24 EV]:[Jun 24 EV]])</f>
        <v>#REF!</v>
      </c>
      <c r="ME188" s="198" t="e">
        <f>SUM(Tabelle2[[#This Row],[Jul 24 EV]:[Sep 24 EV]])</f>
        <v>#REF!</v>
      </c>
      <c r="MF188" s="198" t="e">
        <f>SUM(Tabelle2[[#This Row],[Oct 24 EV]:[Dec 24 EV]])</f>
        <v>#REF!</v>
      </c>
      <c r="MG188" s="68">
        <v>0</v>
      </c>
      <c r="MH188" s="68">
        <v>0</v>
      </c>
      <c r="MI188" s="68">
        <v>0</v>
      </c>
      <c r="MJ188" s="68">
        <v>0</v>
      </c>
      <c r="MK188" s="68">
        <v>0</v>
      </c>
      <c r="ML188" s="68">
        <v>0</v>
      </c>
      <c r="MM188" s="68">
        <v>0</v>
      </c>
      <c r="MN188" s="68">
        <v>0</v>
      </c>
      <c r="MO188" s="68">
        <v>0</v>
      </c>
      <c r="MP188" s="98">
        <v>0</v>
      </c>
      <c r="MQ188" s="98" t="e">
        <f>$AS188*2.204623/#REF!*$AP188*HU188</f>
        <v>#REF!</v>
      </c>
      <c r="MR188" s="98" t="e">
        <f>$AT188*2.204623/#REF!*$AP188*HV188</f>
        <v>#REF!</v>
      </c>
      <c r="MS188" s="98">
        <v>0</v>
      </c>
      <c r="MT188" s="98">
        <v>0</v>
      </c>
      <c r="MU188" s="98">
        <v>0</v>
      </c>
      <c r="MV188" s="98">
        <f>SUM(Tabelle2[[#This Row],[Jan 22 EV]:[Dec 22 EV]])</f>
        <v>0</v>
      </c>
      <c r="MW188" s="98" t="e">
        <f>SUM(Tabelle2[[#This Row],[Jan 23 EV]:[Dec 23 EV]])</f>
        <v>#REF!</v>
      </c>
      <c r="MX188" s="98" t="e">
        <f>SUM(Tabelle2[[#This Row],[Jan 24 EV]:[Dec 24 EV]])</f>
        <v>#REF!</v>
      </c>
      <c r="MY188" s="98">
        <f t="shared" si="139"/>
        <v>0</v>
      </c>
      <c r="MZ188" s="98">
        <f t="shared" si="140"/>
        <v>0</v>
      </c>
      <c r="NA188" s="98">
        <f t="shared" si="141"/>
        <v>0</v>
      </c>
      <c r="NB188" s="98">
        <f t="shared" si="142"/>
        <v>0</v>
      </c>
      <c r="NC188" s="52">
        <v>0</v>
      </c>
      <c r="ND188" s="52">
        <v>0</v>
      </c>
      <c r="NE188" s="52">
        <v>0</v>
      </c>
      <c r="NF188" s="52">
        <v>0</v>
      </c>
      <c r="NG188" s="52">
        <v>0</v>
      </c>
      <c r="NH188" s="52">
        <v>0</v>
      </c>
      <c r="NI188" s="52">
        <v>0</v>
      </c>
      <c r="NJ188" s="52">
        <v>0</v>
      </c>
      <c r="NK188" s="52">
        <v>0</v>
      </c>
      <c r="NL188" s="52">
        <v>0</v>
      </c>
      <c r="NM188" s="52">
        <v>0</v>
      </c>
      <c r="NN188" s="52">
        <v>0</v>
      </c>
      <c r="NO188" s="198">
        <f t="shared" si="146"/>
        <v>0</v>
      </c>
      <c r="NP188" s="198">
        <f t="shared" si="147"/>
        <v>0</v>
      </c>
      <c r="NQ188" s="198">
        <f t="shared" si="148"/>
        <v>0</v>
      </c>
      <c r="NR188" s="198">
        <f t="shared" si="149"/>
        <v>0</v>
      </c>
      <c r="NS188" s="198">
        <f t="shared" si="150"/>
        <v>0</v>
      </c>
      <c r="NT188" s="198">
        <v>0</v>
      </c>
      <c r="NU188" s="198">
        <v>0</v>
      </c>
      <c r="NV188" s="198">
        <v>0</v>
      </c>
      <c r="NW188" s="198">
        <v>0</v>
      </c>
      <c r="NX188" s="198">
        <v>0</v>
      </c>
      <c r="NY188" s="198">
        <v>0</v>
      </c>
      <c r="NZ188" s="198">
        <v>0</v>
      </c>
      <c r="OA188" s="198">
        <v>0</v>
      </c>
      <c r="OB188" s="198">
        <v>0</v>
      </c>
      <c r="OC188" s="198">
        <v>0</v>
      </c>
      <c r="OD188" s="198">
        <v>0</v>
      </c>
      <c r="OE188" s="198">
        <v>0</v>
      </c>
      <c r="OF188" s="198">
        <f>SUM(Tabelle2[[#This Row],[Jan 23 B EV]:[Mar 23 B EV]])</f>
        <v>0</v>
      </c>
      <c r="OG188" s="198">
        <f>SUM(Tabelle2[[#This Row],[Apr 23 B EV]:[Jun 23 B EV]])</f>
        <v>0</v>
      </c>
      <c r="OH188" s="198">
        <f>SUM(Tabelle2[[#This Row],[Jul 23 B EV]:[Sep 23 B EV]])</f>
        <v>0</v>
      </c>
      <c r="OI188" s="198">
        <f>SUM(Tabelle2[[#This Row],[Oct 23 B EV]:[Dec 23 B EV]])</f>
        <v>0</v>
      </c>
      <c r="OJ188" s="198">
        <f>SUM(Tabelle2[[#This Row],[Jan 23 B EV]:[Dec 23 B EV]])</f>
        <v>0</v>
      </c>
      <c r="OK188" s="68"/>
      <c r="OL188" s="68"/>
      <c r="OM188" s="43" t="s">
        <v>959</v>
      </c>
      <c r="ON188" s="43" t="s">
        <v>975</v>
      </c>
      <c r="OO188" s="43">
        <v>0</v>
      </c>
      <c r="OP188" s="43">
        <v>0</v>
      </c>
      <c r="OQ188" s="68"/>
      <c r="OR188" s="68"/>
      <c r="OS188" s="68"/>
      <c r="OT188" s="68"/>
      <c r="OU188" s="68"/>
      <c r="OV188" s="68"/>
      <c r="OW188" s="68"/>
      <c r="OX188" s="198">
        <v>0</v>
      </c>
      <c r="OY188" s="198">
        <v>0</v>
      </c>
      <c r="OZ188" s="198">
        <v>0</v>
      </c>
      <c r="PA188" s="198">
        <v>0</v>
      </c>
      <c r="PB188" s="353">
        <v>0</v>
      </c>
      <c r="PC188" s="49" t="s">
        <v>57</v>
      </c>
      <c r="PD188" s="341" t="s">
        <v>162</v>
      </c>
      <c r="PE188" s="3" t="s">
        <v>159</v>
      </c>
      <c r="PF188" s="221" t="s">
        <v>170</v>
      </c>
      <c r="PG188" s="342">
        <v>0</v>
      </c>
      <c r="PH188" s="221">
        <v>0</v>
      </c>
      <c r="PI188" s="30">
        <v>1</v>
      </c>
      <c r="PJ188" s="30" t="s">
        <v>170</v>
      </c>
      <c r="PK188" s="30">
        <v>0</v>
      </c>
      <c r="PL188" s="30"/>
      <c r="PM188" s="334"/>
      <c r="PN188" s="341" t="s">
        <v>980</v>
      </c>
      <c r="PO188" s="334" t="s">
        <v>43</v>
      </c>
      <c r="PP188" s="200">
        <v>1565.1005573122095</v>
      </c>
      <c r="PQ188" s="56">
        <v>1399.8594792216134</v>
      </c>
      <c r="PR188" s="56">
        <v>1505.8500324776508</v>
      </c>
      <c r="PS188" s="56">
        <v>1413.0627359755019</v>
      </c>
      <c r="PT188" s="200">
        <v>1148.5212668120259</v>
      </c>
      <c r="PU188" s="200">
        <v>1207.4862538513455</v>
      </c>
      <c r="PV188" s="200">
        <v>1959.8980263157889</v>
      </c>
      <c r="PW188" s="200">
        <v>1949.0700624881274</v>
      </c>
      <c r="PX188" s="200" t="e">
        <f>IF($PI188=1,SUMIF(#REF!,$PF188,#REF!),SUMIF(#REF!,$PJ188,#REF!))</f>
        <v>#REF!</v>
      </c>
      <c r="PY188" s="200" t="e">
        <f>IF($PI188=1,SUMIF(#REF!,$PF188,#REF!),SUMIF(#REF!,$PJ188,#REF!))</f>
        <v>#REF!</v>
      </c>
      <c r="PZ188" s="200" t="e">
        <f>IF($PI188=1,SUMIF(#REF!,$PF188,#REF!),SUMIF(#REF!,$PJ188,#REF!))</f>
        <v>#REF!</v>
      </c>
      <c r="QA188" s="200" t="e">
        <f>IF($PI188=1,SUMIF(#REF!,$PF188,#REF!),SUMIF(#REF!,$PJ188,#REF!))</f>
        <v>#REF!</v>
      </c>
      <c r="QB188" s="200" t="e">
        <f>IF($PI188=1,SUMIF(#REF!,$PF188,#REF!),SUMIF(#REF!,$PJ188,#REF!))</f>
        <v>#REF!</v>
      </c>
      <c r="QC188" s="200" t="e">
        <f>IF($PI188=1,SUMIF(#REF!,$PF188,#REF!),SUMIF(#REF!,$PJ188,#REF!))</f>
        <v>#REF!</v>
      </c>
      <c r="QD188" s="57">
        <f t="shared" si="143"/>
        <v>0.52074772627044008</v>
      </c>
      <c r="QE188" s="57">
        <f t="shared" si="144"/>
        <v>0.56017621208168611</v>
      </c>
      <c r="QF188" s="57">
        <f t="shared" si="138"/>
        <v>0.52565933778288676</v>
      </c>
      <c r="QG188" s="57">
        <f t="shared" si="145"/>
        <v>0.42724991125407363</v>
      </c>
      <c r="QH188" s="57">
        <f t="shared" si="131"/>
        <v>0.44918488643270055</v>
      </c>
      <c r="QI188" s="57">
        <f t="shared" si="132"/>
        <v>0.72908206578947354</v>
      </c>
      <c r="QJ188" s="57">
        <f>IF(Tabelle2[[#This Row],[Index and Premium Usage]]=1,($AW188*(1+$AZ188))*(PW188*(1+$PG188)+$PH188)/1000,($AW188*(1+$AZ188))*(PW188*(1+$PG188)+$PK188)/1000)</f>
        <v>0.72505406324558341</v>
      </c>
      <c r="QK188" s="57" t="e">
        <f>IF($PI188=1,($AW188*(1+$AY188))*(PX188*(1+$PG188)+$PH188)/1000,($AW188*(1+$AZ188))*(PX188*(1+$PG188)+$PK188+Tabelle2[[#This Row],[Premium VW 2023]])/1000)</f>
        <v>#REF!</v>
      </c>
      <c r="QL188" s="57" t="e">
        <f t="shared" si="133"/>
        <v>#REF!</v>
      </c>
      <c r="QM188" s="57" t="e">
        <f t="shared" si="134"/>
        <v>#REF!</v>
      </c>
      <c r="QN188" s="57" t="e">
        <f t="shared" si="135"/>
        <v>#REF!</v>
      </c>
      <c r="QO188" s="57" t="e">
        <f t="shared" si="136"/>
        <v>#REF!</v>
      </c>
      <c r="QP188" s="57" t="e">
        <f t="shared" si="137"/>
        <v>#REF!</v>
      </c>
    </row>
    <row r="189" spans="1:458" ht="15" customHeight="1">
      <c r="A189" s="94" t="s">
        <v>914</v>
      </c>
      <c r="B189" s="94" t="s">
        <v>87</v>
      </c>
      <c r="C189" s="94" t="s">
        <v>1553</v>
      </c>
      <c r="D189" s="2" t="s">
        <v>108</v>
      </c>
      <c r="E189" s="173" t="s">
        <v>304</v>
      </c>
      <c r="F189" s="2" t="s">
        <v>304</v>
      </c>
      <c r="G189" s="2" t="s">
        <v>304</v>
      </c>
      <c r="H189" s="2" t="s">
        <v>1557</v>
      </c>
      <c r="I189" s="188" t="s">
        <v>102</v>
      </c>
      <c r="J189" s="2" t="s">
        <v>367</v>
      </c>
      <c r="K189" s="94" t="s">
        <v>41</v>
      </c>
      <c r="L189" s="94" t="s">
        <v>1137</v>
      </c>
      <c r="M189" s="2" t="s">
        <v>618</v>
      </c>
      <c r="N189" s="64"/>
      <c r="O189" s="64"/>
      <c r="P189" s="65"/>
      <c r="Q189" s="2"/>
      <c r="R189" s="63"/>
      <c r="S189" s="63"/>
      <c r="T189" s="94" t="s">
        <v>1282</v>
      </c>
      <c r="U189" s="63" t="s">
        <v>38</v>
      </c>
      <c r="V189" s="63"/>
      <c r="W189" s="63"/>
      <c r="X189" s="94"/>
      <c r="Y189" s="63" t="s">
        <v>235</v>
      </c>
      <c r="Z189" s="94" t="s">
        <v>261</v>
      </c>
      <c r="AA189" s="69" t="s">
        <v>619</v>
      </c>
      <c r="AB189" s="64"/>
      <c r="AC189" s="64"/>
      <c r="AD189" s="63"/>
      <c r="AE189" s="63"/>
      <c r="AF189" s="63" t="s">
        <v>119</v>
      </c>
      <c r="AG189" s="2"/>
      <c r="AH189" s="2"/>
      <c r="AI189" s="2"/>
      <c r="AJ189" s="63" t="s">
        <v>120</v>
      </c>
      <c r="AK189" s="66"/>
      <c r="AL189" s="67"/>
      <c r="AM189" s="67"/>
      <c r="AN189" s="67"/>
      <c r="AO189" s="67"/>
      <c r="AP189" s="67">
        <v>1</v>
      </c>
      <c r="AQ189" s="33"/>
      <c r="AR189" s="37">
        <v>1.575</v>
      </c>
      <c r="AS189" s="67">
        <v>1.575</v>
      </c>
      <c r="AT189" s="67">
        <v>1.575</v>
      </c>
      <c r="AU189" s="67">
        <v>1.575</v>
      </c>
      <c r="AV189" s="67">
        <v>1.575</v>
      </c>
      <c r="AW189" s="33">
        <v>1.575</v>
      </c>
      <c r="AX189" s="193"/>
      <c r="AY189" s="36">
        <v>0</v>
      </c>
      <c r="AZ189" s="36">
        <v>0</v>
      </c>
      <c r="BA189" s="97">
        <v>0</v>
      </c>
      <c r="BB189" s="97">
        <v>0</v>
      </c>
      <c r="BC189" s="97">
        <v>0</v>
      </c>
      <c r="BD189" s="97">
        <v>0</v>
      </c>
      <c r="BE189" s="133">
        <v>0</v>
      </c>
      <c r="BF189" s="133">
        <v>0</v>
      </c>
      <c r="BG189" s="133">
        <v>0</v>
      </c>
      <c r="BH189" s="133">
        <v>0</v>
      </c>
      <c r="BI189" s="133">
        <v>0</v>
      </c>
      <c r="BJ189" s="133">
        <v>0</v>
      </c>
      <c r="BK189" s="133">
        <v>0</v>
      </c>
      <c r="BL189" s="133">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5">
        <f>SUM(Tabelle2[[#This Row],[Jan 22 CF]:[Mar 22 CF]])</f>
        <v>0</v>
      </c>
      <c r="CL189" s="95">
        <f>SUM(Tabelle2[[#This Row],[Apr 22 CF]:[Jun 22 CF]])</f>
        <v>0</v>
      </c>
      <c r="CM189" s="95">
        <f>SUM(Tabelle2[[#This Row],[Jul 22 CF]:[Sep 22 CF]])</f>
        <v>0</v>
      </c>
      <c r="CN189" s="95">
        <f>SUM(Tabelle2[[#This Row],[Oct 22 CF]:[Dec 22 CF]])</f>
        <v>0</v>
      </c>
      <c r="CO189" s="95">
        <f>SUM(Tabelle2[[#This Row],[Jan 23 CF]:[Mar 23 CF]])</f>
        <v>0</v>
      </c>
      <c r="CP189" s="95">
        <f>SUM(Tabelle2[[#This Row],[Apr 23 CF]:[Jun 23 CF]])</f>
        <v>0</v>
      </c>
      <c r="CQ189" s="95">
        <f>SUM(Tabelle2[[#This Row],[Jul 23 CF]:[Sep 23 CF]])</f>
        <v>0</v>
      </c>
      <c r="CR189" s="95">
        <f>SUM(Tabelle2[[#This Row],[Oct 23 CF]:[Dec 23 CF]])</f>
        <v>0</v>
      </c>
      <c r="CS189" s="95">
        <f>SUM(Tabelle2[[#This Row],[Jan 24 CF]:[Mar 24 CF]])</f>
        <v>0</v>
      </c>
      <c r="CT189" s="95">
        <f>SUM(Tabelle2[[#This Row],[Apr 24 CF]:[Jun 24 CF]])</f>
        <v>0</v>
      </c>
      <c r="CU189" s="95">
        <f>SUM(Tabelle2[[#This Row],[Jul 24 CF]:[Sep 24 CF]])</f>
        <v>0</v>
      </c>
      <c r="CV189" s="95">
        <f>SUM(Tabelle2[[#This Row],[Oct 24 CF]:[Dec 24 CF]])</f>
        <v>0</v>
      </c>
      <c r="CW189" s="98">
        <v>0</v>
      </c>
      <c r="CX189" s="275">
        <v>0</v>
      </c>
      <c r="CY189" s="98">
        <v>0</v>
      </c>
      <c r="CZ189" s="52">
        <v>0</v>
      </c>
      <c r="DA189" s="52">
        <f>SUM(Tabelle2[[#This Row],[Jan 22 CF]:[Dec 22 CF]])</f>
        <v>0</v>
      </c>
      <c r="DB189" s="98">
        <f>SUM(Tabelle2[[#This Row],[Jan 23 CF]:[Dec 23 CF]])</f>
        <v>0</v>
      </c>
      <c r="DC189" s="98">
        <f>SUM(Tabelle2[[#This Row],[Jan 24 CF]:[Dec 24 CF]])</f>
        <v>0</v>
      </c>
      <c r="DD189" s="98">
        <v>0</v>
      </c>
      <c r="DE189" s="98">
        <v>0</v>
      </c>
      <c r="DF189" s="98">
        <v>0</v>
      </c>
      <c r="DG189" s="98">
        <v>0</v>
      </c>
      <c r="DH189" s="98">
        <v>0</v>
      </c>
      <c r="DI189" s="98">
        <v>0</v>
      </c>
      <c r="DJ189" s="98">
        <v>0</v>
      </c>
      <c r="DK189" s="98">
        <v>0</v>
      </c>
      <c r="DL189" s="98">
        <v>0</v>
      </c>
      <c r="DM189" s="98">
        <v>0</v>
      </c>
      <c r="DN189" s="95"/>
      <c r="DO189" s="95"/>
      <c r="DP189" s="226">
        <v>0.95</v>
      </c>
      <c r="DQ189" s="226">
        <v>0.92500000000000004</v>
      </c>
      <c r="DR189" s="226">
        <v>0.8</v>
      </c>
      <c r="DS189" s="226">
        <v>0.85</v>
      </c>
      <c r="DT189" s="226">
        <v>0.9</v>
      </c>
      <c r="DU189" s="226">
        <v>0.9</v>
      </c>
      <c r="DV189" s="226">
        <v>0.9</v>
      </c>
      <c r="DW189" s="226">
        <v>0.9</v>
      </c>
      <c r="DX189" s="226">
        <v>0.9</v>
      </c>
      <c r="DY189" s="226">
        <v>0.9</v>
      </c>
      <c r="DZ189" s="226">
        <v>0.9</v>
      </c>
      <c r="EA189" s="226">
        <v>0.88</v>
      </c>
      <c r="EB189" s="226">
        <v>0.9</v>
      </c>
      <c r="EC189" s="226">
        <v>0.93</v>
      </c>
      <c r="ED189" s="226">
        <v>0.93</v>
      </c>
      <c r="EE189" s="226">
        <v>0.9</v>
      </c>
      <c r="EF189" s="316">
        <v>0.9</v>
      </c>
      <c r="EG189" s="316">
        <v>0.9</v>
      </c>
      <c r="EH189" s="316">
        <v>0.9</v>
      </c>
      <c r="EI189" s="226">
        <v>0.95</v>
      </c>
      <c r="EJ189" s="226">
        <v>0.95</v>
      </c>
      <c r="EK189" s="226">
        <v>0.95</v>
      </c>
      <c r="EL189" s="226">
        <v>0.97499999999999998</v>
      </c>
      <c r="EM189" s="226">
        <v>0.95</v>
      </c>
      <c r="EN189" s="226">
        <v>0.9</v>
      </c>
      <c r="EO189" s="226">
        <v>0.9</v>
      </c>
      <c r="EP189" s="226">
        <v>0.9</v>
      </c>
      <c r="EQ189" s="226">
        <v>0.9</v>
      </c>
      <c r="ER189" s="226">
        <v>0.9</v>
      </c>
      <c r="ES189" s="226">
        <v>0.9</v>
      </c>
      <c r="ET189" s="226">
        <v>0.9</v>
      </c>
      <c r="EU189" s="226">
        <v>0.9</v>
      </c>
      <c r="EV189" s="226">
        <v>0.9</v>
      </c>
      <c r="EW189" s="226">
        <v>0.9</v>
      </c>
      <c r="EX189" s="226">
        <v>0.9</v>
      </c>
      <c r="EY189" s="226">
        <v>0.9</v>
      </c>
      <c r="EZ189" s="316">
        <v>0.9</v>
      </c>
      <c r="FA189" s="226">
        <v>0.9</v>
      </c>
      <c r="FB189" s="226">
        <v>0.85</v>
      </c>
      <c r="FC189" s="226">
        <v>0.85</v>
      </c>
      <c r="FD189" s="226">
        <v>0.85</v>
      </c>
      <c r="FE189" s="226">
        <v>0.85</v>
      </c>
      <c r="FF189" s="226">
        <v>0.85</v>
      </c>
      <c r="FG189" s="226">
        <v>0.85</v>
      </c>
      <c r="FH189" s="226">
        <v>0.85</v>
      </c>
      <c r="FI189" s="226">
        <v>0.85</v>
      </c>
      <c r="FJ189" s="226">
        <v>0.85</v>
      </c>
      <c r="FK189" s="226">
        <v>0.85</v>
      </c>
      <c r="FL189" s="226">
        <v>0.85</v>
      </c>
      <c r="FM189" s="195">
        <f t="shared" si="158"/>
        <v>0</v>
      </c>
      <c r="FN189" s="195">
        <f t="shared" si="159"/>
        <v>0</v>
      </c>
      <c r="FO189" s="195">
        <f t="shared" si="160"/>
        <v>0</v>
      </c>
      <c r="FP189" s="195">
        <f t="shared" si="161"/>
        <v>0</v>
      </c>
      <c r="FQ189" s="195">
        <f t="shared" si="162"/>
        <v>0</v>
      </c>
      <c r="FR189" s="195">
        <f t="shared" si="163"/>
        <v>0</v>
      </c>
      <c r="FS189" s="195">
        <f t="shared" si="164"/>
        <v>0</v>
      </c>
      <c r="FT189" s="95">
        <f t="shared" si="165"/>
        <v>0</v>
      </c>
      <c r="FU189" s="95">
        <f t="shared" si="166"/>
        <v>0</v>
      </c>
      <c r="FV189" s="95">
        <f t="shared" si="167"/>
        <v>0</v>
      </c>
      <c r="FW189" s="95">
        <f t="shared" si="168"/>
        <v>0</v>
      </c>
      <c r="FX189" s="95">
        <f t="shared" si="169"/>
        <v>0</v>
      </c>
      <c r="FY189" s="95">
        <f t="shared" si="170"/>
        <v>0</v>
      </c>
      <c r="FZ189" s="95">
        <f t="shared" si="171"/>
        <v>0</v>
      </c>
      <c r="GA189" s="95">
        <f t="shared" si="151"/>
        <v>0</v>
      </c>
      <c r="GB189" s="95">
        <f t="shared" si="152"/>
        <v>0</v>
      </c>
      <c r="GC189" s="95">
        <f t="shared" si="153"/>
        <v>0</v>
      </c>
      <c r="GD189" s="95">
        <f t="shared" si="154"/>
        <v>0</v>
      </c>
      <c r="GE189" s="95">
        <f t="shared" si="155"/>
        <v>0</v>
      </c>
      <c r="GF189" s="95">
        <f t="shared" si="156"/>
        <v>0</v>
      </c>
      <c r="GG189" s="95">
        <f t="shared" si="157"/>
        <v>0</v>
      </c>
      <c r="GH189" s="95">
        <f t="shared" si="172"/>
        <v>0</v>
      </c>
      <c r="GI189" s="95">
        <f>BW189*Tabelle2[[#This Row],[Nov 2023 AF]]</f>
        <v>0</v>
      </c>
      <c r="GJ189" s="95">
        <f>BX189*Tabelle2[[#This Row],[Dec 2023 AF]]</f>
        <v>0</v>
      </c>
      <c r="GK189" s="95">
        <f>BY189*Tabelle2[[#This Row],[Jan 2024 AF]]</f>
        <v>0</v>
      </c>
      <c r="GL189" s="95">
        <f>BZ189*Tabelle2[[#This Row],[Feb 2024 AF]]</f>
        <v>0</v>
      </c>
      <c r="GM189" s="95">
        <f>CA189*Tabelle2[[#This Row],[Mar 2024 AF]]</f>
        <v>0</v>
      </c>
      <c r="GN189" s="95">
        <f>CB189*Tabelle2[[#This Row],[Apr 2024 AF]]</f>
        <v>0</v>
      </c>
      <c r="GO189" s="95">
        <f>CC189*Tabelle2[[#This Row],[May 2024 AF]]</f>
        <v>0</v>
      </c>
      <c r="GP189" s="95">
        <f>CD189*Tabelle2[[#This Row],[Jun 2024 AF]]</f>
        <v>0</v>
      </c>
      <c r="GQ189" s="95">
        <f>CE189*Tabelle2[[#This Row],[Jul 2024 AF]]</f>
        <v>0</v>
      </c>
      <c r="GR189" s="95">
        <f>CF189*Tabelle2[[#This Row],[Aug 2024 AF]]</f>
        <v>0</v>
      </c>
      <c r="GS189" s="95">
        <f>CG189*Tabelle2[[#This Row],[Sep 2024 AF]]</f>
        <v>0</v>
      </c>
      <c r="GT189" s="95">
        <f>CH189*Tabelle2[[#This Row],[Oct 2024 AF]]</f>
        <v>0</v>
      </c>
      <c r="GU189" s="95">
        <f>CI189*Tabelle2[[#This Row],[Nov 2024 AF]]</f>
        <v>0</v>
      </c>
      <c r="GV189" s="95">
        <f>CJ189*Tabelle2[[#This Row],[Dec 2024 AF]]</f>
        <v>0</v>
      </c>
      <c r="GW189" s="95">
        <f>SUM(Tabelle2[[#This Row],[Jan 22 NF]:[Mar 22 NF]])</f>
        <v>0</v>
      </c>
      <c r="GX189" s="95">
        <f>SUM(Tabelle2[[#This Row],[Apr 22 NF]:[Jun 22 NF]])</f>
        <v>0</v>
      </c>
      <c r="GY189" s="95">
        <f>SUM(Tabelle2[[#This Row],[Jul 22 NF]:[Sep 22 NF]])</f>
        <v>0</v>
      </c>
      <c r="GZ189" s="95">
        <f>SUM(Tabelle2[[#This Row],[Oct 22 NF]:[Dec 22 NF]])</f>
        <v>0</v>
      </c>
      <c r="HA189" s="98">
        <f>SUM(Tabelle2[[#This Row],[Jan 23 NF]:[Mar 23 NF]])</f>
        <v>0</v>
      </c>
      <c r="HB189" s="98">
        <f>SUM(Tabelle2[[#This Row],[Apr 23 NF]:[Jun 23 NF]])</f>
        <v>0</v>
      </c>
      <c r="HC189" s="98">
        <f>SUM(Tabelle2[[#This Row],[Jul 23 NF]:[Sep 23 NF]])</f>
        <v>0</v>
      </c>
      <c r="HD189" s="98">
        <f>SUM(Tabelle2[[#This Row],[Oct 23 NF]:[Dec 23 NF]])</f>
        <v>0</v>
      </c>
      <c r="HE189" s="95">
        <f>SUM(Tabelle2[[#This Row],[Jan 24 NF]:[Mar 24 NF]])</f>
        <v>0</v>
      </c>
      <c r="HF189" s="98">
        <f>SUM(Tabelle2[[#This Row],[Apr 24 NF]:[Jun 24 NF]])</f>
        <v>0</v>
      </c>
      <c r="HG189" s="98">
        <f>SUM(Tabelle2[[#This Row],[Jul 24 NF]:[Sep 24 NF]])</f>
        <v>0</v>
      </c>
      <c r="HH189" s="98">
        <f>SUM(Tabelle2[[#This Row],[Oct 24 NF]:[Dec 24 NF]])</f>
        <v>0</v>
      </c>
      <c r="HI189" s="95">
        <v>0</v>
      </c>
      <c r="HJ189" s="95">
        <v>0</v>
      </c>
      <c r="HK189" s="95">
        <v>0</v>
      </c>
      <c r="HL189" s="95">
        <v>0</v>
      </c>
      <c r="HM189" s="95">
        <v>0</v>
      </c>
      <c r="HN189" s="95">
        <v>0</v>
      </c>
      <c r="HO189" s="95">
        <v>0</v>
      </c>
      <c r="HP189" s="95">
        <v>0</v>
      </c>
      <c r="HQ189" s="95">
        <v>0</v>
      </c>
      <c r="HR189" s="95">
        <v>0</v>
      </c>
      <c r="HS189" s="95">
        <v>0</v>
      </c>
      <c r="HT189" s="95">
        <v>0</v>
      </c>
      <c r="HU189" s="95">
        <v>0</v>
      </c>
      <c r="HV189" s="98">
        <v>0</v>
      </c>
      <c r="HW189" s="98">
        <v>0</v>
      </c>
      <c r="HX189" s="98">
        <v>0</v>
      </c>
      <c r="HY189" s="98">
        <v>0</v>
      </c>
      <c r="HZ189" s="98">
        <f>SUM(Tabelle2[[#This Row],[Jan 22 NF]:[Dec 22 NF]])</f>
        <v>0</v>
      </c>
      <c r="IA189" s="98">
        <f>SUM(Tabelle2[[#This Row],[Jan 23 NF]:[Dec 23 NF]])</f>
        <v>0</v>
      </c>
      <c r="IB189" s="98">
        <f>SUM(Tabelle2[[#This Row],[Jan 24 NF]:[Dec 24 NF]])</f>
        <v>0</v>
      </c>
      <c r="IC189" s="98">
        <f>IFERROR(Tabelle2[[#This Row],[2025 CF]]*Tabelle2[[#This Row],[2025 AF]],0)</f>
        <v>0</v>
      </c>
      <c r="ID189" s="98">
        <f>IFERROR(Tabelle2[[#This Row],[2026 CF]]*Tabelle2[[#This Row],[2026 AF]],0)</f>
        <v>0</v>
      </c>
      <c r="IE189" s="98">
        <f>IFERROR(Tabelle2[[#This Row],[2027 CF]]*Tabelle2[[#This Row],[2027 AF]],0)</f>
        <v>0</v>
      </c>
      <c r="IF189" s="98">
        <f>IFERROR(Tabelle2[[#This Row],[2028 CF]]*Tabelle2[[#This Row],[2028 AF]],0)</f>
        <v>0</v>
      </c>
      <c r="IG189" s="98">
        <f>IFERROR(Tabelle2[[#This Row],[2029 CF]]*Tabelle2[[#This Row],[2029 AF]],0)</f>
        <v>0</v>
      </c>
      <c r="IH189" s="98">
        <f>IFERROR(Tabelle2[[#This Row],[2030 CF]]*Tabelle2[[#This Row],[2030 AF]],0)</f>
        <v>0</v>
      </c>
      <c r="II189" s="98">
        <f>IFERROR(Tabelle2[[#This Row],[2031 CF]]*Tabelle2[[#This Row],[2031 AF]],0)</f>
        <v>0</v>
      </c>
      <c r="IJ189" s="98">
        <f>IFERROR(Tabelle2[[#This Row],[2032 CF]]*Tabelle2[[#This Row],[2032 AF]],0)</f>
        <v>0</v>
      </c>
      <c r="IK189" s="98">
        <f>IFERROR(Tabelle2[[#This Row],[2033 CF]]*Tabelle2[[#This Row],[2033 AF]],0)</f>
        <v>0</v>
      </c>
      <c r="IL189" s="98">
        <f>IFERROR(Tabelle2[[#This Row],[2034 CF]]*Tabelle2[[#This Row],[2034 AF]],0)</f>
        <v>0</v>
      </c>
      <c r="IM189" s="98">
        <f>IFERROR(Tabelle2[[#This Row],[2035 CF]]*Tabelle2[[#This Row],[2035 AF]],0)</f>
        <v>0</v>
      </c>
      <c r="IN189" s="51">
        <v>0</v>
      </c>
      <c r="IO189" s="51">
        <v>0</v>
      </c>
      <c r="IP189" s="51">
        <v>0</v>
      </c>
      <c r="IQ189" s="51">
        <v>0</v>
      </c>
      <c r="IR189" s="51">
        <v>0</v>
      </c>
      <c r="IS189" s="51">
        <v>0</v>
      </c>
      <c r="IT189" s="51">
        <v>0</v>
      </c>
      <c r="IU189" s="51">
        <v>0</v>
      </c>
      <c r="IV189" s="51">
        <v>0</v>
      </c>
      <c r="IW189" s="51">
        <v>0</v>
      </c>
      <c r="IX189" s="51">
        <v>0</v>
      </c>
      <c r="IY189" s="51">
        <v>0</v>
      </c>
      <c r="IZ189" s="199">
        <v>0</v>
      </c>
      <c r="JA189" s="199">
        <v>0</v>
      </c>
      <c r="JB189" s="199">
        <v>0</v>
      </c>
      <c r="JC189" s="199">
        <v>0</v>
      </c>
      <c r="JD189" s="199">
        <v>0</v>
      </c>
      <c r="JE189" s="196">
        <v>0</v>
      </c>
      <c r="JF189" s="196">
        <v>0</v>
      </c>
      <c r="JG189" s="196">
        <v>0</v>
      </c>
      <c r="JH189" s="196">
        <v>0</v>
      </c>
      <c r="JI189" s="196">
        <v>0</v>
      </c>
      <c r="JJ189" s="196">
        <v>0</v>
      </c>
      <c r="JK189" s="196">
        <v>0</v>
      </c>
      <c r="JL189" s="196">
        <v>0</v>
      </c>
      <c r="JM189" s="196">
        <v>0</v>
      </c>
      <c r="JN189" s="196">
        <v>0</v>
      </c>
      <c r="JO189" s="196">
        <v>0</v>
      </c>
      <c r="JP189" s="196">
        <v>0</v>
      </c>
      <c r="JQ189" s="196">
        <f>SUM(Tabelle2[[#This Row],[Jan-23B]:[Mar-23B]])</f>
        <v>0</v>
      </c>
      <c r="JR189" s="196">
        <f>SUM(Tabelle2[[#This Row],[Apr-23B]:[Jun-23B]])</f>
        <v>0</v>
      </c>
      <c r="JS189" s="196">
        <f>SUM(Tabelle2[[#This Row],[Jul-23B]:[Sep-23B]])</f>
        <v>0</v>
      </c>
      <c r="JT189" s="196">
        <f>SUM(Tabelle2[[#This Row],[Oct-23B]:[Dec-23B]])</f>
        <v>0</v>
      </c>
      <c r="JU189" s="196">
        <f>SUM(Tabelle2[[#This Row],[1Q23 B1]:[4Q23 B]])</f>
        <v>0</v>
      </c>
      <c r="JV189" s="196">
        <v>0</v>
      </c>
      <c r="JW189" s="196">
        <v>0</v>
      </c>
      <c r="JX189" s="196">
        <v>0</v>
      </c>
      <c r="JY189" s="196">
        <v>0</v>
      </c>
      <c r="JZ189" s="196">
        <v>0</v>
      </c>
      <c r="KA189" s="196">
        <v>0</v>
      </c>
      <c r="KB189" s="196">
        <v>0</v>
      </c>
      <c r="KC189" s="196">
        <v>0</v>
      </c>
      <c r="KD189" s="196">
        <v>0</v>
      </c>
      <c r="KE189" s="196">
        <v>0</v>
      </c>
      <c r="KF189" s="196" t="str">
        <f>IF(SUM(Tabelle2[[#This Row],[2018 NF]:[2028 NF]],Tabelle2[[#This Row],[2023 B]])&gt;0,"yes","no")</f>
        <v>no</v>
      </c>
      <c r="KG189" s="196">
        <f>IFERROR(INDEX(Tabelle2[[#Headers],[2005 NF]:[2034 NF]],MATCH(TRUE,INDEX(Tabelle2[[#This Row],[2005 NF]:[2034 NF]]&gt;1000,),0)),0)</f>
        <v>0</v>
      </c>
      <c r="KH189" s="196">
        <f>IFERROR(LOOKUP(2,1/(Tabelle2[[#This Row],[2005 NF]:[2035 NF]]&gt;1000),Tabelle2[[#Headers],[2005 NF]:[2035 NF]]),0)</f>
        <v>0</v>
      </c>
      <c r="KI189" s="196">
        <f>SUM(Tabelle2[[#This Row],[Jan 23 NF]:[Mar 23 NF]])</f>
        <v>0</v>
      </c>
      <c r="KJ189" s="196">
        <f>SUM(Tabelle2[[#This Row],[Jan-23B]:[Mar-23B]])</f>
        <v>0</v>
      </c>
      <c r="KK189" s="52">
        <v>0</v>
      </c>
      <c r="KL189" s="52">
        <v>0</v>
      </c>
      <c r="KM189" s="52">
        <v>0</v>
      </c>
      <c r="KN189" s="52">
        <v>0</v>
      </c>
      <c r="KO189" s="52">
        <v>0</v>
      </c>
      <c r="KP189" s="52">
        <v>0</v>
      </c>
      <c r="KQ189" s="52">
        <v>0</v>
      </c>
      <c r="KR189" s="52">
        <v>0</v>
      </c>
      <c r="KS189" s="52">
        <v>0</v>
      </c>
      <c r="KT189" s="52">
        <v>0</v>
      </c>
      <c r="KU189" s="52">
        <v>0</v>
      </c>
      <c r="KV189" s="52">
        <v>0</v>
      </c>
      <c r="KW189" s="52">
        <v>0</v>
      </c>
      <c r="KX189" s="52">
        <v>0</v>
      </c>
      <c r="KY189" s="52">
        <v>0</v>
      </c>
      <c r="KZ189" s="52">
        <v>0</v>
      </c>
      <c r="LA189" s="52" t="e">
        <f>$AV189*2.204623/#REF!*$AP189*Tabelle2[[#This Row],[May 23 NF]]</f>
        <v>#REF!</v>
      </c>
      <c r="LB189" s="52" t="e">
        <f>$AV189*2.204623/#REF!*$AP189*Tabelle2[[#This Row],[Jun 23 NF]]</f>
        <v>#REF!</v>
      </c>
      <c r="LC189" s="52" t="e">
        <f>$AV189*2.204623/#REF!*$AP189*Tabelle2[[#This Row],[Jul 23 NF]]</f>
        <v>#REF!</v>
      </c>
      <c r="LD189" s="52" t="e">
        <f>$AV189*2.204623/#REF!*$AP189*Tabelle2[[#This Row],[Aug 23 NF]]</f>
        <v>#REF!</v>
      </c>
      <c r="LE189" s="52" t="e">
        <f>$AV189*2.204623/#REF!*$AP189*Tabelle2[[#This Row],[Sep 23 NF]]</f>
        <v>#REF!</v>
      </c>
      <c r="LF189" s="52" t="e">
        <f>$AV189*2.204623/#REF!*$AP189*Tabelle2[[#This Row],[Oct 23 NF]]</f>
        <v>#REF!</v>
      </c>
      <c r="LG189" s="52" t="e">
        <f>$AV189*2.204623/#REF!*$AP189*Tabelle2[[#This Row],[Nov 23 NF]]</f>
        <v>#REF!</v>
      </c>
      <c r="LH189" s="52" t="e">
        <f>$AV189*2.204623/#REF!*$AP189*Tabelle2[[#This Row],[Dec 23 NF]]</f>
        <v>#REF!</v>
      </c>
      <c r="LI189" s="52" t="e">
        <f>$AV189*2.204623/#REF!*$AP189*Tabelle2[[#This Row],[Jan 24 NF]]</f>
        <v>#REF!</v>
      </c>
      <c r="LJ189" s="52" t="e">
        <f>$AV189*2.204623/#REF!*$AP189*Tabelle2[[#This Row],[Feb 24 NF]]</f>
        <v>#REF!</v>
      </c>
      <c r="LK189" s="52" t="e">
        <f>$AV189*2.204623/#REF!*$AP189*Tabelle2[[#This Row],[Mar 24 NF]]</f>
        <v>#REF!</v>
      </c>
      <c r="LL189" s="52" t="e">
        <f>$AV189*2.204623/#REF!*$AP189*Tabelle2[[#This Row],[Apr 24 NF]]</f>
        <v>#REF!</v>
      </c>
      <c r="LM189" s="52" t="e">
        <f>$AV189*2.204623/#REF!*$AP189*Tabelle2[[#This Row],[May 24 NF]]</f>
        <v>#REF!</v>
      </c>
      <c r="LN189" s="52" t="e">
        <f>$AV189*2.204623/#REF!*$AP189*Tabelle2[[#This Row],[Jun 24 NF]]</f>
        <v>#REF!</v>
      </c>
      <c r="LO189" s="52" t="e">
        <f>$AV189*2.204623/#REF!*$AP189*Tabelle2[[#This Row],[Jul 24 NF]]</f>
        <v>#REF!</v>
      </c>
      <c r="LP189" s="52" t="e">
        <f>$AV189*2.204623/#REF!*$AP189*Tabelle2[[#This Row],[Aug 24 NF]]</f>
        <v>#REF!</v>
      </c>
      <c r="LQ189" s="52" t="e">
        <f>$AV189*2.204623/#REF!*$AP189*Tabelle2[[#This Row],[Sep 24 NF]]</f>
        <v>#REF!</v>
      </c>
      <c r="LR189" s="52" t="e">
        <f>$AV189*2.204623/#REF!*$AP189*Tabelle2[[#This Row],[Oct 24 NF]]</f>
        <v>#REF!</v>
      </c>
      <c r="LS189" s="52" t="e">
        <f>$AV189*2.204623/#REF!*$AP189*Tabelle2[[#This Row],[Nov 24 NF]]</f>
        <v>#REF!</v>
      </c>
      <c r="LT189" s="52" t="e">
        <f>$AV189*2.204623/#REF!*$AP189*Tabelle2[[#This Row],[Dec 24 NF]]</f>
        <v>#REF!</v>
      </c>
      <c r="LU189" s="198">
        <f>SUM(Tabelle2[[#This Row],[Jan 22 EV]:[Mar 22 EV]])</f>
        <v>0</v>
      </c>
      <c r="LV189" s="198">
        <f>SUM(Tabelle2[[#This Row],[Apr 22 EV]:[Jun 22 EV]])</f>
        <v>0</v>
      </c>
      <c r="LW189" s="198">
        <f>SUM(Tabelle2[[#This Row],[Jul 22 EV]:[Sep 22 EV]])</f>
        <v>0</v>
      </c>
      <c r="LX189" s="198">
        <f>SUM(Tabelle2[[#This Row],[Oct 22 EV]:[Dec 22 EV]])</f>
        <v>0</v>
      </c>
      <c r="LY189" s="198">
        <f>SUM(Tabelle2[[#This Row],[Jan 23 EV]:[Mar 23 EV]])</f>
        <v>0</v>
      </c>
      <c r="LZ189" s="198" t="e">
        <f>SUM(Tabelle2[[#This Row],[Apr 23 EV]:[Jun 23 EV]])</f>
        <v>#REF!</v>
      </c>
      <c r="MA189" s="198" t="e">
        <f>SUM(Tabelle2[[#This Row],[Jul 23 EV]:[Sep 23 EV]])</f>
        <v>#REF!</v>
      </c>
      <c r="MB189" s="198" t="e">
        <f>SUM(Tabelle2[[#This Row],[Oct 23 EV]:[Dec 23 EV]])</f>
        <v>#REF!</v>
      </c>
      <c r="MC189" s="198" t="e">
        <f>SUM(Tabelle2[[#This Row],[Jan 24 EV]:[Mar 24 EV]])</f>
        <v>#REF!</v>
      </c>
      <c r="MD189" s="198" t="e">
        <f>SUM(Tabelle2[[#This Row],[Apr 24 EV]:[Jun 24 EV]])</f>
        <v>#REF!</v>
      </c>
      <c r="ME189" s="198" t="e">
        <f>SUM(Tabelle2[[#This Row],[Jul 24 EV]:[Sep 24 EV]])</f>
        <v>#REF!</v>
      </c>
      <c r="MF189" s="198" t="e">
        <f>SUM(Tabelle2[[#This Row],[Oct 24 EV]:[Dec 24 EV]])</f>
        <v>#REF!</v>
      </c>
      <c r="MG189" s="68">
        <v>0</v>
      </c>
      <c r="MH189" s="68">
        <v>0</v>
      </c>
      <c r="MI189" s="68">
        <v>0</v>
      </c>
      <c r="MJ189" s="68">
        <v>0</v>
      </c>
      <c r="MK189" s="68">
        <v>0</v>
      </c>
      <c r="ML189" s="68">
        <v>0</v>
      </c>
      <c r="MM189" s="68">
        <v>0</v>
      </c>
      <c r="MN189" s="68">
        <v>0</v>
      </c>
      <c r="MO189" s="68">
        <v>0</v>
      </c>
      <c r="MP189" s="98">
        <v>0</v>
      </c>
      <c r="MQ189" s="98" t="e">
        <f>$AS189*2.204623/#REF!*$AP189*HU189</f>
        <v>#REF!</v>
      </c>
      <c r="MR189" s="98" t="e">
        <f>$AT189*2.204623/#REF!*$AP189*HV189</f>
        <v>#REF!</v>
      </c>
      <c r="MS189" s="98">
        <v>0</v>
      </c>
      <c r="MT189" s="98">
        <v>0</v>
      </c>
      <c r="MU189" s="98">
        <v>0</v>
      </c>
      <c r="MV189" s="98">
        <f>SUM(Tabelle2[[#This Row],[Jan 22 EV]:[Dec 22 EV]])</f>
        <v>0</v>
      </c>
      <c r="MW189" s="98" t="e">
        <f>SUM(Tabelle2[[#This Row],[Jan 23 EV]:[Dec 23 EV]])</f>
        <v>#REF!</v>
      </c>
      <c r="MX189" s="98" t="e">
        <f>SUM(Tabelle2[[#This Row],[Jan 24 EV]:[Dec 24 EV]])</f>
        <v>#REF!</v>
      </c>
      <c r="MY189" s="98">
        <f t="shared" si="139"/>
        <v>0</v>
      </c>
      <c r="MZ189" s="98">
        <f t="shared" si="140"/>
        <v>0</v>
      </c>
      <c r="NA189" s="98">
        <f t="shared" si="141"/>
        <v>0</v>
      </c>
      <c r="NB189" s="98">
        <f t="shared" si="142"/>
        <v>0</v>
      </c>
      <c r="NC189" s="52">
        <v>0</v>
      </c>
      <c r="ND189" s="52">
        <v>0</v>
      </c>
      <c r="NE189" s="52">
        <v>0</v>
      </c>
      <c r="NF189" s="52">
        <v>0</v>
      </c>
      <c r="NG189" s="52">
        <v>0</v>
      </c>
      <c r="NH189" s="52">
        <v>0</v>
      </c>
      <c r="NI189" s="52">
        <v>0</v>
      </c>
      <c r="NJ189" s="52">
        <v>0</v>
      </c>
      <c r="NK189" s="52">
        <v>0</v>
      </c>
      <c r="NL189" s="52">
        <v>0</v>
      </c>
      <c r="NM189" s="52">
        <v>0</v>
      </c>
      <c r="NN189" s="52">
        <v>0</v>
      </c>
      <c r="NO189" s="198">
        <f t="shared" si="146"/>
        <v>0</v>
      </c>
      <c r="NP189" s="198">
        <f t="shared" si="147"/>
        <v>0</v>
      </c>
      <c r="NQ189" s="198">
        <f t="shared" si="148"/>
        <v>0</v>
      </c>
      <c r="NR189" s="198">
        <f t="shared" si="149"/>
        <v>0</v>
      </c>
      <c r="NS189" s="198">
        <f t="shared" si="150"/>
        <v>0</v>
      </c>
      <c r="NT189" s="198">
        <v>0</v>
      </c>
      <c r="NU189" s="198">
        <v>0</v>
      </c>
      <c r="NV189" s="198">
        <v>0</v>
      </c>
      <c r="NW189" s="198">
        <v>0</v>
      </c>
      <c r="NX189" s="198">
        <v>0</v>
      </c>
      <c r="NY189" s="198">
        <v>0</v>
      </c>
      <c r="NZ189" s="198">
        <v>0</v>
      </c>
      <c r="OA189" s="198">
        <v>0</v>
      </c>
      <c r="OB189" s="198">
        <v>0</v>
      </c>
      <c r="OC189" s="198">
        <v>0</v>
      </c>
      <c r="OD189" s="198">
        <v>0</v>
      </c>
      <c r="OE189" s="198">
        <v>0</v>
      </c>
      <c r="OF189" s="198">
        <f>SUM(Tabelle2[[#This Row],[Jan 23 B EV]:[Mar 23 B EV]])</f>
        <v>0</v>
      </c>
      <c r="OG189" s="198">
        <f>SUM(Tabelle2[[#This Row],[Apr 23 B EV]:[Jun 23 B EV]])</f>
        <v>0</v>
      </c>
      <c r="OH189" s="198">
        <f>SUM(Tabelle2[[#This Row],[Jul 23 B EV]:[Sep 23 B EV]])</f>
        <v>0</v>
      </c>
      <c r="OI189" s="198">
        <f>SUM(Tabelle2[[#This Row],[Oct 23 B EV]:[Dec 23 B EV]])</f>
        <v>0</v>
      </c>
      <c r="OJ189" s="198">
        <f>SUM(Tabelle2[[#This Row],[Jan 23 B EV]:[Dec 23 B EV]])</f>
        <v>0</v>
      </c>
      <c r="OK189" s="68"/>
      <c r="OL189" s="68"/>
      <c r="OM189" s="43" t="s">
        <v>959</v>
      </c>
      <c r="ON189" s="43" t="s">
        <v>975</v>
      </c>
      <c r="OO189" s="43">
        <v>0</v>
      </c>
      <c r="OP189" s="43">
        <v>0</v>
      </c>
      <c r="OQ189" s="68"/>
      <c r="OR189" s="68"/>
      <c r="OS189" s="68"/>
      <c r="OT189" s="68"/>
      <c r="OU189" s="68"/>
      <c r="OV189" s="68"/>
      <c r="OW189" s="68"/>
      <c r="OX189" s="198">
        <v>0</v>
      </c>
      <c r="OY189" s="198">
        <v>0</v>
      </c>
      <c r="OZ189" s="198">
        <v>0</v>
      </c>
      <c r="PA189" s="198">
        <v>0</v>
      </c>
      <c r="PB189" s="353">
        <v>0</v>
      </c>
      <c r="PC189" s="49" t="s">
        <v>57</v>
      </c>
      <c r="PD189" s="341" t="s">
        <v>162</v>
      </c>
      <c r="PE189" s="3" t="s">
        <v>159</v>
      </c>
      <c r="PF189" s="221" t="s">
        <v>170</v>
      </c>
      <c r="PG189" s="342">
        <v>0</v>
      </c>
      <c r="PH189" s="221">
        <v>0</v>
      </c>
      <c r="PI189" s="30">
        <v>1</v>
      </c>
      <c r="PJ189" s="30" t="s">
        <v>170</v>
      </c>
      <c r="PK189" s="30">
        <v>0</v>
      </c>
      <c r="PL189" s="30"/>
      <c r="PM189" s="334"/>
      <c r="PN189" s="341" t="s">
        <v>980</v>
      </c>
      <c r="PO189" s="334" t="s">
        <v>43</v>
      </c>
      <c r="PP189" s="200">
        <v>1565.1005573122095</v>
      </c>
      <c r="PQ189" s="56">
        <v>1399.8594792216134</v>
      </c>
      <c r="PR189" s="56">
        <v>1505.8500324776508</v>
      </c>
      <c r="PS189" s="56">
        <v>1413.0627359755019</v>
      </c>
      <c r="PT189" s="200">
        <v>1148.5212668120259</v>
      </c>
      <c r="PU189" s="200">
        <v>1207.4862538513455</v>
      </c>
      <c r="PV189" s="200">
        <v>1959.8980263157889</v>
      </c>
      <c r="PW189" s="200">
        <v>1949.0700624881274</v>
      </c>
      <c r="PX189" s="200" t="e">
        <f>IF($PI189=1,SUMIF(#REF!,$PF189,#REF!),SUMIF(#REF!,$PJ189,#REF!))</f>
        <v>#REF!</v>
      </c>
      <c r="PY189" s="200" t="e">
        <f>IF($PI189=1,SUMIF(#REF!,$PF189,#REF!),SUMIF(#REF!,$PJ189,#REF!))</f>
        <v>#REF!</v>
      </c>
      <c r="PZ189" s="200" t="e">
        <f>IF($PI189=1,SUMIF(#REF!,$PF189,#REF!),SUMIF(#REF!,$PJ189,#REF!))</f>
        <v>#REF!</v>
      </c>
      <c r="QA189" s="200" t="e">
        <f>IF($PI189=1,SUMIF(#REF!,$PF189,#REF!),SUMIF(#REF!,$PJ189,#REF!))</f>
        <v>#REF!</v>
      </c>
      <c r="QB189" s="200" t="e">
        <f>IF($PI189=1,SUMIF(#REF!,$PF189,#REF!),SUMIF(#REF!,$PJ189,#REF!))</f>
        <v>#REF!</v>
      </c>
      <c r="QC189" s="200" t="e">
        <f>IF($PI189=1,SUMIF(#REF!,$PF189,#REF!),SUMIF(#REF!,$PJ189,#REF!))</f>
        <v>#REF!</v>
      </c>
      <c r="QD189" s="57">
        <f t="shared" si="143"/>
        <v>2.2047786797740407</v>
      </c>
      <c r="QE189" s="57">
        <f t="shared" si="144"/>
        <v>2.3717138011522998</v>
      </c>
      <c r="QF189" s="57">
        <f t="shared" si="138"/>
        <v>2.2255738091614155</v>
      </c>
      <c r="QG189" s="57">
        <f t="shared" si="145"/>
        <v>1.8089209952289409</v>
      </c>
      <c r="QH189" s="57">
        <f t="shared" si="131"/>
        <v>1.9017908498158691</v>
      </c>
      <c r="QI189" s="57">
        <f t="shared" si="132"/>
        <v>3.0868393914473673</v>
      </c>
      <c r="QJ189" s="57">
        <f>IF(Tabelle2[[#This Row],[Index and Premium Usage]]=1,($AW189*(1+$AZ189))*(PW189*(1+$PG189)+$PH189)/1000,($AW189*(1+$AZ189))*(PW189*(1+$PG189)+$PK189)/1000)</f>
        <v>3.0697853484188005</v>
      </c>
      <c r="QK189" s="57" t="e">
        <f>IF($PI189=1,($AW189*(1+$AY189))*(PX189*(1+$PG189)+$PH189)/1000,($AW189*(1+$AZ189))*(PX189*(1+$PG189)+$PK189+Tabelle2[[#This Row],[Premium VW 2023]])/1000)</f>
        <v>#REF!</v>
      </c>
      <c r="QL189" s="57" t="e">
        <f t="shared" si="133"/>
        <v>#REF!</v>
      </c>
      <c r="QM189" s="57" t="e">
        <f t="shared" si="134"/>
        <v>#REF!</v>
      </c>
      <c r="QN189" s="57" t="e">
        <f t="shared" si="135"/>
        <v>#REF!</v>
      </c>
      <c r="QO189" s="57" t="e">
        <f t="shared" si="136"/>
        <v>#REF!</v>
      </c>
      <c r="QP189" s="57" t="e">
        <f t="shared" si="137"/>
        <v>#REF!</v>
      </c>
    </row>
    <row r="190" spans="1:458" ht="15" customHeight="1">
      <c r="A190" s="94" t="s">
        <v>915</v>
      </c>
      <c r="B190" s="94" t="s">
        <v>87</v>
      </c>
      <c r="C190" s="94" t="s">
        <v>1553</v>
      </c>
      <c r="D190" s="2" t="s">
        <v>108</v>
      </c>
      <c r="E190" s="173" t="s">
        <v>304</v>
      </c>
      <c r="F190" s="2" t="s">
        <v>304</v>
      </c>
      <c r="G190" s="2" t="s">
        <v>304</v>
      </c>
      <c r="H190" s="2" t="s">
        <v>1557</v>
      </c>
      <c r="I190" s="188" t="s">
        <v>102</v>
      </c>
      <c r="J190" s="2" t="s">
        <v>367</v>
      </c>
      <c r="K190" s="94" t="s">
        <v>41</v>
      </c>
      <c r="L190" s="94" t="s">
        <v>1137</v>
      </c>
      <c r="M190" s="2" t="s">
        <v>620</v>
      </c>
      <c r="N190" s="64"/>
      <c r="O190" s="64"/>
      <c r="P190" s="65"/>
      <c r="Q190" s="2"/>
      <c r="R190" s="63"/>
      <c r="S190" s="63"/>
      <c r="T190" s="94" t="s">
        <v>1282</v>
      </c>
      <c r="U190" s="63" t="s">
        <v>38</v>
      </c>
      <c r="V190" s="63"/>
      <c r="W190" s="63"/>
      <c r="X190" s="94"/>
      <c r="Y190" s="63" t="s">
        <v>235</v>
      </c>
      <c r="Z190" s="94" t="s">
        <v>261</v>
      </c>
      <c r="AA190" s="69" t="s">
        <v>621</v>
      </c>
      <c r="AB190" s="64"/>
      <c r="AC190" s="64"/>
      <c r="AD190" s="63"/>
      <c r="AE190" s="63"/>
      <c r="AF190" s="63" t="s">
        <v>119</v>
      </c>
      <c r="AG190" s="2"/>
      <c r="AH190" s="2"/>
      <c r="AI190" s="2"/>
      <c r="AJ190" s="63" t="s">
        <v>120</v>
      </c>
      <c r="AK190" s="66"/>
      <c r="AL190" s="67"/>
      <c r="AM190" s="67"/>
      <c r="AN190" s="67"/>
      <c r="AO190" s="67"/>
      <c r="AP190" s="67">
        <v>1</v>
      </c>
      <c r="AQ190" s="129"/>
      <c r="AR190" s="37">
        <v>0.19</v>
      </c>
      <c r="AS190" s="67">
        <v>0.19</v>
      </c>
      <c r="AT190" s="67">
        <v>0.19</v>
      </c>
      <c r="AU190" s="67">
        <v>0.19</v>
      </c>
      <c r="AV190" s="67">
        <v>0.19</v>
      </c>
      <c r="AW190" s="33">
        <v>0.19</v>
      </c>
      <c r="AX190" s="193"/>
      <c r="AY190" s="36">
        <v>0</v>
      </c>
      <c r="AZ190" s="36">
        <v>0</v>
      </c>
      <c r="BA190" s="97">
        <v>0</v>
      </c>
      <c r="BB190" s="97">
        <v>0</v>
      </c>
      <c r="BC190" s="97">
        <v>0</v>
      </c>
      <c r="BD190" s="97">
        <v>0</v>
      </c>
      <c r="BE190" s="133">
        <v>0</v>
      </c>
      <c r="BF190" s="133">
        <v>0</v>
      </c>
      <c r="BG190" s="133">
        <v>0</v>
      </c>
      <c r="BH190" s="133">
        <v>0</v>
      </c>
      <c r="BI190" s="133">
        <v>0</v>
      </c>
      <c r="BJ190" s="133">
        <v>0</v>
      </c>
      <c r="BK190" s="133">
        <v>0</v>
      </c>
      <c r="BL190" s="133">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5">
        <f>SUM(Tabelle2[[#This Row],[Jan 22 CF]:[Mar 22 CF]])</f>
        <v>0</v>
      </c>
      <c r="CL190" s="95">
        <f>SUM(Tabelle2[[#This Row],[Apr 22 CF]:[Jun 22 CF]])</f>
        <v>0</v>
      </c>
      <c r="CM190" s="95">
        <f>SUM(Tabelle2[[#This Row],[Jul 22 CF]:[Sep 22 CF]])</f>
        <v>0</v>
      </c>
      <c r="CN190" s="95">
        <f>SUM(Tabelle2[[#This Row],[Oct 22 CF]:[Dec 22 CF]])</f>
        <v>0</v>
      </c>
      <c r="CO190" s="95">
        <f>SUM(Tabelle2[[#This Row],[Jan 23 CF]:[Mar 23 CF]])</f>
        <v>0</v>
      </c>
      <c r="CP190" s="95">
        <f>SUM(Tabelle2[[#This Row],[Apr 23 CF]:[Jun 23 CF]])</f>
        <v>0</v>
      </c>
      <c r="CQ190" s="95">
        <f>SUM(Tabelle2[[#This Row],[Jul 23 CF]:[Sep 23 CF]])</f>
        <v>0</v>
      </c>
      <c r="CR190" s="95">
        <f>SUM(Tabelle2[[#This Row],[Oct 23 CF]:[Dec 23 CF]])</f>
        <v>0</v>
      </c>
      <c r="CS190" s="95">
        <f>SUM(Tabelle2[[#This Row],[Jan 24 CF]:[Mar 24 CF]])</f>
        <v>0</v>
      </c>
      <c r="CT190" s="95">
        <f>SUM(Tabelle2[[#This Row],[Apr 24 CF]:[Jun 24 CF]])</f>
        <v>0</v>
      </c>
      <c r="CU190" s="95">
        <f>SUM(Tabelle2[[#This Row],[Jul 24 CF]:[Sep 24 CF]])</f>
        <v>0</v>
      </c>
      <c r="CV190" s="95">
        <f>SUM(Tabelle2[[#This Row],[Oct 24 CF]:[Dec 24 CF]])</f>
        <v>0</v>
      </c>
      <c r="CW190" s="98">
        <v>0</v>
      </c>
      <c r="CX190" s="275">
        <v>0</v>
      </c>
      <c r="CY190" s="98">
        <v>0</v>
      </c>
      <c r="CZ190" s="52">
        <v>0</v>
      </c>
      <c r="DA190" s="52">
        <f>SUM(Tabelle2[[#This Row],[Jan 22 CF]:[Dec 22 CF]])</f>
        <v>0</v>
      </c>
      <c r="DB190" s="98">
        <f>SUM(Tabelle2[[#This Row],[Jan 23 CF]:[Dec 23 CF]])</f>
        <v>0</v>
      </c>
      <c r="DC190" s="98">
        <f>SUM(Tabelle2[[#This Row],[Jan 24 CF]:[Dec 24 CF]])</f>
        <v>0</v>
      </c>
      <c r="DD190" s="98">
        <v>0</v>
      </c>
      <c r="DE190" s="98">
        <v>0</v>
      </c>
      <c r="DF190" s="98">
        <v>0</v>
      </c>
      <c r="DG190" s="98">
        <v>0</v>
      </c>
      <c r="DH190" s="98">
        <v>0</v>
      </c>
      <c r="DI190" s="98">
        <v>0</v>
      </c>
      <c r="DJ190" s="98">
        <v>0</v>
      </c>
      <c r="DK190" s="98">
        <v>0</v>
      </c>
      <c r="DL190" s="98">
        <v>0</v>
      </c>
      <c r="DM190" s="98">
        <v>0</v>
      </c>
      <c r="DN190" s="95"/>
      <c r="DO190" s="95"/>
      <c r="DP190" s="226">
        <v>0.95</v>
      </c>
      <c r="DQ190" s="226">
        <v>0.92500000000000004</v>
      </c>
      <c r="DR190" s="226">
        <v>0.8</v>
      </c>
      <c r="DS190" s="226">
        <v>0.85</v>
      </c>
      <c r="DT190" s="226">
        <v>0.9</v>
      </c>
      <c r="DU190" s="226">
        <v>0.9</v>
      </c>
      <c r="DV190" s="226">
        <v>0.9</v>
      </c>
      <c r="DW190" s="226">
        <v>0.9</v>
      </c>
      <c r="DX190" s="226">
        <v>0.9</v>
      </c>
      <c r="DY190" s="226">
        <v>0.9</v>
      </c>
      <c r="DZ190" s="226">
        <v>0.9</v>
      </c>
      <c r="EA190" s="226">
        <v>0.88</v>
      </c>
      <c r="EB190" s="226">
        <v>0.9</v>
      </c>
      <c r="EC190" s="226">
        <v>0.93</v>
      </c>
      <c r="ED190" s="226">
        <v>0.93</v>
      </c>
      <c r="EE190" s="226">
        <v>0.9</v>
      </c>
      <c r="EF190" s="316">
        <v>0.9</v>
      </c>
      <c r="EG190" s="316">
        <v>0.9</v>
      </c>
      <c r="EH190" s="316">
        <v>0.9</v>
      </c>
      <c r="EI190" s="226">
        <v>0.95</v>
      </c>
      <c r="EJ190" s="226">
        <v>0.95</v>
      </c>
      <c r="EK190" s="226">
        <v>0.95</v>
      </c>
      <c r="EL190" s="226">
        <v>0.97499999999999998</v>
      </c>
      <c r="EM190" s="226">
        <v>0.95</v>
      </c>
      <c r="EN190" s="226">
        <v>0.9</v>
      </c>
      <c r="EO190" s="226">
        <v>0.9</v>
      </c>
      <c r="EP190" s="226">
        <v>0.9</v>
      </c>
      <c r="EQ190" s="226">
        <v>0.9</v>
      </c>
      <c r="ER190" s="226">
        <v>0.9</v>
      </c>
      <c r="ES190" s="226">
        <v>0.9</v>
      </c>
      <c r="ET190" s="226">
        <v>0.9</v>
      </c>
      <c r="EU190" s="226">
        <v>0.9</v>
      </c>
      <c r="EV190" s="226">
        <v>0.9</v>
      </c>
      <c r="EW190" s="226">
        <v>0.9</v>
      </c>
      <c r="EX190" s="226">
        <v>0.9</v>
      </c>
      <c r="EY190" s="226">
        <v>0.9</v>
      </c>
      <c r="EZ190" s="316">
        <v>0.9</v>
      </c>
      <c r="FA190" s="226">
        <v>0.9</v>
      </c>
      <c r="FB190" s="226">
        <v>0.85</v>
      </c>
      <c r="FC190" s="226">
        <v>0.85</v>
      </c>
      <c r="FD190" s="226">
        <v>0.85</v>
      </c>
      <c r="FE190" s="226">
        <v>0.85</v>
      </c>
      <c r="FF190" s="226">
        <v>0.85</v>
      </c>
      <c r="FG190" s="226">
        <v>0.85</v>
      </c>
      <c r="FH190" s="226">
        <v>0.85</v>
      </c>
      <c r="FI190" s="226">
        <v>0.85</v>
      </c>
      <c r="FJ190" s="226">
        <v>0.85</v>
      </c>
      <c r="FK190" s="226">
        <v>0.85</v>
      </c>
      <c r="FL190" s="226">
        <v>0.85</v>
      </c>
      <c r="FM190" s="195">
        <f t="shared" si="158"/>
        <v>0</v>
      </c>
      <c r="FN190" s="195">
        <f t="shared" si="159"/>
        <v>0</v>
      </c>
      <c r="FO190" s="195">
        <f t="shared" si="160"/>
        <v>0</v>
      </c>
      <c r="FP190" s="195">
        <f t="shared" si="161"/>
        <v>0</v>
      </c>
      <c r="FQ190" s="195">
        <f t="shared" si="162"/>
        <v>0</v>
      </c>
      <c r="FR190" s="195">
        <f t="shared" si="163"/>
        <v>0</v>
      </c>
      <c r="FS190" s="195">
        <f t="shared" si="164"/>
        <v>0</v>
      </c>
      <c r="FT190" s="95">
        <f t="shared" si="165"/>
        <v>0</v>
      </c>
      <c r="FU190" s="95">
        <f t="shared" si="166"/>
        <v>0</v>
      </c>
      <c r="FV190" s="95">
        <f t="shared" si="167"/>
        <v>0</v>
      </c>
      <c r="FW190" s="95">
        <f t="shared" si="168"/>
        <v>0</v>
      </c>
      <c r="FX190" s="95">
        <f t="shared" si="169"/>
        <v>0</v>
      </c>
      <c r="FY190" s="95">
        <f t="shared" si="170"/>
        <v>0</v>
      </c>
      <c r="FZ190" s="95">
        <f t="shared" si="171"/>
        <v>0</v>
      </c>
      <c r="GA190" s="95">
        <f t="shared" si="151"/>
        <v>0</v>
      </c>
      <c r="GB190" s="95">
        <f t="shared" si="152"/>
        <v>0</v>
      </c>
      <c r="GC190" s="95">
        <f t="shared" si="153"/>
        <v>0</v>
      </c>
      <c r="GD190" s="95">
        <f t="shared" si="154"/>
        <v>0</v>
      </c>
      <c r="GE190" s="95">
        <f t="shared" si="155"/>
        <v>0</v>
      </c>
      <c r="GF190" s="95">
        <f t="shared" si="156"/>
        <v>0</v>
      </c>
      <c r="GG190" s="95">
        <f t="shared" si="157"/>
        <v>0</v>
      </c>
      <c r="GH190" s="95">
        <f t="shared" si="172"/>
        <v>0</v>
      </c>
      <c r="GI190" s="95">
        <f>BW190*Tabelle2[[#This Row],[Nov 2023 AF]]</f>
        <v>0</v>
      </c>
      <c r="GJ190" s="95">
        <f>BX190*Tabelle2[[#This Row],[Dec 2023 AF]]</f>
        <v>0</v>
      </c>
      <c r="GK190" s="95">
        <f>BY190*Tabelle2[[#This Row],[Jan 2024 AF]]</f>
        <v>0</v>
      </c>
      <c r="GL190" s="95">
        <f>BZ190*Tabelle2[[#This Row],[Feb 2024 AF]]</f>
        <v>0</v>
      </c>
      <c r="GM190" s="95">
        <f>CA190*Tabelle2[[#This Row],[Mar 2024 AF]]</f>
        <v>0</v>
      </c>
      <c r="GN190" s="95">
        <f>CB190*Tabelle2[[#This Row],[Apr 2024 AF]]</f>
        <v>0</v>
      </c>
      <c r="GO190" s="95">
        <f>CC190*Tabelle2[[#This Row],[May 2024 AF]]</f>
        <v>0</v>
      </c>
      <c r="GP190" s="95">
        <f>CD190*Tabelle2[[#This Row],[Jun 2024 AF]]</f>
        <v>0</v>
      </c>
      <c r="GQ190" s="95">
        <f>CE190*Tabelle2[[#This Row],[Jul 2024 AF]]</f>
        <v>0</v>
      </c>
      <c r="GR190" s="95">
        <f>CF190*Tabelle2[[#This Row],[Aug 2024 AF]]</f>
        <v>0</v>
      </c>
      <c r="GS190" s="95">
        <f>CG190*Tabelle2[[#This Row],[Sep 2024 AF]]</f>
        <v>0</v>
      </c>
      <c r="GT190" s="95">
        <f>CH190*Tabelle2[[#This Row],[Oct 2024 AF]]</f>
        <v>0</v>
      </c>
      <c r="GU190" s="95">
        <f>CI190*Tabelle2[[#This Row],[Nov 2024 AF]]</f>
        <v>0</v>
      </c>
      <c r="GV190" s="95">
        <f>CJ190*Tabelle2[[#This Row],[Dec 2024 AF]]</f>
        <v>0</v>
      </c>
      <c r="GW190" s="95">
        <f>SUM(Tabelle2[[#This Row],[Jan 22 NF]:[Mar 22 NF]])</f>
        <v>0</v>
      </c>
      <c r="GX190" s="95">
        <f>SUM(Tabelle2[[#This Row],[Apr 22 NF]:[Jun 22 NF]])</f>
        <v>0</v>
      </c>
      <c r="GY190" s="95">
        <f>SUM(Tabelle2[[#This Row],[Jul 22 NF]:[Sep 22 NF]])</f>
        <v>0</v>
      </c>
      <c r="GZ190" s="95">
        <f>SUM(Tabelle2[[#This Row],[Oct 22 NF]:[Dec 22 NF]])</f>
        <v>0</v>
      </c>
      <c r="HA190" s="98">
        <f>SUM(Tabelle2[[#This Row],[Jan 23 NF]:[Mar 23 NF]])</f>
        <v>0</v>
      </c>
      <c r="HB190" s="98">
        <f>SUM(Tabelle2[[#This Row],[Apr 23 NF]:[Jun 23 NF]])</f>
        <v>0</v>
      </c>
      <c r="HC190" s="98">
        <f>SUM(Tabelle2[[#This Row],[Jul 23 NF]:[Sep 23 NF]])</f>
        <v>0</v>
      </c>
      <c r="HD190" s="98">
        <f>SUM(Tabelle2[[#This Row],[Oct 23 NF]:[Dec 23 NF]])</f>
        <v>0</v>
      </c>
      <c r="HE190" s="95">
        <f>SUM(Tabelle2[[#This Row],[Jan 24 NF]:[Mar 24 NF]])</f>
        <v>0</v>
      </c>
      <c r="HF190" s="98">
        <f>SUM(Tabelle2[[#This Row],[Apr 24 NF]:[Jun 24 NF]])</f>
        <v>0</v>
      </c>
      <c r="HG190" s="98">
        <f>SUM(Tabelle2[[#This Row],[Jul 24 NF]:[Sep 24 NF]])</f>
        <v>0</v>
      </c>
      <c r="HH190" s="98">
        <f>SUM(Tabelle2[[#This Row],[Oct 24 NF]:[Dec 24 NF]])</f>
        <v>0</v>
      </c>
      <c r="HI190" s="95">
        <v>0</v>
      </c>
      <c r="HJ190" s="95">
        <v>0</v>
      </c>
      <c r="HK190" s="95">
        <v>0</v>
      </c>
      <c r="HL190" s="95">
        <v>0</v>
      </c>
      <c r="HM190" s="95">
        <v>0</v>
      </c>
      <c r="HN190" s="95">
        <v>0</v>
      </c>
      <c r="HO190" s="95">
        <v>0</v>
      </c>
      <c r="HP190" s="95">
        <v>0</v>
      </c>
      <c r="HQ190" s="95">
        <v>0</v>
      </c>
      <c r="HR190" s="95">
        <v>0</v>
      </c>
      <c r="HS190" s="95">
        <v>0</v>
      </c>
      <c r="HT190" s="95">
        <v>0</v>
      </c>
      <c r="HU190" s="95">
        <v>0</v>
      </c>
      <c r="HV190" s="98">
        <v>0</v>
      </c>
      <c r="HW190" s="98">
        <v>0</v>
      </c>
      <c r="HX190" s="98">
        <v>0</v>
      </c>
      <c r="HY190" s="98">
        <v>0</v>
      </c>
      <c r="HZ190" s="98">
        <f>SUM(Tabelle2[[#This Row],[Jan 22 NF]:[Dec 22 NF]])</f>
        <v>0</v>
      </c>
      <c r="IA190" s="98">
        <f>SUM(Tabelle2[[#This Row],[Jan 23 NF]:[Dec 23 NF]])</f>
        <v>0</v>
      </c>
      <c r="IB190" s="98">
        <f>SUM(Tabelle2[[#This Row],[Jan 24 NF]:[Dec 24 NF]])</f>
        <v>0</v>
      </c>
      <c r="IC190" s="98">
        <f>IFERROR(Tabelle2[[#This Row],[2025 CF]]*Tabelle2[[#This Row],[2025 AF]],0)</f>
        <v>0</v>
      </c>
      <c r="ID190" s="98">
        <f>IFERROR(Tabelle2[[#This Row],[2026 CF]]*Tabelle2[[#This Row],[2026 AF]],0)</f>
        <v>0</v>
      </c>
      <c r="IE190" s="98">
        <f>IFERROR(Tabelle2[[#This Row],[2027 CF]]*Tabelle2[[#This Row],[2027 AF]],0)</f>
        <v>0</v>
      </c>
      <c r="IF190" s="98">
        <f>IFERROR(Tabelle2[[#This Row],[2028 CF]]*Tabelle2[[#This Row],[2028 AF]],0)</f>
        <v>0</v>
      </c>
      <c r="IG190" s="98">
        <f>IFERROR(Tabelle2[[#This Row],[2029 CF]]*Tabelle2[[#This Row],[2029 AF]],0)</f>
        <v>0</v>
      </c>
      <c r="IH190" s="98">
        <f>IFERROR(Tabelle2[[#This Row],[2030 CF]]*Tabelle2[[#This Row],[2030 AF]],0)</f>
        <v>0</v>
      </c>
      <c r="II190" s="98">
        <f>IFERROR(Tabelle2[[#This Row],[2031 CF]]*Tabelle2[[#This Row],[2031 AF]],0)</f>
        <v>0</v>
      </c>
      <c r="IJ190" s="98">
        <f>IFERROR(Tabelle2[[#This Row],[2032 CF]]*Tabelle2[[#This Row],[2032 AF]],0)</f>
        <v>0</v>
      </c>
      <c r="IK190" s="98">
        <f>IFERROR(Tabelle2[[#This Row],[2033 CF]]*Tabelle2[[#This Row],[2033 AF]],0)</f>
        <v>0</v>
      </c>
      <c r="IL190" s="98">
        <f>IFERROR(Tabelle2[[#This Row],[2034 CF]]*Tabelle2[[#This Row],[2034 AF]],0)</f>
        <v>0</v>
      </c>
      <c r="IM190" s="98">
        <f>IFERROR(Tabelle2[[#This Row],[2035 CF]]*Tabelle2[[#This Row],[2035 AF]],0)</f>
        <v>0</v>
      </c>
      <c r="IN190" s="51">
        <v>0</v>
      </c>
      <c r="IO190" s="51">
        <v>0</v>
      </c>
      <c r="IP190" s="51">
        <v>0</v>
      </c>
      <c r="IQ190" s="51">
        <v>0</v>
      </c>
      <c r="IR190" s="51">
        <v>0</v>
      </c>
      <c r="IS190" s="51">
        <v>0</v>
      </c>
      <c r="IT190" s="51">
        <v>0</v>
      </c>
      <c r="IU190" s="51">
        <v>0</v>
      </c>
      <c r="IV190" s="51">
        <v>0</v>
      </c>
      <c r="IW190" s="51">
        <v>0</v>
      </c>
      <c r="IX190" s="51">
        <v>0</v>
      </c>
      <c r="IY190" s="51">
        <v>0</v>
      </c>
      <c r="IZ190" s="199">
        <v>0</v>
      </c>
      <c r="JA190" s="199">
        <v>0</v>
      </c>
      <c r="JB190" s="199">
        <v>0</v>
      </c>
      <c r="JC190" s="199">
        <v>0</v>
      </c>
      <c r="JD190" s="199">
        <v>0</v>
      </c>
      <c r="JE190" s="196">
        <v>0</v>
      </c>
      <c r="JF190" s="196">
        <v>0</v>
      </c>
      <c r="JG190" s="196">
        <v>0</v>
      </c>
      <c r="JH190" s="196">
        <v>0</v>
      </c>
      <c r="JI190" s="196">
        <v>0</v>
      </c>
      <c r="JJ190" s="196">
        <v>0</v>
      </c>
      <c r="JK190" s="196">
        <v>0</v>
      </c>
      <c r="JL190" s="196">
        <v>0</v>
      </c>
      <c r="JM190" s="196">
        <v>0</v>
      </c>
      <c r="JN190" s="196">
        <v>0</v>
      </c>
      <c r="JO190" s="196">
        <v>0</v>
      </c>
      <c r="JP190" s="196">
        <v>0</v>
      </c>
      <c r="JQ190" s="196">
        <f>SUM(Tabelle2[[#This Row],[Jan-23B]:[Mar-23B]])</f>
        <v>0</v>
      </c>
      <c r="JR190" s="196">
        <f>SUM(Tabelle2[[#This Row],[Apr-23B]:[Jun-23B]])</f>
        <v>0</v>
      </c>
      <c r="JS190" s="196">
        <f>SUM(Tabelle2[[#This Row],[Jul-23B]:[Sep-23B]])</f>
        <v>0</v>
      </c>
      <c r="JT190" s="196">
        <f>SUM(Tabelle2[[#This Row],[Oct-23B]:[Dec-23B]])</f>
        <v>0</v>
      </c>
      <c r="JU190" s="196">
        <f>SUM(Tabelle2[[#This Row],[1Q23 B1]:[4Q23 B]])</f>
        <v>0</v>
      </c>
      <c r="JV190" s="196">
        <v>0</v>
      </c>
      <c r="JW190" s="196">
        <v>0</v>
      </c>
      <c r="JX190" s="196">
        <v>0</v>
      </c>
      <c r="JY190" s="196">
        <v>0</v>
      </c>
      <c r="JZ190" s="196">
        <v>0</v>
      </c>
      <c r="KA190" s="196">
        <v>0</v>
      </c>
      <c r="KB190" s="196">
        <v>0</v>
      </c>
      <c r="KC190" s="196">
        <v>0</v>
      </c>
      <c r="KD190" s="196">
        <v>0</v>
      </c>
      <c r="KE190" s="196">
        <v>0</v>
      </c>
      <c r="KF190" s="196" t="str">
        <f>IF(SUM(Tabelle2[[#This Row],[2018 NF]:[2028 NF]],Tabelle2[[#This Row],[2023 B]])&gt;0,"yes","no")</f>
        <v>no</v>
      </c>
      <c r="KG190" s="196">
        <f>IFERROR(INDEX(Tabelle2[[#Headers],[2005 NF]:[2034 NF]],MATCH(TRUE,INDEX(Tabelle2[[#This Row],[2005 NF]:[2034 NF]]&gt;1000,),0)),0)</f>
        <v>0</v>
      </c>
      <c r="KH190" s="196">
        <f>IFERROR(LOOKUP(2,1/(Tabelle2[[#This Row],[2005 NF]:[2035 NF]]&gt;1000),Tabelle2[[#Headers],[2005 NF]:[2035 NF]]),0)</f>
        <v>0</v>
      </c>
      <c r="KI190" s="196">
        <f>SUM(Tabelle2[[#This Row],[Jan 23 NF]:[Mar 23 NF]])</f>
        <v>0</v>
      </c>
      <c r="KJ190" s="196">
        <f>SUM(Tabelle2[[#This Row],[Jan-23B]:[Mar-23B]])</f>
        <v>0</v>
      </c>
      <c r="KK190" s="52">
        <v>0</v>
      </c>
      <c r="KL190" s="52">
        <v>0</v>
      </c>
      <c r="KM190" s="52">
        <v>0</v>
      </c>
      <c r="KN190" s="52">
        <v>0</v>
      </c>
      <c r="KO190" s="52">
        <v>0</v>
      </c>
      <c r="KP190" s="52">
        <v>0</v>
      </c>
      <c r="KQ190" s="52">
        <v>0</v>
      </c>
      <c r="KR190" s="52">
        <v>0</v>
      </c>
      <c r="KS190" s="52">
        <v>0</v>
      </c>
      <c r="KT190" s="52">
        <v>0</v>
      </c>
      <c r="KU190" s="52">
        <v>0</v>
      </c>
      <c r="KV190" s="52">
        <v>0</v>
      </c>
      <c r="KW190" s="52">
        <v>0</v>
      </c>
      <c r="KX190" s="52">
        <v>0</v>
      </c>
      <c r="KY190" s="52">
        <v>0</v>
      </c>
      <c r="KZ190" s="52">
        <v>0</v>
      </c>
      <c r="LA190" s="52" t="e">
        <f>$AV190*2.204623/#REF!*$AP190*Tabelle2[[#This Row],[May 23 NF]]</f>
        <v>#REF!</v>
      </c>
      <c r="LB190" s="52" t="e">
        <f>$AV190*2.204623/#REF!*$AP190*Tabelle2[[#This Row],[Jun 23 NF]]</f>
        <v>#REF!</v>
      </c>
      <c r="LC190" s="52" t="e">
        <f>$AV190*2.204623/#REF!*$AP190*Tabelle2[[#This Row],[Jul 23 NF]]</f>
        <v>#REF!</v>
      </c>
      <c r="LD190" s="52" t="e">
        <f>$AV190*2.204623/#REF!*$AP190*Tabelle2[[#This Row],[Aug 23 NF]]</f>
        <v>#REF!</v>
      </c>
      <c r="LE190" s="52" t="e">
        <f>$AV190*2.204623/#REF!*$AP190*Tabelle2[[#This Row],[Sep 23 NF]]</f>
        <v>#REF!</v>
      </c>
      <c r="LF190" s="52" t="e">
        <f>$AV190*2.204623/#REF!*$AP190*Tabelle2[[#This Row],[Oct 23 NF]]</f>
        <v>#REF!</v>
      </c>
      <c r="LG190" s="52" t="e">
        <f>$AV190*2.204623/#REF!*$AP190*Tabelle2[[#This Row],[Nov 23 NF]]</f>
        <v>#REF!</v>
      </c>
      <c r="LH190" s="52" t="e">
        <f>$AV190*2.204623/#REF!*$AP190*Tabelle2[[#This Row],[Dec 23 NF]]</f>
        <v>#REF!</v>
      </c>
      <c r="LI190" s="52" t="e">
        <f>$AV190*2.204623/#REF!*$AP190*Tabelle2[[#This Row],[Jan 24 NF]]</f>
        <v>#REF!</v>
      </c>
      <c r="LJ190" s="52" t="e">
        <f>$AV190*2.204623/#REF!*$AP190*Tabelle2[[#This Row],[Feb 24 NF]]</f>
        <v>#REF!</v>
      </c>
      <c r="LK190" s="52" t="e">
        <f>$AV190*2.204623/#REF!*$AP190*Tabelle2[[#This Row],[Mar 24 NF]]</f>
        <v>#REF!</v>
      </c>
      <c r="LL190" s="52" t="e">
        <f>$AV190*2.204623/#REF!*$AP190*Tabelle2[[#This Row],[Apr 24 NF]]</f>
        <v>#REF!</v>
      </c>
      <c r="LM190" s="52" t="e">
        <f>$AV190*2.204623/#REF!*$AP190*Tabelle2[[#This Row],[May 24 NF]]</f>
        <v>#REF!</v>
      </c>
      <c r="LN190" s="52" t="e">
        <f>$AV190*2.204623/#REF!*$AP190*Tabelle2[[#This Row],[Jun 24 NF]]</f>
        <v>#REF!</v>
      </c>
      <c r="LO190" s="52" t="e">
        <f>$AV190*2.204623/#REF!*$AP190*Tabelle2[[#This Row],[Jul 24 NF]]</f>
        <v>#REF!</v>
      </c>
      <c r="LP190" s="52" t="e">
        <f>$AV190*2.204623/#REF!*$AP190*Tabelle2[[#This Row],[Aug 24 NF]]</f>
        <v>#REF!</v>
      </c>
      <c r="LQ190" s="52" t="e">
        <f>$AV190*2.204623/#REF!*$AP190*Tabelle2[[#This Row],[Sep 24 NF]]</f>
        <v>#REF!</v>
      </c>
      <c r="LR190" s="52" t="e">
        <f>$AV190*2.204623/#REF!*$AP190*Tabelle2[[#This Row],[Oct 24 NF]]</f>
        <v>#REF!</v>
      </c>
      <c r="LS190" s="52" t="e">
        <f>$AV190*2.204623/#REF!*$AP190*Tabelle2[[#This Row],[Nov 24 NF]]</f>
        <v>#REF!</v>
      </c>
      <c r="LT190" s="52" t="e">
        <f>$AV190*2.204623/#REF!*$AP190*Tabelle2[[#This Row],[Dec 24 NF]]</f>
        <v>#REF!</v>
      </c>
      <c r="LU190" s="198">
        <f>SUM(Tabelle2[[#This Row],[Jan 22 EV]:[Mar 22 EV]])</f>
        <v>0</v>
      </c>
      <c r="LV190" s="198">
        <f>SUM(Tabelle2[[#This Row],[Apr 22 EV]:[Jun 22 EV]])</f>
        <v>0</v>
      </c>
      <c r="LW190" s="198">
        <f>SUM(Tabelle2[[#This Row],[Jul 22 EV]:[Sep 22 EV]])</f>
        <v>0</v>
      </c>
      <c r="LX190" s="198">
        <f>SUM(Tabelle2[[#This Row],[Oct 22 EV]:[Dec 22 EV]])</f>
        <v>0</v>
      </c>
      <c r="LY190" s="198">
        <f>SUM(Tabelle2[[#This Row],[Jan 23 EV]:[Mar 23 EV]])</f>
        <v>0</v>
      </c>
      <c r="LZ190" s="198" t="e">
        <f>SUM(Tabelle2[[#This Row],[Apr 23 EV]:[Jun 23 EV]])</f>
        <v>#REF!</v>
      </c>
      <c r="MA190" s="198" t="e">
        <f>SUM(Tabelle2[[#This Row],[Jul 23 EV]:[Sep 23 EV]])</f>
        <v>#REF!</v>
      </c>
      <c r="MB190" s="198" t="e">
        <f>SUM(Tabelle2[[#This Row],[Oct 23 EV]:[Dec 23 EV]])</f>
        <v>#REF!</v>
      </c>
      <c r="MC190" s="198" t="e">
        <f>SUM(Tabelle2[[#This Row],[Jan 24 EV]:[Mar 24 EV]])</f>
        <v>#REF!</v>
      </c>
      <c r="MD190" s="198" t="e">
        <f>SUM(Tabelle2[[#This Row],[Apr 24 EV]:[Jun 24 EV]])</f>
        <v>#REF!</v>
      </c>
      <c r="ME190" s="198" t="e">
        <f>SUM(Tabelle2[[#This Row],[Jul 24 EV]:[Sep 24 EV]])</f>
        <v>#REF!</v>
      </c>
      <c r="MF190" s="198" t="e">
        <f>SUM(Tabelle2[[#This Row],[Oct 24 EV]:[Dec 24 EV]])</f>
        <v>#REF!</v>
      </c>
      <c r="MG190" s="68">
        <v>0</v>
      </c>
      <c r="MH190" s="68">
        <v>0</v>
      </c>
      <c r="MI190" s="68">
        <v>0</v>
      </c>
      <c r="MJ190" s="68">
        <v>0</v>
      </c>
      <c r="MK190" s="68">
        <v>0</v>
      </c>
      <c r="ML190" s="68">
        <v>0</v>
      </c>
      <c r="MM190" s="68">
        <v>0</v>
      </c>
      <c r="MN190" s="68">
        <v>0</v>
      </c>
      <c r="MO190" s="68">
        <v>0</v>
      </c>
      <c r="MP190" s="98">
        <v>0</v>
      </c>
      <c r="MQ190" s="98" t="e">
        <f>$AS190*2.204623/#REF!*$AP190*HU190</f>
        <v>#REF!</v>
      </c>
      <c r="MR190" s="98" t="e">
        <f>$AT190*2.204623/#REF!*$AP190*HV190</f>
        <v>#REF!</v>
      </c>
      <c r="MS190" s="98">
        <v>0</v>
      </c>
      <c r="MT190" s="98">
        <v>0</v>
      </c>
      <c r="MU190" s="98">
        <v>0</v>
      </c>
      <c r="MV190" s="98">
        <f>SUM(Tabelle2[[#This Row],[Jan 22 EV]:[Dec 22 EV]])</f>
        <v>0</v>
      </c>
      <c r="MW190" s="98" t="e">
        <f>SUM(Tabelle2[[#This Row],[Jan 23 EV]:[Dec 23 EV]])</f>
        <v>#REF!</v>
      </c>
      <c r="MX190" s="98" t="e">
        <f>SUM(Tabelle2[[#This Row],[Jan 24 EV]:[Dec 24 EV]])</f>
        <v>#REF!</v>
      </c>
      <c r="MY190" s="98">
        <f t="shared" si="139"/>
        <v>0</v>
      </c>
      <c r="MZ190" s="98">
        <f t="shared" si="140"/>
        <v>0</v>
      </c>
      <c r="NA190" s="98">
        <f t="shared" si="141"/>
        <v>0</v>
      </c>
      <c r="NB190" s="98">
        <f t="shared" si="142"/>
        <v>0</v>
      </c>
      <c r="NC190" s="52">
        <v>0</v>
      </c>
      <c r="ND190" s="52">
        <v>0</v>
      </c>
      <c r="NE190" s="52">
        <v>0</v>
      </c>
      <c r="NF190" s="52">
        <v>0</v>
      </c>
      <c r="NG190" s="52">
        <v>0</v>
      </c>
      <c r="NH190" s="52">
        <v>0</v>
      </c>
      <c r="NI190" s="52">
        <v>0</v>
      </c>
      <c r="NJ190" s="52">
        <v>0</v>
      </c>
      <c r="NK190" s="52">
        <v>0</v>
      </c>
      <c r="NL190" s="52">
        <v>0</v>
      </c>
      <c r="NM190" s="52">
        <v>0</v>
      </c>
      <c r="NN190" s="52">
        <v>0</v>
      </c>
      <c r="NO190" s="198">
        <f t="shared" si="146"/>
        <v>0</v>
      </c>
      <c r="NP190" s="198">
        <f t="shared" si="147"/>
        <v>0</v>
      </c>
      <c r="NQ190" s="198">
        <f t="shared" si="148"/>
        <v>0</v>
      </c>
      <c r="NR190" s="198">
        <f t="shared" si="149"/>
        <v>0</v>
      </c>
      <c r="NS190" s="198">
        <f t="shared" si="150"/>
        <v>0</v>
      </c>
      <c r="NT190" s="198">
        <v>0</v>
      </c>
      <c r="NU190" s="198">
        <v>0</v>
      </c>
      <c r="NV190" s="198">
        <v>0</v>
      </c>
      <c r="NW190" s="198">
        <v>0</v>
      </c>
      <c r="NX190" s="198">
        <v>0</v>
      </c>
      <c r="NY190" s="198">
        <v>0</v>
      </c>
      <c r="NZ190" s="198">
        <v>0</v>
      </c>
      <c r="OA190" s="198">
        <v>0</v>
      </c>
      <c r="OB190" s="198">
        <v>0</v>
      </c>
      <c r="OC190" s="198">
        <v>0</v>
      </c>
      <c r="OD190" s="198">
        <v>0</v>
      </c>
      <c r="OE190" s="198">
        <v>0</v>
      </c>
      <c r="OF190" s="198">
        <f>SUM(Tabelle2[[#This Row],[Jan 23 B EV]:[Mar 23 B EV]])</f>
        <v>0</v>
      </c>
      <c r="OG190" s="198">
        <f>SUM(Tabelle2[[#This Row],[Apr 23 B EV]:[Jun 23 B EV]])</f>
        <v>0</v>
      </c>
      <c r="OH190" s="198">
        <f>SUM(Tabelle2[[#This Row],[Jul 23 B EV]:[Sep 23 B EV]])</f>
        <v>0</v>
      </c>
      <c r="OI190" s="198">
        <f>SUM(Tabelle2[[#This Row],[Oct 23 B EV]:[Dec 23 B EV]])</f>
        <v>0</v>
      </c>
      <c r="OJ190" s="198">
        <f>SUM(Tabelle2[[#This Row],[Jan 23 B EV]:[Dec 23 B EV]])</f>
        <v>0</v>
      </c>
      <c r="OK190" s="68"/>
      <c r="OL190" s="68"/>
      <c r="OM190" s="43" t="s">
        <v>959</v>
      </c>
      <c r="ON190" s="43" t="s">
        <v>975</v>
      </c>
      <c r="OO190" s="43">
        <v>0</v>
      </c>
      <c r="OP190" s="43">
        <v>0</v>
      </c>
      <c r="OQ190" s="68"/>
      <c r="OR190" s="68"/>
      <c r="OS190" s="68"/>
      <c r="OT190" s="68"/>
      <c r="OU190" s="68"/>
      <c r="OV190" s="68"/>
      <c r="OW190" s="68"/>
      <c r="OX190" s="198">
        <v>0</v>
      </c>
      <c r="OY190" s="198">
        <v>0</v>
      </c>
      <c r="OZ190" s="198">
        <v>0</v>
      </c>
      <c r="PA190" s="198">
        <v>0</v>
      </c>
      <c r="PB190" s="353">
        <v>0</v>
      </c>
      <c r="PC190" s="49" t="s">
        <v>57</v>
      </c>
      <c r="PD190" s="341" t="s">
        <v>162</v>
      </c>
      <c r="PE190" s="3" t="s">
        <v>159</v>
      </c>
      <c r="PF190" s="221" t="s">
        <v>184</v>
      </c>
      <c r="PG190" s="342">
        <v>0</v>
      </c>
      <c r="PH190" s="221">
        <v>0</v>
      </c>
      <c r="PI190" s="30">
        <v>1</v>
      </c>
      <c r="PJ190" s="30" t="s">
        <v>184</v>
      </c>
      <c r="PK190" s="30">
        <v>0</v>
      </c>
      <c r="PL190" s="30"/>
      <c r="PM190" s="334"/>
      <c r="PN190" s="341">
        <v>0</v>
      </c>
      <c r="PO190" s="334" t="s">
        <v>43</v>
      </c>
      <c r="PP190" s="200">
        <v>1853.1784943461187</v>
      </c>
      <c r="PQ190" s="56">
        <v>1679.5846313274626</v>
      </c>
      <c r="PR190" s="56">
        <v>1794.9232968607714</v>
      </c>
      <c r="PS190" s="56">
        <v>1785.9007771451679</v>
      </c>
      <c r="PT190" s="200">
        <v>1412.4560199401053</v>
      </c>
      <c r="PU190" s="200">
        <v>1420.766332400392</v>
      </c>
      <c r="PV190" s="200">
        <v>0</v>
      </c>
      <c r="PW190" s="200">
        <v>0</v>
      </c>
      <c r="PX190" s="200" t="e">
        <f>IF($PI190=1,SUMIF(#REF!,$PF190,#REF!),SUMIF(#REF!,$PJ190,#REF!))</f>
        <v>#REF!</v>
      </c>
      <c r="PY190" s="200" t="e">
        <f>IF($PI190=1,SUMIF(#REF!,$PF190,#REF!),SUMIF(#REF!,$PJ190,#REF!))</f>
        <v>#REF!</v>
      </c>
      <c r="PZ190" s="200" t="e">
        <f>IF($PI190=1,SUMIF(#REF!,$PF190,#REF!),SUMIF(#REF!,$PJ190,#REF!))</f>
        <v>#REF!</v>
      </c>
      <c r="QA190" s="200" t="e">
        <f>IF($PI190=1,SUMIF(#REF!,$PF190,#REF!),SUMIF(#REF!,$PJ190,#REF!))</f>
        <v>#REF!</v>
      </c>
      <c r="QB190" s="200" t="e">
        <f>IF($PI190=1,SUMIF(#REF!,$PF190,#REF!),SUMIF(#REF!,$PJ190,#REF!))</f>
        <v>#REF!</v>
      </c>
      <c r="QC190" s="200" t="e">
        <f>IF($PI190=1,SUMIF(#REF!,$PF190,#REF!),SUMIF(#REF!,$PJ190,#REF!))</f>
        <v>#REF!</v>
      </c>
      <c r="QD190" s="57">
        <f t="shared" si="143"/>
        <v>0.31912107995221789</v>
      </c>
      <c r="QE190" s="57">
        <f t="shared" si="144"/>
        <v>0.34103542640354656</v>
      </c>
      <c r="QF190" s="57">
        <f t="shared" si="138"/>
        <v>0.33932114765758187</v>
      </c>
      <c r="QG190" s="57">
        <f t="shared" si="145"/>
        <v>0.26836664378862002</v>
      </c>
      <c r="QH190" s="57">
        <f t="shared" si="131"/>
        <v>0.26994560315607447</v>
      </c>
      <c r="QI190" s="57">
        <f t="shared" si="132"/>
        <v>0</v>
      </c>
      <c r="QJ190" s="57">
        <f>IF(Tabelle2[[#This Row],[Index and Premium Usage]]=1,($AW190*(1+$AZ190))*(PW190*(1+$PG190)+$PH190)/1000,($AW190*(1+$AZ190))*(PW190*(1+$PG190)+$PK190)/1000)</f>
        <v>0</v>
      </c>
      <c r="QK190" s="57" t="e">
        <f>IF($PI190=1,($AW190*(1+$AY190))*(PX190*(1+$PG190)+$PH190)/1000,($AW190*(1+$AZ190))*(PX190*(1+$PG190)+$PK190+Tabelle2[[#This Row],[Premium VW 2023]])/1000)</f>
        <v>#REF!</v>
      </c>
      <c r="QL190" s="57" t="e">
        <f t="shared" si="133"/>
        <v>#REF!</v>
      </c>
      <c r="QM190" s="57" t="e">
        <f t="shared" si="134"/>
        <v>#REF!</v>
      </c>
      <c r="QN190" s="57" t="e">
        <f t="shared" si="135"/>
        <v>#REF!</v>
      </c>
      <c r="QO190" s="57" t="e">
        <f t="shared" si="136"/>
        <v>#REF!</v>
      </c>
      <c r="QP190" s="57" t="e">
        <f t="shared" si="137"/>
        <v>#REF!</v>
      </c>
    </row>
    <row r="191" spans="1:458" ht="15" customHeight="1">
      <c r="A191" s="94" t="s">
        <v>916</v>
      </c>
      <c r="B191" s="94" t="s">
        <v>87</v>
      </c>
      <c r="C191" s="94" t="s">
        <v>1553</v>
      </c>
      <c r="D191" s="2" t="s">
        <v>108</v>
      </c>
      <c r="E191" s="173" t="s">
        <v>304</v>
      </c>
      <c r="F191" s="2" t="s">
        <v>304</v>
      </c>
      <c r="G191" s="2" t="s">
        <v>304</v>
      </c>
      <c r="H191" s="2" t="s">
        <v>1557</v>
      </c>
      <c r="I191" s="188" t="s">
        <v>102</v>
      </c>
      <c r="J191" s="2" t="s">
        <v>367</v>
      </c>
      <c r="K191" s="94" t="s">
        <v>41</v>
      </c>
      <c r="L191" s="94" t="s">
        <v>1137</v>
      </c>
      <c r="M191" s="2" t="s">
        <v>338</v>
      </c>
      <c r="N191" s="64"/>
      <c r="O191" s="64"/>
      <c r="P191" s="65"/>
      <c r="Q191" s="2"/>
      <c r="R191" s="63"/>
      <c r="S191" s="63"/>
      <c r="T191" s="94" t="s">
        <v>1282</v>
      </c>
      <c r="U191" s="63" t="s">
        <v>38</v>
      </c>
      <c r="V191" s="63"/>
      <c r="W191" s="63"/>
      <c r="X191" s="94"/>
      <c r="Y191" s="63" t="s">
        <v>235</v>
      </c>
      <c r="Z191" s="94" t="s">
        <v>261</v>
      </c>
      <c r="AA191" s="69" t="s">
        <v>622</v>
      </c>
      <c r="AB191" s="64"/>
      <c r="AC191" s="64" t="s">
        <v>1095</v>
      </c>
      <c r="AD191" s="63"/>
      <c r="AE191" s="63"/>
      <c r="AF191" s="63" t="s">
        <v>119</v>
      </c>
      <c r="AG191" s="2"/>
      <c r="AH191" s="2"/>
      <c r="AI191" s="2"/>
      <c r="AJ191" s="63" t="s">
        <v>120</v>
      </c>
      <c r="AK191" s="66"/>
      <c r="AL191" s="67"/>
      <c r="AM191" s="67"/>
      <c r="AN191" s="67"/>
      <c r="AO191" s="67"/>
      <c r="AP191" s="67">
        <v>1</v>
      </c>
      <c r="AQ191" s="33"/>
      <c r="AR191" s="37">
        <v>1.4</v>
      </c>
      <c r="AS191" s="67">
        <v>1.4</v>
      </c>
      <c r="AT191" s="67">
        <v>1.4</v>
      </c>
      <c r="AU191" s="67">
        <v>1.4</v>
      </c>
      <c r="AV191" s="67">
        <v>1.4</v>
      </c>
      <c r="AW191" s="33">
        <v>1.4</v>
      </c>
      <c r="AX191" s="193"/>
      <c r="AY191" s="36">
        <v>0</v>
      </c>
      <c r="AZ191" s="36">
        <v>0</v>
      </c>
      <c r="BA191" s="97">
        <v>0</v>
      </c>
      <c r="BB191" s="97">
        <v>0</v>
      </c>
      <c r="BC191" s="97">
        <v>0</v>
      </c>
      <c r="BD191" s="97">
        <v>0</v>
      </c>
      <c r="BE191" s="133">
        <v>0</v>
      </c>
      <c r="BF191" s="133">
        <v>0</v>
      </c>
      <c r="BG191" s="133">
        <v>0</v>
      </c>
      <c r="BH191" s="133">
        <v>0</v>
      </c>
      <c r="BI191" s="133">
        <v>0</v>
      </c>
      <c r="BJ191" s="133">
        <v>0</v>
      </c>
      <c r="BK191" s="133">
        <v>0</v>
      </c>
      <c r="BL191" s="133">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5">
        <f>SUM(Tabelle2[[#This Row],[Jan 22 CF]:[Mar 22 CF]])</f>
        <v>0</v>
      </c>
      <c r="CL191" s="95">
        <f>SUM(Tabelle2[[#This Row],[Apr 22 CF]:[Jun 22 CF]])</f>
        <v>0</v>
      </c>
      <c r="CM191" s="95">
        <f>SUM(Tabelle2[[#This Row],[Jul 22 CF]:[Sep 22 CF]])</f>
        <v>0</v>
      </c>
      <c r="CN191" s="95">
        <f>SUM(Tabelle2[[#This Row],[Oct 22 CF]:[Dec 22 CF]])</f>
        <v>0</v>
      </c>
      <c r="CO191" s="95">
        <f>SUM(Tabelle2[[#This Row],[Jan 23 CF]:[Mar 23 CF]])</f>
        <v>0</v>
      </c>
      <c r="CP191" s="95">
        <f>SUM(Tabelle2[[#This Row],[Apr 23 CF]:[Jun 23 CF]])</f>
        <v>0</v>
      </c>
      <c r="CQ191" s="95">
        <f>SUM(Tabelle2[[#This Row],[Jul 23 CF]:[Sep 23 CF]])</f>
        <v>0</v>
      </c>
      <c r="CR191" s="95">
        <f>SUM(Tabelle2[[#This Row],[Oct 23 CF]:[Dec 23 CF]])</f>
        <v>0</v>
      </c>
      <c r="CS191" s="95">
        <f>SUM(Tabelle2[[#This Row],[Jan 24 CF]:[Mar 24 CF]])</f>
        <v>0</v>
      </c>
      <c r="CT191" s="95">
        <f>SUM(Tabelle2[[#This Row],[Apr 24 CF]:[Jun 24 CF]])</f>
        <v>0</v>
      </c>
      <c r="CU191" s="95">
        <f>SUM(Tabelle2[[#This Row],[Jul 24 CF]:[Sep 24 CF]])</f>
        <v>0</v>
      </c>
      <c r="CV191" s="95">
        <f>SUM(Tabelle2[[#This Row],[Oct 24 CF]:[Dec 24 CF]])</f>
        <v>0</v>
      </c>
      <c r="CW191" s="98">
        <v>0</v>
      </c>
      <c r="CX191" s="275">
        <v>0</v>
      </c>
      <c r="CY191" s="98">
        <v>0</v>
      </c>
      <c r="CZ191" s="52">
        <v>0</v>
      </c>
      <c r="DA191" s="52">
        <f>SUM(Tabelle2[[#This Row],[Jan 22 CF]:[Dec 22 CF]])</f>
        <v>0</v>
      </c>
      <c r="DB191" s="98">
        <f>SUM(Tabelle2[[#This Row],[Jan 23 CF]:[Dec 23 CF]])</f>
        <v>0</v>
      </c>
      <c r="DC191" s="98">
        <f>SUM(Tabelle2[[#This Row],[Jan 24 CF]:[Dec 24 CF]])</f>
        <v>0</v>
      </c>
      <c r="DD191" s="98">
        <v>0</v>
      </c>
      <c r="DE191" s="98">
        <v>0</v>
      </c>
      <c r="DF191" s="98">
        <v>0</v>
      </c>
      <c r="DG191" s="98">
        <v>0</v>
      </c>
      <c r="DH191" s="98">
        <v>0</v>
      </c>
      <c r="DI191" s="98">
        <v>0</v>
      </c>
      <c r="DJ191" s="98">
        <v>0</v>
      </c>
      <c r="DK191" s="98">
        <v>0</v>
      </c>
      <c r="DL191" s="98">
        <v>0</v>
      </c>
      <c r="DM191" s="98">
        <v>0</v>
      </c>
      <c r="DN191" s="95"/>
      <c r="DO191" s="95"/>
      <c r="DP191" s="226">
        <v>0.95</v>
      </c>
      <c r="DQ191" s="226">
        <v>0.92500000000000004</v>
      </c>
      <c r="DR191" s="226">
        <v>0.8</v>
      </c>
      <c r="DS191" s="226">
        <v>0.85</v>
      </c>
      <c r="DT191" s="226">
        <v>0.9</v>
      </c>
      <c r="DU191" s="226">
        <v>0.9</v>
      </c>
      <c r="DV191" s="226">
        <v>0.9</v>
      </c>
      <c r="DW191" s="226">
        <v>0.9</v>
      </c>
      <c r="DX191" s="226">
        <v>0.9</v>
      </c>
      <c r="DY191" s="226">
        <v>0.9</v>
      </c>
      <c r="DZ191" s="226">
        <v>0.9</v>
      </c>
      <c r="EA191" s="226">
        <v>0.88</v>
      </c>
      <c r="EB191" s="226">
        <v>0.9</v>
      </c>
      <c r="EC191" s="226">
        <v>0.93</v>
      </c>
      <c r="ED191" s="226">
        <v>0.93</v>
      </c>
      <c r="EE191" s="226">
        <v>0.9</v>
      </c>
      <c r="EF191" s="316">
        <v>0.9</v>
      </c>
      <c r="EG191" s="316">
        <v>0.9</v>
      </c>
      <c r="EH191" s="316">
        <v>0.9</v>
      </c>
      <c r="EI191" s="226">
        <v>0.95</v>
      </c>
      <c r="EJ191" s="226">
        <v>0.95</v>
      </c>
      <c r="EK191" s="226">
        <v>0.95</v>
      </c>
      <c r="EL191" s="226">
        <v>0.97499999999999998</v>
      </c>
      <c r="EM191" s="226">
        <v>0.95</v>
      </c>
      <c r="EN191" s="226">
        <v>0.9</v>
      </c>
      <c r="EO191" s="226">
        <v>0.9</v>
      </c>
      <c r="EP191" s="226">
        <v>0.9</v>
      </c>
      <c r="EQ191" s="226">
        <v>0.9</v>
      </c>
      <c r="ER191" s="226">
        <v>0.9</v>
      </c>
      <c r="ES191" s="226">
        <v>0.9</v>
      </c>
      <c r="ET191" s="226">
        <v>0.9</v>
      </c>
      <c r="EU191" s="226">
        <v>0.9</v>
      </c>
      <c r="EV191" s="226">
        <v>0.9</v>
      </c>
      <c r="EW191" s="226">
        <v>0.9</v>
      </c>
      <c r="EX191" s="226">
        <v>0.9</v>
      </c>
      <c r="EY191" s="226">
        <v>0.9</v>
      </c>
      <c r="EZ191" s="316">
        <v>0.9</v>
      </c>
      <c r="FA191" s="226">
        <v>0.9</v>
      </c>
      <c r="FB191" s="226">
        <v>0.85</v>
      </c>
      <c r="FC191" s="226">
        <v>0.85</v>
      </c>
      <c r="FD191" s="226">
        <v>0.85</v>
      </c>
      <c r="FE191" s="226">
        <v>0.85</v>
      </c>
      <c r="FF191" s="226">
        <v>0.85</v>
      </c>
      <c r="FG191" s="226">
        <v>0.85</v>
      </c>
      <c r="FH191" s="226">
        <v>0.85</v>
      </c>
      <c r="FI191" s="226">
        <v>0.85</v>
      </c>
      <c r="FJ191" s="226">
        <v>0.85</v>
      </c>
      <c r="FK191" s="226">
        <v>0.85</v>
      </c>
      <c r="FL191" s="226">
        <v>0.85</v>
      </c>
      <c r="FM191" s="195">
        <f t="shared" si="158"/>
        <v>0</v>
      </c>
      <c r="FN191" s="195">
        <f t="shared" si="159"/>
        <v>0</v>
      </c>
      <c r="FO191" s="195">
        <f t="shared" si="160"/>
        <v>0</v>
      </c>
      <c r="FP191" s="195">
        <f t="shared" si="161"/>
        <v>0</v>
      </c>
      <c r="FQ191" s="195">
        <f t="shared" si="162"/>
        <v>0</v>
      </c>
      <c r="FR191" s="195">
        <f t="shared" si="163"/>
        <v>0</v>
      </c>
      <c r="FS191" s="195">
        <f t="shared" si="164"/>
        <v>0</v>
      </c>
      <c r="FT191" s="95">
        <f t="shared" si="165"/>
        <v>0</v>
      </c>
      <c r="FU191" s="95">
        <f t="shared" si="166"/>
        <v>0</v>
      </c>
      <c r="FV191" s="95">
        <f t="shared" si="167"/>
        <v>0</v>
      </c>
      <c r="FW191" s="95">
        <f t="shared" si="168"/>
        <v>0</v>
      </c>
      <c r="FX191" s="95">
        <f t="shared" si="169"/>
        <v>0</v>
      </c>
      <c r="FY191" s="95">
        <f t="shared" si="170"/>
        <v>0</v>
      </c>
      <c r="FZ191" s="95">
        <f t="shared" si="171"/>
        <v>0</v>
      </c>
      <c r="GA191" s="95">
        <f t="shared" si="151"/>
        <v>0</v>
      </c>
      <c r="GB191" s="95">
        <f t="shared" si="152"/>
        <v>0</v>
      </c>
      <c r="GC191" s="95">
        <f t="shared" si="153"/>
        <v>0</v>
      </c>
      <c r="GD191" s="95">
        <f t="shared" si="154"/>
        <v>0</v>
      </c>
      <c r="GE191" s="95">
        <f t="shared" si="155"/>
        <v>0</v>
      </c>
      <c r="GF191" s="95">
        <f t="shared" si="156"/>
        <v>0</v>
      </c>
      <c r="GG191" s="95">
        <f t="shared" si="157"/>
        <v>0</v>
      </c>
      <c r="GH191" s="95">
        <f t="shared" si="172"/>
        <v>0</v>
      </c>
      <c r="GI191" s="95">
        <f>BW191*Tabelle2[[#This Row],[Nov 2023 AF]]</f>
        <v>0</v>
      </c>
      <c r="GJ191" s="95">
        <f>BX191*Tabelle2[[#This Row],[Dec 2023 AF]]</f>
        <v>0</v>
      </c>
      <c r="GK191" s="95">
        <f>BY191*Tabelle2[[#This Row],[Jan 2024 AF]]</f>
        <v>0</v>
      </c>
      <c r="GL191" s="95">
        <f>BZ191*Tabelle2[[#This Row],[Feb 2024 AF]]</f>
        <v>0</v>
      </c>
      <c r="GM191" s="95">
        <f>CA191*Tabelle2[[#This Row],[Mar 2024 AF]]</f>
        <v>0</v>
      </c>
      <c r="GN191" s="95">
        <f>CB191*Tabelle2[[#This Row],[Apr 2024 AF]]</f>
        <v>0</v>
      </c>
      <c r="GO191" s="95">
        <f>CC191*Tabelle2[[#This Row],[May 2024 AF]]</f>
        <v>0</v>
      </c>
      <c r="GP191" s="95">
        <f>CD191*Tabelle2[[#This Row],[Jun 2024 AF]]</f>
        <v>0</v>
      </c>
      <c r="GQ191" s="95">
        <f>CE191*Tabelle2[[#This Row],[Jul 2024 AF]]</f>
        <v>0</v>
      </c>
      <c r="GR191" s="95">
        <f>CF191*Tabelle2[[#This Row],[Aug 2024 AF]]</f>
        <v>0</v>
      </c>
      <c r="GS191" s="95">
        <f>CG191*Tabelle2[[#This Row],[Sep 2024 AF]]</f>
        <v>0</v>
      </c>
      <c r="GT191" s="95">
        <f>CH191*Tabelle2[[#This Row],[Oct 2024 AF]]</f>
        <v>0</v>
      </c>
      <c r="GU191" s="95">
        <f>CI191*Tabelle2[[#This Row],[Nov 2024 AF]]</f>
        <v>0</v>
      </c>
      <c r="GV191" s="95">
        <f>CJ191*Tabelle2[[#This Row],[Dec 2024 AF]]</f>
        <v>0</v>
      </c>
      <c r="GW191" s="95">
        <f>SUM(Tabelle2[[#This Row],[Jan 22 NF]:[Mar 22 NF]])</f>
        <v>0</v>
      </c>
      <c r="GX191" s="95">
        <f>SUM(Tabelle2[[#This Row],[Apr 22 NF]:[Jun 22 NF]])</f>
        <v>0</v>
      </c>
      <c r="GY191" s="95">
        <f>SUM(Tabelle2[[#This Row],[Jul 22 NF]:[Sep 22 NF]])</f>
        <v>0</v>
      </c>
      <c r="GZ191" s="95">
        <f>SUM(Tabelle2[[#This Row],[Oct 22 NF]:[Dec 22 NF]])</f>
        <v>0</v>
      </c>
      <c r="HA191" s="98">
        <f>SUM(Tabelle2[[#This Row],[Jan 23 NF]:[Mar 23 NF]])</f>
        <v>0</v>
      </c>
      <c r="HB191" s="98">
        <f>SUM(Tabelle2[[#This Row],[Apr 23 NF]:[Jun 23 NF]])</f>
        <v>0</v>
      </c>
      <c r="HC191" s="98">
        <f>SUM(Tabelle2[[#This Row],[Jul 23 NF]:[Sep 23 NF]])</f>
        <v>0</v>
      </c>
      <c r="HD191" s="98">
        <f>SUM(Tabelle2[[#This Row],[Oct 23 NF]:[Dec 23 NF]])</f>
        <v>0</v>
      </c>
      <c r="HE191" s="95">
        <f>SUM(Tabelle2[[#This Row],[Jan 24 NF]:[Mar 24 NF]])</f>
        <v>0</v>
      </c>
      <c r="HF191" s="98">
        <f>SUM(Tabelle2[[#This Row],[Apr 24 NF]:[Jun 24 NF]])</f>
        <v>0</v>
      </c>
      <c r="HG191" s="98">
        <f>SUM(Tabelle2[[#This Row],[Jul 24 NF]:[Sep 24 NF]])</f>
        <v>0</v>
      </c>
      <c r="HH191" s="98">
        <f>SUM(Tabelle2[[#This Row],[Oct 24 NF]:[Dec 24 NF]])</f>
        <v>0</v>
      </c>
      <c r="HI191" s="95">
        <v>0</v>
      </c>
      <c r="HJ191" s="95">
        <v>0</v>
      </c>
      <c r="HK191" s="95">
        <v>0</v>
      </c>
      <c r="HL191" s="95">
        <v>0</v>
      </c>
      <c r="HM191" s="95">
        <v>0</v>
      </c>
      <c r="HN191" s="95">
        <v>0</v>
      </c>
      <c r="HO191" s="95">
        <v>0</v>
      </c>
      <c r="HP191" s="95">
        <v>0</v>
      </c>
      <c r="HQ191" s="95">
        <v>0</v>
      </c>
      <c r="HR191" s="95">
        <v>0</v>
      </c>
      <c r="HS191" s="95">
        <v>0</v>
      </c>
      <c r="HT191" s="95">
        <v>1200</v>
      </c>
      <c r="HU191" s="95">
        <v>2250</v>
      </c>
      <c r="HV191" s="98">
        <v>0</v>
      </c>
      <c r="HW191" s="98">
        <v>0</v>
      </c>
      <c r="HX191" s="98">
        <v>0</v>
      </c>
      <c r="HY191" s="98">
        <v>0</v>
      </c>
      <c r="HZ191" s="98">
        <f>SUM(Tabelle2[[#This Row],[Jan 22 NF]:[Dec 22 NF]])</f>
        <v>0</v>
      </c>
      <c r="IA191" s="98">
        <f>SUM(Tabelle2[[#This Row],[Jan 23 NF]:[Dec 23 NF]])</f>
        <v>0</v>
      </c>
      <c r="IB191" s="98">
        <f>SUM(Tabelle2[[#This Row],[Jan 24 NF]:[Dec 24 NF]])</f>
        <v>0</v>
      </c>
      <c r="IC191" s="98">
        <f>IFERROR(Tabelle2[[#This Row],[2025 CF]]*Tabelle2[[#This Row],[2025 AF]],0)</f>
        <v>0</v>
      </c>
      <c r="ID191" s="98">
        <f>IFERROR(Tabelle2[[#This Row],[2026 CF]]*Tabelle2[[#This Row],[2026 AF]],0)</f>
        <v>0</v>
      </c>
      <c r="IE191" s="98">
        <f>IFERROR(Tabelle2[[#This Row],[2027 CF]]*Tabelle2[[#This Row],[2027 AF]],0)</f>
        <v>0</v>
      </c>
      <c r="IF191" s="98">
        <f>IFERROR(Tabelle2[[#This Row],[2028 CF]]*Tabelle2[[#This Row],[2028 AF]],0)</f>
        <v>0</v>
      </c>
      <c r="IG191" s="98">
        <f>IFERROR(Tabelle2[[#This Row],[2029 CF]]*Tabelle2[[#This Row],[2029 AF]],0)</f>
        <v>0</v>
      </c>
      <c r="IH191" s="98">
        <f>IFERROR(Tabelle2[[#This Row],[2030 CF]]*Tabelle2[[#This Row],[2030 AF]],0)</f>
        <v>0</v>
      </c>
      <c r="II191" s="98">
        <f>IFERROR(Tabelle2[[#This Row],[2031 CF]]*Tabelle2[[#This Row],[2031 AF]],0)</f>
        <v>0</v>
      </c>
      <c r="IJ191" s="98">
        <f>IFERROR(Tabelle2[[#This Row],[2032 CF]]*Tabelle2[[#This Row],[2032 AF]],0)</f>
        <v>0</v>
      </c>
      <c r="IK191" s="98">
        <f>IFERROR(Tabelle2[[#This Row],[2033 CF]]*Tabelle2[[#This Row],[2033 AF]],0)</f>
        <v>0</v>
      </c>
      <c r="IL191" s="98">
        <f>IFERROR(Tabelle2[[#This Row],[2034 CF]]*Tabelle2[[#This Row],[2034 AF]],0)</f>
        <v>0</v>
      </c>
      <c r="IM191" s="98">
        <f>IFERROR(Tabelle2[[#This Row],[2035 CF]]*Tabelle2[[#This Row],[2035 AF]],0)</f>
        <v>0</v>
      </c>
      <c r="IN191" s="51">
        <v>0</v>
      </c>
      <c r="IO191" s="51">
        <v>0</v>
      </c>
      <c r="IP191" s="51">
        <v>0</v>
      </c>
      <c r="IQ191" s="51">
        <v>0</v>
      </c>
      <c r="IR191" s="51">
        <v>0</v>
      </c>
      <c r="IS191" s="51">
        <v>0</v>
      </c>
      <c r="IT191" s="51">
        <v>0</v>
      </c>
      <c r="IU191" s="51">
        <v>0</v>
      </c>
      <c r="IV191" s="51">
        <v>0</v>
      </c>
      <c r="IW191" s="51">
        <v>0</v>
      </c>
      <c r="IX191" s="51">
        <v>0</v>
      </c>
      <c r="IY191" s="51">
        <v>0</v>
      </c>
      <c r="IZ191" s="199">
        <v>0</v>
      </c>
      <c r="JA191" s="199">
        <v>0</v>
      </c>
      <c r="JB191" s="199">
        <v>0</v>
      </c>
      <c r="JC191" s="199">
        <v>0</v>
      </c>
      <c r="JD191" s="199">
        <v>0</v>
      </c>
      <c r="JE191" s="196">
        <v>0</v>
      </c>
      <c r="JF191" s="196">
        <v>0</v>
      </c>
      <c r="JG191" s="196">
        <v>0</v>
      </c>
      <c r="JH191" s="196">
        <v>0</v>
      </c>
      <c r="JI191" s="196">
        <v>0</v>
      </c>
      <c r="JJ191" s="196">
        <v>0</v>
      </c>
      <c r="JK191" s="196">
        <v>0</v>
      </c>
      <c r="JL191" s="196">
        <v>0</v>
      </c>
      <c r="JM191" s="196">
        <v>0</v>
      </c>
      <c r="JN191" s="196">
        <v>0</v>
      </c>
      <c r="JO191" s="196">
        <v>0</v>
      </c>
      <c r="JP191" s="196">
        <v>0</v>
      </c>
      <c r="JQ191" s="196">
        <f>SUM(Tabelle2[[#This Row],[Jan-23B]:[Mar-23B]])</f>
        <v>0</v>
      </c>
      <c r="JR191" s="196">
        <f>SUM(Tabelle2[[#This Row],[Apr-23B]:[Jun-23B]])</f>
        <v>0</v>
      </c>
      <c r="JS191" s="196">
        <f>SUM(Tabelle2[[#This Row],[Jul-23B]:[Sep-23B]])</f>
        <v>0</v>
      </c>
      <c r="JT191" s="196">
        <f>SUM(Tabelle2[[#This Row],[Oct-23B]:[Dec-23B]])</f>
        <v>0</v>
      </c>
      <c r="JU191" s="196">
        <f>SUM(Tabelle2[[#This Row],[1Q23 B1]:[4Q23 B]])</f>
        <v>0</v>
      </c>
      <c r="JV191" s="196">
        <v>0</v>
      </c>
      <c r="JW191" s="196">
        <v>0</v>
      </c>
      <c r="JX191" s="196">
        <v>0</v>
      </c>
      <c r="JY191" s="196">
        <v>0</v>
      </c>
      <c r="JZ191" s="196">
        <v>0</v>
      </c>
      <c r="KA191" s="196">
        <v>0</v>
      </c>
      <c r="KB191" s="196">
        <v>0</v>
      </c>
      <c r="KC191" s="196">
        <v>0</v>
      </c>
      <c r="KD191" s="196">
        <v>0</v>
      </c>
      <c r="KE191" s="196">
        <v>0</v>
      </c>
      <c r="KF191" s="196" t="str">
        <f>IF(SUM(Tabelle2[[#This Row],[2018 NF]:[2028 NF]],Tabelle2[[#This Row],[2023 B]])&gt;0,"yes","no")</f>
        <v>no</v>
      </c>
      <c r="KG191" s="196" t="str">
        <f>IFERROR(INDEX(Tabelle2[[#Headers],[2005 NF]:[2034 NF]],MATCH(TRUE,INDEX(Tabelle2[[#This Row],[2005 NF]:[2034 NF]]&gt;1000,),0)),0)</f>
        <v>2016 NF</v>
      </c>
      <c r="KH191" s="196" t="str">
        <f>IFERROR(LOOKUP(2,1/(Tabelle2[[#This Row],[2005 NF]:[2035 NF]]&gt;1000),Tabelle2[[#Headers],[2005 NF]:[2035 NF]]),0)</f>
        <v>2017 NF</v>
      </c>
      <c r="KI191" s="196">
        <f>SUM(Tabelle2[[#This Row],[Jan 23 NF]:[Mar 23 NF]])</f>
        <v>0</v>
      </c>
      <c r="KJ191" s="196">
        <f>SUM(Tabelle2[[#This Row],[Jan-23B]:[Mar-23B]])</f>
        <v>0</v>
      </c>
      <c r="KK191" s="52">
        <v>0</v>
      </c>
      <c r="KL191" s="52">
        <v>0</v>
      </c>
      <c r="KM191" s="52">
        <v>0</v>
      </c>
      <c r="KN191" s="52">
        <v>0</v>
      </c>
      <c r="KO191" s="52">
        <v>0</v>
      </c>
      <c r="KP191" s="52">
        <v>0</v>
      </c>
      <c r="KQ191" s="52">
        <v>0</v>
      </c>
      <c r="KR191" s="52">
        <v>0</v>
      </c>
      <c r="KS191" s="52">
        <v>0</v>
      </c>
      <c r="KT191" s="52">
        <v>0</v>
      </c>
      <c r="KU191" s="52">
        <v>0</v>
      </c>
      <c r="KV191" s="52">
        <v>0</v>
      </c>
      <c r="KW191" s="52">
        <v>0</v>
      </c>
      <c r="KX191" s="52">
        <v>0</v>
      </c>
      <c r="KY191" s="52">
        <v>0</v>
      </c>
      <c r="KZ191" s="52">
        <v>0</v>
      </c>
      <c r="LA191" s="52" t="e">
        <f>$AV191*2.204623/#REF!*$AP191*Tabelle2[[#This Row],[May 23 NF]]</f>
        <v>#REF!</v>
      </c>
      <c r="LB191" s="52" t="e">
        <f>$AV191*2.204623/#REF!*$AP191*Tabelle2[[#This Row],[Jun 23 NF]]</f>
        <v>#REF!</v>
      </c>
      <c r="LC191" s="52" t="e">
        <f>$AV191*2.204623/#REF!*$AP191*Tabelle2[[#This Row],[Jul 23 NF]]</f>
        <v>#REF!</v>
      </c>
      <c r="LD191" s="52" t="e">
        <f>$AV191*2.204623/#REF!*$AP191*Tabelle2[[#This Row],[Aug 23 NF]]</f>
        <v>#REF!</v>
      </c>
      <c r="LE191" s="52" t="e">
        <f>$AV191*2.204623/#REF!*$AP191*Tabelle2[[#This Row],[Sep 23 NF]]</f>
        <v>#REF!</v>
      </c>
      <c r="LF191" s="52" t="e">
        <f>$AV191*2.204623/#REF!*$AP191*Tabelle2[[#This Row],[Oct 23 NF]]</f>
        <v>#REF!</v>
      </c>
      <c r="LG191" s="52" t="e">
        <f>$AV191*2.204623/#REF!*$AP191*Tabelle2[[#This Row],[Nov 23 NF]]</f>
        <v>#REF!</v>
      </c>
      <c r="LH191" s="52" t="e">
        <f>$AV191*2.204623/#REF!*$AP191*Tabelle2[[#This Row],[Dec 23 NF]]</f>
        <v>#REF!</v>
      </c>
      <c r="LI191" s="52" t="e">
        <f>$AV191*2.204623/#REF!*$AP191*Tabelle2[[#This Row],[Jan 24 NF]]</f>
        <v>#REF!</v>
      </c>
      <c r="LJ191" s="52" t="e">
        <f>$AV191*2.204623/#REF!*$AP191*Tabelle2[[#This Row],[Feb 24 NF]]</f>
        <v>#REF!</v>
      </c>
      <c r="LK191" s="52" t="e">
        <f>$AV191*2.204623/#REF!*$AP191*Tabelle2[[#This Row],[Mar 24 NF]]</f>
        <v>#REF!</v>
      </c>
      <c r="LL191" s="52" t="e">
        <f>$AV191*2.204623/#REF!*$AP191*Tabelle2[[#This Row],[Apr 24 NF]]</f>
        <v>#REF!</v>
      </c>
      <c r="LM191" s="52" t="e">
        <f>$AV191*2.204623/#REF!*$AP191*Tabelle2[[#This Row],[May 24 NF]]</f>
        <v>#REF!</v>
      </c>
      <c r="LN191" s="52" t="e">
        <f>$AV191*2.204623/#REF!*$AP191*Tabelle2[[#This Row],[Jun 24 NF]]</f>
        <v>#REF!</v>
      </c>
      <c r="LO191" s="52" t="e">
        <f>$AV191*2.204623/#REF!*$AP191*Tabelle2[[#This Row],[Jul 24 NF]]</f>
        <v>#REF!</v>
      </c>
      <c r="LP191" s="52" t="e">
        <f>$AV191*2.204623/#REF!*$AP191*Tabelle2[[#This Row],[Aug 24 NF]]</f>
        <v>#REF!</v>
      </c>
      <c r="LQ191" s="52" t="e">
        <f>$AV191*2.204623/#REF!*$AP191*Tabelle2[[#This Row],[Sep 24 NF]]</f>
        <v>#REF!</v>
      </c>
      <c r="LR191" s="52" t="e">
        <f>$AV191*2.204623/#REF!*$AP191*Tabelle2[[#This Row],[Oct 24 NF]]</f>
        <v>#REF!</v>
      </c>
      <c r="LS191" s="52" t="e">
        <f>$AV191*2.204623/#REF!*$AP191*Tabelle2[[#This Row],[Nov 24 NF]]</f>
        <v>#REF!</v>
      </c>
      <c r="LT191" s="52" t="e">
        <f>$AV191*2.204623/#REF!*$AP191*Tabelle2[[#This Row],[Dec 24 NF]]</f>
        <v>#REF!</v>
      </c>
      <c r="LU191" s="198">
        <f>SUM(Tabelle2[[#This Row],[Jan 22 EV]:[Mar 22 EV]])</f>
        <v>0</v>
      </c>
      <c r="LV191" s="198">
        <f>SUM(Tabelle2[[#This Row],[Apr 22 EV]:[Jun 22 EV]])</f>
        <v>0</v>
      </c>
      <c r="LW191" s="198">
        <f>SUM(Tabelle2[[#This Row],[Jul 22 EV]:[Sep 22 EV]])</f>
        <v>0</v>
      </c>
      <c r="LX191" s="198">
        <f>SUM(Tabelle2[[#This Row],[Oct 22 EV]:[Dec 22 EV]])</f>
        <v>0</v>
      </c>
      <c r="LY191" s="198">
        <f>SUM(Tabelle2[[#This Row],[Jan 23 EV]:[Mar 23 EV]])</f>
        <v>0</v>
      </c>
      <c r="LZ191" s="198" t="e">
        <f>SUM(Tabelle2[[#This Row],[Apr 23 EV]:[Jun 23 EV]])</f>
        <v>#REF!</v>
      </c>
      <c r="MA191" s="198" t="e">
        <f>SUM(Tabelle2[[#This Row],[Jul 23 EV]:[Sep 23 EV]])</f>
        <v>#REF!</v>
      </c>
      <c r="MB191" s="198" t="e">
        <f>SUM(Tabelle2[[#This Row],[Oct 23 EV]:[Dec 23 EV]])</f>
        <v>#REF!</v>
      </c>
      <c r="MC191" s="198" t="e">
        <f>SUM(Tabelle2[[#This Row],[Jan 24 EV]:[Mar 24 EV]])</f>
        <v>#REF!</v>
      </c>
      <c r="MD191" s="198" t="e">
        <f>SUM(Tabelle2[[#This Row],[Apr 24 EV]:[Jun 24 EV]])</f>
        <v>#REF!</v>
      </c>
      <c r="ME191" s="198" t="e">
        <f>SUM(Tabelle2[[#This Row],[Jul 24 EV]:[Sep 24 EV]])</f>
        <v>#REF!</v>
      </c>
      <c r="MF191" s="198" t="e">
        <f>SUM(Tabelle2[[#This Row],[Oct 24 EV]:[Dec 24 EV]])</f>
        <v>#REF!</v>
      </c>
      <c r="MG191" s="68">
        <v>0</v>
      </c>
      <c r="MH191" s="68">
        <v>0</v>
      </c>
      <c r="MI191" s="68">
        <v>0</v>
      </c>
      <c r="MJ191" s="68">
        <v>0</v>
      </c>
      <c r="MK191" s="68">
        <v>0</v>
      </c>
      <c r="ML191" s="68">
        <v>0</v>
      </c>
      <c r="MM191" s="68">
        <v>0</v>
      </c>
      <c r="MN191" s="68">
        <v>0</v>
      </c>
      <c r="MO191" s="68">
        <v>0</v>
      </c>
      <c r="MP191" s="98">
        <v>123.45888800000002</v>
      </c>
      <c r="MQ191" s="98" t="e">
        <f>$AS191*2.204623/#REF!*$AP191*HU191</f>
        <v>#REF!</v>
      </c>
      <c r="MR191" s="98" t="e">
        <f>$AT191*2.204623/#REF!*$AP191*HV191</f>
        <v>#REF!</v>
      </c>
      <c r="MS191" s="98">
        <v>0</v>
      </c>
      <c r="MT191" s="98">
        <v>0</v>
      </c>
      <c r="MU191" s="98">
        <v>0</v>
      </c>
      <c r="MV191" s="98">
        <f>SUM(Tabelle2[[#This Row],[Jan 22 EV]:[Dec 22 EV]])</f>
        <v>0</v>
      </c>
      <c r="MW191" s="98" t="e">
        <f>SUM(Tabelle2[[#This Row],[Jan 23 EV]:[Dec 23 EV]])</f>
        <v>#REF!</v>
      </c>
      <c r="MX191" s="98" t="e">
        <f>SUM(Tabelle2[[#This Row],[Jan 24 EV]:[Dec 24 EV]])</f>
        <v>#REF!</v>
      </c>
      <c r="MY191" s="98">
        <f t="shared" si="139"/>
        <v>0</v>
      </c>
      <c r="MZ191" s="98">
        <f t="shared" si="140"/>
        <v>0</v>
      </c>
      <c r="NA191" s="98">
        <f t="shared" si="141"/>
        <v>0</v>
      </c>
      <c r="NB191" s="98">
        <f t="shared" si="142"/>
        <v>0</v>
      </c>
      <c r="NC191" s="52">
        <v>0</v>
      </c>
      <c r="ND191" s="52">
        <v>0</v>
      </c>
      <c r="NE191" s="52">
        <v>0</v>
      </c>
      <c r="NF191" s="52">
        <v>0</v>
      </c>
      <c r="NG191" s="52">
        <v>0</v>
      </c>
      <c r="NH191" s="52">
        <v>0</v>
      </c>
      <c r="NI191" s="52">
        <v>0</v>
      </c>
      <c r="NJ191" s="52">
        <v>0</v>
      </c>
      <c r="NK191" s="52">
        <v>0</v>
      </c>
      <c r="NL191" s="52">
        <v>0</v>
      </c>
      <c r="NM191" s="52">
        <v>0</v>
      </c>
      <c r="NN191" s="52">
        <v>0</v>
      </c>
      <c r="NO191" s="198">
        <f t="shared" si="146"/>
        <v>0</v>
      </c>
      <c r="NP191" s="198">
        <f t="shared" si="147"/>
        <v>0</v>
      </c>
      <c r="NQ191" s="198">
        <f t="shared" si="148"/>
        <v>0</v>
      </c>
      <c r="NR191" s="198">
        <f t="shared" si="149"/>
        <v>0</v>
      </c>
      <c r="NS191" s="198">
        <f t="shared" si="150"/>
        <v>0</v>
      </c>
      <c r="NT191" s="198">
        <v>0</v>
      </c>
      <c r="NU191" s="198">
        <v>0</v>
      </c>
      <c r="NV191" s="198">
        <v>0</v>
      </c>
      <c r="NW191" s="198">
        <v>0</v>
      </c>
      <c r="NX191" s="198">
        <v>0</v>
      </c>
      <c r="NY191" s="198">
        <v>0</v>
      </c>
      <c r="NZ191" s="198">
        <v>0</v>
      </c>
      <c r="OA191" s="198">
        <v>0</v>
      </c>
      <c r="OB191" s="198">
        <v>0</v>
      </c>
      <c r="OC191" s="198">
        <v>0</v>
      </c>
      <c r="OD191" s="198">
        <v>0</v>
      </c>
      <c r="OE191" s="198">
        <v>0</v>
      </c>
      <c r="OF191" s="198">
        <f>SUM(Tabelle2[[#This Row],[Jan 23 B EV]:[Mar 23 B EV]])</f>
        <v>0</v>
      </c>
      <c r="OG191" s="198">
        <f>SUM(Tabelle2[[#This Row],[Apr 23 B EV]:[Jun 23 B EV]])</f>
        <v>0</v>
      </c>
      <c r="OH191" s="198">
        <f>SUM(Tabelle2[[#This Row],[Jul 23 B EV]:[Sep 23 B EV]])</f>
        <v>0</v>
      </c>
      <c r="OI191" s="198">
        <f>SUM(Tabelle2[[#This Row],[Oct 23 B EV]:[Dec 23 B EV]])</f>
        <v>0</v>
      </c>
      <c r="OJ191" s="198">
        <f>SUM(Tabelle2[[#This Row],[Jan 23 B EV]:[Dec 23 B EV]])</f>
        <v>0</v>
      </c>
      <c r="OK191" s="68"/>
      <c r="OL191" s="68"/>
      <c r="OM191" s="43" t="s">
        <v>959</v>
      </c>
      <c r="ON191" s="43" t="s">
        <v>975</v>
      </c>
      <c r="OO191" s="43">
        <v>0</v>
      </c>
      <c r="OP191" s="43">
        <v>0</v>
      </c>
      <c r="OQ191" s="68"/>
      <c r="OR191" s="68"/>
      <c r="OS191" s="68"/>
      <c r="OT191" s="68"/>
      <c r="OU191" s="68"/>
      <c r="OV191" s="68"/>
      <c r="OW191" s="68"/>
      <c r="OX191" s="198">
        <v>0</v>
      </c>
      <c r="OY191" s="198">
        <v>0</v>
      </c>
      <c r="OZ191" s="198">
        <v>0</v>
      </c>
      <c r="PA191" s="198">
        <v>0</v>
      </c>
      <c r="PB191" s="353">
        <v>0</v>
      </c>
      <c r="PC191" s="49" t="s">
        <v>57</v>
      </c>
      <c r="PD191" s="341" t="s">
        <v>162</v>
      </c>
      <c r="PE191" s="3" t="s">
        <v>159</v>
      </c>
      <c r="PF191" s="341" t="s">
        <v>170</v>
      </c>
      <c r="PG191" s="342">
        <v>0</v>
      </c>
      <c r="PH191" s="341">
        <v>0</v>
      </c>
      <c r="PI191" s="30">
        <v>1</v>
      </c>
      <c r="PJ191" s="30" t="s">
        <v>170</v>
      </c>
      <c r="PK191" s="30">
        <v>0</v>
      </c>
      <c r="PL191" s="30"/>
      <c r="PM191" s="334"/>
      <c r="PN191" s="341" t="s">
        <v>980</v>
      </c>
      <c r="PO191" s="334" t="s">
        <v>43</v>
      </c>
      <c r="PP191" s="200">
        <v>1565.1005573122095</v>
      </c>
      <c r="PQ191" s="56">
        <v>1399.8594792216134</v>
      </c>
      <c r="PR191" s="56">
        <v>1505.8500324776508</v>
      </c>
      <c r="PS191" s="56">
        <v>1413.0627359755019</v>
      </c>
      <c r="PT191" s="200">
        <v>1148.5212668120259</v>
      </c>
      <c r="PU191" s="200">
        <v>1207.4862538513455</v>
      </c>
      <c r="PV191" s="200">
        <v>1959.8980263157889</v>
      </c>
      <c r="PW191" s="200">
        <v>1949.0700624881274</v>
      </c>
      <c r="PX191" s="200" t="e">
        <f>IF($PI191=1,SUMIF(#REF!,$PF191,#REF!),SUMIF(#REF!,$PJ191,#REF!))</f>
        <v>#REF!</v>
      </c>
      <c r="PY191" s="200" t="e">
        <f>IF($PI191=1,SUMIF(#REF!,$PF191,#REF!),SUMIF(#REF!,$PJ191,#REF!))</f>
        <v>#REF!</v>
      </c>
      <c r="PZ191" s="200" t="e">
        <f>IF($PI191=1,SUMIF(#REF!,$PF191,#REF!),SUMIF(#REF!,$PJ191,#REF!))</f>
        <v>#REF!</v>
      </c>
      <c r="QA191" s="200" t="e">
        <f>IF($PI191=1,SUMIF(#REF!,$PF191,#REF!),SUMIF(#REF!,$PJ191,#REF!))</f>
        <v>#REF!</v>
      </c>
      <c r="QB191" s="200" t="e">
        <f>IF($PI191=1,SUMIF(#REF!,$PF191,#REF!),SUMIF(#REF!,$PJ191,#REF!))</f>
        <v>#REF!</v>
      </c>
      <c r="QC191" s="200" t="e">
        <f>IF($PI191=1,SUMIF(#REF!,$PF191,#REF!),SUMIF(#REF!,$PJ191,#REF!))</f>
        <v>#REF!</v>
      </c>
      <c r="QD191" s="57">
        <f t="shared" si="143"/>
        <v>1.9598032709102586</v>
      </c>
      <c r="QE191" s="57">
        <f t="shared" si="144"/>
        <v>2.108190045468711</v>
      </c>
      <c r="QF191" s="57">
        <f t="shared" si="138"/>
        <v>1.9782878303657025</v>
      </c>
      <c r="QG191" s="57">
        <f t="shared" si="145"/>
        <v>1.6079297735368361</v>
      </c>
      <c r="QH191" s="57">
        <f t="shared" si="131"/>
        <v>1.6904807553918835</v>
      </c>
      <c r="QI191" s="57">
        <f t="shared" si="132"/>
        <v>2.7438572368421044</v>
      </c>
      <c r="QJ191" s="57">
        <f>IF(Tabelle2[[#This Row],[Index and Premium Usage]]=1,($AW191*(1+$AZ191))*(PW191*(1+$PG191)+$PH191)/1000,($AW191*(1+$AZ191))*(PW191*(1+$PG191)+$PK191)/1000)</f>
        <v>2.7286980874833779</v>
      </c>
      <c r="QK191" s="57" t="e">
        <f>IF($PI191=1,($AW191*(1+$AY191))*(PX191*(1+$PG191)+$PH191)/1000,($AW191*(1+$AZ191))*(PX191*(1+$PG191)+$PK191+Tabelle2[[#This Row],[Premium VW 2023]])/1000)</f>
        <v>#REF!</v>
      </c>
      <c r="QL191" s="57" t="e">
        <f t="shared" si="133"/>
        <v>#REF!</v>
      </c>
      <c r="QM191" s="57" t="e">
        <f t="shared" si="134"/>
        <v>#REF!</v>
      </c>
      <c r="QN191" s="57" t="e">
        <f t="shared" si="135"/>
        <v>#REF!</v>
      </c>
      <c r="QO191" s="57" t="e">
        <f t="shared" si="136"/>
        <v>#REF!</v>
      </c>
      <c r="QP191" s="57" t="e">
        <f t="shared" si="137"/>
        <v>#REF!</v>
      </c>
    </row>
    <row r="192" spans="1:458" s="123" customFormat="1" ht="15" customHeight="1">
      <c r="A192" s="94" t="s">
        <v>917</v>
      </c>
      <c r="B192" s="94" t="s">
        <v>87</v>
      </c>
      <c r="C192" s="94" t="s">
        <v>1553</v>
      </c>
      <c r="D192" s="2" t="s">
        <v>108</v>
      </c>
      <c r="E192" s="173" t="s">
        <v>304</v>
      </c>
      <c r="F192" s="2" t="s">
        <v>304</v>
      </c>
      <c r="G192" s="2" t="s">
        <v>304</v>
      </c>
      <c r="H192" s="2" t="s">
        <v>1557</v>
      </c>
      <c r="I192" s="188" t="s">
        <v>102</v>
      </c>
      <c r="J192" s="2" t="s">
        <v>367</v>
      </c>
      <c r="K192" s="94" t="s">
        <v>41</v>
      </c>
      <c r="L192" s="94" t="s">
        <v>1137</v>
      </c>
      <c r="M192" s="2" t="s">
        <v>339</v>
      </c>
      <c r="N192" s="2">
        <v>0</v>
      </c>
      <c r="O192" s="64"/>
      <c r="P192" s="65"/>
      <c r="Q192" s="2"/>
      <c r="R192" s="63"/>
      <c r="S192" s="63"/>
      <c r="T192" s="94" t="s">
        <v>1282</v>
      </c>
      <c r="U192" s="63" t="s">
        <v>38</v>
      </c>
      <c r="V192" s="63"/>
      <c r="W192" s="63"/>
      <c r="X192" s="94"/>
      <c r="Y192" s="63" t="s">
        <v>235</v>
      </c>
      <c r="Z192" s="94" t="s">
        <v>261</v>
      </c>
      <c r="AA192" s="2" t="s">
        <v>623</v>
      </c>
      <c r="AB192" s="2">
        <v>0</v>
      </c>
      <c r="AC192" s="2" t="s">
        <v>1096</v>
      </c>
      <c r="AD192" s="63"/>
      <c r="AE192" s="63"/>
      <c r="AF192" s="63" t="s">
        <v>119</v>
      </c>
      <c r="AG192" s="2"/>
      <c r="AH192" s="2"/>
      <c r="AI192" s="2"/>
      <c r="AJ192" s="63" t="s">
        <v>120</v>
      </c>
      <c r="AK192" s="66"/>
      <c r="AL192" s="67"/>
      <c r="AM192" s="67"/>
      <c r="AN192" s="67"/>
      <c r="AO192" s="67"/>
      <c r="AP192" s="67">
        <v>1</v>
      </c>
      <c r="AQ192" s="78"/>
      <c r="AR192" s="37">
        <v>0.35099999999999998</v>
      </c>
      <c r="AS192" s="67">
        <v>0.35099999999999998</v>
      </c>
      <c r="AT192" s="67">
        <v>0.35099999999999998</v>
      </c>
      <c r="AU192" s="67">
        <v>0.35099999999999998</v>
      </c>
      <c r="AV192" s="33">
        <v>0.35099999999999998</v>
      </c>
      <c r="AW192" s="33">
        <v>0.35099999999999998</v>
      </c>
      <c r="AX192" s="193"/>
      <c r="AY192" s="36">
        <v>0</v>
      </c>
      <c r="AZ192" s="61">
        <v>0</v>
      </c>
      <c r="BA192" s="97">
        <v>0</v>
      </c>
      <c r="BB192" s="97">
        <v>0</v>
      </c>
      <c r="BC192" s="97">
        <v>0</v>
      </c>
      <c r="BD192" s="97">
        <v>0</v>
      </c>
      <c r="BE192" s="133">
        <v>0</v>
      </c>
      <c r="BF192" s="133">
        <v>0</v>
      </c>
      <c r="BG192" s="133">
        <v>0</v>
      </c>
      <c r="BH192" s="133">
        <v>0</v>
      </c>
      <c r="BI192" s="133">
        <v>0</v>
      </c>
      <c r="BJ192" s="133">
        <v>0</v>
      </c>
      <c r="BK192" s="133">
        <v>0</v>
      </c>
      <c r="BL192" s="133">
        <v>0</v>
      </c>
      <c r="BM192" s="96">
        <v>28</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5">
        <f>SUM(Tabelle2[[#This Row],[Jan 22 CF]:[Mar 22 CF]])</f>
        <v>0</v>
      </c>
      <c r="CL192" s="95">
        <f>SUM(Tabelle2[[#This Row],[Apr 22 CF]:[Jun 22 CF]])</f>
        <v>0</v>
      </c>
      <c r="CM192" s="95">
        <f>SUM(Tabelle2[[#This Row],[Jul 22 CF]:[Sep 22 CF]])</f>
        <v>0</v>
      </c>
      <c r="CN192" s="95">
        <f>SUM(Tabelle2[[#This Row],[Oct 22 CF]:[Dec 22 CF]])</f>
        <v>0</v>
      </c>
      <c r="CO192" s="95">
        <f>SUM(Tabelle2[[#This Row],[Jan 23 CF]:[Mar 23 CF]])</f>
        <v>28</v>
      </c>
      <c r="CP192" s="95">
        <f>SUM(Tabelle2[[#This Row],[Apr 23 CF]:[Jun 23 CF]])</f>
        <v>0</v>
      </c>
      <c r="CQ192" s="95">
        <f>SUM(Tabelle2[[#This Row],[Jul 23 CF]:[Sep 23 CF]])</f>
        <v>0</v>
      </c>
      <c r="CR192" s="95">
        <f>SUM(Tabelle2[[#This Row],[Oct 23 CF]:[Dec 23 CF]])</f>
        <v>0</v>
      </c>
      <c r="CS192" s="95">
        <f>SUM(Tabelle2[[#This Row],[Jan 24 CF]:[Mar 24 CF]])</f>
        <v>0</v>
      </c>
      <c r="CT192" s="95">
        <f>SUM(Tabelle2[[#This Row],[Apr 24 CF]:[Jun 24 CF]])</f>
        <v>0</v>
      </c>
      <c r="CU192" s="95">
        <f>SUM(Tabelle2[[#This Row],[Jul 24 CF]:[Sep 24 CF]])</f>
        <v>0</v>
      </c>
      <c r="CV192" s="95">
        <f>SUM(Tabelle2[[#This Row],[Oct 24 CF]:[Dec 24 CF]])</f>
        <v>0</v>
      </c>
      <c r="CW192" s="98">
        <v>0</v>
      </c>
      <c r="CX192" s="275">
        <v>0</v>
      </c>
      <c r="CY192" s="98">
        <v>0</v>
      </c>
      <c r="CZ192" s="52">
        <v>0</v>
      </c>
      <c r="DA192" s="52">
        <f>SUM(Tabelle2[[#This Row],[Jan 22 CF]:[Dec 22 CF]])</f>
        <v>0</v>
      </c>
      <c r="DB192" s="98">
        <f>SUM(Tabelle2[[#This Row],[Jan 23 CF]:[Dec 23 CF]])</f>
        <v>28</v>
      </c>
      <c r="DC192" s="98">
        <f>SUM(Tabelle2[[#This Row],[Jan 24 CF]:[Dec 24 CF]])</f>
        <v>0</v>
      </c>
      <c r="DD192" s="98">
        <v>0</v>
      </c>
      <c r="DE192" s="98">
        <v>0</v>
      </c>
      <c r="DF192" s="98">
        <v>0</v>
      </c>
      <c r="DG192" s="98">
        <v>0</v>
      </c>
      <c r="DH192" s="98">
        <v>0</v>
      </c>
      <c r="DI192" s="98">
        <v>0</v>
      </c>
      <c r="DJ192" s="98">
        <v>0</v>
      </c>
      <c r="DK192" s="98">
        <v>0</v>
      </c>
      <c r="DL192" s="98">
        <v>0</v>
      </c>
      <c r="DM192" s="98">
        <v>0</v>
      </c>
      <c r="DN192" s="95"/>
      <c r="DO192" s="95"/>
      <c r="DP192" s="226">
        <v>0.95</v>
      </c>
      <c r="DQ192" s="226">
        <v>0.92500000000000004</v>
      </c>
      <c r="DR192" s="226">
        <v>0.8</v>
      </c>
      <c r="DS192" s="226">
        <v>0.85</v>
      </c>
      <c r="DT192" s="226">
        <v>0.9</v>
      </c>
      <c r="DU192" s="226">
        <v>0.9</v>
      </c>
      <c r="DV192" s="226">
        <v>0.9</v>
      </c>
      <c r="DW192" s="226">
        <v>0.9</v>
      </c>
      <c r="DX192" s="226">
        <v>0.9</v>
      </c>
      <c r="DY192" s="226">
        <v>0.9</v>
      </c>
      <c r="DZ192" s="226">
        <v>0.9</v>
      </c>
      <c r="EA192" s="226">
        <v>0.88</v>
      </c>
      <c r="EB192" s="226">
        <v>0.9</v>
      </c>
      <c r="EC192" s="226">
        <v>0.93</v>
      </c>
      <c r="ED192" s="226">
        <v>0.93</v>
      </c>
      <c r="EE192" s="226">
        <v>0.9</v>
      </c>
      <c r="EF192" s="316">
        <v>0.9</v>
      </c>
      <c r="EG192" s="316">
        <v>0.9</v>
      </c>
      <c r="EH192" s="316">
        <v>0.9</v>
      </c>
      <c r="EI192" s="226">
        <v>0.95</v>
      </c>
      <c r="EJ192" s="226">
        <v>0.95</v>
      </c>
      <c r="EK192" s="226">
        <v>0.95</v>
      </c>
      <c r="EL192" s="226">
        <v>0.97499999999999998</v>
      </c>
      <c r="EM192" s="226">
        <v>0.95</v>
      </c>
      <c r="EN192" s="226">
        <v>0.9</v>
      </c>
      <c r="EO192" s="226">
        <v>0.9</v>
      </c>
      <c r="EP192" s="226">
        <v>0.9</v>
      </c>
      <c r="EQ192" s="226">
        <v>0.9</v>
      </c>
      <c r="ER192" s="226">
        <v>0.9</v>
      </c>
      <c r="ES192" s="226">
        <v>0.9</v>
      </c>
      <c r="ET192" s="226">
        <v>0.9</v>
      </c>
      <c r="EU192" s="226">
        <v>0.9</v>
      </c>
      <c r="EV192" s="226">
        <v>0.9</v>
      </c>
      <c r="EW192" s="226">
        <v>0.9</v>
      </c>
      <c r="EX192" s="226">
        <v>0.9</v>
      </c>
      <c r="EY192" s="226">
        <v>0.9</v>
      </c>
      <c r="EZ192" s="316">
        <v>0.9</v>
      </c>
      <c r="FA192" s="226">
        <v>0.9</v>
      </c>
      <c r="FB192" s="226">
        <v>0.9</v>
      </c>
      <c r="FC192" s="226">
        <v>0.9</v>
      </c>
      <c r="FD192" s="226">
        <v>0.9</v>
      </c>
      <c r="FE192" s="226">
        <v>0.9</v>
      </c>
      <c r="FF192" s="226">
        <v>0.9</v>
      </c>
      <c r="FG192" s="226">
        <v>0</v>
      </c>
      <c r="FH192" s="226">
        <v>0</v>
      </c>
      <c r="FI192" s="226">
        <v>0</v>
      </c>
      <c r="FJ192" s="226">
        <v>0</v>
      </c>
      <c r="FK192" s="226">
        <v>0</v>
      </c>
      <c r="FL192" s="226">
        <v>0</v>
      </c>
      <c r="FM192" s="195">
        <f t="shared" si="158"/>
        <v>0</v>
      </c>
      <c r="FN192" s="195">
        <f t="shared" si="159"/>
        <v>0</v>
      </c>
      <c r="FO192" s="195">
        <f t="shared" si="160"/>
        <v>0</v>
      </c>
      <c r="FP192" s="195">
        <f t="shared" si="161"/>
        <v>0</v>
      </c>
      <c r="FQ192" s="195">
        <f t="shared" si="162"/>
        <v>0</v>
      </c>
      <c r="FR192" s="195">
        <f t="shared" si="163"/>
        <v>0</v>
      </c>
      <c r="FS192" s="195">
        <f t="shared" si="164"/>
        <v>0</v>
      </c>
      <c r="FT192" s="95">
        <f t="shared" si="165"/>
        <v>0</v>
      </c>
      <c r="FU192" s="95">
        <f t="shared" si="166"/>
        <v>0</v>
      </c>
      <c r="FV192" s="95">
        <f t="shared" si="167"/>
        <v>0</v>
      </c>
      <c r="FW192" s="95">
        <f t="shared" si="168"/>
        <v>0</v>
      </c>
      <c r="FX192" s="95">
        <f t="shared" si="169"/>
        <v>0</v>
      </c>
      <c r="FY192" s="95">
        <f t="shared" si="170"/>
        <v>28</v>
      </c>
      <c r="FZ192" s="95">
        <f t="shared" si="171"/>
        <v>0</v>
      </c>
      <c r="GA192" s="95">
        <f t="shared" si="151"/>
        <v>0</v>
      </c>
      <c r="GB192" s="95">
        <f t="shared" si="152"/>
        <v>0</v>
      </c>
      <c r="GC192" s="95">
        <f t="shared" si="153"/>
        <v>0</v>
      </c>
      <c r="GD192" s="95">
        <f t="shared" si="154"/>
        <v>0</v>
      </c>
      <c r="GE192" s="95">
        <f t="shared" si="155"/>
        <v>0</v>
      </c>
      <c r="GF192" s="95">
        <f t="shared" si="156"/>
        <v>0</v>
      </c>
      <c r="GG192" s="95">
        <f t="shared" si="157"/>
        <v>0</v>
      </c>
      <c r="GH192" s="95">
        <f t="shared" si="172"/>
        <v>0</v>
      </c>
      <c r="GI192" s="95">
        <f>BW192*Tabelle2[[#This Row],[Nov 2023 AF]]</f>
        <v>0</v>
      </c>
      <c r="GJ192" s="95">
        <f>BX192*Tabelle2[[#This Row],[Dec 2023 AF]]</f>
        <v>0</v>
      </c>
      <c r="GK192" s="95">
        <f>BY192*Tabelle2[[#This Row],[Jan 2024 AF]]</f>
        <v>0</v>
      </c>
      <c r="GL192" s="95">
        <f>BZ192*Tabelle2[[#This Row],[Feb 2024 AF]]</f>
        <v>0</v>
      </c>
      <c r="GM192" s="95">
        <f>CA192*Tabelle2[[#This Row],[Mar 2024 AF]]</f>
        <v>0</v>
      </c>
      <c r="GN192" s="95">
        <f>CB192*Tabelle2[[#This Row],[Apr 2024 AF]]</f>
        <v>0</v>
      </c>
      <c r="GO192" s="95">
        <f>CC192*Tabelle2[[#This Row],[May 2024 AF]]</f>
        <v>0</v>
      </c>
      <c r="GP192" s="95">
        <f>CD192*Tabelle2[[#This Row],[Jun 2024 AF]]</f>
        <v>0</v>
      </c>
      <c r="GQ192" s="95">
        <f>CE192*Tabelle2[[#This Row],[Jul 2024 AF]]</f>
        <v>0</v>
      </c>
      <c r="GR192" s="95">
        <f>CF192*Tabelle2[[#This Row],[Aug 2024 AF]]</f>
        <v>0</v>
      </c>
      <c r="GS192" s="95">
        <f>CG192*Tabelle2[[#This Row],[Sep 2024 AF]]</f>
        <v>0</v>
      </c>
      <c r="GT192" s="95">
        <f>CH192*Tabelle2[[#This Row],[Oct 2024 AF]]</f>
        <v>0</v>
      </c>
      <c r="GU192" s="95">
        <f>CI192*Tabelle2[[#This Row],[Nov 2024 AF]]</f>
        <v>0</v>
      </c>
      <c r="GV192" s="95">
        <f>CJ192*Tabelle2[[#This Row],[Dec 2024 AF]]</f>
        <v>0</v>
      </c>
      <c r="GW192" s="95">
        <f>SUM(Tabelle2[[#This Row],[Jan 22 NF]:[Mar 22 NF]])</f>
        <v>0</v>
      </c>
      <c r="GX192" s="95">
        <f>SUM(Tabelle2[[#This Row],[Apr 22 NF]:[Jun 22 NF]])</f>
        <v>0</v>
      </c>
      <c r="GY192" s="95">
        <f>SUM(Tabelle2[[#This Row],[Jul 22 NF]:[Sep 22 NF]])</f>
        <v>0</v>
      </c>
      <c r="GZ192" s="95">
        <f>SUM(Tabelle2[[#This Row],[Oct 22 NF]:[Dec 22 NF]])</f>
        <v>0</v>
      </c>
      <c r="HA192" s="98">
        <f>SUM(Tabelle2[[#This Row],[Jan 23 NF]:[Mar 23 NF]])</f>
        <v>28</v>
      </c>
      <c r="HB192" s="98">
        <f>SUM(Tabelle2[[#This Row],[Apr 23 NF]:[Jun 23 NF]])</f>
        <v>0</v>
      </c>
      <c r="HC192" s="98">
        <f>SUM(Tabelle2[[#This Row],[Jul 23 NF]:[Sep 23 NF]])</f>
        <v>0</v>
      </c>
      <c r="HD192" s="98">
        <f>SUM(Tabelle2[[#This Row],[Oct 23 NF]:[Dec 23 NF]])</f>
        <v>0</v>
      </c>
      <c r="HE192" s="95">
        <f>SUM(Tabelle2[[#This Row],[Jan 24 NF]:[Mar 24 NF]])</f>
        <v>0</v>
      </c>
      <c r="HF192" s="98">
        <f>SUM(Tabelle2[[#This Row],[Apr 24 NF]:[Jun 24 NF]])</f>
        <v>0</v>
      </c>
      <c r="HG192" s="98">
        <f>SUM(Tabelle2[[#This Row],[Jul 24 NF]:[Sep 24 NF]])</f>
        <v>0</v>
      </c>
      <c r="HH192" s="98">
        <f>SUM(Tabelle2[[#This Row],[Oct 24 NF]:[Dec 24 NF]])</f>
        <v>0</v>
      </c>
      <c r="HI192" s="95">
        <v>0</v>
      </c>
      <c r="HJ192" s="95">
        <v>0</v>
      </c>
      <c r="HK192" s="95">
        <v>0</v>
      </c>
      <c r="HL192" s="95">
        <v>0</v>
      </c>
      <c r="HM192" s="95">
        <v>0</v>
      </c>
      <c r="HN192" s="95">
        <v>0</v>
      </c>
      <c r="HO192" s="95">
        <v>0</v>
      </c>
      <c r="HP192" s="95">
        <v>0</v>
      </c>
      <c r="HQ192" s="95">
        <v>0</v>
      </c>
      <c r="HR192" s="95">
        <v>0</v>
      </c>
      <c r="HS192" s="95">
        <v>0</v>
      </c>
      <c r="HT192" s="95">
        <v>840</v>
      </c>
      <c r="HU192" s="95">
        <v>1391</v>
      </c>
      <c r="HV192" s="98">
        <v>0</v>
      </c>
      <c r="HW192" s="98">
        <v>0</v>
      </c>
      <c r="HX192" s="98">
        <v>0</v>
      </c>
      <c r="HY192" s="98">
        <v>0</v>
      </c>
      <c r="HZ192" s="98">
        <f>SUM(Tabelle2[[#This Row],[Jan 22 NF]:[Dec 22 NF]])</f>
        <v>0</v>
      </c>
      <c r="IA192" s="98">
        <f>SUM(Tabelle2[[#This Row],[Jan 23 NF]:[Dec 23 NF]])</f>
        <v>28</v>
      </c>
      <c r="IB192" s="98">
        <f>SUM(Tabelle2[[#This Row],[Jan 24 NF]:[Dec 24 NF]])</f>
        <v>0</v>
      </c>
      <c r="IC192" s="98">
        <f>IFERROR(Tabelle2[[#This Row],[2025 CF]]*Tabelle2[[#This Row],[2025 AF]],0)</f>
        <v>0</v>
      </c>
      <c r="ID192" s="98">
        <f>IFERROR(Tabelle2[[#This Row],[2026 CF]]*Tabelle2[[#This Row],[2026 AF]],0)</f>
        <v>0</v>
      </c>
      <c r="IE192" s="98">
        <f>IFERROR(Tabelle2[[#This Row],[2027 CF]]*Tabelle2[[#This Row],[2027 AF]],0)</f>
        <v>0</v>
      </c>
      <c r="IF192" s="98">
        <f>IFERROR(Tabelle2[[#This Row],[2028 CF]]*Tabelle2[[#This Row],[2028 AF]],0)</f>
        <v>0</v>
      </c>
      <c r="IG192" s="98">
        <f>IFERROR(Tabelle2[[#This Row],[2029 CF]]*Tabelle2[[#This Row],[2029 AF]],0)</f>
        <v>0</v>
      </c>
      <c r="IH192" s="98">
        <f>IFERROR(Tabelle2[[#This Row],[2030 CF]]*Tabelle2[[#This Row],[2030 AF]],0)</f>
        <v>0</v>
      </c>
      <c r="II192" s="98">
        <f>IFERROR(Tabelle2[[#This Row],[2031 CF]]*Tabelle2[[#This Row],[2031 AF]],0)</f>
        <v>0</v>
      </c>
      <c r="IJ192" s="98">
        <f>IFERROR(Tabelle2[[#This Row],[2032 CF]]*Tabelle2[[#This Row],[2032 AF]],0)</f>
        <v>0</v>
      </c>
      <c r="IK192" s="98">
        <f>IFERROR(Tabelle2[[#This Row],[2033 CF]]*Tabelle2[[#This Row],[2033 AF]],0)</f>
        <v>0</v>
      </c>
      <c r="IL192" s="98">
        <f>IFERROR(Tabelle2[[#This Row],[2034 CF]]*Tabelle2[[#This Row],[2034 AF]],0)</f>
        <v>0</v>
      </c>
      <c r="IM192" s="98">
        <f>IFERROR(Tabelle2[[#This Row],[2035 CF]]*Tabelle2[[#This Row],[2035 AF]],0)</f>
        <v>0</v>
      </c>
      <c r="IN192" s="51">
        <v>0</v>
      </c>
      <c r="IO192" s="51">
        <v>0</v>
      </c>
      <c r="IP192" s="51">
        <v>0</v>
      </c>
      <c r="IQ192" s="51">
        <v>0</v>
      </c>
      <c r="IR192" s="51">
        <v>0</v>
      </c>
      <c r="IS192" s="51">
        <v>0</v>
      </c>
      <c r="IT192" s="51">
        <v>0</v>
      </c>
      <c r="IU192" s="51">
        <v>0</v>
      </c>
      <c r="IV192" s="51">
        <v>0</v>
      </c>
      <c r="IW192" s="51">
        <v>0</v>
      </c>
      <c r="IX192" s="51">
        <v>0</v>
      </c>
      <c r="IY192" s="51">
        <v>0</v>
      </c>
      <c r="IZ192" s="199">
        <v>0</v>
      </c>
      <c r="JA192" s="199">
        <v>0</v>
      </c>
      <c r="JB192" s="199">
        <v>0</v>
      </c>
      <c r="JC192" s="199">
        <v>0</v>
      </c>
      <c r="JD192" s="199">
        <v>0</v>
      </c>
      <c r="JE192" s="196">
        <v>0</v>
      </c>
      <c r="JF192" s="196">
        <v>0</v>
      </c>
      <c r="JG192" s="196">
        <v>0</v>
      </c>
      <c r="JH192" s="196">
        <v>0</v>
      </c>
      <c r="JI192" s="196">
        <v>0</v>
      </c>
      <c r="JJ192" s="196">
        <v>0</v>
      </c>
      <c r="JK192" s="196">
        <v>0</v>
      </c>
      <c r="JL192" s="196">
        <v>0</v>
      </c>
      <c r="JM192" s="196">
        <v>0</v>
      </c>
      <c r="JN192" s="196">
        <v>0</v>
      </c>
      <c r="JO192" s="196">
        <v>0</v>
      </c>
      <c r="JP192" s="196">
        <v>0</v>
      </c>
      <c r="JQ192" s="196">
        <f>SUM(Tabelle2[[#This Row],[Jan-23B]:[Mar-23B]])</f>
        <v>0</v>
      </c>
      <c r="JR192" s="196">
        <f>SUM(Tabelle2[[#This Row],[Apr-23B]:[Jun-23B]])</f>
        <v>0</v>
      </c>
      <c r="JS192" s="196">
        <f>SUM(Tabelle2[[#This Row],[Jul-23B]:[Sep-23B]])</f>
        <v>0</v>
      </c>
      <c r="JT192" s="196">
        <f>SUM(Tabelle2[[#This Row],[Oct-23B]:[Dec-23B]])</f>
        <v>0</v>
      </c>
      <c r="JU192" s="196">
        <f>SUM(Tabelle2[[#This Row],[1Q23 B1]:[4Q23 B]])</f>
        <v>0</v>
      </c>
      <c r="JV192" s="196">
        <v>0</v>
      </c>
      <c r="JW192" s="196">
        <v>0</v>
      </c>
      <c r="JX192" s="196">
        <v>0</v>
      </c>
      <c r="JY192" s="196">
        <v>0</v>
      </c>
      <c r="JZ192" s="196">
        <v>0</v>
      </c>
      <c r="KA192" s="196">
        <v>0</v>
      </c>
      <c r="KB192" s="196">
        <v>0</v>
      </c>
      <c r="KC192" s="196">
        <v>0</v>
      </c>
      <c r="KD192" s="196">
        <v>0</v>
      </c>
      <c r="KE192" s="196">
        <v>0</v>
      </c>
      <c r="KF192" s="196" t="str">
        <f>IF(SUM(Tabelle2[[#This Row],[2018 NF]:[2028 NF]],Tabelle2[[#This Row],[2023 B]])&gt;0,"yes","no")</f>
        <v>yes</v>
      </c>
      <c r="KG192" s="196" t="str">
        <f>IFERROR(INDEX(Tabelle2[[#Headers],[2005 NF]:[2034 NF]],MATCH(TRUE,INDEX(Tabelle2[[#This Row],[2005 NF]:[2034 NF]]&gt;1000,),0)),0)</f>
        <v>2017 NF</v>
      </c>
      <c r="KH192" s="196" t="str">
        <f>IFERROR(LOOKUP(2,1/(Tabelle2[[#This Row],[2005 NF]:[2035 NF]]&gt;1000),Tabelle2[[#Headers],[2005 NF]:[2035 NF]]),0)</f>
        <v>2017 NF</v>
      </c>
      <c r="KI192" s="196">
        <f>SUM(Tabelle2[[#This Row],[Jan 23 NF]:[Mar 23 NF]])</f>
        <v>28</v>
      </c>
      <c r="KJ192" s="196">
        <f>SUM(Tabelle2[[#This Row],[Jan-23B]:[Mar-23B]])</f>
        <v>0</v>
      </c>
      <c r="KK192" s="52">
        <v>0</v>
      </c>
      <c r="KL192" s="52">
        <v>0</v>
      </c>
      <c r="KM192" s="52">
        <v>0</v>
      </c>
      <c r="KN192" s="52">
        <v>0</v>
      </c>
      <c r="KO192" s="52">
        <v>0</v>
      </c>
      <c r="KP192" s="52">
        <v>0</v>
      </c>
      <c r="KQ192" s="52">
        <v>0</v>
      </c>
      <c r="KR192" s="52">
        <v>0</v>
      </c>
      <c r="KS192" s="52">
        <v>0</v>
      </c>
      <c r="KT192" s="52">
        <v>0</v>
      </c>
      <c r="KU192" s="52">
        <v>0</v>
      </c>
      <c r="KV192" s="52">
        <v>0</v>
      </c>
      <c r="KW192" s="52">
        <v>0.72223449480000013</v>
      </c>
      <c r="KX192" s="52">
        <v>0</v>
      </c>
      <c r="KY192" s="52">
        <v>0</v>
      </c>
      <c r="KZ192" s="52">
        <v>0</v>
      </c>
      <c r="LA192" s="52" t="e">
        <f>$AV192*2.204623/#REF!*$AP192*Tabelle2[[#This Row],[May 23 NF]]</f>
        <v>#REF!</v>
      </c>
      <c r="LB192" s="52" t="e">
        <f>$AV192*2.204623/#REF!*$AP192*Tabelle2[[#This Row],[Jun 23 NF]]</f>
        <v>#REF!</v>
      </c>
      <c r="LC192" s="52" t="e">
        <f>$AV192*2.204623/#REF!*$AP192*Tabelle2[[#This Row],[Jul 23 NF]]</f>
        <v>#REF!</v>
      </c>
      <c r="LD192" s="52" t="e">
        <f>$AV192*2.204623/#REF!*$AP192*Tabelle2[[#This Row],[Aug 23 NF]]</f>
        <v>#REF!</v>
      </c>
      <c r="LE192" s="52" t="e">
        <f>$AV192*2.204623/#REF!*$AP192*Tabelle2[[#This Row],[Sep 23 NF]]</f>
        <v>#REF!</v>
      </c>
      <c r="LF192" s="52" t="e">
        <f>$AV192*2.204623/#REF!*$AP192*Tabelle2[[#This Row],[Oct 23 NF]]</f>
        <v>#REF!</v>
      </c>
      <c r="LG192" s="52" t="e">
        <f>$AV192*2.204623/#REF!*$AP192*Tabelle2[[#This Row],[Nov 23 NF]]</f>
        <v>#REF!</v>
      </c>
      <c r="LH192" s="52" t="e">
        <f>$AV192*2.204623/#REF!*$AP192*Tabelle2[[#This Row],[Dec 23 NF]]</f>
        <v>#REF!</v>
      </c>
      <c r="LI192" s="52" t="e">
        <f>$AV192*2.204623/#REF!*$AP192*Tabelle2[[#This Row],[Jan 24 NF]]</f>
        <v>#REF!</v>
      </c>
      <c r="LJ192" s="52" t="e">
        <f>$AV192*2.204623/#REF!*$AP192*Tabelle2[[#This Row],[Feb 24 NF]]</f>
        <v>#REF!</v>
      </c>
      <c r="LK192" s="52" t="e">
        <f>$AV192*2.204623/#REF!*$AP192*Tabelle2[[#This Row],[Mar 24 NF]]</f>
        <v>#REF!</v>
      </c>
      <c r="LL192" s="52" t="e">
        <f>$AV192*2.204623/#REF!*$AP192*Tabelle2[[#This Row],[Apr 24 NF]]</f>
        <v>#REF!</v>
      </c>
      <c r="LM192" s="52" t="e">
        <f>$AV192*2.204623/#REF!*$AP192*Tabelle2[[#This Row],[May 24 NF]]</f>
        <v>#REF!</v>
      </c>
      <c r="LN192" s="52" t="e">
        <f>$AV192*2.204623/#REF!*$AP192*Tabelle2[[#This Row],[Jun 24 NF]]</f>
        <v>#REF!</v>
      </c>
      <c r="LO192" s="52" t="e">
        <f>$AV192*2.204623/#REF!*$AP192*Tabelle2[[#This Row],[Jul 24 NF]]</f>
        <v>#REF!</v>
      </c>
      <c r="LP192" s="52" t="e">
        <f>$AV192*2.204623/#REF!*$AP192*Tabelle2[[#This Row],[Aug 24 NF]]</f>
        <v>#REF!</v>
      </c>
      <c r="LQ192" s="52" t="e">
        <f>$AV192*2.204623/#REF!*$AP192*Tabelle2[[#This Row],[Sep 24 NF]]</f>
        <v>#REF!</v>
      </c>
      <c r="LR192" s="52" t="e">
        <f>$AV192*2.204623/#REF!*$AP192*Tabelle2[[#This Row],[Oct 24 NF]]</f>
        <v>#REF!</v>
      </c>
      <c r="LS192" s="52" t="e">
        <f>$AV192*2.204623/#REF!*$AP192*Tabelle2[[#This Row],[Nov 24 NF]]</f>
        <v>#REF!</v>
      </c>
      <c r="LT192" s="52" t="e">
        <f>$AV192*2.204623/#REF!*$AP192*Tabelle2[[#This Row],[Dec 24 NF]]</f>
        <v>#REF!</v>
      </c>
      <c r="LU192" s="198">
        <f>SUM(Tabelle2[[#This Row],[Jan 22 EV]:[Mar 22 EV]])</f>
        <v>0</v>
      </c>
      <c r="LV192" s="198">
        <f>SUM(Tabelle2[[#This Row],[Apr 22 EV]:[Jun 22 EV]])</f>
        <v>0</v>
      </c>
      <c r="LW192" s="198">
        <f>SUM(Tabelle2[[#This Row],[Jul 22 EV]:[Sep 22 EV]])</f>
        <v>0</v>
      </c>
      <c r="LX192" s="198">
        <f>SUM(Tabelle2[[#This Row],[Oct 22 EV]:[Dec 22 EV]])</f>
        <v>0</v>
      </c>
      <c r="LY192" s="198">
        <f>SUM(Tabelle2[[#This Row],[Jan 23 EV]:[Mar 23 EV]])</f>
        <v>0.72223449480000013</v>
      </c>
      <c r="LZ192" s="198" t="e">
        <f>SUM(Tabelle2[[#This Row],[Apr 23 EV]:[Jun 23 EV]])</f>
        <v>#REF!</v>
      </c>
      <c r="MA192" s="198" t="e">
        <f>SUM(Tabelle2[[#This Row],[Jul 23 EV]:[Sep 23 EV]])</f>
        <v>#REF!</v>
      </c>
      <c r="MB192" s="198" t="e">
        <f>SUM(Tabelle2[[#This Row],[Oct 23 EV]:[Dec 23 EV]])</f>
        <v>#REF!</v>
      </c>
      <c r="MC192" s="198" t="e">
        <f>SUM(Tabelle2[[#This Row],[Jan 24 EV]:[Mar 24 EV]])</f>
        <v>#REF!</v>
      </c>
      <c r="MD192" s="198" t="e">
        <f>SUM(Tabelle2[[#This Row],[Apr 24 EV]:[Jun 24 EV]])</f>
        <v>#REF!</v>
      </c>
      <c r="ME192" s="198" t="e">
        <f>SUM(Tabelle2[[#This Row],[Jul 24 EV]:[Sep 24 EV]])</f>
        <v>#REF!</v>
      </c>
      <c r="MF192" s="198" t="e">
        <f>SUM(Tabelle2[[#This Row],[Oct 24 EV]:[Dec 24 EV]])</f>
        <v>#REF!</v>
      </c>
      <c r="MG192" s="68">
        <v>0</v>
      </c>
      <c r="MH192" s="68">
        <v>0</v>
      </c>
      <c r="MI192" s="68">
        <v>0</v>
      </c>
      <c r="MJ192" s="68">
        <v>0</v>
      </c>
      <c r="MK192" s="68">
        <v>0</v>
      </c>
      <c r="ML192" s="68">
        <v>0</v>
      </c>
      <c r="MM192" s="68">
        <v>0</v>
      </c>
      <c r="MN192" s="68">
        <v>0</v>
      </c>
      <c r="MO192" s="68">
        <v>0</v>
      </c>
      <c r="MP192" s="98">
        <v>21.667034844000003</v>
      </c>
      <c r="MQ192" s="98" t="e">
        <f>$AS192*2.204623/#REF!*$AP192*HU192</f>
        <v>#REF!</v>
      </c>
      <c r="MR192" s="98" t="e">
        <f>$AT192*2.204623/#REF!*$AP192*HV192</f>
        <v>#REF!</v>
      </c>
      <c r="MS192" s="98">
        <v>0</v>
      </c>
      <c r="MT192" s="98">
        <v>0</v>
      </c>
      <c r="MU192" s="98">
        <v>0</v>
      </c>
      <c r="MV192" s="98">
        <f>SUM(Tabelle2[[#This Row],[Jan 22 EV]:[Dec 22 EV]])</f>
        <v>0</v>
      </c>
      <c r="MW192" s="98" t="e">
        <f>SUM(Tabelle2[[#This Row],[Jan 23 EV]:[Dec 23 EV]])</f>
        <v>#REF!</v>
      </c>
      <c r="MX192" s="98" t="e">
        <f>SUM(Tabelle2[[#This Row],[Jan 24 EV]:[Dec 24 EV]])</f>
        <v>#REF!</v>
      </c>
      <c r="MY192" s="98">
        <f t="shared" si="139"/>
        <v>0</v>
      </c>
      <c r="MZ192" s="98">
        <f t="shared" si="140"/>
        <v>0</v>
      </c>
      <c r="NA192" s="98">
        <f t="shared" si="141"/>
        <v>0</v>
      </c>
      <c r="NB192" s="98">
        <f t="shared" si="142"/>
        <v>0</v>
      </c>
      <c r="NC192" s="52">
        <v>0</v>
      </c>
      <c r="ND192" s="52">
        <v>0</v>
      </c>
      <c r="NE192" s="52">
        <v>0</v>
      </c>
      <c r="NF192" s="52">
        <v>0</v>
      </c>
      <c r="NG192" s="52">
        <v>0</v>
      </c>
      <c r="NH192" s="52">
        <v>0</v>
      </c>
      <c r="NI192" s="52">
        <v>0</v>
      </c>
      <c r="NJ192" s="52">
        <v>0</v>
      </c>
      <c r="NK192" s="52">
        <v>0</v>
      </c>
      <c r="NL192" s="52">
        <v>0</v>
      </c>
      <c r="NM192" s="52">
        <v>0</v>
      </c>
      <c r="NN192" s="52">
        <v>0</v>
      </c>
      <c r="NO192" s="198">
        <f t="shared" si="146"/>
        <v>0</v>
      </c>
      <c r="NP192" s="198">
        <f t="shared" si="147"/>
        <v>0</v>
      </c>
      <c r="NQ192" s="198">
        <f t="shared" si="148"/>
        <v>0</v>
      </c>
      <c r="NR192" s="198">
        <f t="shared" si="149"/>
        <v>0</v>
      </c>
      <c r="NS192" s="198">
        <f t="shared" si="150"/>
        <v>0</v>
      </c>
      <c r="NT192" s="198">
        <v>0</v>
      </c>
      <c r="NU192" s="198">
        <v>0</v>
      </c>
      <c r="NV192" s="198">
        <v>0</v>
      </c>
      <c r="NW192" s="198">
        <v>0</v>
      </c>
      <c r="NX192" s="198">
        <v>0</v>
      </c>
      <c r="NY192" s="198">
        <v>0</v>
      </c>
      <c r="NZ192" s="198">
        <v>0</v>
      </c>
      <c r="OA192" s="198">
        <v>0</v>
      </c>
      <c r="OB192" s="198">
        <v>0</v>
      </c>
      <c r="OC192" s="198">
        <v>0</v>
      </c>
      <c r="OD192" s="198">
        <v>0</v>
      </c>
      <c r="OE192" s="198">
        <v>0</v>
      </c>
      <c r="OF192" s="198">
        <f>SUM(Tabelle2[[#This Row],[Jan 23 B EV]:[Mar 23 B EV]])</f>
        <v>0</v>
      </c>
      <c r="OG192" s="198">
        <f>SUM(Tabelle2[[#This Row],[Apr 23 B EV]:[Jun 23 B EV]])</f>
        <v>0</v>
      </c>
      <c r="OH192" s="198">
        <f>SUM(Tabelle2[[#This Row],[Jul 23 B EV]:[Sep 23 B EV]])</f>
        <v>0</v>
      </c>
      <c r="OI192" s="198">
        <f>SUM(Tabelle2[[#This Row],[Oct 23 B EV]:[Dec 23 B EV]])</f>
        <v>0</v>
      </c>
      <c r="OJ192" s="198">
        <f>SUM(Tabelle2[[#This Row],[Jan 23 B EV]:[Dec 23 B EV]])</f>
        <v>0</v>
      </c>
      <c r="OK192" s="68"/>
      <c r="OL192" s="68"/>
      <c r="OM192" s="43" t="s">
        <v>959</v>
      </c>
      <c r="ON192" s="43" t="s">
        <v>975</v>
      </c>
      <c r="OO192" s="43">
        <v>0</v>
      </c>
      <c r="OP192" s="43">
        <v>0</v>
      </c>
      <c r="OQ192" s="68"/>
      <c r="OR192" s="68"/>
      <c r="OS192" s="68"/>
      <c r="OT192" s="68"/>
      <c r="OU192" s="68"/>
      <c r="OV192" s="68"/>
      <c r="OW192" s="68"/>
      <c r="OX192" s="198" t="s">
        <v>1229</v>
      </c>
      <c r="OY192" s="198" t="s">
        <v>1229</v>
      </c>
      <c r="OZ192" s="198" t="s">
        <v>1229</v>
      </c>
      <c r="PA192" s="198" t="s">
        <v>1229</v>
      </c>
      <c r="PB192" s="353" t="s">
        <v>1229</v>
      </c>
      <c r="PC192" s="49" t="s">
        <v>57</v>
      </c>
      <c r="PD192" s="53" t="s">
        <v>162</v>
      </c>
      <c r="PE192" s="53" t="s">
        <v>159</v>
      </c>
      <c r="PF192" s="53" t="s">
        <v>170</v>
      </c>
      <c r="PG192" s="53">
        <v>0</v>
      </c>
      <c r="PH192" s="53">
        <v>0</v>
      </c>
      <c r="PI192" s="53">
        <v>1</v>
      </c>
      <c r="PJ192" s="53" t="s">
        <v>170</v>
      </c>
      <c r="PK192" s="53">
        <v>0</v>
      </c>
      <c r="PL192" s="53">
        <v>0</v>
      </c>
      <c r="PM192" s="334"/>
      <c r="PN192" s="53" t="s">
        <v>980</v>
      </c>
      <c r="PO192" s="53" t="s">
        <v>43</v>
      </c>
      <c r="PP192" s="200">
        <v>1565.1005573122095</v>
      </c>
      <c r="PQ192" s="56">
        <v>1399.8594792216134</v>
      </c>
      <c r="PR192" s="56">
        <v>1505.8500324776508</v>
      </c>
      <c r="PS192" s="56">
        <v>1413.0627359755019</v>
      </c>
      <c r="PT192" s="200">
        <v>1148.5212668120259</v>
      </c>
      <c r="PU192" s="200">
        <v>1207.4862538513455</v>
      </c>
      <c r="PV192" s="200">
        <v>1959.8980263157889</v>
      </c>
      <c r="PW192" s="200">
        <v>1949.0700624881274</v>
      </c>
      <c r="PX192" s="200" t="e">
        <f>IF($PI192=1,SUMIF(#REF!,$PF192,#REF!),SUMIF(#REF!,$PJ192,#REF!))</f>
        <v>#REF!</v>
      </c>
      <c r="PY192" s="200" t="e">
        <f>IF($PI192=1,SUMIF(#REF!,$PF192,#REF!),SUMIF(#REF!,$PJ192,#REF!))</f>
        <v>#REF!</v>
      </c>
      <c r="PZ192" s="200" t="e">
        <f>IF($PI192=1,SUMIF(#REF!,$PF192,#REF!),SUMIF(#REF!,$PJ192,#REF!))</f>
        <v>#REF!</v>
      </c>
      <c r="QA192" s="200" t="e">
        <f>IF($PI192=1,SUMIF(#REF!,$PF192,#REF!),SUMIF(#REF!,$PJ192,#REF!))</f>
        <v>#REF!</v>
      </c>
      <c r="QB192" s="200" t="e">
        <f>IF($PI192=1,SUMIF(#REF!,$PF192,#REF!),SUMIF(#REF!,$PJ192,#REF!))</f>
        <v>#REF!</v>
      </c>
      <c r="QC192" s="200" t="e">
        <f>IF($PI192=1,SUMIF(#REF!,$PF192,#REF!),SUMIF(#REF!,$PJ192,#REF!))</f>
        <v>#REF!</v>
      </c>
      <c r="QD192" s="57">
        <f t="shared" si="143"/>
        <v>0.49135067720678627</v>
      </c>
      <c r="QE192" s="57">
        <f t="shared" si="144"/>
        <v>0.52855336139965536</v>
      </c>
      <c r="QF192" s="57">
        <f t="shared" si="138"/>
        <v>0.49598502032740116</v>
      </c>
      <c r="QG192" s="57">
        <f t="shared" si="145"/>
        <v>0.40313096465102111</v>
      </c>
      <c r="QH192" s="57">
        <f t="shared" si="131"/>
        <v>0.42382767510182223</v>
      </c>
      <c r="QI192" s="57">
        <f t="shared" si="132"/>
        <v>0.68792420723684189</v>
      </c>
      <c r="QJ192" s="57">
        <f>IF(Tabelle2[[#This Row],[Index and Premium Usage]]=1,($AW192*(1+$AZ192))*(PW192*(1+$PG192)+$PH192)/1000,($AW192*(1+$AZ192))*(PW192*(1+$PG192)+$PK192)/1000)</f>
        <v>0.68412359193333272</v>
      </c>
      <c r="QK192" s="57" t="e">
        <f>IF($PI192=1,($AW192*(1+$AY192))*(PX192*(1+$PG192)+$PH192)/1000,($AW192*(1+$AZ192))*(PX192*(1+$PG192)+$PK192+Tabelle2[[#This Row],[Premium VW 2023]])/1000)</f>
        <v>#REF!</v>
      </c>
      <c r="QL192" s="57" t="e">
        <f t="shared" si="133"/>
        <v>#REF!</v>
      </c>
      <c r="QM192" s="57" t="e">
        <f t="shared" si="134"/>
        <v>#REF!</v>
      </c>
      <c r="QN192" s="57" t="e">
        <f t="shared" si="135"/>
        <v>#REF!</v>
      </c>
      <c r="QO192" s="57" t="e">
        <f t="shared" si="136"/>
        <v>#REF!</v>
      </c>
      <c r="QP192" s="57" t="e">
        <f t="shared" si="137"/>
        <v>#REF!</v>
      </c>
    </row>
    <row r="193" spans="1:458" ht="15" customHeight="1">
      <c r="A193" s="94" t="s">
        <v>918</v>
      </c>
      <c r="B193" s="94" t="s">
        <v>87</v>
      </c>
      <c r="C193" s="94" t="s">
        <v>1553</v>
      </c>
      <c r="D193" s="2" t="s">
        <v>108</v>
      </c>
      <c r="E193" s="173" t="s">
        <v>304</v>
      </c>
      <c r="F193" s="2" t="s">
        <v>304</v>
      </c>
      <c r="G193" s="2" t="s">
        <v>304</v>
      </c>
      <c r="H193" s="2" t="s">
        <v>1557</v>
      </c>
      <c r="I193" s="188" t="s">
        <v>102</v>
      </c>
      <c r="J193" s="2" t="s">
        <v>367</v>
      </c>
      <c r="K193" s="94" t="s">
        <v>41</v>
      </c>
      <c r="L193" s="94" t="s">
        <v>1137</v>
      </c>
      <c r="M193" s="2" t="s">
        <v>340</v>
      </c>
      <c r="N193" s="64"/>
      <c r="O193" s="64"/>
      <c r="P193" s="65"/>
      <c r="Q193" s="2"/>
      <c r="R193" s="63"/>
      <c r="S193" s="63"/>
      <c r="T193" s="94" t="s">
        <v>1282</v>
      </c>
      <c r="U193" s="63" t="s">
        <v>38</v>
      </c>
      <c r="V193" s="63"/>
      <c r="W193" s="63"/>
      <c r="X193" s="94"/>
      <c r="Y193" s="63" t="s">
        <v>235</v>
      </c>
      <c r="Z193" s="94" t="s">
        <v>261</v>
      </c>
      <c r="AA193" s="69" t="s">
        <v>624</v>
      </c>
      <c r="AB193" s="64"/>
      <c r="AC193" s="64"/>
      <c r="AD193" s="63"/>
      <c r="AE193" s="63"/>
      <c r="AF193" s="63" t="s">
        <v>119</v>
      </c>
      <c r="AG193" s="2"/>
      <c r="AH193" s="2"/>
      <c r="AI193" s="2"/>
      <c r="AJ193" s="63" t="s">
        <v>120</v>
      </c>
      <c r="AK193" s="66"/>
      <c r="AL193" s="67"/>
      <c r="AM193" s="67"/>
      <c r="AN193" s="67"/>
      <c r="AO193" s="67"/>
      <c r="AP193" s="67">
        <v>1</v>
      </c>
      <c r="AQ193" s="42"/>
      <c r="AR193" s="37">
        <v>0.41499999999999998</v>
      </c>
      <c r="AS193" s="67">
        <v>0.41499999999999998</v>
      </c>
      <c r="AT193" s="67">
        <v>0.41499999999999998</v>
      </c>
      <c r="AU193" s="67">
        <v>0.41499999999999998</v>
      </c>
      <c r="AV193" s="67">
        <v>0.41499999999999998</v>
      </c>
      <c r="AW193" s="33">
        <v>0.41499999999999998</v>
      </c>
      <c r="AX193" s="193"/>
      <c r="AY193" s="36">
        <v>0</v>
      </c>
      <c r="AZ193" s="36">
        <v>0</v>
      </c>
      <c r="BA193" s="97">
        <v>0</v>
      </c>
      <c r="BB193" s="97">
        <v>0</v>
      </c>
      <c r="BC193" s="97">
        <v>0</v>
      </c>
      <c r="BD193" s="97">
        <v>0</v>
      </c>
      <c r="BE193" s="133">
        <v>0</v>
      </c>
      <c r="BF193" s="133">
        <v>0</v>
      </c>
      <c r="BG193" s="133">
        <v>0</v>
      </c>
      <c r="BH193" s="133">
        <v>0</v>
      </c>
      <c r="BI193" s="133">
        <v>0</v>
      </c>
      <c r="BJ193" s="133">
        <v>0</v>
      </c>
      <c r="BK193" s="133">
        <v>0</v>
      </c>
      <c r="BL193" s="133">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5">
        <f>SUM(Tabelle2[[#This Row],[Jan 22 CF]:[Mar 22 CF]])</f>
        <v>0</v>
      </c>
      <c r="CL193" s="95">
        <f>SUM(Tabelle2[[#This Row],[Apr 22 CF]:[Jun 22 CF]])</f>
        <v>0</v>
      </c>
      <c r="CM193" s="95">
        <f>SUM(Tabelle2[[#This Row],[Jul 22 CF]:[Sep 22 CF]])</f>
        <v>0</v>
      </c>
      <c r="CN193" s="95">
        <f>SUM(Tabelle2[[#This Row],[Oct 22 CF]:[Dec 22 CF]])</f>
        <v>0</v>
      </c>
      <c r="CO193" s="95">
        <f>SUM(Tabelle2[[#This Row],[Jan 23 CF]:[Mar 23 CF]])</f>
        <v>0</v>
      </c>
      <c r="CP193" s="95">
        <f>SUM(Tabelle2[[#This Row],[Apr 23 CF]:[Jun 23 CF]])</f>
        <v>0</v>
      </c>
      <c r="CQ193" s="95">
        <f>SUM(Tabelle2[[#This Row],[Jul 23 CF]:[Sep 23 CF]])</f>
        <v>0</v>
      </c>
      <c r="CR193" s="95">
        <f>SUM(Tabelle2[[#This Row],[Oct 23 CF]:[Dec 23 CF]])</f>
        <v>0</v>
      </c>
      <c r="CS193" s="95">
        <f>SUM(Tabelle2[[#This Row],[Jan 24 CF]:[Mar 24 CF]])</f>
        <v>0</v>
      </c>
      <c r="CT193" s="95">
        <f>SUM(Tabelle2[[#This Row],[Apr 24 CF]:[Jun 24 CF]])</f>
        <v>0</v>
      </c>
      <c r="CU193" s="95">
        <f>SUM(Tabelle2[[#This Row],[Jul 24 CF]:[Sep 24 CF]])</f>
        <v>0</v>
      </c>
      <c r="CV193" s="95">
        <f>SUM(Tabelle2[[#This Row],[Oct 24 CF]:[Dec 24 CF]])</f>
        <v>0</v>
      </c>
      <c r="CW193" s="98">
        <v>0</v>
      </c>
      <c r="CX193" s="275">
        <v>0</v>
      </c>
      <c r="CY193" s="98">
        <v>0</v>
      </c>
      <c r="CZ193" s="52">
        <v>0</v>
      </c>
      <c r="DA193" s="52">
        <f>SUM(Tabelle2[[#This Row],[Jan 22 CF]:[Dec 22 CF]])</f>
        <v>0</v>
      </c>
      <c r="DB193" s="98">
        <f>SUM(Tabelle2[[#This Row],[Jan 23 CF]:[Dec 23 CF]])</f>
        <v>0</v>
      </c>
      <c r="DC193" s="98">
        <f>SUM(Tabelle2[[#This Row],[Jan 24 CF]:[Dec 24 CF]])</f>
        <v>0</v>
      </c>
      <c r="DD193" s="98">
        <v>0</v>
      </c>
      <c r="DE193" s="98">
        <v>0</v>
      </c>
      <c r="DF193" s="98">
        <v>0</v>
      </c>
      <c r="DG193" s="98">
        <v>0</v>
      </c>
      <c r="DH193" s="98">
        <v>0</v>
      </c>
      <c r="DI193" s="98">
        <v>0</v>
      </c>
      <c r="DJ193" s="98">
        <v>0</v>
      </c>
      <c r="DK193" s="98">
        <v>0</v>
      </c>
      <c r="DL193" s="98">
        <v>0</v>
      </c>
      <c r="DM193" s="98">
        <v>0</v>
      </c>
      <c r="DN193" s="95"/>
      <c r="DO193" s="95"/>
      <c r="DP193" s="226">
        <v>0.95</v>
      </c>
      <c r="DQ193" s="226">
        <v>0.92500000000000004</v>
      </c>
      <c r="DR193" s="226">
        <v>0.8</v>
      </c>
      <c r="DS193" s="226">
        <v>0.85</v>
      </c>
      <c r="DT193" s="226">
        <v>0.9</v>
      </c>
      <c r="DU193" s="226">
        <v>0.9</v>
      </c>
      <c r="DV193" s="226">
        <v>0.9</v>
      </c>
      <c r="DW193" s="226">
        <v>0.9</v>
      </c>
      <c r="DX193" s="226">
        <v>0.9</v>
      </c>
      <c r="DY193" s="226">
        <v>0.9</v>
      </c>
      <c r="DZ193" s="226">
        <v>0.9</v>
      </c>
      <c r="EA193" s="226">
        <v>0.88</v>
      </c>
      <c r="EB193" s="226">
        <v>0.9</v>
      </c>
      <c r="EC193" s="226">
        <v>0.93</v>
      </c>
      <c r="ED193" s="226">
        <v>0.93</v>
      </c>
      <c r="EE193" s="226">
        <v>0.9</v>
      </c>
      <c r="EF193" s="316">
        <v>0.9</v>
      </c>
      <c r="EG193" s="316">
        <v>0.9</v>
      </c>
      <c r="EH193" s="316">
        <v>0.9</v>
      </c>
      <c r="EI193" s="226">
        <v>0.95</v>
      </c>
      <c r="EJ193" s="226">
        <v>0.95</v>
      </c>
      <c r="EK193" s="226">
        <v>0.95</v>
      </c>
      <c r="EL193" s="226">
        <v>0.97499999999999998</v>
      </c>
      <c r="EM193" s="226">
        <v>0.95</v>
      </c>
      <c r="EN193" s="226">
        <v>0.9</v>
      </c>
      <c r="EO193" s="226">
        <v>0.9</v>
      </c>
      <c r="EP193" s="226">
        <v>0.9</v>
      </c>
      <c r="EQ193" s="226">
        <v>0.9</v>
      </c>
      <c r="ER193" s="226">
        <v>0.9</v>
      </c>
      <c r="ES193" s="226">
        <v>0.9</v>
      </c>
      <c r="ET193" s="226">
        <v>0.9</v>
      </c>
      <c r="EU193" s="226">
        <v>0.9</v>
      </c>
      <c r="EV193" s="226">
        <v>0.9</v>
      </c>
      <c r="EW193" s="226">
        <v>0.9</v>
      </c>
      <c r="EX193" s="226">
        <v>0.9</v>
      </c>
      <c r="EY193" s="226">
        <v>0.9</v>
      </c>
      <c r="EZ193" s="316">
        <v>0.9</v>
      </c>
      <c r="FA193" s="226">
        <v>0.9</v>
      </c>
      <c r="FB193" s="226">
        <v>0.85</v>
      </c>
      <c r="FC193" s="226">
        <v>0.85</v>
      </c>
      <c r="FD193" s="226">
        <v>0.85</v>
      </c>
      <c r="FE193" s="226">
        <v>0.85</v>
      </c>
      <c r="FF193" s="226">
        <v>0.85</v>
      </c>
      <c r="FG193" s="226">
        <v>0.85</v>
      </c>
      <c r="FH193" s="226">
        <v>0.85</v>
      </c>
      <c r="FI193" s="226">
        <v>0.85</v>
      </c>
      <c r="FJ193" s="226">
        <v>0.85</v>
      </c>
      <c r="FK193" s="226">
        <v>0.85</v>
      </c>
      <c r="FL193" s="226">
        <v>0.85</v>
      </c>
      <c r="FM193" s="195">
        <f t="shared" si="158"/>
        <v>0</v>
      </c>
      <c r="FN193" s="195">
        <f t="shared" si="159"/>
        <v>0</v>
      </c>
      <c r="FO193" s="195">
        <f t="shared" si="160"/>
        <v>0</v>
      </c>
      <c r="FP193" s="195">
        <f t="shared" si="161"/>
        <v>0</v>
      </c>
      <c r="FQ193" s="195">
        <f t="shared" si="162"/>
        <v>0</v>
      </c>
      <c r="FR193" s="195">
        <f t="shared" si="163"/>
        <v>0</v>
      </c>
      <c r="FS193" s="195">
        <f t="shared" si="164"/>
        <v>0</v>
      </c>
      <c r="FT193" s="95">
        <f t="shared" si="165"/>
        <v>0</v>
      </c>
      <c r="FU193" s="95">
        <f t="shared" si="166"/>
        <v>0</v>
      </c>
      <c r="FV193" s="95">
        <f t="shared" si="167"/>
        <v>0</v>
      </c>
      <c r="FW193" s="95">
        <f t="shared" si="168"/>
        <v>0</v>
      </c>
      <c r="FX193" s="95">
        <f t="shared" si="169"/>
        <v>0</v>
      </c>
      <c r="FY193" s="95">
        <f t="shared" si="170"/>
        <v>0</v>
      </c>
      <c r="FZ193" s="95">
        <f t="shared" si="171"/>
        <v>0</v>
      </c>
      <c r="GA193" s="95">
        <f t="shared" si="151"/>
        <v>0</v>
      </c>
      <c r="GB193" s="95">
        <f t="shared" si="152"/>
        <v>0</v>
      </c>
      <c r="GC193" s="95">
        <f t="shared" si="153"/>
        <v>0</v>
      </c>
      <c r="GD193" s="95">
        <f t="shared" si="154"/>
        <v>0</v>
      </c>
      <c r="GE193" s="95">
        <f t="shared" si="155"/>
        <v>0</v>
      </c>
      <c r="GF193" s="95">
        <f t="shared" si="156"/>
        <v>0</v>
      </c>
      <c r="GG193" s="95">
        <f t="shared" si="157"/>
        <v>0</v>
      </c>
      <c r="GH193" s="95">
        <f t="shared" si="172"/>
        <v>0</v>
      </c>
      <c r="GI193" s="95">
        <f>BW193*Tabelle2[[#This Row],[Nov 2023 AF]]</f>
        <v>0</v>
      </c>
      <c r="GJ193" s="95">
        <f>BX193*Tabelle2[[#This Row],[Dec 2023 AF]]</f>
        <v>0</v>
      </c>
      <c r="GK193" s="95">
        <f>BY193*Tabelle2[[#This Row],[Jan 2024 AF]]</f>
        <v>0</v>
      </c>
      <c r="GL193" s="95">
        <f>BZ193*Tabelle2[[#This Row],[Feb 2024 AF]]</f>
        <v>0</v>
      </c>
      <c r="GM193" s="95">
        <f>CA193*Tabelle2[[#This Row],[Mar 2024 AF]]</f>
        <v>0</v>
      </c>
      <c r="GN193" s="95">
        <f>CB193*Tabelle2[[#This Row],[Apr 2024 AF]]</f>
        <v>0</v>
      </c>
      <c r="GO193" s="95">
        <f>CC193*Tabelle2[[#This Row],[May 2024 AF]]</f>
        <v>0</v>
      </c>
      <c r="GP193" s="95">
        <f>CD193*Tabelle2[[#This Row],[Jun 2024 AF]]</f>
        <v>0</v>
      </c>
      <c r="GQ193" s="95">
        <f>CE193*Tabelle2[[#This Row],[Jul 2024 AF]]</f>
        <v>0</v>
      </c>
      <c r="GR193" s="95">
        <f>CF193*Tabelle2[[#This Row],[Aug 2024 AF]]</f>
        <v>0</v>
      </c>
      <c r="GS193" s="95">
        <f>CG193*Tabelle2[[#This Row],[Sep 2024 AF]]</f>
        <v>0</v>
      </c>
      <c r="GT193" s="95">
        <f>CH193*Tabelle2[[#This Row],[Oct 2024 AF]]</f>
        <v>0</v>
      </c>
      <c r="GU193" s="95">
        <f>CI193*Tabelle2[[#This Row],[Nov 2024 AF]]</f>
        <v>0</v>
      </c>
      <c r="GV193" s="95">
        <f>CJ193*Tabelle2[[#This Row],[Dec 2024 AF]]</f>
        <v>0</v>
      </c>
      <c r="GW193" s="95">
        <f>SUM(Tabelle2[[#This Row],[Jan 22 NF]:[Mar 22 NF]])</f>
        <v>0</v>
      </c>
      <c r="GX193" s="95">
        <f>SUM(Tabelle2[[#This Row],[Apr 22 NF]:[Jun 22 NF]])</f>
        <v>0</v>
      </c>
      <c r="GY193" s="95">
        <f>SUM(Tabelle2[[#This Row],[Jul 22 NF]:[Sep 22 NF]])</f>
        <v>0</v>
      </c>
      <c r="GZ193" s="95">
        <f>SUM(Tabelle2[[#This Row],[Oct 22 NF]:[Dec 22 NF]])</f>
        <v>0</v>
      </c>
      <c r="HA193" s="98">
        <f>SUM(Tabelle2[[#This Row],[Jan 23 NF]:[Mar 23 NF]])</f>
        <v>0</v>
      </c>
      <c r="HB193" s="98">
        <f>SUM(Tabelle2[[#This Row],[Apr 23 NF]:[Jun 23 NF]])</f>
        <v>0</v>
      </c>
      <c r="HC193" s="98">
        <f>SUM(Tabelle2[[#This Row],[Jul 23 NF]:[Sep 23 NF]])</f>
        <v>0</v>
      </c>
      <c r="HD193" s="98">
        <f>SUM(Tabelle2[[#This Row],[Oct 23 NF]:[Dec 23 NF]])</f>
        <v>0</v>
      </c>
      <c r="HE193" s="95">
        <f>SUM(Tabelle2[[#This Row],[Jan 24 NF]:[Mar 24 NF]])</f>
        <v>0</v>
      </c>
      <c r="HF193" s="98">
        <f>SUM(Tabelle2[[#This Row],[Apr 24 NF]:[Jun 24 NF]])</f>
        <v>0</v>
      </c>
      <c r="HG193" s="98">
        <f>SUM(Tabelle2[[#This Row],[Jul 24 NF]:[Sep 24 NF]])</f>
        <v>0</v>
      </c>
      <c r="HH193" s="98">
        <f>SUM(Tabelle2[[#This Row],[Oct 24 NF]:[Dec 24 NF]])</f>
        <v>0</v>
      </c>
      <c r="HI193" s="95">
        <v>0</v>
      </c>
      <c r="HJ193" s="95">
        <v>0</v>
      </c>
      <c r="HK193" s="95">
        <v>0</v>
      </c>
      <c r="HL193" s="95">
        <v>0</v>
      </c>
      <c r="HM193" s="95">
        <v>0</v>
      </c>
      <c r="HN193" s="95">
        <v>0</v>
      </c>
      <c r="HO193" s="95">
        <v>0</v>
      </c>
      <c r="HP193" s="95">
        <v>0</v>
      </c>
      <c r="HQ193" s="95">
        <v>0</v>
      </c>
      <c r="HR193" s="95">
        <v>0</v>
      </c>
      <c r="HS193" s="95">
        <v>0</v>
      </c>
      <c r="HT193" s="95">
        <v>0</v>
      </c>
      <c r="HU193" s="95">
        <v>0</v>
      </c>
      <c r="HV193" s="98">
        <v>0</v>
      </c>
      <c r="HW193" s="98">
        <v>0</v>
      </c>
      <c r="HX193" s="98">
        <v>0</v>
      </c>
      <c r="HY193" s="98">
        <v>0</v>
      </c>
      <c r="HZ193" s="98">
        <f>SUM(Tabelle2[[#This Row],[Jan 22 NF]:[Dec 22 NF]])</f>
        <v>0</v>
      </c>
      <c r="IA193" s="98">
        <f>SUM(Tabelle2[[#This Row],[Jan 23 NF]:[Dec 23 NF]])</f>
        <v>0</v>
      </c>
      <c r="IB193" s="98">
        <f>SUM(Tabelle2[[#This Row],[Jan 24 NF]:[Dec 24 NF]])</f>
        <v>0</v>
      </c>
      <c r="IC193" s="98">
        <f>IFERROR(Tabelle2[[#This Row],[2025 CF]]*Tabelle2[[#This Row],[2025 AF]],0)</f>
        <v>0</v>
      </c>
      <c r="ID193" s="98">
        <f>IFERROR(Tabelle2[[#This Row],[2026 CF]]*Tabelle2[[#This Row],[2026 AF]],0)</f>
        <v>0</v>
      </c>
      <c r="IE193" s="98">
        <f>IFERROR(Tabelle2[[#This Row],[2027 CF]]*Tabelle2[[#This Row],[2027 AF]],0)</f>
        <v>0</v>
      </c>
      <c r="IF193" s="98">
        <f>IFERROR(Tabelle2[[#This Row],[2028 CF]]*Tabelle2[[#This Row],[2028 AF]],0)</f>
        <v>0</v>
      </c>
      <c r="IG193" s="98">
        <f>IFERROR(Tabelle2[[#This Row],[2029 CF]]*Tabelle2[[#This Row],[2029 AF]],0)</f>
        <v>0</v>
      </c>
      <c r="IH193" s="98">
        <f>IFERROR(Tabelle2[[#This Row],[2030 CF]]*Tabelle2[[#This Row],[2030 AF]],0)</f>
        <v>0</v>
      </c>
      <c r="II193" s="98">
        <f>IFERROR(Tabelle2[[#This Row],[2031 CF]]*Tabelle2[[#This Row],[2031 AF]],0)</f>
        <v>0</v>
      </c>
      <c r="IJ193" s="98">
        <f>IFERROR(Tabelle2[[#This Row],[2032 CF]]*Tabelle2[[#This Row],[2032 AF]],0)</f>
        <v>0</v>
      </c>
      <c r="IK193" s="98">
        <f>IFERROR(Tabelle2[[#This Row],[2033 CF]]*Tabelle2[[#This Row],[2033 AF]],0)</f>
        <v>0</v>
      </c>
      <c r="IL193" s="98">
        <f>IFERROR(Tabelle2[[#This Row],[2034 CF]]*Tabelle2[[#This Row],[2034 AF]],0)</f>
        <v>0</v>
      </c>
      <c r="IM193" s="98">
        <f>IFERROR(Tabelle2[[#This Row],[2035 CF]]*Tabelle2[[#This Row],[2035 AF]],0)</f>
        <v>0</v>
      </c>
      <c r="IN193" s="51">
        <v>0</v>
      </c>
      <c r="IO193" s="51">
        <v>0</v>
      </c>
      <c r="IP193" s="51">
        <v>0</v>
      </c>
      <c r="IQ193" s="51">
        <v>0</v>
      </c>
      <c r="IR193" s="51">
        <v>0</v>
      </c>
      <c r="IS193" s="51">
        <v>0</v>
      </c>
      <c r="IT193" s="51">
        <v>0</v>
      </c>
      <c r="IU193" s="51">
        <v>0</v>
      </c>
      <c r="IV193" s="51">
        <v>0</v>
      </c>
      <c r="IW193" s="51">
        <v>0</v>
      </c>
      <c r="IX193" s="51">
        <v>0</v>
      </c>
      <c r="IY193" s="51">
        <v>0</v>
      </c>
      <c r="IZ193" s="199">
        <v>0</v>
      </c>
      <c r="JA193" s="199">
        <v>0</v>
      </c>
      <c r="JB193" s="199">
        <v>0</v>
      </c>
      <c r="JC193" s="199">
        <v>0</v>
      </c>
      <c r="JD193" s="199">
        <v>0</v>
      </c>
      <c r="JE193" s="196">
        <v>0</v>
      </c>
      <c r="JF193" s="196">
        <v>0</v>
      </c>
      <c r="JG193" s="196">
        <v>0</v>
      </c>
      <c r="JH193" s="196">
        <v>0</v>
      </c>
      <c r="JI193" s="196">
        <v>0</v>
      </c>
      <c r="JJ193" s="196">
        <v>0</v>
      </c>
      <c r="JK193" s="196">
        <v>0</v>
      </c>
      <c r="JL193" s="196">
        <v>0</v>
      </c>
      <c r="JM193" s="196">
        <v>0</v>
      </c>
      <c r="JN193" s="196">
        <v>0</v>
      </c>
      <c r="JO193" s="196">
        <v>0</v>
      </c>
      <c r="JP193" s="196">
        <v>0</v>
      </c>
      <c r="JQ193" s="196">
        <f>SUM(Tabelle2[[#This Row],[Jan-23B]:[Mar-23B]])</f>
        <v>0</v>
      </c>
      <c r="JR193" s="196">
        <f>SUM(Tabelle2[[#This Row],[Apr-23B]:[Jun-23B]])</f>
        <v>0</v>
      </c>
      <c r="JS193" s="196">
        <f>SUM(Tabelle2[[#This Row],[Jul-23B]:[Sep-23B]])</f>
        <v>0</v>
      </c>
      <c r="JT193" s="196">
        <f>SUM(Tabelle2[[#This Row],[Oct-23B]:[Dec-23B]])</f>
        <v>0</v>
      </c>
      <c r="JU193" s="196">
        <f>SUM(Tabelle2[[#This Row],[1Q23 B1]:[4Q23 B]])</f>
        <v>0</v>
      </c>
      <c r="JV193" s="196">
        <v>0</v>
      </c>
      <c r="JW193" s="196">
        <v>0</v>
      </c>
      <c r="JX193" s="196">
        <v>0</v>
      </c>
      <c r="JY193" s="196">
        <v>0</v>
      </c>
      <c r="JZ193" s="196">
        <v>0</v>
      </c>
      <c r="KA193" s="196">
        <v>0</v>
      </c>
      <c r="KB193" s="196">
        <v>0</v>
      </c>
      <c r="KC193" s="196">
        <v>0</v>
      </c>
      <c r="KD193" s="196">
        <v>0</v>
      </c>
      <c r="KE193" s="196">
        <v>0</v>
      </c>
      <c r="KF193" s="196" t="str">
        <f>IF(SUM(Tabelle2[[#This Row],[2018 NF]:[2028 NF]],Tabelle2[[#This Row],[2023 B]])&gt;0,"yes","no")</f>
        <v>no</v>
      </c>
      <c r="KG193" s="196">
        <f>IFERROR(INDEX(Tabelle2[[#Headers],[2005 NF]:[2034 NF]],MATCH(TRUE,INDEX(Tabelle2[[#This Row],[2005 NF]:[2034 NF]]&gt;1000,),0)),0)</f>
        <v>0</v>
      </c>
      <c r="KH193" s="196">
        <f>IFERROR(LOOKUP(2,1/(Tabelle2[[#This Row],[2005 NF]:[2035 NF]]&gt;1000),Tabelle2[[#Headers],[2005 NF]:[2035 NF]]),0)</f>
        <v>0</v>
      </c>
      <c r="KI193" s="196">
        <f>SUM(Tabelle2[[#This Row],[Jan 23 NF]:[Mar 23 NF]])</f>
        <v>0</v>
      </c>
      <c r="KJ193" s="196">
        <f>SUM(Tabelle2[[#This Row],[Jan-23B]:[Mar-23B]])</f>
        <v>0</v>
      </c>
      <c r="KK193" s="52">
        <v>0</v>
      </c>
      <c r="KL193" s="52">
        <v>0</v>
      </c>
      <c r="KM193" s="52">
        <v>0</v>
      </c>
      <c r="KN193" s="52">
        <v>0</v>
      </c>
      <c r="KO193" s="52">
        <v>0</v>
      </c>
      <c r="KP193" s="52">
        <v>0</v>
      </c>
      <c r="KQ193" s="52">
        <v>0</v>
      </c>
      <c r="KR193" s="52">
        <v>0</v>
      </c>
      <c r="KS193" s="52">
        <v>0</v>
      </c>
      <c r="KT193" s="52">
        <v>0</v>
      </c>
      <c r="KU193" s="52">
        <v>0</v>
      </c>
      <c r="KV193" s="52">
        <v>0</v>
      </c>
      <c r="KW193" s="52">
        <v>0</v>
      </c>
      <c r="KX193" s="52">
        <v>0</v>
      </c>
      <c r="KY193" s="52">
        <v>0</v>
      </c>
      <c r="KZ193" s="52">
        <v>0</v>
      </c>
      <c r="LA193" s="52" t="e">
        <f>$AV193*2.204623/#REF!*$AP193*Tabelle2[[#This Row],[May 23 NF]]</f>
        <v>#REF!</v>
      </c>
      <c r="LB193" s="52" t="e">
        <f>$AV193*2.204623/#REF!*$AP193*Tabelle2[[#This Row],[Jun 23 NF]]</f>
        <v>#REF!</v>
      </c>
      <c r="LC193" s="52" t="e">
        <f>$AV193*2.204623/#REF!*$AP193*Tabelle2[[#This Row],[Jul 23 NF]]</f>
        <v>#REF!</v>
      </c>
      <c r="LD193" s="52" t="e">
        <f>$AV193*2.204623/#REF!*$AP193*Tabelle2[[#This Row],[Aug 23 NF]]</f>
        <v>#REF!</v>
      </c>
      <c r="LE193" s="52" t="e">
        <f>$AV193*2.204623/#REF!*$AP193*Tabelle2[[#This Row],[Sep 23 NF]]</f>
        <v>#REF!</v>
      </c>
      <c r="LF193" s="52" t="e">
        <f>$AV193*2.204623/#REF!*$AP193*Tabelle2[[#This Row],[Oct 23 NF]]</f>
        <v>#REF!</v>
      </c>
      <c r="LG193" s="52" t="e">
        <f>$AV193*2.204623/#REF!*$AP193*Tabelle2[[#This Row],[Nov 23 NF]]</f>
        <v>#REF!</v>
      </c>
      <c r="LH193" s="52" t="e">
        <f>$AV193*2.204623/#REF!*$AP193*Tabelle2[[#This Row],[Dec 23 NF]]</f>
        <v>#REF!</v>
      </c>
      <c r="LI193" s="52" t="e">
        <f>$AV193*2.204623/#REF!*$AP193*Tabelle2[[#This Row],[Jan 24 NF]]</f>
        <v>#REF!</v>
      </c>
      <c r="LJ193" s="52" t="e">
        <f>$AV193*2.204623/#REF!*$AP193*Tabelle2[[#This Row],[Feb 24 NF]]</f>
        <v>#REF!</v>
      </c>
      <c r="LK193" s="52" t="e">
        <f>$AV193*2.204623/#REF!*$AP193*Tabelle2[[#This Row],[Mar 24 NF]]</f>
        <v>#REF!</v>
      </c>
      <c r="LL193" s="52" t="e">
        <f>$AV193*2.204623/#REF!*$AP193*Tabelle2[[#This Row],[Apr 24 NF]]</f>
        <v>#REF!</v>
      </c>
      <c r="LM193" s="52" t="e">
        <f>$AV193*2.204623/#REF!*$AP193*Tabelle2[[#This Row],[May 24 NF]]</f>
        <v>#REF!</v>
      </c>
      <c r="LN193" s="52" t="e">
        <f>$AV193*2.204623/#REF!*$AP193*Tabelle2[[#This Row],[Jun 24 NF]]</f>
        <v>#REF!</v>
      </c>
      <c r="LO193" s="52" t="e">
        <f>$AV193*2.204623/#REF!*$AP193*Tabelle2[[#This Row],[Jul 24 NF]]</f>
        <v>#REF!</v>
      </c>
      <c r="LP193" s="52" t="e">
        <f>$AV193*2.204623/#REF!*$AP193*Tabelle2[[#This Row],[Aug 24 NF]]</f>
        <v>#REF!</v>
      </c>
      <c r="LQ193" s="52" t="e">
        <f>$AV193*2.204623/#REF!*$AP193*Tabelle2[[#This Row],[Sep 24 NF]]</f>
        <v>#REF!</v>
      </c>
      <c r="LR193" s="52" t="e">
        <f>$AV193*2.204623/#REF!*$AP193*Tabelle2[[#This Row],[Oct 24 NF]]</f>
        <v>#REF!</v>
      </c>
      <c r="LS193" s="52" t="e">
        <f>$AV193*2.204623/#REF!*$AP193*Tabelle2[[#This Row],[Nov 24 NF]]</f>
        <v>#REF!</v>
      </c>
      <c r="LT193" s="52" t="e">
        <f>$AV193*2.204623/#REF!*$AP193*Tabelle2[[#This Row],[Dec 24 NF]]</f>
        <v>#REF!</v>
      </c>
      <c r="LU193" s="198">
        <f>SUM(Tabelle2[[#This Row],[Jan 22 EV]:[Mar 22 EV]])</f>
        <v>0</v>
      </c>
      <c r="LV193" s="198">
        <f>SUM(Tabelle2[[#This Row],[Apr 22 EV]:[Jun 22 EV]])</f>
        <v>0</v>
      </c>
      <c r="LW193" s="198">
        <f>SUM(Tabelle2[[#This Row],[Jul 22 EV]:[Sep 22 EV]])</f>
        <v>0</v>
      </c>
      <c r="LX193" s="198">
        <f>SUM(Tabelle2[[#This Row],[Oct 22 EV]:[Dec 22 EV]])</f>
        <v>0</v>
      </c>
      <c r="LY193" s="198">
        <f>SUM(Tabelle2[[#This Row],[Jan 23 EV]:[Mar 23 EV]])</f>
        <v>0</v>
      </c>
      <c r="LZ193" s="198" t="e">
        <f>SUM(Tabelle2[[#This Row],[Apr 23 EV]:[Jun 23 EV]])</f>
        <v>#REF!</v>
      </c>
      <c r="MA193" s="198" t="e">
        <f>SUM(Tabelle2[[#This Row],[Jul 23 EV]:[Sep 23 EV]])</f>
        <v>#REF!</v>
      </c>
      <c r="MB193" s="198" t="e">
        <f>SUM(Tabelle2[[#This Row],[Oct 23 EV]:[Dec 23 EV]])</f>
        <v>#REF!</v>
      </c>
      <c r="MC193" s="198" t="e">
        <f>SUM(Tabelle2[[#This Row],[Jan 24 EV]:[Mar 24 EV]])</f>
        <v>#REF!</v>
      </c>
      <c r="MD193" s="198" t="e">
        <f>SUM(Tabelle2[[#This Row],[Apr 24 EV]:[Jun 24 EV]])</f>
        <v>#REF!</v>
      </c>
      <c r="ME193" s="198" t="e">
        <f>SUM(Tabelle2[[#This Row],[Jul 24 EV]:[Sep 24 EV]])</f>
        <v>#REF!</v>
      </c>
      <c r="MF193" s="198" t="e">
        <f>SUM(Tabelle2[[#This Row],[Oct 24 EV]:[Dec 24 EV]])</f>
        <v>#REF!</v>
      </c>
      <c r="MG193" s="68">
        <v>0</v>
      </c>
      <c r="MH193" s="68">
        <v>0</v>
      </c>
      <c r="MI193" s="68">
        <v>0</v>
      </c>
      <c r="MJ193" s="68">
        <v>0</v>
      </c>
      <c r="MK193" s="68">
        <v>0</v>
      </c>
      <c r="ML193" s="68">
        <v>0</v>
      </c>
      <c r="MM193" s="68">
        <v>0</v>
      </c>
      <c r="MN193" s="68">
        <v>0</v>
      </c>
      <c r="MO193" s="68">
        <v>0</v>
      </c>
      <c r="MP193" s="98">
        <v>0</v>
      </c>
      <c r="MQ193" s="98" t="e">
        <f>$AS193*2.204623/#REF!*$AP193*HU193</f>
        <v>#REF!</v>
      </c>
      <c r="MR193" s="98" t="e">
        <f>$AT193*2.204623/#REF!*$AP193*HV193</f>
        <v>#REF!</v>
      </c>
      <c r="MS193" s="98">
        <v>0</v>
      </c>
      <c r="MT193" s="98">
        <v>0</v>
      </c>
      <c r="MU193" s="98">
        <v>0</v>
      </c>
      <c r="MV193" s="98">
        <f>SUM(Tabelle2[[#This Row],[Jan 22 EV]:[Dec 22 EV]])</f>
        <v>0</v>
      </c>
      <c r="MW193" s="98" t="e">
        <f>SUM(Tabelle2[[#This Row],[Jan 23 EV]:[Dec 23 EV]])</f>
        <v>#REF!</v>
      </c>
      <c r="MX193" s="98" t="e">
        <f>SUM(Tabelle2[[#This Row],[Jan 24 EV]:[Dec 24 EV]])</f>
        <v>#REF!</v>
      </c>
      <c r="MY193" s="98">
        <f t="shared" si="139"/>
        <v>0</v>
      </c>
      <c r="MZ193" s="98">
        <f t="shared" si="140"/>
        <v>0</v>
      </c>
      <c r="NA193" s="98">
        <f t="shared" si="141"/>
        <v>0</v>
      </c>
      <c r="NB193" s="98">
        <f t="shared" si="142"/>
        <v>0</v>
      </c>
      <c r="NC193" s="52">
        <v>0</v>
      </c>
      <c r="ND193" s="52">
        <v>0</v>
      </c>
      <c r="NE193" s="52">
        <v>0</v>
      </c>
      <c r="NF193" s="52">
        <v>0</v>
      </c>
      <c r="NG193" s="52">
        <v>0</v>
      </c>
      <c r="NH193" s="52">
        <v>0</v>
      </c>
      <c r="NI193" s="52">
        <v>0</v>
      </c>
      <c r="NJ193" s="52">
        <v>0</v>
      </c>
      <c r="NK193" s="52">
        <v>0</v>
      </c>
      <c r="NL193" s="52">
        <v>0</v>
      </c>
      <c r="NM193" s="52">
        <v>0</v>
      </c>
      <c r="NN193" s="52">
        <v>0</v>
      </c>
      <c r="NO193" s="198">
        <f t="shared" si="146"/>
        <v>0</v>
      </c>
      <c r="NP193" s="198">
        <f t="shared" si="147"/>
        <v>0</v>
      </c>
      <c r="NQ193" s="198">
        <f t="shared" si="148"/>
        <v>0</v>
      </c>
      <c r="NR193" s="198">
        <f t="shared" si="149"/>
        <v>0</v>
      </c>
      <c r="NS193" s="198">
        <f t="shared" si="150"/>
        <v>0</v>
      </c>
      <c r="NT193" s="198">
        <v>0</v>
      </c>
      <c r="NU193" s="198">
        <v>0</v>
      </c>
      <c r="NV193" s="198">
        <v>0</v>
      </c>
      <c r="NW193" s="198">
        <v>0</v>
      </c>
      <c r="NX193" s="198">
        <v>0</v>
      </c>
      <c r="NY193" s="198">
        <v>0</v>
      </c>
      <c r="NZ193" s="198">
        <v>0</v>
      </c>
      <c r="OA193" s="198">
        <v>0</v>
      </c>
      <c r="OB193" s="198">
        <v>0</v>
      </c>
      <c r="OC193" s="198">
        <v>0</v>
      </c>
      <c r="OD193" s="198">
        <v>0</v>
      </c>
      <c r="OE193" s="198">
        <v>0</v>
      </c>
      <c r="OF193" s="198">
        <f>SUM(Tabelle2[[#This Row],[Jan 23 B EV]:[Mar 23 B EV]])</f>
        <v>0</v>
      </c>
      <c r="OG193" s="198">
        <f>SUM(Tabelle2[[#This Row],[Apr 23 B EV]:[Jun 23 B EV]])</f>
        <v>0</v>
      </c>
      <c r="OH193" s="198">
        <f>SUM(Tabelle2[[#This Row],[Jul 23 B EV]:[Sep 23 B EV]])</f>
        <v>0</v>
      </c>
      <c r="OI193" s="198">
        <f>SUM(Tabelle2[[#This Row],[Oct 23 B EV]:[Dec 23 B EV]])</f>
        <v>0</v>
      </c>
      <c r="OJ193" s="198">
        <f>SUM(Tabelle2[[#This Row],[Jan 23 B EV]:[Dec 23 B EV]])</f>
        <v>0</v>
      </c>
      <c r="OK193" s="68"/>
      <c r="OL193" s="68"/>
      <c r="OM193" s="43" t="s">
        <v>959</v>
      </c>
      <c r="ON193" s="43" t="s">
        <v>975</v>
      </c>
      <c r="OO193" s="43">
        <v>0</v>
      </c>
      <c r="OP193" s="43">
        <v>0</v>
      </c>
      <c r="OQ193" s="68"/>
      <c r="OR193" s="68"/>
      <c r="OS193" s="68"/>
      <c r="OT193" s="68"/>
      <c r="OU193" s="68"/>
      <c r="OV193" s="68"/>
      <c r="OW193" s="68"/>
      <c r="OX193" s="198">
        <v>0</v>
      </c>
      <c r="OY193" s="198">
        <v>0</v>
      </c>
      <c r="OZ193" s="198">
        <v>0</v>
      </c>
      <c r="PA193" s="198">
        <v>0</v>
      </c>
      <c r="PB193" s="353">
        <v>0</v>
      </c>
      <c r="PC193" s="49" t="s">
        <v>57</v>
      </c>
      <c r="PD193" s="341" t="s">
        <v>162</v>
      </c>
      <c r="PE193" s="3" t="s">
        <v>159</v>
      </c>
      <c r="PF193" s="341" t="s">
        <v>170</v>
      </c>
      <c r="PG193" s="342">
        <v>0</v>
      </c>
      <c r="PH193" s="341">
        <v>0</v>
      </c>
      <c r="PI193" s="30">
        <v>1</v>
      </c>
      <c r="PJ193" s="30" t="s">
        <v>170</v>
      </c>
      <c r="PK193" s="30">
        <v>0</v>
      </c>
      <c r="PL193" s="30"/>
      <c r="PM193" s="334"/>
      <c r="PN193" s="341" t="s">
        <v>980</v>
      </c>
      <c r="PO193" s="334" t="s">
        <v>43</v>
      </c>
      <c r="PP193" s="200">
        <v>1565.1005573122095</v>
      </c>
      <c r="PQ193" s="56">
        <v>1399.8594792216134</v>
      </c>
      <c r="PR193" s="56">
        <v>1505.8500324776508</v>
      </c>
      <c r="PS193" s="56">
        <v>1413.0627359755019</v>
      </c>
      <c r="PT193" s="200">
        <v>1148.5212668120259</v>
      </c>
      <c r="PU193" s="200">
        <v>1207.4862538513455</v>
      </c>
      <c r="PV193" s="200">
        <v>1959.8980263157889</v>
      </c>
      <c r="PW193" s="200">
        <v>1949.0700624881274</v>
      </c>
      <c r="PX193" s="200" t="e">
        <f>IF($PI193=1,SUMIF(#REF!,$PF193,#REF!),SUMIF(#REF!,$PJ193,#REF!))</f>
        <v>#REF!</v>
      </c>
      <c r="PY193" s="200" t="e">
        <f>IF($PI193=1,SUMIF(#REF!,$PF193,#REF!),SUMIF(#REF!,$PJ193,#REF!))</f>
        <v>#REF!</v>
      </c>
      <c r="PZ193" s="200" t="e">
        <f>IF($PI193=1,SUMIF(#REF!,$PF193,#REF!),SUMIF(#REF!,$PJ193,#REF!))</f>
        <v>#REF!</v>
      </c>
      <c r="QA193" s="200" t="e">
        <f>IF($PI193=1,SUMIF(#REF!,$PF193,#REF!),SUMIF(#REF!,$PJ193,#REF!))</f>
        <v>#REF!</v>
      </c>
      <c r="QB193" s="200" t="e">
        <f>IF($PI193=1,SUMIF(#REF!,$PF193,#REF!),SUMIF(#REF!,$PJ193,#REF!))</f>
        <v>#REF!</v>
      </c>
      <c r="QC193" s="200" t="e">
        <f>IF($PI193=1,SUMIF(#REF!,$PF193,#REF!),SUMIF(#REF!,$PJ193,#REF!))</f>
        <v>#REF!</v>
      </c>
      <c r="QD193" s="57">
        <f t="shared" si="143"/>
        <v>0.58094168387696943</v>
      </c>
      <c r="QE193" s="57">
        <f t="shared" si="144"/>
        <v>0.6249277634782251</v>
      </c>
      <c r="QF193" s="57">
        <f t="shared" si="138"/>
        <v>0.58642103542983326</v>
      </c>
      <c r="QG193" s="57">
        <f t="shared" si="145"/>
        <v>0.47663632572699072</v>
      </c>
      <c r="QH193" s="57">
        <f t="shared" si="131"/>
        <v>0.50110679534830838</v>
      </c>
      <c r="QI193" s="57">
        <f t="shared" si="132"/>
        <v>0.81335768092105243</v>
      </c>
      <c r="QJ193" s="57">
        <f>IF(Tabelle2[[#This Row],[Index and Premium Usage]]=1,($AW193*(1+$AZ193))*(PW193*(1+$PG193)+$PH193)/1000,($AW193*(1+$AZ193))*(PW193*(1+$PG193)+$PK193)/1000)</f>
        <v>0.80886407593257281</v>
      </c>
      <c r="QK193" s="57" t="e">
        <f>IF($PI193=1,($AW193*(1+$AY193))*(PX193*(1+$PG193)+$PH193)/1000,($AW193*(1+$AZ193))*(PX193*(1+$PG193)+$PK193+Tabelle2[[#This Row],[Premium VW 2023]])/1000)</f>
        <v>#REF!</v>
      </c>
      <c r="QL193" s="57" t="e">
        <f t="shared" si="133"/>
        <v>#REF!</v>
      </c>
      <c r="QM193" s="57" t="e">
        <f t="shared" si="134"/>
        <v>#REF!</v>
      </c>
      <c r="QN193" s="57" t="e">
        <f t="shared" si="135"/>
        <v>#REF!</v>
      </c>
      <c r="QO193" s="57" t="e">
        <f t="shared" si="136"/>
        <v>#REF!</v>
      </c>
      <c r="QP193" s="57" t="e">
        <f t="shared" si="137"/>
        <v>#REF!</v>
      </c>
    </row>
    <row r="194" spans="1:458" ht="15" customHeight="1">
      <c r="A194" s="94" t="s">
        <v>919</v>
      </c>
      <c r="B194" s="94" t="s">
        <v>87</v>
      </c>
      <c r="C194" s="94" t="s">
        <v>1553</v>
      </c>
      <c r="D194" s="2" t="s">
        <v>108</v>
      </c>
      <c r="E194" s="173" t="s">
        <v>304</v>
      </c>
      <c r="F194" s="2" t="s">
        <v>304</v>
      </c>
      <c r="G194" s="2" t="s">
        <v>304</v>
      </c>
      <c r="H194" s="2" t="s">
        <v>1557</v>
      </c>
      <c r="I194" s="188" t="s">
        <v>102</v>
      </c>
      <c r="J194" s="2" t="s">
        <v>367</v>
      </c>
      <c r="K194" s="94" t="s">
        <v>41</v>
      </c>
      <c r="L194" s="94" t="s">
        <v>1137</v>
      </c>
      <c r="M194" s="2" t="s">
        <v>625</v>
      </c>
      <c r="N194" s="64"/>
      <c r="O194" s="64"/>
      <c r="P194" s="65"/>
      <c r="Q194" s="2"/>
      <c r="R194" s="63"/>
      <c r="S194" s="63"/>
      <c r="T194" s="94" t="s">
        <v>1282</v>
      </c>
      <c r="U194" s="63" t="s">
        <v>38</v>
      </c>
      <c r="V194" s="63"/>
      <c r="W194" s="63"/>
      <c r="X194" s="94"/>
      <c r="Y194" s="63" t="s">
        <v>235</v>
      </c>
      <c r="Z194" s="94" t="s">
        <v>261</v>
      </c>
      <c r="AA194" s="69" t="s">
        <v>626</v>
      </c>
      <c r="AB194" s="64"/>
      <c r="AC194" s="64"/>
      <c r="AD194" s="63"/>
      <c r="AE194" s="63"/>
      <c r="AF194" s="63" t="s">
        <v>119</v>
      </c>
      <c r="AG194" s="2"/>
      <c r="AH194" s="2"/>
      <c r="AI194" s="2"/>
      <c r="AJ194" s="63" t="s">
        <v>120</v>
      </c>
      <c r="AK194" s="66"/>
      <c r="AL194" s="67"/>
      <c r="AM194" s="67"/>
      <c r="AN194" s="67"/>
      <c r="AO194" s="67"/>
      <c r="AP194" s="67">
        <v>1</v>
      </c>
      <c r="AQ194" s="78"/>
      <c r="AR194" s="37">
        <v>0.72799999999999998</v>
      </c>
      <c r="AS194" s="67">
        <v>0.72799999999999998</v>
      </c>
      <c r="AT194" s="67">
        <v>0.72799999999999998</v>
      </c>
      <c r="AU194" s="67">
        <v>0.72799999999999998</v>
      </c>
      <c r="AV194" s="67">
        <v>0.72799999999999998</v>
      </c>
      <c r="AW194" s="33">
        <v>0.72799999999999998</v>
      </c>
      <c r="AX194" s="193"/>
      <c r="AY194" s="36">
        <v>0</v>
      </c>
      <c r="AZ194" s="36">
        <v>0</v>
      </c>
      <c r="BA194" s="97">
        <v>0</v>
      </c>
      <c r="BB194" s="97">
        <v>0</v>
      </c>
      <c r="BC194" s="97">
        <v>0</v>
      </c>
      <c r="BD194" s="97">
        <v>0</v>
      </c>
      <c r="BE194" s="133">
        <v>0</v>
      </c>
      <c r="BF194" s="133">
        <v>0</v>
      </c>
      <c r="BG194" s="133">
        <v>0</v>
      </c>
      <c r="BH194" s="133">
        <v>0</v>
      </c>
      <c r="BI194" s="133">
        <v>0</v>
      </c>
      <c r="BJ194" s="133">
        <v>0</v>
      </c>
      <c r="BK194" s="133">
        <v>0</v>
      </c>
      <c r="BL194" s="133">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5">
        <f>SUM(Tabelle2[[#This Row],[Jan 22 CF]:[Mar 22 CF]])</f>
        <v>0</v>
      </c>
      <c r="CL194" s="95">
        <f>SUM(Tabelle2[[#This Row],[Apr 22 CF]:[Jun 22 CF]])</f>
        <v>0</v>
      </c>
      <c r="CM194" s="95">
        <f>SUM(Tabelle2[[#This Row],[Jul 22 CF]:[Sep 22 CF]])</f>
        <v>0</v>
      </c>
      <c r="CN194" s="95">
        <f>SUM(Tabelle2[[#This Row],[Oct 22 CF]:[Dec 22 CF]])</f>
        <v>0</v>
      </c>
      <c r="CO194" s="95">
        <f>SUM(Tabelle2[[#This Row],[Jan 23 CF]:[Mar 23 CF]])</f>
        <v>0</v>
      </c>
      <c r="CP194" s="95">
        <f>SUM(Tabelle2[[#This Row],[Apr 23 CF]:[Jun 23 CF]])</f>
        <v>0</v>
      </c>
      <c r="CQ194" s="95">
        <f>SUM(Tabelle2[[#This Row],[Jul 23 CF]:[Sep 23 CF]])</f>
        <v>0</v>
      </c>
      <c r="CR194" s="95">
        <f>SUM(Tabelle2[[#This Row],[Oct 23 CF]:[Dec 23 CF]])</f>
        <v>0</v>
      </c>
      <c r="CS194" s="95">
        <f>SUM(Tabelle2[[#This Row],[Jan 24 CF]:[Mar 24 CF]])</f>
        <v>0</v>
      </c>
      <c r="CT194" s="95">
        <f>SUM(Tabelle2[[#This Row],[Apr 24 CF]:[Jun 24 CF]])</f>
        <v>0</v>
      </c>
      <c r="CU194" s="95">
        <f>SUM(Tabelle2[[#This Row],[Jul 24 CF]:[Sep 24 CF]])</f>
        <v>0</v>
      </c>
      <c r="CV194" s="95">
        <f>SUM(Tabelle2[[#This Row],[Oct 24 CF]:[Dec 24 CF]])</f>
        <v>0</v>
      </c>
      <c r="CW194" s="98">
        <v>0</v>
      </c>
      <c r="CX194" s="275">
        <v>0</v>
      </c>
      <c r="CY194" s="98">
        <v>0</v>
      </c>
      <c r="CZ194" s="52">
        <v>0</v>
      </c>
      <c r="DA194" s="52">
        <f>SUM(Tabelle2[[#This Row],[Jan 22 CF]:[Dec 22 CF]])</f>
        <v>0</v>
      </c>
      <c r="DB194" s="98">
        <f>SUM(Tabelle2[[#This Row],[Jan 23 CF]:[Dec 23 CF]])</f>
        <v>0</v>
      </c>
      <c r="DC194" s="98">
        <f>SUM(Tabelle2[[#This Row],[Jan 24 CF]:[Dec 24 CF]])</f>
        <v>0</v>
      </c>
      <c r="DD194" s="98">
        <v>0</v>
      </c>
      <c r="DE194" s="98">
        <v>0</v>
      </c>
      <c r="DF194" s="98">
        <v>0</v>
      </c>
      <c r="DG194" s="98">
        <v>0</v>
      </c>
      <c r="DH194" s="98">
        <v>0</v>
      </c>
      <c r="DI194" s="98">
        <v>0</v>
      </c>
      <c r="DJ194" s="98">
        <v>0</v>
      </c>
      <c r="DK194" s="98">
        <v>0</v>
      </c>
      <c r="DL194" s="98">
        <v>0</v>
      </c>
      <c r="DM194" s="98">
        <v>0</v>
      </c>
      <c r="DN194" s="95"/>
      <c r="DO194" s="95"/>
      <c r="DP194" s="226">
        <v>0.95</v>
      </c>
      <c r="DQ194" s="226">
        <v>0.92500000000000004</v>
      </c>
      <c r="DR194" s="226">
        <v>0.8</v>
      </c>
      <c r="DS194" s="226">
        <v>0.85</v>
      </c>
      <c r="DT194" s="226">
        <v>0.9</v>
      </c>
      <c r="DU194" s="226">
        <v>0.9</v>
      </c>
      <c r="DV194" s="226">
        <v>0.9</v>
      </c>
      <c r="DW194" s="226">
        <v>0.9</v>
      </c>
      <c r="DX194" s="226">
        <v>0.9</v>
      </c>
      <c r="DY194" s="226">
        <v>0.9</v>
      </c>
      <c r="DZ194" s="226">
        <v>0.9</v>
      </c>
      <c r="EA194" s="226">
        <v>0.88</v>
      </c>
      <c r="EB194" s="226">
        <v>0.9</v>
      </c>
      <c r="EC194" s="226">
        <v>0.93</v>
      </c>
      <c r="ED194" s="226">
        <v>0.93</v>
      </c>
      <c r="EE194" s="226">
        <v>0.9</v>
      </c>
      <c r="EF194" s="316">
        <v>0.9</v>
      </c>
      <c r="EG194" s="316">
        <v>0.9</v>
      </c>
      <c r="EH194" s="316">
        <v>0.9</v>
      </c>
      <c r="EI194" s="226">
        <v>0.95</v>
      </c>
      <c r="EJ194" s="226">
        <v>0.95</v>
      </c>
      <c r="EK194" s="226">
        <v>0.95</v>
      </c>
      <c r="EL194" s="226">
        <v>0.97499999999999998</v>
      </c>
      <c r="EM194" s="226">
        <v>0.95</v>
      </c>
      <c r="EN194" s="226">
        <v>0.9</v>
      </c>
      <c r="EO194" s="226">
        <v>0.9</v>
      </c>
      <c r="EP194" s="226">
        <v>0.9</v>
      </c>
      <c r="EQ194" s="226">
        <v>0.9</v>
      </c>
      <c r="ER194" s="226">
        <v>0.9</v>
      </c>
      <c r="ES194" s="226">
        <v>0.9</v>
      </c>
      <c r="ET194" s="226">
        <v>0.9</v>
      </c>
      <c r="EU194" s="226">
        <v>0.9</v>
      </c>
      <c r="EV194" s="226">
        <v>0.9</v>
      </c>
      <c r="EW194" s="226">
        <v>0.9</v>
      </c>
      <c r="EX194" s="226">
        <v>0.9</v>
      </c>
      <c r="EY194" s="226">
        <v>0.9</v>
      </c>
      <c r="EZ194" s="316">
        <v>0.9</v>
      </c>
      <c r="FA194" s="226">
        <v>0.9</v>
      </c>
      <c r="FB194" s="226">
        <v>0.85</v>
      </c>
      <c r="FC194" s="226">
        <v>0.85</v>
      </c>
      <c r="FD194" s="226">
        <v>0.85</v>
      </c>
      <c r="FE194" s="226">
        <v>0.85</v>
      </c>
      <c r="FF194" s="226">
        <v>0.85</v>
      </c>
      <c r="FG194" s="226">
        <v>0.85</v>
      </c>
      <c r="FH194" s="226">
        <v>0.85</v>
      </c>
      <c r="FI194" s="226">
        <v>0.85</v>
      </c>
      <c r="FJ194" s="226">
        <v>0.85</v>
      </c>
      <c r="FK194" s="226">
        <v>0.85</v>
      </c>
      <c r="FL194" s="226">
        <v>0.85</v>
      </c>
      <c r="FM194" s="195">
        <f t="shared" si="158"/>
        <v>0</v>
      </c>
      <c r="FN194" s="195">
        <f t="shared" si="159"/>
        <v>0</v>
      </c>
      <c r="FO194" s="195">
        <f t="shared" si="160"/>
        <v>0</v>
      </c>
      <c r="FP194" s="195">
        <f t="shared" si="161"/>
        <v>0</v>
      </c>
      <c r="FQ194" s="195">
        <f t="shared" si="162"/>
        <v>0</v>
      </c>
      <c r="FR194" s="195">
        <f t="shared" si="163"/>
        <v>0</v>
      </c>
      <c r="FS194" s="195">
        <f t="shared" si="164"/>
        <v>0</v>
      </c>
      <c r="FT194" s="95">
        <f t="shared" si="165"/>
        <v>0</v>
      </c>
      <c r="FU194" s="95">
        <f t="shared" si="166"/>
        <v>0</v>
      </c>
      <c r="FV194" s="95">
        <f t="shared" si="167"/>
        <v>0</v>
      </c>
      <c r="FW194" s="95">
        <f t="shared" si="168"/>
        <v>0</v>
      </c>
      <c r="FX194" s="95">
        <f t="shared" si="169"/>
        <v>0</v>
      </c>
      <c r="FY194" s="95">
        <f t="shared" si="170"/>
        <v>0</v>
      </c>
      <c r="FZ194" s="95">
        <f t="shared" si="171"/>
        <v>0</v>
      </c>
      <c r="GA194" s="95">
        <f t="shared" si="151"/>
        <v>0</v>
      </c>
      <c r="GB194" s="95">
        <f t="shared" si="152"/>
        <v>0</v>
      </c>
      <c r="GC194" s="95">
        <f t="shared" si="153"/>
        <v>0</v>
      </c>
      <c r="GD194" s="95">
        <f t="shared" si="154"/>
        <v>0</v>
      </c>
      <c r="GE194" s="95">
        <f t="shared" si="155"/>
        <v>0</v>
      </c>
      <c r="GF194" s="95">
        <f t="shared" si="156"/>
        <v>0</v>
      </c>
      <c r="GG194" s="95">
        <f t="shared" si="157"/>
        <v>0</v>
      </c>
      <c r="GH194" s="95">
        <f t="shared" si="172"/>
        <v>0</v>
      </c>
      <c r="GI194" s="95">
        <f>BW194*Tabelle2[[#This Row],[Nov 2023 AF]]</f>
        <v>0</v>
      </c>
      <c r="GJ194" s="95">
        <f>BX194*Tabelle2[[#This Row],[Dec 2023 AF]]</f>
        <v>0</v>
      </c>
      <c r="GK194" s="95">
        <f>BY194*Tabelle2[[#This Row],[Jan 2024 AF]]</f>
        <v>0</v>
      </c>
      <c r="GL194" s="95">
        <f>BZ194*Tabelle2[[#This Row],[Feb 2024 AF]]</f>
        <v>0</v>
      </c>
      <c r="GM194" s="95">
        <f>CA194*Tabelle2[[#This Row],[Mar 2024 AF]]</f>
        <v>0</v>
      </c>
      <c r="GN194" s="95">
        <f>CB194*Tabelle2[[#This Row],[Apr 2024 AF]]</f>
        <v>0</v>
      </c>
      <c r="GO194" s="95">
        <f>CC194*Tabelle2[[#This Row],[May 2024 AF]]</f>
        <v>0</v>
      </c>
      <c r="GP194" s="95">
        <f>CD194*Tabelle2[[#This Row],[Jun 2024 AF]]</f>
        <v>0</v>
      </c>
      <c r="GQ194" s="95">
        <f>CE194*Tabelle2[[#This Row],[Jul 2024 AF]]</f>
        <v>0</v>
      </c>
      <c r="GR194" s="95">
        <f>CF194*Tabelle2[[#This Row],[Aug 2024 AF]]</f>
        <v>0</v>
      </c>
      <c r="GS194" s="95">
        <f>CG194*Tabelle2[[#This Row],[Sep 2024 AF]]</f>
        <v>0</v>
      </c>
      <c r="GT194" s="95">
        <f>CH194*Tabelle2[[#This Row],[Oct 2024 AF]]</f>
        <v>0</v>
      </c>
      <c r="GU194" s="95">
        <f>CI194*Tabelle2[[#This Row],[Nov 2024 AF]]</f>
        <v>0</v>
      </c>
      <c r="GV194" s="95">
        <f>CJ194*Tabelle2[[#This Row],[Dec 2024 AF]]</f>
        <v>0</v>
      </c>
      <c r="GW194" s="95">
        <f>SUM(Tabelle2[[#This Row],[Jan 22 NF]:[Mar 22 NF]])</f>
        <v>0</v>
      </c>
      <c r="GX194" s="95">
        <f>SUM(Tabelle2[[#This Row],[Apr 22 NF]:[Jun 22 NF]])</f>
        <v>0</v>
      </c>
      <c r="GY194" s="95">
        <f>SUM(Tabelle2[[#This Row],[Jul 22 NF]:[Sep 22 NF]])</f>
        <v>0</v>
      </c>
      <c r="GZ194" s="95">
        <f>SUM(Tabelle2[[#This Row],[Oct 22 NF]:[Dec 22 NF]])</f>
        <v>0</v>
      </c>
      <c r="HA194" s="98">
        <f>SUM(Tabelle2[[#This Row],[Jan 23 NF]:[Mar 23 NF]])</f>
        <v>0</v>
      </c>
      <c r="HB194" s="98">
        <f>SUM(Tabelle2[[#This Row],[Apr 23 NF]:[Jun 23 NF]])</f>
        <v>0</v>
      </c>
      <c r="HC194" s="98">
        <f>SUM(Tabelle2[[#This Row],[Jul 23 NF]:[Sep 23 NF]])</f>
        <v>0</v>
      </c>
      <c r="HD194" s="98">
        <f>SUM(Tabelle2[[#This Row],[Oct 23 NF]:[Dec 23 NF]])</f>
        <v>0</v>
      </c>
      <c r="HE194" s="95">
        <f>SUM(Tabelle2[[#This Row],[Jan 24 NF]:[Mar 24 NF]])</f>
        <v>0</v>
      </c>
      <c r="HF194" s="98">
        <f>SUM(Tabelle2[[#This Row],[Apr 24 NF]:[Jun 24 NF]])</f>
        <v>0</v>
      </c>
      <c r="HG194" s="98">
        <f>SUM(Tabelle2[[#This Row],[Jul 24 NF]:[Sep 24 NF]])</f>
        <v>0</v>
      </c>
      <c r="HH194" s="98">
        <f>SUM(Tabelle2[[#This Row],[Oct 24 NF]:[Dec 24 NF]])</f>
        <v>0</v>
      </c>
      <c r="HI194" s="95">
        <v>0</v>
      </c>
      <c r="HJ194" s="95">
        <v>0</v>
      </c>
      <c r="HK194" s="95">
        <v>0</v>
      </c>
      <c r="HL194" s="95">
        <v>0</v>
      </c>
      <c r="HM194" s="95">
        <v>0</v>
      </c>
      <c r="HN194" s="95">
        <v>0</v>
      </c>
      <c r="HO194" s="95">
        <v>0</v>
      </c>
      <c r="HP194" s="95">
        <v>0</v>
      </c>
      <c r="HQ194" s="95">
        <v>0</v>
      </c>
      <c r="HR194" s="95">
        <v>0</v>
      </c>
      <c r="HS194" s="95">
        <v>0</v>
      </c>
      <c r="HT194" s="95">
        <v>0</v>
      </c>
      <c r="HU194" s="95">
        <v>0</v>
      </c>
      <c r="HV194" s="98">
        <v>0</v>
      </c>
      <c r="HW194" s="98">
        <v>0</v>
      </c>
      <c r="HX194" s="98">
        <v>0</v>
      </c>
      <c r="HY194" s="98">
        <v>0</v>
      </c>
      <c r="HZ194" s="98">
        <f>SUM(Tabelle2[[#This Row],[Jan 22 NF]:[Dec 22 NF]])</f>
        <v>0</v>
      </c>
      <c r="IA194" s="98">
        <f>SUM(Tabelle2[[#This Row],[Jan 23 NF]:[Dec 23 NF]])</f>
        <v>0</v>
      </c>
      <c r="IB194" s="98">
        <f>SUM(Tabelle2[[#This Row],[Jan 24 NF]:[Dec 24 NF]])</f>
        <v>0</v>
      </c>
      <c r="IC194" s="98">
        <f>IFERROR(Tabelle2[[#This Row],[2025 CF]]*Tabelle2[[#This Row],[2025 AF]],0)</f>
        <v>0</v>
      </c>
      <c r="ID194" s="98">
        <f>IFERROR(Tabelle2[[#This Row],[2026 CF]]*Tabelle2[[#This Row],[2026 AF]],0)</f>
        <v>0</v>
      </c>
      <c r="IE194" s="98">
        <f>IFERROR(Tabelle2[[#This Row],[2027 CF]]*Tabelle2[[#This Row],[2027 AF]],0)</f>
        <v>0</v>
      </c>
      <c r="IF194" s="98">
        <f>IFERROR(Tabelle2[[#This Row],[2028 CF]]*Tabelle2[[#This Row],[2028 AF]],0)</f>
        <v>0</v>
      </c>
      <c r="IG194" s="98">
        <f>IFERROR(Tabelle2[[#This Row],[2029 CF]]*Tabelle2[[#This Row],[2029 AF]],0)</f>
        <v>0</v>
      </c>
      <c r="IH194" s="98">
        <f>IFERROR(Tabelle2[[#This Row],[2030 CF]]*Tabelle2[[#This Row],[2030 AF]],0)</f>
        <v>0</v>
      </c>
      <c r="II194" s="98">
        <f>IFERROR(Tabelle2[[#This Row],[2031 CF]]*Tabelle2[[#This Row],[2031 AF]],0)</f>
        <v>0</v>
      </c>
      <c r="IJ194" s="98">
        <f>IFERROR(Tabelle2[[#This Row],[2032 CF]]*Tabelle2[[#This Row],[2032 AF]],0)</f>
        <v>0</v>
      </c>
      <c r="IK194" s="98">
        <f>IFERROR(Tabelle2[[#This Row],[2033 CF]]*Tabelle2[[#This Row],[2033 AF]],0)</f>
        <v>0</v>
      </c>
      <c r="IL194" s="98">
        <f>IFERROR(Tabelle2[[#This Row],[2034 CF]]*Tabelle2[[#This Row],[2034 AF]],0)</f>
        <v>0</v>
      </c>
      <c r="IM194" s="98">
        <f>IFERROR(Tabelle2[[#This Row],[2035 CF]]*Tabelle2[[#This Row],[2035 AF]],0)</f>
        <v>0</v>
      </c>
      <c r="IN194" s="51">
        <v>0</v>
      </c>
      <c r="IO194" s="51">
        <v>0</v>
      </c>
      <c r="IP194" s="51">
        <v>0</v>
      </c>
      <c r="IQ194" s="51">
        <v>0</v>
      </c>
      <c r="IR194" s="51">
        <v>0</v>
      </c>
      <c r="IS194" s="51">
        <v>0</v>
      </c>
      <c r="IT194" s="51">
        <v>0</v>
      </c>
      <c r="IU194" s="51">
        <v>0</v>
      </c>
      <c r="IV194" s="51">
        <v>0</v>
      </c>
      <c r="IW194" s="51">
        <v>0</v>
      </c>
      <c r="IX194" s="51">
        <v>0</v>
      </c>
      <c r="IY194" s="51">
        <v>0</v>
      </c>
      <c r="IZ194" s="199">
        <v>0</v>
      </c>
      <c r="JA194" s="199">
        <v>0</v>
      </c>
      <c r="JB194" s="199">
        <v>0</v>
      </c>
      <c r="JC194" s="199">
        <v>0</v>
      </c>
      <c r="JD194" s="199">
        <v>0</v>
      </c>
      <c r="JE194" s="196">
        <v>0</v>
      </c>
      <c r="JF194" s="196">
        <v>0</v>
      </c>
      <c r="JG194" s="196">
        <v>0</v>
      </c>
      <c r="JH194" s="196">
        <v>0</v>
      </c>
      <c r="JI194" s="196">
        <v>0</v>
      </c>
      <c r="JJ194" s="196">
        <v>0</v>
      </c>
      <c r="JK194" s="196">
        <v>0</v>
      </c>
      <c r="JL194" s="196">
        <v>0</v>
      </c>
      <c r="JM194" s="196">
        <v>0</v>
      </c>
      <c r="JN194" s="196">
        <v>0</v>
      </c>
      <c r="JO194" s="196">
        <v>0</v>
      </c>
      <c r="JP194" s="196">
        <v>0</v>
      </c>
      <c r="JQ194" s="196">
        <f>SUM(Tabelle2[[#This Row],[Jan-23B]:[Mar-23B]])</f>
        <v>0</v>
      </c>
      <c r="JR194" s="196">
        <f>SUM(Tabelle2[[#This Row],[Apr-23B]:[Jun-23B]])</f>
        <v>0</v>
      </c>
      <c r="JS194" s="196">
        <f>SUM(Tabelle2[[#This Row],[Jul-23B]:[Sep-23B]])</f>
        <v>0</v>
      </c>
      <c r="JT194" s="196">
        <f>SUM(Tabelle2[[#This Row],[Oct-23B]:[Dec-23B]])</f>
        <v>0</v>
      </c>
      <c r="JU194" s="196">
        <f>SUM(Tabelle2[[#This Row],[1Q23 B1]:[4Q23 B]])</f>
        <v>0</v>
      </c>
      <c r="JV194" s="196">
        <v>0</v>
      </c>
      <c r="JW194" s="196">
        <v>0</v>
      </c>
      <c r="JX194" s="196">
        <v>0</v>
      </c>
      <c r="JY194" s="196">
        <v>0</v>
      </c>
      <c r="JZ194" s="196">
        <v>0</v>
      </c>
      <c r="KA194" s="196">
        <v>0</v>
      </c>
      <c r="KB194" s="196">
        <v>0</v>
      </c>
      <c r="KC194" s="196">
        <v>0</v>
      </c>
      <c r="KD194" s="196">
        <v>0</v>
      </c>
      <c r="KE194" s="196">
        <v>0</v>
      </c>
      <c r="KF194" s="196" t="str">
        <f>IF(SUM(Tabelle2[[#This Row],[2018 NF]:[2028 NF]],Tabelle2[[#This Row],[2023 B]])&gt;0,"yes","no")</f>
        <v>no</v>
      </c>
      <c r="KG194" s="196">
        <f>IFERROR(INDEX(Tabelle2[[#Headers],[2005 NF]:[2034 NF]],MATCH(TRUE,INDEX(Tabelle2[[#This Row],[2005 NF]:[2034 NF]]&gt;1000,),0)),0)</f>
        <v>0</v>
      </c>
      <c r="KH194" s="196">
        <f>IFERROR(LOOKUP(2,1/(Tabelle2[[#This Row],[2005 NF]:[2035 NF]]&gt;1000),Tabelle2[[#Headers],[2005 NF]:[2035 NF]]),0)</f>
        <v>0</v>
      </c>
      <c r="KI194" s="196">
        <f>SUM(Tabelle2[[#This Row],[Jan 23 NF]:[Mar 23 NF]])</f>
        <v>0</v>
      </c>
      <c r="KJ194" s="196">
        <f>SUM(Tabelle2[[#This Row],[Jan-23B]:[Mar-23B]])</f>
        <v>0</v>
      </c>
      <c r="KK194" s="52">
        <v>0</v>
      </c>
      <c r="KL194" s="52">
        <v>0</v>
      </c>
      <c r="KM194" s="52">
        <v>0</v>
      </c>
      <c r="KN194" s="52">
        <v>0</v>
      </c>
      <c r="KO194" s="52">
        <v>0</v>
      </c>
      <c r="KP194" s="52">
        <v>0</v>
      </c>
      <c r="KQ194" s="52">
        <v>0</v>
      </c>
      <c r="KR194" s="52">
        <v>0</v>
      </c>
      <c r="KS194" s="52">
        <v>0</v>
      </c>
      <c r="KT194" s="52">
        <v>0</v>
      </c>
      <c r="KU194" s="52">
        <v>0</v>
      </c>
      <c r="KV194" s="52">
        <v>0</v>
      </c>
      <c r="KW194" s="52">
        <v>0</v>
      </c>
      <c r="KX194" s="52">
        <v>0</v>
      </c>
      <c r="KY194" s="52">
        <v>0</v>
      </c>
      <c r="KZ194" s="52">
        <v>0</v>
      </c>
      <c r="LA194" s="52" t="e">
        <f>$AV194*2.204623/#REF!*$AP194*Tabelle2[[#This Row],[May 23 NF]]</f>
        <v>#REF!</v>
      </c>
      <c r="LB194" s="52" t="e">
        <f>$AV194*2.204623/#REF!*$AP194*Tabelle2[[#This Row],[Jun 23 NF]]</f>
        <v>#REF!</v>
      </c>
      <c r="LC194" s="52" t="e">
        <f>$AV194*2.204623/#REF!*$AP194*Tabelle2[[#This Row],[Jul 23 NF]]</f>
        <v>#REF!</v>
      </c>
      <c r="LD194" s="52" t="e">
        <f>$AV194*2.204623/#REF!*$AP194*Tabelle2[[#This Row],[Aug 23 NF]]</f>
        <v>#REF!</v>
      </c>
      <c r="LE194" s="52" t="e">
        <f>$AV194*2.204623/#REF!*$AP194*Tabelle2[[#This Row],[Sep 23 NF]]</f>
        <v>#REF!</v>
      </c>
      <c r="LF194" s="52" t="e">
        <f>$AV194*2.204623/#REF!*$AP194*Tabelle2[[#This Row],[Oct 23 NF]]</f>
        <v>#REF!</v>
      </c>
      <c r="LG194" s="52" t="e">
        <f>$AV194*2.204623/#REF!*$AP194*Tabelle2[[#This Row],[Nov 23 NF]]</f>
        <v>#REF!</v>
      </c>
      <c r="LH194" s="52" t="e">
        <f>$AV194*2.204623/#REF!*$AP194*Tabelle2[[#This Row],[Dec 23 NF]]</f>
        <v>#REF!</v>
      </c>
      <c r="LI194" s="52" t="e">
        <f>$AV194*2.204623/#REF!*$AP194*Tabelle2[[#This Row],[Jan 24 NF]]</f>
        <v>#REF!</v>
      </c>
      <c r="LJ194" s="52" t="e">
        <f>$AV194*2.204623/#REF!*$AP194*Tabelle2[[#This Row],[Feb 24 NF]]</f>
        <v>#REF!</v>
      </c>
      <c r="LK194" s="52" t="e">
        <f>$AV194*2.204623/#REF!*$AP194*Tabelle2[[#This Row],[Mar 24 NF]]</f>
        <v>#REF!</v>
      </c>
      <c r="LL194" s="52" t="e">
        <f>$AV194*2.204623/#REF!*$AP194*Tabelle2[[#This Row],[Apr 24 NF]]</f>
        <v>#REF!</v>
      </c>
      <c r="LM194" s="52" t="e">
        <f>$AV194*2.204623/#REF!*$AP194*Tabelle2[[#This Row],[May 24 NF]]</f>
        <v>#REF!</v>
      </c>
      <c r="LN194" s="52" t="e">
        <f>$AV194*2.204623/#REF!*$AP194*Tabelle2[[#This Row],[Jun 24 NF]]</f>
        <v>#REF!</v>
      </c>
      <c r="LO194" s="52" t="e">
        <f>$AV194*2.204623/#REF!*$AP194*Tabelle2[[#This Row],[Jul 24 NF]]</f>
        <v>#REF!</v>
      </c>
      <c r="LP194" s="52" t="e">
        <f>$AV194*2.204623/#REF!*$AP194*Tabelle2[[#This Row],[Aug 24 NF]]</f>
        <v>#REF!</v>
      </c>
      <c r="LQ194" s="52" t="e">
        <f>$AV194*2.204623/#REF!*$AP194*Tabelle2[[#This Row],[Sep 24 NF]]</f>
        <v>#REF!</v>
      </c>
      <c r="LR194" s="52" t="e">
        <f>$AV194*2.204623/#REF!*$AP194*Tabelle2[[#This Row],[Oct 24 NF]]</f>
        <v>#REF!</v>
      </c>
      <c r="LS194" s="52" t="e">
        <f>$AV194*2.204623/#REF!*$AP194*Tabelle2[[#This Row],[Nov 24 NF]]</f>
        <v>#REF!</v>
      </c>
      <c r="LT194" s="52" t="e">
        <f>$AV194*2.204623/#REF!*$AP194*Tabelle2[[#This Row],[Dec 24 NF]]</f>
        <v>#REF!</v>
      </c>
      <c r="LU194" s="198">
        <f>SUM(Tabelle2[[#This Row],[Jan 22 EV]:[Mar 22 EV]])</f>
        <v>0</v>
      </c>
      <c r="LV194" s="198">
        <f>SUM(Tabelle2[[#This Row],[Apr 22 EV]:[Jun 22 EV]])</f>
        <v>0</v>
      </c>
      <c r="LW194" s="198">
        <f>SUM(Tabelle2[[#This Row],[Jul 22 EV]:[Sep 22 EV]])</f>
        <v>0</v>
      </c>
      <c r="LX194" s="198">
        <f>SUM(Tabelle2[[#This Row],[Oct 22 EV]:[Dec 22 EV]])</f>
        <v>0</v>
      </c>
      <c r="LY194" s="198">
        <f>SUM(Tabelle2[[#This Row],[Jan 23 EV]:[Mar 23 EV]])</f>
        <v>0</v>
      </c>
      <c r="LZ194" s="198" t="e">
        <f>SUM(Tabelle2[[#This Row],[Apr 23 EV]:[Jun 23 EV]])</f>
        <v>#REF!</v>
      </c>
      <c r="MA194" s="198" t="e">
        <f>SUM(Tabelle2[[#This Row],[Jul 23 EV]:[Sep 23 EV]])</f>
        <v>#REF!</v>
      </c>
      <c r="MB194" s="198" t="e">
        <f>SUM(Tabelle2[[#This Row],[Oct 23 EV]:[Dec 23 EV]])</f>
        <v>#REF!</v>
      </c>
      <c r="MC194" s="198" t="e">
        <f>SUM(Tabelle2[[#This Row],[Jan 24 EV]:[Mar 24 EV]])</f>
        <v>#REF!</v>
      </c>
      <c r="MD194" s="198" t="e">
        <f>SUM(Tabelle2[[#This Row],[Apr 24 EV]:[Jun 24 EV]])</f>
        <v>#REF!</v>
      </c>
      <c r="ME194" s="198" t="e">
        <f>SUM(Tabelle2[[#This Row],[Jul 24 EV]:[Sep 24 EV]])</f>
        <v>#REF!</v>
      </c>
      <c r="MF194" s="198" t="e">
        <f>SUM(Tabelle2[[#This Row],[Oct 24 EV]:[Dec 24 EV]])</f>
        <v>#REF!</v>
      </c>
      <c r="MG194" s="68">
        <v>0</v>
      </c>
      <c r="MH194" s="68">
        <v>0</v>
      </c>
      <c r="MI194" s="68">
        <v>0</v>
      </c>
      <c r="MJ194" s="68">
        <v>0</v>
      </c>
      <c r="MK194" s="68">
        <v>0</v>
      </c>
      <c r="ML194" s="68">
        <v>0</v>
      </c>
      <c r="MM194" s="68">
        <v>0</v>
      </c>
      <c r="MN194" s="68">
        <v>0</v>
      </c>
      <c r="MO194" s="68">
        <v>0</v>
      </c>
      <c r="MP194" s="98">
        <v>0</v>
      </c>
      <c r="MQ194" s="98" t="e">
        <f>$AS194*2.204623/#REF!*$AP194*HU194</f>
        <v>#REF!</v>
      </c>
      <c r="MR194" s="98" t="e">
        <f>$AT194*2.204623/#REF!*$AP194*HV194</f>
        <v>#REF!</v>
      </c>
      <c r="MS194" s="98">
        <v>0</v>
      </c>
      <c r="MT194" s="98">
        <v>0</v>
      </c>
      <c r="MU194" s="98">
        <v>0</v>
      </c>
      <c r="MV194" s="98">
        <f>SUM(Tabelle2[[#This Row],[Jan 22 EV]:[Dec 22 EV]])</f>
        <v>0</v>
      </c>
      <c r="MW194" s="98" t="e">
        <f>SUM(Tabelle2[[#This Row],[Jan 23 EV]:[Dec 23 EV]])</f>
        <v>#REF!</v>
      </c>
      <c r="MX194" s="98" t="e">
        <f>SUM(Tabelle2[[#This Row],[Jan 24 EV]:[Dec 24 EV]])</f>
        <v>#REF!</v>
      </c>
      <c r="MY194" s="98">
        <f t="shared" si="139"/>
        <v>0</v>
      </c>
      <c r="MZ194" s="98">
        <f t="shared" si="140"/>
        <v>0</v>
      </c>
      <c r="NA194" s="98">
        <f t="shared" si="141"/>
        <v>0</v>
      </c>
      <c r="NB194" s="98">
        <f t="shared" si="142"/>
        <v>0</v>
      </c>
      <c r="NC194" s="52">
        <v>0</v>
      </c>
      <c r="ND194" s="52">
        <v>0</v>
      </c>
      <c r="NE194" s="52">
        <v>0</v>
      </c>
      <c r="NF194" s="52">
        <v>0</v>
      </c>
      <c r="NG194" s="52">
        <v>0</v>
      </c>
      <c r="NH194" s="52">
        <v>0</v>
      </c>
      <c r="NI194" s="52">
        <v>0</v>
      </c>
      <c r="NJ194" s="52">
        <v>0</v>
      </c>
      <c r="NK194" s="52">
        <v>0</v>
      </c>
      <c r="NL194" s="52">
        <v>0</v>
      </c>
      <c r="NM194" s="52">
        <v>0</v>
      </c>
      <c r="NN194" s="52">
        <v>0</v>
      </c>
      <c r="NO194" s="198">
        <f t="shared" si="146"/>
        <v>0</v>
      </c>
      <c r="NP194" s="198">
        <f t="shared" si="147"/>
        <v>0</v>
      </c>
      <c r="NQ194" s="198">
        <f t="shared" si="148"/>
        <v>0</v>
      </c>
      <c r="NR194" s="198">
        <f t="shared" si="149"/>
        <v>0</v>
      </c>
      <c r="NS194" s="198">
        <f t="shared" si="150"/>
        <v>0</v>
      </c>
      <c r="NT194" s="198">
        <v>0</v>
      </c>
      <c r="NU194" s="198">
        <v>0</v>
      </c>
      <c r="NV194" s="198">
        <v>0</v>
      </c>
      <c r="NW194" s="198">
        <v>0</v>
      </c>
      <c r="NX194" s="198">
        <v>0</v>
      </c>
      <c r="NY194" s="198">
        <v>0</v>
      </c>
      <c r="NZ194" s="198">
        <v>0</v>
      </c>
      <c r="OA194" s="198">
        <v>0</v>
      </c>
      <c r="OB194" s="198">
        <v>0</v>
      </c>
      <c r="OC194" s="198">
        <v>0</v>
      </c>
      <c r="OD194" s="198">
        <v>0</v>
      </c>
      <c r="OE194" s="198">
        <v>0</v>
      </c>
      <c r="OF194" s="198">
        <f>SUM(Tabelle2[[#This Row],[Jan 23 B EV]:[Mar 23 B EV]])</f>
        <v>0</v>
      </c>
      <c r="OG194" s="198">
        <f>SUM(Tabelle2[[#This Row],[Apr 23 B EV]:[Jun 23 B EV]])</f>
        <v>0</v>
      </c>
      <c r="OH194" s="198">
        <f>SUM(Tabelle2[[#This Row],[Jul 23 B EV]:[Sep 23 B EV]])</f>
        <v>0</v>
      </c>
      <c r="OI194" s="198">
        <f>SUM(Tabelle2[[#This Row],[Oct 23 B EV]:[Dec 23 B EV]])</f>
        <v>0</v>
      </c>
      <c r="OJ194" s="198">
        <f>SUM(Tabelle2[[#This Row],[Jan 23 B EV]:[Dec 23 B EV]])</f>
        <v>0</v>
      </c>
      <c r="OK194" s="68"/>
      <c r="OL194" s="68"/>
      <c r="OM194" s="43" t="s">
        <v>959</v>
      </c>
      <c r="ON194" s="43" t="s">
        <v>975</v>
      </c>
      <c r="OO194" s="43">
        <v>0</v>
      </c>
      <c r="OP194" s="43">
        <v>0</v>
      </c>
      <c r="OQ194" s="68"/>
      <c r="OR194" s="68"/>
      <c r="OS194" s="68"/>
      <c r="OT194" s="68"/>
      <c r="OU194" s="68"/>
      <c r="OV194" s="68"/>
      <c r="OW194" s="68"/>
      <c r="OX194" s="198">
        <v>0</v>
      </c>
      <c r="OY194" s="198">
        <v>0</v>
      </c>
      <c r="OZ194" s="198">
        <v>0</v>
      </c>
      <c r="PA194" s="198">
        <v>0</v>
      </c>
      <c r="PB194" s="353">
        <v>0</v>
      </c>
      <c r="PC194" s="49" t="s">
        <v>57</v>
      </c>
      <c r="PD194" s="341" t="s">
        <v>162</v>
      </c>
      <c r="PE194" s="3" t="s">
        <v>159</v>
      </c>
      <c r="PF194" s="341" t="s">
        <v>170</v>
      </c>
      <c r="PG194" s="342">
        <v>0</v>
      </c>
      <c r="PH194" s="341">
        <v>0</v>
      </c>
      <c r="PI194" s="30">
        <v>1</v>
      </c>
      <c r="PJ194" s="30" t="s">
        <v>170</v>
      </c>
      <c r="PK194" s="30">
        <v>0</v>
      </c>
      <c r="PL194" s="30"/>
      <c r="PM194" s="334"/>
      <c r="PN194" s="341" t="s">
        <v>980</v>
      </c>
      <c r="PO194" s="334" t="s">
        <v>43</v>
      </c>
      <c r="PP194" s="200">
        <v>1565.1005573122095</v>
      </c>
      <c r="PQ194" s="56">
        <v>1399.8594792216134</v>
      </c>
      <c r="PR194" s="56">
        <v>1505.8500324776508</v>
      </c>
      <c r="PS194" s="56">
        <v>1413.0627359755019</v>
      </c>
      <c r="PT194" s="200">
        <v>1148.5212668120259</v>
      </c>
      <c r="PU194" s="200">
        <v>1207.4862538513455</v>
      </c>
      <c r="PV194" s="200">
        <v>1959.8980263157889</v>
      </c>
      <c r="PW194" s="200">
        <v>1949.0700624881274</v>
      </c>
      <c r="PX194" s="200" t="e">
        <f>IF($PI194=1,SUMIF(#REF!,$PF194,#REF!),SUMIF(#REF!,$PJ194,#REF!))</f>
        <v>#REF!</v>
      </c>
      <c r="PY194" s="200" t="e">
        <f>IF($PI194=1,SUMIF(#REF!,$PF194,#REF!),SUMIF(#REF!,$PJ194,#REF!))</f>
        <v>#REF!</v>
      </c>
      <c r="PZ194" s="200" t="e">
        <f>IF($PI194=1,SUMIF(#REF!,$PF194,#REF!),SUMIF(#REF!,$PJ194,#REF!))</f>
        <v>#REF!</v>
      </c>
      <c r="QA194" s="200" t="e">
        <f>IF($PI194=1,SUMIF(#REF!,$PF194,#REF!),SUMIF(#REF!,$PJ194,#REF!))</f>
        <v>#REF!</v>
      </c>
      <c r="QB194" s="200" t="e">
        <f>IF($PI194=1,SUMIF(#REF!,$PF194,#REF!),SUMIF(#REF!,$PJ194,#REF!))</f>
        <v>#REF!</v>
      </c>
      <c r="QC194" s="200" t="e">
        <f>IF($PI194=1,SUMIF(#REF!,$PF194,#REF!),SUMIF(#REF!,$PJ194,#REF!))</f>
        <v>#REF!</v>
      </c>
      <c r="QD194" s="57">
        <f t="shared" si="143"/>
        <v>1.0190977008733344</v>
      </c>
      <c r="QE194" s="57">
        <f t="shared" si="144"/>
        <v>1.0962588236437298</v>
      </c>
      <c r="QF194" s="57">
        <f t="shared" si="138"/>
        <v>1.0287096717901654</v>
      </c>
      <c r="QG194" s="57">
        <f t="shared" si="145"/>
        <v>0.83612348223915489</v>
      </c>
      <c r="QH194" s="57">
        <f t="shared" ref="QH194:QH225" si="173">($AW194*(1+$AZ194))*(PU194*(1+$PG194)+$PH194)/1000</f>
        <v>0.8790499928037796</v>
      </c>
      <c r="QI194" s="57">
        <f t="shared" ref="QI194:QI225" si="174">($AW194*(1+$AZ194))*(PV194*(1+$PG194)+$PH194)/1000</f>
        <v>1.4268057631578943</v>
      </c>
      <c r="QJ194" s="57">
        <f>IF(Tabelle2[[#This Row],[Index and Premium Usage]]=1,($AW194*(1+$AZ194))*(PW194*(1+$PG194)+$PH194)/1000,($AW194*(1+$AZ194))*(PW194*(1+$PG194)+$PK194)/1000)</f>
        <v>1.4189230054913566</v>
      </c>
      <c r="QK194" s="57" t="e">
        <f>IF($PI194=1,($AW194*(1+$AY194))*(PX194*(1+$PG194)+$PH194)/1000,($AW194*(1+$AZ194))*(PX194*(1+$PG194)+$PK194+Tabelle2[[#This Row],[Premium VW 2023]])/1000)</f>
        <v>#REF!</v>
      </c>
      <c r="QL194" s="57" t="e">
        <f t="shared" si="133"/>
        <v>#REF!</v>
      </c>
      <c r="QM194" s="57" t="e">
        <f t="shared" si="134"/>
        <v>#REF!</v>
      </c>
      <c r="QN194" s="57" t="e">
        <f t="shared" si="135"/>
        <v>#REF!</v>
      </c>
      <c r="QO194" s="57" t="e">
        <f t="shared" si="136"/>
        <v>#REF!</v>
      </c>
      <c r="QP194" s="57" t="e">
        <f t="shared" si="137"/>
        <v>#REF!</v>
      </c>
    </row>
    <row r="195" spans="1:458" ht="15" customHeight="1">
      <c r="A195" s="94" t="s">
        <v>920</v>
      </c>
      <c r="B195" s="94" t="s">
        <v>87</v>
      </c>
      <c r="C195" s="94" t="s">
        <v>1553</v>
      </c>
      <c r="D195" s="2" t="s">
        <v>108</v>
      </c>
      <c r="E195" s="173" t="s">
        <v>304</v>
      </c>
      <c r="F195" s="2" t="s">
        <v>304</v>
      </c>
      <c r="G195" s="2" t="s">
        <v>304</v>
      </c>
      <c r="H195" s="2" t="s">
        <v>1557</v>
      </c>
      <c r="I195" s="188" t="s">
        <v>102</v>
      </c>
      <c r="J195" s="2" t="s">
        <v>367</v>
      </c>
      <c r="K195" s="94" t="s">
        <v>41</v>
      </c>
      <c r="L195" s="94" t="s">
        <v>1137</v>
      </c>
      <c r="M195" s="2" t="s">
        <v>627</v>
      </c>
      <c r="N195" s="64"/>
      <c r="O195" s="64"/>
      <c r="P195" s="65"/>
      <c r="Q195" s="2"/>
      <c r="R195" s="63"/>
      <c r="S195" s="63"/>
      <c r="T195" s="94" t="s">
        <v>1282</v>
      </c>
      <c r="U195" s="63" t="s">
        <v>38</v>
      </c>
      <c r="V195" s="63"/>
      <c r="W195" s="63"/>
      <c r="X195" s="94"/>
      <c r="Y195" s="63" t="s">
        <v>235</v>
      </c>
      <c r="Z195" s="94" t="s">
        <v>261</v>
      </c>
      <c r="AA195" s="69" t="s">
        <v>628</v>
      </c>
      <c r="AB195" s="64"/>
      <c r="AC195" s="64"/>
      <c r="AD195" s="63"/>
      <c r="AE195" s="63"/>
      <c r="AF195" s="63" t="s">
        <v>119</v>
      </c>
      <c r="AG195" s="2"/>
      <c r="AH195" s="2"/>
      <c r="AI195" s="2"/>
      <c r="AJ195" s="63" t="s">
        <v>120</v>
      </c>
      <c r="AK195" s="66"/>
      <c r="AL195" s="67"/>
      <c r="AM195" s="67"/>
      <c r="AN195" s="67"/>
      <c r="AO195" s="67"/>
      <c r="AP195" s="67">
        <v>1</v>
      </c>
      <c r="AQ195" s="42"/>
      <c r="AR195" s="37">
        <v>1.335</v>
      </c>
      <c r="AS195" s="67">
        <v>1.335</v>
      </c>
      <c r="AT195" s="67">
        <v>1.335</v>
      </c>
      <c r="AU195" s="67">
        <v>1.335</v>
      </c>
      <c r="AV195" s="67">
        <v>1.335</v>
      </c>
      <c r="AW195" s="33">
        <v>1.335</v>
      </c>
      <c r="AX195" s="193"/>
      <c r="AY195" s="36">
        <v>0</v>
      </c>
      <c r="AZ195" s="36">
        <v>0</v>
      </c>
      <c r="BA195" s="97">
        <v>0</v>
      </c>
      <c r="BB195" s="97">
        <v>0</v>
      </c>
      <c r="BC195" s="97">
        <v>0</v>
      </c>
      <c r="BD195" s="97">
        <v>0</v>
      </c>
      <c r="BE195" s="133">
        <v>0</v>
      </c>
      <c r="BF195" s="133">
        <v>0</v>
      </c>
      <c r="BG195" s="133">
        <v>0</v>
      </c>
      <c r="BH195" s="133">
        <v>0</v>
      </c>
      <c r="BI195" s="133">
        <v>0</v>
      </c>
      <c r="BJ195" s="133">
        <v>0</v>
      </c>
      <c r="BK195" s="133">
        <v>0</v>
      </c>
      <c r="BL195" s="133">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5">
        <f>SUM(Tabelle2[[#This Row],[Jan 22 CF]:[Mar 22 CF]])</f>
        <v>0</v>
      </c>
      <c r="CL195" s="95">
        <f>SUM(Tabelle2[[#This Row],[Apr 22 CF]:[Jun 22 CF]])</f>
        <v>0</v>
      </c>
      <c r="CM195" s="95">
        <f>SUM(Tabelle2[[#This Row],[Jul 22 CF]:[Sep 22 CF]])</f>
        <v>0</v>
      </c>
      <c r="CN195" s="95">
        <f>SUM(Tabelle2[[#This Row],[Oct 22 CF]:[Dec 22 CF]])</f>
        <v>0</v>
      </c>
      <c r="CO195" s="95">
        <f>SUM(Tabelle2[[#This Row],[Jan 23 CF]:[Mar 23 CF]])</f>
        <v>0</v>
      </c>
      <c r="CP195" s="95">
        <f>SUM(Tabelle2[[#This Row],[Apr 23 CF]:[Jun 23 CF]])</f>
        <v>0</v>
      </c>
      <c r="CQ195" s="95">
        <f>SUM(Tabelle2[[#This Row],[Jul 23 CF]:[Sep 23 CF]])</f>
        <v>0</v>
      </c>
      <c r="CR195" s="95">
        <f>SUM(Tabelle2[[#This Row],[Oct 23 CF]:[Dec 23 CF]])</f>
        <v>0</v>
      </c>
      <c r="CS195" s="95">
        <f>SUM(Tabelle2[[#This Row],[Jan 24 CF]:[Mar 24 CF]])</f>
        <v>0</v>
      </c>
      <c r="CT195" s="95">
        <f>SUM(Tabelle2[[#This Row],[Apr 24 CF]:[Jun 24 CF]])</f>
        <v>0</v>
      </c>
      <c r="CU195" s="95">
        <f>SUM(Tabelle2[[#This Row],[Jul 24 CF]:[Sep 24 CF]])</f>
        <v>0</v>
      </c>
      <c r="CV195" s="95">
        <f>SUM(Tabelle2[[#This Row],[Oct 24 CF]:[Dec 24 CF]])</f>
        <v>0</v>
      </c>
      <c r="CW195" s="98">
        <v>0</v>
      </c>
      <c r="CX195" s="275">
        <v>0</v>
      </c>
      <c r="CY195" s="98">
        <v>0</v>
      </c>
      <c r="CZ195" s="52">
        <v>0</v>
      </c>
      <c r="DA195" s="52">
        <f>SUM(Tabelle2[[#This Row],[Jan 22 CF]:[Dec 22 CF]])</f>
        <v>0</v>
      </c>
      <c r="DB195" s="98">
        <f>SUM(Tabelle2[[#This Row],[Jan 23 CF]:[Dec 23 CF]])</f>
        <v>0</v>
      </c>
      <c r="DC195" s="98">
        <f>SUM(Tabelle2[[#This Row],[Jan 24 CF]:[Dec 24 CF]])</f>
        <v>0</v>
      </c>
      <c r="DD195" s="98">
        <v>0</v>
      </c>
      <c r="DE195" s="98">
        <v>0</v>
      </c>
      <c r="DF195" s="98">
        <v>0</v>
      </c>
      <c r="DG195" s="98">
        <v>0</v>
      </c>
      <c r="DH195" s="98">
        <v>0</v>
      </c>
      <c r="DI195" s="98">
        <v>0</v>
      </c>
      <c r="DJ195" s="98">
        <v>0</v>
      </c>
      <c r="DK195" s="98">
        <v>0</v>
      </c>
      <c r="DL195" s="98">
        <v>0</v>
      </c>
      <c r="DM195" s="98">
        <v>0</v>
      </c>
      <c r="DN195" s="95"/>
      <c r="DO195" s="95"/>
      <c r="DP195" s="226">
        <v>0.95</v>
      </c>
      <c r="DQ195" s="226">
        <v>0.92500000000000004</v>
      </c>
      <c r="DR195" s="226">
        <v>0.8</v>
      </c>
      <c r="DS195" s="226">
        <v>0.85</v>
      </c>
      <c r="DT195" s="226">
        <v>0.9</v>
      </c>
      <c r="DU195" s="226">
        <v>0.9</v>
      </c>
      <c r="DV195" s="226">
        <v>0.9</v>
      </c>
      <c r="DW195" s="226">
        <v>0.9</v>
      </c>
      <c r="DX195" s="226">
        <v>0.9</v>
      </c>
      <c r="DY195" s="226">
        <v>0.9</v>
      </c>
      <c r="DZ195" s="226">
        <v>0.9</v>
      </c>
      <c r="EA195" s="226">
        <v>0.88</v>
      </c>
      <c r="EB195" s="226">
        <v>0.9</v>
      </c>
      <c r="EC195" s="226">
        <v>0.93</v>
      </c>
      <c r="ED195" s="226">
        <v>0.93</v>
      </c>
      <c r="EE195" s="226">
        <v>0.9</v>
      </c>
      <c r="EF195" s="316">
        <v>0.9</v>
      </c>
      <c r="EG195" s="316">
        <v>0.9</v>
      </c>
      <c r="EH195" s="316">
        <v>0.9</v>
      </c>
      <c r="EI195" s="226">
        <v>0.95</v>
      </c>
      <c r="EJ195" s="226">
        <v>0.95</v>
      </c>
      <c r="EK195" s="226">
        <v>0.95</v>
      </c>
      <c r="EL195" s="226">
        <v>0.97499999999999998</v>
      </c>
      <c r="EM195" s="226">
        <v>0.95</v>
      </c>
      <c r="EN195" s="226">
        <v>0.9</v>
      </c>
      <c r="EO195" s="226">
        <v>0.9</v>
      </c>
      <c r="EP195" s="226">
        <v>0.9</v>
      </c>
      <c r="EQ195" s="226">
        <v>0.9</v>
      </c>
      <c r="ER195" s="226">
        <v>0.9</v>
      </c>
      <c r="ES195" s="226">
        <v>0.9</v>
      </c>
      <c r="ET195" s="226">
        <v>0.9</v>
      </c>
      <c r="EU195" s="226">
        <v>0.9</v>
      </c>
      <c r="EV195" s="226">
        <v>0.9</v>
      </c>
      <c r="EW195" s="226">
        <v>0.9</v>
      </c>
      <c r="EX195" s="226">
        <v>0.9</v>
      </c>
      <c r="EY195" s="226">
        <v>0.9</v>
      </c>
      <c r="EZ195" s="316">
        <v>0.9</v>
      </c>
      <c r="FA195" s="226">
        <v>0.9</v>
      </c>
      <c r="FB195" s="226">
        <v>0.85</v>
      </c>
      <c r="FC195" s="226">
        <v>0.85</v>
      </c>
      <c r="FD195" s="226">
        <v>0.85</v>
      </c>
      <c r="FE195" s="226">
        <v>0.85</v>
      </c>
      <c r="FF195" s="226">
        <v>0.85</v>
      </c>
      <c r="FG195" s="226">
        <v>0.85</v>
      </c>
      <c r="FH195" s="226">
        <v>0.85</v>
      </c>
      <c r="FI195" s="226">
        <v>0.85</v>
      </c>
      <c r="FJ195" s="226">
        <v>0.85</v>
      </c>
      <c r="FK195" s="226">
        <v>0.85</v>
      </c>
      <c r="FL195" s="226">
        <v>0.85</v>
      </c>
      <c r="FM195" s="195">
        <f t="shared" si="158"/>
        <v>0</v>
      </c>
      <c r="FN195" s="195">
        <f t="shared" si="159"/>
        <v>0</v>
      </c>
      <c r="FO195" s="195">
        <f t="shared" si="160"/>
        <v>0</v>
      </c>
      <c r="FP195" s="195">
        <f t="shared" si="161"/>
        <v>0</v>
      </c>
      <c r="FQ195" s="195">
        <f t="shared" si="162"/>
        <v>0</v>
      </c>
      <c r="FR195" s="195">
        <f t="shared" si="163"/>
        <v>0</v>
      </c>
      <c r="FS195" s="195">
        <f t="shared" si="164"/>
        <v>0</v>
      </c>
      <c r="FT195" s="95">
        <f t="shared" si="165"/>
        <v>0</v>
      </c>
      <c r="FU195" s="95">
        <f t="shared" si="166"/>
        <v>0</v>
      </c>
      <c r="FV195" s="95">
        <f t="shared" si="167"/>
        <v>0</v>
      </c>
      <c r="FW195" s="95">
        <f t="shared" si="168"/>
        <v>0</v>
      </c>
      <c r="FX195" s="95">
        <f t="shared" si="169"/>
        <v>0</v>
      </c>
      <c r="FY195" s="95">
        <f t="shared" si="170"/>
        <v>0</v>
      </c>
      <c r="FZ195" s="95">
        <f t="shared" si="171"/>
        <v>0</v>
      </c>
      <c r="GA195" s="95">
        <f t="shared" si="151"/>
        <v>0</v>
      </c>
      <c r="GB195" s="95">
        <f t="shared" si="152"/>
        <v>0</v>
      </c>
      <c r="GC195" s="95">
        <f t="shared" si="153"/>
        <v>0</v>
      </c>
      <c r="GD195" s="95">
        <f t="shared" si="154"/>
        <v>0</v>
      </c>
      <c r="GE195" s="95">
        <f t="shared" si="155"/>
        <v>0</v>
      </c>
      <c r="GF195" s="95">
        <f t="shared" si="156"/>
        <v>0</v>
      </c>
      <c r="GG195" s="95">
        <f t="shared" si="157"/>
        <v>0</v>
      </c>
      <c r="GH195" s="95">
        <f t="shared" si="172"/>
        <v>0</v>
      </c>
      <c r="GI195" s="95">
        <f>BW195*Tabelle2[[#This Row],[Nov 2023 AF]]</f>
        <v>0</v>
      </c>
      <c r="GJ195" s="95">
        <f>BX195*Tabelle2[[#This Row],[Dec 2023 AF]]</f>
        <v>0</v>
      </c>
      <c r="GK195" s="95">
        <f>BY195*Tabelle2[[#This Row],[Jan 2024 AF]]</f>
        <v>0</v>
      </c>
      <c r="GL195" s="95">
        <f>BZ195*Tabelle2[[#This Row],[Feb 2024 AF]]</f>
        <v>0</v>
      </c>
      <c r="GM195" s="95">
        <f>CA195*Tabelle2[[#This Row],[Mar 2024 AF]]</f>
        <v>0</v>
      </c>
      <c r="GN195" s="95">
        <f>CB195*Tabelle2[[#This Row],[Apr 2024 AF]]</f>
        <v>0</v>
      </c>
      <c r="GO195" s="95">
        <f>CC195*Tabelle2[[#This Row],[May 2024 AF]]</f>
        <v>0</v>
      </c>
      <c r="GP195" s="95">
        <f>CD195*Tabelle2[[#This Row],[Jun 2024 AF]]</f>
        <v>0</v>
      </c>
      <c r="GQ195" s="95">
        <f>CE195*Tabelle2[[#This Row],[Jul 2024 AF]]</f>
        <v>0</v>
      </c>
      <c r="GR195" s="95">
        <f>CF195*Tabelle2[[#This Row],[Aug 2024 AF]]</f>
        <v>0</v>
      </c>
      <c r="GS195" s="95">
        <f>CG195*Tabelle2[[#This Row],[Sep 2024 AF]]</f>
        <v>0</v>
      </c>
      <c r="GT195" s="95">
        <f>CH195*Tabelle2[[#This Row],[Oct 2024 AF]]</f>
        <v>0</v>
      </c>
      <c r="GU195" s="95">
        <f>CI195*Tabelle2[[#This Row],[Nov 2024 AF]]</f>
        <v>0</v>
      </c>
      <c r="GV195" s="95">
        <f>CJ195*Tabelle2[[#This Row],[Dec 2024 AF]]</f>
        <v>0</v>
      </c>
      <c r="GW195" s="95">
        <f>SUM(Tabelle2[[#This Row],[Jan 22 NF]:[Mar 22 NF]])</f>
        <v>0</v>
      </c>
      <c r="GX195" s="95">
        <f>SUM(Tabelle2[[#This Row],[Apr 22 NF]:[Jun 22 NF]])</f>
        <v>0</v>
      </c>
      <c r="GY195" s="95">
        <f>SUM(Tabelle2[[#This Row],[Jul 22 NF]:[Sep 22 NF]])</f>
        <v>0</v>
      </c>
      <c r="GZ195" s="95">
        <f>SUM(Tabelle2[[#This Row],[Oct 22 NF]:[Dec 22 NF]])</f>
        <v>0</v>
      </c>
      <c r="HA195" s="98">
        <f>SUM(Tabelle2[[#This Row],[Jan 23 NF]:[Mar 23 NF]])</f>
        <v>0</v>
      </c>
      <c r="HB195" s="98">
        <f>SUM(Tabelle2[[#This Row],[Apr 23 NF]:[Jun 23 NF]])</f>
        <v>0</v>
      </c>
      <c r="HC195" s="98">
        <f>SUM(Tabelle2[[#This Row],[Jul 23 NF]:[Sep 23 NF]])</f>
        <v>0</v>
      </c>
      <c r="HD195" s="98">
        <f>SUM(Tabelle2[[#This Row],[Oct 23 NF]:[Dec 23 NF]])</f>
        <v>0</v>
      </c>
      <c r="HE195" s="95">
        <f>SUM(Tabelle2[[#This Row],[Jan 24 NF]:[Mar 24 NF]])</f>
        <v>0</v>
      </c>
      <c r="HF195" s="98">
        <f>SUM(Tabelle2[[#This Row],[Apr 24 NF]:[Jun 24 NF]])</f>
        <v>0</v>
      </c>
      <c r="HG195" s="98">
        <f>SUM(Tabelle2[[#This Row],[Jul 24 NF]:[Sep 24 NF]])</f>
        <v>0</v>
      </c>
      <c r="HH195" s="98">
        <f>SUM(Tabelle2[[#This Row],[Oct 24 NF]:[Dec 24 NF]])</f>
        <v>0</v>
      </c>
      <c r="HI195" s="95">
        <v>0</v>
      </c>
      <c r="HJ195" s="95">
        <v>0</v>
      </c>
      <c r="HK195" s="95">
        <v>0</v>
      </c>
      <c r="HL195" s="95">
        <v>0</v>
      </c>
      <c r="HM195" s="95">
        <v>0</v>
      </c>
      <c r="HN195" s="95">
        <v>0</v>
      </c>
      <c r="HO195" s="95">
        <v>0</v>
      </c>
      <c r="HP195" s="95">
        <v>0</v>
      </c>
      <c r="HQ195" s="95">
        <v>0</v>
      </c>
      <c r="HR195" s="95">
        <v>0</v>
      </c>
      <c r="HS195" s="95">
        <v>0</v>
      </c>
      <c r="HT195" s="95">
        <v>0</v>
      </c>
      <c r="HU195" s="95">
        <v>0</v>
      </c>
      <c r="HV195" s="98">
        <v>0</v>
      </c>
      <c r="HW195" s="98">
        <v>0</v>
      </c>
      <c r="HX195" s="98">
        <v>0</v>
      </c>
      <c r="HY195" s="98">
        <v>0</v>
      </c>
      <c r="HZ195" s="98">
        <f>SUM(Tabelle2[[#This Row],[Jan 22 NF]:[Dec 22 NF]])</f>
        <v>0</v>
      </c>
      <c r="IA195" s="98">
        <f>SUM(Tabelle2[[#This Row],[Jan 23 NF]:[Dec 23 NF]])</f>
        <v>0</v>
      </c>
      <c r="IB195" s="98">
        <f>SUM(Tabelle2[[#This Row],[Jan 24 NF]:[Dec 24 NF]])</f>
        <v>0</v>
      </c>
      <c r="IC195" s="98">
        <f>IFERROR(Tabelle2[[#This Row],[2025 CF]]*Tabelle2[[#This Row],[2025 AF]],0)</f>
        <v>0</v>
      </c>
      <c r="ID195" s="98">
        <f>IFERROR(Tabelle2[[#This Row],[2026 CF]]*Tabelle2[[#This Row],[2026 AF]],0)</f>
        <v>0</v>
      </c>
      <c r="IE195" s="98">
        <f>IFERROR(Tabelle2[[#This Row],[2027 CF]]*Tabelle2[[#This Row],[2027 AF]],0)</f>
        <v>0</v>
      </c>
      <c r="IF195" s="98">
        <f>IFERROR(Tabelle2[[#This Row],[2028 CF]]*Tabelle2[[#This Row],[2028 AF]],0)</f>
        <v>0</v>
      </c>
      <c r="IG195" s="98">
        <f>IFERROR(Tabelle2[[#This Row],[2029 CF]]*Tabelle2[[#This Row],[2029 AF]],0)</f>
        <v>0</v>
      </c>
      <c r="IH195" s="98">
        <f>IFERROR(Tabelle2[[#This Row],[2030 CF]]*Tabelle2[[#This Row],[2030 AF]],0)</f>
        <v>0</v>
      </c>
      <c r="II195" s="98">
        <f>IFERROR(Tabelle2[[#This Row],[2031 CF]]*Tabelle2[[#This Row],[2031 AF]],0)</f>
        <v>0</v>
      </c>
      <c r="IJ195" s="98">
        <f>IFERROR(Tabelle2[[#This Row],[2032 CF]]*Tabelle2[[#This Row],[2032 AF]],0)</f>
        <v>0</v>
      </c>
      <c r="IK195" s="98">
        <f>IFERROR(Tabelle2[[#This Row],[2033 CF]]*Tabelle2[[#This Row],[2033 AF]],0)</f>
        <v>0</v>
      </c>
      <c r="IL195" s="98">
        <f>IFERROR(Tabelle2[[#This Row],[2034 CF]]*Tabelle2[[#This Row],[2034 AF]],0)</f>
        <v>0</v>
      </c>
      <c r="IM195" s="98">
        <f>IFERROR(Tabelle2[[#This Row],[2035 CF]]*Tabelle2[[#This Row],[2035 AF]],0)</f>
        <v>0</v>
      </c>
      <c r="IN195" s="51">
        <v>0</v>
      </c>
      <c r="IO195" s="51">
        <v>0</v>
      </c>
      <c r="IP195" s="51">
        <v>0</v>
      </c>
      <c r="IQ195" s="51">
        <v>0</v>
      </c>
      <c r="IR195" s="51">
        <v>0</v>
      </c>
      <c r="IS195" s="51">
        <v>0</v>
      </c>
      <c r="IT195" s="51">
        <v>0</v>
      </c>
      <c r="IU195" s="51">
        <v>0</v>
      </c>
      <c r="IV195" s="51">
        <v>0</v>
      </c>
      <c r="IW195" s="51">
        <v>0</v>
      </c>
      <c r="IX195" s="51">
        <v>0</v>
      </c>
      <c r="IY195" s="51">
        <v>0</v>
      </c>
      <c r="IZ195" s="199">
        <v>0</v>
      </c>
      <c r="JA195" s="199">
        <v>0</v>
      </c>
      <c r="JB195" s="199">
        <v>0</v>
      </c>
      <c r="JC195" s="199">
        <v>0</v>
      </c>
      <c r="JD195" s="199">
        <v>0</v>
      </c>
      <c r="JE195" s="196">
        <v>0</v>
      </c>
      <c r="JF195" s="196">
        <v>0</v>
      </c>
      <c r="JG195" s="196">
        <v>0</v>
      </c>
      <c r="JH195" s="196">
        <v>0</v>
      </c>
      <c r="JI195" s="196">
        <v>0</v>
      </c>
      <c r="JJ195" s="196">
        <v>0</v>
      </c>
      <c r="JK195" s="196">
        <v>0</v>
      </c>
      <c r="JL195" s="196">
        <v>0</v>
      </c>
      <c r="JM195" s="196">
        <v>0</v>
      </c>
      <c r="JN195" s="196">
        <v>0</v>
      </c>
      <c r="JO195" s="196">
        <v>0</v>
      </c>
      <c r="JP195" s="196">
        <v>0</v>
      </c>
      <c r="JQ195" s="196">
        <f>SUM(Tabelle2[[#This Row],[Jan-23B]:[Mar-23B]])</f>
        <v>0</v>
      </c>
      <c r="JR195" s="196">
        <f>SUM(Tabelle2[[#This Row],[Apr-23B]:[Jun-23B]])</f>
        <v>0</v>
      </c>
      <c r="JS195" s="196">
        <f>SUM(Tabelle2[[#This Row],[Jul-23B]:[Sep-23B]])</f>
        <v>0</v>
      </c>
      <c r="JT195" s="196">
        <f>SUM(Tabelle2[[#This Row],[Oct-23B]:[Dec-23B]])</f>
        <v>0</v>
      </c>
      <c r="JU195" s="196">
        <f>SUM(Tabelle2[[#This Row],[1Q23 B1]:[4Q23 B]])</f>
        <v>0</v>
      </c>
      <c r="JV195" s="196">
        <v>0</v>
      </c>
      <c r="JW195" s="196">
        <v>0</v>
      </c>
      <c r="JX195" s="196">
        <v>0</v>
      </c>
      <c r="JY195" s="196">
        <v>0</v>
      </c>
      <c r="JZ195" s="196">
        <v>0</v>
      </c>
      <c r="KA195" s="196">
        <v>0</v>
      </c>
      <c r="KB195" s="196">
        <v>0</v>
      </c>
      <c r="KC195" s="196">
        <v>0</v>
      </c>
      <c r="KD195" s="196">
        <v>0</v>
      </c>
      <c r="KE195" s="196">
        <v>0</v>
      </c>
      <c r="KF195" s="196" t="str">
        <f>IF(SUM(Tabelle2[[#This Row],[2018 NF]:[2028 NF]],Tabelle2[[#This Row],[2023 B]])&gt;0,"yes","no")</f>
        <v>no</v>
      </c>
      <c r="KG195" s="196">
        <f>IFERROR(INDEX(Tabelle2[[#Headers],[2005 NF]:[2034 NF]],MATCH(TRUE,INDEX(Tabelle2[[#This Row],[2005 NF]:[2034 NF]]&gt;1000,),0)),0)</f>
        <v>0</v>
      </c>
      <c r="KH195" s="196">
        <f>IFERROR(LOOKUP(2,1/(Tabelle2[[#This Row],[2005 NF]:[2035 NF]]&gt;1000),Tabelle2[[#Headers],[2005 NF]:[2035 NF]]),0)</f>
        <v>0</v>
      </c>
      <c r="KI195" s="196">
        <f>SUM(Tabelle2[[#This Row],[Jan 23 NF]:[Mar 23 NF]])</f>
        <v>0</v>
      </c>
      <c r="KJ195" s="196">
        <f>SUM(Tabelle2[[#This Row],[Jan-23B]:[Mar-23B]])</f>
        <v>0</v>
      </c>
      <c r="KK195" s="52">
        <v>0</v>
      </c>
      <c r="KL195" s="52">
        <v>0</v>
      </c>
      <c r="KM195" s="52">
        <v>0</v>
      </c>
      <c r="KN195" s="52">
        <v>0</v>
      </c>
      <c r="KO195" s="52">
        <v>0</v>
      </c>
      <c r="KP195" s="52">
        <v>0</v>
      </c>
      <c r="KQ195" s="52">
        <v>0</v>
      </c>
      <c r="KR195" s="52">
        <v>0</v>
      </c>
      <c r="KS195" s="52">
        <v>0</v>
      </c>
      <c r="KT195" s="52">
        <v>0</v>
      </c>
      <c r="KU195" s="52">
        <v>0</v>
      </c>
      <c r="KV195" s="52">
        <v>0</v>
      </c>
      <c r="KW195" s="52">
        <v>0</v>
      </c>
      <c r="KX195" s="52">
        <v>0</v>
      </c>
      <c r="KY195" s="52">
        <v>0</v>
      </c>
      <c r="KZ195" s="52">
        <v>0</v>
      </c>
      <c r="LA195" s="52" t="e">
        <f>$AV195*2.204623/#REF!*$AP195*Tabelle2[[#This Row],[May 23 NF]]</f>
        <v>#REF!</v>
      </c>
      <c r="LB195" s="52" t="e">
        <f>$AV195*2.204623/#REF!*$AP195*Tabelle2[[#This Row],[Jun 23 NF]]</f>
        <v>#REF!</v>
      </c>
      <c r="LC195" s="52" t="e">
        <f>$AV195*2.204623/#REF!*$AP195*Tabelle2[[#This Row],[Jul 23 NF]]</f>
        <v>#REF!</v>
      </c>
      <c r="LD195" s="52" t="e">
        <f>$AV195*2.204623/#REF!*$AP195*Tabelle2[[#This Row],[Aug 23 NF]]</f>
        <v>#REF!</v>
      </c>
      <c r="LE195" s="52" t="e">
        <f>$AV195*2.204623/#REF!*$AP195*Tabelle2[[#This Row],[Sep 23 NF]]</f>
        <v>#REF!</v>
      </c>
      <c r="LF195" s="52" t="e">
        <f>$AV195*2.204623/#REF!*$AP195*Tabelle2[[#This Row],[Oct 23 NF]]</f>
        <v>#REF!</v>
      </c>
      <c r="LG195" s="52" t="e">
        <f>$AV195*2.204623/#REF!*$AP195*Tabelle2[[#This Row],[Nov 23 NF]]</f>
        <v>#REF!</v>
      </c>
      <c r="LH195" s="52" t="e">
        <f>$AV195*2.204623/#REF!*$AP195*Tabelle2[[#This Row],[Dec 23 NF]]</f>
        <v>#REF!</v>
      </c>
      <c r="LI195" s="52" t="e">
        <f>$AV195*2.204623/#REF!*$AP195*Tabelle2[[#This Row],[Jan 24 NF]]</f>
        <v>#REF!</v>
      </c>
      <c r="LJ195" s="52" t="e">
        <f>$AV195*2.204623/#REF!*$AP195*Tabelle2[[#This Row],[Feb 24 NF]]</f>
        <v>#REF!</v>
      </c>
      <c r="LK195" s="52" t="e">
        <f>$AV195*2.204623/#REF!*$AP195*Tabelle2[[#This Row],[Mar 24 NF]]</f>
        <v>#REF!</v>
      </c>
      <c r="LL195" s="52" t="e">
        <f>$AV195*2.204623/#REF!*$AP195*Tabelle2[[#This Row],[Apr 24 NF]]</f>
        <v>#REF!</v>
      </c>
      <c r="LM195" s="52" t="e">
        <f>$AV195*2.204623/#REF!*$AP195*Tabelle2[[#This Row],[May 24 NF]]</f>
        <v>#REF!</v>
      </c>
      <c r="LN195" s="52" t="e">
        <f>$AV195*2.204623/#REF!*$AP195*Tabelle2[[#This Row],[Jun 24 NF]]</f>
        <v>#REF!</v>
      </c>
      <c r="LO195" s="52" t="e">
        <f>$AV195*2.204623/#REF!*$AP195*Tabelle2[[#This Row],[Jul 24 NF]]</f>
        <v>#REF!</v>
      </c>
      <c r="LP195" s="52" t="e">
        <f>$AV195*2.204623/#REF!*$AP195*Tabelle2[[#This Row],[Aug 24 NF]]</f>
        <v>#REF!</v>
      </c>
      <c r="LQ195" s="52" t="e">
        <f>$AV195*2.204623/#REF!*$AP195*Tabelle2[[#This Row],[Sep 24 NF]]</f>
        <v>#REF!</v>
      </c>
      <c r="LR195" s="52" t="e">
        <f>$AV195*2.204623/#REF!*$AP195*Tabelle2[[#This Row],[Oct 24 NF]]</f>
        <v>#REF!</v>
      </c>
      <c r="LS195" s="52" t="e">
        <f>$AV195*2.204623/#REF!*$AP195*Tabelle2[[#This Row],[Nov 24 NF]]</f>
        <v>#REF!</v>
      </c>
      <c r="LT195" s="52" t="e">
        <f>$AV195*2.204623/#REF!*$AP195*Tabelle2[[#This Row],[Dec 24 NF]]</f>
        <v>#REF!</v>
      </c>
      <c r="LU195" s="198">
        <f>SUM(Tabelle2[[#This Row],[Jan 22 EV]:[Mar 22 EV]])</f>
        <v>0</v>
      </c>
      <c r="LV195" s="198">
        <f>SUM(Tabelle2[[#This Row],[Apr 22 EV]:[Jun 22 EV]])</f>
        <v>0</v>
      </c>
      <c r="LW195" s="198">
        <f>SUM(Tabelle2[[#This Row],[Jul 22 EV]:[Sep 22 EV]])</f>
        <v>0</v>
      </c>
      <c r="LX195" s="198">
        <f>SUM(Tabelle2[[#This Row],[Oct 22 EV]:[Dec 22 EV]])</f>
        <v>0</v>
      </c>
      <c r="LY195" s="198">
        <f>SUM(Tabelle2[[#This Row],[Jan 23 EV]:[Mar 23 EV]])</f>
        <v>0</v>
      </c>
      <c r="LZ195" s="198" t="e">
        <f>SUM(Tabelle2[[#This Row],[Apr 23 EV]:[Jun 23 EV]])</f>
        <v>#REF!</v>
      </c>
      <c r="MA195" s="198" t="e">
        <f>SUM(Tabelle2[[#This Row],[Jul 23 EV]:[Sep 23 EV]])</f>
        <v>#REF!</v>
      </c>
      <c r="MB195" s="198" t="e">
        <f>SUM(Tabelle2[[#This Row],[Oct 23 EV]:[Dec 23 EV]])</f>
        <v>#REF!</v>
      </c>
      <c r="MC195" s="198" t="e">
        <f>SUM(Tabelle2[[#This Row],[Jan 24 EV]:[Mar 24 EV]])</f>
        <v>#REF!</v>
      </c>
      <c r="MD195" s="198" t="e">
        <f>SUM(Tabelle2[[#This Row],[Apr 24 EV]:[Jun 24 EV]])</f>
        <v>#REF!</v>
      </c>
      <c r="ME195" s="198" t="e">
        <f>SUM(Tabelle2[[#This Row],[Jul 24 EV]:[Sep 24 EV]])</f>
        <v>#REF!</v>
      </c>
      <c r="MF195" s="198" t="e">
        <f>SUM(Tabelle2[[#This Row],[Oct 24 EV]:[Dec 24 EV]])</f>
        <v>#REF!</v>
      </c>
      <c r="MG195" s="68">
        <v>0</v>
      </c>
      <c r="MH195" s="68">
        <v>0</v>
      </c>
      <c r="MI195" s="68">
        <v>0</v>
      </c>
      <c r="MJ195" s="68">
        <v>0</v>
      </c>
      <c r="MK195" s="68">
        <v>0</v>
      </c>
      <c r="ML195" s="68">
        <v>0</v>
      </c>
      <c r="MM195" s="68">
        <v>0</v>
      </c>
      <c r="MN195" s="68">
        <v>0</v>
      </c>
      <c r="MO195" s="68">
        <v>0</v>
      </c>
      <c r="MP195" s="98">
        <v>0</v>
      </c>
      <c r="MQ195" s="98" t="e">
        <f>$AS195*2.204623/#REF!*$AP195*HU195</f>
        <v>#REF!</v>
      </c>
      <c r="MR195" s="98" t="e">
        <f>$AT195*2.204623/#REF!*$AP195*HV195</f>
        <v>#REF!</v>
      </c>
      <c r="MS195" s="98">
        <v>0</v>
      </c>
      <c r="MT195" s="98">
        <v>0</v>
      </c>
      <c r="MU195" s="98">
        <v>0</v>
      </c>
      <c r="MV195" s="98">
        <f>SUM(Tabelle2[[#This Row],[Jan 22 EV]:[Dec 22 EV]])</f>
        <v>0</v>
      </c>
      <c r="MW195" s="98" t="e">
        <f>SUM(Tabelle2[[#This Row],[Jan 23 EV]:[Dec 23 EV]])</f>
        <v>#REF!</v>
      </c>
      <c r="MX195" s="98" t="e">
        <f>SUM(Tabelle2[[#This Row],[Jan 24 EV]:[Dec 24 EV]])</f>
        <v>#REF!</v>
      </c>
      <c r="MY195" s="98">
        <f t="shared" si="139"/>
        <v>0</v>
      </c>
      <c r="MZ195" s="98">
        <f t="shared" si="140"/>
        <v>0</v>
      </c>
      <c r="NA195" s="98">
        <f t="shared" si="141"/>
        <v>0</v>
      </c>
      <c r="NB195" s="98">
        <f t="shared" si="142"/>
        <v>0</v>
      </c>
      <c r="NC195" s="52">
        <v>0</v>
      </c>
      <c r="ND195" s="52">
        <v>0</v>
      </c>
      <c r="NE195" s="52">
        <v>0</v>
      </c>
      <c r="NF195" s="52">
        <v>0</v>
      </c>
      <c r="NG195" s="52">
        <v>0</v>
      </c>
      <c r="NH195" s="52">
        <v>0</v>
      </c>
      <c r="NI195" s="52">
        <v>0</v>
      </c>
      <c r="NJ195" s="52">
        <v>0</v>
      </c>
      <c r="NK195" s="52">
        <v>0</v>
      </c>
      <c r="NL195" s="52">
        <v>0</v>
      </c>
      <c r="NM195" s="52">
        <v>0</v>
      </c>
      <c r="NN195" s="52">
        <v>0</v>
      </c>
      <c r="NO195" s="198">
        <f t="shared" si="146"/>
        <v>0</v>
      </c>
      <c r="NP195" s="198">
        <f t="shared" si="147"/>
        <v>0</v>
      </c>
      <c r="NQ195" s="198">
        <f t="shared" si="148"/>
        <v>0</v>
      </c>
      <c r="NR195" s="198">
        <f t="shared" si="149"/>
        <v>0</v>
      </c>
      <c r="NS195" s="198">
        <f t="shared" si="150"/>
        <v>0</v>
      </c>
      <c r="NT195" s="198">
        <v>0</v>
      </c>
      <c r="NU195" s="198">
        <v>0</v>
      </c>
      <c r="NV195" s="198">
        <v>0</v>
      </c>
      <c r="NW195" s="198">
        <v>0</v>
      </c>
      <c r="NX195" s="198">
        <v>0</v>
      </c>
      <c r="NY195" s="198">
        <v>0</v>
      </c>
      <c r="NZ195" s="198">
        <v>0</v>
      </c>
      <c r="OA195" s="198">
        <v>0</v>
      </c>
      <c r="OB195" s="198">
        <v>0</v>
      </c>
      <c r="OC195" s="198">
        <v>0</v>
      </c>
      <c r="OD195" s="198">
        <v>0</v>
      </c>
      <c r="OE195" s="198">
        <v>0</v>
      </c>
      <c r="OF195" s="198">
        <f>SUM(Tabelle2[[#This Row],[Jan 23 B EV]:[Mar 23 B EV]])</f>
        <v>0</v>
      </c>
      <c r="OG195" s="198">
        <f>SUM(Tabelle2[[#This Row],[Apr 23 B EV]:[Jun 23 B EV]])</f>
        <v>0</v>
      </c>
      <c r="OH195" s="198">
        <f>SUM(Tabelle2[[#This Row],[Jul 23 B EV]:[Sep 23 B EV]])</f>
        <v>0</v>
      </c>
      <c r="OI195" s="198">
        <f>SUM(Tabelle2[[#This Row],[Oct 23 B EV]:[Dec 23 B EV]])</f>
        <v>0</v>
      </c>
      <c r="OJ195" s="198">
        <f>SUM(Tabelle2[[#This Row],[Jan 23 B EV]:[Dec 23 B EV]])</f>
        <v>0</v>
      </c>
      <c r="OK195" s="68"/>
      <c r="OL195" s="68"/>
      <c r="OM195" s="43" t="s">
        <v>973</v>
      </c>
      <c r="ON195" s="43">
        <v>0</v>
      </c>
      <c r="OO195" s="43">
        <v>0</v>
      </c>
      <c r="OP195" s="43">
        <v>0</v>
      </c>
      <c r="OQ195" s="68"/>
      <c r="OR195" s="68"/>
      <c r="OS195" s="68"/>
      <c r="OT195" s="68"/>
      <c r="OU195" s="68"/>
      <c r="OV195" s="68"/>
      <c r="OW195" s="68"/>
      <c r="OX195" s="198">
        <v>0</v>
      </c>
      <c r="OY195" s="198">
        <v>0</v>
      </c>
      <c r="OZ195" s="198">
        <v>0</v>
      </c>
      <c r="PA195" s="198">
        <v>0</v>
      </c>
      <c r="PB195" s="353">
        <v>0</v>
      </c>
      <c r="PC195" s="49" t="s">
        <v>57</v>
      </c>
      <c r="PD195" s="341" t="s">
        <v>162</v>
      </c>
      <c r="PE195" s="3" t="s">
        <v>159</v>
      </c>
      <c r="PF195" s="341" t="s">
        <v>170</v>
      </c>
      <c r="PG195" s="342">
        <v>0</v>
      </c>
      <c r="PH195" s="341">
        <v>0</v>
      </c>
      <c r="PI195" s="30">
        <v>1</v>
      </c>
      <c r="PJ195" s="30" t="s">
        <v>170</v>
      </c>
      <c r="PK195" s="30">
        <v>0</v>
      </c>
      <c r="PL195" s="30"/>
      <c r="PM195" s="334"/>
      <c r="PN195" s="341" t="s">
        <v>980</v>
      </c>
      <c r="PO195" s="334" t="s">
        <v>43</v>
      </c>
      <c r="PP195" s="200">
        <v>1565.1005573122095</v>
      </c>
      <c r="PQ195" s="56">
        <v>1399.8594792216134</v>
      </c>
      <c r="PR195" s="56">
        <v>1505.8500324776508</v>
      </c>
      <c r="PS195" s="56">
        <v>1413.0627359755019</v>
      </c>
      <c r="PT195" s="200">
        <v>1148.5212668120259</v>
      </c>
      <c r="PU195" s="200">
        <v>1207.4862538513455</v>
      </c>
      <c r="PV195" s="200">
        <v>1959.8980263157889</v>
      </c>
      <c r="PW195" s="200">
        <v>1949.0700624881274</v>
      </c>
      <c r="PX195" s="200" t="e">
        <f>IF($PI195=1,SUMIF(#REF!,$PF195,#REF!),SUMIF(#REF!,$PJ195,#REF!))</f>
        <v>#REF!</v>
      </c>
      <c r="PY195" s="200" t="e">
        <f>IF($PI195=1,SUMIF(#REF!,$PF195,#REF!),SUMIF(#REF!,$PJ195,#REF!))</f>
        <v>#REF!</v>
      </c>
      <c r="PZ195" s="200" t="e">
        <f>IF($PI195=1,SUMIF(#REF!,$PF195,#REF!),SUMIF(#REF!,$PJ195,#REF!))</f>
        <v>#REF!</v>
      </c>
      <c r="QA195" s="200" t="e">
        <f>IF($PI195=1,SUMIF(#REF!,$PF195,#REF!),SUMIF(#REF!,$PJ195,#REF!))</f>
        <v>#REF!</v>
      </c>
      <c r="QB195" s="200" t="e">
        <f>IF($PI195=1,SUMIF(#REF!,$PF195,#REF!),SUMIF(#REF!,$PJ195,#REF!))</f>
        <v>#REF!</v>
      </c>
      <c r="QC195" s="200" t="e">
        <f>IF($PI195=1,SUMIF(#REF!,$PF195,#REF!),SUMIF(#REF!,$PJ195,#REF!))</f>
        <v>#REF!</v>
      </c>
      <c r="QD195" s="57">
        <f t="shared" si="143"/>
        <v>1.8688124047608536</v>
      </c>
      <c r="QE195" s="57">
        <f t="shared" si="144"/>
        <v>2.0103097933576639</v>
      </c>
      <c r="QF195" s="57">
        <f t="shared" si="138"/>
        <v>1.886438752527295</v>
      </c>
      <c r="QG195" s="57">
        <f t="shared" si="145"/>
        <v>1.5332758911940545</v>
      </c>
      <c r="QH195" s="57">
        <f t="shared" si="173"/>
        <v>1.6119941488915464</v>
      </c>
      <c r="QI195" s="57">
        <f t="shared" si="174"/>
        <v>2.6164638651315779</v>
      </c>
      <c r="QJ195" s="57">
        <f>IF(Tabelle2[[#This Row],[Index and Premium Usage]]=1,($AW195*(1+$AZ195))*(PW195*(1+$PG195)+$PH195)/1000,($AW195*(1+$AZ195))*(PW195*(1+$PG195)+$PK195)/1000)</f>
        <v>2.6020085334216501</v>
      </c>
      <c r="QK195" s="57" t="e">
        <f>IF($PI195=1,($AW195*(1+$AY195))*(PX195*(1+$PG195)+$PH195)/1000,($AW195*(1+$AZ195))*(PX195*(1+$PG195)+$PK195+Tabelle2[[#This Row],[Premium VW 2023]])/1000)</f>
        <v>#REF!</v>
      </c>
      <c r="QL195" s="57" t="e">
        <f t="shared" si="133"/>
        <v>#REF!</v>
      </c>
      <c r="QM195" s="57" t="e">
        <f t="shared" si="134"/>
        <v>#REF!</v>
      </c>
      <c r="QN195" s="57" t="e">
        <f t="shared" si="135"/>
        <v>#REF!</v>
      </c>
      <c r="QO195" s="57" t="e">
        <f t="shared" si="136"/>
        <v>#REF!</v>
      </c>
      <c r="QP195" s="57" t="e">
        <f t="shared" si="137"/>
        <v>#REF!</v>
      </c>
    </row>
    <row r="196" spans="1:458" ht="15" customHeight="1">
      <c r="A196" s="94" t="s">
        <v>922</v>
      </c>
      <c r="B196" s="94" t="s">
        <v>87</v>
      </c>
      <c r="C196" s="94" t="s">
        <v>1553</v>
      </c>
      <c r="D196" s="2" t="s">
        <v>108</v>
      </c>
      <c r="E196" s="173" t="s">
        <v>304</v>
      </c>
      <c r="F196" s="2" t="s">
        <v>304</v>
      </c>
      <c r="G196" s="2" t="s">
        <v>304</v>
      </c>
      <c r="H196" s="2" t="s">
        <v>1557</v>
      </c>
      <c r="I196" s="188" t="s">
        <v>102</v>
      </c>
      <c r="J196" s="2" t="s">
        <v>367</v>
      </c>
      <c r="K196" s="94" t="s">
        <v>41</v>
      </c>
      <c r="L196" s="94" t="s">
        <v>1137</v>
      </c>
      <c r="M196" s="2" t="s">
        <v>327</v>
      </c>
      <c r="N196" s="64"/>
      <c r="O196" s="64"/>
      <c r="P196" s="65"/>
      <c r="Q196" s="2"/>
      <c r="R196" s="63"/>
      <c r="S196" s="63"/>
      <c r="T196" s="94" t="s">
        <v>1282</v>
      </c>
      <c r="U196" s="76" t="s">
        <v>38</v>
      </c>
      <c r="V196" s="63"/>
      <c r="W196" s="63"/>
      <c r="X196" s="94"/>
      <c r="Y196" s="63" t="s">
        <v>235</v>
      </c>
      <c r="Z196" s="94" t="s">
        <v>261</v>
      </c>
      <c r="AA196" s="69" t="s">
        <v>630</v>
      </c>
      <c r="AB196" s="64"/>
      <c r="AC196" s="64" t="s">
        <v>1098</v>
      </c>
      <c r="AD196" s="63"/>
      <c r="AE196" s="63"/>
      <c r="AF196" s="63" t="s">
        <v>119</v>
      </c>
      <c r="AG196" s="2"/>
      <c r="AH196" s="2"/>
      <c r="AI196" s="2"/>
      <c r="AJ196" s="63" t="s">
        <v>120</v>
      </c>
      <c r="AK196" s="66"/>
      <c r="AL196" s="67"/>
      <c r="AM196" s="67"/>
      <c r="AN196" s="67"/>
      <c r="AO196" s="67"/>
      <c r="AP196" s="67">
        <v>1</v>
      </c>
      <c r="AQ196" s="33"/>
      <c r="AR196" s="37">
        <v>1.075</v>
      </c>
      <c r="AS196" s="67">
        <v>1.075</v>
      </c>
      <c r="AT196" s="67">
        <v>1.075</v>
      </c>
      <c r="AU196" s="67">
        <v>1.075</v>
      </c>
      <c r="AV196" s="67">
        <v>1.075</v>
      </c>
      <c r="AW196" s="33">
        <v>1.075</v>
      </c>
      <c r="AX196" s="193"/>
      <c r="AY196" s="36">
        <v>0</v>
      </c>
      <c r="AZ196" s="36">
        <v>0</v>
      </c>
      <c r="BA196" s="97">
        <v>0</v>
      </c>
      <c r="BB196" s="97">
        <v>0</v>
      </c>
      <c r="BC196" s="97">
        <v>0</v>
      </c>
      <c r="BD196" s="97">
        <v>0</v>
      </c>
      <c r="BE196" s="133">
        <v>0</v>
      </c>
      <c r="BF196" s="133">
        <v>0</v>
      </c>
      <c r="BG196" s="133">
        <v>0</v>
      </c>
      <c r="BH196" s="133">
        <v>0</v>
      </c>
      <c r="BI196" s="133">
        <v>0</v>
      </c>
      <c r="BJ196" s="133">
        <v>0</v>
      </c>
      <c r="BK196" s="133">
        <v>0</v>
      </c>
      <c r="BL196" s="133">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5">
        <f>SUM(Tabelle2[[#This Row],[Jan 22 CF]:[Mar 22 CF]])</f>
        <v>0</v>
      </c>
      <c r="CL196" s="95">
        <f>SUM(Tabelle2[[#This Row],[Apr 22 CF]:[Jun 22 CF]])</f>
        <v>0</v>
      </c>
      <c r="CM196" s="95">
        <f>SUM(Tabelle2[[#This Row],[Jul 22 CF]:[Sep 22 CF]])</f>
        <v>0</v>
      </c>
      <c r="CN196" s="95">
        <f>SUM(Tabelle2[[#This Row],[Oct 22 CF]:[Dec 22 CF]])</f>
        <v>0</v>
      </c>
      <c r="CO196" s="95">
        <f>SUM(Tabelle2[[#This Row],[Jan 23 CF]:[Mar 23 CF]])</f>
        <v>0</v>
      </c>
      <c r="CP196" s="95">
        <f>SUM(Tabelle2[[#This Row],[Apr 23 CF]:[Jun 23 CF]])</f>
        <v>0</v>
      </c>
      <c r="CQ196" s="95">
        <f>SUM(Tabelle2[[#This Row],[Jul 23 CF]:[Sep 23 CF]])</f>
        <v>0</v>
      </c>
      <c r="CR196" s="95">
        <f>SUM(Tabelle2[[#This Row],[Oct 23 CF]:[Dec 23 CF]])</f>
        <v>0</v>
      </c>
      <c r="CS196" s="95">
        <f>SUM(Tabelle2[[#This Row],[Jan 24 CF]:[Mar 24 CF]])</f>
        <v>0</v>
      </c>
      <c r="CT196" s="95">
        <f>SUM(Tabelle2[[#This Row],[Apr 24 CF]:[Jun 24 CF]])</f>
        <v>0</v>
      </c>
      <c r="CU196" s="95">
        <f>SUM(Tabelle2[[#This Row],[Jul 24 CF]:[Sep 24 CF]])</f>
        <v>0</v>
      </c>
      <c r="CV196" s="95">
        <f>SUM(Tabelle2[[#This Row],[Oct 24 CF]:[Dec 24 CF]])</f>
        <v>0</v>
      </c>
      <c r="CW196" s="98">
        <v>0</v>
      </c>
      <c r="CX196" s="275">
        <v>0</v>
      </c>
      <c r="CY196" s="98">
        <v>56</v>
      </c>
      <c r="CZ196" s="52">
        <v>0</v>
      </c>
      <c r="DA196" s="52">
        <f>SUM(Tabelle2[[#This Row],[Jan 22 CF]:[Dec 22 CF]])</f>
        <v>0</v>
      </c>
      <c r="DB196" s="98">
        <f>SUM(Tabelle2[[#This Row],[Jan 23 CF]:[Dec 23 CF]])</f>
        <v>0</v>
      </c>
      <c r="DC196" s="98">
        <f>SUM(Tabelle2[[#This Row],[Jan 24 CF]:[Dec 24 CF]])</f>
        <v>0</v>
      </c>
      <c r="DD196" s="98">
        <v>0</v>
      </c>
      <c r="DE196" s="98">
        <v>0</v>
      </c>
      <c r="DF196" s="98">
        <v>0</v>
      </c>
      <c r="DG196" s="98">
        <v>0</v>
      </c>
      <c r="DH196" s="98">
        <v>0</v>
      </c>
      <c r="DI196" s="98">
        <v>0</v>
      </c>
      <c r="DJ196" s="98">
        <v>0</v>
      </c>
      <c r="DK196" s="98">
        <v>0</v>
      </c>
      <c r="DL196" s="98">
        <v>0</v>
      </c>
      <c r="DM196" s="98">
        <v>0</v>
      </c>
      <c r="DN196" s="95"/>
      <c r="DO196" s="95"/>
      <c r="DP196" s="226">
        <v>0.95</v>
      </c>
      <c r="DQ196" s="226">
        <v>0.92500000000000004</v>
      </c>
      <c r="DR196" s="226">
        <v>0.8</v>
      </c>
      <c r="DS196" s="226">
        <v>0.85</v>
      </c>
      <c r="DT196" s="226">
        <v>0.9</v>
      </c>
      <c r="DU196" s="226">
        <v>0.9</v>
      </c>
      <c r="DV196" s="226">
        <v>0.9</v>
      </c>
      <c r="DW196" s="226">
        <v>0.9</v>
      </c>
      <c r="DX196" s="226">
        <v>0.9</v>
      </c>
      <c r="DY196" s="226">
        <v>0.9</v>
      </c>
      <c r="DZ196" s="226">
        <v>0.9</v>
      </c>
      <c r="EA196" s="226">
        <v>0.88</v>
      </c>
      <c r="EB196" s="226">
        <v>0.9</v>
      </c>
      <c r="EC196" s="226">
        <v>0.93</v>
      </c>
      <c r="ED196" s="226">
        <v>0.93</v>
      </c>
      <c r="EE196" s="226">
        <v>0.9</v>
      </c>
      <c r="EF196" s="316">
        <v>0.9</v>
      </c>
      <c r="EG196" s="316">
        <v>0.9</v>
      </c>
      <c r="EH196" s="316">
        <v>0.9</v>
      </c>
      <c r="EI196" s="226">
        <v>0.95</v>
      </c>
      <c r="EJ196" s="226">
        <v>0.95</v>
      </c>
      <c r="EK196" s="226">
        <v>0.95</v>
      </c>
      <c r="EL196" s="226">
        <v>0.97499999999999998</v>
      </c>
      <c r="EM196" s="226">
        <v>0.95</v>
      </c>
      <c r="EN196" s="226">
        <v>0.9</v>
      </c>
      <c r="EO196" s="226">
        <v>0.9</v>
      </c>
      <c r="EP196" s="226">
        <v>0.9</v>
      </c>
      <c r="EQ196" s="226">
        <v>0.9</v>
      </c>
      <c r="ER196" s="226">
        <v>0.9</v>
      </c>
      <c r="ES196" s="226">
        <v>0.9</v>
      </c>
      <c r="ET196" s="226">
        <v>0.9</v>
      </c>
      <c r="EU196" s="226">
        <v>0.9</v>
      </c>
      <c r="EV196" s="226">
        <v>0.9</v>
      </c>
      <c r="EW196" s="226">
        <v>0.9</v>
      </c>
      <c r="EX196" s="226">
        <v>0.9</v>
      </c>
      <c r="EY196" s="226">
        <v>0.9</v>
      </c>
      <c r="EZ196" s="316">
        <v>0.9</v>
      </c>
      <c r="FA196" s="226">
        <v>0.9</v>
      </c>
      <c r="FB196" s="226">
        <v>0.85</v>
      </c>
      <c r="FC196" s="226">
        <v>0.85</v>
      </c>
      <c r="FD196" s="226">
        <v>0.85</v>
      </c>
      <c r="FE196" s="226">
        <v>0.85</v>
      </c>
      <c r="FF196" s="226">
        <v>0.85</v>
      </c>
      <c r="FG196" s="226">
        <v>0.85</v>
      </c>
      <c r="FH196" s="226">
        <v>0.85</v>
      </c>
      <c r="FI196" s="226">
        <v>0.85</v>
      </c>
      <c r="FJ196" s="226">
        <v>0.85</v>
      </c>
      <c r="FK196" s="226">
        <v>0.85</v>
      </c>
      <c r="FL196" s="226">
        <v>0.85</v>
      </c>
      <c r="FM196" s="195">
        <f t="shared" si="158"/>
        <v>0</v>
      </c>
      <c r="FN196" s="195">
        <f t="shared" si="159"/>
        <v>0</v>
      </c>
      <c r="FO196" s="195">
        <f t="shared" si="160"/>
        <v>0</v>
      </c>
      <c r="FP196" s="195">
        <f t="shared" si="161"/>
        <v>0</v>
      </c>
      <c r="FQ196" s="195">
        <f t="shared" si="162"/>
        <v>0</v>
      </c>
      <c r="FR196" s="195">
        <f t="shared" si="163"/>
        <v>0</v>
      </c>
      <c r="FS196" s="195">
        <f t="shared" si="164"/>
        <v>0</v>
      </c>
      <c r="FT196" s="95">
        <f t="shared" si="165"/>
        <v>0</v>
      </c>
      <c r="FU196" s="95">
        <f t="shared" si="166"/>
        <v>0</v>
      </c>
      <c r="FV196" s="95">
        <f t="shared" si="167"/>
        <v>0</v>
      </c>
      <c r="FW196" s="95">
        <f t="shared" si="168"/>
        <v>0</v>
      </c>
      <c r="FX196" s="95">
        <f t="shared" si="169"/>
        <v>0</v>
      </c>
      <c r="FY196" s="95">
        <f t="shared" si="170"/>
        <v>0</v>
      </c>
      <c r="FZ196" s="95">
        <f t="shared" si="171"/>
        <v>0</v>
      </c>
      <c r="GA196" s="95">
        <f t="shared" si="151"/>
        <v>0</v>
      </c>
      <c r="GB196" s="95">
        <f t="shared" si="152"/>
        <v>0</v>
      </c>
      <c r="GC196" s="95">
        <f t="shared" si="153"/>
        <v>0</v>
      </c>
      <c r="GD196" s="95">
        <f t="shared" si="154"/>
        <v>0</v>
      </c>
      <c r="GE196" s="95">
        <f t="shared" si="155"/>
        <v>0</v>
      </c>
      <c r="GF196" s="95">
        <f t="shared" si="156"/>
        <v>0</v>
      </c>
      <c r="GG196" s="95">
        <f t="shared" si="157"/>
        <v>0</v>
      </c>
      <c r="GH196" s="95">
        <f t="shared" si="172"/>
        <v>0</v>
      </c>
      <c r="GI196" s="95">
        <f>BW196*Tabelle2[[#This Row],[Nov 2023 AF]]</f>
        <v>0</v>
      </c>
      <c r="GJ196" s="95">
        <f>BX196*Tabelle2[[#This Row],[Dec 2023 AF]]</f>
        <v>0</v>
      </c>
      <c r="GK196" s="95">
        <f>BY196*Tabelle2[[#This Row],[Jan 2024 AF]]</f>
        <v>0</v>
      </c>
      <c r="GL196" s="95">
        <f>BZ196*Tabelle2[[#This Row],[Feb 2024 AF]]</f>
        <v>0</v>
      </c>
      <c r="GM196" s="95">
        <f>CA196*Tabelle2[[#This Row],[Mar 2024 AF]]</f>
        <v>0</v>
      </c>
      <c r="GN196" s="95">
        <f>CB196*Tabelle2[[#This Row],[Apr 2024 AF]]</f>
        <v>0</v>
      </c>
      <c r="GO196" s="95">
        <f>CC196*Tabelle2[[#This Row],[May 2024 AF]]</f>
        <v>0</v>
      </c>
      <c r="GP196" s="95">
        <f>CD196*Tabelle2[[#This Row],[Jun 2024 AF]]</f>
        <v>0</v>
      </c>
      <c r="GQ196" s="95">
        <f>CE196*Tabelle2[[#This Row],[Jul 2024 AF]]</f>
        <v>0</v>
      </c>
      <c r="GR196" s="95">
        <f>CF196*Tabelle2[[#This Row],[Aug 2024 AF]]</f>
        <v>0</v>
      </c>
      <c r="GS196" s="95">
        <f>CG196*Tabelle2[[#This Row],[Sep 2024 AF]]</f>
        <v>0</v>
      </c>
      <c r="GT196" s="95">
        <f>CH196*Tabelle2[[#This Row],[Oct 2024 AF]]</f>
        <v>0</v>
      </c>
      <c r="GU196" s="95">
        <f>CI196*Tabelle2[[#This Row],[Nov 2024 AF]]</f>
        <v>0</v>
      </c>
      <c r="GV196" s="95">
        <f>CJ196*Tabelle2[[#This Row],[Dec 2024 AF]]</f>
        <v>0</v>
      </c>
      <c r="GW196" s="95">
        <f>SUM(Tabelle2[[#This Row],[Jan 22 NF]:[Mar 22 NF]])</f>
        <v>0</v>
      </c>
      <c r="GX196" s="95">
        <f>SUM(Tabelle2[[#This Row],[Apr 22 NF]:[Jun 22 NF]])</f>
        <v>0</v>
      </c>
      <c r="GY196" s="95">
        <f>SUM(Tabelle2[[#This Row],[Jul 22 NF]:[Sep 22 NF]])</f>
        <v>0</v>
      </c>
      <c r="GZ196" s="95">
        <f>SUM(Tabelle2[[#This Row],[Oct 22 NF]:[Dec 22 NF]])</f>
        <v>0</v>
      </c>
      <c r="HA196" s="98">
        <f>SUM(Tabelle2[[#This Row],[Jan 23 NF]:[Mar 23 NF]])</f>
        <v>0</v>
      </c>
      <c r="HB196" s="98">
        <f>SUM(Tabelle2[[#This Row],[Apr 23 NF]:[Jun 23 NF]])</f>
        <v>0</v>
      </c>
      <c r="HC196" s="98">
        <f>SUM(Tabelle2[[#This Row],[Jul 23 NF]:[Sep 23 NF]])</f>
        <v>0</v>
      </c>
      <c r="HD196" s="98">
        <f>SUM(Tabelle2[[#This Row],[Oct 23 NF]:[Dec 23 NF]])</f>
        <v>0</v>
      </c>
      <c r="HE196" s="95">
        <f>SUM(Tabelle2[[#This Row],[Jan 24 NF]:[Mar 24 NF]])</f>
        <v>0</v>
      </c>
      <c r="HF196" s="98">
        <f>SUM(Tabelle2[[#This Row],[Apr 24 NF]:[Jun 24 NF]])</f>
        <v>0</v>
      </c>
      <c r="HG196" s="98">
        <f>SUM(Tabelle2[[#This Row],[Jul 24 NF]:[Sep 24 NF]])</f>
        <v>0</v>
      </c>
      <c r="HH196" s="98">
        <f>SUM(Tabelle2[[#This Row],[Oct 24 NF]:[Dec 24 NF]])</f>
        <v>0</v>
      </c>
      <c r="HI196" s="95">
        <v>0</v>
      </c>
      <c r="HJ196" s="95">
        <v>0</v>
      </c>
      <c r="HK196" s="95">
        <v>0</v>
      </c>
      <c r="HL196" s="95">
        <v>0</v>
      </c>
      <c r="HM196" s="95">
        <v>0</v>
      </c>
      <c r="HN196" s="95">
        <v>0</v>
      </c>
      <c r="HO196" s="95">
        <v>0</v>
      </c>
      <c r="HP196" s="95">
        <v>0</v>
      </c>
      <c r="HQ196" s="95">
        <v>0</v>
      </c>
      <c r="HR196" s="95">
        <v>0</v>
      </c>
      <c r="HS196" s="95">
        <v>0</v>
      </c>
      <c r="HT196" s="95">
        <v>4200</v>
      </c>
      <c r="HU196" s="95">
        <v>9872</v>
      </c>
      <c r="HV196" s="98">
        <v>0</v>
      </c>
      <c r="HW196" s="98">
        <v>0</v>
      </c>
      <c r="HX196" s="98">
        <v>56</v>
      </c>
      <c r="HY196" s="98">
        <v>0</v>
      </c>
      <c r="HZ196" s="98">
        <f>SUM(Tabelle2[[#This Row],[Jan 22 NF]:[Dec 22 NF]])</f>
        <v>0</v>
      </c>
      <c r="IA196" s="98">
        <f>SUM(Tabelle2[[#This Row],[Jan 23 NF]:[Dec 23 NF]])</f>
        <v>0</v>
      </c>
      <c r="IB196" s="98">
        <f>SUM(Tabelle2[[#This Row],[Jan 24 NF]:[Dec 24 NF]])</f>
        <v>0</v>
      </c>
      <c r="IC196" s="98">
        <f>IFERROR(Tabelle2[[#This Row],[2025 CF]]*Tabelle2[[#This Row],[2025 AF]],0)</f>
        <v>0</v>
      </c>
      <c r="ID196" s="98">
        <f>IFERROR(Tabelle2[[#This Row],[2026 CF]]*Tabelle2[[#This Row],[2026 AF]],0)</f>
        <v>0</v>
      </c>
      <c r="IE196" s="98">
        <f>IFERROR(Tabelle2[[#This Row],[2027 CF]]*Tabelle2[[#This Row],[2027 AF]],0)</f>
        <v>0</v>
      </c>
      <c r="IF196" s="98">
        <f>IFERROR(Tabelle2[[#This Row],[2028 CF]]*Tabelle2[[#This Row],[2028 AF]],0)</f>
        <v>0</v>
      </c>
      <c r="IG196" s="98">
        <f>IFERROR(Tabelle2[[#This Row],[2029 CF]]*Tabelle2[[#This Row],[2029 AF]],0)</f>
        <v>0</v>
      </c>
      <c r="IH196" s="98">
        <f>IFERROR(Tabelle2[[#This Row],[2030 CF]]*Tabelle2[[#This Row],[2030 AF]],0)</f>
        <v>0</v>
      </c>
      <c r="II196" s="98">
        <f>IFERROR(Tabelle2[[#This Row],[2031 CF]]*Tabelle2[[#This Row],[2031 AF]],0)</f>
        <v>0</v>
      </c>
      <c r="IJ196" s="98">
        <f>IFERROR(Tabelle2[[#This Row],[2032 CF]]*Tabelle2[[#This Row],[2032 AF]],0)</f>
        <v>0</v>
      </c>
      <c r="IK196" s="98">
        <f>IFERROR(Tabelle2[[#This Row],[2033 CF]]*Tabelle2[[#This Row],[2033 AF]],0)</f>
        <v>0</v>
      </c>
      <c r="IL196" s="98">
        <f>IFERROR(Tabelle2[[#This Row],[2034 CF]]*Tabelle2[[#This Row],[2034 AF]],0)</f>
        <v>0</v>
      </c>
      <c r="IM196" s="98">
        <f>IFERROR(Tabelle2[[#This Row],[2035 CF]]*Tabelle2[[#This Row],[2035 AF]],0)</f>
        <v>0</v>
      </c>
      <c r="IN196" s="51">
        <v>0</v>
      </c>
      <c r="IO196" s="51">
        <v>0</v>
      </c>
      <c r="IP196" s="51">
        <v>0</v>
      </c>
      <c r="IQ196" s="51">
        <v>0</v>
      </c>
      <c r="IR196" s="51">
        <v>0</v>
      </c>
      <c r="IS196" s="51">
        <v>0</v>
      </c>
      <c r="IT196" s="51">
        <v>0</v>
      </c>
      <c r="IU196" s="51">
        <v>0</v>
      </c>
      <c r="IV196" s="51">
        <v>0</v>
      </c>
      <c r="IW196" s="51">
        <v>0</v>
      </c>
      <c r="IX196" s="51">
        <v>0</v>
      </c>
      <c r="IY196" s="51">
        <v>0</v>
      </c>
      <c r="IZ196" s="199">
        <v>0</v>
      </c>
      <c r="JA196" s="199">
        <v>0</v>
      </c>
      <c r="JB196" s="199">
        <v>0</v>
      </c>
      <c r="JC196" s="199">
        <v>0</v>
      </c>
      <c r="JD196" s="199">
        <v>0</v>
      </c>
      <c r="JE196" s="196">
        <v>0</v>
      </c>
      <c r="JF196" s="196">
        <v>0</v>
      </c>
      <c r="JG196" s="196">
        <v>0</v>
      </c>
      <c r="JH196" s="196">
        <v>0</v>
      </c>
      <c r="JI196" s="196">
        <v>0</v>
      </c>
      <c r="JJ196" s="196">
        <v>0</v>
      </c>
      <c r="JK196" s="196">
        <v>0</v>
      </c>
      <c r="JL196" s="196">
        <v>0</v>
      </c>
      <c r="JM196" s="196">
        <v>0</v>
      </c>
      <c r="JN196" s="196">
        <v>0</v>
      </c>
      <c r="JO196" s="196">
        <v>0</v>
      </c>
      <c r="JP196" s="196">
        <v>0</v>
      </c>
      <c r="JQ196" s="196">
        <f>SUM(Tabelle2[[#This Row],[Jan-23B]:[Mar-23B]])</f>
        <v>0</v>
      </c>
      <c r="JR196" s="196">
        <f>SUM(Tabelle2[[#This Row],[Apr-23B]:[Jun-23B]])</f>
        <v>0</v>
      </c>
      <c r="JS196" s="196">
        <f>SUM(Tabelle2[[#This Row],[Jul-23B]:[Sep-23B]])</f>
        <v>0</v>
      </c>
      <c r="JT196" s="196">
        <f>SUM(Tabelle2[[#This Row],[Oct-23B]:[Dec-23B]])</f>
        <v>0</v>
      </c>
      <c r="JU196" s="196">
        <f>SUM(Tabelle2[[#This Row],[1Q23 B1]:[4Q23 B]])</f>
        <v>0</v>
      </c>
      <c r="JV196" s="196">
        <v>0</v>
      </c>
      <c r="JW196" s="196">
        <v>0</v>
      </c>
      <c r="JX196" s="196">
        <v>0</v>
      </c>
      <c r="JY196" s="196">
        <v>0</v>
      </c>
      <c r="JZ196" s="196">
        <v>0</v>
      </c>
      <c r="KA196" s="196">
        <v>0</v>
      </c>
      <c r="KB196" s="196">
        <v>0</v>
      </c>
      <c r="KC196" s="196">
        <v>0</v>
      </c>
      <c r="KD196" s="196">
        <v>0</v>
      </c>
      <c r="KE196" s="196">
        <v>0</v>
      </c>
      <c r="KF196" s="196" t="str">
        <f>IF(SUM(Tabelle2[[#This Row],[2018 NF]:[2028 NF]],Tabelle2[[#This Row],[2023 B]])&gt;0,"yes","no")</f>
        <v>yes</v>
      </c>
      <c r="KG196" s="196" t="str">
        <f>IFERROR(INDEX(Tabelle2[[#Headers],[2005 NF]:[2034 NF]],MATCH(TRUE,INDEX(Tabelle2[[#This Row],[2005 NF]:[2034 NF]]&gt;1000,),0)),0)</f>
        <v>2016 NF</v>
      </c>
      <c r="KH196" s="196" t="str">
        <f>IFERROR(LOOKUP(2,1/(Tabelle2[[#This Row],[2005 NF]:[2035 NF]]&gt;1000),Tabelle2[[#Headers],[2005 NF]:[2035 NF]]),0)</f>
        <v>2017 NF</v>
      </c>
      <c r="KI196" s="196">
        <f>SUM(Tabelle2[[#This Row],[Jan 23 NF]:[Mar 23 NF]])</f>
        <v>0</v>
      </c>
      <c r="KJ196" s="196">
        <f>SUM(Tabelle2[[#This Row],[Jan-23B]:[Mar-23B]])</f>
        <v>0</v>
      </c>
      <c r="KK196" s="52">
        <v>0</v>
      </c>
      <c r="KL196" s="52">
        <v>0</v>
      </c>
      <c r="KM196" s="52">
        <v>0</v>
      </c>
      <c r="KN196" s="52">
        <v>0</v>
      </c>
      <c r="KO196" s="52">
        <v>0</v>
      </c>
      <c r="KP196" s="52">
        <v>0</v>
      </c>
      <c r="KQ196" s="52">
        <v>0</v>
      </c>
      <c r="KR196" s="52">
        <v>0</v>
      </c>
      <c r="KS196" s="52">
        <v>0</v>
      </c>
      <c r="KT196" s="52">
        <v>0</v>
      </c>
      <c r="KU196" s="52">
        <v>0</v>
      </c>
      <c r="KV196" s="52">
        <v>0</v>
      </c>
      <c r="KW196" s="52">
        <v>0</v>
      </c>
      <c r="KX196" s="52">
        <v>0</v>
      </c>
      <c r="KY196" s="52">
        <v>0</v>
      </c>
      <c r="KZ196" s="52">
        <v>0</v>
      </c>
      <c r="LA196" s="52" t="e">
        <f>$AV196*2.204623/#REF!*$AP196*Tabelle2[[#This Row],[May 23 NF]]</f>
        <v>#REF!</v>
      </c>
      <c r="LB196" s="52" t="e">
        <f>$AV196*2.204623/#REF!*$AP196*Tabelle2[[#This Row],[Jun 23 NF]]</f>
        <v>#REF!</v>
      </c>
      <c r="LC196" s="52" t="e">
        <f>$AV196*2.204623/#REF!*$AP196*Tabelle2[[#This Row],[Jul 23 NF]]</f>
        <v>#REF!</v>
      </c>
      <c r="LD196" s="52" t="e">
        <f>$AV196*2.204623/#REF!*$AP196*Tabelle2[[#This Row],[Aug 23 NF]]</f>
        <v>#REF!</v>
      </c>
      <c r="LE196" s="52" t="e">
        <f>$AV196*2.204623/#REF!*$AP196*Tabelle2[[#This Row],[Sep 23 NF]]</f>
        <v>#REF!</v>
      </c>
      <c r="LF196" s="52" t="e">
        <f>$AV196*2.204623/#REF!*$AP196*Tabelle2[[#This Row],[Oct 23 NF]]</f>
        <v>#REF!</v>
      </c>
      <c r="LG196" s="52" t="e">
        <f>$AV196*2.204623/#REF!*$AP196*Tabelle2[[#This Row],[Nov 23 NF]]</f>
        <v>#REF!</v>
      </c>
      <c r="LH196" s="52" t="e">
        <f>$AV196*2.204623/#REF!*$AP196*Tabelle2[[#This Row],[Dec 23 NF]]</f>
        <v>#REF!</v>
      </c>
      <c r="LI196" s="52" t="e">
        <f>$AV196*2.204623/#REF!*$AP196*Tabelle2[[#This Row],[Jan 24 NF]]</f>
        <v>#REF!</v>
      </c>
      <c r="LJ196" s="52" t="e">
        <f>$AV196*2.204623/#REF!*$AP196*Tabelle2[[#This Row],[Feb 24 NF]]</f>
        <v>#REF!</v>
      </c>
      <c r="LK196" s="52" t="e">
        <f>$AV196*2.204623/#REF!*$AP196*Tabelle2[[#This Row],[Mar 24 NF]]</f>
        <v>#REF!</v>
      </c>
      <c r="LL196" s="52" t="e">
        <f>$AV196*2.204623/#REF!*$AP196*Tabelle2[[#This Row],[Apr 24 NF]]</f>
        <v>#REF!</v>
      </c>
      <c r="LM196" s="52" t="e">
        <f>$AV196*2.204623/#REF!*$AP196*Tabelle2[[#This Row],[May 24 NF]]</f>
        <v>#REF!</v>
      </c>
      <c r="LN196" s="52" t="e">
        <f>$AV196*2.204623/#REF!*$AP196*Tabelle2[[#This Row],[Jun 24 NF]]</f>
        <v>#REF!</v>
      </c>
      <c r="LO196" s="52" t="e">
        <f>$AV196*2.204623/#REF!*$AP196*Tabelle2[[#This Row],[Jul 24 NF]]</f>
        <v>#REF!</v>
      </c>
      <c r="LP196" s="52" t="e">
        <f>$AV196*2.204623/#REF!*$AP196*Tabelle2[[#This Row],[Aug 24 NF]]</f>
        <v>#REF!</v>
      </c>
      <c r="LQ196" s="52" t="e">
        <f>$AV196*2.204623/#REF!*$AP196*Tabelle2[[#This Row],[Sep 24 NF]]</f>
        <v>#REF!</v>
      </c>
      <c r="LR196" s="52" t="e">
        <f>$AV196*2.204623/#REF!*$AP196*Tabelle2[[#This Row],[Oct 24 NF]]</f>
        <v>#REF!</v>
      </c>
      <c r="LS196" s="52" t="e">
        <f>$AV196*2.204623/#REF!*$AP196*Tabelle2[[#This Row],[Nov 24 NF]]</f>
        <v>#REF!</v>
      </c>
      <c r="LT196" s="52" t="e">
        <f>$AV196*2.204623/#REF!*$AP196*Tabelle2[[#This Row],[Dec 24 NF]]</f>
        <v>#REF!</v>
      </c>
      <c r="LU196" s="198">
        <f>SUM(Tabelle2[[#This Row],[Jan 22 EV]:[Mar 22 EV]])</f>
        <v>0</v>
      </c>
      <c r="LV196" s="198">
        <f>SUM(Tabelle2[[#This Row],[Apr 22 EV]:[Jun 22 EV]])</f>
        <v>0</v>
      </c>
      <c r="LW196" s="198">
        <f>SUM(Tabelle2[[#This Row],[Jul 22 EV]:[Sep 22 EV]])</f>
        <v>0</v>
      </c>
      <c r="LX196" s="198">
        <f>SUM(Tabelle2[[#This Row],[Oct 22 EV]:[Dec 22 EV]])</f>
        <v>0</v>
      </c>
      <c r="LY196" s="198">
        <f>SUM(Tabelle2[[#This Row],[Jan 23 EV]:[Mar 23 EV]])</f>
        <v>0</v>
      </c>
      <c r="LZ196" s="198" t="e">
        <f>SUM(Tabelle2[[#This Row],[Apr 23 EV]:[Jun 23 EV]])</f>
        <v>#REF!</v>
      </c>
      <c r="MA196" s="198" t="e">
        <f>SUM(Tabelle2[[#This Row],[Jul 23 EV]:[Sep 23 EV]])</f>
        <v>#REF!</v>
      </c>
      <c r="MB196" s="198" t="e">
        <f>SUM(Tabelle2[[#This Row],[Oct 23 EV]:[Dec 23 EV]])</f>
        <v>#REF!</v>
      </c>
      <c r="MC196" s="198" t="e">
        <f>SUM(Tabelle2[[#This Row],[Jan 24 EV]:[Mar 24 EV]])</f>
        <v>#REF!</v>
      </c>
      <c r="MD196" s="198" t="e">
        <f>SUM(Tabelle2[[#This Row],[Apr 24 EV]:[Jun 24 EV]])</f>
        <v>#REF!</v>
      </c>
      <c r="ME196" s="198" t="e">
        <f>SUM(Tabelle2[[#This Row],[Jul 24 EV]:[Sep 24 EV]])</f>
        <v>#REF!</v>
      </c>
      <c r="MF196" s="198" t="e">
        <f>SUM(Tabelle2[[#This Row],[Oct 24 EV]:[Dec 24 EV]])</f>
        <v>#REF!</v>
      </c>
      <c r="MG196" s="68">
        <v>0</v>
      </c>
      <c r="MH196" s="68">
        <v>0</v>
      </c>
      <c r="MI196" s="68">
        <v>0</v>
      </c>
      <c r="MJ196" s="68">
        <v>0</v>
      </c>
      <c r="MK196" s="68">
        <v>0</v>
      </c>
      <c r="ML196" s="68">
        <v>0</v>
      </c>
      <c r="MM196" s="68">
        <v>0</v>
      </c>
      <c r="MN196" s="68">
        <v>0</v>
      </c>
      <c r="MO196" s="68">
        <v>0</v>
      </c>
      <c r="MP196" s="98">
        <v>331.79576150000003</v>
      </c>
      <c r="MQ196" s="98" t="e">
        <f>$AS196*2.204623/#REF!*$AP196*HU196</f>
        <v>#REF!</v>
      </c>
      <c r="MR196" s="98" t="e">
        <f>$AT196*2.204623/#REF!*$AP196*HV196</f>
        <v>#REF!</v>
      </c>
      <c r="MS196" s="98">
        <v>0</v>
      </c>
      <c r="MT196" s="98">
        <v>4.4239434866666674</v>
      </c>
      <c r="MU196" s="98">
        <v>0</v>
      </c>
      <c r="MV196" s="98">
        <f>SUM(Tabelle2[[#This Row],[Jan 22 EV]:[Dec 22 EV]])</f>
        <v>0</v>
      </c>
      <c r="MW196" s="98" t="e">
        <f>SUM(Tabelle2[[#This Row],[Jan 23 EV]:[Dec 23 EV]])</f>
        <v>#REF!</v>
      </c>
      <c r="MX196" s="98" t="e">
        <f>SUM(Tabelle2[[#This Row],[Jan 24 EV]:[Dec 24 EV]])</f>
        <v>#REF!</v>
      </c>
      <c r="MY196" s="98">
        <f t="shared" si="139"/>
        <v>0</v>
      </c>
      <c r="MZ196" s="98">
        <f t="shared" si="140"/>
        <v>0</v>
      </c>
      <c r="NA196" s="98">
        <f t="shared" si="141"/>
        <v>0</v>
      </c>
      <c r="NB196" s="98">
        <f t="shared" si="142"/>
        <v>0</v>
      </c>
      <c r="NC196" s="52">
        <v>0</v>
      </c>
      <c r="ND196" s="52">
        <v>0</v>
      </c>
      <c r="NE196" s="52">
        <v>0</v>
      </c>
      <c r="NF196" s="52">
        <v>0</v>
      </c>
      <c r="NG196" s="52">
        <v>0</v>
      </c>
      <c r="NH196" s="52">
        <v>0</v>
      </c>
      <c r="NI196" s="52">
        <v>0</v>
      </c>
      <c r="NJ196" s="52">
        <v>0</v>
      </c>
      <c r="NK196" s="52">
        <v>0</v>
      </c>
      <c r="NL196" s="52">
        <v>0</v>
      </c>
      <c r="NM196" s="52">
        <v>0</v>
      </c>
      <c r="NN196" s="52">
        <v>0</v>
      </c>
      <c r="NO196" s="198">
        <f t="shared" si="146"/>
        <v>0</v>
      </c>
      <c r="NP196" s="198">
        <f t="shared" si="147"/>
        <v>0</v>
      </c>
      <c r="NQ196" s="198">
        <f t="shared" si="148"/>
        <v>0</v>
      </c>
      <c r="NR196" s="198">
        <f t="shared" si="149"/>
        <v>0</v>
      </c>
      <c r="NS196" s="198">
        <f t="shared" si="150"/>
        <v>0</v>
      </c>
      <c r="NT196" s="198">
        <v>0</v>
      </c>
      <c r="NU196" s="198">
        <v>0</v>
      </c>
      <c r="NV196" s="198">
        <v>0</v>
      </c>
      <c r="NW196" s="198">
        <v>0</v>
      </c>
      <c r="NX196" s="198">
        <v>0</v>
      </c>
      <c r="NY196" s="198">
        <v>0</v>
      </c>
      <c r="NZ196" s="198">
        <v>0</v>
      </c>
      <c r="OA196" s="198">
        <v>0</v>
      </c>
      <c r="OB196" s="198">
        <v>0</v>
      </c>
      <c r="OC196" s="198">
        <v>0</v>
      </c>
      <c r="OD196" s="198">
        <v>0</v>
      </c>
      <c r="OE196" s="198">
        <v>0</v>
      </c>
      <c r="OF196" s="198">
        <f>SUM(Tabelle2[[#This Row],[Jan 23 B EV]:[Mar 23 B EV]])</f>
        <v>0</v>
      </c>
      <c r="OG196" s="198">
        <f>SUM(Tabelle2[[#This Row],[Apr 23 B EV]:[Jun 23 B EV]])</f>
        <v>0</v>
      </c>
      <c r="OH196" s="198">
        <f>SUM(Tabelle2[[#This Row],[Jul 23 B EV]:[Sep 23 B EV]])</f>
        <v>0</v>
      </c>
      <c r="OI196" s="198">
        <f>SUM(Tabelle2[[#This Row],[Oct 23 B EV]:[Dec 23 B EV]])</f>
        <v>0</v>
      </c>
      <c r="OJ196" s="198">
        <f>SUM(Tabelle2[[#This Row],[Jan 23 B EV]:[Dec 23 B EV]])</f>
        <v>0</v>
      </c>
      <c r="OK196" s="68"/>
      <c r="OL196" s="68"/>
      <c r="OM196" s="43" t="s">
        <v>959</v>
      </c>
      <c r="ON196" s="43" t="s">
        <v>975</v>
      </c>
      <c r="OO196" s="43">
        <v>0</v>
      </c>
      <c r="OP196" s="43">
        <v>0</v>
      </c>
      <c r="OQ196" s="68"/>
      <c r="OR196" s="68"/>
      <c r="OS196" s="68"/>
      <c r="OT196" s="68"/>
      <c r="OU196" s="68"/>
      <c r="OV196" s="68"/>
      <c r="OW196" s="68"/>
      <c r="OX196" s="198">
        <v>0</v>
      </c>
      <c r="OY196" s="198">
        <v>0</v>
      </c>
      <c r="OZ196" s="198">
        <v>0</v>
      </c>
      <c r="PA196" s="198">
        <v>0</v>
      </c>
      <c r="PB196" s="353">
        <v>0</v>
      </c>
      <c r="PC196" s="49" t="s">
        <v>57</v>
      </c>
      <c r="PD196" s="341" t="s">
        <v>162</v>
      </c>
      <c r="PE196" s="3" t="s">
        <v>159</v>
      </c>
      <c r="PF196" s="341" t="s">
        <v>184</v>
      </c>
      <c r="PG196" s="342">
        <v>0</v>
      </c>
      <c r="PH196" s="341">
        <v>0</v>
      </c>
      <c r="PI196" s="30">
        <v>1</v>
      </c>
      <c r="PJ196" s="30" t="s">
        <v>184</v>
      </c>
      <c r="PK196" s="30">
        <v>0</v>
      </c>
      <c r="PL196" s="30"/>
      <c r="PM196" s="334"/>
      <c r="PN196" s="341">
        <v>0</v>
      </c>
      <c r="PO196" s="334" t="s">
        <v>43</v>
      </c>
      <c r="PP196" s="200">
        <v>1853.1784943461187</v>
      </c>
      <c r="PQ196" s="56">
        <v>1679.5846313274626</v>
      </c>
      <c r="PR196" s="56">
        <v>1794.9232968607714</v>
      </c>
      <c r="PS196" s="56">
        <v>1785.9007771451679</v>
      </c>
      <c r="PT196" s="200">
        <v>1412.4560199401053</v>
      </c>
      <c r="PU196" s="200">
        <v>1420.766332400392</v>
      </c>
      <c r="PV196" s="200">
        <v>0</v>
      </c>
      <c r="PW196" s="200">
        <v>0</v>
      </c>
      <c r="PX196" s="200" t="e">
        <f>IF($PI196=1,SUMIF(#REF!,$PF196,#REF!),SUMIF(#REF!,$PJ196,#REF!))</f>
        <v>#REF!</v>
      </c>
      <c r="PY196" s="200" t="e">
        <f>IF($PI196=1,SUMIF(#REF!,$PF196,#REF!),SUMIF(#REF!,$PJ196,#REF!))</f>
        <v>#REF!</v>
      </c>
      <c r="PZ196" s="200" t="e">
        <f>IF($PI196=1,SUMIF(#REF!,$PF196,#REF!),SUMIF(#REF!,$PJ196,#REF!))</f>
        <v>#REF!</v>
      </c>
      <c r="QA196" s="200" t="e">
        <f>IF($PI196=1,SUMIF(#REF!,$PF196,#REF!),SUMIF(#REF!,$PJ196,#REF!))</f>
        <v>#REF!</v>
      </c>
      <c r="QB196" s="200" t="e">
        <f>IF($PI196=1,SUMIF(#REF!,$PF196,#REF!),SUMIF(#REF!,$PJ196,#REF!))</f>
        <v>#REF!</v>
      </c>
      <c r="QC196" s="200" t="e">
        <f>IF($PI196=1,SUMIF(#REF!,$PF196,#REF!),SUMIF(#REF!,$PJ196,#REF!))</f>
        <v>#REF!</v>
      </c>
      <c r="QD196" s="57">
        <f t="shared" si="143"/>
        <v>1.8055534786770222</v>
      </c>
      <c r="QE196" s="57">
        <f t="shared" si="144"/>
        <v>1.9295425441253291</v>
      </c>
      <c r="QF196" s="57">
        <f t="shared" si="138"/>
        <v>1.9198433354310556</v>
      </c>
      <c r="QG196" s="57">
        <f t="shared" si="145"/>
        <v>1.5183902214356131</v>
      </c>
      <c r="QH196" s="57">
        <f t="shared" si="173"/>
        <v>1.5273238073304212</v>
      </c>
      <c r="QI196" s="57">
        <f t="shared" si="174"/>
        <v>0</v>
      </c>
      <c r="QJ196" s="57">
        <f>IF(Tabelle2[[#This Row],[Index and Premium Usage]]=1,($AW196*(1+$AZ196))*(PW196*(1+$PG196)+$PH196)/1000,($AW196*(1+$AZ196))*(PW196*(1+$PG196)+$PK196)/1000)</f>
        <v>0</v>
      </c>
      <c r="QK196" s="57" t="e">
        <f>IF($PI196=1,($AW196*(1+$AY196))*(PX196*(1+$PG196)+$PH196)/1000,($AW196*(1+$AZ196))*(PX196*(1+$PG196)+$PK196+Tabelle2[[#This Row],[Premium VW 2023]])/1000)</f>
        <v>#REF!</v>
      </c>
      <c r="QL196" s="57" t="e">
        <f t="shared" si="133"/>
        <v>#REF!</v>
      </c>
      <c r="QM196" s="57" t="e">
        <f t="shared" si="134"/>
        <v>#REF!</v>
      </c>
      <c r="QN196" s="57" t="e">
        <f t="shared" si="135"/>
        <v>#REF!</v>
      </c>
      <c r="QO196" s="57" t="e">
        <f t="shared" si="136"/>
        <v>#REF!</v>
      </c>
      <c r="QP196" s="57" t="e">
        <f t="shared" si="137"/>
        <v>#REF!</v>
      </c>
    </row>
    <row r="197" spans="1:458" ht="15" customHeight="1">
      <c r="A197" s="94" t="s">
        <v>794</v>
      </c>
      <c r="B197" s="94" t="s">
        <v>87</v>
      </c>
      <c r="C197" s="94" t="s">
        <v>1553</v>
      </c>
      <c r="D197" s="2" t="s">
        <v>108</v>
      </c>
      <c r="E197" s="173" t="s">
        <v>304</v>
      </c>
      <c r="F197" s="2" t="s">
        <v>304</v>
      </c>
      <c r="G197" s="2" t="s">
        <v>304</v>
      </c>
      <c r="H197" s="2" t="s">
        <v>1557</v>
      </c>
      <c r="I197" s="188" t="s">
        <v>28</v>
      </c>
      <c r="J197" s="2" t="s">
        <v>367</v>
      </c>
      <c r="K197" s="94" t="s">
        <v>41</v>
      </c>
      <c r="L197" s="94" t="s">
        <v>1137</v>
      </c>
      <c r="M197" s="2" t="s">
        <v>363</v>
      </c>
      <c r="N197" s="64"/>
      <c r="O197" s="64"/>
      <c r="P197" s="65"/>
      <c r="Q197" s="2"/>
      <c r="R197" s="63"/>
      <c r="S197" s="63"/>
      <c r="T197" s="94" t="s">
        <v>1282</v>
      </c>
      <c r="U197" s="63" t="s">
        <v>14</v>
      </c>
      <c r="V197" s="63"/>
      <c r="W197" s="63"/>
      <c r="X197" s="94"/>
      <c r="Y197" s="63" t="s">
        <v>235</v>
      </c>
      <c r="Z197" s="94" t="s">
        <v>261</v>
      </c>
      <c r="AA197" s="69" t="s">
        <v>533</v>
      </c>
      <c r="AB197" s="64"/>
      <c r="AC197" s="64"/>
      <c r="AD197" s="63"/>
      <c r="AE197" s="63"/>
      <c r="AF197" s="63" t="s">
        <v>119</v>
      </c>
      <c r="AG197" s="2"/>
      <c r="AH197" s="2"/>
      <c r="AI197" s="2"/>
      <c r="AJ197" s="63" t="s">
        <v>120</v>
      </c>
      <c r="AK197" s="66"/>
      <c r="AL197" s="67"/>
      <c r="AM197" s="67"/>
      <c r="AN197" s="67"/>
      <c r="AO197" s="67"/>
      <c r="AP197" s="67">
        <v>1</v>
      </c>
      <c r="AQ197" s="129"/>
      <c r="AR197" s="37">
        <v>0.5</v>
      </c>
      <c r="AS197" s="67">
        <v>0.5</v>
      </c>
      <c r="AT197" s="67">
        <v>0.5</v>
      </c>
      <c r="AU197" s="67">
        <v>0.5</v>
      </c>
      <c r="AV197" s="67">
        <v>0.5</v>
      </c>
      <c r="AW197" s="33">
        <v>0.5</v>
      </c>
      <c r="AX197" s="193"/>
      <c r="AY197" s="36">
        <v>0</v>
      </c>
      <c r="AZ197" s="36">
        <v>0</v>
      </c>
      <c r="BA197" s="97">
        <v>0</v>
      </c>
      <c r="BB197" s="97">
        <v>0</v>
      </c>
      <c r="BC197" s="97">
        <v>0</v>
      </c>
      <c r="BD197" s="97">
        <v>0</v>
      </c>
      <c r="BE197" s="133">
        <v>0</v>
      </c>
      <c r="BF197" s="133">
        <v>0</v>
      </c>
      <c r="BG197" s="133">
        <v>0</v>
      </c>
      <c r="BH197" s="133">
        <v>0</v>
      </c>
      <c r="BI197" s="133">
        <v>0</v>
      </c>
      <c r="BJ197" s="133">
        <v>0</v>
      </c>
      <c r="BK197" s="133">
        <v>0</v>
      </c>
      <c r="BL197" s="133">
        <v>0</v>
      </c>
      <c r="BM197" s="96">
        <v>0</v>
      </c>
      <c r="BN197" s="96">
        <v>0</v>
      </c>
      <c r="BO197" s="96">
        <v>0</v>
      </c>
      <c r="BP197" s="96">
        <v>0</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5">
        <f>SUM(Tabelle2[[#This Row],[Jan 22 CF]:[Mar 22 CF]])</f>
        <v>0</v>
      </c>
      <c r="CL197" s="95">
        <f>SUM(Tabelle2[[#This Row],[Apr 22 CF]:[Jun 22 CF]])</f>
        <v>0</v>
      </c>
      <c r="CM197" s="95">
        <f>SUM(Tabelle2[[#This Row],[Jul 22 CF]:[Sep 22 CF]])</f>
        <v>0</v>
      </c>
      <c r="CN197" s="95">
        <f>SUM(Tabelle2[[#This Row],[Oct 22 CF]:[Dec 22 CF]])</f>
        <v>0</v>
      </c>
      <c r="CO197" s="95">
        <f>SUM(Tabelle2[[#This Row],[Jan 23 CF]:[Mar 23 CF]])</f>
        <v>0</v>
      </c>
      <c r="CP197" s="95">
        <f>SUM(Tabelle2[[#This Row],[Apr 23 CF]:[Jun 23 CF]])</f>
        <v>0</v>
      </c>
      <c r="CQ197" s="95">
        <f>SUM(Tabelle2[[#This Row],[Jul 23 CF]:[Sep 23 CF]])</f>
        <v>0</v>
      </c>
      <c r="CR197" s="95">
        <f>SUM(Tabelle2[[#This Row],[Oct 23 CF]:[Dec 23 CF]])</f>
        <v>0</v>
      </c>
      <c r="CS197" s="95">
        <f>SUM(Tabelle2[[#This Row],[Jan 24 CF]:[Mar 24 CF]])</f>
        <v>0</v>
      </c>
      <c r="CT197" s="95">
        <f>SUM(Tabelle2[[#This Row],[Apr 24 CF]:[Jun 24 CF]])</f>
        <v>0</v>
      </c>
      <c r="CU197" s="95">
        <f>SUM(Tabelle2[[#This Row],[Jul 24 CF]:[Sep 24 CF]])</f>
        <v>0</v>
      </c>
      <c r="CV197" s="95">
        <f>SUM(Tabelle2[[#This Row],[Oct 24 CF]:[Dec 24 CF]])</f>
        <v>0</v>
      </c>
      <c r="CW197" s="98">
        <v>0</v>
      </c>
      <c r="CX197" s="275">
        <v>0</v>
      </c>
      <c r="CY197" s="98">
        <v>0</v>
      </c>
      <c r="CZ197" s="52">
        <v>0</v>
      </c>
      <c r="DA197" s="52">
        <f>SUM(Tabelle2[[#This Row],[Jan 22 CF]:[Dec 22 CF]])</f>
        <v>0</v>
      </c>
      <c r="DB197" s="98">
        <f>SUM(Tabelle2[[#This Row],[Jan 23 CF]:[Dec 23 CF]])</f>
        <v>0</v>
      </c>
      <c r="DC197" s="98">
        <f>SUM(Tabelle2[[#This Row],[Jan 24 CF]:[Dec 24 CF]])</f>
        <v>0</v>
      </c>
      <c r="DD197" s="98">
        <v>0</v>
      </c>
      <c r="DE197" s="98">
        <v>0</v>
      </c>
      <c r="DF197" s="98">
        <v>0</v>
      </c>
      <c r="DG197" s="98">
        <v>0</v>
      </c>
      <c r="DH197" s="98">
        <v>0</v>
      </c>
      <c r="DI197" s="98">
        <v>0</v>
      </c>
      <c r="DJ197" s="98">
        <v>0</v>
      </c>
      <c r="DK197" s="98">
        <v>0</v>
      </c>
      <c r="DL197" s="98">
        <v>0</v>
      </c>
      <c r="DM197" s="98">
        <v>0</v>
      </c>
      <c r="DN197" s="95"/>
      <c r="DO197" s="95"/>
      <c r="DP197" s="226">
        <v>0.95</v>
      </c>
      <c r="DQ197" s="226">
        <v>0.92500000000000004</v>
      </c>
      <c r="DR197" s="226">
        <v>0.8</v>
      </c>
      <c r="DS197" s="226">
        <v>0.85</v>
      </c>
      <c r="DT197" s="226">
        <v>0.9</v>
      </c>
      <c r="DU197" s="226">
        <v>0.9</v>
      </c>
      <c r="DV197" s="226">
        <v>0.9</v>
      </c>
      <c r="DW197" s="226">
        <v>0.9</v>
      </c>
      <c r="DX197" s="226">
        <v>0.9</v>
      </c>
      <c r="DY197" s="226">
        <v>0.9</v>
      </c>
      <c r="DZ197" s="226">
        <v>0.9</v>
      </c>
      <c r="EA197" s="226">
        <v>0.88</v>
      </c>
      <c r="EB197" s="226">
        <v>0.9</v>
      </c>
      <c r="EC197" s="226">
        <v>0.93</v>
      </c>
      <c r="ED197" s="226">
        <v>0.93</v>
      </c>
      <c r="EE197" s="226">
        <v>0.9</v>
      </c>
      <c r="EF197" s="316">
        <v>0.9</v>
      </c>
      <c r="EG197" s="316">
        <v>0.9</v>
      </c>
      <c r="EH197" s="316">
        <v>0.9</v>
      </c>
      <c r="EI197" s="226">
        <v>0.95</v>
      </c>
      <c r="EJ197" s="226">
        <v>0.95</v>
      </c>
      <c r="EK197" s="226">
        <v>0.95</v>
      </c>
      <c r="EL197" s="226">
        <v>0.97499999999999998</v>
      </c>
      <c r="EM197" s="226">
        <v>0.95</v>
      </c>
      <c r="EN197" s="226">
        <v>0.9</v>
      </c>
      <c r="EO197" s="226">
        <v>0.9</v>
      </c>
      <c r="EP197" s="226">
        <v>0.9</v>
      </c>
      <c r="EQ197" s="226">
        <v>0.9</v>
      </c>
      <c r="ER197" s="226">
        <v>0.9</v>
      </c>
      <c r="ES197" s="226">
        <v>0.9</v>
      </c>
      <c r="ET197" s="226">
        <v>0.9</v>
      </c>
      <c r="EU197" s="226">
        <v>0.9</v>
      </c>
      <c r="EV197" s="226">
        <v>0.9</v>
      </c>
      <c r="EW197" s="226">
        <v>0.9</v>
      </c>
      <c r="EX197" s="226">
        <v>0.9</v>
      </c>
      <c r="EY197" s="226">
        <v>0.9</v>
      </c>
      <c r="EZ197" s="316">
        <v>0.9</v>
      </c>
      <c r="FA197" s="226">
        <v>0.9</v>
      </c>
      <c r="FB197" s="226">
        <v>0.85</v>
      </c>
      <c r="FC197" s="226">
        <v>0.85</v>
      </c>
      <c r="FD197" s="226">
        <v>0.85</v>
      </c>
      <c r="FE197" s="226">
        <v>0.85</v>
      </c>
      <c r="FF197" s="226">
        <v>0.85</v>
      </c>
      <c r="FG197" s="226">
        <v>0.85</v>
      </c>
      <c r="FH197" s="226">
        <v>0.85</v>
      </c>
      <c r="FI197" s="226">
        <v>0.85</v>
      </c>
      <c r="FJ197" s="226">
        <v>0.85</v>
      </c>
      <c r="FK197" s="226">
        <v>0.85</v>
      </c>
      <c r="FL197" s="226">
        <v>0.85</v>
      </c>
      <c r="FM197" s="195">
        <f t="shared" si="158"/>
        <v>0</v>
      </c>
      <c r="FN197" s="195">
        <f t="shared" si="159"/>
        <v>0</v>
      </c>
      <c r="FO197" s="195">
        <f t="shared" si="160"/>
        <v>0</v>
      </c>
      <c r="FP197" s="195">
        <f t="shared" si="161"/>
        <v>0</v>
      </c>
      <c r="FQ197" s="195">
        <f t="shared" si="162"/>
        <v>0</v>
      </c>
      <c r="FR197" s="195">
        <f t="shared" si="163"/>
        <v>0</v>
      </c>
      <c r="FS197" s="195">
        <f t="shared" si="164"/>
        <v>0</v>
      </c>
      <c r="FT197" s="95">
        <f t="shared" si="165"/>
        <v>0</v>
      </c>
      <c r="FU197" s="95">
        <f t="shared" si="166"/>
        <v>0</v>
      </c>
      <c r="FV197" s="95">
        <f t="shared" si="167"/>
        <v>0</v>
      </c>
      <c r="FW197" s="95">
        <f t="shared" si="168"/>
        <v>0</v>
      </c>
      <c r="FX197" s="95">
        <f t="shared" si="169"/>
        <v>0</v>
      </c>
      <c r="FY197" s="95">
        <f t="shared" si="170"/>
        <v>0</v>
      </c>
      <c r="FZ197" s="95">
        <f t="shared" si="171"/>
        <v>0</v>
      </c>
      <c r="GA197" s="95">
        <f t="shared" si="151"/>
        <v>0</v>
      </c>
      <c r="GB197" s="95">
        <f t="shared" si="152"/>
        <v>0</v>
      </c>
      <c r="GC197" s="95">
        <f t="shared" si="153"/>
        <v>0</v>
      </c>
      <c r="GD197" s="95">
        <f t="shared" si="154"/>
        <v>0</v>
      </c>
      <c r="GE197" s="95">
        <f t="shared" si="155"/>
        <v>0</v>
      </c>
      <c r="GF197" s="95">
        <f t="shared" si="156"/>
        <v>0</v>
      </c>
      <c r="GG197" s="95">
        <f t="shared" si="157"/>
        <v>0</v>
      </c>
      <c r="GH197" s="95">
        <f t="shared" si="172"/>
        <v>0</v>
      </c>
      <c r="GI197" s="95">
        <f>BW197*Tabelle2[[#This Row],[Nov 2023 AF]]</f>
        <v>0</v>
      </c>
      <c r="GJ197" s="95">
        <f>BX197*Tabelle2[[#This Row],[Dec 2023 AF]]</f>
        <v>0</v>
      </c>
      <c r="GK197" s="95">
        <f>BY197*Tabelle2[[#This Row],[Jan 2024 AF]]</f>
        <v>0</v>
      </c>
      <c r="GL197" s="95">
        <f>BZ197*Tabelle2[[#This Row],[Feb 2024 AF]]</f>
        <v>0</v>
      </c>
      <c r="GM197" s="95">
        <f>CA197*Tabelle2[[#This Row],[Mar 2024 AF]]</f>
        <v>0</v>
      </c>
      <c r="GN197" s="95">
        <f>CB197*Tabelle2[[#This Row],[Apr 2024 AF]]</f>
        <v>0</v>
      </c>
      <c r="GO197" s="95">
        <f>CC197*Tabelle2[[#This Row],[May 2024 AF]]</f>
        <v>0</v>
      </c>
      <c r="GP197" s="95">
        <f>CD197*Tabelle2[[#This Row],[Jun 2024 AF]]</f>
        <v>0</v>
      </c>
      <c r="GQ197" s="95">
        <f>CE197*Tabelle2[[#This Row],[Jul 2024 AF]]</f>
        <v>0</v>
      </c>
      <c r="GR197" s="95">
        <f>CF197*Tabelle2[[#This Row],[Aug 2024 AF]]</f>
        <v>0</v>
      </c>
      <c r="GS197" s="95">
        <f>CG197*Tabelle2[[#This Row],[Sep 2024 AF]]</f>
        <v>0</v>
      </c>
      <c r="GT197" s="95">
        <f>CH197*Tabelle2[[#This Row],[Oct 2024 AF]]</f>
        <v>0</v>
      </c>
      <c r="GU197" s="95">
        <f>CI197*Tabelle2[[#This Row],[Nov 2024 AF]]</f>
        <v>0</v>
      </c>
      <c r="GV197" s="95">
        <f>CJ197*Tabelle2[[#This Row],[Dec 2024 AF]]</f>
        <v>0</v>
      </c>
      <c r="GW197" s="95">
        <f>SUM(Tabelle2[[#This Row],[Jan 22 NF]:[Mar 22 NF]])</f>
        <v>0</v>
      </c>
      <c r="GX197" s="95">
        <f>SUM(Tabelle2[[#This Row],[Apr 22 NF]:[Jun 22 NF]])</f>
        <v>0</v>
      </c>
      <c r="GY197" s="95">
        <f>SUM(Tabelle2[[#This Row],[Jul 22 NF]:[Sep 22 NF]])</f>
        <v>0</v>
      </c>
      <c r="GZ197" s="95">
        <f>SUM(Tabelle2[[#This Row],[Oct 22 NF]:[Dec 22 NF]])</f>
        <v>0</v>
      </c>
      <c r="HA197" s="98">
        <f>SUM(Tabelle2[[#This Row],[Jan 23 NF]:[Mar 23 NF]])</f>
        <v>0</v>
      </c>
      <c r="HB197" s="98">
        <f>SUM(Tabelle2[[#This Row],[Apr 23 NF]:[Jun 23 NF]])</f>
        <v>0</v>
      </c>
      <c r="HC197" s="98">
        <f>SUM(Tabelle2[[#This Row],[Jul 23 NF]:[Sep 23 NF]])</f>
        <v>0</v>
      </c>
      <c r="HD197" s="98">
        <f>SUM(Tabelle2[[#This Row],[Oct 23 NF]:[Dec 23 NF]])</f>
        <v>0</v>
      </c>
      <c r="HE197" s="95">
        <f>SUM(Tabelle2[[#This Row],[Jan 24 NF]:[Mar 24 NF]])</f>
        <v>0</v>
      </c>
      <c r="HF197" s="98">
        <f>SUM(Tabelle2[[#This Row],[Apr 24 NF]:[Jun 24 NF]])</f>
        <v>0</v>
      </c>
      <c r="HG197" s="98">
        <f>SUM(Tabelle2[[#This Row],[Jul 24 NF]:[Sep 24 NF]])</f>
        <v>0</v>
      </c>
      <c r="HH197" s="98">
        <f>SUM(Tabelle2[[#This Row],[Oct 24 NF]:[Dec 24 NF]])</f>
        <v>0</v>
      </c>
      <c r="HI197" s="95">
        <v>0</v>
      </c>
      <c r="HJ197" s="95">
        <v>0</v>
      </c>
      <c r="HK197" s="95">
        <v>0</v>
      </c>
      <c r="HL197" s="95">
        <v>0</v>
      </c>
      <c r="HM197" s="95">
        <v>0</v>
      </c>
      <c r="HN197" s="95">
        <v>0</v>
      </c>
      <c r="HO197" s="95">
        <v>0</v>
      </c>
      <c r="HP197" s="95">
        <v>0</v>
      </c>
      <c r="HQ197" s="95">
        <v>0</v>
      </c>
      <c r="HR197" s="95">
        <v>0</v>
      </c>
      <c r="HS197" s="95">
        <v>0</v>
      </c>
      <c r="HT197" s="95">
        <v>0</v>
      </c>
      <c r="HU197" s="95">
        <v>0</v>
      </c>
      <c r="HV197" s="98">
        <v>0</v>
      </c>
      <c r="HW197" s="98">
        <v>0</v>
      </c>
      <c r="HX197" s="98">
        <v>0</v>
      </c>
      <c r="HY197" s="98">
        <v>0</v>
      </c>
      <c r="HZ197" s="98">
        <f>SUM(Tabelle2[[#This Row],[Jan 22 NF]:[Dec 22 NF]])</f>
        <v>0</v>
      </c>
      <c r="IA197" s="98">
        <f>SUM(Tabelle2[[#This Row],[Jan 23 NF]:[Dec 23 NF]])</f>
        <v>0</v>
      </c>
      <c r="IB197" s="98">
        <f>SUM(Tabelle2[[#This Row],[Jan 24 NF]:[Dec 24 NF]])</f>
        <v>0</v>
      </c>
      <c r="IC197" s="98">
        <f>IFERROR(Tabelle2[[#This Row],[2025 CF]]*Tabelle2[[#This Row],[2025 AF]],0)</f>
        <v>0</v>
      </c>
      <c r="ID197" s="98">
        <f>IFERROR(Tabelle2[[#This Row],[2026 CF]]*Tabelle2[[#This Row],[2026 AF]],0)</f>
        <v>0</v>
      </c>
      <c r="IE197" s="98">
        <f>IFERROR(Tabelle2[[#This Row],[2027 CF]]*Tabelle2[[#This Row],[2027 AF]],0)</f>
        <v>0</v>
      </c>
      <c r="IF197" s="98">
        <f>IFERROR(Tabelle2[[#This Row],[2028 CF]]*Tabelle2[[#This Row],[2028 AF]],0)</f>
        <v>0</v>
      </c>
      <c r="IG197" s="98">
        <f>IFERROR(Tabelle2[[#This Row],[2029 CF]]*Tabelle2[[#This Row],[2029 AF]],0)</f>
        <v>0</v>
      </c>
      <c r="IH197" s="98">
        <f>IFERROR(Tabelle2[[#This Row],[2030 CF]]*Tabelle2[[#This Row],[2030 AF]],0)</f>
        <v>0</v>
      </c>
      <c r="II197" s="98">
        <f>IFERROR(Tabelle2[[#This Row],[2031 CF]]*Tabelle2[[#This Row],[2031 AF]],0)</f>
        <v>0</v>
      </c>
      <c r="IJ197" s="98">
        <f>IFERROR(Tabelle2[[#This Row],[2032 CF]]*Tabelle2[[#This Row],[2032 AF]],0)</f>
        <v>0</v>
      </c>
      <c r="IK197" s="98">
        <f>IFERROR(Tabelle2[[#This Row],[2033 CF]]*Tabelle2[[#This Row],[2033 AF]],0)</f>
        <v>0</v>
      </c>
      <c r="IL197" s="98">
        <f>IFERROR(Tabelle2[[#This Row],[2034 CF]]*Tabelle2[[#This Row],[2034 AF]],0)</f>
        <v>0</v>
      </c>
      <c r="IM197" s="98">
        <f>IFERROR(Tabelle2[[#This Row],[2035 CF]]*Tabelle2[[#This Row],[2035 AF]],0)</f>
        <v>0</v>
      </c>
      <c r="IN197" s="51">
        <v>0</v>
      </c>
      <c r="IO197" s="51">
        <v>0</v>
      </c>
      <c r="IP197" s="51">
        <v>0</v>
      </c>
      <c r="IQ197" s="51">
        <v>0</v>
      </c>
      <c r="IR197" s="51">
        <v>0</v>
      </c>
      <c r="IS197" s="51">
        <v>0</v>
      </c>
      <c r="IT197" s="51">
        <v>0</v>
      </c>
      <c r="IU197" s="51">
        <v>0</v>
      </c>
      <c r="IV197" s="51">
        <v>0</v>
      </c>
      <c r="IW197" s="51">
        <v>0</v>
      </c>
      <c r="IX197" s="51">
        <v>0</v>
      </c>
      <c r="IY197" s="51">
        <v>0</v>
      </c>
      <c r="IZ197" s="199">
        <v>0</v>
      </c>
      <c r="JA197" s="199">
        <v>0</v>
      </c>
      <c r="JB197" s="199">
        <v>0</v>
      </c>
      <c r="JC197" s="199">
        <v>0</v>
      </c>
      <c r="JD197" s="199">
        <v>0</v>
      </c>
      <c r="JE197" s="196">
        <v>0</v>
      </c>
      <c r="JF197" s="196">
        <v>0</v>
      </c>
      <c r="JG197" s="196">
        <v>0</v>
      </c>
      <c r="JH197" s="196">
        <v>0</v>
      </c>
      <c r="JI197" s="196">
        <v>0</v>
      </c>
      <c r="JJ197" s="196">
        <v>0</v>
      </c>
      <c r="JK197" s="196">
        <v>0</v>
      </c>
      <c r="JL197" s="196">
        <v>0</v>
      </c>
      <c r="JM197" s="196">
        <v>0</v>
      </c>
      <c r="JN197" s="196">
        <v>0</v>
      </c>
      <c r="JO197" s="196">
        <v>0</v>
      </c>
      <c r="JP197" s="196">
        <v>0</v>
      </c>
      <c r="JQ197" s="196">
        <f>SUM(Tabelle2[[#This Row],[Jan-23B]:[Mar-23B]])</f>
        <v>0</v>
      </c>
      <c r="JR197" s="196">
        <f>SUM(Tabelle2[[#This Row],[Apr-23B]:[Jun-23B]])</f>
        <v>0</v>
      </c>
      <c r="JS197" s="196">
        <f>SUM(Tabelle2[[#This Row],[Jul-23B]:[Sep-23B]])</f>
        <v>0</v>
      </c>
      <c r="JT197" s="196">
        <f>SUM(Tabelle2[[#This Row],[Oct-23B]:[Dec-23B]])</f>
        <v>0</v>
      </c>
      <c r="JU197" s="196">
        <f>SUM(Tabelle2[[#This Row],[1Q23 B1]:[4Q23 B]])</f>
        <v>0</v>
      </c>
      <c r="JV197" s="196">
        <v>0</v>
      </c>
      <c r="JW197" s="196">
        <v>0</v>
      </c>
      <c r="JX197" s="196">
        <v>0</v>
      </c>
      <c r="JY197" s="196">
        <v>0</v>
      </c>
      <c r="JZ197" s="196">
        <v>0</v>
      </c>
      <c r="KA197" s="196">
        <v>0</v>
      </c>
      <c r="KB197" s="196">
        <v>0</v>
      </c>
      <c r="KC197" s="196">
        <v>0</v>
      </c>
      <c r="KD197" s="196">
        <v>0</v>
      </c>
      <c r="KE197" s="196">
        <v>0</v>
      </c>
      <c r="KF197" s="196" t="str">
        <f>IF(SUM(Tabelle2[[#This Row],[2018 NF]:[2028 NF]],Tabelle2[[#This Row],[2023 B]])&gt;0,"yes","no")</f>
        <v>no</v>
      </c>
      <c r="KG197" s="196">
        <f>IFERROR(INDEX(Tabelle2[[#Headers],[2005 NF]:[2034 NF]],MATCH(TRUE,INDEX(Tabelle2[[#This Row],[2005 NF]:[2034 NF]]&gt;1000,),0)),0)</f>
        <v>0</v>
      </c>
      <c r="KH197" s="196">
        <f>IFERROR(LOOKUP(2,1/(Tabelle2[[#This Row],[2005 NF]:[2035 NF]]&gt;1000),Tabelle2[[#Headers],[2005 NF]:[2035 NF]]),0)</f>
        <v>0</v>
      </c>
      <c r="KI197" s="196">
        <f>SUM(Tabelle2[[#This Row],[Jan 23 NF]:[Mar 23 NF]])</f>
        <v>0</v>
      </c>
      <c r="KJ197" s="196">
        <f>SUM(Tabelle2[[#This Row],[Jan-23B]:[Mar-23B]])</f>
        <v>0</v>
      </c>
      <c r="KK197" s="52">
        <v>0</v>
      </c>
      <c r="KL197" s="52">
        <v>0</v>
      </c>
      <c r="KM197" s="52">
        <v>0</v>
      </c>
      <c r="KN197" s="52">
        <v>0</v>
      </c>
      <c r="KO197" s="52">
        <v>0</v>
      </c>
      <c r="KP197" s="52">
        <v>0</v>
      </c>
      <c r="KQ197" s="52">
        <v>0</v>
      </c>
      <c r="KR197" s="52">
        <v>0</v>
      </c>
      <c r="KS197" s="52">
        <v>0</v>
      </c>
      <c r="KT197" s="52">
        <v>0</v>
      </c>
      <c r="KU197" s="52">
        <v>0</v>
      </c>
      <c r="KV197" s="52">
        <v>0</v>
      </c>
      <c r="KW197" s="52">
        <v>0</v>
      </c>
      <c r="KX197" s="52">
        <v>0</v>
      </c>
      <c r="KY197" s="52">
        <v>0</v>
      </c>
      <c r="KZ197" s="52">
        <v>0</v>
      </c>
      <c r="LA197" s="52" t="e">
        <f>$AV197*2.204623/#REF!*$AP197*Tabelle2[[#This Row],[May 23 NF]]</f>
        <v>#REF!</v>
      </c>
      <c r="LB197" s="52" t="e">
        <f>$AV197*2.204623/#REF!*$AP197*Tabelle2[[#This Row],[Jun 23 NF]]</f>
        <v>#REF!</v>
      </c>
      <c r="LC197" s="52" t="e">
        <f>$AV197*2.204623/#REF!*$AP197*Tabelle2[[#This Row],[Jul 23 NF]]</f>
        <v>#REF!</v>
      </c>
      <c r="LD197" s="52" t="e">
        <f>$AV197*2.204623/#REF!*$AP197*Tabelle2[[#This Row],[Aug 23 NF]]</f>
        <v>#REF!</v>
      </c>
      <c r="LE197" s="52" t="e">
        <f>$AV197*2.204623/#REF!*$AP197*Tabelle2[[#This Row],[Sep 23 NF]]</f>
        <v>#REF!</v>
      </c>
      <c r="LF197" s="52" t="e">
        <f>$AV197*2.204623/#REF!*$AP197*Tabelle2[[#This Row],[Oct 23 NF]]</f>
        <v>#REF!</v>
      </c>
      <c r="LG197" s="52" t="e">
        <f>$AV197*2.204623/#REF!*$AP197*Tabelle2[[#This Row],[Nov 23 NF]]</f>
        <v>#REF!</v>
      </c>
      <c r="LH197" s="52" t="e">
        <f>$AV197*2.204623/#REF!*$AP197*Tabelle2[[#This Row],[Dec 23 NF]]</f>
        <v>#REF!</v>
      </c>
      <c r="LI197" s="52" t="e">
        <f>$AV197*2.204623/#REF!*$AP197*Tabelle2[[#This Row],[Jan 24 NF]]</f>
        <v>#REF!</v>
      </c>
      <c r="LJ197" s="52" t="e">
        <f>$AV197*2.204623/#REF!*$AP197*Tabelle2[[#This Row],[Feb 24 NF]]</f>
        <v>#REF!</v>
      </c>
      <c r="LK197" s="52" t="e">
        <f>$AV197*2.204623/#REF!*$AP197*Tabelle2[[#This Row],[Mar 24 NF]]</f>
        <v>#REF!</v>
      </c>
      <c r="LL197" s="52" t="e">
        <f>$AV197*2.204623/#REF!*$AP197*Tabelle2[[#This Row],[Apr 24 NF]]</f>
        <v>#REF!</v>
      </c>
      <c r="LM197" s="52" t="e">
        <f>$AV197*2.204623/#REF!*$AP197*Tabelle2[[#This Row],[May 24 NF]]</f>
        <v>#REF!</v>
      </c>
      <c r="LN197" s="52" t="e">
        <f>$AV197*2.204623/#REF!*$AP197*Tabelle2[[#This Row],[Jun 24 NF]]</f>
        <v>#REF!</v>
      </c>
      <c r="LO197" s="52" t="e">
        <f>$AV197*2.204623/#REF!*$AP197*Tabelle2[[#This Row],[Jul 24 NF]]</f>
        <v>#REF!</v>
      </c>
      <c r="LP197" s="52" t="e">
        <f>$AV197*2.204623/#REF!*$AP197*Tabelle2[[#This Row],[Aug 24 NF]]</f>
        <v>#REF!</v>
      </c>
      <c r="LQ197" s="52" t="e">
        <f>$AV197*2.204623/#REF!*$AP197*Tabelle2[[#This Row],[Sep 24 NF]]</f>
        <v>#REF!</v>
      </c>
      <c r="LR197" s="52" t="e">
        <f>$AV197*2.204623/#REF!*$AP197*Tabelle2[[#This Row],[Oct 24 NF]]</f>
        <v>#REF!</v>
      </c>
      <c r="LS197" s="52" t="e">
        <f>$AV197*2.204623/#REF!*$AP197*Tabelle2[[#This Row],[Nov 24 NF]]</f>
        <v>#REF!</v>
      </c>
      <c r="LT197" s="52" t="e">
        <f>$AV197*2.204623/#REF!*$AP197*Tabelle2[[#This Row],[Dec 24 NF]]</f>
        <v>#REF!</v>
      </c>
      <c r="LU197" s="198">
        <f>SUM(Tabelle2[[#This Row],[Jan 22 EV]:[Mar 22 EV]])</f>
        <v>0</v>
      </c>
      <c r="LV197" s="198">
        <f>SUM(Tabelle2[[#This Row],[Apr 22 EV]:[Jun 22 EV]])</f>
        <v>0</v>
      </c>
      <c r="LW197" s="198">
        <f>SUM(Tabelle2[[#This Row],[Jul 22 EV]:[Sep 22 EV]])</f>
        <v>0</v>
      </c>
      <c r="LX197" s="198">
        <f>SUM(Tabelle2[[#This Row],[Oct 22 EV]:[Dec 22 EV]])</f>
        <v>0</v>
      </c>
      <c r="LY197" s="198">
        <f>SUM(Tabelle2[[#This Row],[Jan 23 EV]:[Mar 23 EV]])</f>
        <v>0</v>
      </c>
      <c r="LZ197" s="198" t="e">
        <f>SUM(Tabelle2[[#This Row],[Apr 23 EV]:[Jun 23 EV]])</f>
        <v>#REF!</v>
      </c>
      <c r="MA197" s="198" t="e">
        <f>SUM(Tabelle2[[#This Row],[Jul 23 EV]:[Sep 23 EV]])</f>
        <v>#REF!</v>
      </c>
      <c r="MB197" s="198" t="e">
        <f>SUM(Tabelle2[[#This Row],[Oct 23 EV]:[Dec 23 EV]])</f>
        <v>#REF!</v>
      </c>
      <c r="MC197" s="198" t="e">
        <f>SUM(Tabelle2[[#This Row],[Jan 24 EV]:[Mar 24 EV]])</f>
        <v>#REF!</v>
      </c>
      <c r="MD197" s="198" t="e">
        <f>SUM(Tabelle2[[#This Row],[Apr 24 EV]:[Jun 24 EV]])</f>
        <v>#REF!</v>
      </c>
      <c r="ME197" s="198" t="e">
        <f>SUM(Tabelle2[[#This Row],[Jul 24 EV]:[Sep 24 EV]])</f>
        <v>#REF!</v>
      </c>
      <c r="MF197" s="198" t="e">
        <f>SUM(Tabelle2[[#This Row],[Oct 24 EV]:[Dec 24 EV]])</f>
        <v>#REF!</v>
      </c>
      <c r="MG197" s="68">
        <v>0</v>
      </c>
      <c r="MH197" s="68">
        <v>0</v>
      </c>
      <c r="MI197" s="68">
        <v>0</v>
      </c>
      <c r="MJ197" s="68">
        <v>0</v>
      </c>
      <c r="MK197" s="68">
        <v>0</v>
      </c>
      <c r="ML197" s="68">
        <v>0</v>
      </c>
      <c r="MM197" s="68">
        <v>0</v>
      </c>
      <c r="MN197" s="68">
        <v>0</v>
      </c>
      <c r="MO197" s="68">
        <v>0</v>
      </c>
      <c r="MP197" s="98">
        <v>0</v>
      </c>
      <c r="MQ197" s="98" t="e">
        <f>$AS197*2.204623/#REF!*$AP197*HU197</f>
        <v>#REF!</v>
      </c>
      <c r="MR197" s="98" t="e">
        <f>$AT197*2.204623/#REF!*$AP197*HV197</f>
        <v>#REF!</v>
      </c>
      <c r="MS197" s="98">
        <v>0</v>
      </c>
      <c r="MT197" s="98">
        <v>0</v>
      </c>
      <c r="MU197" s="98">
        <v>0</v>
      </c>
      <c r="MV197" s="98">
        <f>SUM(Tabelle2[[#This Row],[Jan 22 EV]:[Dec 22 EV]])</f>
        <v>0</v>
      </c>
      <c r="MW197" s="98" t="e">
        <f>SUM(Tabelle2[[#This Row],[Jan 23 EV]:[Dec 23 EV]])</f>
        <v>#REF!</v>
      </c>
      <c r="MX197" s="98" t="e">
        <f>SUM(Tabelle2[[#This Row],[Jan 24 EV]:[Dec 24 EV]])</f>
        <v>#REF!</v>
      </c>
      <c r="MY197" s="98">
        <f t="shared" si="139"/>
        <v>0</v>
      </c>
      <c r="MZ197" s="98">
        <f t="shared" si="140"/>
        <v>0</v>
      </c>
      <c r="NA197" s="98">
        <f t="shared" si="141"/>
        <v>0</v>
      </c>
      <c r="NB197" s="98">
        <f t="shared" si="142"/>
        <v>0</v>
      </c>
      <c r="NC197" s="52">
        <v>0</v>
      </c>
      <c r="ND197" s="52">
        <v>0</v>
      </c>
      <c r="NE197" s="52">
        <v>0</v>
      </c>
      <c r="NF197" s="52">
        <v>0</v>
      </c>
      <c r="NG197" s="52">
        <v>0</v>
      </c>
      <c r="NH197" s="52">
        <v>0</v>
      </c>
      <c r="NI197" s="52">
        <v>0</v>
      </c>
      <c r="NJ197" s="52">
        <v>0</v>
      </c>
      <c r="NK197" s="52">
        <v>0</v>
      </c>
      <c r="NL197" s="52">
        <v>0</v>
      </c>
      <c r="NM197" s="52">
        <v>0</v>
      </c>
      <c r="NN197" s="52">
        <v>0</v>
      </c>
      <c r="NO197" s="198">
        <f t="shared" si="146"/>
        <v>0</v>
      </c>
      <c r="NP197" s="198">
        <f t="shared" si="147"/>
        <v>0</v>
      </c>
      <c r="NQ197" s="198">
        <f t="shared" si="148"/>
        <v>0</v>
      </c>
      <c r="NR197" s="198">
        <f t="shared" si="149"/>
        <v>0</v>
      </c>
      <c r="NS197" s="198">
        <f t="shared" si="150"/>
        <v>0</v>
      </c>
      <c r="NT197" s="198">
        <v>0</v>
      </c>
      <c r="NU197" s="198">
        <v>0</v>
      </c>
      <c r="NV197" s="198">
        <v>0</v>
      </c>
      <c r="NW197" s="198">
        <v>0</v>
      </c>
      <c r="NX197" s="198">
        <v>0</v>
      </c>
      <c r="NY197" s="198">
        <v>0</v>
      </c>
      <c r="NZ197" s="198">
        <v>0</v>
      </c>
      <c r="OA197" s="198">
        <v>0</v>
      </c>
      <c r="OB197" s="198">
        <v>0</v>
      </c>
      <c r="OC197" s="198">
        <v>0</v>
      </c>
      <c r="OD197" s="198">
        <v>0</v>
      </c>
      <c r="OE197" s="198">
        <v>0</v>
      </c>
      <c r="OF197" s="198">
        <f>SUM(Tabelle2[[#This Row],[Jan 23 B EV]:[Mar 23 B EV]])</f>
        <v>0</v>
      </c>
      <c r="OG197" s="198">
        <f>SUM(Tabelle2[[#This Row],[Apr 23 B EV]:[Jun 23 B EV]])</f>
        <v>0</v>
      </c>
      <c r="OH197" s="198">
        <f>SUM(Tabelle2[[#This Row],[Jul 23 B EV]:[Sep 23 B EV]])</f>
        <v>0</v>
      </c>
      <c r="OI197" s="198">
        <f>SUM(Tabelle2[[#This Row],[Oct 23 B EV]:[Dec 23 B EV]])</f>
        <v>0</v>
      </c>
      <c r="OJ197" s="198">
        <f>SUM(Tabelle2[[#This Row],[Jan 23 B EV]:[Dec 23 B EV]])</f>
        <v>0</v>
      </c>
      <c r="OK197" s="68"/>
      <c r="OL197" s="68"/>
      <c r="OM197" s="43" t="s">
        <v>960</v>
      </c>
      <c r="ON197" s="43" t="s">
        <v>975</v>
      </c>
      <c r="OO197" s="43">
        <v>0</v>
      </c>
      <c r="OP197" s="43">
        <v>0</v>
      </c>
      <c r="OQ197" s="68"/>
      <c r="OR197" s="68"/>
      <c r="OS197" s="68"/>
      <c r="OT197" s="68"/>
      <c r="OU197" s="68"/>
      <c r="OV197" s="68"/>
      <c r="OW197" s="68"/>
      <c r="OX197" s="198">
        <v>0</v>
      </c>
      <c r="OY197" s="198">
        <v>0</v>
      </c>
      <c r="OZ197" s="198">
        <v>0</v>
      </c>
      <c r="PA197" s="198">
        <v>0</v>
      </c>
      <c r="PB197" s="353">
        <v>0</v>
      </c>
      <c r="PC197" s="49" t="s">
        <v>57</v>
      </c>
      <c r="PD197" s="341" t="s">
        <v>100</v>
      </c>
      <c r="PE197" s="3" t="s">
        <v>159</v>
      </c>
      <c r="PF197" s="341" t="s">
        <v>170</v>
      </c>
      <c r="PG197" s="342">
        <v>0</v>
      </c>
      <c r="PH197" s="341">
        <v>0</v>
      </c>
      <c r="PI197" s="30">
        <v>1</v>
      </c>
      <c r="PJ197" s="30" t="s">
        <v>170</v>
      </c>
      <c r="PK197" s="30">
        <v>0</v>
      </c>
      <c r="PL197" s="30"/>
      <c r="PM197" s="334"/>
      <c r="PN197" s="341" t="s">
        <v>980</v>
      </c>
      <c r="PO197" s="334" t="s">
        <v>43</v>
      </c>
      <c r="PP197" s="200">
        <v>1565.1005573122095</v>
      </c>
      <c r="PQ197" s="56">
        <v>1399.8594792216134</v>
      </c>
      <c r="PR197" s="56">
        <v>1505.8500324776508</v>
      </c>
      <c r="PS197" s="56">
        <v>1413.0627359755019</v>
      </c>
      <c r="PT197" s="200">
        <v>1148.5212668120259</v>
      </c>
      <c r="PU197" s="200">
        <v>1207.4862538513455</v>
      </c>
      <c r="PV197" s="200">
        <v>1959.8980263157889</v>
      </c>
      <c r="PW197" s="200">
        <v>1949.0700624881274</v>
      </c>
      <c r="PX197" s="200" t="e">
        <f>IF($PI197=1,SUMIF(#REF!,$PF197,#REF!),SUMIF(#REF!,$PJ197,#REF!))</f>
        <v>#REF!</v>
      </c>
      <c r="PY197" s="200" t="e">
        <f>IF($PI197=1,SUMIF(#REF!,$PF197,#REF!),SUMIF(#REF!,$PJ197,#REF!))</f>
        <v>#REF!</v>
      </c>
      <c r="PZ197" s="200" t="e">
        <f>IF($PI197=1,SUMIF(#REF!,$PF197,#REF!),SUMIF(#REF!,$PJ197,#REF!))</f>
        <v>#REF!</v>
      </c>
      <c r="QA197" s="200" t="e">
        <f>IF($PI197=1,SUMIF(#REF!,$PF197,#REF!),SUMIF(#REF!,$PJ197,#REF!))</f>
        <v>#REF!</v>
      </c>
      <c r="QB197" s="200" t="e">
        <f>IF($PI197=1,SUMIF(#REF!,$PF197,#REF!),SUMIF(#REF!,$PJ197,#REF!))</f>
        <v>#REF!</v>
      </c>
      <c r="QC197" s="200" t="e">
        <f>IF($PI197=1,SUMIF(#REF!,$PF197,#REF!),SUMIF(#REF!,$PJ197,#REF!))</f>
        <v>#REF!</v>
      </c>
      <c r="QD197" s="57">
        <f t="shared" si="143"/>
        <v>0.69992973961080662</v>
      </c>
      <c r="QE197" s="57">
        <f t="shared" si="144"/>
        <v>0.75292501623882535</v>
      </c>
      <c r="QF197" s="57">
        <f t="shared" si="138"/>
        <v>0.70653136798775096</v>
      </c>
      <c r="QG197" s="57">
        <f t="shared" si="145"/>
        <v>0.57426063340601297</v>
      </c>
      <c r="QH197" s="57">
        <f t="shared" si="173"/>
        <v>0.60374312692567278</v>
      </c>
      <c r="QI197" s="57">
        <f t="shared" si="174"/>
        <v>0.97994901315789451</v>
      </c>
      <c r="QJ197" s="57">
        <f>IF(Tabelle2[[#This Row],[Index and Premium Usage]]=1,($AW197*(1+$AZ197))*(PW197*(1+$PG197)+$PH197)/1000,($AW197*(1+$AZ197))*(PW197*(1+$PG197)+$PK197)/1000)</f>
        <v>0.97453503124406371</v>
      </c>
      <c r="QK197" s="57" t="e">
        <f>IF($PI197=1,($AW197*(1+$AY197))*(PX197*(1+$PG197)+$PH197)/1000,($AW197*(1+$AZ197))*(PX197*(1+$PG197)+$PK197+Tabelle2[[#This Row],[Premium VW 2023]])/1000)</f>
        <v>#REF!</v>
      </c>
      <c r="QL197" s="57" t="e">
        <f t="shared" si="133"/>
        <v>#REF!</v>
      </c>
      <c r="QM197" s="57" t="e">
        <f t="shared" si="134"/>
        <v>#REF!</v>
      </c>
      <c r="QN197" s="57" t="e">
        <f t="shared" si="135"/>
        <v>#REF!</v>
      </c>
      <c r="QO197" s="57" t="e">
        <f t="shared" si="136"/>
        <v>#REF!</v>
      </c>
      <c r="QP197" s="57" t="e">
        <f t="shared" si="137"/>
        <v>#REF!</v>
      </c>
    </row>
    <row r="198" spans="1:458" ht="15" customHeight="1">
      <c r="A198" s="94" t="s">
        <v>798</v>
      </c>
      <c r="B198" s="94" t="s">
        <v>87</v>
      </c>
      <c r="C198" s="94" t="s">
        <v>1553</v>
      </c>
      <c r="D198" s="2" t="s">
        <v>108</v>
      </c>
      <c r="E198" s="173" t="s">
        <v>304</v>
      </c>
      <c r="F198" s="2" t="s">
        <v>304</v>
      </c>
      <c r="G198" s="2" t="s">
        <v>304</v>
      </c>
      <c r="H198" s="2" t="s">
        <v>1557</v>
      </c>
      <c r="I198" s="188" t="s">
        <v>28</v>
      </c>
      <c r="J198" s="2" t="s">
        <v>367</v>
      </c>
      <c r="K198" s="94" t="s">
        <v>41</v>
      </c>
      <c r="L198" s="94" t="s">
        <v>1137</v>
      </c>
      <c r="M198" s="2" t="s">
        <v>364</v>
      </c>
      <c r="N198" s="64"/>
      <c r="O198" s="64"/>
      <c r="P198" s="65"/>
      <c r="Q198" s="2"/>
      <c r="R198" s="63"/>
      <c r="S198" s="63"/>
      <c r="T198" s="94" t="s">
        <v>1282</v>
      </c>
      <c r="U198" s="63" t="s">
        <v>14</v>
      </c>
      <c r="V198" s="63"/>
      <c r="W198" s="63"/>
      <c r="X198" s="94"/>
      <c r="Y198" s="63" t="s">
        <v>235</v>
      </c>
      <c r="Z198" s="94" t="s">
        <v>261</v>
      </c>
      <c r="AA198" s="69" t="s">
        <v>559</v>
      </c>
      <c r="AB198" s="64"/>
      <c r="AC198" s="64"/>
      <c r="AD198" s="63"/>
      <c r="AE198" s="63"/>
      <c r="AF198" s="63" t="s">
        <v>119</v>
      </c>
      <c r="AG198" s="2"/>
      <c r="AH198" s="2"/>
      <c r="AI198" s="2"/>
      <c r="AJ198" s="63" t="s">
        <v>120</v>
      </c>
      <c r="AK198" s="66"/>
      <c r="AL198" s="67"/>
      <c r="AM198" s="67"/>
      <c r="AN198" s="67"/>
      <c r="AO198" s="67"/>
      <c r="AP198" s="67">
        <v>1</v>
      </c>
      <c r="AQ198" s="33"/>
      <c r="AR198" s="37">
        <v>0.5</v>
      </c>
      <c r="AS198" s="67">
        <v>0.5</v>
      </c>
      <c r="AT198" s="67">
        <v>0.5</v>
      </c>
      <c r="AU198" s="67">
        <v>0.5</v>
      </c>
      <c r="AV198" s="67">
        <v>0.5</v>
      </c>
      <c r="AW198" s="33">
        <v>0.5</v>
      </c>
      <c r="AX198" s="193"/>
      <c r="AY198" s="36">
        <v>0</v>
      </c>
      <c r="AZ198" s="36">
        <v>0</v>
      </c>
      <c r="BA198" s="97">
        <v>0</v>
      </c>
      <c r="BB198" s="97">
        <v>0</v>
      </c>
      <c r="BC198" s="97">
        <v>0</v>
      </c>
      <c r="BD198" s="97">
        <v>0</v>
      </c>
      <c r="BE198" s="133">
        <v>0</v>
      </c>
      <c r="BF198" s="133">
        <v>0</v>
      </c>
      <c r="BG198" s="133">
        <v>0</v>
      </c>
      <c r="BH198" s="133">
        <v>0</v>
      </c>
      <c r="BI198" s="133">
        <v>0</v>
      </c>
      <c r="BJ198" s="133">
        <v>0</v>
      </c>
      <c r="BK198" s="133">
        <v>0</v>
      </c>
      <c r="BL198" s="133">
        <v>0</v>
      </c>
      <c r="BM198" s="96">
        <v>0</v>
      </c>
      <c r="BN198" s="96">
        <v>0</v>
      </c>
      <c r="BO198" s="96">
        <v>0</v>
      </c>
      <c r="BP198" s="96">
        <v>0</v>
      </c>
      <c r="BQ198" s="96">
        <v>0</v>
      </c>
      <c r="BR198" s="96">
        <v>0</v>
      </c>
      <c r="BS198" s="96">
        <v>0</v>
      </c>
      <c r="BT198" s="96">
        <v>0</v>
      </c>
      <c r="BU198" s="96">
        <v>0</v>
      </c>
      <c r="BV198" s="96">
        <v>0</v>
      </c>
      <c r="BW198" s="96">
        <v>0</v>
      </c>
      <c r="BX198" s="96">
        <v>0</v>
      </c>
      <c r="BY198" s="96">
        <v>0</v>
      </c>
      <c r="BZ198" s="96">
        <v>0</v>
      </c>
      <c r="CA198" s="96">
        <v>0</v>
      </c>
      <c r="CB198" s="96">
        <v>0</v>
      </c>
      <c r="CC198" s="96">
        <v>0</v>
      </c>
      <c r="CD198" s="96">
        <v>0</v>
      </c>
      <c r="CE198" s="96">
        <v>0</v>
      </c>
      <c r="CF198" s="96">
        <v>0</v>
      </c>
      <c r="CG198" s="96">
        <v>0</v>
      </c>
      <c r="CH198" s="96">
        <v>0</v>
      </c>
      <c r="CI198" s="96">
        <v>0</v>
      </c>
      <c r="CJ198" s="96">
        <v>0</v>
      </c>
      <c r="CK198" s="95">
        <f>SUM(Tabelle2[[#This Row],[Jan 22 CF]:[Mar 22 CF]])</f>
        <v>0</v>
      </c>
      <c r="CL198" s="95">
        <f>SUM(Tabelle2[[#This Row],[Apr 22 CF]:[Jun 22 CF]])</f>
        <v>0</v>
      </c>
      <c r="CM198" s="95">
        <f>SUM(Tabelle2[[#This Row],[Jul 22 CF]:[Sep 22 CF]])</f>
        <v>0</v>
      </c>
      <c r="CN198" s="95">
        <f>SUM(Tabelle2[[#This Row],[Oct 22 CF]:[Dec 22 CF]])</f>
        <v>0</v>
      </c>
      <c r="CO198" s="95">
        <f>SUM(Tabelle2[[#This Row],[Jan 23 CF]:[Mar 23 CF]])</f>
        <v>0</v>
      </c>
      <c r="CP198" s="95">
        <f>SUM(Tabelle2[[#This Row],[Apr 23 CF]:[Jun 23 CF]])</f>
        <v>0</v>
      </c>
      <c r="CQ198" s="95">
        <f>SUM(Tabelle2[[#This Row],[Jul 23 CF]:[Sep 23 CF]])</f>
        <v>0</v>
      </c>
      <c r="CR198" s="95">
        <f>SUM(Tabelle2[[#This Row],[Oct 23 CF]:[Dec 23 CF]])</f>
        <v>0</v>
      </c>
      <c r="CS198" s="95">
        <f>SUM(Tabelle2[[#This Row],[Jan 24 CF]:[Mar 24 CF]])</f>
        <v>0</v>
      </c>
      <c r="CT198" s="95">
        <f>SUM(Tabelle2[[#This Row],[Apr 24 CF]:[Jun 24 CF]])</f>
        <v>0</v>
      </c>
      <c r="CU198" s="95">
        <f>SUM(Tabelle2[[#This Row],[Jul 24 CF]:[Sep 24 CF]])</f>
        <v>0</v>
      </c>
      <c r="CV198" s="95">
        <f>SUM(Tabelle2[[#This Row],[Oct 24 CF]:[Dec 24 CF]])</f>
        <v>0</v>
      </c>
      <c r="CW198" s="98">
        <v>0</v>
      </c>
      <c r="CX198" s="275">
        <v>0</v>
      </c>
      <c r="CY198" s="98">
        <v>0</v>
      </c>
      <c r="CZ198" s="52">
        <v>0</v>
      </c>
      <c r="DA198" s="52">
        <f>SUM(Tabelle2[[#This Row],[Jan 22 CF]:[Dec 22 CF]])</f>
        <v>0</v>
      </c>
      <c r="DB198" s="98">
        <f>SUM(Tabelle2[[#This Row],[Jan 23 CF]:[Dec 23 CF]])</f>
        <v>0</v>
      </c>
      <c r="DC198" s="98">
        <f>SUM(Tabelle2[[#This Row],[Jan 24 CF]:[Dec 24 CF]])</f>
        <v>0</v>
      </c>
      <c r="DD198" s="98">
        <v>0</v>
      </c>
      <c r="DE198" s="98">
        <v>0</v>
      </c>
      <c r="DF198" s="98">
        <v>0</v>
      </c>
      <c r="DG198" s="98">
        <v>0</v>
      </c>
      <c r="DH198" s="98">
        <v>0</v>
      </c>
      <c r="DI198" s="98">
        <v>0</v>
      </c>
      <c r="DJ198" s="98">
        <v>0</v>
      </c>
      <c r="DK198" s="98">
        <v>0</v>
      </c>
      <c r="DL198" s="98">
        <v>0</v>
      </c>
      <c r="DM198" s="98">
        <v>0</v>
      </c>
      <c r="DN198" s="95"/>
      <c r="DO198" s="95"/>
      <c r="DP198" s="226">
        <v>0.95</v>
      </c>
      <c r="DQ198" s="226">
        <v>0.92500000000000004</v>
      </c>
      <c r="DR198" s="226">
        <v>0.8</v>
      </c>
      <c r="DS198" s="226">
        <v>0.85</v>
      </c>
      <c r="DT198" s="226">
        <v>0.9</v>
      </c>
      <c r="DU198" s="226">
        <v>0.9</v>
      </c>
      <c r="DV198" s="226">
        <v>0.9</v>
      </c>
      <c r="DW198" s="226">
        <v>0.9</v>
      </c>
      <c r="DX198" s="226">
        <v>0.9</v>
      </c>
      <c r="DY198" s="226">
        <v>0.9</v>
      </c>
      <c r="DZ198" s="226">
        <v>0.9</v>
      </c>
      <c r="EA198" s="226">
        <v>0.88</v>
      </c>
      <c r="EB198" s="226">
        <v>0.9</v>
      </c>
      <c r="EC198" s="226">
        <v>0.93</v>
      </c>
      <c r="ED198" s="226">
        <v>0.93</v>
      </c>
      <c r="EE198" s="226">
        <v>0.9</v>
      </c>
      <c r="EF198" s="316">
        <v>0.9</v>
      </c>
      <c r="EG198" s="316">
        <v>0.9</v>
      </c>
      <c r="EH198" s="316">
        <v>0.9</v>
      </c>
      <c r="EI198" s="226">
        <v>0.95</v>
      </c>
      <c r="EJ198" s="226">
        <v>0.95</v>
      </c>
      <c r="EK198" s="226">
        <v>0.95</v>
      </c>
      <c r="EL198" s="226">
        <v>0.97499999999999998</v>
      </c>
      <c r="EM198" s="226">
        <v>0.95</v>
      </c>
      <c r="EN198" s="226">
        <v>0.9</v>
      </c>
      <c r="EO198" s="226">
        <v>0.9</v>
      </c>
      <c r="EP198" s="226">
        <v>0.9</v>
      </c>
      <c r="EQ198" s="226">
        <v>0.9</v>
      </c>
      <c r="ER198" s="226">
        <v>0.9</v>
      </c>
      <c r="ES198" s="226">
        <v>0.9</v>
      </c>
      <c r="ET198" s="226">
        <v>0.9</v>
      </c>
      <c r="EU198" s="226">
        <v>0.9</v>
      </c>
      <c r="EV198" s="226">
        <v>0.9</v>
      </c>
      <c r="EW198" s="226">
        <v>0.9</v>
      </c>
      <c r="EX198" s="226">
        <v>0.9</v>
      </c>
      <c r="EY198" s="226">
        <v>0.9</v>
      </c>
      <c r="EZ198" s="316">
        <v>0.9</v>
      </c>
      <c r="FA198" s="226">
        <v>0.9</v>
      </c>
      <c r="FB198" s="226">
        <v>0.85</v>
      </c>
      <c r="FC198" s="226">
        <v>0.85</v>
      </c>
      <c r="FD198" s="226">
        <v>0.85</v>
      </c>
      <c r="FE198" s="226">
        <v>0.85</v>
      </c>
      <c r="FF198" s="226">
        <v>0.85</v>
      </c>
      <c r="FG198" s="226">
        <v>0.85</v>
      </c>
      <c r="FH198" s="226">
        <v>0.85</v>
      </c>
      <c r="FI198" s="226">
        <v>0.85</v>
      </c>
      <c r="FJ198" s="226">
        <v>0.85</v>
      </c>
      <c r="FK198" s="226">
        <v>0.85</v>
      </c>
      <c r="FL198" s="226">
        <v>0.85</v>
      </c>
      <c r="FM198" s="195">
        <f t="shared" si="158"/>
        <v>0</v>
      </c>
      <c r="FN198" s="195">
        <f t="shared" si="159"/>
        <v>0</v>
      </c>
      <c r="FO198" s="195">
        <f t="shared" si="160"/>
        <v>0</v>
      </c>
      <c r="FP198" s="195">
        <f t="shared" si="161"/>
        <v>0</v>
      </c>
      <c r="FQ198" s="195">
        <f t="shared" si="162"/>
        <v>0</v>
      </c>
      <c r="FR198" s="195">
        <f t="shared" si="163"/>
        <v>0</v>
      </c>
      <c r="FS198" s="195">
        <f t="shared" si="164"/>
        <v>0</v>
      </c>
      <c r="FT198" s="95">
        <f t="shared" si="165"/>
        <v>0</v>
      </c>
      <c r="FU198" s="95">
        <f t="shared" si="166"/>
        <v>0</v>
      </c>
      <c r="FV198" s="95">
        <f t="shared" si="167"/>
        <v>0</v>
      </c>
      <c r="FW198" s="95">
        <f t="shared" si="168"/>
        <v>0</v>
      </c>
      <c r="FX198" s="95">
        <f t="shared" si="169"/>
        <v>0</v>
      </c>
      <c r="FY198" s="95">
        <f t="shared" si="170"/>
        <v>0</v>
      </c>
      <c r="FZ198" s="95">
        <f t="shared" si="171"/>
        <v>0</v>
      </c>
      <c r="GA198" s="95">
        <f t="shared" si="151"/>
        <v>0</v>
      </c>
      <c r="GB198" s="95">
        <f t="shared" si="152"/>
        <v>0</v>
      </c>
      <c r="GC198" s="95">
        <f t="shared" si="153"/>
        <v>0</v>
      </c>
      <c r="GD198" s="95">
        <f t="shared" si="154"/>
        <v>0</v>
      </c>
      <c r="GE198" s="95">
        <f t="shared" si="155"/>
        <v>0</v>
      </c>
      <c r="GF198" s="95">
        <f t="shared" si="156"/>
        <v>0</v>
      </c>
      <c r="GG198" s="95">
        <f t="shared" si="157"/>
        <v>0</v>
      </c>
      <c r="GH198" s="95">
        <f t="shared" si="172"/>
        <v>0</v>
      </c>
      <c r="GI198" s="95">
        <f>BW198*Tabelle2[[#This Row],[Nov 2023 AF]]</f>
        <v>0</v>
      </c>
      <c r="GJ198" s="95">
        <f>BX198*Tabelle2[[#This Row],[Dec 2023 AF]]</f>
        <v>0</v>
      </c>
      <c r="GK198" s="95">
        <f>BY198*Tabelle2[[#This Row],[Jan 2024 AF]]</f>
        <v>0</v>
      </c>
      <c r="GL198" s="95">
        <f>BZ198*Tabelle2[[#This Row],[Feb 2024 AF]]</f>
        <v>0</v>
      </c>
      <c r="GM198" s="95">
        <f>CA198*Tabelle2[[#This Row],[Mar 2024 AF]]</f>
        <v>0</v>
      </c>
      <c r="GN198" s="95">
        <f>CB198*Tabelle2[[#This Row],[Apr 2024 AF]]</f>
        <v>0</v>
      </c>
      <c r="GO198" s="95">
        <f>CC198*Tabelle2[[#This Row],[May 2024 AF]]</f>
        <v>0</v>
      </c>
      <c r="GP198" s="95">
        <f>CD198*Tabelle2[[#This Row],[Jun 2024 AF]]</f>
        <v>0</v>
      </c>
      <c r="GQ198" s="95">
        <f>CE198*Tabelle2[[#This Row],[Jul 2024 AF]]</f>
        <v>0</v>
      </c>
      <c r="GR198" s="95">
        <f>CF198*Tabelle2[[#This Row],[Aug 2024 AF]]</f>
        <v>0</v>
      </c>
      <c r="GS198" s="95">
        <f>CG198*Tabelle2[[#This Row],[Sep 2024 AF]]</f>
        <v>0</v>
      </c>
      <c r="GT198" s="95">
        <f>CH198*Tabelle2[[#This Row],[Oct 2024 AF]]</f>
        <v>0</v>
      </c>
      <c r="GU198" s="95">
        <f>CI198*Tabelle2[[#This Row],[Nov 2024 AF]]</f>
        <v>0</v>
      </c>
      <c r="GV198" s="95">
        <f>CJ198*Tabelle2[[#This Row],[Dec 2024 AF]]</f>
        <v>0</v>
      </c>
      <c r="GW198" s="95">
        <f>SUM(Tabelle2[[#This Row],[Jan 22 NF]:[Mar 22 NF]])</f>
        <v>0</v>
      </c>
      <c r="GX198" s="95">
        <f>SUM(Tabelle2[[#This Row],[Apr 22 NF]:[Jun 22 NF]])</f>
        <v>0</v>
      </c>
      <c r="GY198" s="95">
        <f>SUM(Tabelle2[[#This Row],[Jul 22 NF]:[Sep 22 NF]])</f>
        <v>0</v>
      </c>
      <c r="GZ198" s="95">
        <f>SUM(Tabelle2[[#This Row],[Oct 22 NF]:[Dec 22 NF]])</f>
        <v>0</v>
      </c>
      <c r="HA198" s="98">
        <f>SUM(Tabelle2[[#This Row],[Jan 23 NF]:[Mar 23 NF]])</f>
        <v>0</v>
      </c>
      <c r="HB198" s="98">
        <f>SUM(Tabelle2[[#This Row],[Apr 23 NF]:[Jun 23 NF]])</f>
        <v>0</v>
      </c>
      <c r="HC198" s="98">
        <f>SUM(Tabelle2[[#This Row],[Jul 23 NF]:[Sep 23 NF]])</f>
        <v>0</v>
      </c>
      <c r="HD198" s="98">
        <f>SUM(Tabelle2[[#This Row],[Oct 23 NF]:[Dec 23 NF]])</f>
        <v>0</v>
      </c>
      <c r="HE198" s="95">
        <f>SUM(Tabelle2[[#This Row],[Jan 24 NF]:[Mar 24 NF]])</f>
        <v>0</v>
      </c>
      <c r="HF198" s="98">
        <f>SUM(Tabelle2[[#This Row],[Apr 24 NF]:[Jun 24 NF]])</f>
        <v>0</v>
      </c>
      <c r="HG198" s="98">
        <f>SUM(Tabelle2[[#This Row],[Jul 24 NF]:[Sep 24 NF]])</f>
        <v>0</v>
      </c>
      <c r="HH198" s="98">
        <f>SUM(Tabelle2[[#This Row],[Oct 24 NF]:[Dec 24 NF]])</f>
        <v>0</v>
      </c>
      <c r="HI198" s="95">
        <v>0</v>
      </c>
      <c r="HJ198" s="95">
        <v>0</v>
      </c>
      <c r="HK198" s="95">
        <v>0</v>
      </c>
      <c r="HL198" s="95">
        <v>0</v>
      </c>
      <c r="HM198" s="95">
        <v>0</v>
      </c>
      <c r="HN198" s="95">
        <v>0</v>
      </c>
      <c r="HO198" s="95">
        <v>0</v>
      </c>
      <c r="HP198" s="95">
        <v>0</v>
      </c>
      <c r="HQ198" s="95">
        <v>0</v>
      </c>
      <c r="HR198" s="95">
        <v>0</v>
      </c>
      <c r="HS198" s="95">
        <v>0</v>
      </c>
      <c r="HT198" s="95">
        <v>0</v>
      </c>
      <c r="HU198" s="95">
        <v>0</v>
      </c>
      <c r="HV198" s="98">
        <v>0</v>
      </c>
      <c r="HW198" s="98">
        <v>0</v>
      </c>
      <c r="HX198" s="98">
        <v>0</v>
      </c>
      <c r="HY198" s="98">
        <v>0</v>
      </c>
      <c r="HZ198" s="98">
        <f>SUM(Tabelle2[[#This Row],[Jan 22 NF]:[Dec 22 NF]])</f>
        <v>0</v>
      </c>
      <c r="IA198" s="98">
        <f>SUM(Tabelle2[[#This Row],[Jan 23 NF]:[Dec 23 NF]])</f>
        <v>0</v>
      </c>
      <c r="IB198" s="98">
        <f>SUM(Tabelle2[[#This Row],[Jan 24 NF]:[Dec 24 NF]])</f>
        <v>0</v>
      </c>
      <c r="IC198" s="98">
        <f>IFERROR(Tabelle2[[#This Row],[2025 CF]]*Tabelle2[[#This Row],[2025 AF]],0)</f>
        <v>0</v>
      </c>
      <c r="ID198" s="98">
        <f>IFERROR(Tabelle2[[#This Row],[2026 CF]]*Tabelle2[[#This Row],[2026 AF]],0)</f>
        <v>0</v>
      </c>
      <c r="IE198" s="98">
        <f>IFERROR(Tabelle2[[#This Row],[2027 CF]]*Tabelle2[[#This Row],[2027 AF]],0)</f>
        <v>0</v>
      </c>
      <c r="IF198" s="98">
        <f>IFERROR(Tabelle2[[#This Row],[2028 CF]]*Tabelle2[[#This Row],[2028 AF]],0)</f>
        <v>0</v>
      </c>
      <c r="IG198" s="98">
        <f>IFERROR(Tabelle2[[#This Row],[2029 CF]]*Tabelle2[[#This Row],[2029 AF]],0)</f>
        <v>0</v>
      </c>
      <c r="IH198" s="98">
        <f>IFERROR(Tabelle2[[#This Row],[2030 CF]]*Tabelle2[[#This Row],[2030 AF]],0)</f>
        <v>0</v>
      </c>
      <c r="II198" s="98">
        <f>IFERROR(Tabelle2[[#This Row],[2031 CF]]*Tabelle2[[#This Row],[2031 AF]],0)</f>
        <v>0</v>
      </c>
      <c r="IJ198" s="98">
        <f>IFERROR(Tabelle2[[#This Row],[2032 CF]]*Tabelle2[[#This Row],[2032 AF]],0)</f>
        <v>0</v>
      </c>
      <c r="IK198" s="98">
        <f>IFERROR(Tabelle2[[#This Row],[2033 CF]]*Tabelle2[[#This Row],[2033 AF]],0)</f>
        <v>0</v>
      </c>
      <c r="IL198" s="98">
        <f>IFERROR(Tabelle2[[#This Row],[2034 CF]]*Tabelle2[[#This Row],[2034 AF]],0)</f>
        <v>0</v>
      </c>
      <c r="IM198" s="98">
        <f>IFERROR(Tabelle2[[#This Row],[2035 CF]]*Tabelle2[[#This Row],[2035 AF]],0)</f>
        <v>0</v>
      </c>
      <c r="IN198" s="51">
        <v>0</v>
      </c>
      <c r="IO198" s="51">
        <v>0</v>
      </c>
      <c r="IP198" s="51">
        <v>0</v>
      </c>
      <c r="IQ198" s="51">
        <v>0</v>
      </c>
      <c r="IR198" s="51">
        <v>0</v>
      </c>
      <c r="IS198" s="51">
        <v>0</v>
      </c>
      <c r="IT198" s="51">
        <v>0</v>
      </c>
      <c r="IU198" s="51">
        <v>0</v>
      </c>
      <c r="IV198" s="51">
        <v>0</v>
      </c>
      <c r="IW198" s="51">
        <v>0</v>
      </c>
      <c r="IX198" s="51">
        <v>0</v>
      </c>
      <c r="IY198" s="51">
        <v>0</v>
      </c>
      <c r="IZ198" s="199">
        <v>0</v>
      </c>
      <c r="JA198" s="199">
        <v>0</v>
      </c>
      <c r="JB198" s="199">
        <v>0</v>
      </c>
      <c r="JC198" s="199">
        <v>0</v>
      </c>
      <c r="JD198" s="199">
        <v>0</v>
      </c>
      <c r="JE198" s="196">
        <v>0</v>
      </c>
      <c r="JF198" s="196">
        <v>0</v>
      </c>
      <c r="JG198" s="196">
        <v>0</v>
      </c>
      <c r="JH198" s="196">
        <v>0</v>
      </c>
      <c r="JI198" s="196">
        <v>0</v>
      </c>
      <c r="JJ198" s="196">
        <v>0</v>
      </c>
      <c r="JK198" s="196">
        <v>0</v>
      </c>
      <c r="JL198" s="196">
        <v>0</v>
      </c>
      <c r="JM198" s="196">
        <v>0</v>
      </c>
      <c r="JN198" s="196">
        <v>0</v>
      </c>
      <c r="JO198" s="196">
        <v>0</v>
      </c>
      <c r="JP198" s="196">
        <v>0</v>
      </c>
      <c r="JQ198" s="196">
        <f>SUM(Tabelle2[[#This Row],[Jan-23B]:[Mar-23B]])</f>
        <v>0</v>
      </c>
      <c r="JR198" s="196">
        <f>SUM(Tabelle2[[#This Row],[Apr-23B]:[Jun-23B]])</f>
        <v>0</v>
      </c>
      <c r="JS198" s="196">
        <f>SUM(Tabelle2[[#This Row],[Jul-23B]:[Sep-23B]])</f>
        <v>0</v>
      </c>
      <c r="JT198" s="196">
        <f>SUM(Tabelle2[[#This Row],[Oct-23B]:[Dec-23B]])</f>
        <v>0</v>
      </c>
      <c r="JU198" s="196">
        <f>SUM(Tabelle2[[#This Row],[1Q23 B1]:[4Q23 B]])</f>
        <v>0</v>
      </c>
      <c r="JV198" s="196">
        <v>0</v>
      </c>
      <c r="JW198" s="196">
        <v>0</v>
      </c>
      <c r="JX198" s="196">
        <v>0</v>
      </c>
      <c r="JY198" s="196">
        <v>0</v>
      </c>
      <c r="JZ198" s="196">
        <v>0</v>
      </c>
      <c r="KA198" s="196">
        <v>0</v>
      </c>
      <c r="KB198" s="196">
        <v>0</v>
      </c>
      <c r="KC198" s="196">
        <v>0</v>
      </c>
      <c r="KD198" s="196">
        <v>0</v>
      </c>
      <c r="KE198" s="196">
        <v>0</v>
      </c>
      <c r="KF198" s="196" t="str">
        <f>IF(SUM(Tabelle2[[#This Row],[2018 NF]:[2028 NF]],Tabelle2[[#This Row],[2023 B]])&gt;0,"yes","no")</f>
        <v>no</v>
      </c>
      <c r="KG198" s="196">
        <f>IFERROR(INDEX(Tabelle2[[#Headers],[2005 NF]:[2034 NF]],MATCH(TRUE,INDEX(Tabelle2[[#This Row],[2005 NF]:[2034 NF]]&gt;1000,),0)),0)</f>
        <v>0</v>
      </c>
      <c r="KH198" s="196">
        <f>IFERROR(LOOKUP(2,1/(Tabelle2[[#This Row],[2005 NF]:[2035 NF]]&gt;1000),Tabelle2[[#Headers],[2005 NF]:[2035 NF]]),0)</f>
        <v>0</v>
      </c>
      <c r="KI198" s="196">
        <f>SUM(Tabelle2[[#This Row],[Jan 23 NF]:[Mar 23 NF]])</f>
        <v>0</v>
      </c>
      <c r="KJ198" s="196">
        <f>SUM(Tabelle2[[#This Row],[Jan-23B]:[Mar-23B]])</f>
        <v>0</v>
      </c>
      <c r="KK198" s="52">
        <v>0</v>
      </c>
      <c r="KL198" s="52">
        <v>0</v>
      </c>
      <c r="KM198" s="52">
        <v>0</v>
      </c>
      <c r="KN198" s="52">
        <v>0</v>
      </c>
      <c r="KO198" s="52">
        <v>0</v>
      </c>
      <c r="KP198" s="52">
        <v>0</v>
      </c>
      <c r="KQ198" s="52">
        <v>0</v>
      </c>
      <c r="KR198" s="52">
        <v>0</v>
      </c>
      <c r="KS198" s="52">
        <v>0</v>
      </c>
      <c r="KT198" s="52">
        <v>0</v>
      </c>
      <c r="KU198" s="52">
        <v>0</v>
      </c>
      <c r="KV198" s="52">
        <v>0</v>
      </c>
      <c r="KW198" s="52">
        <v>0</v>
      </c>
      <c r="KX198" s="52">
        <v>0</v>
      </c>
      <c r="KY198" s="52">
        <v>0</v>
      </c>
      <c r="KZ198" s="52">
        <v>0</v>
      </c>
      <c r="LA198" s="52" t="e">
        <f>$AV198*2.204623/#REF!*$AP198*Tabelle2[[#This Row],[May 23 NF]]</f>
        <v>#REF!</v>
      </c>
      <c r="LB198" s="52" t="e">
        <f>$AV198*2.204623/#REF!*$AP198*Tabelle2[[#This Row],[Jun 23 NF]]</f>
        <v>#REF!</v>
      </c>
      <c r="LC198" s="52" t="e">
        <f>$AV198*2.204623/#REF!*$AP198*Tabelle2[[#This Row],[Jul 23 NF]]</f>
        <v>#REF!</v>
      </c>
      <c r="LD198" s="52" t="e">
        <f>$AV198*2.204623/#REF!*$AP198*Tabelle2[[#This Row],[Aug 23 NF]]</f>
        <v>#REF!</v>
      </c>
      <c r="LE198" s="52" t="e">
        <f>$AV198*2.204623/#REF!*$AP198*Tabelle2[[#This Row],[Sep 23 NF]]</f>
        <v>#REF!</v>
      </c>
      <c r="LF198" s="52" t="e">
        <f>$AV198*2.204623/#REF!*$AP198*Tabelle2[[#This Row],[Oct 23 NF]]</f>
        <v>#REF!</v>
      </c>
      <c r="LG198" s="52" t="e">
        <f>$AV198*2.204623/#REF!*$AP198*Tabelle2[[#This Row],[Nov 23 NF]]</f>
        <v>#REF!</v>
      </c>
      <c r="LH198" s="52" t="e">
        <f>$AV198*2.204623/#REF!*$AP198*Tabelle2[[#This Row],[Dec 23 NF]]</f>
        <v>#REF!</v>
      </c>
      <c r="LI198" s="52" t="e">
        <f>$AV198*2.204623/#REF!*$AP198*Tabelle2[[#This Row],[Jan 24 NF]]</f>
        <v>#REF!</v>
      </c>
      <c r="LJ198" s="52" t="e">
        <f>$AV198*2.204623/#REF!*$AP198*Tabelle2[[#This Row],[Feb 24 NF]]</f>
        <v>#REF!</v>
      </c>
      <c r="LK198" s="52" t="e">
        <f>$AV198*2.204623/#REF!*$AP198*Tabelle2[[#This Row],[Mar 24 NF]]</f>
        <v>#REF!</v>
      </c>
      <c r="LL198" s="52" t="e">
        <f>$AV198*2.204623/#REF!*$AP198*Tabelle2[[#This Row],[Apr 24 NF]]</f>
        <v>#REF!</v>
      </c>
      <c r="LM198" s="52" t="e">
        <f>$AV198*2.204623/#REF!*$AP198*Tabelle2[[#This Row],[May 24 NF]]</f>
        <v>#REF!</v>
      </c>
      <c r="LN198" s="52" t="e">
        <f>$AV198*2.204623/#REF!*$AP198*Tabelle2[[#This Row],[Jun 24 NF]]</f>
        <v>#REF!</v>
      </c>
      <c r="LO198" s="52" t="e">
        <f>$AV198*2.204623/#REF!*$AP198*Tabelle2[[#This Row],[Jul 24 NF]]</f>
        <v>#REF!</v>
      </c>
      <c r="LP198" s="52" t="e">
        <f>$AV198*2.204623/#REF!*$AP198*Tabelle2[[#This Row],[Aug 24 NF]]</f>
        <v>#REF!</v>
      </c>
      <c r="LQ198" s="52" t="e">
        <f>$AV198*2.204623/#REF!*$AP198*Tabelle2[[#This Row],[Sep 24 NF]]</f>
        <v>#REF!</v>
      </c>
      <c r="LR198" s="52" t="e">
        <f>$AV198*2.204623/#REF!*$AP198*Tabelle2[[#This Row],[Oct 24 NF]]</f>
        <v>#REF!</v>
      </c>
      <c r="LS198" s="52" t="e">
        <f>$AV198*2.204623/#REF!*$AP198*Tabelle2[[#This Row],[Nov 24 NF]]</f>
        <v>#REF!</v>
      </c>
      <c r="LT198" s="52" t="e">
        <f>$AV198*2.204623/#REF!*$AP198*Tabelle2[[#This Row],[Dec 24 NF]]</f>
        <v>#REF!</v>
      </c>
      <c r="LU198" s="198">
        <f>SUM(Tabelle2[[#This Row],[Jan 22 EV]:[Mar 22 EV]])</f>
        <v>0</v>
      </c>
      <c r="LV198" s="198">
        <f>SUM(Tabelle2[[#This Row],[Apr 22 EV]:[Jun 22 EV]])</f>
        <v>0</v>
      </c>
      <c r="LW198" s="198">
        <f>SUM(Tabelle2[[#This Row],[Jul 22 EV]:[Sep 22 EV]])</f>
        <v>0</v>
      </c>
      <c r="LX198" s="198">
        <f>SUM(Tabelle2[[#This Row],[Oct 22 EV]:[Dec 22 EV]])</f>
        <v>0</v>
      </c>
      <c r="LY198" s="198">
        <f>SUM(Tabelle2[[#This Row],[Jan 23 EV]:[Mar 23 EV]])</f>
        <v>0</v>
      </c>
      <c r="LZ198" s="198" t="e">
        <f>SUM(Tabelle2[[#This Row],[Apr 23 EV]:[Jun 23 EV]])</f>
        <v>#REF!</v>
      </c>
      <c r="MA198" s="198" t="e">
        <f>SUM(Tabelle2[[#This Row],[Jul 23 EV]:[Sep 23 EV]])</f>
        <v>#REF!</v>
      </c>
      <c r="MB198" s="198" t="e">
        <f>SUM(Tabelle2[[#This Row],[Oct 23 EV]:[Dec 23 EV]])</f>
        <v>#REF!</v>
      </c>
      <c r="MC198" s="198" t="e">
        <f>SUM(Tabelle2[[#This Row],[Jan 24 EV]:[Mar 24 EV]])</f>
        <v>#REF!</v>
      </c>
      <c r="MD198" s="198" t="e">
        <f>SUM(Tabelle2[[#This Row],[Apr 24 EV]:[Jun 24 EV]])</f>
        <v>#REF!</v>
      </c>
      <c r="ME198" s="198" t="e">
        <f>SUM(Tabelle2[[#This Row],[Jul 24 EV]:[Sep 24 EV]])</f>
        <v>#REF!</v>
      </c>
      <c r="MF198" s="198" t="e">
        <f>SUM(Tabelle2[[#This Row],[Oct 24 EV]:[Dec 24 EV]])</f>
        <v>#REF!</v>
      </c>
      <c r="MG198" s="68">
        <v>0</v>
      </c>
      <c r="MH198" s="68">
        <v>0</v>
      </c>
      <c r="MI198" s="68">
        <v>0</v>
      </c>
      <c r="MJ198" s="68">
        <v>0</v>
      </c>
      <c r="MK198" s="68">
        <v>0</v>
      </c>
      <c r="ML198" s="68">
        <v>0</v>
      </c>
      <c r="MM198" s="68">
        <v>0</v>
      </c>
      <c r="MN198" s="68">
        <v>0</v>
      </c>
      <c r="MO198" s="68">
        <v>0</v>
      </c>
      <c r="MP198" s="98">
        <v>0</v>
      </c>
      <c r="MQ198" s="98" t="e">
        <f>$AS198*2.204623/#REF!*$AP198*HU198</f>
        <v>#REF!</v>
      </c>
      <c r="MR198" s="98" t="e">
        <f>$AT198*2.204623/#REF!*$AP198*HV198</f>
        <v>#REF!</v>
      </c>
      <c r="MS198" s="98">
        <v>0</v>
      </c>
      <c r="MT198" s="98">
        <v>0</v>
      </c>
      <c r="MU198" s="98">
        <v>0</v>
      </c>
      <c r="MV198" s="98">
        <f>SUM(Tabelle2[[#This Row],[Jan 22 EV]:[Dec 22 EV]])</f>
        <v>0</v>
      </c>
      <c r="MW198" s="98" t="e">
        <f>SUM(Tabelle2[[#This Row],[Jan 23 EV]:[Dec 23 EV]])</f>
        <v>#REF!</v>
      </c>
      <c r="MX198" s="98" t="e">
        <f>SUM(Tabelle2[[#This Row],[Jan 24 EV]:[Dec 24 EV]])</f>
        <v>#REF!</v>
      </c>
      <c r="MY198" s="98">
        <f t="shared" si="139"/>
        <v>0</v>
      </c>
      <c r="MZ198" s="98">
        <f t="shared" si="140"/>
        <v>0</v>
      </c>
      <c r="NA198" s="98">
        <f t="shared" si="141"/>
        <v>0</v>
      </c>
      <c r="NB198" s="98">
        <f t="shared" si="142"/>
        <v>0</v>
      </c>
      <c r="NC198" s="52">
        <v>0</v>
      </c>
      <c r="ND198" s="52">
        <v>0</v>
      </c>
      <c r="NE198" s="52">
        <v>0</v>
      </c>
      <c r="NF198" s="52">
        <v>0</v>
      </c>
      <c r="NG198" s="52">
        <v>0</v>
      </c>
      <c r="NH198" s="52">
        <v>0</v>
      </c>
      <c r="NI198" s="52">
        <v>0</v>
      </c>
      <c r="NJ198" s="52">
        <v>0</v>
      </c>
      <c r="NK198" s="52">
        <v>0</v>
      </c>
      <c r="NL198" s="52">
        <v>0</v>
      </c>
      <c r="NM198" s="52">
        <v>0</v>
      </c>
      <c r="NN198" s="52">
        <v>0</v>
      </c>
      <c r="NO198" s="198">
        <f t="shared" si="146"/>
        <v>0</v>
      </c>
      <c r="NP198" s="198">
        <f t="shared" si="147"/>
        <v>0</v>
      </c>
      <c r="NQ198" s="198">
        <f t="shared" si="148"/>
        <v>0</v>
      </c>
      <c r="NR198" s="198">
        <f t="shared" si="149"/>
        <v>0</v>
      </c>
      <c r="NS198" s="198">
        <f t="shared" si="150"/>
        <v>0</v>
      </c>
      <c r="NT198" s="198">
        <v>0</v>
      </c>
      <c r="NU198" s="198">
        <v>0</v>
      </c>
      <c r="NV198" s="198">
        <v>0</v>
      </c>
      <c r="NW198" s="198">
        <v>0</v>
      </c>
      <c r="NX198" s="198">
        <v>0</v>
      </c>
      <c r="NY198" s="198">
        <v>0</v>
      </c>
      <c r="NZ198" s="198">
        <v>0</v>
      </c>
      <c r="OA198" s="198">
        <v>0</v>
      </c>
      <c r="OB198" s="198">
        <v>0</v>
      </c>
      <c r="OC198" s="198">
        <v>0</v>
      </c>
      <c r="OD198" s="198">
        <v>0</v>
      </c>
      <c r="OE198" s="198">
        <v>0</v>
      </c>
      <c r="OF198" s="198">
        <f>SUM(Tabelle2[[#This Row],[Jan 23 B EV]:[Mar 23 B EV]])</f>
        <v>0</v>
      </c>
      <c r="OG198" s="198">
        <f>SUM(Tabelle2[[#This Row],[Apr 23 B EV]:[Jun 23 B EV]])</f>
        <v>0</v>
      </c>
      <c r="OH198" s="198">
        <f>SUM(Tabelle2[[#This Row],[Jul 23 B EV]:[Sep 23 B EV]])</f>
        <v>0</v>
      </c>
      <c r="OI198" s="198">
        <f>SUM(Tabelle2[[#This Row],[Oct 23 B EV]:[Dec 23 B EV]])</f>
        <v>0</v>
      </c>
      <c r="OJ198" s="198">
        <f>SUM(Tabelle2[[#This Row],[Jan 23 B EV]:[Dec 23 B EV]])</f>
        <v>0</v>
      </c>
      <c r="OK198" s="68"/>
      <c r="OL198" s="68"/>
      <c r="OM198" s="43" t="s">
        <v>960</v>
      </c>
      <c r="ON198" s="43" t="s">
        <v>975</v>
      </c>
      <c r="OO198" s="43">
        <v>0</v>
      </c>
      <c r="OP198" s="43">
        <v>0</v>
      </c>
      <c r="OQ198" s="68"/>
      <c r="OR198" s="68"/>
      <c r="OS198" s="68"/>
      <c r="OT198" s="68"/>
      <c r="OU198" s="68"/>
      <c r="OV198" s="68"/>
      <c r="OW198" s="68"/>
      <c r="OX198" s="198">
        <v>0</v>
      </c>
      <c r="OY198" s="198">
        <v>0</v>
      </c>
      <c r="OZ198" s="198">
        <v>0</v>
      </c>
      <c r="PA198" s="198">
        <v>0</v>
      </c>
      <c r="PB198" s="353">
        <v>0</v>
      </c>
      <c r="PC198" s="49" t="s">
        <v>57</v>
      </c>
      <c r="PD198" s="341" t="s">
        <v>100</v>
      </c>
      <c r="PE198" s="3" t="s">
        <v>159</v>
      </c>
      <c r="PF198" s="341" t="s">
        <v>170</v>
      </c>
      <c r="PG198" s="342">
        <v>0</v>
      </c>
      <c r="PH198" s="341">
        <v>0</v>
      </c>
      <c r="PI198" s="30">
        <v>1</v>
      </c>
      <c r="PJ198" s="30" t="s">
        <v>170</v>
      </c>
      <c r="PK198" s="30">
        <v>0</v>
      </c>
      <c r="PL198" s="30"/>
      <c r="PM198" s="334"/>
      <c r="PN198" s="341" t="s">
        <v>980</v>
      </c>
      <c r="PO198" s="334" t="s">
        <v>43</v>
      </c>
      <c r="PP198" s="200">
        <v>1565.1005573122095</v>
      </c>
      <c r="PQ198" s="56">
        <v>1399.8594792216134</v>
      </c>
      <c r="PR198" s="56">
        <v>1505.8500324776508</v>
      </c>
      <c r="PS198" s="56">
        <v>1413.0627359755019</v>
      </c>
      <c r="PT198" s="200">
        <v>1148.5212668120259</v>
      </c>
      <c r="PU198" s="200">
        <v>1207.4862538513455</v>
      </c>
      <c r="PV198" s="200">
        <v>1959.8980263157889</v>
      </c>
      <c r="PW198" s="200">
        <v>1949.0700624881274</v>
      </c>
      <c r="PX198" s="200" t="e">
        <f>IF($PI198=1,SUMIF(#REF!,$PF198,#REF!),SUMIF(#REF!,$PJ198,#REF!))</f>
        <v>#REF!</v>
      </c>
      <c r="PY198" s="200" t="e">
        <f>IF($PI198=1,SUMIF(#REF!,$PF198,#REF!),SUMIF(#REF!,$PJ198,#REF!))</f>
        <v>#REF!</v>
      </c>
      <c r="PZ198" s="200" t="e">
        <f>IF($PI198=1,SUMIF(#REF!,$PF198,#REF!),SUMIF(#REF!,$PJ198,#REF!))</f>
        <v>#REF!</v>
      </c>
      <c r="QA198" s="200" t="e">
        <f>IF($PI198=1,SUMIF(#REF!,$PF198,#REF!),SUMIF(#REF!,$PJ198,#REF!))</f>
        <v>#REF!</v>
      </c>
      <c r="QB198" s="200" t="e">
        <f>IF($PI198=1,SUMIF(#REF!,$PF198,#REF!),SUMIF(#REF!,$PJ198,#REF!))</f>
        <v>#REF!</v>
      </c>
      <c r="QC198" s="200" t="e">
        <f>IF($PI198=1,SUMIF(#REF!,$PF198,#REF!),SUMIF(#REF!,$PJ198,#REF!))</f>
        <v>#REF!</v>
      </c>
      <c r="QD198" s="57">
        <f t="shared" si="143"/>
        <v>0.69992973961080662</v>
      </c>
      <c r="QE198" s="57">
        <f t="shared" si="144"/>
        <v>0.75292501623882535</v>
      </c>
      <c r="QF198" s="57">
        <f t="shared" si="138"/>
        <v>0.70653136798775096</v>
      </c>
      <c r="QG198" s="57">
        <f t="shared" si="145"/>
        <v>0.57426063340601297</v>
      </c>
      <c r="QH198" s="57">
        <f t="shared" si="173"/>
        <v>0.60374312692567278</v>
      </c>
      <c r="QI198" s="57">
        <f t="shared" si="174"/>
        <v>0.97994901315789451</v>
      </c>
      <c r="QJ198" s="57">
        <f>IF(Tabelle2[[#This Row],[Index and Premium Usage]]=1,($AW198*(1+$AZ198))*(PW198*(1+$PG198)+$PH198)/1000,($AW198*(1+$AZ198))*(PW198*(1+$PG198)+$PK198)/1000)</f>
        <v>0.97453503124406371</v>
      </c>
      <c r="QK198" s="57" t="e">
        <f>IF($PI198=1,($AW198*(1+$AY198))*(PX198*(1+$PG198)+$PH198)/1000,($AW198*(1+$AZ198))*(PX198*(1+$PG198)+$PK198+Tabelle2[[#This Row],[Premium VW 2023]])/1000)</f>
        <v>#REF!</v>
      </c>
      <c r="QL198" s="57" t="e">
        <f t="shared" si="133"/>
        <v>#REF!</v>
      </c>
      <c r="QM198" s="57" t="e">
        <f t="shared" si="134"/>
        <v>#REF!</v>
      </c>
      <c r="QN198" s="57" t="e">
        <f t="shared" si="135"/>
        <v>#REF!</v>
      </c>
      <c r="QO198" s="57" t="e">
        <f t="shared" si="136"/>
        <v>#REF!</v>
      </c>
      <c r="QP198" s="57" t="e">
        <f t="shared" si="137"/>
        <v>#REF!</v>
      </c>
    </row>
    <row r="199" spans="1:458" ht="15" customHeight="1">
      <c r="A199" s="94" t="s">
        <v>806</v>
      </c>
      <c r="B199" s="94" t="s">
        <v>87</v>
      </c>
      <c r="C199" s="94" t="s">
        <v>1553</v>
      </c>
      <c r="D199" s="94" t="s">
        <v>108</v>
      </c>
      <c r="E199" s="172" t="s">
        <v>304</v>
      </c>
      <c r="F199" s="94" t="s">
        <v>304</v>
      </c>
      <c r="G199" s="94" t="s">
        <v>304</v>
      </c>
      <c r="H199" s="2" t="s">
        <v>1557</v>
      </c>
      <c r="I199" s="188" t="s">
        <v>1690</v>
      </c>
      <c r="J199" s="94" t="s">
        <v>41</v>
      </c>
      <c r="K199" s="94" t="s">
        <v>41</v>
      </c>
      <c r="L199" s="94" t="s">
        <v>1137</v>
      </c>
      <c r="M199" s="2" t="s">
        <v>681</v>
      </c>
      <c r="N199" s="1" t="s">
        <v>362</v>
      </c>
      <c r="O199" s="1"/>
      <c r="P199" s="17" t="s">
        <v>79</v>
      </c>
      <c r="Q199" s="23" t="s">
        <v>91</v>
      </c>
      <c r="R199" s="94"/>
      <c r="S199" s="94"/>
      <c r="T199" s="94" t="s">
        <v>1282</v>
      </c>
      <c r="U199" s="94" t="s">
        <v>38</v>
      </c>
      <c r="V199" s="94"/>
      <c r="W199" s="94"/>
      <c r="X199" s="94"/>
      <c r="Y199" s="94" t="s">
        <v>66</v>
      </c>
      <c r="Z199" s="94" t="s">
        <v>261</v>
      </c>
      <c r="AA199" s="1">
        <v>9685177110</v>
      </c>
      <c r="AB199" s="1"/>
      <c r="AC199" s="1" t="s">
        <v>1107</v>
      </c>
      <c r="AD199" s="94"/>
      <c r="AE199" s="94"/>
      <c r="AF199" s="94" t="s">
        <v>119</v>
      </c>
      <c r="AG199" s="2"/>
      <c r="AH199" s="2"/>
      <c r="AI199" s="2"/>
      <c r="AJ199" s="2" t="s">
        <v>120</v>
      </c>
      <c r="AK199" s="20"/>
      <c r="AL199" s="24"/>
      <c r="AM199" s="24"/>
      <c r="AN199" s="24"/>
      <c r="AO199" s="24"/>
      <c r="AP199" s="13">
        <v>1</v>
      </c>
      <c r="AQ199" s="129"/>
      <c r="AR199" s="37">
        <v>0.95899999999999996</v>
      </c>
      <c r="AS199" s="73">
        <v>0.95899999999999996</v>
      </c>
      <c r="AT199" s="73">
        <v>0.95899999999999996</v>
      </c>
      <c r="AU199" s="33">
        <v>0.95899999999999996</v>
      </c>
      <c r="AV199" s="33">
        <v>0.95899999999999996</v>
      </c>
      <c r="AW199" s="33">
        <v>0.95899999999999996</v>
      </c>
      <c r="AX199" s="193"/>
      <c r="AY199" s="61">
        <v>0.05</v>
      </c>
      <c r="AZ199" s="61">
        <v>0.05</v>
      </c>
      <c r="BA199" s="97">
        <v>0</v>
      </c>
      <c r="BB199" s="97">
        <v>0</v>
      </c>
      <c r="BC199" s="97">
        <v>0</v>
      </c>
      <c r="BD199" s="97">
        <v>0</v>
      </c>
      <c r="BE199" s="133">
        <v>0</v>
      </c>
      <c r="BF199" s="133">
        <v>0</v>
      </c>
      <c r="BG199" s="133">
        <v>0</v>
      </c>
      <c r="BH199" s="133">
        <v>0</v>
      </c>
      <c r="BI199" s="133">
        <v>0</v>
      </c>
      <c r="BJ199" s="133">
        <v>0</v>
      </c>
      <c r="BK199" s="133">
        <v>0</v>
      </c>
      <c r="BL199" s="133">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5">
        <f>SUM(Tabelle2[[#This Row],[Jan 22 CF]:[Mar 22 CF]])</f>
        <v>0</v>
      </c>
      <c r="CL199" s="95">
        <f>SUM(Tabelle2[[#This Row],[Apr 22 CF]:[Jun 22 CF]])</f>
        <v>0</v>
      </c>
      <c r="CM199" s="95">
        <f>SUM(Tabelle2[[#This Row],[Jul 22 CF]:[Sep 22 CF]])</f>
        <v>0</v>
      </c>
      <c r="CN199" s="95">
        <f>SUM(Tabelle2[[#This Row],[Oct 22 CF]:[Dec 22 CF]])</f>
        <v>0</v>
      </c>
      <c r="CO199" s="95">
        <f>SUM(Tabelle2[[#This Row],[Jan 23 CF]:[Mar 23 CF]])</f>
        <v>0</v>
      </c>
      <c r="CP199" s="95">
        <f>SUM(Tabelle2[[#This Row],[Apr 23 CF]:[Jun 23 CF]])</f>
        <v>0</v>
      </c>
      <c r="CQ199" s="95">
        <f>SUM(Tabelle2[[#This Row],[Jul 23 CF]:[Sep 23 CF]])</f>
        <v>0</v>
      </c>
      <c r="CR199" s="95">
        <f>SUM(Tabelle2[[#This Row],[Oct 23 CF]:[Dec 23 CF]])</f>
        <v>0</v>
      </c>
      <c r="CS199" s="95">
        <f>SUM(Tabelle2[[#This Row],[Jan 24 CF]:[Mar 24 CF]])</f>
        <v>0</v>
      </c>
      <c r="CT199" s="95">
        <f>SUM(Tabelle2[[#This Row],[Apr 24 CF]:[Jun 24 CF]])</f>
        <v>0</v>
      </c>
      <c r="CU199" s="95">
        <f>SUM(Tabelle2[[#This Row],[Jul 24 CF]:[Sep 24 CF]])</f>
        <v>0</v>
      </c>
      <c r="CV199" s="95">
        <f>SUM(Tabelle2[[#This Row],[Oct 24 CF]:[Dec 24 CF]])</f>
        <v>0</v>
      </c>
      <c r="CW199" s="98">
        <v>160648</v>
      </c>
      <c r="CX199" s="275">
        <v>0</v>
      </c>
      <c r="CY199" s="98">
        <v>0</v>
      </c>
      <c r="CZ199" s="52">
        <v>0</v>
      </c>
      <c r="DA199" s="52">
        <f>SUM(Tabelle2[[#This Row],[Jan 22 CF]:[Dec 22 CF]])</f>
        <v>0</v>
      </c>
      <c r="DB199" s="98">
        <f>SUM(Tabelle2[[#This Row],[Jan 23 CF]:[Dec 23 CF]])</f>
        <v>0</v>
      </c>
      <c r="DC199" s="98">
        <f>SUM(Tabelle2[[#This Row],[Jan 24 CF]:[Dec 24 CF]])</f>
        <v>0</v>
      </c>
      <c r="DD199" s="98">
        <v>0</v>
      </c>
      <c r="DE199" s="98">
        <v>0</v>
      </c>
      <c r="DF199" s="98">
        <v>0</v>
      </c>
      <c r="DG199" s="98">
        <v>0</v>
      </c>
      <c r="DH199" s="98">
        <v>0</v>
      </c>
      <c r="DI199" s="98">
        <v>0</v>
      </c>
      <c r="DJ199" s="98">
        <v>0</v>
      </c>
      <c r="DK199" s="98">
        <v>0</v>
      </c>
      <c r="DL199" s="98">
        <v>0</v>
      </c>
      <c r="DM199" s="98">
        <v>0</v>
      </c>
      <c r="DN199" s="95"/>
      <c r="DO199" s="95"/>
      <c r="DP199" s="226">
        <v>0.95</v>
      </c>
      <c r="DQ199" s="226">
        <v>0.92500000000000004</v>
      </c>
      <c r="DR199" s="226">
        <v>0.8</v>
      </c>
      <c r="DS199" s="226">
        <v>0.85</v>
      </c>
      <c r="DT199" s="226">
        <v>0.9</v>
      </c>
      <c r="DU199" s="226">
        <v>0.9</v>
      </c>
      <c r="DV199" s="226">
        <v>0.9</v>
      </c>
      <c r="DW199" s="226">
        <v>0.9</v>
      </c>
      <c r="DX199" s="226">
        <v>0.9</v>
      </c>
      <c r="DY199" s="226">
        <v>0.9</v>
      </c>
      <c r="DZ199" s="226">
        <v>0.9</v>
      </c>
      <c r="EA199" s="226">
        <v>0.88</v>
      </c>
      <c r="EB199" s="226">
        <v>0.9</v>
      </c>
      <c r="EC199" s="226">
        <v>0.93</v>
      </c>
      <c r="ED199" s="226">
        <v>0.93</v>
      </c>
      <c r="EE199" s="226">
        <v>0.9</v>
      </c>
      <c r="EF199" s="316">
        <v>0.9</v>
      </c>
      <c r="EG199" s="316">
        <v>0.9</v>
      </c>
      <c r="EH199" s="316">
        <v>0.9</v>
      </c>
      <c r="EI199" s="226">
        <v>0.95</v>
      </c>
      <c r="EJ199" s="226">
        <v>0.95</v>
      </c>
      <c r="EK199" s="226">
        <v>0.95</v>
      </c>
      <c r="EL199" s="226">
        <v>0.97499999999999998</v>
      </c>
      <c r="EM199" s="226">
        <v>0.95</v>
      </c>
      <c r="EN199" s="226">
        <v>0.9</v>
      </c>
      <c r="EO199" s="226">
        <v>0.9</v>
      </c>
      <c r="EP199" s="226">
        <v>0.9</v>
      </c>
      <c r="EQ199" s="226">
        <v>0.9</v>
      </c>
      <c r="ER199" s="226">
        <v>0.9</v>
      </c>
      <c r="ES199" s="226">
        <v>0.9</v>
      </c>
      <c r="ET199" s="226">
        <v>0.9</v>
      </c>
      <c r="EU199" s="226">
        <v>0.9</v>
      </c>
      <c r="EV199" s="226">
        <v>0.9</v>
      </c>
      <c r="EW199" s="226">
        <v>0.9</v>
      </c>
      <c r="EX199" s="226">
        <v>0.9</v>
      </c>
      <c r="EY199" s="226">
        <v>0.9</v>
      </c>
      <c r="EZ199" s="316">
        <v>0.9</v>
      </c>
      <c r="FA199" s="226">
        <v>0.9</v>
      </c>
      <c r="FB199" s="226">
        <v>0.85</v>
      </c>
      <c r="FC199" s="226">
        <v>0.85</v>
      </c>
      <c r="FD199" s="226">
        <v>0.85</v>
      </c>
      <c r="FE199" s="226">
        <v>0.85</v>
      </c>
      <c r="FF199" s="226">
        <v>0.85</v>
      </c>
      <c r="FG199" s="226">
        <v>0.85</v>
      </c>
      <c r="FH199" s="226">
        <v>0.85</v>
      </c>
      <c r="FI199" s="226">
        <v>0.85</v>
      </c>
      <c r="FJ199" s="226">
        <v>0.85</v>
      </c>
      <c r="FK199" s="226">
        <v>0.85</v>
      </c>
      <c r="FL199" s="226">
        <v>0.85</v>
      </c>
      <c r="FM199" s="195">
        <f t="shared" si="158"/>
        <v>0</v>
      </c>
      <c r="FN199" s="195">
        <f t="shared" si="159"/>
        <v>0</v>
      </c>
      <c r="FO199" s="195">
        <f t="shared" si="160"/>
        <v>0</v>
      </c>
      <c r="FP199" s="195">
        <f t="shared" si="161"/>
        <v>0</v>
      </c>
      <c r="FQ199" s="195">
        <f t="shared" si="162"/>
        <v>0</v>
      </c>
      <c r="FR199" s="195">
        <f t="shared" si="163"/>
        <v>0</v>
      </c>
      <c r="FS199" s="195">
        <f t="shared" si="164"/>
        <v>0</v>
      </c>
      <c r="FT199" s="95">
        <f t="shared" si="165"/>
        <v>0</v>
      </c>
      <c r="FU199" s="95">
        <f t="shared" si="166"/>
        <v>0</v>
      </c>
      <c r="FV199" s="95">
        <f t="shared" si="167"/>
        <v>0</v>
      </c>
      <c r="FW199" s="95">
        <f t="shared" si="168"/>
        <v>0</v>
      </c>
      <c r="FX199" s="95">
        <f t="shared" si="169"/>
        <v>0</v>
      </c>
      <c r="FY199" s="95">
        <f t="shared" si="170"/>
        <v>0</v>
      </c>
      <c r="FZ199" s="95">
        <f t="shared" si="171"/>
        <v>0</v>
      </c>
      <c r="GA199" s="95">
        <f t="shared" si="151"/>
        <v>0</v>
      </c>
      <c r="GB199" s="95">
        <f t="shared" si="152"/>
        <v>0</v>
      </c>
      <c r="GC199" s="95">
        <f t="shared" si="153"/>
        <v>0</v>
      </c>
      <c r="GD199" s="95">
        <f t="shared" si="154"/>
        <v>0</v>
      </c>
      <c r="GE199" s="95">
        <f t="shared" si="155"/>
        <v>0</v>
      </c>
      <c r="GF199" s="95">
        <f t="shared" si="156"/>
        <v>0</v>
      </c>
      <c r="GG199" s="95">
        <f t="shared" si="157"/>
        <v>0</v>
      </c>
      <c r="GH199" s="95">
        <f t="shared" si="172"/>
        <v>0</v>
      </c>
      <c r="GI199" s="95">
        <f>BW199*Tabelle2[[#This Row],[Nov 2023 AF]]</f>
        <v>0</v>
      </c>
      <c r="GJ199" s="95">
        <f>BX199*Tabelle2[[#This Row],[Dec 2023 AF]]</f>
        <v>0</v>
      </c>
      <c r="GK199" s="95">
        <f>BY199*Tabelle2[[#This Row],[Jan 2024 AF]]</f>
        <v>0</v>
      </c>
      <c r="GL199" s="95">
        <f>BZ199*Tabelle2[[#This Row],[Feb 2024 AF]]</f>
        <v>0</v>
      </c>
      <c r="GM199" s="95">
        <f>CA199*Tabelle2[[#This Row],[Mar 2024 AF]]</f>
        <v>0</v>
      </c>
      <c r="GN199" s="95">
        <f>CB199*Tabelle2[[#This Row],[Apr 2024 AF]]</f>
        <v>0</v>
      </c>
      <c r="GO199" s="95">
        <f>CC199*Tabelle2[[#This Row],[May 2024 AF]]</f>
        <v>0</v>
      </c>
      <c r="GP199" s="95">
        <f>CD199*Tabelle2[[#This Row],[Jun 2024 AF]]</f>
        <v>0</v>
      </c>
      <c r="GQ199" s="95">
        <f>CE199*Tabelle2[[#This Row],[Jul 2024 AF]]</f>
        <v>0</v>
      </c>
      <c r="GR199" s="95">
        <f>CF199*Tabelle2[[#This Row],[Aug 2024 AF]]</f>
        <v>0</v>
      </c>
      <c r="GS199" s="95">
        <f>CG199*Tabelle2[[#This Row],[Sep 2024 AF]]</f>
        <v>0</v>
      </c>
      <c r="GT199" s="95">
        <f>CH199*Tabelle2[[#This Row],[Oct 2024 AF]]</f>
        <v>0</v>
      </c>
      <c r="GU199" s="95">
        <f>CI199*Tabelle2[[#This Row],[Nov 2024 AF]]</f>
        <v>0</v>
      </c>
      <c r="GV199" s="95">
        <f>CJ199*Tabelle2[[#This Row],[Dec 2024 AF]]</f>
        <v>0</v>
      </c>
      <c r="GW199" s="95">
        <f>SUM(Tabelle2[[#This Row],[Jan 22 NF]:[Mar 22 NF]])</f>
        <v>0</v>
      </c>
      <c r="GX199" s="95">
        <f>SUM(Tabelle2[[#This Row],[Apr 22 NF]:[Jun 22 NF]])</f>
        <v>0</v>
      </c>
      <c r="GY199" s="95">
        <f>SUM(Tabelle2[[#This Row],[Jul 22 NF]:[Sep 22 NF]])</f>
        <v>0</v>
      </c>
      <c r="GZ199" s="95">
        <f>SUM(Tabelle2[[#This Row],[Oct 22 NF]:[Dec 22 NF]])</f>
        <v>0</v>
      </c>
      <c r="HA199" s="98">
        <f>SUM(Tabelle2[[#This Row],[Jan 23 NF]:[Mar 23 NF]])</f>
        <v>0</v>
      </c>
      <c r="HB199" s="98">
        <f>SUM(Tabelle2[[#This Row],[Apr 23 NF]:[Jun 23 NF]])</f>
        <v>0</v>
      </c>
      <c r="HC199" s="98">
        <f>SUM(Tabelle2[[#This Row],[Jul 23 NF]:[Sep 23 NF]])</f>
        <v>0</v>
      </c>
      <c r="HD199" s="98">
        <f>SUM(Tabelle2[[#This Row],[Oct 23 NF]:[Dec 23 NF]])</f>
        <v>0</v>
      </c>
      <c r="HE199" s="95">
        <f>SUM(Tabelle2[[#This Row],[Jan 24 NF]:[Mar 24 NF]])</f>
        <v>0</v>
      </c>
      <c r="HF199" s="98">
        <f>SUM(Tabelle2[[#This Row],[Apr 24 NF]:[Jun 24 NF]])</f>
        <v>0</v>
      </c>
      <c r="HG199" s="98">
        <f>SUM(Tabelle2[[#This Row],[Jul 24 NF]:[Sep 24 NF]])</f>
        <v>0</v>
      </c>
      <c r="HH199" s="98">
        <f>SUM(Tabelle2[[#This Row],[Oct 24 NF]:[Dec 24 NF]])</f>
        <v>0</v>
      </c>
      <c r="HI199" s="75">
        <v>0</v>
      </c>
      <c r="HJ199" s="75">
        <v>0</v>
      </c>
      <c r="HK199" s="75">
        <v>0</v>
      </c>
      <c r="HL199" s="75">
        <v>0</v>
      </c>
      <c r="HM199" s="75">
        <v>0</v>
      </c>
      <c r="HN199" s="75">
        <v>0</v>
      </c>
      <c r="HO199" s="75">
        <v>0</v>
      </c>
      <c r="HP199" s="75">
        <v>0</v>
      </c>
      <c r="HQ199" s="75">
        <v>0</v>
      </c>
      <c r="HR199" s="75">
        <v>0</v>
      </c>
      <c r="HS199" s="75">
        <v>0</v>
      </c>
      <c r="HT199" s="75">
        <v>78010</v>
      </c>
      <c r="HU199" s="75">
        <v>512329</v>
      </c>
      <c r="HV199" s="98">
        <v>160648</v>
      </c>
      <c r="HW199" s="98">
        <v>0</v>
      </c>
      <c r="HX199" s="98">
        <v>0</v>
      </c>
      <c r="HY199" s="98">
        <v>0</v>
      </c>
      <c r="HZ199" s="98">
        <f>SUM(Tabelle2[[#This Row],[Jan 22 NF]:[Dec 22 NF]])</f>
        <v>0</v>
      </c>
      <c r="IA199" s="98">
        <f>SUM(Tabelle2[[#This Row],[Jan 23 NF]:[Dec 23 NF]])</f>
        <v>0</v>
      </c>
      <c r="IB199" s="98">
        <f>SUM(Tabelle2[[#This Row],[Jan 24 NF]:[Dec 24 NF]])</f>
        <v>0</v>
      </c>
      <c r="IC199" s="98">
        <f>IFERROR(Tabelle2[[#This Row],[2025 CF]]*Tabelle2[[#This Row],[2025 AF]],0)</f>
        <v>0</v>
      </c>
      <c r="ID199" s="98">
        <f>IFERROR(Tabelle2[[#This Row],[2026 CF]]*Tabelle2[[#This Row],[2026 AF]],0)</f>
        <v>0</v>
      </c>
      <c r="IE199" s="98">
        <f>IFERROR(Tabelle2[[#This Row],[2027 CF]]*Tabelle2[[#This Row],[2027 AF]],0)</f>
        <v>0</v>
      </c>
      <c r="IF199" s="98">
        <f>IFERROR(Tabelle2[[#This Row],[2028 CF]]*Tabelle2[[#This Row],[2028 AF]],0)</f>
        <v>0</v>
      </c>
      <c r="IG199" s="98">
        <f>IFERROR(Tabelle2[[#This Row],[2029 CF]]*Tabelle2[[#This Row],[2029 AF]],0)</f>
        <v>0</v>
      </c>
      <c r="IH199" s="98">
        <f>IFERROR(Tabelle2[[#This Row],[2030 CF]]*Tabelle2[[#This Row],[2030 AF]],0)</f>
        <v>0</v>
      </c>
      <c r="II199" s="98">
        <f>IFERROR(Tabelle2[[#This Row],[2031 CF]]*Tabelle2[[#This Row],[2031 AF]],0)</f>
        <v>0</v>
      </c>
      <c r="IJ199" s="98">
        <f>IFERROR(Tabelle2[[#This Row],[2032 CF]]*Tabelle2[[#This Row],[2032 AF]],0)</f>
        <v>0</v>
      </c>
      <c r="IK199" s="98">
        <f>IFERROR(Tabelle2[[#This Row],[2033 CF]]*Tabelle2[[#This Row],[2033 AF]],0)</f>
        <v>0</v>
      </c>
      <c r="IL199" s="98">
        <f>IFERROR(Tabelle2[[#This Row],[2034 CF]]*Tabelle2[[#This Row],[2034 AF]],0)</f>
        <v>0</v>
      </c>
      <c r="IM199" s="98">
        <f>IFERROR(Tabelle2[[#This Row],[2035 CF]]*Tabelle2[[#This Row],[2035 AF]],0)</f>
        <v>0</v>
      </c>
      <c r="IN199" s="51">
        <v>0</v>
      </c>
      <c r="IO199" s="51">
        <v>0</v>
      </c>
      <c r="IP199" s="51">
        <v>0</v>
      </c>
      <c r="IQ199" s="51">
        <v>0</v>
      </c>
      <c r="IR199" s="51">
        <v>0</v>
      </c>
      <c r="IS199" s="51">
        <v>0</v>
      </c>
      <c r="IT199" s="51">
        <v>0</v>
      </c>
      <c r="IU199" s="51">
        <v>0</v>
      </c>
      <c r="IV199" s="51">
        <v>0</v>
      </c>
      <c r="IW199" s="51">
        <v>0</v>
      </c>
      <c r="IX199" s="51">
        <v>0</v>
      </c>
      <c r="IY199" s="51">
        <v>0</v>
      </c>
      <c r="IZ199" s="199">
        <v>0</v>
      </c>
      <c r="JA199" s="199">
        <v>0</v>
      </c>
      <c r="JB199" s="199">
        <v>0</v>
      </c>
      <c r="JC199" s="199">
        <v>0</v>
      </c>
      <c r="JD199" s="199">
        <v>0</v>
      </c>
      <c r="JE199" s="196">
        <v>0</v>
      </c>
      <c r="JF199" s="196">
        <v>0</v>
      </c>
      <c r="JG199" s="196">
        <v>0</v>
      </c>
      <c r="JH199" s="196">
        <v>0</v>
      </c>
      <c r="JI199" s="196">
        <v>0</v>
      </c>
      <c r="JJ199" s="196">
        <v>0</v>
      </c>
      <c r="JK199" s="196">
        <v>0</v>
      </c>
      <c r="JL199" s="196">
        <v>0</v>
      </c>
      <c r="JM199" s="196">
        <v>0</v>
      </c>
      <c r="JN199" s="196">
        <v>0</v>
      </c>
      <c r="JO199" s="196">
        <v>0</v>
      </c>
      <c r="JP199" s="196">
        <v>0</v>
      </c>
      <c r="JQ199" s="196">
        <f>SUM(Tabelle2[[#This Row],[Jan-23B]:[Mar-23B]])</f>
        <v>0</v>
      </c>
      <c r="JR199" s="196">
        <f>SUM(Tabelle2[[#This Row],[Apr-23B]:[Jun-23B]])</f>
        <v>0</v>
      </c>
      <c r="JS199" s="196">
        <f>SUM(Tabelle2[[#This Row],[Jul-23B]:[Sep-23B]])</f>
        <v>0</v>
      </c>
      <c r="JT199" s="196">
        <f>SUM(Tabelle2[[#This Row],[Oct-23B]:[Dec-23B]])</f>
        <v>0</v>
      </c>
      <c r="JU199" s="196">
        <f>SUM(Tabelle2[[#This Row],[1Q23 B1]:[4Q23 B]])</f>
        <v>0</v>
      </c>
      <c r="JV199" s="196">
        <v>0</v>
      </c>
      <c r="JW199" s="196">
        <v>0</v>
      </c>
      <c r="JX199" s="196">
        <v>0</v>
      </c>
      <c r="JY199" s="196">
        <v>0</v>
      </c>
      <c r="JZ199" s="196">
        <v>0</v>
      </c>
      <c r="KA199" s="196">
        <v>0</v>
      </c>
      <c r="KB199" s="196">
        <v>0</v>
      </c>
      <c r="KC199" s="196">
        <v>0</v>
      </c>
      <c r="KD199" s="196">
        <v>0</v>
      </c>
      <c r="KE199" s="196">
        <v>0</v>
      </c>
      <c r="KF199" s="196" t="str">
        <f>IF(SUM(Tabelle2[[#This Row],[2018 NF]:[2028 NF]],Tabelle2[[#This Row],[2023 B]])&gt;0,"yes","no")</f>
        <v>yes</v>
      </c>
      <c r="KG199" s="196" t="str">
        <f>IFERROR(INDEX(Tabelle2[[#Headers],[2005 NF]:[2034 NF]],MATCH(TRUE,INDEX(Tabelle2[[#This Row],[2005 NF]:[2034 NF]]&gt;1000,),0)),0)</f>
        <v>2016 NF</v>
      </c>
      <c r="KH199" s="196" t="str">
        <f>IFERROR(LOOKUP(2,1/(Tabelle2[[#This Row],[2005 NF]:[2035 NF]]&gt;1000),Tabelle2[[#Headers],[2005 NF]:[2035 NF]]),0)</f>
        <v>2018 NF</v>
      </c>
      <c r="KI199" s="196">
        <f>SUM(Tabelle2[[#This Row],[Jan 23 NF]:[Mar 23 NF]])</f>
        <v>0</v>
      </c>
      <c r="KJ199" s="196">
        <f>SUM(Tabelle2[[#This Row],[Jan-23B]:[Mar-23B]])</f>
        <v>0</v>
      </c>
      <c r="KK199" s="52">
        <v>0</v>
      </c>
      <c r="KL199" s="52">
        <v>0</v>
      </c>
      <c r="KM199" s="52">
        <v>0</v>
      </c>
      <c r="KN199" s="52">
        <v>0</v>
      </c>
      <c r="KO199" s="52">
        <v>0</v>
      </c>
      <c r="KP199" s="52">
        <v>0</v>
      </c>
      <c r="KQ199" s="52">
        <v>0</v>
      </c>
      <c r="KR199" s="52">
        <v>0</v>
      </c>
      <c r="KS199" s="52">
        <v>0</v>
      </c>
      <c r="KT199" s="52">
        <v>0</v>
      </c>
      <c r="KU199" s="52">
        <v>0</v>
      </c>
      <c r="KV199" s="52">
        <v>0</v>
      </c>
      <c r="KW199" s="52">
        <v>0</v>
      </c>
      <c r="KX199" s="52">
        <v>0</v>
      </c>
      <c r="KY199" s="52">
        <v>0</v>
      </c>
      <c r="KZ199" s="52">
        <v>0</v>
      </c>
      <c r="LA199" s="52" t="e">
        <f>$AV199*2.204623/#REF!*$AP199*Tabelle2[[#This Row],[May 23 NF]]</f>
        <v>#REF!</v>
      </c>
      <c r="LB199" s="52" t="e">
        <f>$AV199*2.204623/#REF!*$AP199*Tabelle2[[#This Row],[Jun 23 NF]]</f>
        <v>#REF!</v>
      </c>
      <c r="LC199" s="52" t="e">
        <f>$AV199*2.204623/#REF!*$AP199*Tabelle2[[#This Row],[Jul 23 NF]]</f>
        <v>#REF!</v>
      </c>
      <c r="LD199" s="52" t="e">
        <f>$AV199*2.204623/#REF!*$AP199*Tabelle2[[#This Row],[Aug 23 NF]]</f>
        <v>#REF!</v>
      </c>
      <c r="LE199" s="52" t="e">
        <f>$AV199*2.204623/#REF!*$AP199*Tabelle2[[#This Row],[Sep 23 NF]]</f>
        <v>#REF!</v>
      </c>
      <c r="LF199" s="52" t="e">
        <f>$AV199*2.204623/#REF!*$AP199*Tabelle2[[#This Row],[Oct 23 NF]]</f>
        <v>#REF!</v>
      </c>
      <c r="LG199" s="52" t="e">
        <f>$AV199*2.204623/#REF!*$AP199*Tabelle2[[#This Row],[Nov 23 NF]]</f>
        <v>#REF!</v>
      </c>
      <c r="LH199" s="52" t="e">
        <f>$AV199*2.204623/#REF!*$AP199*Tabelle2[[#This Row],[Dec 23 NF]]</f>
        <v>#REF!</v>
      </c>
      <c r="LI199" s="52" t="e">
        <f>$AV199*2.204623/#REF!*$AP199*Tabelle2[[#This Row],[Jan 24 NF]]</f>
        <v>#REF!</v>
      </c>
      <c r="LJ199" s="52" t="e">
        <f>$AV199*2.204623/#REF!*$AP199*Tabelle2[[#This Row],[Feb 24 NF]]</f>
        <v>#REF!</v>
      </c>
      <c r="LK199" s="52" t="e">
        <f>$AV199*2.204623/#REF!*$AP199*Tabelle2[[#This Row],[Mar 24 NF]]</f>
        <v>#REF!</v>
      </c>
      <c r="LL199" s="52" t="e">
        <f>$AV199*2.204623/#REF!*$AP199*Tabelle2[[#This Row],[Apr 24 NF]]</f>
        <v>#REF!</v>
      </c>
      <c r="LM199" s="52" t="e">
        <f>$AV199*2.204623/#REF!*$AP199*Tabelle2[[#This Row],[May 24 NF]]</f>
        <v>#REF!</v>
      </c>
      <c r="LN199" s="52" t="e">
        <f>$AV199*2.204623/#REF!*$AP199*Tabelle2[[#This Row],[Jun 24 NF]]</f>
        <v>#REF!</v>
      </c>
      <c r="LO199" s="52" t="e">
        <f>$AV199*2.204623/#REF!*$AP199*Tabelle2[[#This Row],[Jul 24 NF]]</f>
        <v>#REF!</v>
      </c>
      <c r="LP199" s="52" t="e">
        <f>$AV199*2.204623/#REF!*$AP199*Tabelle2[[#This Row],[Aug 24 NF]]</f>
        <v>#REF!</v>
      </c>
      <c r="LQ199" s="52" t="e">
        <f>$AV199*2.204623/#REF!*$AP199*Tabelle2[[#This Row],[Sep 24 NF]]</f>
        <v>#REF!</v>
      </c>
      <c r="LR199" s="52" t="e">
        <f>$AV199*2.204623/#REF!*$AP199*Tabelle2[[#This Row],[Oct 24 NF]]</f>
        <v>#REF!</v>
      </c>
      <c r="LS199" s="52" t="e">
        <f>$AV199*2.204623/#REF!*$AP199*Tabelle2[[#This Row],[Nov 24 NF]]</f>
        <v>#REF!</v>
      </c>
      <c r="LT199" s="52" t="e">
        <f>$AV199*2.204623/#REF!*$AP199*Tabelle2[[#This Row],[Dec 24 NF]]</f>
        <v>#REF!</v>
      </c>
      <c r="LU199" s="198">
        <f>SUM(Tabelle2[[#This Row],[Jan 22 EV]:[Mar 22 EV]])</f>
        <v>0</v>
      </c>
      <c r="LV199" s="198">
        <f>SUM(Tabelle2[[#This Row],[Apr 22 EV]:[Jun 22 EV]])</f>
        <v>0</v>
      </c>
      <c r="LW199" s="198">
        <f>SUM(Tabelle2[[#This Row],[Jul 22 EV]:[Sep 22 EV]])</f>
        <v>0</v>
      </c>
      <c r="LX199" s="198">
        <f>SUM(Tabelle2[[#This Row],[Oct 22 EV]:[Dec 22 EV]])</f>
        <v>0</v>
      </c>
      <c r="LY199" s="198">
        <f>SUM(Tabelle2[[#This Row],[Jan 23 EV]:[Mar 23 EV]])</f>
        <v>0</v>
      </c>
      <c r="LZ199" s="198" t="e">
        <f>SUM(Tabelle2[[#This Row],[Apr 23 EV]:[Jun 23 EV]])</f>
        <v>#REF!</v>
      </c>
      <c r="MA199" s="198" t="e">
        <f>SUM(Tabelle2[[#This Row],[Jul 23 EV]:[Sep 23 EV]])</f>
        <v>#REF!</v>
      </c>
      <c r="MB199" s="198" t="e">
        <f>SUM(Tabelle2[[#This Row],[Oct 23 EV]:[Dec 23 EV]])</f>
        <v>#REF!</v>
      </c>
      <c r="MC199" s="198" t="e">
        <f>SUM(Tabelle2[[#This Row],[Jan 24 EV]:[Mar 24 EV]])</f>
        <v>#REF!</v>
      </c>
      <c r="MD199" s="198" t="e">
        <f>SUM(Tabelle2[[#This Row],[Apr 24 EV]:[Jun 24 EV]])</f>
        <v>#REF!</v>
      </c>
      <c r="ME199" s="198" t="e">
        <f>SUM(Tabelle2[[#This Row],[Jul 24 EV]:[Sep 24 EV]])</f>
        <v>#REF!</v>
      </c>
      <c r="MF199" s="198" t="e">
        <f>SUM(Tabelle2[[#This Row],[Oct 24 EV]:[Dec 24 EV]])</f>
        <v>#REF!</v>
      </c>
      <c r="MG199" s="74">
        <v>0</v>
      </c>
      <c r="MH199" s="74">
        <v>0</v>
      </c>
      <c r="MI199" s="74">
        <v>0</v>
      </c>
      <c r="MJ199" s="74">
        <v>0</v>
      </c>
      <c r="MK199" s="74">
        <v>0</v>
      </c>
      <c r="ML199" s="74">
        <v>0</v>
      </c>
      <c r="MM199" s="74">
        <v>0</v>
      </c>
      <c r="MN199" s="74">
        <v>0</v>
      </c>
      <c r="MO199" s="75">
        <v>0</v>
      </c>
      <c r="MP199" s="98">
        <v>5497.7117326856669</v>
      </c>
      <c r="MQ199" s="98" t="e">
        <f>$AS199*2.204623/#REF!*$AP199*HU199</f>
        <v>#REF!</v>
      </c>
      <c r="MR199" s="98" t="e">
        <f>$AT199*2.204623/#REF!*$AP199*HV199</f>
        <v>#REF!</v>
      </c>
      <c r="MS199" s="98">
        <v>0</v>
      </c>
      <c r="MT199" s="98">
        <v>0</v>
      </c>
      <c r="MU199" s="98">
        <v>0</v>
      </c>
      <c r="MV199" s="98">
        <f>SUM(Tabelle2[[#This Row],[Jan 22 EV]:[Dec 22 EV]])</f>
        <v>0</v>
      </c>
      <c r="MW199" s="98" t="e">
        <f>SUM(Tabelle2[[#This Row],[Jan 23 EV]:[Dec 23 EV]])</f>
        <v>#REF!</v>
      </c>
      <c r="MX199" s="98" t="e">
        <f>SUM(Tabelle2[[#This Row],[Jan 24 EV]:[Dec 24 EV]])</f>
        <v>#REF!</v>
      </c>
      <c r="MY199" s="98">
        <f t="shared" si="139"/>
        <v>0</v>
      </c>
      <c r="MZ199" s="98">
        <f t="shared" si="140"/>
        <v>0</v>
      </c>
      <c r="NA199" s="98">
        <f t="shared" si="141"/>
        <v>0</v>
      </c>
      <c r="NB199" s="98">
        <f t="shared" si="142"/>
        <v>0</v>
      </c>
      <c r="NC199" s="52">
        <v>0</v>
      </c>
      <c r="ND199" s="52">
        <v>0</v>
      </c>
      <c r="NE199" s="52">
        <v>0</v>
      </c>
      <c r="NF199" s="52">
        <v>0</v>
      </c>
      <c r="NG199" s="52">
        <v>0</v>
      </c>
      <c r="NH199" s="52">
        <v>0</v>
      </c>
      <c r="NI199" s="52">
        <v>0</v>
      </c>
      <c r="NJ199" s="52">
        <v>0</v>
      </c>
      <c r="NK199" s="52">
        <v>0</v>
      </c>
      <c r="NL199" s="52">
        <v>0</v>
      </c>
      <c r="NM199" s="52">
        <v>0</v>
      </c>
      <c r="NN199" s="52">
        <v>0</v>
      </c>
      <c r="NO199" s="198">
        <f t="shared" si="146"/>
        <v>0</v>
      </c>
      <c r="NP199" s="198">
        <f t="shared" si="147"/>
        <v>0</v>
      </c>
      <c r="NQ199" s="198">
        <f t="shared" si="148"/>
        <v>0</v>
      </c>
      <c r="NR199" s="198">
        <f t="shared" si="149"/>
        <v>0</v>
      </c>
      <c r="NS199" s="198">
        <f t="shared" si="150"/>
        <v>0</v>
      </c>
      <c r="NT199" s="198">
        <v>0</v>
      </c>
      <c r="NU199" s="198">
        <v>0</v>
      </c>
      <c r="NV199" s="198">
        <v>0</v>
      </c>
      <c r="NW199" s="198">
        <v>0</v>
      </c>
      <c r="NX199" s="198">
        <v>0</v>
      </c>
      <c r="NY199" s="198">
        <v>0</v>
      </c>
      <c r="NZ199" s="198">
        <v>0</v>
      </c>
      <c r="OA199" s="198">
        <v>0</v>
      </c>
      <c r="OB199" s="198">
        <v>0</v>
      </c>
      <c r="OC199" s="198">
        <v>0</v>
      </c>
      <c r="OD199" s="198">
        <v>0</v>
      </c>
      <c r="OE199" s="198">
        <v>0</v>
      </c>
      <c r="OF199" s="198">
        <f>SUM(Tabelle2[[#This Row],[Jan 23 B EV]:[Mar 23 B EV]])</f>
        <v>0</v>
      </c>
      <c r="OG199" s="198">
        <f>SUM(Tabelle2[[#This Row],[Apr 23 B EV]:[Jun 23 B EV]])</f>
        <v>0</v>
      </c>
      <c r="OH199" s="198">
        <f>SUM(Tabelle2[[#This Row],[Jul 23 B EV]:[Sep 23 B EV]])</f>
        <v>0</v>
      </c>
      <c r="OI199" s="198">
        <f>SUM(Tabelle2[[#This Row],[Oct 23 B EV]:[Dec 23 B EV]])</f>
        <v>0</v>
      </c>
      <c r="OJ199" s="198">
        <f>SUM(Tabelle2[[#This Row],[Jan 23 B EV]:[Dec 23 B EV]])</f>
        <v>0</v>
      </c>
      <c r="OK199" s="75"/>
      <c r="OL199" s="75"/>
      <c r="OM199" s="43" t="s">
        <v>973</v>
      </c>
      <c r="ON199" s="43">
        <v>0</v>
      </c>
      <c r="OO199" s="43">
        <v>0</v>
      </c>
      <c r="OP199" s="43">
        <v>0</v>
      </c>
      <c r="OQ199" s="75"/>
      <c r="OR199" s="75"/>
      <c r="OS199" s="75"/>
      <c r="OT199" s="75"/>
      <c r="OU199" s="75"/>
      <c r="OV199" s="75"/>
      <c r="OW199" s="75"/>
      <c r="OX199" s="198">
        <v>0</v>
      </c>
      <c r="OY199" s="198">
        <v>0</v>
      </c>
      <c r="OZ199" s="198">
        <v>0</v>
      </c>
      <c r="PA199" s="198">
        <v>0</v>
      </c>
      <c r="PB199" s="353">
        <v>0</v>
      </c>
      <c r="PC199" s="49" t="s">
        <v>57</v>
      </c>
      <c r="PD199" s="341" t="s">
        <v>162</v>
      </c>
      <c r="PE199" s="317" t="s">
        <v>159</v>
      </c>
      <c r="PF199" s="343" t="s">
        <v>190</v>
      </c>
      <c r="PG199" s="131">
        <v>0</v>
      </c>
      <c r="PH199" s="132">
        <v>300</v>
      </c>
      <c r="PI199" s="4">
        <v>1</v>
      </c>
      <c r="PJ199" s="4" t="s">
        <v>190</v>
      </c>
      <c r="PK199" s="4">
        <v>300</v>
      </c>
      <c r="PL199" s="4"/>
      <c r="PM199" s="317"/>
      <c r="PN199" s="341" t="s">
        <v>972</v>
      </c>
      <c r="PO199" s="12" t="s">
        <v>17</v>
      </c>
      <c r="PP199" s="200">
        <v>1514.6759560378769</v>
      </c>
      <c r="PQ199" s="56">
        <v>1458.5264388439821</v>
      </c>
      <c r="PR199" s="56">
        <v>1748.2400132301209</v>
      </c>
      <c r="PS199" s="56">
        <v>1793.170691875157</v>
      </c>
      <c r="PT199" s="200">
        <v>1579.9397350501818</v>
      </c>
      <c r="PU199" s="200">
        <v>1506.0252838259262</v>
      </c>
      <c r="PV199" s="200">
        <v>2178.5553362573096</v>
      </c>
      <c r="PW199" s="200">
        <v>2567.1720198155649</v>
      </c>
      <c r="PX199" s="200" t="e">
        <f>IF($PI199=1,SUMIF(#REF!,$PF199,#REF!),SUMIF(#REF!,$PJ199,#REF!))</f>
        <v>#REF!</v>
      </c>
      <c r="PY199" s="200" t="e">
        <f>IF($PI199=1,SUMIF(#REF!,$PF199,#REF!),SUMIF(#REF!,$PJ199,#REF!))</f>
        <v>#REF!</v>
      </c>
      <c r="PZ199" s="200" t="e">
        <f>IF($PI199=1,SUMIF(#REF!,$PF199,#REF!),SUMIF(#REF!,$PJ199,#REF!))</f>
        <v>#REF!</v>
      </c>
      <c r="QA199" s="200" t="e">
        <f>IF($PI199=1,SUMIF(#REF!,$PF199,#REF!),SUMIF(#REF!,$PJ199,#REF!))</f>
        <v>#REF!</v>
      </c>
      <c r="QB199" s="200" t="e">
        <f>IF($PI199=1,SUMIF(#REF!,$PF199,#REF!),SUMIF(#REF!,$PJ199,#REF!))</f>
        <v>#REF!</v>
      </c>
      <c r="QC199" s="200" t="e">
        <f>IF($PI199=1,SUMIF(#REF!,$PF199,#REF!),SUMIF(#REF!,$PJ199,#REF!))</f>
        <v>#REF!</v>
      </c>
      <c r="QD199" s="57">
        <f t="shared" si="143"/>
        <v>1.7707481975939476</v>
      </c>
      <c r="QE199" s="57">
        <f t="shared" si="144"/>
        <v>2.0624752813220701</v>
      </c>
      <c r="QF199" s="57">
        <f t="shared" si="138"/>
        <v>2.1077182281836895</v>
      </c>
      <c r="QG199" s="57">
        <f t="shared" si="145"/>
        <v>1.8930053162087805</v>
      </c>
      <c r="QH199" s="57">
        <f t="shared" si="173"/>
        <v>1.8185771595485165</v>
      </c>
      <c r="QI199" s="57">
        <f t="shared" si="174"/>
        <v>2.495781295844298</v>
      </c>
      <c r="QJ199" s="57">
        <f>IF(Tabelle2[[#This Row],[Index and Premium Usage]]=1,($AW199*(1+$AZ199))*(PW199*(1+$PG199)+$PH199)/1000,($AW199*(1+$AZ199))*(PW199*(1+$PG199)+$PK199)/1000)</f>
        <v>2.8870988653532832</v>
      </c>
      <c r="QK199" s="57" t="e">
        <f>IF($PI199=1,($AW199*(1+$AY199))*(PX199*(1+$PG199)+$PH199)/1000,($AW199*(1+$AZ199))*(PX199*(1+$PG199)+$PK199+Tabelle2[[#This Row],[Premium VW 2023]])/1000)</f>
        <v>#REF!</v>
      </c>
      <c r="QL199" s="57" t="e">
        <f t="shared" si="133"/>
        <v>#REF!</v>
      </c>
      <c r="QM199" s="57" t="e">
        <f t="shared" si="134"/>
        <v>#REF!</v>
      </c>
      <c r="QN199" s="57" t="e">
        <f t="shared" si="135"/>
        <v>#REF!</v>
      </c>
      <c r="QO199" s="57" t="e">
        <f t="shared" si="136"/>
        <v>#REF!</v>
      </c>
      <c r="QP199" s="57" t="e">
        <f t="shared" si="137"/>
        <v>#REF!</v>
      </c>
    </row>
    <row r="200" spans="1:458" ht="15" customHeight="1">
      <c r="A200" s="94" t="s">
        <v>807</v>
      </c>
      <c r="B200" s="94" t="s">
        <v>87</v>
      </c>
      <c r="C200" s="94" t="s">
        <v>1553</v>
      </c>
      <c r="D200" s="94" t="s">
        <v>108</v>
      </c>
      <c r="E200" s="172" t="s">
        <v>304</v>
      </c>
      <c r="F200" s="94" t="s">
        <v>304</v>
      </c>
      <c r="G200" s="94" t="s">
        <v>304</v>
      </c>
      <c r="H200" s="2" t="s">
        <v>1557</v>
      </c>
      <c r="I200" s="188" t="s">
        <v>1690</v>
      </c>
      <c r="J200" s="94" t="s">
        <v>41</v>
      </c>
      <c r="K200" s="94" t="s">
        <v>41</v>
      </c>
      <c r="L200" s="94" t="s">
        <v>1137</v>
      </c>
      <c r="M200" s="2" t="s">
        <v>682</v>
      </c>
      <c r="N200" s="1" t="s">
        <v>362</v>
      </c>
      <c r="O200" s="1"/>
      <c r="P200" s="17" t="s">
        <v>79</v>
      </c>
      <c r="Q200" s="23" t="s">
        <v>91</v>
      </c>
      <c r="R200" s="94"/>
      <c r="S200" s="94"/>
      <c r="T200" s="94" t="s">
        <v>1282</v>
      </c>
      <c r="U200" s="94" t="s">
        <v>38</v>
      </c>
      <c r="V200" s="94"/>
      <c r="W200" s="94"/>
      <c r="X200" s="94"/>
      <c r="Y200" s="94" t="s">
        <v>66</v>
      </c>
      <c r="Z200" s="94" t="s">
        <v>261</v>
      </c>
      <c r="AA200" s="1">
        <v>9685052710</v>
      </c>
      <c r="AB200" s="1"/>
      <c r="AC200" s="1" t="s">
        <v>1108</v>
      </c>
      <c r="AD200" s="94"/>
      <c r="AE200" s="94"/>
      <c r="AF200" s="94" t="s">
        <v>119</v>
      </c>
      <c r="AG200" s="2"/>
      <c r="AH200" s="2"/>
      <c r="AI200" s="2"/>
      <c r="AJ200" s="2" t="s">
        <v>120</v>
      </c>
      <c r="AK200" s="20"/>
      <c r="AL200" s="24"/>
      <c r="AM200" s="24"/>
      <c r="AN200" s="24"/>
      <c r="AO200" s="24"/>
      <c r="AP200" s="13">
        <v>1</v>
      </c>
      <c r="AQ200" s="33"/>
      <c r="AR200" s="37">
        <v>1.2549999999999999</v>
      </c>
      <c r="AS200" s="73">
        <v>1.2549999999999999</v>
      </c>
      <c r="AT200" s="73">
        <v>1.2549999999999999</v>
      </c>
      <c r="AU200" s="33">
        <v>1.2549999999999999</v>
      </c>
      <c r="AV200" s="33">
        <v>1.2549999999999999</v>
      </c>
      <c r="AW200" s="33">
        <v>1.2549999999999999</v>
      </c>
      <c r="AX200" s="193"/>
      <c r="AY200" s="61">
        <v>0.05</v>
      </c>
      <c r="AZ200" s="61">
        <v>0.05</v>
      </c>
      <c r="BA200" s="97">
        <v>0</v>
      </c>
      <c r="BB200" s="97">
        <v>0</v>
      </c>
      <c r="BC200" s="97">
        <v>0</v>
      </c>
      <c r="BD200" s="97">
        <v>0</v>
      </c>
      <c r="BE200" s="133">
        <v>0</v>
      </c>
      <c r="BF200" s="133">
        <v>0</v>
      </c>
      <c r="BG200" s="133">
        <v>0</v>
      </c>
      <c r="BH200" s="133">
        <v>0</v>
      </c>
      <c r="BI200" s="133">
        <v>0</v>
      </c>
      <c r="BJ200" s="133">
        <v>0</v>
      </c>
      <c r="BK200" s="133">
        <v>0</v>
      </c>
      <c r="BL200" s="133">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5">
        <f>SUM(Tabelle2[[#This Row],[Jan 22 CF]:[Mar 22 CF]])</f>
        <v>0</v>
      </c>
      <c r="CL200" s="95">
        <f>SUM(Tabelle2[[#This Row],[Apr 22 CF]:[Jun 22 CF]])</f>
        <v>0</v>
      </c>
      <c r="CM200" s="95">
        <f>SUM(Tabelle2[[#This Row],[Jul 22 CF]:[Sep 22 CF]])</f>
        <v>0</v>
      </c>
      <c r="CN200" s="95">
        <f>SUM(Tabelle2[[#This Row],[Oct 22 CF]:[Dec 22 CF]])</f>
        <v>0</v>
      </c>
      <c r="CO200" s="95">
        <f>SUM(Tabelle2[[#This Row],[Jan 23 CF]:[Mar 23 CF]])</f>
        <v>0</v>
      </c>
      <c r="CP200" s="95">
        <f>SUM(Tabelle2[[#This Row],[Apr 23 CF]:[Jun 23 CF]])</f>
        <v>0</v>
      </c>
      <c r="CQ200" s="95">
        <f>SUM(Tabelle2[[#This Row],[Jul 23 CF]:[Sep 23 CF]])</f>
        <v>0</v>
      </c>
      <c r="CR200" s="95">
        <f>SUM(Tabelle2[[#This Row],[Oct 23 CF]:[Dec 23 CF]])</f>
        <v>0</v>
      </c>
      <c r="CS200" s="95">
        <f>SUM(Tabelle2[[#This Row],[Jan 24 CF]:[Mar 24 CF]])</f>
        <v>0</v>
      </c>
      <c r="CT200" s="95">
        <f>SUM(Tabelle2[[#This Row],[Apr 24 CF]:[Jun 24 CF]])</f>
        <v>0</v>
      </c>
      <c r="CU200" s="95">
        <f>SUM(Tabelle2[[#This Row],[Jul 24 CF]:[Sep 24 CF]])</f>
        <v>0</v>
      </c>
      <c r="CV200" s="95">
        <f>SUM(Tabelle2[[#This Row],[Oct 24 CF]:[Dec 24 CF]])</f>
        <v>0</v>
      </c>
      <c r="CW200" s="98">
        <v>161548</v>
      </c>
      <c r="CX200" s="275">
        <v>0</v>
      </c>
      <c r="CY200" s="98">
        <v>0</v>
      </c>
      <c r="CZ200" s="52">
        <v>0</v>
      </c>
      <c r="DA200" s="52">
        <f>SUM(Tabelle2[[#This Row],[Jan 22 CF]:[Dec 22 CF]])</f>
        <v>0</v>
      </c>
      <c r="DB200" s="98">
        <f>SUM(Tabelle2[[#This Row],[Jan 23 CF]:[Dec 23 CF]])</f>
        <v>0</v>
      </c>
      <c r="DC200" s="98">
        <f>SUM(Tabelle2[[#This Row],[Jan 24 CF]:[Dec 24 CF]])</f>
        <v>0</v>
      </c>
      <c r="DD200" s="98">
        <v>0</v>
      </c>
      <c r="DE200" s="98">
        <v>0</v>
      </c>
      <c r="DF200" s="98">
        <v>0</v>
      </c>
      <c r="DG200" s="98">
        <v>0</v>
      </c>
      <c r="DH200" s="98">
        <v>0</v>
      </c>
      <c r="DI200" s="98">
        <v>0</v>
      </c>
      <c r="DJ200" s="98">
        <v>0</v>
      </c>
      <c r="DK200" s="98">
        <v>0</v>
      </c>
      <c r="DL200" s="98">
        <v>0</v>
      </c>
      <c r="DM200" s="98">
        <v>0</v>
      </c>
      <c r="DN200" s="95"/>
      <c r="DO200" s="95"/>
      <c r="DP200" s="226">
        <v>0.95</v>
      </c>
      <c r="DQ200" s="226">
        <v>0.92500000000000004</v>
      </c>
      <c r="DR200" s="226">
        <v>0.8</v>
      </c>
      <c r="DS200" s="226">
        <v>0.85</v>
      </c>
      <c r="DT200" s="226">
        <v>0.9</v>
      </c>
      <c r="DU200" s="226">
        <v>0.9</v>
      </c>
      <c r="DV200" s="226">
        <v>0.9</v>
      </c>
      <c r="DW200" s="226">
        <v>0.9</v>
      </c>
      <c r="DX200" s="226">
        <v>0.9</v>
      </c>
      <c r="DY200" s="226">
        <v>0.9</v>
      </c>
      <c r="DZ200" s="226">
        <v>0.9</v>
      </c>
      <c r="EA200" s="226">
        <v>0.88</v>
      </c>
      <c r="EB200" s="226">
        <v>0.9</v>
      </c>
      <c r="EC200" s="226">
        <v>0.93</v>
      </c>
      <c r="ED200" s="226">
        <v>0.93</v>
      </c>
      <c r="EE200" s="226">
        <v>0.9</v>
      </c>
      <c r="EF200" s="316">
        <v>0.9</v>
      </c>
      <c r="EG200" s="316">
        <v>0.9</v>
      </c>
      <c r="EH200" s="316">
        <v>0.9</v>
      </c>
      <c r="EI200" s="226">
        <v>0.95</v>
      </c>
      <c r="EJ200" s="226">
        <v>0.95</v>
      </c>
      <c r="EK200" s="226">
        <v>0.95</v>
      </c>
      <c r="EL200" s="226">
        <v>0.97499999999999998</v>
      </c>
      <c r="EM200" s="226">
        <v>0.95</v>
      </c>
      <c r="EN200" s="226">
        <v>0.9</v>
      </c>
      <c r="EO200" s="226">
        <v>0.9</v>
      </c>
      <c r="EP200" s="226">
        <v>0.9</v>
      </c>
      <c r="EQ200" s="226">
        <v>0.9</v>
      </c>
      <c r="ER200" s="226">
        <v>0.9</v>
      </c>
      <c r="ES200" s="226">
        <v>0.9</v>
      </c>
      <c r="ET200" s="226">
        <v>0.9</v>
      </c>
      <c r="EU200" s="226">
        <v>0.9</v>
      </c>
      <c r="EV200" s="226">
        <v>0.9</v>
      </c>
      <c r="EW200" s="226">
        <v>0.9</v>
      </c>
      <c r="EX200" s="226">
        <v>0.9</v>
      </c>
      <c r="EY200" s="226">
        <v>0.9</v>
      </c>
      <c r="EZ200" s="316">
        <v>0.9</v>
      </c>
      <c r="FA200" s="226">
        <v>0.9</v>
      </c>
      <c r="FB200" s="226">
        <v>0.85</v>
      </c>
      <c r="FC200" s="226">
        <v>0.85</v>
      </c>
      <c r="FD200" s="226">
        <v>0.85</v>
      </c>
      <c r="FE200" s="226">
        <v>0.85</v>
      </c>
      <c r="FF200" s="226">
        <v>0.85</v>
      </c>
      <c r="FG200" s="226">
        <v>0.85</v>
      </c>
      <c r="FH200" s="226">
        <v>0.85</v>
      </c>
      <c r="FI200" s="226">
        <v>0.85</v>
      </c>
      <c r="FJ200" s="226">
        <v>0.85</v>
      </c>
      <c r="FK200" s="226">
        <v>0.85</v>
      </c>
      <c r="FL200" s="226">
        <v>0.85</v>
      </c>
      <c r="FM200" s="195">
        <f t="shared" si="158"/>
        <v>0</v>
      </c>
      <c r="FN200" s="195">
        <f t="shared" si="159"/>
        <v>0</v>
      </c>
      <c r="FO200" s="195">
        <f t="shared" si="160"/>
        <v>0</v>
      </c>
      <c r="FP200" s="195">
        <f t="shared" si="161"/>
        <v>0</v>
      </c>
      <c r="FQ200" s="195">
        <f t="shared" si="162"/>
        <v>0</v>
      </c>
      <c r="FR200" s="195">
        <f t="shared" si="163"/>
        <v>0</v>
      </c>
      <c r="FS200" s="195">
        <f t="shared" si="164"/>
        <v>0</v>
      </c>
      <c r="FT200" s="95">
        <f t="shared" si="165"/>
        <v>0</v>
      </c>
      <c r="FU200" s="95">
        <f t="shared" si="166"/>
        <v>0</v>
      </c>
      <c r="FV200" s="95">
        <f t="shared" si="167"/>
        <v>0</v>
      </c>
      <c r="FW200" s="95">
        <f t="shared" si="168"/>
        <v>0</v>
      </c>
      <c r="FX200" s="95">
        <f t="shared" si="169"/>
        <v>0</v>
      </c>
      <c r="FY200" s="95">
        <f t="shared" si="170"/>
        <v>0</v>
      </c>
      <c r="FZ200" s="95">
        <f t="shared" si="171"/>
        <v>0</v>
      </c>
      <c r="GA200" s="95">
        <f t="shared" si="151"/>
        <v>0</v>
      </c>
      <c r="GB200" s="95">
        <f t="shared" si="152"/>
        <v>0</v>
      </c>
      <c r="GC200" s="95">
        <f t="shared" si="153"/>
        <v>0</v>
      </c>
      <c r="GD200" s="95">
        <f t="shared" si="154"/>
        <v>0</v>
      </c>
      <c r="GE200" s="95">
        <f t="shared" si="155"/>
        <v>0</v>
      </c>
      <c r="GF200" s="95">
        <f t="shared" si="156"/>
        <v>0</v>
      </c>
      <c r="GG200" s="95">
        <f t="shared" si="157"/>
        <v>0</v>
      </c>
      <c r="GH200" s="95">
        <f t="shared" si="172"/>
        <v>0</v>
      </c>
      <c r="GI200" s="95">
        <f>BW200*Tabelle2[[#This Row],[Nov 2023 AF]]</f>
        <v>0</v>
      </c>
      <c r="GJ200" s="95">
        <f>BX200*Tabelle2[[#This Row],[Dec 2023 AF]]</f>
        <v>0</v>
      </c>
      <c r="GK200" s="95">
        <f>BY200*Tabelle2[[#This Row],[Jan 2024 AF]]</f>
        <v>0</v>
      </c>
      <c r="GL200" s="95">
        <f>BZ200*Tabelle2[[#This Row],[Feb 2024 AF]]</f>
        <v>0</v>
      </c>
      <c r="GM200" s="95">
        <f>CA200*Tabelle2[[#This Row],[Mar 2024 AF]]</f>
        <v>0</v>
      </c>
      <c r="GN200" s="95">
        <f>CB200*Tabelle2[[#This Row],[Apr 2024 AF]]</f>
        <v>0</v>
      </c>
      <c r="GO200" s="95">
        <f>CC200*Tabelle2[[#This Row],[May 2024 AF]]</f>
        <v>0</v>
      </c>
      <c r="GP200" s="95">
        <f>CD200*Tabelle2[[#This Row],[Jun 2024 AF]]</f>
        <v>0</v>
      </c>
      <c r="GQ200" s="95">
        <f>CE200*Tabelle2[[#This Row],[Jul 2024 AF]]</f>
        <v>0</v>
      </c>
      <c r="GR200" s="95">
        <f>CF200*Tabelle2[[#This Row],[Aug 2024 AF]]</f>
        <v>0</v>
      </c>
      <c r="GS200" s="95">
        <f>CG200*Tabelle2[[#This Row],[Sep 2024 AF]]</f>
        <v>0</v>
      </c>
      <c r="GT200" s="95">
        <f>CH200*Tabelle2[[#This Row],[Oct 2024 AF]]</f>
        <v>0</v>
      </c>
      <c r="GU200" s="95">
        <f>CI200*Tabelle2[[#This Row],[Nov 2024 AF]]</f>
        <v>0</v>
      </c>
      <c r="GV200" s="95">
        <f>CJ200*Tabelle2[[#This Row],[Dec 2024 AF]]</f>
        <v>0</v>
      </c>
      <c r="GW200" s="95">
        <f>SUM(Tabelle2[[#This Row],[Jan 22 NF]:[Mar 22 NF]])</f>
        <v>0</v>
      </c>
      <c r="GX200" s="95">
        <f>SUM(Tabelle2[[#This Row],[Apr 22 NF]:[Jun 22 NF]])</f>
        <v>0</v>
      </c>
      <c r="GY200" s="95">
        <f>SUM(Tabelle2[[#This Row],[Jul 22 NF]:[Sep 22 NF]])</f>
        <v>0</v>
      </c>
      <c r="GZ200" s="95">
        <f>SUM(Tabelle2[[#This Row],[Oct 22 NF]:[Dec 22 NF]])</f>
        <v>0</v>
      </c>
      <c r="HA200" s="98">
        <f>SUM(Tabelle2[[#This Row],[Jan 23 NF]:[Mar 23 NF]])</f>
        <v>0</v>
      </c>
      <c r="HB200" s="98">
        <f>SUM(Tabelle2[[#This Row],[Apr 23 NF]:[Jun 23 NF]])</f>
        <v>0</v>
      </c>
      <c r="HC200" s="98">
        <f>SUM(Tabelle2[[#This Row],[Jul 23 NF]:[Sep 23 NF]])</f>
        <v>0</v>
      </c>
      <c r="HD200" s="98">
        <f>SUM(Tabelle2[[#This Row],[Oct 23 NF]:[Dec 23 NF]])</f>
        <v>0</v>
      </c>
      <c r="HE200" s="95">
        <f>SUM(Tabelle2[[#This Row],[Jan 24 NF]:[Mar 24 NF]])</f>
        <v>0</v>
      </c>
      <c r="HF200" s="98">
        <f>SUM(Tabelle2[[#This Row],[Apr 24 NF]:[Jun 24 NF]])</f>
        <v>0</v>
      </c>
      <c r="HG200" s="98">
        <f>SUM(Tabelle2[[#This Row],[Jul 24 NF]:[Sep 24 NF]])</f>
        <v>0</v>
      </c>
      <c r="HH200" s="98">
        <f>SUM(Tabelle2[[#This Row],[Oct 24 NF]:[Dec 24 NF]])</f>
        <v>0</v>
      </c>
      <c r="HI200" s="75">
        <v>0</v>
      </c>
      <c r="HJ200" s="75">
        <v>0</v>
      </c>
      <c r="HK200" s="75">
        <v>0</v>
      </c>
      <c r="HL200" s="75">
        <v>0</v>
      </c>
      <c r="HM200" s="75">
        <v>0</v>
      </c>
      <c r="HN200" s="75">
        <v>0</v>
      </c>
      <c r="HO200" s="75">
        <v>0</v>
      </c>
      <c r="HP200" s="75">
        <v>0</v>
      </c>
      <c r="HQ200" s="75">
        <v>0</v>
      </c>
      <c r="HR200" s="75">
        <v>0</v>
      </c>
      <c r="HS200" s="75">
        <v>0</v>
      </c>
      <c r="HT200" s="75">
        <v>83548</v>
      </c>
      <c r="HU200" s="75">
        <v>520237</v>
      </c>
      <c r="HV200" s="98">
        <v>161548</v>
      </c>
      <c r="HW200" s="98">
        <v>0</v>
      </c>
      <c r="HX200" s="98">
        <v>0</v>
      </c>
      <c r="HY200" s="98">
        <v>0</v>
      </c>
      <c r="HZ200" s="98">
        <f>SUM(Tabelle2[[#This Row],[Jan 22 NF]:[Dec 22 NF]])</f>
        <v>0</v>
      </c>
      <c r="IA200" s="98">
        <f>SUM(Tabelle2[[#This Row],[Jan 23 NF]:[Dec 23 NF]])</f>
        <v>0</v>
      </c>
      <c r="IB200" s="98">
        <f>SUM(Tabelle2[[#This Row],[Jan 24 NF]:[Dec 24 NF]])</f>
        <v>0</v>
      </c>
      <c r="IC200" s="98">
        <f>IFERROR(Tabelle2[[#This Row],[2025 CF]]*Tabelle2[[#This Row],[2025 AF]],0)</f>
        <v>0</v>
      </c>
      <c r="ID200" s="98">
        <f>IFERROR(Tabelle2[[#This Row],[2026 CF]]*Tabelle2[[#This Row],[2026 AF]],0)</f>
        <v>0</v>
      </c>
      <c r="IE200" s="98">
        <f>IFERROR(Tabelle2[[#This Row],[2027 CF]]*Tabelle2[[#This Row],[2027 AF]],0)</f>
        <v>0</v>
      </c>
      <c r="IF200" s="98">
        <f>IFERROR(Tabelle2[[#This Row],[2028 CF]]*Tabelle2[[#This Row],[2028 AF]],0)</f>
        <v>0</v>
      </c>
      <c r="IG200" s="98">
        <f>IFERROR(Tabelle2[[#This Row],[2029 CF]]*Tabelle2[[#This Row],[2029 AF]],0)</f>
        <v>0</v>
      </c>
      <c r="IH200" s="98">
        <f>IFERROR(Tabelle2[[#This Row],[2030 CF]]*Tabelle2[[#This Row],[2030 AF]],0)</f>
        <v>0</v>
      </c>
      <c r="II200" s="98">
        <f>IFERROR(Tabelle2[[#This Row],[2031 CF]]*Tabelle2[[#This Row],[2031 AF]],0)</f>
        <v>0</v>
      </c>
      <c r="IJ200" s="98">
        <f>IFERROR(Tabelle2[[#This Row],[2032 CF]]*Tabelle2[[#This Row],[2032 AF]],0)</f>
        <v>0</v>
      </c>
      <c r="IK200" s="98">
        <f>IFERROR(Tabelle2[[#This Row],[2033 CF]]*Tabelle2[[#This Row],[2033 AF]],0)</f>
        <v>0</v>
      </c>
      <c r="IL200" s="98">
        <f>IFERROR(Tabelle2[[#This Row],[2034 CF]]*Tabelle2[[#This Row],[2034 AF]],0)</f>
        <v>0</v>
      </c>
      <c r="IM200" s="98">
        <f>IFERROR(Tabelle2[[#This Row],[2035 CF]]*Tabelle2[[#This Row],[2035 AF]],0)</f>
        <v>0</v>
      </c>
      <c r="IN200" s="51">
        <v>0</v>
      </c>
      <c r="IO200" s="51">
        <v>0</v>
      </c>
      <c r="IP200" s="51">
        <v>0</v>
      </c>
      <c r="IQ200" s="51">
        <v>0</v>
      </c>
      <c r="IR200" s="51">
        <v>0</v>
      </c>
      <c r="IS200" s="51">
        <v>0</v>
      </c>
      <c r="IT200" s="51">
        <v>0</v>
      </c>
      <c r="IU200" s="51">
        <v>0</v>
      </c>
      <c r="IV200" s="51">
        <v>0</v>
      </c>
      <c r="IW200" s="51">
        <v>0</v>
      </c>
      <c r="IX200" s="51">
        <v>0</v>
      </c>
      <c r="IY200" s="51">
        <v>0</v>
      </c>
      <c r="IZ200" s="199">
        <v>0</v>
      </c>
      <c r="JA200" s="199">
        <v>0</v>
      </c>
      <c r="JB200" s="199">
        <v>0</v>
      </c>
      <c r="JC200" s="199">
        <v>0</v>
      </c>
      <c r="JD200" s="199">
        <v>0</v>
      </c>
      <c r="JE200" s="196">
        <v>0</v>
      </c>
      <c r="JF200" s="196">
        <v>0</v>
      </c>
      <c r="JG200" s="196">
        <v>0</v>
      </c>
      <c r="JH200" s="196">
        <v>0</v>
      </c>
      <c r="JI200" s="196">
        <v>0</v>
      </c>
      <c r="JJ200" s="196">
        <v>0</v>
      </c>
      <c r="JK200" s="196">
        <v>0</v>
      </c>
      <c r="JL200" s="196">
        <v>0</v>
      </c>
      <c r="JM200" s="196">
        <v>0</v>
      </c>
      <c r="JN200" s="196">
        <v>0</v>
      </c>
      <c r="JO200" s="196">
        <v>0</v>
      </c>
      <c r="JP200" s="196">
        <v>0</v>
      </c>
      <c r="JQ200" s="196">
        <f>SUM(Tabelle2[[#This Row],[Jan-23B]:[Mar-23B]])</f>
        <v>0</v>
      </c>
      <c r="JR200" s="196">
        <f>SUM(Tabelle2[[#This Row],[Apr-23B]:[Jun-23B]])</f>
        <v>0</v>
      </c>
      <c r="JS200" s="196">
        <f>SUM(Tabelle2[[#This Row],[Jul-23B]:[Sep-23B]])</f>
        <v>0</v>
      </c>
      <c r="JT200" s="196">
        <f>SUM(Tabelle2[[#This Row],[Oct-23B]:[Dec-23B]])</f>
        <v>0</v>
      </c>
      <c r="JU200" s="196">
        <f>SUM(Tabelle2[[#This Row],[1Q23 B1]:[4Q23 B]])</f>
        <v>0</v>
      </c>
      <c r="JV200" s="196">
        <v>0</v>
      </c>
      <c r="JW200" s="196">
        <v>0</v>
      </c>
      <c r="JX200" s="196">
        <v>0</v>
      </c>
      <c r="JY200" s="196">
        <v>0</v>
      </c>
      <c r="JZ200" s="196">
        <v>0</v>
      </c>
      <c r="KA200" s="196">
        <v>0</v>
      </c>
      <c r="KB200" s="196">
        <v>0</v>
      </c>
      <c r="KC200" s="196">
        <v>0</v>
      </c>
      <c r="KD200" s="196">
        <v>0</v>
      </c>
      <c r="KE200" s="196">
        <v>0</v>
      </c>
      <c r="KF200" s="196" t="str">
        <f>IF(SUM(Tabelle2[[#This Row],[2018 NF]:[2028 NF]],Tabelle2[[#This Row],[2023 B]])&gt;0,"yes","no")</f>
        <v>yes</v>
      </c>
      <c r="KG200" s="196" t="str">
        <f>IFERROR(INDEX(Tabelle2[[#Headers],[2005 NF]:[2034 NF]],MATCH(TRUE,INDEX(Tabelle2[[#This Row],[2005 NF]:[2034 NF]]&gt;1000,),0)),0)</f>
        <v>2016 NF</v>
      </c>
      <c r="KH200" s="196" t="str">
        <f>IFERROR(LOOKUP(2,1/(Tabelle2[[#This Row],[2005 NF]:[2035 NF]]&gt;1000),Tabelle2[[#Headers],[2005 NF]:[2035 NF]]),0)</f>
        <v>2018 NF</v>
      </c>
      <c r="KI200" s="196">
        <f>SUM(Tabelle2[[#This Row],[Jan 23 NF]:[Mar 23 NF]])</f>
        <v>0</v>
      </c>
      <c r="KJ200" s="196">
        <f>SUM(Tabelle2[[#This Row],[Jan-23B]:[Mar-23B]])</f>
        <v>0</v>
      </c>
      <c r="KK200" s="52">
        <v>0</v>
      </c>
      <c r="KL200" s="52">
        <v>0</v>
      </c>
      <c r="KM200" s="52">
        <v>0</v>
      </c>
      <c r="KN200" s="52">
        <v>0</v>
      </c>
      <c r="KO200" s="52">
        <v>0</v>
      </c>
      <c r="KP200" s="52">
        <v>0</v>
      </c>
      <c r="KQ200" s="52">
        <v>0</v>
      </c>
      <c r="KR200" s="52">
        <v>0</v>
      </c>
      <c r="KS200" s="52">
        <v>0</v>
      </c>
      <c r="KT200" s="52">
        <v>0</v>
      </c>
      <c r="KU200" s="52">
        <v>0</v>
      </c>
      <c r="KV200" s="52">
        <v>0</v>
      </c>
      <c r="KW200" s="52">
        <v>0</v>
      </c>
      <c r="KX200" s="52">
        <v>0</v>
      </c>
      <c r="KY200" s="52">
        <v>0</v>
      </c>
      <c r="KZ200" s="52">
        <v>0</v>
      </c>
      <c r="LA200" s="52" t="e">
        <f>$AV200*2.204623/#REF!*$AP200*Tabelle2[[#This Row],[May 23 NF]]</f>
        <v>#REF!</v>
      </c>
      <c r="LB200" s="52" t="e">
        <f>$AV200*2.204623/#REF!*$AP200*Tabelle2[[#This Row],[Jun 23 NF]]</f>
        <v>#REF!</v>
      </c>
      <c r="LC200" s="52" t="e">
        <f>$AV200*2.204623/#REF!*$AP200*Tabelle2[[#This Row],[Jul 23 NF]]</f>
        <v>#REF!</v>
      </c>
      <c r="LD200" s="52" t="e">
        <f>$AV200*2.204623/#REF!*$AP200*Tabelle2[[#This Row],[Aug 23 NF]]</f>
        <v>#REF!</v>
      </c>
      <c r="LE200" s="52" t="e">
        <f>$AV200*2.204623/#REF!*$AP200*Tabelle2[[#This Row],[Sep 23 NF]]</f>
        <v>#REF!</v>
      </c>
      <c r="LF200" s="52" t="e">
        <f>$AV200*2.204623/#REF!*$AP200*Tabelle2[[#This Row],[Oct 23 NF]]</f>
        <v>#REF!</v>
      </c>
      <c r="LG200" s="52" t="e">
        <f>$AV200*2.204623/#REF!*$AP200*Tabelle2[[#This Row],[Nov 23 NF]]</f>
        <v>#REF!</v>
      </c>
      <c r="LH200" s="52" t="e">
        <f>$AV200*2.204623/#REF!*$AP200*Tabelle2[[#This Row],[Dec 23 NF]]</f>
        <v>#REF!</v>
      </c>
      <c r="LI200" s="52" t="e">
        <f>$AV200*2.204623/#REF!*$AP200*Tabelle2[[#This Row],[Jan 24 NF]]</f>
        <v>#REF!</v>
      </c>
      <c r="LJ200" s="52" t="e">
        <f>$AV200*2.204623/#REF!*$AP200*Tabelle2[[#This Row],[Feb 24 NF]]</f>
        <v>#REF!</v>
      </c>
      <c r="LK200" s="52" t="e">
        <f>$AV200*2.204623/#REF!*$AP200*Tabelle2[[#This Row],[Mar 24 NF]]</f>
        <v>#REF!</v>
      </c>
      <c r="LL200" s="52" t="e">
        <f>$AV200*2.204623/#REF!*$AP200*Tabelle2[[#This Row],[Apr 24 NF]]</f>
        <v>#REF!</v>
      </c>
      <c r="LM200" s="52" t="e">
        <f>$AV200*2.204623/#REF!*$AP200*Tabelle2[[#This Row],[May 24 NF]]</f>
        <v>#REF!</v>
      </c>
      <c r="LN200" s="52" t="e">
        <f>$AV200*2.204623/#REF!*$AP200*Tabelle2[[#This Row],[Jun 24 NF]]</f>
        <v>#REF!</v>
      </c>
      <c r="LO200" s="52" t="e">
        <f>$AV200*2.204623/#REF!*$AP200*Tabelle2[[#This Row],[Jul 24 NF]]</f>
        <v>#REF!</v>
      </c>
      <c r="LP200" s="52" t="e">
        <f>$AV200*2.204623/#REF!*$AP200*Tabelle2[[#This Row],[Aug 24 NF]]</f>
        <v>#REF!</v>
      </c>
      <c r="LQ200" s="52" t="e">
        <f>$AV200*2.204623/#REF!*$AP200*Tabelle2[[#This Row],[Sep 24 NF]]</f>
        <v>#REF!</v>
      </c>
      <c r="LR200" s="52" t="e">
        <f>$AV200*2.204623/#REF!*$AP200*Tabelle2[[#This Row],[Oct 24 NF]]</f>
        <v>#REF!</v>
      </c>
      <c r="LS200" s="52" t="e">
        <f>$AV200*2.204623/#REF!*$AP200*Tabelle2[[#This Row],[Nov 24 NF]]</f>
        <v>#REF!</v>
      </c>
      <c r="LT200" s="52" t="e">
        <f>$AV200*2.204623/#REF!*$AP200*Tabelle2[[#This Row],[Dec 24 NF]]</f>
        <v>#REF!</v>
      </c>
      <c r="LU200" s="198">
        <f>SUM(Tabelle2[[#This Row],[Jan 22 EV]:[Mar 22 EV]])</f>
        <v>0</v>
      </c>
      <c r="LV200" s="198">
        <f>SUM(Tabelle2[[#This Row],[Apr 22 EV]:[Jun 22 EV]])</f>
        <v>0</v>
      </c>
      <c r="LW200" s="198">
        <f>SUM(Tabelle2[[#This Row],[Jul 22 EV]:[Sep 22 EV]])</f>
        <v>0</v>
      </c>
      <c r="LX200" s="198">
        <f>SUM(Tabelle2[[#This Row],[Oct 22 EV]:[Dec 22 EV]])</f>
        <v>0</v>
      </c>
      <c r="LY200" s="198">
        <f>SUM(Tabelle2[[#This Row],[Jan 23 EV]:[Mar 23 EV]])</f>
        <v>0</v>
      </c>
      <c r="LZ200" s="198" t="e">
        <f>SUM(Tabelle2[[#This Row],[Apr 23 EV]:[Jun 23 EV]])</f>
        <v>#REF!</v>
      </c>
      <c r="MA200" s="198" t="e">
        <f>SUM(Tabelle2[[#This Row],[Jul 23 EV]:[Sep 23 EV]])</f>
        <v>#REF!</v>
      </c>
      <c r="MB200" s="198" t="e">
        <f>SUM(Tabelle2[[#This Row],[Oct 23 EV]:[Dec 23 EV]])</f>
        <v>#REF!</v>
      </c>
      <c r="MC200" s="198" t="e">
        <f>SUM(Tabelle2[[#This Row],[Jan 24 EV]:[Mar 24 EV]])</f>
        <v>#REF!</v>
      </c>
      <c r="MD200" s="198" t="e">
        <f>SUM(Tabelle2[[#This Row],[Apr 24 EV]:[Jun 24 EV]])</f>
        <v>#REF!</v>
      </c>
      <c r="ME200" s="198" t="e">
        <f>SUM(Tabelle2[[#This Row],[Jul 24 EV]:[Sep 24 EV]])</f>
        <v>#REF!</v>
      </c>
      <c r="MF200" s="198" t="e">
        <f>SUM(Tabelle2[[#This Row],[Oct 24 EV]:[Dec 24 EV]])</f>
        <v>#REF!</v>
      </c>
      <c r="MG200" s="74">
        <v>0</v>
      </c>
      <c r="MH200" s="74">
        <v>0</v>
      </c>
      <c r="MI200" s="74">
        <v>0</v>
      </c>
      <c r="MJ200" s="74">
        <v>0</v>
      </c>
      <c r="MK200" s="74">
        <v>0</v>
      </c>
      <c r="ML200" s="74">
        <v>0</v>
      </c>
      <c r="MM200" s="74">
        <v>0</v>
      </c>
      <c r="MN200" s="74">
        <v>0</v>
      </c>
      <c r="MO200" s="75">
        <v>0</v>
      </c>
      <c r="MP200" s="98">
        <v>7705.3587405673343</v>
      </c>
      <c r="MQ200" s="98" t="e">
        <f>$AS200*2.204623/#REF!*$AP200*HU200</f>
        <v>#REF!</v>
      </c>
      <c r="MR200" s="98" t="e">
        <f>$AT200*2.204623/#REF!*$AP200*HV200</f>
        <v>#REF!</v>
      </c>
      <c r="MS200" s="98">
        <v>0</v>
      </c>
      <c r="MT200" s="98">
        <v>0</v>
      </c>
      <c r="MU200" s="98">
        <v>0</v>
      </c>
      <c r="MV200" s="98">
        <f>SUM(Tabelle2[[#This Row],[Jan 22 EV]:[Dec 22 EV]])</f>
        <v>0</v>
      </c>
      <c r="MW200" s="98" t="e">
        <f>SUM(Tabelle2[[#This Row],[Jan 23 EV]:[Dec 23 EV]])</f>
        <v>#REF!</v>
      </c>
      <c r="MX200" s="98" t="e">
        <f>SUM(Tabelle2[[#This Row],[Jan 24 EV]:[Dec 24 EV]])</f>
        <v>#REF!</v>
      </c>
      <c r="MY200" s="98">
        <f t="shared" si="139"/>
        <v>0</v>
      </c>
      <c r="MZ200" s="98">
        <f t="shared" si="140"/>
        <v>0</v>
      </c>
      <c r="NA200" s="98">
        <f t="shared" si="141"/>
        <v>0</v>
      </c>
      <c r="NB200" s="98">
        <f t="shared" si="142"/>
        <v>0</v>
      </c>
      <c r="NC200" s="52">
        <v>0</v>
      </c>
      <c r="ND200" s="52">
        <v>0</v>
      </c>
      <c r="NE200" s="52">
        <v>0</v>
      </c>
      <c r="NF200" s="52">
        <v>0</v>
      </c>
      <c r="NG200" s="52">
        <v>0</v>
      </c>
      <c r="NH200" s="52">
        <v>0</v>
      </c>
      <c r="NI200" s="52">
        <v>0</v>
      </c>
      <c r="NJ200" s="52">
        <v>0</v>
      </c>
      <c r="NK200" s="52">
        <v>0</v>
      </c>
      <c r="NL200" s="52">
        <v>0</v>
      </c>
      <c r="NM200" s="52">
        <v>0</v>
      </c>
      <c r="NN200" s="52">
        <v>0</v>
      </c>
      <c r="NO200" s="198">
        <f t="shared" si="146"/>
        <v>0</v>
      </c>
      <c r="NP200" s="198">
        <f t="shared" si="147"/>
        <v>0</v>
      </c>
      <c r="NQ200" s="198">
        <f t="shared" si="148"/>
        <v>0</v>
      </c>
      <c r="NR200" s="198">
        <f t="shared" si="149"/>
        <v>0</v>
      </c>
      <c r="NS200" s="198">
        <f t="shared" si="150"/>
        <v>0</v>
      </c>
      <c r="NT200" s="198">
        <v>0</v>
      </c>
      <c r="NU200" s="198">
        <v>0</v>
      </c>
      <c r="NV200" s="198">
        <v>0</v>
      </c>
      <c r="NW200" s="198">
        <v>0</v>
      </c>
      <c r="NX200" s="198">
        <v>0</v>
      </c>
      <c r="NY200" s="198">
        <v>0</v>
      </c>
      <c r="NZ200" s="198">
        <v>0</v>
      </c>
      <c r="OA200" s="198">
        <v>0</v>
      </c>
      <c r="OB200" s="198">
        <v>0</v>
      </c>
      <c r="OC200" s="198">
        <v>0</v>
      </c>
      <c r="OD200" s="198">
        <v>0</v>
      </c>
      <c r="OE200" s="198">
        <v>0</v>
      </c>
      <c r="OF200" s="198">
        <f>SUM(Tabelle2[[#This Row],[Jan 23 B EV]:[Mar 23 B EV]])</f>
        <v>0</v>
      </c>
      <c r="OG200" s="198">
        <f>SUM(Tabelle2[[#This Row],[Apr 23 B EV]:[Jun 23 B EV]])</f>
        <v>0</v>
      </c>
      <c r="OH200" s="198">
        <f>SUM(Tabelle2[[#This Row],[Jul 23 B EV]:[Sep 23 B EV]])</f>
        <v>0</v>
      </c>
      <c r="OI200" s="198">
        <f>SUM(Tabelle2[[#This Row],[Oct 23 B EV]:[Dec 23 B EV]])</f>
        <v>0</v>
      </c>
      <c r="OJ200" s="198">
        <f>SUM(Tabelle2[[#This Row],[Jan 23 B EV]:[Dec 23 B EV]])</f>
        <v>0</v>
      </c>
      <c r="OK200" s="75"/>
      <c r="OL200" s="75"/>
      <c r="OM200" s="43" t="s">
        <v>973</v>
      </c>
      <c r="ON200" s="43">
        <v>0</v>
      </c>
      <c r="OO200" s="43">
        <v>0</v>
      </c>
      <c r="OP200" s="43">
        <v>0</v>
      </c>
      <c r="OQ200" s="75"/>
      <c r="OR200" s="75"/>
      <c r="OS200" s="75"/>
      <c r="OT200" s="75"/>
      <c r="OU200" s="75"/>
      <c r="OV200" s="75"/>
      <c r="OW200" s="75"/>
      <c r="OX200" s="198">
        <v>0</v>
      </c>
      <c r="OY200" s="198">
        <v>0</v>
      </c>
      <c r="OZ200" s="198">
        <v>0</v>
      </c>
      <c r="PA200" s="198">
        <v>0</v>
      </c>
      <c r="PB200" s="353">
        <v>0</v>
      </c>
      <c r="PC200" s="49" t="s">
        <v>57</v>
      </c>
      <c r="PD200" s="341" t="s">
        <v>162</v>
      </c>
      <c r="PE200" s="317" t="s">
        <v>159</v>
      </c>
      <c r="PF200" s="343" t="s">
        <v>190</v>
      </c>
      <c r="PG200" s="131">
        <v>0</v>
      </c>
      <c r="PH200" s="132">
        <v>300</v>
      </c>
      <c r="PI200" s="4">
        <v>1</v>
      </c>
      <c r="PJ200" s="4" t="s">
        <v>190</v>
      </c>
      <c r="PK200" s="4">
        <v>300</v>
      </c>
      <c r="PL200" s="4"/>
      <c r="PM200" s="317"/>
      <c r="PN200" s="341" t="s">
        <v>972</v>
      </c>
      <c r="PO200" s="317" t="s">
        <v>17</v>
      </c>
      <c r="PP200" s="200">
        <v>1514.6759560378769</v>
      </c>
      <c r="PQ200" s="56">
        <v>1458.5264388439821</v>
      </c>
      <c r="PR200" s="56">
        <v>1748.2400132301209</v>
      </c>
      <c r="PS200" s="56">
        <v>1793.170691875157</v>
      </c>
      <c r="PT200" s="200">
        <v>1579.9397350501818</v>
      </c>
      <c r="PU200" s="200">
        <v>1506.0252838259262</v>
      </c>
      <c r="PV200" s="200">
        <v>2178.5553362573096</v>
      </c>
      <c r="PW200" s="200">
        <v>2567.1720198155649</v>
      </c>
      <c r="PX200" s="200" t="e">
        <f>IF($PI200=1,SUMIF(#REF!,$PF200,#REF!),SUMIF(#REF!,$PJ200,#REF!))</f>
        <v>#REF!</v>
      </c>
      <c r="PY200" s="200" t="e">
        <f>IF($PI200=1,SUMIF(#REF!,$PF200,#REF!),SUMIF(#REF!,$PJ200,#REF!))</f>
        <v>#REF!</v>
      </c>
      <c r="PZ200" s="200" t="e">
        <f>IF($PI200=1,SUMIF(#REF!,$PF200,#REF!),SUMIF(#REF!,$PJ200,#REF!))</f>
        <v>#REF!</v>
      </c>
      <c r="QA200" s="200" t="e">
        <f>IF($PI200=1,SUMIF(#REF!,$PF200,#REF!),SUMIF(#REF!,$PJ200,#REF!))</f>
        <v>#REF!</v>
      </c>
      <c r="QB200" s="200" t="e">
        <f>IF($PI200=1,SUMIF(#REF!,$PF200,#REF!),SUMIF(#REF!,$PJ200,#REF!))</f>
        <v>#REF!</v>
      </c>
      <c r="QC200" s="200" t="e">
        <f>IF($PI200=1,SUMIF(#REF!,$PF200,#REF!),SUMIF(#REF!,$PJ200,#REF!))</f>
        <v>#REF!</v>
      </c>
      <c r="QD200" s="57">
        <f t="shared" si="143"/>
        <v>2.3172982147866574</v>
      </c>
      <c r="QE200" s="57">
        <f t="shared" si="144"/>
        <v>2.6990682774339918</v>
      </c>
      <c r="QF200" s="57">
        <f t="shared" si="138"/>
        <v>2.7582756792184884</v>
      </c>
      <c r="QG200" s="57">
        <f t="shared" si="145"/>
        <v>2.4772905858623773</v>
      </c>
      <c r="QH200" s="57">
        <f t="shared" si="173"/>
        <v>2.3798898177616143</v>
      </c>
      <c r="QI200" s="57">
        <f t="shared" si="174"/>
        <v>3.2661162943530697</v>
      </c>
      <c r="QJ200" s="57">
        <f>IF(Tabelle2[[#This Row],[Index and Premium Usage]]=1,($AW200*(1+$AZ200))*(PW200*(1+$PG200)+$PH200)/1000,($AW200*(1+$AZ200))*(PW200*(1+$PG200)+$PK200)/1000)</f>
        <v>3.7782159291119606</v>
      </c>
      <c r="QK200" s="57" t="e">
        <f>IF($PI200=1,($AW200*(1+$AY200))*(PX200*(1+$PG200)+$PH200)/1000,($AW200*(1+$AZ200))*(PX200*(1+$PG200)+$PK200+Tabelle2[[#This Row],[Premium VW 2023]])/1000)</f>
        <v>#REF!</v>
      </c>
      <c r="QL200" s="57" t="e">
        <f t="shared" si="133"/>
        <v>#REF!</v>
      </c>
      <c r="QM200" s="57" t="e">
        <f t="shared" si="134"/>
        <v>#REF!</v>
      </c>
      <c r="QN200" s="57" t="e">
        <f t="shared" si="135"/>
        <v>#REF!</v>
      </c>
      <c r="QO200" s="57" t="e">
        <f t="shared" si="136"/>
        <v>#REF!</v>
      </c>
      <c r="QP200" s="57" t="e">
        <f t="shared" si="137"/>
        <v>#REF!</v>
      </c>
    </row>
    <row r="201" spans="1:458" ht="15" customHeight="1">
      <c r="A201" s="94" t="s">
        <v>950</v>
      </c>
      <c r="B201" s="94" t="s">
        <v>87</v>
      </c>
      <c r="C201" s="94" t="s">
        <v>1553</v>
      </c>
      <c r="D201" s="94" t="s">
        <v>108</v>
      </c>
      <c r="E201" s="172" t="s">
        <v>304</v>
      </c>
      <c r="F201" s="94" t="s">
        <v>304</v>
      </c>
      <c r="G201" s="94" t="s">
        <v>304</v>
      </c>
      <c r="H201" s="2" t="s">
        <v>1557</v>
      </c>
      <c r="I201" s="188" t="s">
        <v>249</v>
      </c>
      <c r="J201" s="94" t="s">
        <v>690</v>
      </c>
      <c r="K201" s="94" t="s">
        <v>245</v>
      </c>
      <c r="L201" s="94" t="s">
        <v>234</v>
      </c>
      <c r="M201" s="2" t="s">
        <v>691</v>
      </c>
      <c r="N201" s="1" t="s">
        <v>319</v>
      </c>
      <c r="O201" s="1"/>
      <c r="P201" s="17" t="s">
        <v>79</v>
      </c>
      <c r="Q201" s="23" t="s">
        <v>90</v>
      </c>
      <c r="R201" s="94"/>
      <c r="S201" s="94"/>
      <c r="T201" s="94" t="s">
        <v>1282</v>
      </c>
      <c r="U201" s="94" t="s">
        <v>38</v>
      </c>
      <c r="V201" s="94"/>
      <c r="W201" s="94"/>
      <c r="X201" s="94"/>
      <c r="Y201" s="94" t="s">
        <v>66</v>
      </c>
      <c r="Z201" s="94" t="s">
        <v>261</v>
      </c>
      <c r="AA201" s="1" t="s">
        <v>689</v>
      </c>
      <c r="AB201" s="1"/>
      <c r="AC201" s="1" t="s">
        <v>1110</v>
      </c>
      <c r="AD201" s="94"/>
      <c r="AE201" s="94"/>
      <c r="AF201" s="94" t="s">
        <v>119</v>
      </c>
      <c r="AG201" s="2"/>
      <c r="AH201" s="2"/>
      <c r="AI201" s="2"/>
      <c r="AJ201" s="2" t="s">
        <v>120</v>
      </c>
      <c r="AK201" s="20"/>
      <c r="AL201" s="24"/>
      <c r="AM201" s="24"/>
      <c r="AN201" s="24"/>
      <c r="AO201" s="24"/>
      <c r="AP201" s="13">
        <v>1</v>
      </c>
      <c r="AQ201" s="129"/>
      <c r="AR201" s="37">
        <v>3.88</v>
      </c>
      <c r="AS201" s="73">
        <v>3.88</v>
      </c>
      <c r="AT201" s="73">
        <v>3.88</v>
      </c>
      <c r="AU201" s="33">
        <v>3.88</v>
      </c>
      <c r="AV201" s="33">
        <v>3.88</v>
      </c>
      <c r="AW201" s="33">
        <v>3.88</v>
      </c>
      <c r="AX201" s="193"/>
      <c r="AY201" s="61">
        <v>0.05</v>
      </c>
      <c r="AZ201" s="61">
        <v>0.05</v>
      </c>
      <c r="BA201" s="97">
        <v>0</v>
      </c>
      <c r="BB201" s="97">
        <v>0</v>
      </c>
      <c r="BC201" s="97">
        <v>0</v>
      </c>
      <c r="BD201" s="97">
        <v>0</v>
      </c>
      <c r="BE201" s="133">
        <v>0</v>
      </c>
      <c r="BF201" s="133">
        <v>0</v>
      </c>
      <c r="BG201" s="133">
        <v>0</v>
      </c>
      <c r="BH201" s="133">
        <v>0</v>
      </c>
      <c r="BI201" s="133">
        <v>0</v>
      </c>
      <c r="BJ201" s="133">
        <v>0</v>
      </c>
      <c r="BK201" s="133">
        <v>0</v>
      </c>
      <c r="BL201" s="133">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5">
        <f>SUM(Tabelle2[[#This Row],[Jan 22 CF]:[Mar 22 CF]])</f>
        <v>0</v>
      </c>
      <c r="CL201" s="95">
        <f>SUM(Tabelle2[[#This Row],[Apr 22 CF]:[Jun 22 CF]])</f>
        <v>0</v>
      </c>
      <c r="CM201" s="95">
        <f>SUM(Tabelle2[[#This Row],[Jul 22 CF]:[Sep 22 CF]])</f>
        <v>0</v>
      </c>
      <c r="CN201" s="95">
        <f>SUM(Tabelle2[[#This Row],[Oct 22 CF]:[Dec 22 CF]])</f>
        <v>0</v>
      </c>
      <c r="CO201" s="95">
        <f>SUM(Tabelle2[[#This Row],[Jan 23 CF]:[Mar 23 CF]])</f>
        <v>0</v>
      </c>
      <c r="CP201" s="95">
        <f>SUM(Tabelle2[[#This Row],[Apr 23 CF]:[Jun 23 CF]])</f>
        <v>0</v>
      </c>
      <c r="CQ201" s="95">
        <f>SUM(Tabelle2[[#This Row],[Jul 23 CF]:[Sep 23 CF]])</f>
        <v>0</v>
      </c>
      <c r="CR201" s="95">
        <f>SUM(Tabelle2[[#This Row],[Oct 23 CF]:[Dec 23 CF]])</f>
        <v>0</v>
      </c>
      <c r="CS201" s="95">
        <f>SUM(Tabelle2[[#This Row],[Jan 24 CF]:[Mar 24 CF]])</f>
        <v>0</v>
      </c>
      <c r="CT201" s="95">
        <f>SUM(Tabelle2[[#This Row],[Apr 24 CF]:[Jun 24 CF]])</f>
        <v>0</v>
      </c>
      <c r="CU201" s="95">
        <f>SUM(Tabelle2[[#This Row],[Jul 24 CF]:[Sep 24 CF]])</f>
        <v>0</v>
      </c>
      <c r="CV201" s="95">
        <f>SUM(Tabelle2[[#This Row],[Oct 24 CF]:[Dec 24 CF]])</f>
        <v>0</v>
      </c>
      <c r="CW201" s="98">
        <v>15197</v>
      </c>
      <c r="CX201" s="275">
        <v>0</v>
      </c>
      <c r="CY201" s="98">
        <v>0</v>
      </c>
      <c r="CZ201" s="52">
        <v>0</v>
      </c>
      <c r="DA201" s="52">
        <f>SUM(Tabelle2[[#This Row],[Jan 22 CF]:[Dec 22 CF]])</f>
        <v>0</v>
      </c>
      <c r="DB201" s="98">
        <f>SUM(Tabelle2[[#This Row],[Jan 23 CF]:[Dec 23 CF]])</f>
        <v>0</v>
      </c>
      <c r="DC201" s="98">
        <f>SUM(Tabelle2[[#This Row],[Jan 24 CF]:[Dec 24 CF]])</f>
        <v>0</v>
      </c>
      <c r="DD201" s="98">
        <v>0</v>
      </c>
      <c r="DE201" s="98">
        <v>0</v>
      </c>
      <c r="DF201" s="98">
        <v>0</v>
      </c>
      <c r="DG201" s="98">
        <v>0</v>
      </c>
      <c r="DH201" s="98">
        <v>0</v>
      </c>
      <c r="DI201" s="98">
        <v>0</v>
      </c>
      <c r="DJ201" s="98">
        <v>0</v>
      </c>
      <c r="DK201" s="98">
        <v>0</v>
      </c>
      <c r="DL201" s="98">
        <v>0</v>
      </c>
      <c r="DM201" s="98">
        <v>0</v>
      </c>
      <c r="DN201" s="95"/>
      <c r="DO201" s="95"/>
      <c r="DP201" s="226">
        <v>0.95</v>
      </c>
      <c r="DQ201" s="226">
        <v>0.92500000000000004</v>
      </c>
      <c r="DR201" s="226">
        <v>0.8</v>
      </c>
      <c r="DS201" s="226">
        <v>0.85</v>
      </c>
      <c r="DT201" s="226">
        <v>0.9</v>
      </c>
      <c r="DU201" s="226">
        <v>0.9</v>
      </c>
      <c r="DV201" s="226">
        <v>0.9</v>
      </c>
      <c r="DW201" s="226">
        <v>0.9</v>
      </c>
      <c r="DX201" s="226">
        <v>0.9</v>
      </c>
      <c r="DY201" s="226">
        <v>0.9</v>
      </c>
      <c r="DZ201" s="226">
        <v>0.9</v>
      </c>
      <c r="EA201" s="226">
        <v>0.88</v>
      </c>
      <c r="EB201" s="226">
        <v>0.9</v>
      </c>
      <c r="EC201" s="226">
        <v>0.93</v>
      </c>
      <c r="ED201" s="226">
        <v>0.93</v>
      </c>
      <c r="EE201" s="226">
        <v>0.9</v>
      </c>
      <c r="EF201" s="316">
        <v>0.9</v>
      </c>
      <c r="EG201" s="316">
        <v>0.9</v>
      </c>
      <c r="EH201" s="316">
        <v>0.9</v>
      </c>
      <c r="EI201" s="226">
        <v>0.95</v>
      </c>
      <c r="EJ201" s="226">
        <v>0.95</v>
      </c>
      <c r="EK201" s="226">
        <v>0.95</v>
      </c>
      <c r="EL201" s="226">
        <v>0.97499999999999998</v>
      </c>
      <c r="EM201" s="226">
        <v>0.95</v>
      </c>
      <c r="EN201" s="226">
        <v>0.9</v>
      </c>
      <c r="EO201" s="226">
        <v>0.9</v>
      </c>
      <c r="EP201" s="226">
        <v>0.9</v>
      </c>
      <c r="EQ201" s="226">
        <v>0.9</v>
      </c>
      <c r="ER201" s="226">
        <v>0.9</v>
      </c>
      <c r="ES201" s="226">
        <v>0.9</v>
      </c>
      <c r="ET201" s="226">
        <v>0.9</v>
      </c>
      <c r="EU201" s="226">
        <v>0.9</v>
      </c>
      <c r="EV201" s="226">
        <v>0.9</v>
      </c>
      <c r="EW201" s="226">
        <v>0.9</v>
      </c>
      <c r="EX201" s="226">
        <v>0.9</v>
      </c>
      <c r="EY201" s="226">
        <v>0.9</v>
      </c>
      <c r="EZ201" s="316">
        <v>0.9</v>
      </c>
      <c r="FA201" s="226">
        <v>0.9</v>
      </c>
      <c r="FB201" s="226">
        <v>0.85</v>
      </c>
      <c r="FC201" s="226">
        <v>0.85</v>
      </c>
      <c r="FD201" s="226">
        <v>0.85</v>
      </c>
      <c r="FE201" s="226">
        <v>0.85</v>
      </c>
      <c r="FF201" s="226">
        <v>0.85</v>
      </c>
      <c r="FG201" s="226">
        <v>0.85</v>
      </c>
      <c r="FH201" s="226">
        <v>0.85</v>
      </c>
      <c r="FI201" s="226">
        <v>0.85</v>
      </c>
      <c r="FJ201" s="226">
        <v>0.85</v>
      </c>
      <c r="FK201" s="226">
        <v>0.85</v>
      </c>
      <c r="FL201" s="226">
        <v>0.85</v>
      </c>
      <c r="FM201" s="195">
        <f t="shared" si="158"/>
        <v>0</v>
      </c>
      <c r="FN201" s="195">
        <f t="shared" si="159"/>
        <v>0</v>
      </c>
      <c r="FO201" s="195">
        <f t="shared" si="160"/>
        <v>0</v>
      </c>
      <c r="FP201" s="195">
        <f t="shared" si="161"/>
        <v>0</v>
      </c>
      <c r="FQ201" s="195">
        <f t="shared" si="162"/>
        <v>0</v>
      </c>
      <c r="FR201" s="195">
        <f t="shared" si="163"/>
        <v>0</v>
      </c>
      <c r="FS201" s="195">
        <f t="shared" si="164"/>
        <v>0</v>
      </c>
      <c r="FT201" s="95">
        <f t="shared" si="165"/>
        <v>0</v>
      </c>
      <c r="FU201" s="95">
        <f t="shared" si="166"/>
        <v>0</v>
      </c>
      <c r="FV201" s="95">
        <f t="shared" si="167"/>
        <v>0</v>
      </c>
      <c r="FW201" s="95">
        <f t="shared" si="168"/>
        <v>0</v>
      </c>
      <c r="FX201" s="95">
        <f t="shared" si="169"/>
        <v>0</v>
      </c>
      <c r="FY201" s="95">
        <f t="shared" si="170"/>
        <v>0</v>
      </c>
      <c r="FZ201" s="95">
        <f t="shared" si="171"/>
        <v>0</v>
      </c>
      <c r="GA201" s="95">
        <f t="shared" si="151"/>
        <v>0</v>
      </c>
      <c r="GB201" s="95">
        <f t="shared" si="152"/>
        <v>0</v>
      </c>
      <c r="GC201" s="95">
        <f t="shared" si="153"/>
        <v>0</v>
      </c>
      <c r="GD201" s="95">
        <f t="shared" si="154"/>
        <v>0</v>
      </c>
      <c r="GE201" s="95">
        <f t="shared" si="155"/>
        <v>0</v>
      </c>
      <c r="GF201" s="95">
        <f t="shared" si="156"/>
        <v>0</v>
      </c>
      <c r="GG201" s="95">
        <f t="shared" si="157"/>
        <v>0</v>
      </c>
      <c r="GH201" s="95">
        <f t="shared" si="172"/>
        <v>0</v>
      </c>
      <c r="GI201" s="95">
        <f>BW201*Tabelle2[[#This Row],[Nov 2023 AF]]</f>
        <v>0</v>
      </c>
      <c r="GJ201" s="95">
        <f>BX201*Tabelle2[[#This Row],[Dec 2023 AF]]</f>
        <v>0</v>
      </c>
      <c r="GK201" s="95">
        <f>BY201*Tabelle2[[#This Row],[Jan 2024 AF]]</f>
        <v>0</v>
      </c>
      <c r="GL201" s="95">
        <f>BZ201*Tabelle2[[#This Row],[Feb 2024 AF]]</f>
        <v>0</v>
      </c>
      <c r="GM201" s="95">
        <f>CA201*Tabelle2[[#This Row],[Mar 2024 AF]]</f>
        <v>0</v>
      </c>
      <c r="GN201" s="95">
        <f>CB201*Tabelle2[[#This Row],[Apr 2024 AF]]</f>
        <v>0</v>
      </c>
      <c r="GO201" s="95">
        <f>CC201*Tabelle2[[#This Row],[May 2024 AF]]</f>
        <v>0</v>
      </c>
      <c r="GP201" s="95">
        <f>CD201*Tabelle2[[#This Row],[Jun 2024 AF]]</f>
        <v>0</v>
      </c>
      <c r="GQ201" s="95">
        <f>CE201*Tabelle2[[#This Row],[Jul 2024 AF]]</f>
        <v>0</v>
      </c>
      <c r="GR201" s="95">
        <f>CF201*Tabelle2[[#This Row],[Aug 2024 AF]]</f>
        <v>0</v>
      </c>
      <c r="GS201" s="95">
        <f>CG201*Tabelle2[[#This Row],[Sep 2024 AF]]</f>
        <v>0</v>
      </c>
      <c r="GT201" s="95">
        <f>CH201*Tabelle2[[#This Row],[Oct 2024 AF]]</f>
        <v>0</v>
      </c>
      <c r="GU201" s="95">
        <f>CI201*Tabelle2[[#This Row],[Nov 2024 AF]]</f>
        <v>0</v>
      </c>
      <c r="GV201" s="95">
        <f>CJ201*Tabelle2[[#This Row],[Dec 2024 AF]]</f>
        <v>0</v>
      </c>
      <c r="GW201" s="95">
        <f>SUM(Tabelle2[[#This Row],[Jan 22 NF]:[Mar 22 NF]])</f>
        <v>0</v>
      </c>
      <c r="GX201" s="95">
        <f>SUM(Tabelle2[[#This Row],[Apr 22 NF]:[Jun 22 NF]])</f>
        <v>0</v>
      </c>
      <c r="GY201" s="95">
        <f>SUM(Tabelle2[[#This Row],[Jul 22 NF]:[Sep 22 NF]])</f>
        <v>0</v>
      </c>
      <c r="GZ201" s="95">
        <f>SUM(Tabelle2[[#This Row],[Oct 22 NF]:[Dec 22 NF]])</f>
        <v>0</v>
      </c>
      <c r="HA201" s="98">
        <f>SUM(Tabelle2[[#This Row],[Jan 23 NF]:[Mar 23 NF]])</f>
        <v>0</v>
      </c>
      <c r="HB201" s="98">
        <f>SUM(Tabelle2[[#This Row],[Apr 23 NF]:[Jun 23 NF]])</f>
        <v>0</v>
      </c>
      <c r="HC201" s="98">
        <f>SUM(Tabelle2[[#This Row],[Jul 23 NF]:[Sep 23 NF]])</f>
        <v>0</v>
      </c>
      <c r="HD201" s="98">
        <f>SUM(Tabelle2[[#This Row],[Oct 23 NF]:[Dec 23 NF]])</f>
        <v>0</v>
      </c>
      <c r="HE201" s="95">
        <f>SUM(Tabelle2[[#This Row],[Jan 24 NF]:[Mar 24 NF]])</f>
        <v>0</v>
      </c>
      <c r="HF201" s="98">
        <f>SUM(Tabelle2[[#This Row],[Apr 24 NF]:[Jun 24 NF]])</f>
        <v>0</v>
      </c>
      <c r="HG201" s="98">
        <f>SUM(Tabelle2[[#This Row],[Jul 24 NF]:[Sep 24 NF]])</f>
        <v>0</v>
      </c>
      <c r="HH201" s="98">
        <f>SUM(Tabelle2[[#This Row],[Oct 24 NF]:[Dec 24 NF]])</f>
        <v>0</v>
      </c>
      <c r="HI201" s="75">
        <v>0</v>
      </c>
      <c r="HJ201" s="75">
        <v>0</v>
      </c>
      <c r="HK201" s="75">
        <v>0</v>
      </c>
      <c r="HL201" s="75">
        <v>0</v>
      </c>
      <c r="HM201" s="75">
        <v>0</v>
      </c>
      <c r="HN201" s="75">
        <v>0</v>
      </c>
      <c r="HO201" s="75">
        <v>0</v>
      </c>
      <c r="HP201" s="75">
        <v>0</v>
      </c>
      <c r="HQ201" s="75">
        <v>0</v>
      </c>
      <c r="HR201" s="75">
        <v>0</v>
      </c>
      <c r="HS201" s="75">
        <v>0</v>
      </c>
      <c r="HT201" s="75">
        <v>7264</v>
      </c>
      <c r="HU201" s="75">
        <v>37600</v>
      </c>
      <c r="HV201" s="98">
        <v>15197</v>
      </c>
      <c r="HW201" s="98">
        <v>0</v>
      </c>
      <c r="HX201" s="98">
        <v>0</v>
      </c>
      <c r="HY201" s="98">
        <v>0</v>
      </c>
      <c r="HZ201" s="98">
        <f>SUM(Tabelle2[[#This Row],[Jan 22 NF]:[Dec 22 NF]])</f>
        <v>0</v>
      </c>
      <c r="IA201" s="98">
        <f>SUM(Tabelle2[[#This Row],[Jan 23 NF]:[Dec 23 NF]])</f>
        <v>0</v>
      </c>
      <c r="IB201" s="98">
        <f>SUM(Tabelle2[[#This Row],[Jan 24 NF]:[Dec 24 NF]])</f>
        <v>0</v>
      </c>
      <c r="IC201" s="98">
        <f>IFERROR(Tabelle2[[#This Row],[2025 CF]]*Tabelle2[[#This Row],[2025 AF]],0)</f>
        <v>0</v>
      </c>
      <c r="ID201" s="98">
        <f>IFERROR(Tabelle2[[#This Row],[2026 CF]]*Tabelle2[[#This Row],[2026 AF]],0)</f>
        <v>0</v>
      </c>
      <c r="IE201" s="98">
        <f>IFERROR(Tabelle2[[#This Row],[2027 CF]]*Tabelle2[[#This Row],[2027 AF]],0)</f>
        <v>0</v>
      </c>
      <c r="IF201" s="98">
        <f>IFERROR(Tabelle2[[#This Row],[2028 CF]]*Tabelle2[[#This Row],[2028 AF]],0)</f>
        <v>0</v>
      </c>
      <c r="IG201" s="98">
        <f>IFERROR(Tabelle2[[#This Row],[2029 CF]]*Tabelle2[[#This Row],[2029 AF]],0)</f>
        <v>0</v>
      </c>
      <c r="IH201" s="98">
        <f>IFERROR(Tabelle2[[#This Row],[2030 CF]]*Tabelle2[[#This Row],[2030 AF]],0)</f>
        <v>0</v>
      </c>
      <c r="II201" s="98">
        <f>IFERROR(Tabelle2[[#This Row],[2031 CF]]*Tabelle2[[#This Row],[2031 AF]],0)</f>
        <v>0</v>
      </c>
      <c r="IJ201" s="98">
        <f>IFERROR(Tabelle2[[#This Row],[2032 CF]]*Tabelle2[[#This Row],[2032 AF]],0)</f>
        <v>0</v>
      </c>
      <c r="IK201" s="98">
        <f>IFERROR(Tabelle2[[#This Row],[2033 CF]]*Tabelle2[[#This Row],[2033 AF]],0)</f>
        <v>0</v>
      </c>
      <c r="IL201" s="98">
        <f>IFERROR(Tabelle2[[#This Row],[2034 CF]]*Tabelle2[[#This Row],[2034 AF]],0)</f>
        <v>0</v>
      </c>
      <c r="IM201" s="98">
        <f>IFERROR(Tabelle2[[#This Row],[2035 CF]]*Tabelle2[[#This Row],[2035 AF]],0)</f>
        <v>0</v>
      </c>
      <c r="IN201" s="51">
        <v>0</v>
      </c>
      <c r="IO201" s="51">
        <v>0</v>
      </c>
      <c r="IP201" s="51">
        <v>0</v>
      </c>
      <c r="IQ201" s="51">
        <v>0</v>
      </c>
      <c r="IR201" s="51">
        <v>0</v>
      </c>
      <c r="IS201" s="51">
        <v>0</v>
      </c>
      <c r="IT201" s="51">
        <v>0</v>
      </c>
      <c r="IU201" s="51">
        <v>0</v>
      </c>
      <c r="IV201" s="51">
        <v>0</v>
      </c>
      <c r="IW201" s="51">
        <v>0</v>
      </c>
      <c r="IX201" s="51">
        <v>0</v>
      </c>
      <c r="IY201" s="51">
        <v>0</v>
      </c>
      <c r="IZ201" s="199">
        <v>0</v>
      </c>
      <c r="JA201" s="199">
        <v>0</v>
      </c>
      <c r="JB201" s="199">
        <v>0</v>
      </c>
      <c r="JC201" s="199">
        <v>0</v>
      </c>
      <c r="JD201" s="199">
        <v>0</v>
      </c>
      <c r="JE201" s="196">
        <v>0</v>
      </c>
      <c r="JF201" s="196">
        <v>0</v>
      </c>
      <c r="JG201" s="196">
        <v>0</v>
      </c>
      <c r="JH201" s="196">
        <v>0</v>
      </c>
      <c r="JI201" s="196">
        <v>0</v>
      </c>
      <c r="JJ201" s="196">
        <v>0</v>
      </c>
      <c r="JK201" s="196">
        <v>0</v>
      </c>
      <c r="JL201" s="196">
        <v>0</v>
      </c>
      <c r="JM201" s="196">
        <v>0</v>
      </c>
      <c r="JN201" s="196">
        <v>0</v>
      </c>
      <c r="JO201" s="196">
        <v>0</v>
      </c>
      <c r="JP201" s="196">
        <v>0</v>
      </c>
      <c r="JQ201" s="196">
        <f>SUM(Tabelle2[[#This Row],[Jan-23B]:[Mar-23B]])</f>
        <v>0</v>
      </c>
      <c r="JR201" s="196">
        <f>SUM(Tabelle2[[#This Row],[Apr-23B]:[Jun-23B]])</f>
        <v>0</v>
      </c>
      <c r="JS201" s="196">
        <f>SUM(Tabelle2[[#This Row],[Jul-23B]:[Sep-23B]])</f>
        <v>0</v>
      </c>
      <c r="JT201" s="196">
        <f>SUM(Tabelle2[[#This Row],[Oct-23B]:[Dec-23B]])</f>
        <v>0</v>
      </c>
      <c r="JU201" s="196">
        <f>SUM(Tabelle2[[#This Row],[1Q23 B1]:[4Q23 B]])</f>
        <v>0</v>
      </c>
      <c r="JV201" s="196">
        <v>0</v>
      </c>
      <c r="JW201" s="196">
        <v>0</v>
      </c>
      <c r="JX201" s="196">
        <v>0</v>
      </c>
      <c r="JY201" s="196">
        <v>0</v>
      </c>
      <c r="JZ201" s="196">
        <v>0</v>
      </c>
      <c r="KA201" s="196">
        <v>0</v>
      </c>
      <c r="KB201" s="196">
        <v>0</v>
      </c>
      <c r="KC201" s="196">
        <v>0</v>
      </c>
      <c r="KD201" s="196">
        <v>0</v>
      </c>
      <c r="KE201" s="196">
        <v>0</v>
      </c>
      <c r="KF201" s="196" t="str">
        <f>IF(SUM(Tabelle2[[#This Row],[2018 NF]:[2028 NF]],Tabelle2[[#This Row],[2023 B]])&gt;0,"yes","no")</f>
        <v>yes</v>
      </c>
      <c r="KG201" s="196" t="str">
        <f>IFERROR(INDEX(Tabelle2[[#Headers],[2005 NF]:[2034 NF]],MATCH(TRUE,INDEX(Tabelle2[[#This Row],[2005 NF]:[2034 NF]]&gt;1000,),0)),0)</f>
        <v>2016 NF</v>
      </c>
      <c r="KH201" s="196" t="str">
        <f>IFERROR(LOOKUP(2,1/(Tabelle2[[#This Row],[2005 NF]:[2035 NF]]&gt;1000),Tabelle2[[#Headers],[2005 NF]:[2035 NF]]),0)</f>
        <v>2018 NF</v>
      </c>
      <c r="KI201" s="196">
        <f>SUM(Tabelle2[[#This Row],[Jan 23 NF]:[Mar 23 NF]])</f>
        <v>0</v>
      </c>
      <c r="KJ201" s="196">
        <f>SUM(Tabelle2[[#This Row],[Jan-23B]:[Mar-23B]])</f>
        <v>0</v>
      </c>
      <c r="KK201" s="52">
        <v>0</v>
      </c>
      <c r="KL201" s="52">
        <v>0</v>
      </c>
      <c r="KM201" s="52">
        <v>0</v>
      </c>
      <c r="KN201" s="52">
        <v>0</v>
      </c>
      <c r="KO201" s="52">
        <v>0</v>
      </c>
      <c r="KP201" s="52">
        <v>0</v>
      </c>
      <c r="KQ201" s="52">
        <v>0</v>
      </c>
      <c r="KR201" s="52">
        <v>0</v>
      </c>
      <c r="KS201" s="52">
        <v>0</v>
      </c>
      <c r="KT201" s="52">
        <v>0</v>
      </c>
      <c r="KU201" s="52">
        <v>0</v>
      </c>
      <c r="KV201" s="52">
        <v>0</v>
      </c>
      <c r="KW201" s="52">
        <v>0</v>
      </c>
      <c r="KX201" s="52">
        <v>0</v>
      </c>
      <c r="KY201" s="52">
        <v>0</v>
      </c>
      <c r="KZ201" s="52">
        <v>0</v>
      </c>
      <c r="LA201" s="52" t="e">
        <f>$AV201*2.204623/#REF!*$AP201*Tabelle2[[#This Row],[May 23 NF]]</f>
        <v>#REF!</v>
      </c>
      <c r="LB201" s="52" t="e">
        <f>$AV201*2.204623/#REF!*$AP201*Tabelle2[[#This Row],[Jun 23 NF]]</f>
        <v>#REF!</v>
      </c>
      <c r="LC201" s="52" t="e">
        <f>$AV201*2.204623/#REF!*$AP201*Tabelle2[[#This Row],[Jul 23 NF]]</f>
        <v>#REF!</v>
      </c>
      <c r="LD201" s="52" t="e">
        <f>$AV201*2.204623/#REF!*$AP201*Tabelle2[[#This Row],[Aug 23 NF]]</f>
        <v>#REF!</v>
      </c>
      <c r="LE201" s="52" t="e">
        <f>$AV201*2.204623/#REF!*$AP201*Tabelle2[[#This Row],[Sep 23 NF]]</f>
        <v>#REF!</v>
      </c>
      <c r="LF201" s="52" t="e">
        <f>$AV201*2.204623/#REF!*$AP201*Tabelle2[[#This Row],[Oct 23 NF]]</f>
        <v>#REF!</v>
      </c>
      <c r="LG201" s="52" t="e">
        <f>$AV201*2.204623/#REF!*$AP201*Tabelle2[[#This Row],[Nov 23 NF]]</f>
        <v>#REF!</v>
      </c>
      <c r="LH201" s="52" t="e">
        <f>$AV201*2.204623/#REF!*$AP201*Tabelle2[[#This Row],[Dec 23 NF]]</f>
        <v>#REF!</v>
      </c>
      <c r="LI201" s="52" t="e">
        <f>$AV201*2.204623/#REF!*$AP201*Tabelle2[[#This Row],[Jan 24 NF]]</f>
        <v>#REF!</v>
      </c>
      <c r="LJ201" s="52" t="e">
        <f>$AV201*2.204623/#REF!*$AP201*Tabelle2[[#This Row],[Feb 24 NF]]</f>
        <v>#REF!</v>
      </c>
      <c r="LK201" s="52" t="e">
        <f>$AV201*2.204623/#REF!*$AP201*Tabelle2[[#This Row],[Mar 24 NF]]</f>
        <v>#REF!</v>
      </c>
      <c r="LL201" s="52" t="e">
        <f>$AV201*2.204623/#REF!*$AP201*Tabelle2[[#This Row],[Apr 24 NF]]</f>
        <v>#REF!</v>
      </c>
      <c r="LM201" s="52" t="e">
        <f>$AV201*2.204623/#REF!*$AP201*Tabelle2[[#This Row],[May 24 NF]]</f>
        <v>#REF!</v>
      </c>
      <c r="LN201" s="52" t="e">
        <f>$AV201*2.204623/#REF!*$AP201*Tabelle2[[#This Row],[Jun 24 NF]]</f>
        <v>#REF!</v>
      </c>
      <c r="LO201" s="52" t="e">
        <f>$AV201*2.204623/#REF!*$AP201*Tabelle2[[#This Row],[Jul 24 NF]]</f>
        <v>#REF!</v>
      </c>
      <c r="LP201" s="52" t="e">
        <f>$AV201*2.204623/#REF!*$AP201*Tabelle2[[#This Row],[Aug 24 NF]]</f>
        <v>#REF!</v>
      </c>
      <c r="LQ201" s="52" t="e">
        <f>$AV201*2.204623/#REF!*$AP201*Tabelle2[[#This Row],[Sep 24 NF]]</f>
        <v>#REF!</v>
      </c>
      <c r="LR201" s="52" t="e">
        <f>$AV201*2.204623/#REF!*$AP201*Tabelle2[[#This Row],[Oct 24 NF]]</f>
        <v>#REF!</v>
      </c>
      <c r="LS201" s="52" t="e">
        <f>$AV201*2.204623/#REF!*$AP201*Tabelle2[[#This Row],[Nov 24 NF]]</f>
        <v>#REF!</v>
      </c>
      <c r="LT201" s="52" t="e">
        <f>$AV201*2.204623/#REF!*$AP201*Tabelle2[[#This Row],[Dec 24 NF]]</f>
        <v>#REF!</v>
      </c>
      <c r="LU201" s="198">
        <f>SUM(Tabelle2[[#This Row],[Jan 22 EV]:[Mar 22 EV]])</f>
        <v>0</v>
      </c>
      <c r="LV201" s="198">
        <f>SUM(Tabelle2[[#This Row],[Apr 22 EV]:[Jun 22 EV]])</f>
        <v>0</v>
      </c>
      <c r="LW201" s="198">
        <f>SUM(Tabelle2[[#This Row],[Jul 22 EV]:[Sep 22 EV]])</f>
        <v>0</v>
      </c>
      <c r="LX201" s="198">
        <f>SUM(Tabelle2[[#This Row],[Oct 22 EV]:[Dec 22 EV]])</f>
        <v>0</v>
      </c>
      <c r="LY201" s="198">
        <f>SUM(Tabelle2[[#This Row],[Jan 23 EV]:[Mar 23 EV]])</f>
        <v>0</v>
      </c>
      <c r="LZ201" s="198" t="e">
        <f>SUM(Tabelle2[[#This Row],[Apr 23 EV]:[Jun 23 EV]])</f>
        <v>#REF!</v>
      </c>
      <c r="MA201" s="198" t="e">
        <f>SUM(Tabelle2[[#This Row],[Jul 23 EV]:[Sep 23 EV]])</f>
        <v>#REF!</v>
      </c>
      <c r="MB201" s="198" t="e">
        <f>SUM(Tabelle2[[#This Row],[Oct 23 EV]:[Dec 23 EV]])</f>
        <v>#REF!</v>
      </c>
      <c r="MC201" s="198" t="e">
        <f>SUM(Tabelle2[[#This Row],[Jan 24 EV]:[Mar 24 EV]])</f>
        <v>#REF!</v>
      </c>
      <c r="MD201" s="198" t="e">
        <f>SUM(Tabelle2[[#This Row],[Apr 24 EV]:[Jun 24 EV]])</f>
        <v>#REF!</v>
      </c>
      <c r="ME201" s="198" t="e">
        <f>SUM(Tabelle2[[#This Row],[Jul 24 EV]:[Sep 24 EV]])</f>
        <v>#REF!</v>
      </c>
      <c r="MF201" s="198" t="e">
        <f>SUM(Tabelle2[[#This Row],[Oct 24 EV]:[Dec 24 EV]])</f>
        <v>#REF!</v>
      </c>
      <c r="MG201" s="74">
        <v>0</v>
      </c>
      <c r="MH201" s="74">
        <v>0</v>
      </c>
      <c r="MI201" s="74">
        <v>0</v>
      </c>
      <c r="MJ201" s="74">
        <v>0</v>
      </c>
      <c r="MK201" s="74">
        <v>0</v>
      </c>
      <c r="ML201" s="74">
        <v>0</v>
      </c>
      <c r="MM201" s="74">
        <v>0</v>
      </c>
      <c r="MN201" s="74">
        <v>0</v>
      </c>
      <c r="MO201" s="75">
        <v>0</v>
      </c>
      <c r="MP201" s="98">
        <v>2071.1933370453335</v>
      </c>
      <c r="MQ201" s="98" t="e">
        <f>$AS201*2.204623/#REF!*$AP201*HU201</f>
        <v>#REF!</v>
      </c>
      <c r="MR201" s="98" t="e">
        <f>$AT201*2.204623/#REF!*$AP201*HV201</f>
        <v>#REF!</v>
      </c>
      <c r="MS201" s="98">
        <v>0</v>
      </c>
      <c r="MT201" s="98">
        <v>0</v>
      </c>
      <c r="MU201" s="98">
        <v>0</v>
      </c>
      <c r="MV201" s="98">
        <f>SUM(Tabelle2[[#This Row],[Jan 22 EV]:[Dec 22 EV]])</f>
        <v>0</v>
      </c>
      <c r="MW201" s="98" t="e">
        <f>SUM(Tabelle2[[#This Row],[Jan 23 EV]:[Dec 23 EV]])</f>
        <v>#REF!</v>
      </c>
      <c r="MX201" s="98" t="e">
        <f>SUM(Tabelle2[[#This Row],[Jan 24 EV]:[Dec 24 EV]])</f>
        <v>#REF!</v>
      </c>
      <c r="MY201" s="98">
        <f t="shared" si="139"/>
        <v>0</v>
      </c>
      <c r="MZ201" s="98">
        <f t="shared" si="140"/>
        <v>0</v>
      </c>
      <c r="NA201" s="98">
        <f t="shared" si="141"/>
        <v>0</v>
      </c>
      <c r="NB201" s="98">
        <f t="shared" si="142"/>
        <v>0</v>
      </c>
      <c r="NC201" s="52">
        <v>0</v>
      </c>
      <c r="ND201" s="52">
        <v>0</v>
      </c>
      <c r="NE201" s="52">
        <v>0</v>
      </c>
      <c r="NF201" s="52">
        <v>0</v>
      </c>
      <c r="NG201" s="52">
        <v>0</v>
      </c>
      <c r="NH201" s="52">
        <v>0</v>
      </c>
      <c r="NI201" s="52">
        <v>0</v>
      </c>
      <c r="NJ201" s="52">
        <v>0</v>
      </c>
      <c r="NK201" s="52">
        <v>0</v>
      </c>
      <c r="NL201" s="52">
        <v>0</v>
      </c>
      <c r="NM201" s="52">
        <v>0</v>
      </c>
      <c r="NN201" s="52">
        <v>0</v>
      </c>
      <c r="NO201" s="198">
        <f t="shared" si="146"/>
        <v>0</v>
      </c>
      <c r="NP201" s="198">
        <f t="shared" si="147"/>
        <v>0</v>
      </c>
      <c r="NQ201" s="198">
        <f t="shared" si="148"/>
        <v>0</v>
      </c>
      <c r="NR201" s="198">
        <f t="shared" si="149"/>
        <v>0</v>
      </c>
      <c r="NS201" s="198">
        <f t="shared" si="150"/>
        <v>0</v>
      </c>
      <c r="NT201" s="198">
        <v>0</v>
      </c>
      <c r="NU201" s="198">
        <v>0</v>
      </c>
      <c r="NV201" s="198">
        <v>0</v>
      </c>
      <c r="NW201" s="198">
        <v>0</v>
      </c>
      <c r="NX201" s="198">
        <v>0</v>
      </c>
      <c r="NY201" s="198">
        <v>0</v>
      </c>
      <c r="NZ201" s="198">
        <v>0</v>
      </c>
      <c r="OA201" s="198">
        <v>0</v>
      </c>
      <c r="OB201" s="198">
        <v>0</v>
      </c>
      <c r="OC201" s="198">
        <v>0</v>
      </c>
      <c r="OD201" s="198">
        <v>0</v>
      </c>
      <c r="OE201" s="198">
        <v>0</v>
      </c>
      <c r="OF201" s="198">
        <f>SUM(Tabelle2[[#This Row],[Jan 23 B EV]:[Mar 23 B EV]])</f>
        <v>0</v>
      </c>
      <c r="OG201" s="198">
        <f>SUM(Tabelle2[[#This Row],[Apr 23 B EV]:[Jun 23 B EV]])</f>
        <v>0</v>
      </c>
      <c r="OH201" s="198">
        <f>SUM(Tabelle2[[#This Row],[Jul 23 B EV]:[Sep 23 B EV]])</f>
        <v>0</v>
      </c>
      <c r="OI201" s="198">
        <f>SUM(Tabelle2[[#This Row],[Oct 23 B EV]:[Dec 23 B EV]])</f>
        <v>0</v>
      </c>
      <c r="OJ201" s="198">
        <f>SUM(Tabelle2[[#This Row],[Jan 23 B EV]:[Dec 23 B EV]])</f>
        <v>0</v>
      </c>
      <c r="OK201" s="75"/>
      <c r="OL201" s="75"/>
      <c r="OM201" s="43" t="s">
        <v>960</v>
      </c>
      <c r="ON201" s="43" t="s">
        <v>975</v>
      </c>
      <c r="OO201" s="43">
        <v>0</v>
      </c>
      <c r="OP201" s="43">
        <v>0</v>
      </c>
      <c r="OQ201" s="75"/>
      <c r="OR201" s="75"/>
      <c r="OS201" s="75"/>
      <c r="OT201" s="75"/>
      <c r="OU201" s="75"/>
      <c r="OV201" s="75"/>
      <c r="OW201" s="75"/>
      <c r="OX201" s="198">
        <v>0</v>
      </c>
      <c r="OY201" s="198">
        <v>0</v>
      </c>
      <c r="OZ201" s="198">
        <v>0</v>
      </c>
      <c r="PA201" s="198">
        <v>0</v>
      </c>
      <c r="PB201" s="353">
        <v>0</v>
      </c>
      <c r="PC201" s="49" t="s">
        <v>57</v>
      </c>
      <c r="PD201" s="341" t="s">
        <v>162</v>
      </c>
      <c r="PE201" s="317" t="s">
        <v>159</v>
      </c>
      <c r="PF201" s="343" t="s">
        <v>191</v>
      </c>
      <c r="PG201" s="131">
        <v>0.08</v>
      </c>
      <c r="PH201" s="132">
        <v>40</v>
      </c>
      <c r="PI201" s="4">
        <v>1</v>
      </c>
      <c r="PJ201" s="4" t="s">
        <v>191</v>
      </c>
      <c r="PK201" s="4">
        <v>40</v>
      </c>
      <c r="PL201" s="4"/>
      <c r="PM201" s="317"/>
      <c r="PN201" s="341" t="s">
        <v>972</v>
      </c>
      <c r="PO201" s="12" t="s">
        <v>17</v>
      </c>
      <c r="PP201" s="200">
        <v>1897.4924120060696</v>
      </c>
      <c r="PQ201" s="56">
        <v>1615.7497990965437</v>
      </c>
      <c r="PR201" s="56">
        <v>1766.1458333333333</v>
      </c>
      <c r="PS201" s="56">
        <v>1714.5520833333333</v>
      </c>
      <c r="PT201" s="200">
        <v>1398.2708333333333</v>
      </c>
      <c r="PU201" s="200">
        <v>1423.8541666666667</v>
      </c>
      <c r="PV201" s="200">
        <v>2111.5208333333335</v>
      </c>
      <c r="PW201" s="200">
        <v>2435.75</v>
      </c>
      <c r="PX201" s="200" t="e">
        <f>IF($PI201=1,SUMIF(#REF!,$PF201,#REF!),SUMIF(#REF!,$PJ201,#REF!))</f>
        <v>#REF!</v>
      </c>
      <c r="PY201" s="200" t="e">
        <f>IF($PI201=1,SUMIF(#REF!,$PF201,#REF!),SUMIF(#REF!,$PJ201,#REF!))</f>
        <v>#REF!</v>
      </c>
      <c r="PZ201" s="200" t="e">
        <f>IF($PI201=1,SUMIF(#REF!,$PF201,#REF!),SUMIF(#REF!,$PJ201,#REF!))</f>
        <v>#REF!</v>
      </c>
      <c r="QA201" s="200" t="e">
        <f>IF($PI201=1,SUMIF(#REF!,$PF201,#REF!),SUMIF(#REF!,$PJ201,#REF!))</f>
        <v>#REF!</v>
      </c>
      <c r="QB201" s="200" t="e">
        <f>IF($PI201=1,SUMIF(#REF!,$PF201,#REF!),SUMIF(#REF!,$PJ201,#REF!))</f>
        <v>#REF!</v>
      </c>
      <c r="QC201" s="200" t="e">
        <f>IF($PI201=1,SUMIF(#REF!,$PF201,#REF!),SUMIF(#REF!,$PJ201,#REF!))</f>
        <v>#REF!</v>
      </c>
      <c r="QD201" s="57">
        <f t="shared" si="143"/>
        <v>7.2721298560408654</v>
      </c>
      <c r="QE201" s="57">
        <f t="shared" si="144"/>
        <v>7.9338603749999992</v>
      </c>
      <c r="QF201" s="57">
        <f t="shared" si="138"/>
        <v>7.7068520024999998</v>
      </c>
      <c r="QG201" s="57">
        <f t="shared" si="145"/>
        <v>6.3152398049999992</v>
      </c>
      <c r="QH201" s="57">
        <f t="shared" si="173"/>
        <v>6.4278044250000015</v>
      </c>
      <c r="QI201" s="57">
        <f t="shared" si="174"/>
        <v>9.4534827449999987</v>
      </c>
      <c r="QJ201" s="57">
        <f>IF(Tabelle2[[#This Row],[Index and Premium Usage]]=1,($AW201*(1+$AZ201))*(PW201*(1+$PG201)+$PH201)/1000,($AW201*(1+$AZ201))*(PW201*(1+$PG201)+$PK201)/1000)</f>
        <v>10.880065140000001</v>
      </c>
      <c r="QK201" s="57" t="e">
        <f>IF($PI201=1,($AW201*(1+$AY201))*(PX201*(1+$PG201)+$PH201)/1000,($AW201*(1+$AZ201))*(PX201*(1+$PG201)+$PK201+Tabelle2[[#This Row],[Premium VW 2023]])/1000)</f>
        <v>#REF!</v>
      </c>
      <c r="QL201" s="57" t="e">
        <f t="shared" si="133"/>
        <v>#REF!</v>
      </c>
      <c r="QM201" s="57" t="e">
        <f t="shared" si="134"/>
        <v>#REF!</v>
      </c>
      <c r="QN201" s="57" t="e">
        <f t="shared" si="135"/>
        <v>#REF!</v>
      </c>
      <c r="QO201" s="57" t="e">
        <f t="shared" si="136"/>
        <v>#REF!</v>
      </c>
      <c r="QP201" s="57" t="e">
        <f t="shared" si="137"/>
        <v>#REF!</v>
      </c>
    </row>
    <row r="202" spans="1:458" ht="15" customHeight="1">
      <c r="A202" s="94" t="s">
        <v>1008</v>
      </c>
      <c r="B202" s="94" t="s">
        <v>87</v>
      </c>
      <c r="C202" s="94" t="s">
        <v>1553</v>
      </c>
      <c r="D202" s="2" t="s">
        <v>108</v>
      </c>
      <c r="E202" s="173" t="s">
        <v>304</v>
      </c>
      <c r="F202" s="94" t="s">
        <v>304</v>
      </c>
      <c r="G202" s="94" t="s">
        <v>304</v>
      </c>
      <c r="H202" s="2" t="s">
        <v>216</v>
      </c>
      <c r="I202" s="188" t="s">
        <v>216</v>
      </c>
      <c r="J202" s="94" t="s">
        <v>33</v>
      </c>
      <c r="K202" s="94" t="s">
        <v>245</v>
      </c>
      <c r="L202" s="94" t="s">
        <v>234</v>
      </c>
      <c r="M202" s="2" t="s">
        <v>1015</v>
      </c>
      <c r="N202" s="2" t="s">
        <v>1015</v>
      </c>
      <c r="O202" s="1" t="s">
        <v>1015</v>
      </c>
      <c r="P202" s="3" t="s">
        <v>123</v>
      </c>
      <c r="Q202" s="2" t="s">
        <v>90</v>
      </c>
      <c r="R202" s="94" t="s">
        <v>1149</v>
      </c>
      <c r="S202" s="94"/>
      <c r="T202" s="94" t="s">
        <v>1283</v>
      </c>
      <c r="U202" s="94" t="s">
        <v>14</v>
      </c>
      <c r="V202" s="94"/>
      <c r="W202" s="94"/>
      <c r="X202" s="94"/>
      <c r="Y202" s="2" t="s">
        <v>257</v>
      </c>
      <c r="Z202" s="2" t="s">
        <v>259</v>
      </c>
      <c r="AA202" s="2" t="s">
        <v>1229</v>
      </c>
      <c r="AB202" s="2" t="s">
        <v>1229</v>
      </c>
      <c r="AC202" s="2" t="s">
        <v>1242</v>
      </c>
      <c r="AD202" s="94"/>
      <c r="AE202" s="94"/>
      <c r="AF202" s="94" t="s">
        <v>122</v>
      </c>
      <c r="AG202" s="2" t="s">
        <v>448</v>
      </c>
      <c r="AH202" s="2" t="s">
        <v>106</v>
      </c>
      <c r="AI202" s="2" t="s">
        <v>109</v>
      </c>
      <c r="AJ202" s="2" t="s">
        <v>120</v>
      </c>
      <c r="AK202" s="20"/>
      <c r="AL202" s="24"/>
      <c r="AM202" s="24"/>
      <c r="AN202" s="24"/>
      <c r="AO202" s="24"/>
      <c r="AP202" s="13">
        <v>1</v>
      </c>
      <c r="AQ202" s="33">
        <v>6.54</v>
      </c>
      <c r="AR202" s="37">
        <v>6.54</v>
      </c>
      <c r="AS202" s="37">
        <v>6.54</v>
      </c>
      <c r="AT202" s="37">
        <v>6.54</v>
      </c>
      <c r="AU202" s="33">
        <v>6.54</v>
      </c>
      <c r="AV202" s="33">
        <v>6.5949999999999998</v>
      </c>
      <c r="AW202" s="33">
        <v>6.5949999999999998</v>
      </c>
      <c r="AX202" s="193"/>
      <c r="AY202" s="61">
        <v>0.1</v>
      </c>
      <c r="AZ202" s="61">
        <v>0.1</v>
      </c>
      <c r="BA202" s="97">
        <v>1512</v>
      </c>
      <c r="BB202" s="97">
        <v>864</v>
      </c>
      <c r="BC202" s="97">
        <v>1295</v>
      </c>
      <c r="BD202" s="97">
        <v>0</v>
      </c>
      <c r="BE202" s="133">
        <v>1843</v>
      </c>
      <c r="BF202" s="133">
        <v>0</v>
      </c>
      <c r="BG202" s="133">
        <v>-3</v>
      </c>
      <c r="BH202" s="133">
        <v>3698</v>
      </c>
      <c r="BI202" s="133">
        <v>8042</v>
      </c>
      <c r="BJ202" s="133">
        <v>3312</v>
      </c>
      <c r="BK202" s="133">
        <v>5184</v>
      </c>
      <c r="BL202" s="133">
        <v>2724</v>
      </c>
      <c r="BM202" s="96">
        <v>6896</v>
      </c>
      <c r="BN202" s="96">
        <v>6808</v>
      </c>
      <c r="BO202" s="96">
        <v>6783</v>
      </c>
      <c r="BP202" s="96">
        <v>4803</v>
      </c>
      <c r="BQ202" s="96">
        <v>7372</v>
      </c>
      <c r="BR202" s="96">
        <v>2613</v>
      </c>
      <c r="BS202" s="96">
        <v>3528</v>
      </c>
      <c r="BT202" s="96">
        <v>4536</v>
      </c>
      <c r="BU202" s="96">
        <v>4176</v>
      </c>
      <c r="BV202" s="96">
        <v>6408</v>
      </c>
      <c r="BW202" s="96">
        <v>7344</v>
      </c>
      <c r="BX202" s="96">
        <v>1800</v>
      </c>
      <c r="BY202" s="96">
        <v>6984</v>
      </c>
      <c r="BZ202" s="96">
        <v>8979</v>
      </c>
      <c r="CA202" s="96">
        <v>5104</v>
      </c>
      <c r="CB202" s="96">
        <v>2463</v>
      </c>
      <c r="CC202" s="96">
        <v>5104</v>
      </c>
      <c r="CD202" s="96">
        <v>2463</v>
      </c>
      <c r="CE202" s="96">
        <v>2530</v>
      </c>
      <c r="CF202" s="96">
        <v>2463</v>
      </c>
      <c r="CG202" s="96">
        <v>5104</v>
      </c>
      <c r="CH202" s="96">
        <v>8979</v>
      </c>
      <c r="CI202" s="96">
        <v>8979</v>
      </c>
      <c r="CJ202" s="96">
        <v>5104</v>
      </c>
      <c r="CK202" s="95">
        <f>SUM(Tabelle2[[#This Row],[Jan 22 CF]:[Mar 22 CF]])</f>
        <v>3671</v>
      </c>
      <c r="CL202" s="95">
        <f>SUM(Tabelle2[[#This Row],[Apr 22 CF]:[Jun 22 CF]])</f>
        <v>1843</v>
      </c>
      <c r="CM202" s="95">
        <f>SUM(Tabelle2[[#This Row],[Jul 22 CF]:[Sep 22 CF]])</f>
        <v>11737</v>
      </c>
      <c r="CN202" s="95">
        <f>SUM(Tabelle2[[#This Row],[Oct 22 CF]:[Dec 22 CF]])</f>
        <v>11220</v>
      </c>
      <c r="CO202" s="95">
        <f>SUM(Tabelle2[[#This Row],[Jan 23 CF]:[Mar 23 CF]])</f>
        <v>20487</v>
      </c>
      <c r="CP202" s="95">
        <f>SUM(Tabelle2[[#This Row],[Apr 23 CF]:[Jun 23 CF]])</f>
        <v>14788</v>
      </c>
      <c r="CQ202" s="95">
        <f>SUM(Tabelle2[[#This Row],[Jul 23 CF]:[Sep 23 CF]])</f>
        <v>12240</v>
      </c>
      <c r="CR202" s="95">
        <f>SUM(Tabelle2[[#This Row],[Oct 23 CF]:[Dec 23 CF]])</f>
        <v>15552</v>
      </c>
      <c r="CS202" s="95">
        <f>SUM(Tabelle2[[#This Row],[Jan 24 CF]:[Mar 24 CF]])</f>
        <v>21067</v>
      </c>
      <c r="CT202" s="95">
        <f>SUM(Tabelle2[[#This Row],[Apr 24 CF]:[Jun 24 CF]])</f>
        <v>10030</v>
      </c>
      <c r="CU202" s="95">
        <f>SUM(Tabelle2[[#This Row],[Jul 24 CF]:[Sep 24 CF]])</f>
        <v>10097</v>
      </c>
      <c r="CV202" s="95">
        <f>SUM(Tabelle2[[#This Row],[Oct 24 CF]:[Dec 24 CF]])</f>
        <v>23062</v>
      </c>
      <c r="CW202" s="98">
        <v>0</v>
      </c>
      <c r="CX202" s="275">
        <v>278</v>
      </c>
      <c r="CY202" s="98">
        <v>2332</v>
      </c>
      <c r="CZ202" s="52">
        <v>26221</v>
      </c>
      <c r="DA202" s="52">
        <f>SUM(Tabelle2[[#This Row],[Jan 22 CF]:[Dec 22 CF]])</f>
        <v>28471</v>
      </c>
      <c r="DB202" s="98">
        <f>SUM(Tabelle2[[#This Row],[Jan 23 CF]:[Dec 23 CF]])</f>
        <v>63067</v>
      </c>
      <c r="DC202" s="98">
        <f>SUM(Tabelle2[[#This Row],[Jan 24 CF]:[Dec 24 CF]])</f>
        <v>64256</v>
      </c>
      <c r="DD202" s="98">
        <v>32000</v>
      </c>
      <c r="DE202" s="98">
        <v>0</v>
      </c>
      <c r="DF202" s="98">
        <v>0</v>
      </c>
      <c r="DG202" s="98">
        <v>0</v>
      </c>
      <c r="DH202" s="98">
        <v>0</v>
      </c>
      <c r="DI202" s="98">
        <v>0</v>
      </c>
      <c r="DJ202" s="98">
        <v>0</v>
      </c>
      <c r="DK202" s="98">
        <v>0</v>
      </c>
      <c r="DL202" s="98">
        <v>0</v>
      </c>
      <c r="DM202" s="98">
        <v>0</v>
      </c>
      <c r="DN202" s="95"/>
      <c r="DO202" s="95"/>
      <c r="DP202" s="226">
        <v>0.95</v>
      </c>
      <c r="DQ202" s="226">
        <v>0.92500000000000004</v>
      </c>
      <c r="DR202" s="226">
        <v>0.8</v>
      </c>
      <c r="DS202" s="226">
        <v>0.85</v>
      </c>
      <c r="DT202" s="226">
        <v>0.9</v>
      </c>
      <c r="DU202" s="226">
        <v>0.9</v>
      </c>
      <c r="DV202" s="226">
        <v>0.9</v>
      </c>
      <c r="DW202" s="226">
        <v>0.9</v>
      </c>
      <c r="DX202" s="226">
        <v>0.9</v>
      </c>
      <c r="DY202" s="226">
        <v>0.9</v>
      </c>
      <c r="DZ202" s="226">
        <v>0.9</v>
      </c>
      <c r="EA202" s="226">
        <v>0.88</v>
      </c>
      <c r="EB202" s="226">
        <v>0.9</v>
      </c>
      <c r="EC202" s="226">
        <v>0.93</v>
      </c>
      <c r="ED202" s="226">
        <v>0.93</v>
      </c>
      <c r="EE202" s="226">
        <v>0.9</v>
      </c>
      <c r="EF202" s="316">
        <v>0.9</v>
      </c>
      <c r="EG202" s="316">
        <v>0.9</v>
      </c>
      <c r="EH202" s="316">
        <v>0.81799999999999995</v>
      </c>
      <c r="EI202" s="226">
        <v>0.95</v>
      </c>
      <c r="EJ202" s="226">
        <v>0.95</v>
      </c>
      <c r="EK202" s="226">
        <v>0.95</v>
      </c>
      <c r="EL202" s="226">
        <v>0.97499999999999998</v>
      </c>
      <c r="EM202" s="226">
        <v>0.95</v>
      </c>
      <c r="EN202" s="226">
        <v>0.9</v>
      </c>
      <c r="EO202" s="226">
        <v>0.8</v>
      </c>
      <c r="EP202" s="226">
        <v>0.8</v>
      </c>
      <c r="EQ202" s="226">
        <v>0.8</v>
      </c>
      <c r="ER202" s="226">
        <v>0.8</v>
      </c>
      <c r="ES202" s="226">
        <v>0.8</v>
      </c>
      <c r="ET202" s="226">
        <v>0.8</v>
      </c>
      <c r="EU202" s="226">
        <v>0.8</v>
      </c>
      <c r="EV202" s="226">
        <v>0.8</v>
      </c>
      <c r="EW202" s="226">
        <v>0.8</v>
      </c>
      <c r="EX202" s="226">
        <v>0.8</v>
      </c>
      <c r="EY202" s="226">
        <v>0.8</v>
      </c>
      <c r="EZ202" s="316">
        <v>0.81799999999999995</v>
      </c>
      <c r="FA202" s="226">
        <v>0.8</v>
      </c>
      <c r="FB202" s="226">
        <v>0.8</v>
      </c>
      <c r="FC202" s="226">
        <v>0.9</v>
      </c>
      <c r="FD202" s="226">
        <v>0.9</v>
      </c>
      <c r="FE202" s="226">
        <v>0.9</v>
      </c>
      <c r="FF202" s="226">
        <v>0</v>
      </c>
      <c r="FG202" s="226">
        <v>0</v>
      </c>
      <c r="FH202" s="226">
        <v>0</v>
      </c>
      <c r="FI202" s="226">
        <v>0</v>
      </c>
      <c r="FJ202" s="226">
        <v>0</v>
      </c>
      <c r="FK202" s="226">
        <v>0</v>
      </c>
      <c r="FL202" s="226">
        <v>0</v>
      </c>
      <c r="FM202" s="195">
        <f t="shared" si="158"/>
        <v>1512</v>
      </c>
      <c r="FN202" s="195">
        <f t="shared" si="159"/>
        <v>864</v>
      </c>
      <c r="FO202" s="195">
        <f t="shared" si="160"/>
        <v>1295</v>
      </c>
      <c r="FP202" s="195">
        <f t="shared" si="161"/>
        <v>0</v>
      </c>
      <c r="FQ202" s="195">
        <f t="shared" si="162"/>
        <v>1843</v>
      </c>
      <c r="FR202" s="195">
        <f t="shared" si="163"/>
        <v>0</v>
      </c>
      <c r="FS202" s="195">
        <f t="shared" si="164"/>
        <v>-3</v>
      </c>
      <c r="FT202" s="95">
        <f t="shared" si="165"/>
        <v>3698</v>
      </c>
      <c r="FU202" s="95">
        <f t="shared" si="166"/>
        <v>8042</v>
      </c>
      <c r="FV202" s="95">
        <f t="shared" si="167"/>
        <v>3312</v>
      </c>
      <c r="FW202" s="95">
        <f t="shared" si="168"/>
        <v>5184</v>
      </c>
      <c r="FX202" s="95">
        <f t="shared" si="169"/>
        <v>2724</v>
      </c>
      <c r="FY202" s="95">
        <f t="shared" si="170"/>
        <v>6896</v>
      </c>
      <c r="FZ202" s="95">
        <f t="shared" si="171"/>
        <v>6808</v>
      </c>
      <c r="GA202" s="95">
        <f t="shared" si="151"/>
        <v>6783</v>
      </c>
      <c r="GB202" s="95">
        <f t="shared" si="152"/>
        <v>4803</v>
      </c>
      <c r="GC202" s="95">
        <f t="shared" si="153"/>
        <v>7372</v>
      </c>
      <c r="GD202" s="95">
        <f t="shared" si="154"/>
        <v>2613</v>
      </c>
      <c r="GE202" s="95">
        <f t="shared" si="155"/>
        <v>3528</v>
      </c>
      <c r="GF202" s="95">
        <f t="shared" si="156"/>
        <v>4536</v>
      </c>
      <c r="GG202" s="95">
        <f t="shared" si="157"/>
        <v>4176</v>
      </c>
      <c r="GH202" s="95">
        <f t="shared" si="172"/>
        <v>6408</v>
      </c>
      <c r="GI202" s="95">
        <f>BW202*Tabelle2[[#This Row],[Nov 2023 AF]]</f>
        <v>7160.4</v>
      </c>
      <c r="GJ202" s="95">
        <f>BX202*Tabelle2[[#This Row],[Dec 2023 AF]]</f>
        <v>1710</v>
      </c>
      <c r="GK202" s="95">
        <f>BY202*Tabelle2[[#This Row],[Jan 2024 AF]]</f>
        <v>6285.6</v>
      </c>
      <c r="GL202" s="95">
        <f>BZ202*Tabelle2[[#This Row],[Feb 2024 AF]]</f>
        <v>7183.2000000000007</v>
      </c>
      <c r="GM202" s="95">
        <f>CA202*Tabelle2[[#This Row],[Mar 2024 AF]]</f>
        <v>4083.2000000000003</v>
      </c>
      <c r="GN202" s="95">
        <f>CB202*Tabelle2[[#This Row],[Apr 2024 AF]]</f>
        <v>1970.4</v>
      </c>
      <c r="GO202" s="95">
        <f>CC202*Tabelle2[[#This Row],[May 2024 AF]]</f>
        <v>4083.2000000000003</v>
      </c>
      <c r="GP202" s="95">
        <f>CD202*Tabelle2[[#This Row],[Jun 2024 AF]]</f>
        <v>1970.4</v>
      </c>
      <c r="GQ202" s="95">
        <f>CE202*Tabelle2[[#This Row],[Jul 2024 AF]]</f>
        <v>2024</v>
      </c>
      <c r="GR202" s="95">
        <f>CF202*Tabelle2[[#This Row],[Aug 2024 AF]]</f>
        <v>1970.4</v>
      </c>
      <c r="GS202" s="95">
        <f>CG202*Tabelle2[[#This Row],[Sep 2024 AF]]</f>
        <v>4083.2000000000003</v>
      </c>
      <c r="GT202" s="95">
        <f>CH202*Tabelle2[[#This Row],[Oct 2024 AF]]</f>
        <v>7183.2000000000007</v>
      </c>
      <c r="GU202" s="95">
        <f>CI202*Tabelle2[[#This Row],[Nov 2024 AF]]</f>
        <v>7183.2000000000007</v>
      </c>
      <c r="GV202" s="95">
        <f>CJ202*Tabelle2[[#This Row],[Dec 2024 AF]]</f>
        <v>4083.2000000000003</v>
      </c>
      <c r="GW202" s="95">
        <f>SUM(Tabelle2[[#This Row],[Jan 22 NF]:[Mar 22 NF]])</f>
        <v>3671</v>
      </c>
      <c r="GX202" s="95">
        <f>SUM(Tabelle2[[#This Row],[Apr 22 NF]:[Jun 22 NF]])</f>
        <v>1843</v>
      </c>
      <c r="GY202" s="95">
        <f>SUM(Tabelle2[[#This Row],[Jul 22 NF]:[Sep 22 NF]])</f>
        <v>11737</v>
      </c>
      <c r="GZ202" s="95">
        <f>SUM(Tabelle2[[#This Row],[Oct 22 NF]:[Dec 22 NF]])</f>
        <v>11220</v>
      </c>
      <c r="HA202" s="98">
        <f>SUM(Tabelle2[[#This Row],[Jan 23 NF]:[Mar 23 NF]])</f>
        <v>20487</v>
      </c>
      <c r="HB202" s="98">
        <f>SUM(Tabelle2[[#This Row],[Apr 23 NF]:[Jun 23 NF]])</f>
        <v>14788</v>
      </c>
      <c r="HC202" s="98">
        <f>SUM(Tabelle2[[#This Row],[Jul 23 NF]:[Sep 23 NF]])</f>
        <v>12240</v>
      </c>
      <c r="HD202" s="98">
        <f>SUM(Tabelle2[[#This Row],[Oct 23 NF]:[Dec 23 NF]])</f>
        <v>15278.4</v>
      </c>
      <c r="HE202" s="95">
        <f>SUM(Tabelle2[[#This Row],[Jan 24 NF]:[Mar 24 NF]])</f>
        <v>17552</v>
      </c>
      <c r="HF202" s="98">
        <f>SUM(Tabelle2[[#This Row],[Apr 24 NF]:[Jun 24 NF]])</f>
        <v>8024</v>
      </c>
      <c r="HG202" s="98">
        <f>SUM(Tabelle2[[#This Row],[Jul 24 NF]:[Sep 24 NF]])</f>
        <v>8077.6</v>
      </c>
      <c r="HH202" s="98">
        <f>SUM(Tabelle2[[#This Row],[Oct 24 NF]:[Dec 24 NF]])</f>
        <v>18449.600000000002</v>
      </c>
      <c r="HI202" s="75"/>
      <c r="HJ202" s="75"/>
      <c r="HK202" s="75"/>
      <c r="HL202" s="75"/>
      <c r="HM202" s="75">
        <v>0</v>
      </c>
      <c r="HN202" s="75">
        <v>0</v>
      </c>
      <c r="HO202" s="75">
        <v>0</v>
      </c>
      <c r="HP202" s="75">
        <v>0</v>
      </c>
      <c r="HQ202" s="75">
        <v>0</v>
      </c>
      <c r="HR202" s="75">
        <v>0</v>
      </c>
      <c r="HS202" s="75"/>
      <c r="HT202" s="75">
        <v>0</v>
      </c>
      <c r="HU202" s="75">
        <v>0</v>
      </c>
      <c r="HV202" s="98">
        <v>0</v>
      </c>
      <c r="HW202" s="98">
        <v>278</v>
      </c>
      <c r="HX202" s="98">
        <v>2332</v>
      </c>
      <c r="HY202" s="98">
        <v>26221</v>
      </c>
      <c r="HZ202" s="98">
        <f>SUM(Tabelle2[[#This Row],[Jan 22 NF]:[Dec 22 NF]])</f>
        <v>28471</v>
      </c>
      <c r="IA202" s="98">
        <f>SUM(Tabelle2[[#This Row],[Jan 23 NF]:[Dec 23 NF]])</f>
        <v>62793.4</v>
      </c>
      <c r="IB202" s="98">
        <f>SUM(Tabelle2[[#This Row],[Jan 24 NF]:[Dec 24 NF]])</f>
        <v>52103.199999999997</v>
      </c>
      <c r="IC202" s="98">
        <f>IFERROR(Tabelle2[[#This Row],[2025 CF]]*Tabelle2[[#This Row],[2025 AF]],0)</f>
        <v>25600</v>
      </c>
      <c r="ID202" s="98">
        <f>IFERROR(Tabelle2[[#This Row],[2026 CF]]*Tabelle2[[#This Row],[2026 AF]],0)</f>
        <v>0</v>
      </c>
      <c r="IE202" s="98">
        <f>IFERROR(Tabelle2[[#This Row],[2027 CF]]*Tabelle2[[#This Row],[2027 AF]],0)</f>
        <v>0</v>
      </c>
      <c r="IF202" s="98">
        <f>IFERROR(Tabelle2[[#This Row],[2028 CF]]*Tabelle2[[#This Row],[2028 AF]],0)</f>
        <v>0</v>
      </c>
      <c r="IG202" s="98">
        <f>IFERROR(Tabelle2[[#This Row],[2029 CF]]*Tabelle2[[#This Row],[2029 AF]],0)</f>
        <v>0</v>
      </c>
      <c r="IH202" s="98">
        <f>IFERROR(Tabelle2[[#This Row],[2030 CF]]*Tabelle2[[#This Row],[2030 AF]],0)</f>
        <v>0</v>
      </c>
      <c r="II202" s="98">
        <f>IFERROR(Tabelle2[[#This Row],[2031 CF]]*Tabelle2[[#This Row],[2031 AF]],0)</f>
        <v>0</v>
      </c>
      <c r="IJ202" s="98">
        <f>IFERROR(Tabelle2[[#This Row],[2032 CF]]*Tabelle2[[#This Row],[2032 AF]],0)</f>
        <v>0</v>
      </c>
      <c r="IK202" s="98">
        <f>IFERROR(Tabelle2[[#This Row],[2033 CF]]*Tabelle2[[#This Row],[2033 AF]],0)</f>
        <v>0</v>
      </c>
      <c r="IL202" s="98">
        <f>IFERROR(Tabelle2[[#This Row],[2034 CF]]*Tabelle2[[#This Row],[2034 AF]],0)</f>
        <v>0</v>
      </c>
      <c r="IM202" s="98">
        <f>IFERROR(Tabelle2[[#This Row],[2035 CF]]*Tabelle2[[#This Row],[2035 AF]],0)</f>
        <v>0</v>
      </c>
      <c r="IN202" s="51">
        <v>0</v>
      </c>
      <c r="IO202" s="51">
        <v>0</v>
      </c>
      <c r="IP202" s="51">
        <v>0</v>
      </c>
      <c r="IQ202" s="51">
        <v>0</v>
      </c>
      <c r="IR202" s="51">
        <v>0</v>
      </c>
      <c r="IS202" s="51">
        <v>0</v>
      </c>
      <c r="IT202" s="51">
        <v>0</v>
      </c>
      <c r="IU202" s="51">
        <v>0</v>
      </c>
      <c r="IV202" s="51">
        <v>0</v>
      </c>
      <c r="IW202" s="51">
        <v>0</v>
      </c>
      <c r="IX202" s="51">
        <v>0</v>
      </c>
      <c r="IY202" s="51">
        <v>0</v>
      </c>
      <c r="IZ202" s="199">
        <v>0</v>
      </c>
      <c r="JA202" s="199">
        <v>0</v>
      </c>
      <c r="JB202" s="199">
        <v>0</v>
      </c>
      <c r="JC202" s="199">
        <v>0</v>
      </c>
      <c r="JD202" s="199">
        <v>0</v>
      </c>
      <c r="JE202" s="196">
        <v>4829.4719999999998</v>
      </c>
      <c r="JF202" s="196">
        <v>5685.0999999999995</v>
      </c>
      <c r="JG202" s="196">
        <v>4597.9780000000001</v>
      </c>
      <c r="JH202" s="196">
        <v>4275.6859999999997</v>
      </c>
      <c r="JI202" s="196">
        <v>5036.4259999999995</v>
      </c>
      <c r="JJ202" s="196">
        <v>4989.7999999999993</v>
      </c>
      <c r="JK202" s="196">
        <v>4989.7999999999993</v>
      </c>
      <c r="JL202" s="196">
        <v>2535.7999999999997</v>
      </c>
      <c r="JM202" s="196">
        <v>4989.7999999999993</v>
      </c>
      <c r="JN202" s="196">
        <v>4989.7999999999993</v>
      </c>
      <c r="JO202" s="196">
        <v>4989.7999999999993</v>
      </c>
      <c r="JP202" s="196">
        <v>2454</v>
      </c>
      <c r="JQ202" s="196">
        <f>SUM(Tabelle2[[#This Row],[Jan-23B]:[Mar-23B]])</f>
        <v>15112.55</v>
      </c>
      <c r="JR202" s="196">
        <f>SUM(Tabelle2[[#This Row],[Apr-23B]:[Jun-23B]])</f>
        <v>14301.911999999998</v>
      </c>
      <c r="JS202" s="196">
        <f>SUM(Tabelle2[[#This Row],[Jul-23B]:[Sep-23B]])</f>
        <v>12515.399999999998</v>
      </c>
      <c r="JT202" s="196">
        <f>SUM(Tabelle2[[#This Row],[Oct-23B]:[Dec-23B]])</f>
        <v>12433.599999999999</v>
      </c>
      <c r="JU202" s="196">
        <f>SUM(Tabelle2[[#This Row],[1Q23 B1]:[4Q23 B]])</f>
        <v>54363.461999999992</v>
      </c>
      <c r="JV202" s="196">
        <v>86000</v>
      </c>
      <c r="JW202" s="196">
        <v>61200</v>
      </c>
      <c r="JX202" s="196">
        <v>28800</v>
      </c>
      <c r="JY202" s="196">
        <v>0</v>
      </c>
      <c r="JZ202" s="196">
        <v>0</v>
      </c>
      <c r="KA202" s="196">
        <v>41679.867563666667</v>
      </c>
      <c r="KB202" s="196">
        <v>29660.556917400001</v>
      </c>
      <c r="KC202" s="196">
        <v>13957.9091376</v>
      </c>
      <c r="KD202" s="196">
        <v>0</v>
      </c>
      <c r="KE202" s="196">
        <v>0</v>
      </c>
      <c r="KF202" s="196" t="str">
        <f>IF(SUM(Tabelle2[[#This Row],[2018 NF]:[2028 NF]],Tabelle2[[#This Row],[2023 B]])&gt;0,"yes","no")</f>
        <v>yes</v>
      </c>
      <c r="KG202" s="196" t="str">
        <f>IFERROR(INDEX(Tabelle2[[#Headers],[2005 NF]:[2034 NF]],MATCH(TRUE,INDEX(Tabelle2[[#This Row],[2005 NF]:[2034 NF]]&gt;1000,),0)),0)</f>
        <v>2020 NF</v>
      </c>
      <c r="KH202" s="196" t="str">
        <f>IFERROR(LOOKUP(2,1/(Tabelle2[[#This Row],[2005 NF]:[2035 NF]]&gt;1000),Tabelle2[[#Headers],[2005 NF]:[2035 NF]]),0)</f>
        <v>2025 NF</v>
      </c>
      <c r="KI202" s="196">
        <f>SUM(Tabelle2[[#This Row],[Jan 23 NF]:[Mar 23 NF]])</f>
        <v>20487</v>
      </c>
      <c r="KJ202" s="196">
        <f>SUM(Tabelle2[[#This Row],[Jan-23B]:[Mar-23B]])</f>
        <v>15112.55</v>
      </c>
      <c r="KK202" s="52">
        <v>732.79022972400003</v>
      </c>
      <c r="KL202" s="52">
        <v>418.73727412800002</v>
      </c>
      <c r="KM202" s="52">
        <v>627.62126156916668</v>
      </c>
      <c r="KN202" s="52">
        <v>0</v>
      </c>
      <c r="KO202" s="52">
        <v>893.20925488183332</v>
      </c>
      <c r="KP202" s="52">
        <v>0</v>
      </c>
      <c r="KQ202" s="52">
        <v>-1.4539488684999999</v>
      </c>
      <c r="KR202" s="52">
        <v>1792.2343052376668</v>
      </c>
      <c r="KS202" s="52">
        <v>3897.5522668256667</v>
      </c>
      <c r="KT202" s="52">
        <v>1605.159550824</v>
      </c>
      <c r="KU202" s="52">
        <v>2512.423644768</v>
      </c>
      <c r="KV202" s="52">
        <v>1320.1855725980001</v>
      </c>
      <c r="KW202" s="52">
        <v>3342.1437990586669</v>
      </c>
      <c r="KX202" s="52">
        <v>3299.4946322493333</v>
      </c>
      <c r="KY202" s="52">
        <v>3287.3783916785001</v>
      </c>
      <c r="KZ202" s="52">
        <v>2327.7721384685001</v>
      </c>
      <c r="LA202" s="52" t="e">
        <f>$AV202*2.204623/#REF!*$AP202*Tabelle2[[#This Row],[May 23 NF]]</f>
        <v>#REF!</v>
      </c>
      <c r="LB202" s="52" t="e">
        <f>$AV202*2.204623/#REF!*$AP202*Tabelle2[[#This Row],[Jun 23 NF]]</f>
        <v>#REF!</v>
      </c>
      <c r="LC202" s="52" t="e">
        <f>$AV202*2.204623/#REF!*$AP202*Tabelle2[[#This Row],[Jul 23 NF]]</f>
        <v>#REF!</v>
      </c>
      <c r="LD202" s="52" t="e">
        <f>$AV202*2.204623/#REF!*$AP202*Tabelle2[[#This Row],[Aug 23 NF]]</f>
        <v>#REF!</v>
      </c>
      <c r="LE202" s="52" t="e">
        <f>$AV202*2.204623/#REF!*$AP202*Tabelle2[[#This Row],[Sep 23 NF]]</f>
        <v>#REF!</v>
      </c>
      <c r="LF202" s="52" t="e">
        <f>$AV202*2.204623/#REF!*$AP202*Tabelle2[[#This Row],[Oct 23 NF]]</f>
        <v>#REF!</v>
      </c>
      <c r="LG202" s="52" t="e">
        <f>$AV202*2.204623/#REF!*$AP202*Tabelle2[[#This Row],[Nov 23 NF]]</f>
        <v>#REF!</v>
      </c>
      <c r="LH202" s="52" t="e">
        <f>$AV202*2.204623/#REF!*$AP202*Tabelle2[[#This Row],[Dec 23 NF]]</f>
        <v>#REF!</v>
      </c>
      <c r="LI202" s="52" t="e">
        <f>$AV202*2.204623/#REF!*$AP202*Tabelle2[[#This Row],[Jan 24 NF]]</f>
        <v>#REF!</v>
      </c>
      <c r="LJ202" s="52" t="e">
        <f>$AV202*2.204623/#REF!*$AP202*Tabelle2[[#This Row],[Feb 24 NF]]</f>
        <v>#REF!</v>
      </c>
      <c r="LK202" s="52" t="e">
        <f>$AV202*2.204623/#REF!*$AP202*Tabelle2[[#This Row],[Mar 24 NF]]</f>
        <v>#REF!</v>
      </c>
      <c r="LL202" s="52" t="e">
        <f>$AV202*2.204623/#REF!*$AP202*Tabelle2[[#This Row],[Apr 24 NF]]</f>
        <v>#REF!</v>
      </c>
      <c r="LM202" s="52" t="e">
        <f>$AV202*2.204623/#REF!*$AP202*Tabelle2[[#This Row],[May 24 NF]]</f>
        <v>#REF!</v>
      </c>
      <c r="LN202" s="52" t="e">
        <f>$AV202*2.204623/#REF!*$AP202*Tabelle2[[#This Row],[Jun 24 NF]]</f>
        <v>#REF!</v>
      </c>
      <c r="LO202" s="52" t="e">
        <f>$AV202*2.204623/#REF!*$AP202*Tabelle2[[#This Row],[Jul 24 NF]]</f>
        <v>#REF!</v>
      </c>
      <c r="LP202" s="52" t="e">
        <f>$AV202*2.204623/#REF!*$AP202*Tabelle2[[#This Row],[Aug 24 NF]]</f>
        <v>#REF!</v>
      </c>
      <c r="LQ202" s="52" t="e">
        <f>$AV202*2.204623/#REF!*$AP202*Tabelle2[[#This Row],[Sep 24 NF]]</f>
        <v>#REF!</v>
      </c>
      <c r="LR202" s="52" t="e">
        <f>$AV202*2.204623/#REF!*$AP202*Tabelle2[[#This Row],[Oct 24 NF]]</f>
        <v>#REF!</v>
      </c>
      <c r="LS202" s="52" t="e">
        <f>$AV202*2.204623/#REF!*$AP202*Tabelle2[[#This Row],[Nov 24 NF]]</f>
        <v>#REF!</v>
      </c>
      <c r="LT202" s="52" t="e">
        <f>$AV202*2.204623/#REF!*$AP202*Tabelle2[[#This Row],[Dec 24 NF]]</f>
        <v>#REF!</v>
      </c>
      <c r="LU202" s="198">
        <f>SUM(Tabelle2[[#This Row],[Jan 22 EV]:[Mar 22 EV]])</f>
        <v>1779.1487654211669</v>
      </c>
      <c r="LV202" s="198">
        <f>SUM(Tabelle2[[#This Row],[Apr 22 EV]:[Jun 22 EV]])</f>
        <v>893.20925488183332</v>
      </c>
      <c r="LW202" s="198">
        <f>SUM(Tabelle2[[#This Row],[Jul 22 EV]:[Sep 22 EV]])</f>
        <v>5688.332623194834</v>
      </c>
      <c r="LX202" s="198">
        <f>SUM(Tabelle2[[#This Row],[Oct 22 EV]:[Dec 22 EV]])</f>
        <v>5437.7687681900006</v>
      </c>
      <c r="LY202" s="198">
        <f>SUM(Tabelle2[[#This Row],[Jan 23 EV]:[Mar 23 EV]])</f>
        <v>9929.0168229864994</v>
      </c>
      <c r="LZ202" s="198" t="e">
        <f>SUM(Tabelle2[[#This Row],[Apr 23 EV]:[Jun 23 EV]])</f>
        <v>#REF!</v>
      </c>
      <c r="MA202" s="198" t="e">
        <f>SUM(Tabelle2[[#This Row],[Jul 23 EV]:[Sep 23 EV]])</f>
        <v>#REF!</v>
      </c>
      <c r="MB202" s="198" t="e">
        <f>SUM(Tabelle2[[#This Row],[Oct 23 EV]:[Dec 23 EV]])</f>
        <v>#REF!</v>
      </c>
      <c r="MC202" s="198" t="e">
        <f>SUM(Tabelle2[[#This Row],[Jan 24 EV]:[Mar 24 EV]])</f>
        <v>#REF!</v>
      </c>
      <c r="MD202" s="198" t="e">
        <f>SUM(Tabelle2[[#This Row],[Apr 24 EV]:[Jun 24 EV]])</f>
        <v>#REF!</v>
      </c>
      <c r="ME202" s="198" t="e">
        <f>SUM(Tabelle2[[#This Row],[Jul 24 EV]:[Sep 24 EV]])</f>
        <v>#REF!</v>
      </c>
      <c r="MF202" s="198" t="e">
        <f>SUM(Tabelle2[[#This Row],[Oct 24 EV]:[Dec 24 EV]])</f>
        <v>#REF!</v>
      </c>
      <c r="MG202" s="75"/>
      <c r="MH202" s="75"/>
      <c r="MI202" s="75"/>
      <c r="MJ202" s="75"/>
      <c r="MK202" s="74"/>
      <c r="ML202" s="74">
        <v>0</v>
      </c>
      <c r="MM202" s="74">
        <v>0</v>
      </c>
      <c r="MN202" s="74">
        <v>0</v>
      </c>
      <c r="MO202" s="75">
        <v>0</v>
      </c>
      <c r="MP202" s="98">
        <v>0</v>
      </c>
      <c r="MQ202" s="98" t="e">
        <f>$AS202*2.204623/#REF!*$AP202*HU202</f>
        <v>#REF!</v>
      </c>
      <c r="MR202" s="98" t="e">
        <f>$AT202*2.204623/#REF!*$AP202*HV202</f>
        <v>#REF!</v>
      </c>
      <c r="MS202" s="98">
        <v>133.608972292</v>
      </c>
      <c r="MT202" s="98">
        <v>1130.2029204473336</v>
      </c>
      <c r="MU202" s="98">
        <v>12707.997760312834</v>
      </c>
      <c r="MV202" s="98">
        <f>SUM(Tabelle2[[#This Row],[Jan 22 EV]:[Dec 22 EV]])</f>
        <v>13798.459411687834</v>
      </c>
      <c r="MW202" s="98" t="e">
        <f>SUM(Tabelle2[[#This Row],[Jan 23 EV]:[Dec 23 EV]])</f>
        <v>#REF!</v>
      </c>
      <c r="MX202" s="98" t="e">
        <f>SUM(Tabelle2[[#This Row],[Jan 24 EV]:[Dec 24 EV]])</f>
        <v>#REF!</v>
      </c>
      <c r="MY202" s="98">
        <f t="shared" si="139"/>
        <v>12407.030344533334</v>
      </c>
      <c r="MZ202" s="98">
        <f t="shared" si="140"/>
        <v>0</v>
      </c>
      <c r="NA202" s="98">
        <f t="shared" si="141"/>
        <v>0</v>
      </c>
      <c r="NB202" s="98">
        <f t="shared" si="142"/>
        <v>0</v>
      </c>
      <c r="NC202" s="98">
        <v>0</v>
      </c>
      <c r="ND202" s="98">
        <v>0</v>
      </c>
      <c r="NE202" s="98">
        <v>0</v>
      </c>
      <c r="NF202" s="98">
        <v>0</v>
      </c>
      <c r="NG202" s="98">
        <v>0</v>
      </c>
      <c r="NH202" s="98">
        <v>0</v>
      </c>
      <c r="NI202" s="98">
        <v>0</v>
      </c>
      <c r="NJ202" s="98">
        <v>0</v>
      </c>
      <c r="NK202" s="98">
        <v>0</v>
      </c>
      <c r="NL202" s="98">
        <v>0</v>
      </c>
      <c r="NM202" s="98">
        <v>0</v>
      </c>
      <c r="NN202" s="98">
        <v>0</v>
      </c>
      <c r="NO202" s="198">
        <f t="shared" si="146"/>
        <v>0</v>
      </c>
      <c r="NP202" s="198">
        <f t="shared" si="147"/>
        <v>0</v>
      </c>
      <c r="NQ202" s="198">
        <f t="shared" si="148"/>
        <v>0</v>
      </c>
      <c r="NR202" s="198">
        <f t="shared" si="149"/>
        <v>0</v>
      </c>
      <c r="NS202" s="198">
        <f t="shared" si="150"/>
        <v>0</v>
      </c>
      <c r="NT202" s="198">
        <v>2340.6017832841444</v>
      </c>
      <c r="NU202" s="198">
        <v>2755.2815707697828</v>
      </c>
      <c r="NV202" s="198">
        <v>2228.4083034959644</v>
      </c>
      <c r="NW202" s="198">
        <v>2072.2096072537634</v>
      </c>
      <c r="NX202" s="198">
        <v>2440.9019613279938</v>
      </c>
      <c r="NY202" s="198">
        <v>2418.3046880137667</v>
      </c>
      <c r="NZ202" s="198">
        <v>2418.3046880137667</v>
      </c>
      <c r="OA202" s="198">
        <v>1228.9745135807668</v>
      </c>
      <c r="OB202" s="198">
        <v>2418.3046880137667</v>
      </c>
      <c r="OC202" s="198">
        <v>2418.3046880137667</v>
      </c>
      <c r="OD202" s="198">
        <v>2418.3046880137667</v>
      </c>
      <c r="OE202" s="198">
        <v>1189.3301744329999</v>
      </c>
      <c r="OF202" s="198">
        <f>SUM(Tabelle2[[#This Row],[Jan 23 B EV]:[Mar 23 B EV]])</f>
        <v>7324.2916575498912</v>
      </c>
      <c r="OG202" s="198">
        <f>SUM(Tabelle2[[#This Row],[Apr 23 B EV]:[Jun 23 B EV]])</f>
        <v>6931.416256595523</v>
      </c>
      <c r="OH202" s="198">
        <f>SUM(Tabelle2[[#This Row],[Jul 23 B EV]:[Sep 23 B EV]])</f>
        <v>6065.5838896083005</v>
      </c>
      <c r="OI202" s="198">
        <f>SUM(Tabelle2[[#This Row],[Oct 23 B EV]:[Dec 23 B EV]])</f>
        <v>6025.9395504605336</v>
      </c>
      <c r="OJ202" s="198">
        <f>SUM(Tabelle2[[#This Row],[Jan 23 B EV]:[Dec 23 B EV]])</f>
        <v>26347.231354214247</v>
      </c>
      <c r="OK202" s="75"/>
      <c r="OL202" s="75"/>
      <c r="OM202" s="43" t="s">
        <v>50</v>
      </c>
      <c r="ON202" s="43"/>
      <c r="OO202" s="43"/>
      <c r="OP202" s="43"/>
      <c r="OQ202" s="75"/>
      <c r="OR202" s="75"/>
      <c r="OS202" s="75"/>
      <c r="OT202" s="75"/>
      <c r="OU202" s="75"/>
      <c r="OV202" s="75"/>
      <c r="OW202" s="75"/>
      <c r="OX202" s="198" t="s">
        <v>1229</v>
      </c>
      <c r="OY202" s="198" t="s">
        <v>1229</v>
      </c>
      <c r="OZ202" s="198" t="s">
        <v>1229</v>
      </c>
      <c r="PA202" s="198" t="s">
        <v>1229</v>
      </c>
      <c r="PB202" s="353" t="s">
        <v>1229</v>
      </c>
      <c r="PC202" s="130" t="s">
        <v>57</v>
      </c>
      <c r="PD202" s="53" t="s">
        <v>1003</v>
      </c>
      <c r="PE202" s="53" t="s">
        <v>171</v>
      </c>
      <c r="PF202" s="53" t="s">
        <v>191</v>
      </c>
      <c r="PG202" s="53">
        <v>0</v>
      </c>
      <c r="PH202" s="53">
        <v>190</v>
      </c>
      <c r="PI202" s="53">
        <v>2</v>
      </c>
      <c r="PJ202" s="53" t="s">
        <v>1548</v>
      </c>
      <c r="PK202" s="53">
        <v>160</v>
      </c>
      <c r="PL202" s="53">
        <v>0</v>
      </c>
      <c r="PM202" s="317"/>
      <c r="PN202" s="53" t="s">
        <v>51</v>
      </c>
      <c r="PO202" s="53" t="s">
        <v>43</v>
      </c>
      <c r="PP202" s="200">
        <v>1514.6759560378769</v>
      </c>
      <c r="PQ202" s="56">
        <v>1458.5264388439821</v>
      </c>
      <c r="PR202" s="56">
        <v>1748.2400132301209</v>
      </c>
      <c r="PS202" s="56">
        <v>1793.170691875157</v>
      </c>
      <c r="PT202" s="200">
        <v>1398.2708333333333</v>
      </c>
      <c r="PU202" s="200">
        <v>1423.8541666666667</v>
      </c>
      <c r="PV202" s="200">
        <v>2111.5208333333335</v>
      </c>
      <c r="PW202" s="200">
        <v>2744.318275255624</v>
      </c>
      <c r="PX202" s="200" t="e">
        <f>IF($PI202=1,SUMIF(#REF!,$PF202,#REF!),SUMIF(#REF!,$PJ202,#REF!))</f>
        <v>#REF!</v>
      </c>
      <c r="PY202" s="200" t="e">
        <f>IF($PI202=1,SUMIF(#REF!,$PF202,#REF!),SUMIF(#REF!,$PJ202,#REF!))</f>
        <v>#REF!</v>
      </c>
      <c r="PZ202" s="200" t="e">
        <f>IF($PI202=1,SUMIF(#REF!,$PF202,#REF!),SUMIF(#REF!,$PJ202,#REF!))</f>
        <v>#REF!</v>
      </c>
      <c r="QA202" s="200" t="e">
        <f>IF($PI202=1,SUMIF(#REF!,$PF202,#REF!),SUMIF(#REF!,$PJ202,#REF!))</f>
        <v>#REF!</v>
      </c>
      <c r="QB202" s="200" t="e">
        <f>IF($PI202=1,SUMIF(#REF!,$PF202,#REF!),SUMIF(#REF!,$PJ202,#REF!))</f>
        <v>#REF!</v>
      </c>
      <c r="QC202" s="200" t="e">
        <f>IF($PI202=1,SUMIF(#REF!,$PF202,#REF!),SUMIF(#REF!,$PJ202,#REF!))</f>
        <v>#REF!</v>
      </c>
      <c r="QD202" s="57">
        <f t="shared" si="143"/>
        <v>11.85949920104361</v>
      </c>
      <c r="QE202" s="57">
        <f t="shared" si="144"/>
        <v>13.943698655177492</v>
      </c>
      <c r="QF202" s="57">
        <f t="shared" si="138"/>
        <v>14.26692995734988</v>
      </c>
      <c r="QG202" s="57">
        <f t="shared" si="145"/>
        <v>11.426020375</v>
      </c>
      <c r="QH202" s="57">
        <f t="shared" si="173"/>
        <v>11.707705052083334</v>
      </c>
      <c r="QI202" s="57">
        <f t="shared" si="174"/>
        <v>16.696382885416668</v>
      </c>
      <c r="QJ202" s="57">
        <f>IF(Tabelle2[[#This Row],[Index and Premium Usage]]=1,($AW202*(1+$AZ202))*(PW202*(1+$PG202)+$PH202)/1000,($AW202*(1+$AZ202))*(PW202*(1+$PG202)+$PK202)/1000)</f>
        <v>21.069376927841923</v>
      </c>
      <c r="QK202" s="57" t="e">
        <f>IF($PI202=1,($AW202*(1+$AY202))*(PX202*(1+$PG202)+$PH202)/1000,($AW202*(1+$AZ202))*(PX202*(1+$PG202)+$PK202+Tabelle2[[#This Row],[Premium VW 2023]])/1000)</f>
        <v>#REF!</v>
      </c>
      <c r="QL202" s="57" t="e">
        <f t="shared" si="133"/>
        <v>#REF!</v>
      </c>
      <c r="QM202" s="57" t="e">
        <f t="shared" si="134"/>
        <v>#REF!</v>
      </c>
      <c r="QN202" s="57" t="e">
        <f t="shared" si="135"/>
        <v>#REF!</v>
      </c>
      <c r="QO202" s="57" t="e">
        <f t="shared" si="136"/>
        <v>#REF!</v>
      </c>
      <c r="QP202" s="57" t="e">
        <f t="shared" si="137"/>
        <v>#REF!</v>
      </c>
    </row>
    <row r="203" spans="1:458" ht="15" customHeight="1">
      <c r="A203" s="94" t="s">
        <v>1159</v>
      </c>
      <c r="B203" s="94" t="s">
        <v>87</v>
      </c>
      <c r="C203" s="94" t="s">
        <v>1553</v>
      </c>
      <c r="D203" s="94" t="s">
        <v>108</v>
      </c>
      <c r="E203" s="172" t="s">
        <v>304</v>
      </c>
      <c r="F203" s="80" t="s">
        <v>304</v>
      </c>
      <c r="G203" s="80" t="s">
        <v>304</v>
      </c>
      <c r="H203" s="2" t="s">
        <v>216</v>
      </c>
      <c r="I203" s="188" t="s">
        <v>216</v>
      </c>
      <c r="J203" s="135" t="s">
        <v>33</v>
      </c>
      <c r="K203" s="135" t="s">
        <v>245</v>
      </c>
      <c r="L203" s="135" t="s">
        <v>234</v>
      </c>
      <c r="M203" s="135" t="s">
        <v>1142</v>
      </c>
      <c r="N203" s="136" t="s">
        <v>1143</v>
      </c>
      <c r="O203" s="136" t="s">
        <v>1143</v>
      </c>
      <c r="P203" s="160" t="s">
        <v>123</v>
      </c>
      <c r="Q203" s="94" t="s">
        <v>90</v>
      </c>
      <c r="R203" s="135">
        <v>1.2</v>
      </c>
      <c r="S203" s="135"/>
      <c r="T203" s="94" t="s">
        <v>1282</v>
      </c>
      <c r="U203" s="135" t="s">
        <v>32</v>
      </c>
      <c r="V203" s="135"/>
      <c r="W203" s="135"/>
      <c r="X203" s="94"/>
      <c r="Y203" s="94" t="s">
        <v>288</v>
      </c>
      <c r="Z203" s="94" t="s">
        <v>258</v>
      </c>
      <c r="AA203" s="136"/>
      <c r="AB203" s="136"/>
      <c r="AC203" s="136"/>
      <c r="AD203" s="135"/>
      <c r="AE203" s="135" t="s">
        <v>94</v>
      </c>
      <c r="AF203" s="63" t="s">
        <v>119</v>
      </c>
      <c r="AG203" s="2"/>
      <c r="AH203" s="2"/>
      <c r="AI203" s="2" t="s">
        <v>109</v>
      </c>
      <c r="AJ203" s="135" t="s">
        <v>120</v>
      </c>
      <c r="AK203" s="137"/>
      <c r="AL203" s="138"/>
      <c r="AM203" s="138"/>
      <c r="AN203" s="139"/>
      <c r="AO203" s="163"/>
      <c r="AP203" s="138">
        <v>1</v>
      </c>
      <c r="AQ203" s="321">
        <v>10.5</v>
      </c>
      <c r="AR203" s="141">
        <v>10.5</v>
      </c>
      <c r="AS203" s="141">
        <v>10.5</v>
      </c>
      <c r="AT203" s="141">
        <v>10.5</v>
      </c>
      <c r="AU203" s="141">
        <v>10.5</v>
      </c>
      <c r="AV203" s="141">
        <v>10.5</v>
      </c>
      <c r="AW203" s="33">
        <v>10.5</v>
      </c>
      <c r="AX203" s="193"/>
      <c r="AY203" s="142">
        <v>0.16500000000000001</v>
      </c>
      <c r="AZ203" s="142">
        <v>0.16500000000000001</v>
      </c>
      <c r="BA203" s="97">
        <v>0</v>
      </c>
      <c r="BB203" s="97">
        <v>0</v>
      </c>
      <c r="BC203" s="97">
        <v>0</v>
      </c>
      <c r="BD203" s="97">
        <v>0</v>
      </c>
      <c r="BE203" s="133">
        <v>0</v>
      </c>
      <c r="BF203" s="133">
        <v>0</v>
      </c>
      <c r="BG203" s="133">
        <v>0</v>
      </c>
      <c r="BH203" s="133">
        <v>0</v>
      </c>
      <c r="BI203" s="133">
        <v>0</v>
      </c>
      <c r="BJ203" s="133">
        <v>0</v>
      </c>
      <c r="BK203" s="133">
        <v>0</v>
      </c>
      <c r="BL203" s="133">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5">
        <f>SUM(Tabelle2[[#This Row],[Jan 22 CF]:[Mar 22 CF]])</f>
        <v>0</v>
      </c>
      <c r="CL203" s="95">
        <f>SUM(Tabelle2[[#This Row],[Apr 22 CF]:[Jun 22 CF]])</f>
        <v>0</v>
      </c>
      <c r="CM203" s="95">
        <f>SUM(Tabelle2[[#This Row],[Jul 22 CF]:[Sep 22 CF]])</f>
        <v>0</v>
      </c>
      <c r="CN203" s="95">
        <f>SUM(Tabelle2[[#This Row],[Oct 22 CF]:[Dec 22 CF]])</f>
        <v>0</v>
      </c>
      <c r="CO203" s="95">
        <f>SUM(Tabelle2[[#This Row],[Jan 23 CF]:[Mar 23 CF]])</f>
        <v>0</v>
      </c>
      <c r="CP203" s="95">
        <f>SUM(Tabelle2[[#This Row],[Apr 23 CF]:[Jun 23 CF]])</f>
        <v>0</v>
      </c>
      <c r="CQ203" s="95">
        <f>SUM(Tabelle2[[#This Row],[Jul 23 CF]:[Sep 23 CF]])</f>
        <v>0</v>
      </c>
      <c r="CR203" s="95">
        <f>SUM(Tabelle2[[#This Row],[Oct 23 CF]:[Dec 23 CF]])</f>
        <v>0</v>
      </c>
      <c r="CS203" s="95">
        <f>SUM(Tabelle2[[#This Row],[Jan 24 CF]:[Mar 24 CF]])</f>
        <v>0</v>
      </c>
      <c r="CT203" s="95">
        <f>SUM(Tabelle2[[#This Row],[Apr 24 CF]:[Jun 24 CF]])</f>
        <v>0</v>
      </c>
      <c r="CU203" s="95">
        <f>SUM(Tabelle2[[#This Row],[Jul 24 CF]:[Sep 24 CF]])</f>
        <v>0</v>
      </c>
      <c r="CV203" s="95">
        <f>SUM(Tabelle2[[#This Row],[Oct 24 CF]:[Dec 24 CF]])</f>
        <v>0</v>
      </c>
      <c r="CW203" s="98">
        <v>0</v>
      </c>
      <c r="CX203" s="275">
        <v>0</v>
      </c>
      <c r="CY203" s="98">
        <v>0</v>
      </c>
      <c r="CZ203" s="52">
        <v>0</v>
      </c>
      <c r="DA203" s="52">
        <f>SUM(Tabelle2[[#This Row],[Jan 22 CF]:[Dec 22 CF]])</f>
        <v>0</v>
      </c>
      <c r="DB203" s="98">
        <f>SUM(Tabelle2[[#This Row],[Jan 23 CF]:[Dec 23 CF]])</f>
        <v>0</v>
      </c>
      <c r="DC203" s="98">
        <f>SUM(Tabelle2[[#This Row],[Jan 24 CF]:[Dec 24 CF]])</f>
        <v>0</v>
      </c>
      <c r="DD203" s="98">
        <v>0</v>
      </c>
      <c r="DE203" s="98">
        <v>0</v>
      </c>
      <c r="DF203" s="98">
        <v>0</v>
      </c>
      <c r="DG203" s="98">
        <v>0</v>
      </c>
      <c r="DH203" s="98">
        <v>0</v>
      </c>
      <c r="DI203" s="98">
        <v>0</v>
      </c>
      <c r="DJ203" s="98">
        <v>0</v>
      </c>
      <c r="DK203" s="98">
        <v>0</v>
      </c>
      <c r="DL203" s="98">
        <v>0</v>
      </c>
      <c r="DM203" s="98">
        <v>0</v>
      </c>
      <c r="DN203" s="95"/>
      <c r="DO203" s="95"/>
      <c r="DP203" s="226">
        <v>0.95</v>
      </c>
      <c r="DQ203" s="226">
        <v>0.92500000000000004</v>
      </c>
      <c r="DR203" s="226">
        <v>0.8</v>
      </c>
      <c r="DS203" s="226">
        <v>0.85</v>
      </c>
      <c r="DT203" s="226">
        <v>0.9</v>
      </c>
      <c r="DU203" s="226">
        <v>0.9</v>
      </c>
      <c r="DV203" s="226">
        <v>0.9</v>
      </c>
      <c r="DW203" s="226">
        <v>0.9</v>
      </c>
      <c r="DX203" s="226">
        <v>0.9</v>
      </c>
      <c r="DY203" s="226">
        <v>0.9</v>
      </c>
      <c r="DZ203" s="226">
        <v>0.9</v>
      </c>
      <c r="EA203" s="226">
        <v>0.88</v>
      </c>
      <c r="EB203" s="226">
        <v>0.9</v>
      </c>
      <c r="EC203" s="226">
        <v>0.93</v>
      </c>
      <c r="ED203" s="226">
        <v>0.93</v>
      </c>
      <c r="EE203" s="226">
        <v>0.9</v>
      </c>
      <c r="EF203" s="316">
        <v>0.9</v>
      </c>
      <c r="EG203" s="316">
        <v>0.9</v>
      </c>
      <c r="EH203" s="316">
        <v>0.9</v>
      </c>
      <c r="EI203" s="226">
        <v>0.95</v>
      </c>
      <c r="EJ203" s="226">
        <v>0.95</v>
      </c>
      <c r="EK203" s="226">
        <v>0.95</v>
      </c>
      <c r="EL203" s="226">
        <v>0.97499999999999998</v>
      </c>
      <c r="EM203" s="226">
        <v>0.95</v>
      </c>
      <c r="EN203" s="226">
        <v>0.9</v>
      </c>
      <c r="EO203" s="226">
        <v>0.9</v>
      </c>
      <c r="EP203" s="226">
        <v>0.9</v>
      </c>
      <c r="EQ203" s="226">
        <v>0.9</v>
      </c>
      <c r="ER203" s="226">
        <v>0.9</v>
      </c>
      <c r="ES203" s="226">
        <v>0.9</v>
      </c>
      <c r="ET203" s="226">
        <v>0.9</v>
      </c>
      <c r="EU203" s="226">
        <v>0.9</v>
      </c>
      <c r="EV203" s="226">
        <v>0.9</v>
      </c>
      <c r="EW203" s="226">
        <v>0.9</v>
      </c>
      <c r="EX203" s="226">
        <v>0.9</v>
      </c>
      <c r="EY203" s="226">
        <v>0.9</v>
      </c>
      <c r="EZ203" s="316">
        <v>0.9</v>
      </c>
      <c r="FA203" s="226">
        <v>0.9</v>
      </c>
      <c r="FB203" s="226">
        <v>0.85</v>
      </c>
      <c r="FC203" s="226">
        <v>0.85</v>
      </c>
      <c r="FD203" s="226">
        <v>0.85</v>
      </c>
      <c r="FE203" s="226">
        <v>0.85</v>
      </c>
      <c r="FF203" s="226">
        <v>0.85</v>
      </c>
      <c r="FG203" s="226">
        <v>0.85</v>
      </c>
      <c r="FH203" s="226">
        <v>0.85</v>
      </c>
      <c r="FI203" s="226">
        <v>0.85</v>
      </c>
      <c r="FJ203" s="226">
        <v>0.85</v>
      </c>
      <c r="FK203" s="226">
        <v>0.85</v>
      </c>
      <c r="FL203" s="226">
        <v>0.85</v>
      </c>
      <c r="FM203" s="195">
        <f t="shared" si="158"/>
        <v>0</v>
      </c>
      <c r="FN203" s="195">
        <f t="shared" si="159"/>
        <v>0</v>
      </c>
      <c r="FO203" s="195">
        <f t="shared" si="160"/>
        <v>0</v>
      </c>
      <c r="FP203" s="195">
        <f t="shared" si="161"/>
        <v>0</v>
      </c>
      <c r="FQ203" s="195">
        <f t="shared" si="162"/>
        <v>0</v>
      </c>
      <c r="FR203" s="195">
        <f t="shared" si="163"/>
        <v>0</v>
      </c>
      <c r="FS203" s="195">
        <f t="shared" si="164"/>
        <v>0</v>
      </c>
      <c r="FT203" s="95">
        <f t="shared" si="165"/>
        <v>0</v>
      </c>
      <c r="FU203" s="95">
        <f t="shared" si="166"/>
        <v>0</v>
      </c>
      <c r="FV203" s="95">
        <f t="shared" si="167"/>
        <v>0</v>
      </c>
      <c r="FW203" s="95">
        <f t="shared" si="168"/>
        <v>0</v>
      </c>
      <c r="FX203" s="95">
        <f t="shared" si="169"/>
        <v>0</v>
      </c>
      <c r="FY203" s="95">
        <f t="shared" si="170"/>
        <v>0</v>
      </c>
      <c r="FZ203" s="95">
        <f t="shared" si="171"/>
        <v>0</v>
      </c>
      <c r="GA203" s="95">
        <f t="shared" si="151"/>
        <v>0</v>
      </c>
      <c r="GB203" s="95">
        <f t="shared" si="152"/>
        <v>0</v>
      </c>
      <c r="GC203" s="95">
        <f t="shared" si="153"/>
        <v>0</v>
      </c>
      <c r="GD203" s="95">
        <f t="shared" si="154"/>
        <v>0</v>
      </c>
      <c r="GE203" s="95">
        <f t="shared" si="155"/>
        <v>0</v>
      </c>
      <c r="GF203" s="95">
        <f t="shared" si="156"/>
        <v>0</v>
      </c>
      <c r="GG203" s="95">
        <f t="shared" si="157"/>
        <v>0</v>
      </c>
      <c r="GH203" s="95">
        <f t="shared" si="172"/>
        <v>0</v>
      </c>
      <c r="GI203" s="95">
        <f>BW203*Tabelle2[[#This Row],[Nov 2023 AF]]</f>
        <v>0</v>
      </c>
      <c r="GJ203" s="95">
        <f>BX203*Tabelle2[[#This Row],[Dec 2023 AF]]</f>
        <v>0</v>
      </c>
      <c r="GK203" s="95">
        <f>BY203*Tabelle2[[#This Row],[Jan 2024 AF]]</f>
        <v>0</v>
      </c>
      <c r="GL203" s="95">
        <f>BZ203*Tabelle2[[#This Row],[Feb 2024 AF]]</f>
        <v>0</v>
      </c>
      <c r="GM203" s="95">
        <f>CA203*Tabelle2[[#This Row],[Mar 2024 AF]]</f>
        <v>0</v>
      </c>
      <c r="GN203" s="95">
        <f>CB203*Tabelle2[[#This Row],[Apr 2024 AF]]</f>
        <v>0</v>
      </c>
      <c r="GO203" s="95">
        <f>CC203*Tabelle2[[#This Row],[May 2024 AF]]</f>
        <v>0</v>
      </c>
      <c r="GP203" s="95">
        <f>CD203*Tabelle2[[#This Row],[Jun 2024 AF]]</f>
        <v>0</v>
      </c>
      <c r="GQ203" s="95">
        <f>CE203*Tabelle2[[#This Row],[Jul 2024 AF]]</f>
        <v>0</v>
      </c>
      <c r="GR203" s="95">
        <f>CF203*Tabelle2[[#This Row],[Aug 2024 AF]]</f>
        <v>0</v>
      </c>
      <c r="GS203" s="95">
        <f>CG203*Tabelle2[[#This Row],[Sep 2024 AF]]</f>
        <v>0</v>
      </c>
      <c r="GT203" s="95">
        <f>CH203*Tabelle2[[#This Row],[Oct 2024 AF]]</f>
        <v>0</v>
      </c>
      <c r="GU203" s="95">
        <f>CI203*Tabelle2[[#This Row],[Nov 2024 AF]]</f>
        <v>0</v>
      </c>
      <c r="GV203" s="95">
        <f>CJ203*Tabelle2[[#This Row],[Dec 2024 AF]]</f>
        <v>0</v>
      </c>
      <c r="GW203" s="95">
        <f>SUM(Tabelle2[[#This Row],[Jan 22 NF]:[Mar 22 NF]])</f>
        <v>0</v>
      </c>
      <c r="GX203" s="95">
        <f>SUM(Tabelle2[[#This Row],[Apr 22 NF]:[Jun 22 NF]])</f>
        <v>0</v>
      </c>
      <c r="GY203" s="95">
        <f>SUM(Tabelle2[[#This Row],[Jul 22 NF]:[Sep 22 NF]])</f>
        <v>0</v>
      </c>
      <c r="GZ203" s="95">
        <f>SUM(Tabelle2[[#This Row],[Oct 22 NF]:[Dec 22 NF]])</f>
        <v>0</v>
      </c>
      <c r="HA203" s="98">
        <f>SUM(Tabelle2[[#This Row],[Jan 23 NF]:[Mar 23 NF]])</f>
        <v>0</v>
      </c>
      <c r="HB203" s="98">
        <f>SUM(Tabelle2[[#This Row],[Apr 23 NF]:[Jun 23 NF]])</f>
        <v>0</v>
      </c>
      <c r="HC203" s="98">
        <f>SUM(Tabelle2[[#This Row],[Jul 23 NF]:[Sep 23 NF]])</f>
        <v>0</v>
      </c>
      <c r="HD203" s="98">
        <f>SUM(Tabelle2[[#This Row],[Oct 23 NF]:[Dec 23 NF]])</f>
        <v>0</v>
      </c>
      <c r="HE203" s="95">
        <f>SUM(Tabelle2[[#This Row],[Jan 24 NF]:[Mar 24 NF]])</f>
        <v>0</v>
      </c>
      <c r="HF203" s="98">
        <f>SUM(Tabelle2[[#This Row],[Apr 24 NF]:[Jun 24 NF]])</f>
        <v>0</v>
      </c>
      <c r="HG203" s="98">
        <f>SUM(Tabelle2[[#This Row],[Jul 24 NF]:[Sep 24 NF]])</f>
        <v>0</v>
      </c>
      <c r="HH203" s="98">
        <f>SUM(Tabelle2[[#This Row],[Oct 24 NF]:[Dec 24 NF]])</f>
        <v>0</v>
      </c>
      <c r="HI203" s="95"/>
      <c r="HJ203" s="95">
        <v>0</v>
      </c>
      <c r="HK203" s="95">
        <v>0</v>
      </c>
      <c r="HL203" s="95">
        <v>0</v>
      </c>
      <c r="HM203" s="95">
        <v>0</v>
      </c>
      <c r="HN203" s="95">
        <v>0</v>
      </c>
      <c r="HO203" s="95">
        <v>0</v>
      </c>
      <c r="HP203" s="95">
        <v>0</v>
      </c>
      <c r="HQ203" s="95">
        <v>0</v>
      </c>
      <c r="HR203" s="95">
        <v>0</v>
      </c>
      <c r="HS203" s="95"/>
      <c r="HT203" s="95"/>
      <c r="HU203" s="95">
        <v>0</v>
      </c>
      <c r="HV203" s="98">
        <v>0</v>
      </c>
      <c r="HW203" s="98">
        <v>0</v>
      </c>
      <c r="HX203" s="98">
        <v>0</v>
      </c>
      <c r="HY203" s="98">
        <v>0</v>
      </c>
      <c r="HZ203" s="98">
        <f>SUM(Tabelle2[[#This Row],[Jan 22 NF]:[Dec 22 NF]])</f>
        <v>0</v>
      </c>
      <c r="IA203" s="98">
        <f>SUM(Tabelle2[[#This Row],[Jan 23 NF]:[Dec 23 NF]])</f>
        <v>0</v>
      </c>
      <c r="IB203" s="98">
        <f>SUM(Tabelle2[[#This Row],[Jan 24 NF]:[Dec 24 NF]])</f>
        <v>0</v>
      </c>
      <c r="IC203" s="98">
        <f>IFERROR(Tabelle2[[#This Row],[2025 CF]]*Tabelle2[[#This Row],[2025 AF]],0)</f>
        <v>0</v>
      </c>
      <c r="ID203" s="98">
        <f>IFERROR(Tabelle2[[#This Row],[2026 CF]]*Tabelle2[[#This Row],[2026 AF]],0)</f>
        <v>0</v>
      </c>
      <c r="IE203" s="98">
        <f>IFERROR(Tabelle2[[#This Row],[2027 CF]]*Tabelle2[[#This Row],[2027 AF]],0)</f>
        <v>0</v>
      </c>
      <c r="IF203" s="98">
        <f>IFERROR(Tabelle2[[#This Row],[2028 CF]]*Tabelle2[[#This Row],[2028 AF]],0)</f>
        <v>0</v>
      </c>
      <c r="IG203" s="98">
        <f>IFERROR(Tabelle2[[#This Row],[2029 CF]]*Tabelle2[[#This Row],[2029 AF]],0)</f>
        <v>0</v>
      </c>
      <c r="IH203" s="98">
        <f>IFERROR(Tabelle2[[#This Row],[2030 CF]]*Tabelle2[[#This Row],[2030 AF]],0)</f>
        <v>0</v>
      </c>
      <c r="II203" s="98">
        <f>IFERROR(Tabelle2[[#This Row],[2031 CF]]*Tabelle2[[#This Row],[2031 AF]],0)</f>
        <v>0</v>
      </c>
      <c r="IJ203" s="98">
        <f>IFERROR(Tabelle2[[#This Row],[2032 CF]]*Tabelle2[[#This Row],[2032 AF]],0)</f>
        <v>0</v>
      </c>
      <c r="IK203" s="98">
        <f>IFERROR(Tabelle2[[#This Row],[2033 CF]]*Tabelle2[[#This Row],[2033 AF]],0)</f>
        <v>0</v>
      </c>
      <c r="IL203" s="98">
        <f>IFERROR(Tabelle2[[#This Row],[2034 CF]]*Tabelle2[[#This Row],[2034 AF]],0)</f>
        <v>0</v>
      </c>
      <c r="IM203" s="98">
        <f>IFERROR(Tabelle2[[#This Row],[2035 CF]]*Tabelle2[[#This Row],[2035 AF]],0)</f>
        <v>0</v>
      </c>
      <c r="IN203" s="146">
        <v>0</v>
      </c>
      <c r="IO203" s="146">
        <v>0</v>
      </c>
      <c r="IP203" s="146">
        <v>0</v>
      </c>
      <c r="IQ203" s="146">
        <v>0</v>
      </c>
      <c r="IR203" s="146">
        <v>0</v>
      </c>
      <c r="IS203" s="146">
        <v>0</v>
      </c>
      <c r="IT203" s="146">
        <v>0</v>
      </c>
      <c r="IU203" s="146">
        <v>0</v>
      </c>
      <c r="IV203" s="146">
        <v>0</v>
      </c>
      <c r="IW203" s="146">
        <v>0</v>
      </c>
      <c r="IX203" s="146">
        <v>0</v>
      </c>
      <c r="IY203" s="146">
        <v>0</v>
      </c>
      <c r="IZ203" s="199">
        <v>0</v>
      </c>
      <c r="JA203" s="199">
        <v>0</v>
      </c>
      <c r="JB203" s="199">
        <v>0</v>
      </c>
      <c r="JC203" s="199">
        <v>0</v>
      </c>
      <c r="JD203" s="199">
        <v>0</v>
      </c>
      <c r="JE203" s="196">
        <v>0</v>
      </c>
      <c r="JF203" s="196">
        <v>0</v>
      </c>
      <c r="JG203" s="196">
        <v>0</v>
      </c>
      <c r="JH203" s="196">
        <v>0</v>
      </c>
      <c r="JI203" s="196">
        <v>0</v>
      </c>
      <c r="JJ203" s="196">
        <v>0</v>
      </c>
      <c r="JK203" s="196">
        <v>0</v>
      </c>
      <c r="JL203" s="196">
        <v>0</v>
      </c>
      <c r="JM203" s="196">
        <v>0</v>
      </c>
      <c r="JN203" s="196">
        <v>0</v>
      </c>
      <c r="JO203" s="196">
        <v>0</v>
      </c>
      <c r="JP203" s="196">
        <v>0</v>
      </c>
      <c r="JQ203" s="196">
        <f>SUM(Tabelle2[[#This Row],[Jan-23B]:[Mar-23B]])</f>
        <v>0</v>
      </c>
      <c r="JR203" s="196">
        <f>SUM(Tabelle2[[#This Row],[Apr-23B]:[Jun-23B]])</f>
        <v>0</v>
      </c>
      <c r="JS203" s="196">
        <f>SUM(Tabelle2[[#This Row],[Jul-23B]:[Sep-23B]])</f>
        <v>0</v>
      </c>
      <c r="JT203" s="196">
        <f>SUM(Tabelle2[[#This Row],[Oct-23B]:[Dec-23B]])</f>
        <v>0</v>
      </c>
      <c r="JU203" s="196">
        <f>SUM(Tabelle2[[#This Row],[1Q23 B1]:[4Q23 B]])</f>
        <v>0</v>
      </c>
      <c r="JV203" s="196">
        <v>0</v>
      </c>
      <c r="JW203" s="196">
        <v>0</v>
      </c>
      <c r="JX203" s="196">
        <v>0</v>
      </c>
      <c r="JY203" s="196">
        <v>0</v>
      </c>
      <c r="JZ203" s="196">
        <v>0</v>
      </c>
      <c r="KA203" s="196">
        <v>0</v>
      </c>
      <c r="KB203" s="196">
        <v>0</v>
      </c>
      <c r="KC203" s="196">
        <v>0</v>
      </c>
      <c r="KD203" s="196">
        <v>0</v>
      </c>
      <c r="KE203" s="196">
        <v>0</v>
      </c>
      <c r="KF203" s="196" t="str">
        <f>IF(SUM(Tabelle2[[#This Row],[2018 NF]:[2028 NF]],Tabelle2[[#This Row],[2023 B]])&gt;0,"yes","no")</f>
        <v>no</v>
      </c>
      <c r="KG203" s="196">
        <f>IFERROR(INDEX(Tabelle2[[#Headers],[2005 NF]:[2034 NF]],MATCH(TRUE,INDEX(Tabelle2[[#This Row],[2005 NF]:[2034 NF]]&gt;1000,),0)),0)</f>
        <v>0</v>
      </c>
      <c r="KH203" s="196">
        <f>IFERROR(LOOKUP(2,1/(Tabelle2[[#This Row],[2005 NF]:[2035 NF]]&gt;1000),Tabelle2[[#Headers],[2005 NF]:[2035 NF]]),0)</f>
        <v>0</v>
      </c>
      <c r="KI203" s="196">
        <f>SUM(Tabelle2[[#This Row],[Jan 23 NF]:[Mar 23 NF]])</f>
        <v>0</v>
      </c>
      <c r="KJ203" s="196">
        <f>SUM(Tabelle2[[#This Row],[Jan-23B]:[Mar-23B]])</f>
        <v>0</v>
      </c>
      <c r="KK203" s="52">
        <v>0</v>
      </c>
      <c r="KL203" s="52">
        <v>0</v>
      </c>
      <c r="KM203" s="52">
        <v>0</v>
      </c>
      <c r="KN203" s="52">
        <v>0</v>
      </c>
      <c r="KO203" s="52">
        <v>0</v>
      </c>
      <c r="KP203" s="52">
        <v>0</v>
      </c>
      <c r="KQ203" s="52">
        <v>0</v>
      </c>
      <c r="KR203" s="52">
        <v>0</v>
      </c>
      <c r="KS203" s="52">
        <v>0</v>
      </c>
      <c r="KT203" s="52">
        <v>0</v>
      </c>
      <c r="KU203" s="52">
        <v>0</v>
      </c>
      <c r="KV203" s="52">
        <v>0</v>
      </c>
      <c r="KW203" s="52">
        <v>0</v>
      </c>
      <c r="KX203" s="52">
        <v>0</v>
      </c>
      <c r="KY203" s="52">
        <v>0</v>
      </c>
      <c r="KZ203" s="52">
        <v>0</v>
      </c>
      <c r="LA203" s="52" t="e">
        <f>$AV203*2.204623/#REF!*$AP203*Tabelle2[[#This Row],[May 23 NF]]</f>
        <v>#REF!</v>
      </c>
      <c r="LB203" s="52" t="e">
        <f>$AV203*2.204623/#REF!*$AP203*Tabelle2[[#This Row],[Jun 23 NF]]</f>
        <v>#REF!</v>
      </c>
      <c r="LC203" s="52" t="e">
        <f>$AV203*2.204623/#REF!*$AP203*Tabelle2[[#This Row],[Jul 23 NF]]</f>
        <v>#REF!</v>
      </c>
      <c r="LD203" s="52" t="e">
        <f>$AV203*2.204623/#REF!*$AP203*Tabelle2[[#This Row],[Aug 23 NF]]</f>
        <v>#REF!</v>
      </c>
      <c r="LE203" s="52" t="e">
        <f>$AV203*2.204623/#REF!*$AP203*Tabelle2[[#This Row],[Sep 23 NF]]</f>
        <v>#REF!</v>
      </c>
      <c r="LF203" s="52" t="e">
        <f>$AV203*2.204623/#REF!*$AP203*Tabelle2[[#This Row],[Oct 23 NF]]</f>
        <v>#REF!</v>
      </c>
      <c r="LG203" s="52" t="e">
        <f>$AV203*2.204623/#REF!*$AP203*Tabelle2[[#This Row],[Nov 23 NF]]</f>
        <v>#REF!</v>
      </c>
      <c r="LH203" s="52" t="e">
        <f>$AV203*2.204623/#REF!*$AP203*Tabelle2[[#This Row],[Dec 23 NF]]</f>
        <v>#REF!</v>
      </c>
      <c r="LI203" s="52" t="e">
        <f>$AV203*2.204623/#REF!*$AP203*Tabelle2[[#This Row],[Jan 24 NF]]</f>
        <v>#REF!</v>
      </c>
      <c r="LJ203" s="52" t="e">
        <f>$AV203*2.204623/#REF!*$AP203*Tabelle2[[#This Row],[Feb 24 NF]]</f>
        <v>#REF!</v>
      </c>
      <c r="LK203" s="52" t="e">
        <f>$AV203*2.204623/#REF!*$AP203*Tabelle2[[#This Row],[Mar 24 NF]]</f>
        <v>#REF!</v>
      </c>
      <c r="LL203" s="52" t="e">
        <f>$AV203*2.204623/#REF!*$AP203*Tabelle2[[#This Row],[Apr 24 NF]]</f>
        <v>#REF!</v>
      </c>
      <c r="LM203" s="52" t="e">
        <f>$AV203*2.204623/#REF!*$AP203*Tabelle2[[#This Row],[May 24 NF]]</f>
        <v>#REF!</v>
      </c>
      <c r="LN203" s="52" t="e">
        <f>$AV203*2.204623/#REF!*$AP203*Tabelle2[[#This Row],[Jun 24 NF]]</f>
        <v>#REF!</v>
      </c>
      <c r="LO203" s="52" t="e">
        <f>$AV203*2.204623/#REF!*$AP203*Tabelle2[[#This Row],[Jul 24 NF]]</f>
        <v>#REF!</v>
      </c>
      <c r="LP203" s="52" t="e">
        <f>$AV203*2.204623/#REF!*$AP203*Tabelle2[[#This Row],[Aug 24 NF]]</f>
        <v>#REF!</v>
      </c>
      <c r="LQ203" s="52" t="e">
        <f>$AV203*2.204623/#REF!*$AP203*Tabelle2[[#This Row],[Sep 24 NF]]</f>
        <v>#REF!</v>
      </c>
      <c r="LR203" s="52" t="e">
        <f>$AV203*2.204623/#REF!*$AP203*Tabelle2[[#This Row],[Oct 24 NF]]</f>
        <v>#REF!</v>
      </c>
      <c r="LS203" s="52" t="e">
        <f>$AV203*2.204623/#REF!*$AP203*Tabelle2[[#This Row],[Nov 24 NF]]</f>
        <v>#REF!</v>
      </c>
      <c r="LT203" s="52" t="e">
        <f>$AV203*2.204623/#REF!*$AP203*Tabelle2[[#This Row],[Dec 24 NF]]</f>
        <v>#REF!</v>
      </c>
      <c r="LU203" s="198">
        <f>SUM(Tabelle2[[#This Row],[Jan 22 EV]:[Mar 22 EV]])</f>
        <v>0</v>
      </c>
      <c r="LV203" s="198">
        <f>SUM(Tabelle2[[#This Row],[Apr 22 EV]:[Jun 22 EV]])</f>
        <v>0</v>
      </c>
      <c r="LW203" s="198">
        <f>SUM(Tabelle2[[#This Row],[Jul 22 EV]:[Sep 22 EV]])</f>
        <v>0</v>
      </c>
      <c r="LX203" s="198">
        <f>SUM(Tabelle2[[#This Row],[Oct 22 EV]:[Dec 22 EV]])</f>
        <v>0</v>
      </c>
      <c r="LY203" s="198">
        <f>SUM(Tabelle2[[#This Row],[Jan 23 EV]:[Mar 23 EV]])</f>
        <v>0</v>
      </c>
      <c r="LZ203" s="198" t="e">
        <f>SUM(Tabelle2[[#This Row],[Apr 23 EV]:[Jun 23 EV]])</f>
        <v>#REF!</v>
      </c>
      <c r="MA203" s="198" t="e">
        <f>SUM(Tabelle2[[#This Row],[Jul 23 EV]:[Sep 23 EV]])</f>
        <v>#REF!</v>
      </c>
      <c r="MB203" s="198" t="e">
        <f>SUM(Tabelle2[[#This Row],[Oct 23 EV]:[Dec 23 EV]])</f>
        <v>#REF!</v>
      </c>
      <c r="MC203" s="198" t="e">
        <f>SUM(Tabelle2[[#This Row],[Jan 24 EV]:[Mar 24 EV]])</f>
        <v>#REF!</v>
      </c>
      <c r="MD203" s="198" t="e">
        <f>SUM(Tabelle2[[#This Row],[Apr 24 EV]:[Jun 24 EV]])</f>
        <v>#REF!</v>
      </c>
      <c r="ME203" s="198" t="e">
        <f>SUM(Tabelle2[[#This Row],[Jul 24 EV]:[Sep 24 EV]])</f>
        <v>#REF!</v>
      </c>
      <c r="MF203" s="198" t="e">
        <f>SUM(Tabelle2[[#This Row],[Oct 24 EV]:[Dec 24 EV]])</f>
        <v>#REF!</v>
      </c>
      <c r="MG203" s="143"/>
      <c r="MH203" s="143">
        <v>0</v>
      </c>
      <c r="MI203" s="143">
        <v>0</v>
      </c>
      <c r="MJ203" s="143">
        <v>0</v>
      </c>
      <c r="MK203" s="143">
        <v>0</v>
      </c>
      <c r="ML203" s="143">
        <v>0</v>
      </c>
      <c r="MM203" s="143">
        <v>0</v>
      </c>
      <c r="MN203" s="143">
        <v>0</v>
      </c>
      <c r="MO203" s="143"/>
      <c r="MP203" s="144"/>
      <c r="MQ203" s="144">
        <v>0</v>
      </c>
      <c r="MR203" s="98" t="e">
        <f>$AT203*2.204623/#REF!*$AP203*HV203</f>
        <v>#REF!</v>
      </c>
      <c r="MS203" s="98">
        <v>0</v>
      </c>
      <c r="MT203" s="98">
        <v>0</v>
      </c>
      <c r="MU203" s="98">
        <v>0</v>
      </c>
      <c r="MV203" s="98">
        <f>SUM(Tabelle2[[#This Row],[Jan 22 EV]:[Dec 22 EV]])</f>
        <v>0</v>
      </c>
      <c r="MW203" s="98" t="e">
        <f>SUM(Tabelle2[[#This Row],[Jan 23 EV]:[Dec 23 EV]])</f>
        <v>#REF!</v>
      </c>
      <c r="MX203" s="98" t="e">
        <f>SUM(Tabelle2[[#This Row],[Jan 24 EV]:[Dec 24 EV]])</f>
        <v>#REF!</v>
      </c>
      <c r="MY203" s="98">
        <f t="shared" si="139"/>
        <v>0</v>
      </c>
      <c r="MZ203" s="98">
        <f t="shared" si="140"/>
        <v>0</v>
      </c>
      <c r="NA203" s="98">
        <f t="shared" si="141"/>
        <v>0</v>
      </c>
      <c r="NB203" s="98">
        <f t="shared" si="142"/>
        <v>0</v>
      </c>
      <c r="NC203" s="144">
        <v>0</v>
      </c>
      <c r="ND203" s="144">
        <v>0</v>
      </c>
      <c r="NE203" s="144">
        <v>0</v>
      </c>
      <c r="NF203" s="144">
        <v>0</v>
      </c>
      <c r="NG203" s="144">
        <v>0</v>
      </c>
      <c r="NH203" s="144">
        <v>0</v>
      </c>
      <c r="NI203" s="144">
        <v>0</v>
      </c>
      <c r="NJ203" s="144">
        <v>0</v>
      </c>
      <c r="NK203" s="144">
        <v>0</v>
      </c>
      <c r="NL203" s="144">
        <v>0</v>
      </c>
      <c r="NM203" s="144">
        <v>0</v>
      </c>
      <c r="NN203" s="144">
        <v>0</v>
      </c>
      <c r="NO203" s="198">
        <f t="shared" si="146"/>
        <v>0</v>
      </c>
      <c r="NP203" s="198">
        <f t="shared" si="147"/>
        <v>0</v>
      </c>
      <c r="NQ203" s="198">
        <f t="shared" si="148"/>
        <v>0</v>
      </c>
      <c r="NR203" s="198">
        <f t="shared" si="149"/>
        <v>0</v>
      </c>
      <c r="NS203" s="198">
        <f t="shared" si="150"/>
        <v>0</v>
      </c>
      <c r="NT203" s="198">
        <v>0</v>
      </c>
      <c r="NU203" s="198">
        <v>0</v>
      </c>
      <c r="NV203" s="198">
        <v>0</v>
      </c>
      <c r="NW203" s="198">
        <v>0</v>
      </c>
      <c r="NX203" s="198">
        <v>0</v>
      </c>
      <c r="NY203" s="198">
        <v>0</v>
      </c>
      <c r="NZ203" s="198">
        <v>0</v>
      </c>
      <c r="OA203" s="198">
        <v>0</v>
      </c>
      <c r="OB203" s="198">
        <v>0</v>
      </c>
      <c r="OC203" s="198">
        <v>0</v>
      </c>
      <c r="OD203" s="198">
        <v>0</v>
      </c>
      <c r="OE203" s="198">
        <v>0</v>
      </c>
      <c r="OF203" s="198">
        <f>SUM(Tabelle2[[#This Row],[Jan 23 B EV]:[Mar 23 B EV]])</f>
        <v>0</v>
      </c>
      <c r="OG203" s="198">
        <f>SUM(Tabelle2[[#This Row],[Apr 23 B EV]:[Jun 23 B EV]])</f>
        <v>0</v>
      </c>
      <c r="OH203" s="198">
        <f>SUM(Tabelle2[[#This Row],[Jul 23 B EV]:[Sep 23 B EV]])</f>
        <v>0</v>
      </c>
      <c r="OI203" s="198">
        <f>SUM(Tabelle2[[#This Row],[Oct 23 B EV]:[Dec 23 B EV]])</f>
        <v>0</v>
      </c>
      <c r="OJ203" s="198">
        <f>SUM(Tabelle2[[#This Row],[Jan 23 B EV]:[Dec 23 B EV]])</f>
        <v>0</v>
      </c>
      <c r="OK203" s="143"/>
      <c r="OL203" s="143"/>
      <c r="OM203" s="147"/>
      <c r="ON203" s="147"/>
      <c r="OO203" s="147"/>
      <c r="OP203" s="147"/>
      <c r="OQ203" s="143"/>
      <c r="OR203" s="143"/>
      <c r="OS203" s="143"/>
      <c r="OT203" s="143"/>
      <c r="OU203" s="143"/>
      <c r="OV203" s="143"/>
      <c r="OW203" s="143"/>
      <c r="OX203" s="198">
        <v>0</v>
      </c>
      <c r="OY203" s="198">
        <v>0</v>
      </c>
      <c r="OZ203" s="198">
        <v>0</v>
      </c>
      <c r="PA203" s="198">
        <v>0</v>
      </c>
      <c r="PB203" s="353">
        <v>0</v>
      </c>
      <c r="PC203" s="147" t="s">
        <v>57</v>
      </c>
      <c r="PD203" s="345" t="s">
        <v>233</v>
      </c>
      <c r="PE203" s="333" t="s">
        <v>171</v>
      </c>
      <c r="PF203" s="345" t="s">
        <v>190</v>
      </c>
      <c r="PG203" s="345">
        <v>0</v>
      </c>
      <c r="PH203" s="345">
        <v>405</v>
      </c>
      <c r="PI203" s="333">
        <v>1</v>
      </c>
      <c r="PJ203" s="333" t="s">
        <v>190</v>
      </c>
      <c r="PK203" s="333">
        <v>405</v>
      </c>
      <c r="PL203" s="333"/>
      <c r="PM203" s="333" t="s">
        <v>29</v>
      </c>
      <c r="PN203" s="345" t="s">
        <v>51</v>
      </c>
      <c r="PO203" s="333" t="s">
        <v>43</v>
      </c>
      <c r="PP203" s="200">
        <v>1514.6759560378769</v>
      </c>
      <c r="PQ203" s="56">
        <v>1458.5264388439821</v>
      </c>
      <c r="PR203" s="56">
        <v>1748.2400132301209</v>
      </c>
      <c r="PS203" s="56">
        <v>1793.170691875157</v>
      </c>
      <c r="PT203" s="200">
        <v>1579.9397350501818</v>
      </c>
      <c r="PU203" s="200">
        <v>1506.0252838259262</v>
      </c>
      <c r="PV203" s="200">
        <v>2178.5553362573096</v>
      </c>
      <c r="PW203" s="200">
        <v>2567.1720198155649</v>
      </c>
      <c r="PX203" s="200" t="e">
        <f>IF($PI203=1,SUMIF(#REF!,$PF203,#REF!),SUMIF(#REF!,$PJ203,#REF!))</f>
        <v>#REF!</v>
      </c>
      <c r="PY203" s="200" t="e">
        <f>IF($PI203=1,SUMIF(#REF!,$PF203,#REF!),SUMIF(#REF!,$PJ203,#REF!))</f>
        <v>#REF!</v>
      </c>
      <c r="PZ203" s="200" t="e">
        <f>IF($PI203=1,SUMIF(#REF!,$PF203,#REF!),SUMIF(#REF!,$PJ203,#REF!))</f>
        <v>#REF!</v>
      </c>
      <c r="QA203" s="200" t="e">
        <f>IF($PI203=1,SUMIF(#REF!,$PF203,#REF!),SUMIF(#REF!,$PJ203,#REF!))</f>
        <v>#REF!</v>
      </c>
      <c r="QB203" s="200" t="e">
        <f>IF($PI203=1,SUMIF(#REF!,$PF203,#REF!),SUMIF(#REF!,$PJ203,#REF!))</f>
        <v>#REF!</v>
      </c>
      <c r="QC203" s="200" t="e">
        <f>IF($PI203=1,SUMIF(#REF!,$PF203,#REF!),SUMIF(#REF!,$PJ203,#REF!))</f>
        <v>#REF!</v>
      </c>
      <c r="QD203" s="57">
        <f t="shared" si="143"/>
        <v>22.795587163159009</v>
      </c>
      <c r="QE203" s="57">
        <f t="shared" si="144"/>
        <v>26.339508461837454</v>
      </c>
      <c r="QF203" s="57">
        <f t="shared" si="138"/>
        <v>26.889122988362857</v>
      </c>
      <c r="QG203" s="57">
        <f t="shared" si="145"/>
        <v>24.280775309001346</v>
      </c>
      <c r="QH203" s="57">
        <f t="shared" si="173"/>
        <v>23.376616784400643</v>
      </c>
      <c r="QI203" s="57">
        <f t="shared" si="174"/>
        <v>31.603340650767539</v>
      </c>
      <c r="QJ203" s="57">
        <f>IF(Tabelle2[[#This Row],[Index and Premium Usage]]=1,($AW203*(1+$AZ203))*(PW203*(1+$PG203)+$PH203)/1000,($AW203*(1+$AZ203))*(PW203*(1+$PG203)+$PK203)/1000)</f>
        <v>36.357094232393891</v>
      </c>
      <c r="QK203" s="57" t="e">
        <f>IF($PI203=1,($AW203*(1+$AY203))*(PX203*(1+$PG203)+$PH203)/1000,($AW203*(1+$AZ203))*(PX203*(1+$PG203)+$PK203+Tabelle2[[#This Row],[Premium VW 2023]])/1000)</f>
        <v>#REF!</v>
      </c>
      <c r="QL203" s="57" t="e">
        <f t="shared" si="133"/>
        <v>#REF!</v>
      </c>
      <c r="QM203" s="57" t="e">
        <f t="shared" si="134"/>
        <v>#REF!</v>
      </c>
      <c r="QN203" s="57" t="e">
        <f t="shared" si="135"/>
        <v>#REF!</v>
      </c>
      <c r="QO203" s="57" t="e">
        <f t="shared" si="136"/>
        <v>#REF!</v>
      </c>
      <c r="QP203" s="57" t="e">
        <f t="shared" si="137"/>
        <v>#REF!</v>
      </c>
    </row>
    <row r="204" spans="1:458" ht="15" customHeight="1">
      <c r="A204" s="94" t="s">
        <v>1180</v>
      </c>
      <c r="B204" s="94" t="s">
        <v>87</v>
      </c>
      <c r="C204" s="94" t="s">
        <v>1553</v>
      </c>
      <c r="D204" s="2" t="s">
        <v>108</v>
      </c>
      <c r="E204" s="173" t="s">
        <v>304</v>
      </c>
      <c r="F204" s="80" t="s">
        <v>304</v>
      </c>
      <c r="G204" s="80" t="s">
        <v>304</v>
      </c>
      <c r="H204" s="2" t="s">
        <v>216</v>
      </c>
      <c r="I204" s="188" t="s">
        <v>216</v>
      </c>
      <c r="J204" s="135" t="s">
        <v>33</v>
      </c>
      <c r="K204" s="135" t="s">
        <v>245</v>
      </c>
      <c r="L204" s="135" t="s">
        <v>234</v>
      </c>
      <c r="M204" s="2" t="s">
        <v>1162</v>
      </c>
      <c r="N204" s="2" t="s">
        <v>1162</v>
      </c>
      <c r="O204" s="1" t="s">
        <v>1162</v>
      </c>
      <c r="P204" s="3">
        <v>0</v>
      </c>
      <c r="Q204" s="2" t="s">
        <v>90</v>
      </c>
      <c r="R204" s="177"/>
      <c r="S204" s="177"/>
      <c r="T204" s="94" t="s">
        <v>1284</v>
      </c>
      <c r="U204" s="177" t="s">
        <v>1163</v>
      </c>
      <c r="V204" s="177" t="s">
        <v>1163</v>
      </c>
      <c r="W204" s="177"/>
      <c r="X204" s="94"/>
      <c r="Y204" s="2" t="s">
        <v>257</v>
      </c>
      <c r="Z204" s="2" t="s">
        <v>259</v>
      </c>
      <c r="AA204" s="2" t="s">
        <v>1229</v>
      </c>
      <c r="AB204" s="2" t="s">
        <v>1229</v>
      </c>
      <c r="AC204" s="2" t="s">
        <v>1243</v>
      </c>
      <c r="AD204" s="177"/>
      <c r="AE204" s="177"/>
      <c r="AF204" s="94" t="s">
        <v>122</v>
      </c>
      <c r="AG204" s="2" t="s">
        <v>448</v>
      </c>
      <c r="AH204" s="2" t="s">
        <v>106</v>
      </c>
      <c r="AI204" s="2" t="s">
        <v>109</v>
      </c>
      <c r="AJ204" s="135" t="s">
        <v>120</v>
      </c>
      <c r="AK204" s="178"/>
      <c r="AL204" s="179"/>
      <c r="AM204" s="179"/>
      <c r="AN204" s="180"/>
      <c r="AO204" s="181"/>
      <c r="AP204" s="138">
        <v>1</v>
      </c>
      <c r="AQ204" s="185"/>
      <c r="AR204" s="166"/>
      <c r="AS204" s="166">
        <v>10.25</v>
      </c>
      <c r="AT204" s="166">
        <v>10.25</v>
      </c>
      <c r="AU204" s="33">
        <v>10.25</v>
      </c>
      <c r="AV204" s="33">
        <v>10.946999999999999</v>
      </c>
      <c r="AW204" s="33">
        <v>10.946999999999999</v>
      </c>
      <c r="AX204" s="193"/>
      <c r="AY204" s="61">
        <v>0.16500000000000001</v>
      </c>
      <c r="AZ204" s="61">
        <v>0.1648</v>
      </c>
      <c r="BA204" s="97">
        <v>11484</v>
      </c>
      <c r="BB204" s="97">
        <v>5793</v>
      </c>
      <c r="BC204" s="235">
        <v>2641</v>
      </c>
      <c r="BD204" s="235">
        <v>4013</v>
      </c>
      <c r="BE204" s="308">
        <v>9840</v>
      </c>
      <c r="BF204" s="308">
        <v>12407</v>
      </c>
      <c r="BG204" s="309">
        <v>12382</v>
      </c>
      <c r="BH204" s="309">
        <v>10453</v>
      </c>
      <c r="BI204" s="133">
        <v>7659</v>
      </c>
      <c r="BJ204" s="133">
        <v>5876</v>
      </c>
      <c r="BK204" s="133">
        <v>20580</v>
      </c>
      <c r="BL204" s="133">
        <v>12107</v>
      </c>
      <c r="BM204" s="96">
        <v>11434</v>
      </c>
      <c r="BN204" s="96">
        <v>15341</v>
      </c>
      <c r="BO204" s="96">
        <v>14247</v>
      </c>
      <c r="BP204" s="96">
        <v>9401</v>
      </c>
      <c r="BQ204" s="96">
        <v>12810</v>
      </c>
      <c r="BR204" s="96">
        <v>12280</v>
      </c>
      <c r="BS204" s="96">
        <v>16380</v>
      </c>
      <c r="BT204" s="96">
        <v>13420</v>
      </c>
      <c r="BU204" s="96">
        <v>15244</v>
      </c>
      <c r="BV204" s="96">
        <v>13808</v>
      </c>
      <c r="BW204" s="96">
        <v>19476</v>
      </c>
      <c r="BX204" s="96">
        <v>14040</v>
      </c>
      <c r="BY204" s="96">
        <v>21132</v>
      </c>
      <c r="BZ204" s="96">
        <v>21268</v>
      </c>
      <c r="CA204" s="96">
        <v>26204</v>
      </c>
      <c r="CB204" s="96">
        <v>20759</v>
      </c>
      <c r="CC204" s="96">
        <v>23000</v>
      </c>
      <c r="CD204" s="96">
        <v>17928</v>
      </c>
      <c r="CE204" s="96">
        <v>26038</v>
      </c>
      <c r="CF204" s="96">
        <v>11913</v>
      </c>
      <c r="CG204" s="96">
        <v>18259</v>
      </c>
      <c r="CH204" s="96">
        <v>24179</v>
      </c>
      <c r="CI204" s="96">
        <v>23118</v>
      </c>
      <c r="CJ204" s="96">
        <v>23272</v>
      </c>
      <c r="CK204" s="95">
        <f>SUM(Tabelle2[[#This Row],[Jan 22 CF]:[Mar 22 CF]])</f>
        <v>19918</v>
      </c>
      <c r="CL204" s="95">
        <f>SUM(Tabelle2[[#This Row],[Apr 22 CF]:[Jun 22 CF]])</f>
        <v>26260</v>
      </c>
      <c r="CM204" s="95">
        <f>SUM(Tabelle2[[#This Row],[Jul 22 CF]:[Sep 22 CF]])</f>
        <v>30494</v>
      </c>
      <c r="CN204" s="95">
        <f>SUM(Tabelle2[[#This Row],[Oct 22 CF]:[Dec 22 CF]])</f>
        <v>38563</v>
      </c>
      <c r="CO204" s="95">
        <f>SUM(Tabelle2[[#This Row],[Jan 23 CF]:[Mar 23 CF]])</f>
        <v>41022</v>
      </c>
      <c r="CP204" s="95">
        <f>SUM(Tabelle2[[#This Row],[Apr 23 CF]:[Jun 23 CF]])</f>
        <v>34491</v>
      </c>
      <c r="CQ204" s="95">
        <f>SUM(Tabelle2[[#This Row],[Jul 23 CF]:[Sep 23 CF]])</f>
        <v>45044</v>
      </c>
      <c r="CR204" s="95">
        <f>SUM(Tabelle2[[#This Row],[Oct 23 CF]:[Dec 23 CF]])</f>
        <v>47324</v>
      </c>
      <c r="CS204" s="95">
        <f>SUM(Tabelle2[[#This Row],[Jan 24 CF]:[Mar 24 CF]])</f>
        <v>68604</v>
      </c>
      <c r="CT204" s="95">
        <f>SUM(Tabelle2[[#This Row],[Apr 24 CF]:[Jun 24 CF]])</f>
        <v>61687</v>
      </c>
      <c r="CU204" s="95">
        <f>SUM(Tabelle2[[#This Row],[Jul 24 CF]:[Sep 24 CF]])</f>
        <v>56210</v>
      </c>
      <c r="CV204" s="95">
        <f>SUM(Tabelle2[[#This Row],[Oct 24 CF]:[Dec 24 CF]])</f>
        <v>70569</v>
      </c>
      <c r="CW204" s="98">
        <v>0</v>
      </c>
      <c r="CX204" s="275">
        <v>475</v>
      </c>
      <c r="CY204" s="98">
        <v>18786</v>
      </c>
      <c r="CZ204" s="52">
        <v>61056</v>
      </c>
      <c r="DA204" s="52">
        <f>SUM(Tabelle2[[#This Row],[Jan 22 CF]:[Dec 22 CF]])</f>
        <v>115235</v>
      </c>
      <c r="DB204" s="98">
        <f>SUM(Tabelle2[[#This Row],[Jan 23 CF]:[Dec 23 CF]])</f>
        <v>167881</v>
      </c>
      <c r="DC204" s="98">
        <f>SUM(Tabelle2[[#This Row],[Jan 24 CF]:[Dec 24 CF]])</f>
        <v>257070</v>
      </c>
      <c r="DD204" s="98">
        <v>220000</v>
      </c>
      <c r="DE204" s="98">
        <v>500</v>
      </c>
      <c r="DF204" s="98">
        <v>0</v>
      </c>
      <c r="DG204" s="98">
        <v>0</v>
      </c>
      <c r="DH204" s="98">
        <v>0</v>
      </c>
      <c r="DI204" s="98">
        <v>0</v>
      </c>
      <c r="DJ204" s="98">
        <v>0</v>
      </c>
      <c r="DK204" s="98">
        <v>0</v>
      </c>
      <c r="DL204" s="98">
        <v>0</v>
      </c>
      <c r="DM204" s="98">
        <v>0</v>
      </c>
      <c r="DN204" s="95"/>
      <c r="DO204" s="95"/>
      <c r="DP204" s="226">
        <v>0.95</v>
      </c>
      <c r="DQ204" s="226">
        <v>0.92500000000000004</v>
      </c>
      <c r="DR204" s="226">
        <v>0.8</v>
      </c>
      <c r="DS204" s="226">
        <v>0.85</v>
      </c>
      <c r="DT204" s="226">
        <v>0.9</v>
      </c>
      <c r="DU204" s="226">
        <v>0.9</v>
      </c>
      <c r="DV204" s="226">
        <v>0.9</v>
      </c>
      <c r="DW204" s="226">
        <v>0.9</v>
      </c>
      <c r="DX204" s="226">
        <v>0.9</v>
      </c>
      <c r="DY204" s="226">
        <v>0.9</v>
      </c>
      <c r="DZ204" s="226">
        <v>0.9</v>
      </c>
      <c r="EA204" s="226">
        <v>0.88</v>
      </c>
      <c r="EB204" s="226">
        <v>0.9</v>
      </c>
      <c r="EC204" s="226">
        <v>0.93</v>
      </c>
      <c r="ED204" s="226">
        <v>0.93</v>
      </c>
      <c r="EE204" s="226">
        <v>0.9</v>
      </c>
      <c r="EF204" s="316">
        <v>0.9</v>
      </c>
      <c r="EG204" s="316">
        <v>0.9</v>
      </c>
      <c r="EH204" s="316">
        <v>0.66799999999999993</v>
      </c>
      <c r="EI204" s="226">
        <v>0.95</v>
      </c>
      <c r="EJ204" s="226">
        <v>0.95</v>
      </c>
      <c r="EK204" s="226">
        <v>0.95</v>
      </c>
      <c r="EL204" s="226">
        <v>0.97499999999999998</v>
      </c>
      <c r="EM204" s="226">
        <v>0.95</v>
      </c>
      <c r="EN204" s="226">
        <v>0.9</v>
      </c>
      <c r="EO204" s="226">
        <v>0.78449999999999998</v>
      </c>
      <c r="EP204" s="226">
        <v>0.78449999999999998</v>
      </c>
      <c r="EQ204" s="226">
        <v>0.78449999999999998</v>
      </c>
      <c r="ER204" s="226">
        <v>0.78449999999999998</v>
      </c>
      <c r="ES204" s="226">
        <v>0.78449999999999998</v>
      </c>
      <c r="ET204" s="226">
        <v>0.78449999999999998</v>
      </c>
      <c r="EU204" s="226">
        <v>0.78449999999999998</v>
      </c>
      <c r="EV204" s="226">
        <v>0.78449999999999998</v>
      </c>
      <c r="EW204" s="226">
        <v>0.78449999999999998</v>
      </c>
      <c r="EX204" s="226">
        <v>0.78449999999999998</v>
      </c>
      <c r="EY204" s="226">
        <v>0.78449999999999998</v>
      </c>
      <c r="EZ204" s="316">
        <v>0.66799999999999993</v>
      </c>
      <c r="FA204" s="226">
        <v>0.78449999999999998</v>
      </c>
      <c r="FB204" s="226">
        <v>0.7</v>
      </c>
      <c r="FC204" s="226">
        <v>1</v>
      </c>
      <c r="FD204" s="226">
        <v>0.7</v>
      </c>
      <c r="FE204" s="226">
        <v>0.7</v>
      </c>
      <c r="FF204" s="226">
        <v>0.7</v>
      </c>
      <c r="FG204" s="226">
        <v>0</v>
      </c>
      <c r="FH204" s="226">
        <v>0</v>
      </c>
      <c r="FI204" s="226">
        <v>0</v>
      </c>
      <c r="FJ204" s="226">
        <v>0</v>
      </c>
      <c r="FK204" s="226">
        <v>0</v>
      </c>
      <c r="FL204" s="226">
        <v>0</v>
      </c>
      <c r="FM204" s="195">
        <f t="shared" si="158"/>
        <v>11484</v>
      </c>
      <c r="FN204" s="195">
        <f t="shared" si="159"/>
        <v>5793</v>
      </c>
      <c r="FO204" s="195">
        <f t="shared" si="160"/>
        <v>2641</v>
      </c>
      <c r="FP204" s="195">
        <f t="shared" si="161"/>
        <v>4013</v>
      </c>
      <c r="FQ204" s="195">
        <f t="shared" si="162"/>
        <v>9840</v>
      </c>
      <c r="FR204" s="195">
        <f t="shared" si="163"/>
        <v>12407</v>
      </c>
      <c r="FS204" s="195">
        <f t="shared" si="164"/>
        <v>12382</v>
      </c>
      <c r="FT204" s="95">
        <f t="shared" si="165"/>
        <v>10453</v>
      </c>
      <c r="FU204" s="95">
        <f t="shared" si="166"/>
        <v>7659</v>
      </c>
      <c r="FV204" s="95">
        <f t="shared" si="167"/>
        <v>5876</v>
      </c>
      <c r="FW204" s="95">
        <f t="shared" si="168"/>
        <v>20580</v>
      </c>
      <c r="FX204" s="95">
        <f t="shared" si="169"/>
        <v>12107</v>
      </c>
      <c r="FY204" s="95">
        <f t="shared" si="170"/>
        <v>11434</v>
      </c>
      <c r="FZ204" s="95">
        <f t="shared" si="171"/>
        <v>15341</v>
      </c>
      <c r="GA204" s="95">
        <f t="shared" si="151"/>
        <v>14247</v>
      </c>
      <c r="GB204" s="95">
        <f t="shared" si="152"/>
        <v>9401</v>
      </c>
      <c r="GC204" s="95">
        <f t="shared" si="153"/>
        <v>12810</v>
      </c>
      <c r="GD204" s="95">
        <f t="shared" si="154"/>
        <v>12280</v>
      </c>
      <c r="GE204" s="95">
        <f t="shared" si="155"/>
        <v>16380</v>
      </c>
      <c r="GF204" s="95">
        <f t="shared" si="156"/>
        <v>13420</v>
      </c>
      <c r="GG204" s="95">
        <f t="shared" si="157"/>
        <v>15244</v>
      </c>
      <c r="GH204" s="95">
        <f t="shared" si="172"/>
        <v>13808</v>
      </c>
      <c r="GI204" s="95">
        <f>BW204*Tabelle2[[#This Row],[Nov 2023 AF]]</f>
        <v>18989.099999999999</v>
      </c>
      <c r="GJ204" s="95">
        <f>BX204*Tabelle2[[#This Row],[Dec 2023 AF]]</f>
        <v>13338</v>
      </c>
      <c r="GK204" s="95">
        <f>BY204*Tabelle2[[#This Row],[Jan 2024 AF]]</f>
        <v>19018.8</v>
      </c>
      <c r="GL204" s="95">
        <f>BZ204*Tabelle2[[#This Row],[Feb 2024 AF]]</f>
        <v>16684.745999999999</v>
      </c>
      <c r="GM204" s="95">
        <f>CA204*Tabelle2[[#This Row],[Mar 2024 AF]]</f>
        <v>20557.038</v>
      </c>
      <c r="GN204" s="95">
        <f>CB204*Tabelle2[[#This Row],[Apr 2024 AF]]</f>
        <v>16285.4355</v>
      </c>
      <c r="GO204" s="95">
        <f>CC204*Tabelle2[[#This Row],[May 2024 AF]]</f>
        <v>18043.5</v>
      </c>
      <c r="GP204" s="95">
        <f>CD204*Tabelle2[[#This Row],[Jun 2024 AF]]</f>
        <v>14064.516</v>
      </c>
      <c r="GQ204" s="95">
        <f>CE204*Tabelle2[[#This Row],[Jul 2024 AF]]</f>
        <v>20426.810999999998</v>
      </c>
      <c r="GR204" s="95">
        <f>CF204*Tabelle2[[#This Row],[Aug 2024 AF]]</f>
        <v>9345.7484999999997</v>
      </c>
      <c r="GS204" s="95">
        <f>CG204*Tabelle2[[#This Row],[Sep 2024 AF]]</f>
        <v>14324.1855</v>
      </c>
      <c r="GT204" s="95">
        <f>CH204*Tabelle2[[#This Row],[Oct 2024 AF]]</f>
        <v>18968.425500000001</v>
      </c>
      <c r="GU204" s="95">
        <f>CI204*Tabelle2[[#This Row],[Nov 2024 AF]]</f>
        <v>18136.071</v>
      </c>
      <c r="GV204" s="95">
        <f>CJ204*Tabelle2[[#This Row],[Dec 2024 AF]]</f>
        <v>18256.883999999998</v>
      </c>
      <c r="GW204" s="95">
        <f>SUM(Tabelle2[[#This Row],[Jan 22 NF]:[Mar 22 NF]])</f>
        <v>19918</v>
      </c>
      <c r="GX204" s="95">
        <f>SUM(Tabelle2[[#This Row],[Apr 22 NF]:[Jun 22 NF]])</f>
        <v>26260</v>
      </c>
      <c r="GY204" s="95">
        <f>SUM(Tabelle2[[#This Row],[Jul 22 NF]:[Sep 22 NF]])</f>
        <v>30494</v>
      </c>
      <c r="GZ204" s="95">
        <f>SUM(Tabelle2[[#This Row],[Oct 22 NF]:[Dec 22 NF]])</f>
        <v>38563</v>
      </c>
      <c r="HA204" s="98">
        <f>SUM(Tabelle2[[#This Row],[Jan 23 NF]:[Mar 23 NF]])</f>
        <v>41022</v>
      </c>
      <c r="HB204" s="98">
        <f>SUM(Tabelle2[[#This Row],[Apr 23 NF]:[Jun 23 NF]])</f>
        <v>34491</v>
      </c>
      <c r="HC204" s="98">
        <f>SUM(Tabelle2[[#This Row],[Jul 23 NF]:[Sep 23 NF]])</f>
        <v>45044</v>
      </c>
      <c r="HD204" s="98">
        <f>SUM(Tabelle2[[#This Row],[Oct 23 NF]:[Dec 23 NF]])</f>
        <v>46135.1</v>
      </c>
      <c r="HE204" s="95">
        <f>SUM(Tabelle2[[#This Row],[Jan 24 NF]:[Mar 24 NF]])</f>
        <v>56260.584000000003</v>
      </c>
      <c r="HF204" s="98">
        <f>SUM(Tabelle2[[#This Row],[Apr 24 NF]:[Jun 24 NF]])</f>
        <v>48393.451499999996</v>
      </c>
      <c r="HG204" s="98">
        <f>SUM(Tabelle2[[#This Row],[Jul 24 NF]:[Sep 24 NF]])</f>
        <v>44096.744999999995</v>
      </c>
      <c r="HH204" s="98">
        <f>SUM(Tabelle2[[#This Row],[Oct 24 NF]:[Dec 24 NF]])</f>
        <v>55361.380499999999</v>
      </c>
      <c r="HI204" s="95"/>
      <c r="HJ204" s="95"/>
      <c r="HK204" s="95"/>
      <c r="HL204" s="95"/>
      <c r="HM204" s="95"/>
      <c r="HN204" s="95"/>
      <c r="HO204" s="95"/>
      <c r="HP204" s="95"/>
      <c r="HQ204" s="95"/>
      <c r="HR204" s="95"/>
      <c r="HS204" s="95"/>
      <c r="HT204" s="95"/>
      <c r="HU204" s="95">
        <v>0</v>
      </c>
      <c r="HV204" s="98">
        <v>0</v>
      </c>
      <c r="HW204" s="98">
        <v>475</v>
      </c>
      <c r="HX204" s="98">
        <v>18786</v>
      </c>
      <c r="HY204" s="98">
        <v>61056</v>
      </c>
      <c r="HZ204" s="98">
        <f>SUM(Tabelle2[[#This Row],[Jan 22 NF]:[Dec 22 NF]])</f>
        <v>115235</v>
      </c>
      <c r="IA204" s="98">
        <f>SUM(Tabelle2[[#This Row],[Jan 23 NF]:[Dec 23 NF]])</f>
        <v>166692.1</v>
      </c>
      <c r="IB204" s="98">
        <f>SUM(Tabelle2[[#This Row],[Jan 24 NF]:[Dec 24 NF]])</f>
        <v>204112.16099999999</v>
      </c>
      <c r="IC204" s="98">
        <f>IFERROR(Tabelle2[[#This Row],[2025 CF]]*Tabelle2[[#This Row],[2025 AF]],0)</f>
        <v>154000</v>
      </c>
      <c r="ID204" s="98">
        <f>IFERROR(Tabelle2[[#This Row],[2026 CF]]*Tabelle2[[#This Row],[2026 AF]],0)</f>
        <v>500</v>
      </c>
      <c r="IE204" s="98">
        <f>IFERROR(Tabelle2[[#This Row],[2027 CF]]*Tabelle2[[#This Row],[2027 AF]],0)</f>
        <v>0</v>
      </c>
      <c r="IF204" s="98">
        <f>IFERROR(Tabelle2[[#This Row],[2028 CF]]*Tabelle2[[#This Row],[2028 AF]],0)</f>
        <v>0</v>
      </c>
      <c r="IG204" s="98">
        <f>IFERROR(Tabelle2[[#This Row],[2029 CF]]*Tabelle2[[#This Row],[2029 AF]],0)</f>
        <v>0</v>
      </c>
      <c r="IH204" s="98">
        <f>IFERROR(Tabelle2[[#This Row],[2030 CF]]*Tabelle2[[#This Row],[2030 AF]],0)</f>
        <v>0</v>
      </c>
      <c r="II204" s="98">
        <f>IFERROR(Tabelle2[[#This Row],[2031 CF]]*Tabelle2[[#This Row],[2031 AF]],0)</f>
        <v>0</v>
      </c>
      <c r="IJ204" s="98">
        <f>IFERROR(Tabelle2[[#This Row],[2032 CF]]*Tabelle2[[#This Row],[2032 AF]],0)</f>
        <v>0</v>
      </c>
      <c r="IK204" s="98">
        <f>IFERROR(Tabelle2[[#This Row],[2033 CF]]*Tabelle2[[#This Row],[2033 AF]],0)</f>
        <v>0</v>
      </c>
      <c r="IL204" s="98">
        <f>IFERROR(Tabelle2[[#This Row],[2034 CF]]*Tabelle2[[#This Row],[2034 AF]],0)</f>
        <v>0</v>
      </c>
      <c r="IM204" s="98">
        <f>IFERROR(Tabelle2[[#This Row],[2035 CF]]*Tabelle2[[#This Row],[2035 AF]],0)</f>
        <v>0</v>
      </c>
      <c r="IN204" s="169">
        <v>10884.335999999999</v>
      </c>
      <c r="IO204" s="169">
        <v>11156.444399999998</v>
      </c>
      <c r="IP204" s="169">
        <v>14455.465499999998</v>
      </c>
      <c r="IQ204" s="169">
        <v>11498.202180702563</v>
      </c>
      <c r="IR204" s="169">
        <v>12857.183999999999</v>
      </c>
      <c r="IS204" s="169">
        <v>15305.787</v>
      </c>
      <c r="IT204" s="169">
        <v>12925.148999999999</v>
      </c>
      <c r="IU204" s="169">
        <v>6802.0199999999995</v>
      </c>
      <c r="IV204" s="169">
        <v>13775.643</v>
      </c>
      <c r="IW204" s="169">
        <v>12244.878000000001</v>
      </c>
      <c r="IX204" s="169">
        <v>13775.643</v>
      </c>
      <c r="IY204" s="169">
        <v>15309.72</v>
      </c>
      <c r="IZ204" s="199">
        <v>36496.245899999994</v>
      </c>
      <c r="JA204" s="199">
        <v>39661.173180702564</v>
      </c>
      <c r="JB204" s="199">
        <v>33502.811999999998</v>
      </c>
      <c r="JC204" s="199">
        <v>41330.241000000002</v>
      </c>
      <c r="JD204" s="199">
        <v>150990.47208070257</v>
      </c>
      <c r="JE204" s="196">
        <v>14027.999999999998</v>
      </c>
      <c r="JF204" s="196">
        <v>14695.999999999998</v>
      </c>
      <c r="JG204" s="196">
        <v>14562.399999999998</v>
      </c>
      <c r="JH204" s="196">
        <v>13760.8</v>
      </c>
      <c r="JI204" s="196">
        <v>11689.999999999998</v>
      </c>
      <c r="JJ204" s="196">
        <v>11689.999999999998</v>
      </c>
      <c r="JK204" s="196">
        <v>11689.999999999998</v>
      </c>
      <c r="JL204" s="196">
        <v>6679.9999999999991</v>
      </c>
      <c r="JM204" s="196">
        <v>11689.999999999998</v>
      </c>
      <c r="JN204" s="196">
        <v>11689.999999999998</v>
      </c>
      <c r="JO204" s="196">
        <v>11689.999999999998</v>
      </c>
      <c r="JP204" s="196">
        <v>6679.9999999999991</v>
      </c>
      <c r="JQ204" s="196">
        <f>SUM(Tabelle2[[#This Row],[Jan-23B]:[Mar-23B]])</f>
        <v>43286.399999999994</v>
      </c>
      <c r="JR204" s="196">
        <f>SUM(Tabelle2[[#This Row],[Apr-23B]:[Jun-23B]])</f>
        <v>37140.799999999996</v>
      </c>
      <c r="JS204" s="196">
        <f>SUM(Tabelle2[[#This Row],[Jul-23B]:[Sep-23B]])</f>
        <v>30059.999999999993</v>
      </c>
      <c r="JT204" s="196">
        <f>SUM(Tabelle2[[#This Row],[Oct-23B]:[Dec-23B]])</f>
        <v>30059.999999999996</v>
      </c>
      <c r="JU204" s="196">
        <f>SUM(Tabelle2[[#This Row],[1Q23 B1]:[4Q23 B]])</f>
        <v>140547.19999999998</v>
      </c>
      <c r="JV204" s="196">
        <v>134200</v>
      </c>
      <c r="JW204" s="196">
        <v>134750</v>
      </c>
      <c r="JX204" s="196">
        <v>102000</v>
      </c>
      <c r="JY204" s="196">
        <v>51000</v>
      </c>
      <c r="JZ204" s="196">
        <v>0</v>
      </c>
      <c r="KA204" s="196">
        <v>107959.46236834</v>
      </c>
      <c r="KB204" s="196">
        <v>108401.91918132501</v>
      </c>
      <c r="KC204" s="196">
        <v>82055.627135400005</v>
      </c>
      <c r="KD204" s="196">
        <v>41027.813567700003</v>
      </c>
      <c r="KE204" s="196">
        <v>0</v>
      </c>
      <c r="KF204" s="196" t="str">
        <f>IF(SUM(Tabelle2[[#This Row],[2018 NF]:[2028 NF]],Tabelle2[[#This Row],[2023 B]])&gt;0,"yes","no")</f>
        <v>yes</v>
      </c>
      <c r="KG204" s="196" t="str">
        <f>IFERROR(INDEX(Tabelle2[[#Headers],[2005 NF]:[2034 NF]],MATCH(TRUE,INDEX(Tabelle2[[#This Row],[2005 NF]:[2034 NF]]&gt;1000,),0)),0)</f>
        <v>2020 NF</v>
      </c>
      <c r="KH204" s="196" t="str">
        <f>IFERROR(LOOKUP(2,1/(Tabelle2[[#This Row],[2005 NF]:[2035 NF]]&gt;1000),Tabelle2[[#Headers],[2005 NF]:[2035 NF]]),0)</f>
        <v>2025 NF</v>
      </c>
      <c r="KI204" s="196">
        <f>SUM(Tabelle2[[#This Row],[Jan 23 NF]:[Mar 23 NF]])</f>
        <v>41022</v>
      </c>
      <c r="KJ204" s="196">
        <f>SUM(Tabelle2[[#This Row],[Jan-23B]:[Mar-23B]])</f>
        <v>43286.399999999994</v>
      </c>
      <c r="KK204" s="52">
        <v>9238.4982551268004</v>
      </c>
      <c r="KL204" s="52">
        <v>4660.2769411311001</v>
      </c>
      <c r="KM204" s="52">
        <v>2124.5971692607</v>
      </c>
      <c r="KN204" s="52">
        <v>3228.3258009250999</v>
      </c>
      <c r="KO204" s="52">
        <v>7915.9546177680004</v>
      </c>
      <c r="KP204" s="52">
        <v>9981.0212340089001</v>
      </c>
      <c r="KQ204" s="52">
        <v>9960.9095606913997</v>
      </c>
      <c r="KR204" s="52">
        <v>8409.0928475131004</v>
      </c>
      <c r="KS204" s="52">
        <v>6161.4122375492998</v>
      </c>
      <c r="KT204" s="52">
        <v>4727.0476965451999</v>
      </c>
      <c r="KU204" s="52">
        <v>16555.929474966</v>
      </c>
      <c r="KV204" s="52">
        <v>9739.6811541989009</v>
      </c>
      <c r="KW204" s="52">
        <v>9198.2749084917996</v>
      </c>
      <c r="KX204" s="52">
        <v>12341.3272145507</v>
      </c>
      <c r="KY204" s="52">
        <v>11461.240390176901</v>
      </c>
      <c r="KZ204" s="52">
        <v>7562.7936343127003</v>
      </c>
      <c r="LA204" s="52" t="e">
        <f>$AV204*2.204623/#REF!*$AP204*Tabelle2[[#This Row],[May 23 NF]]</f>
        <v>#REF!</v>
      </c>
      <c r="LB204" s="52" t="e">
        <f>$AV204*2.204623/#REF!*$AP204*Tabelle2[[#This Row],[Jun 23 NF]]</f>
        <v>#REF!</v>
      </c>
      <c r="LC204" s="52" t="e">
        <f>$AV204*2.204623/#REF!*$AP204*Tabelle2[[#This Row],[Jul 23 NF]]</f>
        <v>#REF!</v>
      </c>
      <c r="LD204" s="52" t="e">
        <f>$AV204*2.204623/#REF!*$AP204*Tabelle2[[#This Row],[Aug 23 NF]]</f>
        <v>#REF!</v>
      </c>
      <c r="LE204" s="52" t="e">
        <f>$AV204*2.204623/#REF!*$AP204*Tabelle2[[#This Row],[Sep 23 NF]]</f>
        <v>#REF!</v>
      </c>
      <c r="LF204" s="52" t="e">
        <f>$AV204*2.204623/#REF!*$AP204*Tabelle2[[#This Row],[Oct 23 NF]]</f>
        <v>#REF!</v>
      </c>
      <c r="LG204" s="52" t="e">
        <f>$AV204*2.204623/#REF!*$AP204*Tabelle2[[#This Row],[Nov 23 NF]]</f>
        <v>#REF!</v>
      </c>
      <c r="LH204" s="52" t="e">
        <f>$AV204*2.204623/#REF!*$AP204*Tabelle2[[#This Row],[Dec 23 NF]]</f>
        <v>#REF!</v>
      </c>
      <c r="LI204" s="52" t="e">
        <f>$AV204*2.204623/#REF!*$AP204*Tabelle2[[#This Row],[Jan 24 NF]]</f>
        <v>#REF!</v>
      </c>
      <c r="LJ204" s="52" t="e">
        <f>$AV204*2.204623/#REF!*$AP204*Tabelle2[[#This Row],[Feb 24 NF]]</f>
        <v>#REF!</v>
      </c>
      <c r="LK204" s="52" t="e">
        <f>$AV204*2.204623/#REF!*$AP204*Tabelle2[[#This Row],[Mar 24 NF]]</f>
        <v>#REF!</v>
      </c>
      <c r="LL204" s="52" t="e">
        <f>$AV204*2.204623/#REF!*$AP204*Tabelle2[[#This Row],[Apr 24 NF]]</f>
        <v>#REF!</v>
      </c>
      <c r="LM204" s="52" t="e">
        <f>$AV204*2.204623/#REF!*$AP204*Tabelle2[[#This Row],[May 24 NF]]</f>
        <v>#REF!</v>
      </c>
      <c r="LN204" s="52" t="e">
        <f>$AV204*2.204623/#REF!*$AP204*Tabelle2[[#This Row],[Jun 24 NF]]</f>
        <v>#REF!</v>
      </c>
      <c r="LO204" s="52" t="e">
        <f>$AV204*2.204623/#REF!*$AP204*Tabelle2[[#This Row],[Jul 24 NF]]</f>
        <v>#REF!</v>
      </c>
      <c r="LP204" s="52" t="e">
        <f>$AV204*2.204623/#REF!*$AP204*Tabelle2[[#This Row],[Aug 24 NF]]</f>
        <v>#REF!</v>
      </c>
      <c r="LQ204" s="52" t="e">
        <f>$AV204*2.204623/#REF!*$AP204*Tabelle2[[#This Row],[Sep 24 NF]]</f>
        <v>#REF!</v>
      </c>
      <c r="LR204" s="52" t="e">
        <f>$AV204*2.204623/#REF!*$AP204*Tabelle2[[#This Row],[Oct 24 NF]]</f>
        <v>#REF!</v>
      </c>
      <c r="LS204" s="52" t="e">
        <f>$AV204*2.204623/#REF!*$AP204*Tabelle2[[#This Row],[Nov 24 NF]]</f>
        <v>#REF!</v>
      </c>
      <c r="LT204" s="52" t="e">
        <f>$AV204*2.204623/#REF!*$AP204*Tabelle2[[#This Row],[Dec 24 NF]]</f>
        <v>#REF!</v>
      </c>
      <c r="LU204" s="198">
        <f>SUM(Tabelle2[[#This Row],[Jan 22 EV]:[Mar 22 EV]])</f>
        <v>16023.3723655186</v>
      </c>
      <c r="LV204" s="198">
        <f>SUM(Tabelle2[[#This Row],[Apr 22 EV]:[Jun 22 EV]])</f>
        <v>21125.301652702001</v>
      </c>
      <c r="LW204" s="198">
        <f>SUM(Tabelle2[[#This Row],[Jul 22 EV]:[Sep 22 EV]])</f>
        <v>24531.414645753797</v>
      </c>
      <c r="LX204" s="198">
        <f>SUM(Tabelle2[[#This Row],[Oct 22 EV]:[Dec 22 EV]])</f>
        <v>31022.658325710101</v>
      </c>
      <c r="LY204" s="198">
        <f>SUM(Tabelle2[[#This Row],[Jan 23 EV]:[Mar 23 EV]])</f>
        <v>33000.842513219402</v>
      </c>
      <c r="LZ204" s="198" t="e">
        <f>SUM(Tabelle2[[#This Row],[Apr 23 EV]:[Jun 23 EV]])</f>
        <v>#REF!</v>
      </c>
      <c r="MA204" s="198" t="e">
        <f>SUM(Tabelle2[[#This Row],[Jul 23 EV]:[Sep 23 EV]])</f>
        <v>#REF!</v>
      </c>
      <c r="MB204" s="198" t="e">
        <f>SUM(Tabelle2[[#This Row],[Oct 23 EV]:[Dec 23 EV]])</f>
        <v>#REF!</v>
      </c>
      <c r="MC204" s="198" t="e">
        <f>SUM(Tabelle2[[#This Row],[Jan 24 EV]:[Mar 24 EV]])</f>
        <v>#REF!</v>
      </c>
      <c r="MD204" s="198" t="e">
        <f>SUM(Tabelle2[[#This Row],[Apr 24 EV]:[Jun 24 EV]])</f>
        <v>#REF!</v>
      </c>
      <c r="ME204" s="198" t="e">
        <f>SUM(Tabelle2[[#This Row],[Jul 24 EV]:[Sep 24 EV]])</f>
        <v>#REF!</v>
      </c>
      <c r="MF204" s="198" t="e">
        <f>SUM(Tabelle2[[#This Row],[Oct 24 EV]:[Dec 24 EV]])</f>
        <v>#REF!</v>
      </c>
      <c r="MG204" s="167"/>
      <c r="MH204" s="167"/>
      <c r="MI204" s="167"/>
      <c r="MJ204" s="167"/>
      <c r="MK204" s="167"/>
      <c r="ML204" s="167"/>
      <c r="MM204" s="167"/>
      <c r="MN204" s="167"/>
      <c r="MO204" s="167"/>
      <c r="MP204" s="168"/>
      <c r="MQ204" s="168" t="e">
        <f>$AS204*2.204623/#REF!*$AP204*HU204</f>
        <v>#REF!</v>
      </c>
      <c r="MR204" s="168" t="e">
        <f>$AT204*2.204623/#REF!*$AP204*HV204</f>
        <v>#REF!</v>
      </c>
      <c r="MS204" s="98">
        <v>357.79194104166675</v>
      </c>
      <c r="MT204" s="98">
        <v>15005.101020791168</v>
      </c>
      <c r="MU204" s="98">
        <v>49117.533042931202</v>
      </c>
      <c r="MV204" s="98">
        <f>SUM(Tabelle2[[#This Row],[Jan 22 EV]:[Dec 22 EV]])</f>
        <v>92702.7469896845</v>
      </c>
      <c r="MW204" s="98" t="e">
        <f>SUM(Tabelle2[[#This Row],[Jan 23 EV]:[Dec 23 EV]])</f>
        <v>#REF!</v>
      </c>
      <c r="MX204" s="98" t="e">
        <f>SUM(Tabelle2[[#This Row],[Jan 24 EV]:[Dec 24 EV]])</f>
        <v>#REF!</v>
      </c>
      <c r="MY204" s="98">
        <f t="shared" si="139"/>
        <v>123887.9076358</v>
      </c>
      <c r="MZ204" s="98">
        <f t="shared" si="140"/>
        <v>402.23346635000001</v>
      </c>
      <c r="NA204" s="98">
        <f t="shared" si="141"/>
        <v>0</v>
      </c>
      <c r="NB204" s="98">
        <f t="shared" si="142"/>
        <v>0</v>
      </c>
      <c r="NC204" s="168">
        <v>8756.0883963961878</v>
      </c>
      <c r="ND204" s="168">
        <v>8974.9906063060916</v>
      </c>
      <c r="NE204" s="168">
        <v>11628.943991535671</v>
      </c>
      <c r="NF204" s="168">
        <v>9249.9234398742428</v>
      </c>
      <c r="NG204" s="168">
        <v>10343.179375639516</v>
      </c>
      <c r="NH204" s="168">
        <v>12312.999520449535</v>
      </c>
      <c r="NI204" s="168">
        <v>10397.854970720473</v>
      </c>
      <c r="NJ204" s="168">
        <v>5472.0001655640535</v>
      </c>
      <c r="NK204" s="168">
        <v>11082.049270180227</v>
      </c>
      <c r="NL204" s="168">
        <v>9850.5994459457106</v>
      </c>
      <c r="NM204" s="168">
        <v>11082.049270180227</v>
      </c>
      <c r="NN204" s="168">
        <v>12316.163488895843</v>
      </c>
      <c r="NO204" s="198">
        <f t="shared" si="146"/>
        <v>29360.022994237952</v>
      </c>
      <c r="NP204" s="198">
        <f t="shared" si="147"/>
        <v>31906.102335963296</v>
      </c>
      <c r="NQ204" s="198">
        <f t="shared" si="148"/>
        <v>26951.904406464753</v>
      </c>
      <c r="NR204" s="198">
        <f t="shared" si="149"/>
        <v>33248.812205021779</v>
      </c>
      <c r="NS204" s="198">
        <f t="shared" si="150"/>
        <v>121466.84194168777</v>
      </c>
      <c r="NT204" s="198">
        <v>11285.062131915598</v>
      </c>
      <c r="NU204" s="198">
        <v>11822.446042959198</v>
      </c>
      <c r="NV204" s="198">
        <v>11714.969260750478</v>
      </c>
      <c r="NW204" s="198">
        <v>11070.10856749816</v>
      </c>
      <c r="NX204" s="198">
        <v>9404.2184432629983</v>
      </c>
      <c r="NY204" s="198">
        <v>9404.2184432629983</v>
      </c>
      <c r="NZ204" s="198">
        <v>9404.2184432629983</v>
      </c>
      <c r="OA204" s="198">
        <v>5373.8391104359989</v>
      </c>
      <c r="OB204" s="198">
        <v>9404.2184432629983</v>
      </c>
      <c r="OC204" s="198">
        <v>9404.2184432629983</v>
      </c>
      <c r="OD204" s="198">
        <v>9404.2184432629983</v>
      </c>
      <c r="OE204" s="198">
        <v>5373.8391104359989</v>
      </c>
      <c r="OF204" s="198">
        <f>SUM(Tabelle2[[#This Row],[Jan 23 B EV]:[Mar 23 B EV]])</f>
        <v>34822.477435625275</v>
      </c>
      <c r="OG204" s="198">
        <f>SUM(Tabelle2[[#This Row],[Apr 23 B EV]:[Jun 23 B EV]])</f>
        <v>29878.545454024159</v>
      </c>
      <c r="OH204" s="198">
        <f>SUM(Tabelle2[[#This Row],[Jul 23 B EV]:[Sep 23 B EV]])</f>
        <v>24182.275996961995</v>
      </c>
      <c r="OI204" s="198">
        <f>SUM(Tabelle2[[#This Row],[Oct 23 B EV]:[Dec 23 B EV]])</f>
        <v>24182.275996961995</v>
      </c>
      <c r="OJ204" s="198">
        <f>SUM(Tabelle2[[#This Row],[Jan 23 B EV]:[Dec 23 B EV]])</f>
        <v>113065.57488357346</v>
      </c>
      <c r="OK204" s="167"/>
      <c r="OL204" s="167"/>
      <c r="OM204" s="323"/>
      <c r="ON204" s="323"/>
      <c r="OO204" s="323"/>
      <c r="OP204" s="323"/>
      <c r="OQ204" s="167"/>
      <c r="OR204" s="167"/>
      <c r="OS204" s="167"/>
      <c r="OT204" s="167"/>
      <c r="OU204" s="167"/>
      <c r="OV204" s="167"/>
      <c r="OW204" s="167"/>
      <c r="OX204" s="198" t="s">
        <v>1229</v>
      </c>
      <c r="OY204" s="198" t="s">
        <v>1229</v>
      </c>
      <c r="OZ204" s="198" t="s">
        <v>1229</v>
      </c>
      <c r="PA204" s="198" t="s">
        <v>1229</v>
      </c>
      <c r="PB204" s="353" t="s">
        <v>1229</v>
      </c>
      <c r="PC204" s="130" t="s">
        <v>57</v>
      </c>
      <c r="PD204" s="53" t="s">
        <v>1228</v>
      </c>
      <c r="PE204" s="53" t="s">
        <v>171</v>
      </c>
      <c r="PF204" s="53" t="s">
        <v>190</v>
      </c>
      <c r="PG204" s="53">
        <v>0</v>
      </c>
      <c r="PH204" s="53">
        <v>405</v>
      </c>
      <c r="PI204" s="53">
        <v>1</v>
      </c>
      <c r="PJ204" s="53" t="s">
        <v>190</v>
      </c>
      <c r="PK204" s="53">
        <v>405</v>
      </c>
      <c r="PL204" s="53">
        <v>0</v>
      </c>
      <c r="PM204" s="346"/>
      <c r="PN204" s="53" t="s">
        <v>51</v>
      </c>
      <c r="PO204" s="53" t="s">
        <v>43</v>
      </c>
      <c r="PP204" s="200">
        <v>1514.6759560378769</v>
      </c>
      <c r="PQ204" s="56">
        <v>1458.5264388439821</v>
      </c>
      <c r="PR204" s="56">
        <v>1748.2400132301209</v>
      </c>
      <c r="PS204" s="56">
        <v>1793.170691875157</v>
      </c>
      <c r="PT204" s="200">
        <v>1579.9397350501818</v>
      </c>
      <c r="PU204" s="200">
        <v>1506.0252838259262</v>
      </c>
      <c r="PV204" s="200">
        <v>2178.5553362573096</v>
      </c>
      <c r="PW204" s="200">
        <v>2567.1720198155649</v>
      </c>
      <c r="PX204" s="200" t="e">
        <f>IF($PI204=1,SUMIF(#REF!,$PF204,#REF!),SUMIF(#REF!,$PJ204,#REF!))</f>
        <v>#REF!</v>
      </c>
      <c r="PY204" s="200" t="e">
        <f>IF($PI204=1,SUMIF(#REF!,$PF204,#REF!),SUMIF(#REF!,$PJ204,#REF!))</f>
        <v>#REF!</v>
      </c>
      <c r="PZ204" s="200" t="e">
        <f>IF($PI204=1,SUMIF(#REF!,$PF204,#REF!),SUMIF(#REF!,$PJ204,#REF!))</f>
        <v>#REF!</v>
      </c>
      <c r="QA204" s="200" t="e">
        <f>IF($PI204=1,SUMIF(#REF!,$PF204,#REF!),SUMIF(#REF!,$PJ204,#REF!))</f>
        <v>#REF!</v>
      </c>
      <c r="QB204" s="200" t="e">
        <f>IF($PI204=1,SUMIF(#REF!,$PF204,#REF!),SUMIF(#REF!,$PJ204,#REF!))</f>
        <v>#REF!</v>
      </c>
      <c r="QC204" s="200" t="e">
        <f>IF($PI204=1,SUMIF(#REF!,$PF204,#REF!),SUMIF(#REF!,$PJ204,#REF!))</f>
        <v>#REF!</v>
      </c>
      <c r="QD204" s="57">
        <f t="shared" si="143"/>
        <v>0</v>
      </c>
      <c r="QE204" s="57">
        <f t="shared" si="144"/>
        <v>25.707963165957061</v>
      </c>
      <c r="QF204" s="57">
        <f t="shared" si="138"/>
        <v>26.244399524435877</v>
      </c>
      <c r="QG204" s="57">
        <f t="shared" si="145"/>
        <v>23.698592484711131</v>
      </c>
      <c r="QH204" s="57">
        <f t="shared" si="173"/>
        <v>24.367608757323005</v>
      </c>
      <c r="QI204" s="57">
        <f t="shared" si="174"/>
        <v>32.943083573847012</v>
      </c>
      <c r="QJ204" s="57">
        <f>IF(Tabelle2[[#This Row],[Index and Premium Usage]]=1,($AW204*(1+$AZ204))*(PW204*(1+$PG204)+$PH204)/1000,($AW204*(1+$AZ204))*(PW204*(1+$PG204)+$PK204)/1000)</f>
        <v>37.898360399152772</v>
      </c>
      <c r="QK204" s="57" t="e">
        <f>IF($PI204=1,($AW204*(1+$AY204))*(PX204*(1+$PG204)+$PH204)/1000,($AW204*(1+$AZ204))*(PX204*(1+$PG204)+$PK204+Tabelle2[[#This Row],[Premium VW 2023]])/1000)</f>
        <v>#REF!</v>
      </c>
      <c r="QL204" s="57" t="e">
        <f t="shared" si="133"/>
        <v>#REF!</v>
      </c>
      <c r="QM204" s="57" t="e">
        <f t="shared" si="134"/>
        <v>#REF!</v>
      </c>
      <c r="QN204" s="57" t="e">
        <f t="shared" si="135"/>
        <v>#REF!</v>
      </c>
      <c r="QO204" s="57" t="e">
        <f t="shared" si="136"/>
        <v>#REF!</v>
      </c>
      <c r="QP204" s="57" t="e">
        <f t="shared" si="137"/>
        <v>#REF!</v>
      </c>
    </row>
    <row r="205" spans="1:458" ht="15" customHeight="1">
      <c r="A205" s="94" t="s">
        <v>1239</v>
      </c>
      <c r="B205" s="94" t="s">
        <v>87</v>
      </c>
      <c r="C205" s="94" t="s">
        <v>1553</v>
      </c>
      <c r="D205" s="2" t="s">
        <v>108</v>
      </c>
      <c r="E205" s="173" t="s">
        <v>304</v>
      </c>
      <c r="F205" s="80" t="s">
        <v>304</v>
      </c>
      <c r="G205" s="80" t="s">
        <v>304</v>
      </c>
      <c r="H205" s="2" t="s">
        <v>216</v>
      </c>
      <c r="I205" s="188" t="s">
        <v>216</v>
      </c>
      <c r="J205" s="135" t="s">
        <v>33</v>
      </c>
      <c r="K205" s="135" t="s">
        <v>245</v>
      </c>
      <c r="L205" s="135" t="s">
        <v>234</v>
      </c>
      <c r="M205" s="2" t="s">
        <v>1162</v>
      </c>
      <c r="N205" s="2" t="s">
        <v>1272</v>
      </c>
      <c r="O205" s="1" t="s">
        <v>1162</v>
      </c>
      <c r="P205" s="3">
        <v>0</v>
      </c>
      <c r="Q205" s="2" t="s">
        <v>90</v>
      </c>
      <c r="R205" s="94"/>
      <c r="S205" s="94"/>
      <c r="T205" s="94" t="s">
        <v>1284</v>
      </c>
      <c r="U205" s="94" t="s">
        <v>1163</v>
      </c>
      <c r="V205" s="94"/>
      <c r="W205" s="94"/>
      <c r="X205" s="94"/>
      <c r="Y205" s="2" t="s">
        <v>67</v>
      </c>
      <c r="Z205" s="2" t="s">
        <v>260</v>
      </c>
      <c r="AA205" s="2">
        <v>0</v>
      </c>
      <c r="AB205" s="2">
        <v>0</v>
      </c>
      <c r="AC205" s="2" t="s">
        <v>1243</v>
      </c>
      <c r="AD205" s="94"/>
      <c r="AE205" s="94"/>
      <c r="AF205" s="94" t="s">
        <v>122</v>
      </c>
      <c r="AG205" s="2" t="s">
        <v>448</v>
      </c>
      <c r="AH205" s="2" t="s">
        <v>106</v>
      </c>
      <c r="AI205" s="2" t="s">
        <v>109</v>
      </c>
      <c r="AJ205" s="2" t="s">
        <v>120</v>
      </c>
      <c r="AK205" s="20"/>
      <c r="AL205" s="24"/>
      <c r="AM205" s="24"/>
      <c r="AN205" s="24"/>
      <c r="AO205" s="24"/>
      <c r="AP205" s="13">
        <v>1</v>
      </c>
      <c r="AQ205" s="33"/>
      <c r="AR205" s="37"/>
      <c r="AS205" s="166">
        <v>10.25</v>
      </c>
      <c r="AT205" s="166">
        <v>10.25</v>
      </c>
      <c r="AU205" s="33">
        <v>10.25</v>
      </c>
      <c r="AV205" s="33">
        <v>10.689</v>
      </c>
      <c r="AW205" s="33">
        <v>10.689</v>
      </c>
      <c r="AX205" s="193"/>
      <c r="AY205" s="61">
        <v>0.16500000000000001</v>
      </c>
      <c r="AZ205" s="61">
        <v>0.16500000000000001</v>
      </c>
      <c r="BA205" s="97">
        <v>0</v>
      </c>
      <c r="BB205" s="97">
        <v>0</v>
      </c>
      <c r="BC205" s="97">
        <v>0</v>
      </c>
      <c r="BD205" s="97">
        <v>0</v>
      </c>
      <c r="BE205" s="133">
        <v>0</v>
      </c>
      <c r="BF205" s="133">
        <v>0</v>
      </c>
      <c r="BG205" s="133"/>
      <c r="BH205" s="133">
        <v>0</v>
      </c>
      <c r="BI205" s="133">
        <v>0</v>
      </c>
      <c r="BJ205" s="133">
        <v>0</v>
      </c>
      <c r="BK205" s="133">
        <v>0</v>
      </c>
      <c r="BL205" s="133">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5">
        <f>SUM(Tabelle2[[#This Row],[Jan 22 CF]:[Mar 22 CF]])</f>
        <v>0</v>
      </c>
      <c r="CL205" s="95">
        <f>SUM(Tabelle2[[#This Row],[Apr 22 CF]:[Jun 22 CF]])</f>
        <v>0</v>
      </c>
      <c r="CM205" s="95">
        <f>SUM(Tabelle2[[#This Row],[Jul 22 CF]:[Sep 22 CF]])</f>
        <v>0</v>
      </c>
      <c r="CN205" s="95">
        <f>SUM(Tabelle2[[#This Row],[Oct 22 CF]:[Dec 22 CF]])</f>
        <v>0</v>
      </c>
      <c r="CO205" s="95">
        <f>SUM(Tabelle2[[#This Row],[Jan 23 CF]:[Mar 23 CF]])</f>
        <v>0</v>
      </c>
      <c r="CP205" s="95">
        <f>SUM(Tabelle2[[#This Row],[Apr 23 CF]:[Jun 23 CF]])</f>
        <v>0</v>
      </c>
      <c r="CQ205" s="95">
        <f>SUM(Tabelle2[[#This Row],[Jul 23 CF]:[Sep 23 CF]])</f>
        <v>0</v>
      </c>
      <c r="CR205" s="95">
        <f>SUM(Tabelle2[[#This Row],[Oct 23 CF]:[Dec 23 CF]])</f>
        <v>0</v>
      </c>
      <c r="CS205" s="95">
        <f>SUM(Tabelle2[[#This Row],[Jan 24 CF]:[Mar 24 CF]])</f>
        <v>0</v>
      </c>
      <c r="CT205" s="95">
        <f>SUM(Tabelle2[[#This Row],[Apr 24 CF]:[Jun 24 CF]])</f>
        <v>0</v>
      </c>
      <c r="CU205" s="95">
        <f>SUM(Tabelle2[[#This Row],[Jul 24 CF]:[Sep 24 CF]])</f>
        <v>0</v>
      </c>
      <c r="CV205" s="95">
        <f>SUM(Tabelle2[[#This Row],[Oct 24 CF]:[Dec 24 CF]])</f>
        <v>0</v>
      </c>
      <c r="CW205" s="98">
        <v>0</v>
      </c>
      <c r="CX205" s="275">
        <v>0</v>
      </c>
      <c r="CY205" s="98">
        <v>0</v>
      </c>
      <c r="CZ205" s="52">
        <v>0</v>
      </c>
      <c r="DA205" s="52">
        <f>SUM(Tabelle2[[#This Row],[Jan 22 CF]:[Dec 22 CF]])</f>
        <v>0</v>
      </c>
      <c r="DB205" s="98">
        <f>SUM(Tabelle2[[#This Row],[Jan 23 CF]:[Dec 23 CF]])</f>
        <v>0</v>
      </c>
      <c r="DC205" s="98">
        <f>SUM(Tabelle2[[#This Row],[Jan 24 CF]:[Dec 24 CF]])</f>
        <v>0</v>
      </c>
      <c r="DD205" s="98">
        <v>0</v>
      </c>
      <c r="DE205" s="98">
        <v>0</v>
      </c>
      <c r="DF205" s="98">
        <v>0</v>
      </c>
      <c r="DG205" s="98">
        <v>0</v>
      </c>
      <c r="DH205" s="98">
        <v>0</v>
      </c>
      <c r="DI205" s="98">
        <v>0</v>
      </c>
      <c r="DJ205" s="98">
        <v>0</v>
      </c>
      <c r="DK205" s="98">
        <v>0</v>
      </c>
      <c r="DL205" s="98">
        <v>0</v>
      </c>
      <c r="DM205" s="98">
        <v>0</v>
      </c>
      <c r="DN205" s="95"/>
      <c r="DO205" s="95"/>
      <c r="DP205" s="226">
        <v>0.95</v>
      </c>
      <c r="DQ205" s="226">
        <v>0.92500000000000004</v>
      </c>
      <c r="DR205" s="226">
        <v>0.8</v>
      </c>
      <c r="DS205" s="226">
        <v>0.85</v>
      </c>
      <c r="DT205" s="226">
        <v>0.9</v>
      </c>
      <c r="DU205" s="226">
        <v>0.9</v>
      </c>
      <c r="DV205" s="226">
        <v>0.9</v>
      </c>
      <c r="DW205" s="226">
        <v>0.9</v>
      </c>
      <c r="DX205" s="226">
        <v>0.9</v>
      </c>
      <c r="DY205" s="226">
        <v>0.9</v>
      </c>
      <c r="DZ205" s="226">
        <v>0.9</v>
      </c>
      <c r="EA205" s="226">
        <v>0.88</v>
      </c>
      <c r="EB205" s="226">
        <v>0.9</v>
      </c>
      <c r="EC205" s="226">
        <v>0.93</v>
      </c>
      <c r="ED205" s="226">
        <v>0.93</v>
      </c>
      <c r="EE205" s="226">
        <v>0.9</v>
      </c>
      <c r="EF205" s="316">
        <v>0.9</v>
      </c>
      <c r="EG205" s="316">
        <v>0.9</v>
      </c>
      <c r="EH205" s="316">
        <v>0.9</v>
      </c>
      <c r="EI205" s="226">
        <v>0.95</v>
      </c>
      <c r="EJ205" s="226">
        <v>0.95</v>
      </c>
      <c r="EK205" s="226">
        <v>0.95</v>
      </c>
      <c r="EL205" s="226">
        <v>0.97499999999999998</v>
      </c>
      <c r="EM205" s="226">
        <v>0.95</v>
      </c>
      <c r="EN205" s="226">
        <v>0.9</v>
      </c>
      <c r="EO205" s="226">
        <v>0.9</v>
      </c>
      <c r="EP205" s="226">
        <v>0.9</v>
      </c>
      <c r="EQ205" s="226">
        <v>0.9</v>
      </c>
      <c r="ER205" s="226">
        <v>0.9</v>
      </c>
      <c r="ES205" s="226">
        <v>0.9</v>
      </c>
      <c r="ET205" s="226">
        <v>0.9</v>
      </c>
      <c r="EU205" s="226">
        <v>0.9</v>
      </c>
      <c r="EV205" s="226">
        <v>0.9</v>
      </c>
      <c r="EW205" s="226">
        <v>0.9</v>
      </c>
      <c r="EX205" s="226">
        <v>0.9</v>
      </c>
      <c r="EY205" s="226">
        <v>0.9</v>
      </c>
      <c r="EZ205" s="316">
        <v>0.9</v>
      </c>
      <c r="FA205" s="226">
        <v>0.9</v>
      </c>
      <c r="FB205" s="226">
        <v>0.85</v>
      </c>
      <c r="FC205" s="226">
        <v>0.85</v>
      </c>
      <c r="FD205" s="226">
        <v>0.85</v>
      </c>
      <c r="FE205" s="226">
        <v>0.85</v>
      </c>
      <c r="FF205" s="226">
        <v>0.85</v>
      </c>
      <c r="FG205" s="226">
        <v>0.85</v>
      </c>
      <c r="FH205" s="226">
        <v>0.85</v>
      </c>
      <c r="FI205" s="226">
        <v>0.85</v>
      </c>
      <c r="FJ205" s="226">
        <v>0.85</v>
      </c>
      <c r="FK205" s="226">
        <v>0.85</v>
      </c>
      <c r="FL205" s="226">
        <v>0.85</v>
      </c>
      <c r="FM205" s="195">
        <f t="shared" si="158"/>
        <v>0</v>
      </c>
      <c r="FN205" s="195">
        <f t="shared" si="159"/>
        <v>0</v>
      </c>
      <c r="FO205" s="195">
        <f t="shared" si="160"/>
        <v>0</v>
      </c>
      <c r="FP205" s="195">
        <f t="shared" si="161"/>
        <v>0</v>
      </c>
      <c r="FQ205" s="195">
        <f t="shared" si="162"/>
        <v>0</v>
      </c>
      <c r="FR205" s="195">
        <f t="shared" si="163"/>
        <v>0</v>
      </c>
      <c r="FS205" s="195">
        <f t="shared" si="164"/>
        <v>0</v>
      </c>
      <c r="FT205" s="95">
        <f t="shared" si="165"/>
        <v>0</v>
      </c>
      <c r="FU205" s="95">
        <f t="shared" si="166"/>
        <v>0</v>
      </c>
      <c r="FV205" s="95">
        <f t="shared" si="167"/>
        <v>0</v>
      </c>
      <c r="FW205" s="95">
        <f t="shared" si="168"/>
        <v>0</v>
      </c>
      <c r="FX205" s="95">
        <f t="shared" si="169"/>
        <v>0</v>
      </c>
      <c r="FY205" s="95">
        <f t="shared" si="170"/>
        <v>0</v>
      </c>
      <c r="FZ205" s="95">
        <f t="shared" si="171"/>
        <v>0</v>
      </c>
      <c r="GA205" s="95">
        <f t="shared" si="151"/>
        <v>0</v>
      </c>
      <c r="GB205" s="95">
        <f t="shared" si="152"/>
        <v>0</v>
      </c>
      <c r="GC205" s="95">
        <f t="shared" si="153"/>
        <v>0</v>
      </c>
      <c r="GD205" s="95">
        <f t="shared" si="154"/>
        <v>0</v>
      </c>
      <c r="GE205" s="95">
        <f t="shared" si="155"/>
        <v>0</v>
      </c>
      <c r="GF205" s="95">
        <f t="shared" si="156"/>
        <v>0</v>
      </c>
      <c r="GG205" s="95">
        <f t="shared" si="157"/>
        <v>0</v>
      </c>
      <c r="GH205" s="95">
        <f t="shared" si="172"/>
        <v>0</v>
      </c>
      <c r="GI205" s="95">
        <f>BW205*Tabelle2[[#This Row],[Nov 2023 AF]]</f>
        <v>0</v>
      </c>
      <c r="GJ205" s="95">
        <f>BX205*Tabelle2[[#This Row],[Dec 2023 AF]]</f>
        <v>0</v>
      </c>
      <c r="GK205" s="95">
        <f>BY205*Tabelle2[[#This Row],[Jan 2024 AF]]</f>
        <v>0</v>
      </c>
      <c r="GL205" s="95">
        <f>BZ205*Tabelle2[[#This Row],[Feb 2024 AF]]</f>
        <v>0</v>
      </c>
      <c r="GM205" s="95">
        <f>CA205*Tabelle2[[#This Row],[Mar 2024 AF]]</f>
        <v>0</v>
      </c>
      <c r="GN205" s="95">
        <f>CB205*Tabelle2[[#This Row],[Apr 2024 AF]]</f>
        <v>0</v>
      </c>
      <c r="GO205" s="95">
        <f>CC205*Tabelle2[[#This Row],[May 2024 AF]]</f>
        <v>0</v>
      </c>
      <c r="GP205" s="95">
        <f>CD205*Tabelle2[[#This Row],[Jun 2024 AF]]</f>
        <v>0</v>
      </c>
      <c r="GQ205" s="95">
        <f>CE205*Tabelle2[[#This Row],[Jul 2024 AF]]</f>
        <v>0</v>
      </c>
      <c r="GR205" s="95">
        <f>CF205*Tabelle2[[#This Row],[Aug 2024 AF]]</f>
        <v>0</v>
      </c>
      <c r="GS205" s="95">
        <f>CG205*Tabelle2[[#This Row],[Sep 2024 AF]]</f>
        <v>0</v>
      </c>
      <c r="GT205" s="95">
        <f>CH205*Tabelle2[[#This Row],[Oct 2024 AF]]</f>
        <v>0</v>
      </c>
      <c r="GU205" s="95">
        <f>CI205*Tabelle2[[#This Row],[Nov 2024 AF]]</f>
        <v>0</v>
      </c>
      <c r="GV205" s="95">
        <f>CJ205*Tabelle2[[#This Row],[Dec 2024 AF]]</f>
        <v>0</v>
      </c>
      <c r="GW205" s="95">
        <f>SUM(Tabelle2[[#This Row],[Jan 22 NF]:[Mar 22 NF]])</f>
        <v>0</v>
      </c>
      <c r="GX205" s="95">
        <f>SUM(Tabelle2[[#This Row],[Apr 22 NF]:[Jun 22 NF]])</f>
        <v>0</v>
      </c>
      <c r="GY205" s="95">
        <f>SUM(Tabelle2[[#This Row],[Jul 22 NF]:[Sep 22 NF]])</f>
        <v>0</v>
      </c>
      <c r="GZ205" s="95">
        <f>SUM(Tabelle2[[#This Row],[Oct 22 NF]:[Dec 22 NF]])</f>
        <v>0</v>
      </c>
      <c r="HA205" s="98">
        <f>SUM(Tabelle2[[#This Row],[Jan 23 NF]:[Mar 23 NF]])</f>
        <v>0</v>
      </c>
      <c r="HB205" s="98">
        <f>SUM(Tabelle2[[#This Row],[Apr 23 NF]:[Jun 23 NF]])</f>
        <v>0</v>
      </c>
      <c r="HC205" s="98">
        <f>SUM(Tabelle2[[#This Row],[Jul 23 NF]:[Sep 23 NF]])</f>
        <v>0</v>
      </c>
      <c r="HD205" s="98">
        <f>SUM(Tabelle2[[#This Row],[Oct 23 NF]:[Dec 23 NF]])</f>
        <v>0</v>
      </c>
      <c r="HE205" s="95">
        <f>SUM(Tabelle2[[#This Row],[Jan 24 NF]:[Mar 24 NF]])</f>
        <v>0</v>
      </c>
      <c r="HF205" s="98">
        <f>SUM(Tabelle2[[#This Row],[Apr 24 NF]:[Jun 24 NF]])</f>
        <v>0</v>
      </c>
      <c r="HG205" s="98">
        <f>SUM(Tabelle2[[#This Row],[Jul 24 NF]:[Sep 24 NF]])</f>
        <v>0</v>
      </c>
      <c r="HH205" s="98">
        <f>SUM(Tabelle2[[#This Row],[Oct 24 NF]:[Dec 24 NF]])</f>
        <v>0</v>
      </c>
      <c r="HI205" s="75"/>
      <c r="HJ205" s="75"/>
      <c r="HK205" s="75"/>
      <c r="HL205" s="75"/>
      <c r="HM205" s="75"/>
      <c r="HN205" s="75"/>
      <c r="HO205" s="75"/>
      <c r="HP205" s="75"/>
      <c r="HQ205" s="75"/>
      <c r="HR205" s="75"/>
      <c r="HS205" s="75"/>
      <c r="HT205" s="75"/>
      <c r="HU205" s="75"/>
      <c r="HV205" s="98">
        <v>0</v>
      </c>
      <c r="HW205" s="98">
        <v>0</v>
      </c>
      <c r="HX205" s="98">
        <v>0</v>
      </c>
      <c r="HY205" s="98">
        <v>0</v>
      </c>
      <c r="HZ205" s="98">
        <f>SUM(Tabelle2[[#This Row],[Jan 22 NF]:[Dec 22 NF]])</f>
        <v>0</v>
      </c>
      <c r="IA205" s="98">
        <f>SUM(Tabelle2[[#This Row],[Jan 23 NF]:[Dec 23 NF]])</f>
        <v>0</v>
      </c>
      <c r="IB205" s="98">
        <f>SUM(Tabelle2[[#This Row],[Jan 24 NF]:[Dec 24 NF]])</f>
        <v>0</v>
      </c>
      <c r="IC205" s="98">
        <f>IFERROR(Tabelle2[[#This Row],[2025 CF]]*Tabelle2[[#This Row],[2025 AF]],0)</f>
        <v>0</v>
      </c>
      <c r="ID205" s="98">
        <f>IFERROR(Tabelle2[[#This Row],[2026 CF]]*Tabelle2[[#This Row],[2026 AF]],0)</f>
        <v>0</v>
      </c>
      <c r="IE205" s="98">
        <f>IFERROR(Tabelle2[[#This Row],[2027 CF]]*Tabelle2[[#This Row],[2027 AF]],0)</f>
        <v>0</v>
      </c>
      <c r="IF205" s="98">
        <f>IFERROR(Tabelle2[[#This Row],[2028 CF]]*Tabelle2[[#This Row],[2028 AF]],0)</f>
        <v>0</v>
      </c>
      <c r="IG205" s="98">
        <f>IFERROR(Tabelle2[[#This Row],[2029 CF]]*Tabelle2[[#This Row],[2029 AF]],0)</f>
        <v>0</v>
      </c>
      <c r="IH205" s="98">
        <f>IFERROR(Tabelle2[[#This Row],[2030 CF]]*Tabelle2[[#This Row],[2030 AF]],0)</f>
        <v>0</v>
      </c>
      <c r="II205" s="98">
        <f>IFERROR(Tabelle2[[#This Row],[2031 CF]]*Tabelle2[[#This Row],[2031 AF]],0)</f>
        <v>0</v>
      </c>
      <c r="IJ205" s="98">
        <f>IFERROR(Tabelle2[[#This Row],[2032 CF]]*Tabelle2[[#This Row],[2032 AF]],0)</f>
        <v>0</v>
      </c>
      <c r="IK205" s="98">
        <f>IFERROR(Tabelle2[[#This Row],[2033 CF]]*Tabelle2[[#This Row],[2033 AF]],0)</f>
        <v>0</v>
      </c>
      <c r="IL205" s="98">
        <f>IFERROR(Tabelle2[[#This Row],[2034 CF]]*Tabelle2[[#This Row],[2034 AF]],0)</f>
        <v>0</v>
      </c>
      <c r="IM205" s="98">
        <f>IFERROR(Tabelle2[[#This Row],[2035 CF]]*Tabelle2[[#This Row],[2035 AF]],0)</f>
        <v>0</v>
      </c>
      <c r="IN205" s="51">
        <v>0</v>
      </c>
      <c r="IO205" s="51">
        <v>0</v>
      </c>
      <c r="IP205" s="51">
        <v>0</v>
      </c>
      <c r="IQ205" s="51">
        <v>0</v>
      </c>
      <c r="IR205" s="51">
        <v>0</v>
      </c>
      <c r="IS205" s="51">
        <v>0</v>
      </c>
      <c r="IT205" s="51">
        <v>0</v>
      </c>
      <c r="IU205" s="51">
        <v>0</v>
      </c>
      <c r="IV205" s="51">
        <v>0</v>
      </c>
      <c r="IW205" s="51">
        <v>0</v>
      </c>
      <c r="IX205" s="51">
        <v>0</v>
      </c>
      <c r="IY205" s="51">
        <v>0</v>
      </c>
      <c r="IZ205" s="199">
        <v>0</v>
      </c>
      <c r="JA205" s="199">
        <v>0</v>
      </c>
      <c r="JB205" s="199">
        <v>0</v>
      </c>
      <c r="JC205" s="199">
        <v>0</v>
      </c>
      <c r="JD205" s="199">
        <v>0</v>
      </c>
      <c r="JE205" s="196">
        <v>0</v>
      </c>
      <c r="JF205" s="196">
        <v>0</v>
      </c>
      <c r="JG205" s="196">
        <v>0</v>
      </c>
      <c r="JH205" s="196">
        <v>0</v>
      </c>
      <c r="JI205" s="196">
        <v>0</v>
      </c>
      <c r="JJ205" s="196">
        <v>0</v>
      </c>
      <c r="JK205" s="196">
        <v>0</v>
      </c>
      <c r="JL205" s="196">
        <v>0</v>
      </c>
      <c r="JM205" s="196">
        <v>0</v>
      </c>
      <c r="JN205" s="196">
        <v>0</v>
      </c>
      <c r="JO205" s="196">
        <v>0</v>
      </c>
      <c r="JP205" s="196">
        <v>0</v>
      </c>
      <c r="JQ205" s="196">
        <f>SUM(Tabelle2[[#This Row],[Jan-23B]:[Mar-23B]])</f>
        <v>0</v>
      </c>
      <c r="JR205" s="196">
        <f>SUM(Tabelle2[[#This Row],[Apr-23B]:[Jun-23B]])</f>
        <v>0</v>
      </c>
      <c r="JS205" s="196">
        <f>SUM(Tabelle2[[#This Row],[Jul-23B]:[Sep-23B]])</f>
        <v>0</v>
      </c>
      <c r="JT205" s="196">
        <f>SUM(Tabelle2[[#This Row],[Oct-23B]:[Dec-23B]])</f>
        <v>0</v>
      </c>
      <c r="JU205" s="196">
        <f>SUM(Tabelle2[[#This Row],[1Q23 B1]:[4Q23 B]])</f>
        <v>0</v>
      </c>
      <c r="JV205" s="196">
        <v>0</v>
      </c>
      <c r="JW205" s="196">
        <v>0</v>
      </c>
      <c r="JX205" s="196">
        <v>0</v>
      </c>
      <c r="JY205" s="196">
        <v>0</v>
      </c>
      <c r="JZ205" s="196">
        <v>0</v>
      </c>
      <c r="KA205" s="196">
        <v>0</v>
      </c>
      <c r="KB205" s="196">
        <v>0</v>
      </c>
      <c r="KC205" s="196">
        <v>0</v>
      </c>
      <c r="KD205" s="196">
        <v>0</v>
      </c>
      <c r="KE205" s="196">
        <v>0</v>
      </c>
      <c r="KF205" s="196" t="str">
        <f>IF(SUM(Tabelle2[[#This Row],[2018 NF]:[2028 NF]],Tabelle2[[#This Row],[2023 B]])&gt;0,"yes","no")</f>
        <v>no</v>
      </c>
      <c r="KG205" s="196">
        <f>IFERROR(INDEX(Tabelle2[[#Headers],[2005 NF]:[2034 NF]],MATCH(TRUE,INDEX(Tabelle2[[#This Row],[2005 NF]:[2034 NF]]&gt;1000,),0)),0)</f>
        <v>0</v>
      </c>
      <c r="KH205" s="196">
        <f>IFERROR(LOOKUP(2,1/(Tabelle2[[#This Row],[2005 NF]:[2035 NF]]&gt;1000),Tabelle2[[#Headers],[2005 NF]:[2035 NF]]),0)</f>
        <v>0</v>
      </c>
      <c r="KI205" s="196">
        <f>SUM(Tabelle2[[#This Row],[Jan 23 NF]:[Mar 23 NF]])</f>
        <v>0</v>
      </c>
      <c r="KJ205" s="196">
        <f>SUM(Tabelle2[[#This Row],[Jan-23B]:[Mar-23B]])</f>
        <v>0</v>
      </c>
      <c r="KK205" s="52">
        <v>0</v>
      </c>
      <c r="KL205" s="52">
        <v>0</v>
      </c>
      <c r="KM205" s="52">
        <v>0</v>
      </c>
      <c r="KN205" s="52">
        <v>0</v>
      </c>
      <c r="KO205" s="52">
        <v>0</v>
      </c>
      <c r="KP205" s="52">
        <v>0</v>
      </c>
      <c r="KQ205" s="52">
        <v>0</v>
      </c>
      <c r="KR205" s="52">
        <v>0</v>
      </c>
      <c r="KS205" s="52">
        <v>0</v>
      </c>
      <c r="KT205" s="52">
        <v>0</v>
      </c>
      <c r="KU205" s="52">
        <v>0</v>
      </c>
      <c r="KV205" s="52">
        <v>0</v>
      </c>
      <c r="KW205" s="52">
        <v>0</v>
      </c>
      <c r="KX205" s="52">
        <v>0</v>
      </c>
      <c r="KY205" s="52">
        <v>0</v>
      </c>
      <c r="KZ205" s="52">
        <v>0</v>
      </c>
      <c r="LA205" s="52" t="e">
        <f>$AV205*2.204623/#REF!*$AP205*Tabelle2[[#This Row],[May 23 NF]]</f>
        <v>#REF!</v>
      </c>
      <c r="LB205" s="52" t="e">
        <f>$AV205*2.204623/#REF!*$AP205*Tabelle2[[#This Row],[Jun 23 NF]]</f>
        <v>#REF!</v>
      </c>
      <c r="LC205" s="52" t="e">
        <f>$AV205*2.204623/#REF!*$AP205*Tabelle2[[#This Row],[Jul 23 NF]]</f>
        <v>#REF!</v>
      </c>
      <c r="LD205" s="52" t="e">
        <f>$AV205*2.204623/#REF!*$AP205*Tabelle2[[#This Row],[Aug 23 NF]]</f>
        <v>#REF!</v>
      </c>
      <c r="LE205" s="52" t="e">
        <f>$AV205*2.204623/#REF!*$AP205*Tabelle2[[#This Row],[Sep 23 NF]]</f>
        <v>#REF!</v>
      </c>
      <c r="LF205" s="52" t="e">
        <f>$AV205*2.204623/#REF!*$AP205*Tabelle2[[#This Row],[Oct 23 NF]]</f>
        <v>#REF!</v>
      </c>
      <c r="LG205" s="52" t="e">
        <f>$AV205*2.204623/#REF!*$AP205*Tabelle2[[#This Row],[Nov 23 NF]]</f>
        <v>#REF!</v>
      </c>
      <c r="LH205" s="52" t="e">
        <f>$AV205*2.204623/#REF!*$AP205*Tabelle2[[#This Row],[Dec 23 NF]]</f>
        <v>#REF!</v>
      </c>
      <c r="LI205" s="52" t="e">
        <f>$AV205*2.204623/#REF!*$AP205*Tabelle2[[#This Row],[Jan 24 NF]]</f>
        <v>#REF!</v>
      </c>
      <c r="LJ205" s="52" t="e">
        <f>$AV205*2.204623/#REF!*$AP205*Tabelle2[[#This Row],[Feb 24 NF]]</f>
        <v>#REF!</v>
      </c>
      <c r="LK205" s="52" t="e">
        <f>$AV205*2.204623/#REF!*$AP205*Tabelle2[[#This Row],[Mar 24 NF]]</f>
        <v>#REF!</v>
      </c>
      <c r="LL205" s="52" t="e">
        <f>$AV205*2.204623/#REF!*$AP205*Tabelle2[[#This Row],[Apr 24 NF]]</f>
        <v>#REF!</v>
      </c>
      <c r="LM205" s="52" t="e">
        <f>$AV205*2.204623/#REF!*$AP205*Tabelle2[[#This Row],[May 24 NF]]</f>
        <v>#REF!</v>
      </c>
      <c r="LN205" s="52" t="e">
        <f>$AV205*2.204623/#REF!*$AP205*Tabelle2[[#This Row],[Jun 24 NF]]</f>
        <v>#REF!</v>
      </c>
      <c r="LO205" s="52" t="e">
        <f>$AV205*2.204623/#REF!*$AP205*Tabelle2[[#This Row],[Jul 24 NF]]</f>
        <v>#REF!</v>
      </c>
      <c r="LP205" s="52" t="e">
        <f>$AV205*2.204623/#REF!*$AP205*Tabelle2[[#This Row],[Aug 24 NF]]</f>
        <v>#REF!</v>
      </c>
      <c r="LQ205" s="52" t="e">
        <f>$AV205*2.204623/#REF!*$AP205*Tabelle2[[#This Row],[Sep 24 NF]]</f>
        <v>#REF!</v>
      </c>
      <c r="LR205" s="52" t="e">
        <f>$AV205*2.204623/#REF!*$AP205*Tabelle2[[#This Row],[Oct 24 NF]]</f>
        <v>#REF!</v>
      </c>
      <c r="LS205" s="52" t="e">
        <f>$AV205*2.204623/#REF!*$AP205*Tabelle2[[#This Row],[Nov 24 NF]]</f>
        <v>#REF!</v>
      </c>
      <c r="LT205" s="52" t="e">
        <f>$AV205*2.204623/#REF!*$AP205*Tabelle2[[#This Row],[Dec 24 NF]]</f>
        <v>#REF!</v>
      </c>
      <c r="LU205" s="198">
        <f>SUM(Tabelle2[[#This Row],[Jan 22 EV]:[Mar 22 EV]])</f>
        <v>0</v>
      </c>
      <c r="LV205" s="198">
        <f>SUM(Tabelle2[[#This Row],[Apr 22 EV]:[Jun 22 EV]])</f>
        <v>0</v>
      </c>
      <c r="LW205" s="198">
        <f>SUM(Tabelle2[[#This Row],[Jul 22 EV]:[Sep 22 EV]])</f>
        <v>0</v>
      </c>
      <c r="LX205" s="198">
        <f>SUM(Tabelle2[[#This Row],[Oct 22 EV]:[Dec 22 EV]])</f>
        <v>0</v>
      </c>
      <c r="LY205" s="198">
        <f>SUM(Tabelle2[[#This Row],[Jan 23 EV]:[Mar 23 EV]])</f>
        <v>0</v>
      </c>
      <c r="LZ205" s="198" t="e">
        <f>SUM(Tabelle2[[#This Row],[Apr 23 EV]:[Jun 23 EV]])</f>
        <v>#REF!</v>
      </c>
      <c r="MA205" s="198" t="e">
        <f>SUM(Tabelle2[[#This Row],[Jul 23 EV]:[Sep 23 EV]])</f>
        <v>#REF!</v>
      </c>
      <c r="MB205" s="198" t="e">
        <f>SUM(Tabelle2[[#This Row],[Oct 23 EV]:[Dec 23 EV]])</f>
        <v>#REF!</v>
      </c>
      <c r="MC205" s="198" t="e">
        <f>SUM(Tabelle2[[#This Row],[Jan 24 EV]:[Mar 24 EV]])</f>
        <v>#REF!</v>
      </c>
      <c r="MD205" s="198" t="e">
        <f>SUM(Tabelle2[[#This Row],[Apr 24 EV]:[Jun 24 EV]])</f>
        <v>#REF!</v>
      </c>
      <c r="ME205" s="198" t="e">
        <f>SUM(Tabelle2[[#This Row],[Jul 24 EV]:[Sep 24 EV]])</f>
        <v>#REF!</v>
      </c>
      <c r="MF205" s="198" t="e">
        <f>SUM(Tabelle2[[#This Row],[Oct 24 EV]:[Dec 24 EV]])</f>
        <v>#REF!</v>
      </c>
      <c r="MG205" s="75"/>
      <c r="MH205" s="75"/>
      <c r="MI205" s="75"/>
      <c r="MJ205" s="75"/>
      <c r="MK205" s="74"/>
      <c r="ML205" s="74"/>
      <c r="MM205" s="74"/>
      <c r="MN205" s="74"/>
      <c r="MO205" s="75"/>
      <c r="MP205" s="98"/>
      <c r="MQ205" s="98" t="e">
        <f>$AS205*2.204623/#REF!*$AP205*HU205</f>
        <v>#REF!</v>
      </c>
      <c r="MR205" s="98" t="e">
        <f>$AT205*2.204623/#REF!*$AP205*HV205</f>
        <v>#REF!</v>
      </c>
      <c r="MS205" s="98">
        <v>0</v>
      </c>
      <c r="MT205" s="98">
        <v>0</v>
      </c>
      <c r="MU205" s="98">
        <v>0</v>
      </c>
      <c r="MV205" s="98">
        <f>SUM(Tabelle2[[#This Row],[Jan 22 EV]:[Dec 22 EV]])</f>
        <v>0</v>
      </c>
      <c r="MW205" s="98" t="e">
        <f>SUM(Tabelle2[[#This Row],[Jan 23 EV]:[Dec 23 EV]])</f>
        <v>#REF!</v>
      </c>
      <c r="MX205" s="98" t="e">
        <f>SUM(Tabelle2[[#This Row],[Jan 24 EV]:[Dec 24 EV]])</f>
        <v>#REF!</v>
      </c>
      <c r="MY205" s="98">
        <f t="shared" si="139"/>
        <v>0</v>
      </c>
      <c r="MZ205" s="98">
        <f t="shared" si="140"/>
        <v>0</v>
      </c>
      <c r="NA205" s="98">
        <f t="shared" si="141"/>
        <v>0</v>
      </c>
      <c r="NB205" s="98">
        <f t="shared" si="142"/>
        <v>0</v>
      </c>
      <c r="NC205" s="98">
        <v>0</v>
      </c>
      <c r="ND205" s="98">
        <v>0</v>
      </c>
      <c r="NE205" s="98">
        <v>0</v>
      </c>
      <c r="NF205" s="98">
        <v>0</v>
      </c>
      <c r="NG205" s="98">
        <v>0</v>
      </c>
      <c r="NH205" s="98">
        <v>0</v>
      </c>
      <c r="NI205" s="98">
        <v>0</v>
      </c>
      <c r="NJ205" s="98">
        <v>0</v>
      </c>
      <c r="NK205" s="98">
        <v>0</v>
      </c>
      <c r="NL205" s="98">
        <v>0</v>
      </c>
      <c r="NM205" s="98">
        <v>0</v>
      </c>
      <c r="NN205" s="98">
        <v>0</v>
      </c>
      <c r="NO205" s="198">
        <f t="shared" si="146"/>
        <v>0</v>
      </c>
      <c r="NP205" s="198">
        <f t="shared" si="147"/>
        <v>0</v>
      </c>
      <c r="NQ205" s="198">
        <f t="shared" si="148"/>
        <v>0</v>
      </c>
      <c r="NR205" s="198">
        <f t="shared" si="149"/>
        <v>0</v>
      </c>
      <c r="NS205" s="198">
        <f t="shared" si="150"/>
        <v>0</v>
      </c>
      <c r="NT205" s="198">
        <v>0</v>
      </c>
      <c r="NU205" s="198">
        <v>0</v>
      </c>
      <c r="NV205" s="198">
        <v>0</v>
      </c>
      <c r="NW205" s="198">
        <v>0</v>
      </c>
      <c r="NX205" s="198">
        <v>0</v>
      </c>
      <c r="NY205" s="198">
        <v>0</v>
      </c>
      <c r="NZ205" s="198">
        <v>0</v>
      </c>
      <c r="OA205" s="198">
        <v>0</v>
      </c>
      <c r="OB205" s="198">
        <v>0</v>
      </c>
      <c r="OC205" s="198">
        <v>0</v>
      </c>
      <c r="OD205" s="198">
        <v>0</v>
      </c>
      <c r="OE205" s="198">
        <v>0</v>
      </c>
      <c r="OF205" s="198">
        <f>SUM(Tabelle2[[#This Row],[Jan 23 B EV]:[Mar 23 B EV]])</f>
        <v>0</v>
      </c>
      <c r="OG205" s="198">
        <f>SUM(Tabelle2[[#This Row],[Apr 23 B EV]:[Jun 23 B EV]])</f>
        <v>0</v>
      </c>
      <c r="OH205" s="198">
        <f>SUM(Tabelle2[[#This Row],[Jul 23 B EV]:[Sep 23 B EV]])</f>
        <v>0</v>
      </c>
      <c r="OI205" s="198">
        <f>SUM(Tabelle2[[#This Row],[Oct 23 B EV]:[Dec 23 B EV]])</f>
        <v>0</v>
      </c>
      <c r="OJ205" s="198">
        <f>SUM(Tabelle2[[#This Row],[Jan 23 B EV]:[Dec 23 B EV]])</f>
        <v>0</v>
      </c>
      <c r="OK205" s="75"/>
      <c r="OL205" s="75"/>
      <c r="OM205" s="43"/>
      <c r="ON205" s="43"/>
      <c r="OO205" s="43"/>
      <c r="OP205" s="43"/>
      <c r="OQ205" s="75"/>
      <c r="OR205" s="75"/>
      <c r="OS205" s="75"/>
      <c r="OT205" s="75"/>
      <c r="OU205" s="75"/>
      <c r="OV205" s="75"/>
      <c r="OW205" s="75"/>
      <c r="OX205" s="198">
        <v>0</v>
      </c>
      <c r="OY205" s="198">
        <v>0</v>
      </c>
      <c r="OZ205" s="198">
        <v>0</v>
      </c>
      <c r="PA205" s="198">
        <v>0</v>
      </c>
      <c r="PB205" s="353">
        <v>0</v>
      </c>
      <c r="PC205" s="130" t="s">
        <v>57</v>
      </c>
      <c r="PD205" s="332" t="s">
        <v>1228</v>
      </c>
      <c r="PE205" s="317"/>
      <c r="PF205" s="343" t="s">
        <v>190</v>
      </c>
      <c r="PG205" s="131">
        <v>0</v>
      </c>
      <c r="PH205" s="132">
        <v>405</v>
      </c>
      <c r="PI205" s="4">
        <v>1</v>
      </c>
      <c r="PJ205" s="4" t="s">
        <v>190</v>
      </c>
      <c r="PK205" s="4">
        <v>405</v>
      </c>
      <c r="PL205" s="4"/>
      <c r="PM205" s="317"/>
      <c r="PN205" s="332" t="s">
        <v>51</v>
      </c>
      <c r="PO205" s="3" t="s">
        <v>43</v>
      </c>
      <c r="PP205" s="200">
        <v>0</v>
      </c>
      <c r="PQ205" s="56">
        <v>0</v>
      </c>
      <c r="PR205" s="56">
        <v>0</v>
      </c>
      <c r="PS205" s="56">
        <v>0</v>
      </c>
      <c r="PT205" s="200">
        <v>1579.9397350501818</v>
      </c>
      <c r="PU205" s="200">
        <v>1506.0252838259262</v>
      </c>
      <c r="PV205" s="200">
        <v>2178.5553362573096</v>
      </c>
      <c r="PW205" s="200">
        <v>2567.1720198155649</v>
      </c>
      <c r="PX205" s="200" t="e">
        <f>IF($PI205=1,SUMIF(#REF!,$PF205,#REF!),SUMIF(#REF!,$PJ205,#REF!))</f>
        <v>#REF!</v>
      </c>
      <c r="PY205" s="200" t="e">
        <f>IF($PI205=1,SUMIF(#REF!,$PF205,#REF!),SUMIF(#REF!,$PJ205,#REF!))</f>
        <v>#REF!</v>
      </c>
      <c r="PZ205" s="200" t="e">
        <f>IF($PI205=1,SUMIF(#REF!,$PF205,#REF!),SUMIF(#REF!,$PJ205,#REF!))</f>
        <v>#REF!</v>
      </c>
      <c r="QA205" s="200" t="e">
        <f>IF($PI205=1,SUMIF(#REF!,$PF205,#REF!),SUMIF(#REF!,$PJ205,#REF!))</f>
        <v>#REF!</v>
      </c>
      <c r="QB205" s="200" t="e">
        <f>IF($PI205=1,SUMIF(#REF!,$PF205,#REF!),SUMIF(#REF!,$PJ205,#REF!))</f>
        <v>#REF!</v>
      </c>
      <c r="QC205" s="200" t="e">
        <f>IF($PI205=1,SUMIF(#REF!,$PF205,#REF!),SUMIF(#REF!,$PJ205,#REF!))</f>
        <v>#REF!</v>
      </c>
      <c r="QD205" s="57">
        <f t="shared" si="143"/>
        <v>0</v>
      </c>
      <c r="QE205" s="57">
        <f t="shared" si="144"/>
        <v>4.83620625</v>
      </c>
      <c r="QF205" s="57">
        <f t="shared" si="138"/>
        <v>4.83620625</v>
      </c>
      <c r="QG205" s="57">
        <f t="shared" si="145"/>
        <v>23.702661611167983</v>
      </c>
      <c r="QH205" s="57">
        <f t="shared" si="173"/>
        <v>23.797395886519855</v>
      </c>
      <c r="QI205" s="57">
        <f t="shared" si="174"/>
        <v>32.172200782481355</v>
      </c>
      <c r="QJ205" s="57">
        <f>IF(Tabelle2[[#This Row],[Index and Premium Usage]]=1,($AW205*(1+$AZ205))*(PW205*(1+$PG205)+$PH205)/1000,($AW205*(1+$AZ205))*(PW205*(1+$PG205)+$PK205)/1000)</f>
        <v>37.01152192857699</v>
      </c>
      <c r="QK205" s="57" t="e">
        <f>IF($PI205=1,($AW205*(1+$AY205))*(PX205*(1+$PG205)+$PH205)/1000,($AW205*(1+$AZ205))*(PX205*(1+$PG205)+$PK205+Tabelle2[[#This Row],[Premium VW 2023]])/1000)</f>
        <v>#REF!</v>
      </c>
      <c r="QL205" s="57" t="e">
        <f t="shared" si="133"/>
        <v>#REF!</v>
      </c>
      <c r="QM205" s="57" t="e">
        <f t="shared" si="134"/>
        <v>#REF!</v>
      </c>
      <c r="QN205" s="57" t="e">
        <f t="shared" si="135"/>
        <v>#REF!</v>
      </c>
      <c r="QO205" s="57" t="e">
        <f t="shared" si="136"/>
        <v>#REF!</v>
      </c>
      <c r="QP205" s="57" t="e">
        <f t="shared" si="137"/>
        <v>#REF!</v>
      </c>
    </row>
    <row r="206" spans="1:458" ht="15" customHeight="1">
      <c r="A206" s="94" t="s">
        <v>1448</v>
      </c>
      <c r="B206" s="94" t="s">
        <v>87</v>
      </c>
      <c r="C206" s="94" t="s">
        <v>1553</v>
      </c>
      <c r="D206" s="279" t="s">
        <v>108</v>
      </c>
      <c r="E206" s="280" t="s">
        <v>304</v>
      </c>
      <c r="F206" s="279" t="s">
        <v>304</v>
      </c>
      <c r="G206" s="279" t="s">
        <v>304</v>
      </c>
      <c r="H206" s="2" t="s">
        <v>216</v>
      </c>
      <c r="I206" s="188" t="s">
        <v>216</v>
      </c>
      <c r="J206" s="279" t="s">
        <v>33</v>
      </c>
      <c r="K206" s="279" t="s">
        <v>245</v>
      </c>
      <c r="L206" s="279" t="s">
        <v>234</v>
      </c>
      <c r="M206" s="2" t="s">
        <v>1449</v>
      </c>
      <c r="N206" s="2" t="s">
        <v>1449</v>
      </c>
      <c r="O206" s="281" t="s">
        <v>1450</v>
      </c>
      <c r="P206" s="282">
        <v>0</v>
      </c>
      <c r="Q206" s="23" t="s">
        <v>90</v>
      </c>
      <c r="R206" s="279"/>
      <c r="S206" s="279"/>
      <c r="T206" s="94" t="s">
        <v>1284</v>
      </c>
      <c r="U206" s="279" t="s">
        <v>971</v>
      </c>
      <c r="V206" s="279"/>
      <c r="W206" s="279"/>
      <c r="X206" s="279"/>
      <c r="Y206" s="279" t="s">
        <v>13</v>
      </c>
      <c r="Z206" s="279"/>
      <c r="AA206" s="2">
        <v>0</v>
      </c>
      <c r="AB206" s="2">
        <v>0</v>
      </c>
      <c r="AC206" s="2">
        <v>0</v>
      </c>
      <c r="AD206" s="279"/>
      <c r="AE206" s="279"/>
      <c r="AF206" s="279"/>
      <c r="AG206" s="2" t="s">
        <v>448</v>
      </c>
      <c r="AH206" s="2" t="s">
        <v>106</v>
      </c>
      <c r="AI206" s="94" t="s">
        <v>109</v>
      </c>
      <c r="AJ206" s="279" t="s">
        <v>120</v>
      </c>
      <c r="AK206" s="284"/>
      <c r="AL206" s="285"/>
      <c r="AM206" s="285"/>
      <c r="AN206" s="285"/>
      <c r="AO206" s="285"/>
      <c r="AP206" s="295">
        <v>1</v>
      </c>
      <c r="AQ206" s="301"/>
      <c r="AR206" s="285"/>
      <c r="AS206" s="285"/>
      <c r="AT206" s="285"/>
      <c r="AU206" s="285"/>
      <c r="AV206" s="33">
        <v>13.4</v>
      </c>
      <c r="AW206" s="33">
        <v>13.4</v>
      </c>
      <c r="AX206" s="294"/>
      <c r="AY206" s="293">
        <v>0.1</v>
      </c>
      <c r="AZ206" s="61">
        <v>0.1</v>
      </c>
      <c r="BA206" s="301"/>
      <c r="BB206" s="301"/>
      <c r="BC206" s="301"/>
      <c r="BD206" s="301"/>
      <c r="BE206" s="286"/>
      <c r="BF206" s="286"/>
      <c r="BG206" s="286"/>
      <c r="BH206" s="285"/>
      <c r="BI206" s="285"/>
      <c r="BJ206" s="296"/>
      <c r="BK206" s="296"/>
      <c r="BL206" s="296">
        <v>0</v>
      </c>
      <c r="BM206" s="96">
        <v>0</v>
      </c>
      <c r="BN206" s="96">
        <v>0</v>
      </c>
      <c r="BO206" s="96">
        <v>0</v>
      </c>
      <c r="BP206" s="96">
        <v>0</v>
      </c>
      <c r="BQ206" s="96">
        <v>18</v>
      </c>
      <c r="BR206" s="96">
        <v>10</v>
      </c>
      <c r="BS206" s="96">
        <v>15</v>
      </c>
      <c r="BT206" s="96">
        <v>0</v>
      </c>
      <c r="BU206" s="96">
        <v>60</v>
      </c>
      <c r="BV206" s="96">
        <v>25</v>
      </c>
      <c r="BW206" s="96">
        <v>0</v>
      </c>
      <c r="BX206" s="96">
        <v>0</v>
      </c>
      <c r="BY206" s="96">
        <v>0</v>
      </c>
      <c r="BZ206" s="96">
        <v>50</v>
      </c>
      <c r="CA206" s="96">
        <v>100</v>
      </c>
      <c r="CB206" s="96">
        <v>100</v>
      </c>
      <c r="CC206" s="96">
        <v>100</v>
      </c>
      <c r="CD206" s="96">
        <v>100</v>
      </c>
      <c r="CE206" s="96">
        <v>150</v>
      </c>
      <c r="CF206" s="96">
        <v>0</v>
      </c>
      <c r="CG206" s="96">
        <v>100</v>
      </c>
      <c r="CH206" s="96">
        <v>100</v>
      </c>
      <c r="CI206" s="96">
        <v>200</v>
      </c>
      <c r="CJ206" s="96">
        <v>1000</v>
      </c>
      <c r="CK206" s="95">
        <f>SUM(Tabelle2[[#This Row],[Jan 22 CF]:[Mar 22 CF]])</f>
        <v>0</v>
      </c>
      <c r="CL206" s="95">
        <f>SUM(Tabelle2[[#This Row],[Apr 22 CF]:[Jun 22 CF]])</f>
        <v>0</v>
      </c>
      <c r="CM206" s="95">
        <f>SUM(Tabelle2[[#This Row],[Jul 22 CF]:[Sep 22 CF]])</f>
        <v>0</v>
      </c>
      <c r="CN206" s="95">
        <f>SUM(Tabelle2[[#This Row],[Oct 22 CF]:[Dec 22 CF]])</f>
        <v>0</v>
      </c>
      <c r="CO206" s="95">
        <f>SUM(Tabelle2[[#This Row],[Jan 23 CF]:[Mar 23 CF]])</f>
        <v>0</v>
      </c>
      <c r="CP206" s="95">
        <f>SUM(Tabelle2[[#This Row],[Apr 23 CF]:[Jun 23 CF]])</f>
        <v>28</v>
      </c>
      <c r="CQ206" s="95">
        <f>SUM(Tabelle2[[#This Row],[Jul 23 CF]:[Sep 23 CF]])</f>
        <v>75</v>
      </c>
      <c r="CR206" s="95">
        <f>SUM(Tabelle2[[#This Row],[Oct 23 CF]:[Dec 23 CF]])</f>
        <v>25</v>
      </c>
      <c r="CS206" s="95">
        <f>SUM(Tabelle2[[#This Row],[Jan 24 CF]:[Mar 24 CF]])</f>
        <v>150</v>
      </c>
      <c r="CT206" s="95">
        <f>SUM(Tabelle2[[#This Row],[Apr 24 CF]:[Jun 24 CF]])</f>
        <v>300</v>
      </c>
      <c r="CU206" s="95">
        <f>SUM(Tabelle2[[#This Row],[Jul 24 CF]:[Sep 24 CF]])</f>
        <v>250</v>
      </c>
      <c r="CV206" s="95">
        <f>SUM(Tabelle2[[#This Row],[Oct 24 CF]:[Dec 24 CF]])</f>
        <v>1300</v>
      </c>
      <c r="CW206" s="98"/>
      <c r="CX206" s="275"/>
      <c r="CY206" s="206">
        <v>0</v>
      </c>
      <c r="CZ206" s="52">
        <v>0</v>
      </c>
      <c r="DA206" s="52">
        <f>SUM(Tabelle2[[#This Row],[Jan 22 CF]:[Dec 22 CF]])</f>
        <v>0</v>
      </c>
      <c r="DB206" s="98">
        <f>SUM(Tabelle2[[#This Row],[Jan 23 CF]:[Dec 23 CF]])</f>
        <v>128</v>
      </c>
      <c r="DC206" s="98">
        <f>SUM(Tabelle2[[#This Row],[Jan 24 CF]:[Dec 24 CF]])</f>
        <v>2000</v>
      </c>
      <c r="DD206" s="98">
        <v>150000</v>
      </c>
      <c r="DE206" s="98">
        <v>300000</v>
      </c>
      <c r="DF206" s="98">
        <v>300000</v>
      </c>
      <c r="DG206" s="98">
        <v>300000</v>
      </c>
      <c r="DH206" s="98">
        <v>150000</v>
      </c>
      <c r="DI206" s="98">
        <v>150000</v>
      </c>
      <c r="DJ206" s="98">
        <v>0</v>
      </c>
      <c r="DK206" s="98">
        <v>0</v>
      </c>
      <c r="DL206" s="98">
        <v>0</v>
      </c>
      <c r="DM206" s="98">
        <v>0</v>
      </c>
      <c r="DN206" s="95"/>
      <c r="DO206" s="95"/>
      <c r="DP206" s="312"/>
      <c r="DQ206" s="312"/>
      <c r="DR206" s="312"/>
      <c r="DS206" s="312"/>
      <c r="DT206" s="312"/>
      <c r="DU206" s="312">
        <v>0.9</v>
      </c>
      <c r="DV206" s="312">
        <v>0.9</v>
      </c>
      <c r="DW206" s="312">
        <v>0.9</v>
      </c>
      <c r="DX206" s="226">
        <v>0.9</v>
      </c>
      <c r="DY206" s="226">
        <v>0.9</v>
      </c>
      <c r="DZ206" s="226">
        <v>0.9</v>
      </c>
      <c r="EA206" s="226">
        <v>0.88</v>
      </c>
      <c r="EB206" s="226">
        <v>0.9</v>
      </c>
      <c r="EC206" s="226">
        <v>0.93</v>
      </c>
      <c r="ED206" s="226">
        <v>0.93</v>
      </c>
      <c r="EE206" s="226">
        <v>0.9</v>
      </c>
      <c r="EF206" s="316">
        <v>0.9</v>
      </c>
      <c r="EG206" s="316">
        <v>0.9</v>
      </c>
      <c r="EH206" s="316">
        <v>0</v>
      </c>
      <c r="EI206" s="226">
        <v>0.95</v>
      </c>
      <c r="EJ206" s="226">
        <v>0.95</v>
      </c>
      <c r="EK206" s="226">
        <v>0.95</v>
      </c>
      <c r="EL206" s="226">
        <v>0.97499999999999998</v>
      </c>
      <c r="EM206" s="226">
        <v>0.95</v>
      </c>
      <c r="EN206" s="226">
        <v>0.9</v>
      </c>
      <c r="EO206" s="226">
        <v>0.7</v>
      </c>
      <c r="EP206" s="226">
        <v>0.7</v>
      </c>
      <c r="EQ206" s="226">
        <v>0.7</v>
      </c>
      <c r="ER206" s="226">
        <v>0.7</v>
      </c>
      <c r="ES206" s="226">
        <v>0.7</v>
      </c>
      <c r="ET206" s="226">
        <v>0.7</v>
      </c>
      <c r="EU206" s="226">
        <v>0.7</v>
      </c>
      <c r="EV206" s="226">
        <v>0.7</v>
      </c>
      <c r="EW206" s="226">
        <v>0.7</v>
      </c>
      <c r="EX206" s="226">
        <v>0.7</v>
      </c>
      <c r="EY206" s="226">
        <v>0.7</v>
      </c>
      <c r="EZ206" s="316">
        <v>0</v>
      </c>
      <c r="FA206" s="226">
        <v>0.7</v>
      </c>
      <c r="FB206" s="226">
        <v>0.7</v>
      </c>
      <c r="FC206" s="226">
        <v>0.7</v>
      </c>
      <c r="FD206" s="226">
        <v>0.85</v>
      </c>
      <c r="FE206" s="226">
        <v>0.85</v>
      </c>
      <c r="FF206" s="226">
        <v>0.85</v>
      </c>
      <c r="FG206" s="226">
        <v>0.5</v>
      </c>
      <c r="FH206" s="226">
        <v>0.5</v>
      </c>
      <c r="FI206" s="226">
        <v>0.5</v>
      </c>
      <c r="FJ206" s="226">
        <v>0.5</v>
      </c>
      <c r="FK206" s="226">
        <v>0.5</v>
      </c>
      <c r="FL206" s="226">
        <v>0.5</v>
      </c>
      <c r="FM206" s="195">
        <f t="shared" si="158"/>
        <v>0</v>
      </c>
      <c r="FN206" s="195">
        <f t="shared" si="159"/>
        <v>0</v>
      </c>
      <c r="FO206" s="195">
        <f t="shared" si="160"/>
        <v>0</v>
      </c>
      <c r="FP206" s="195">
        <f t="shared" si="161"/>
        <v>0</v>
      </c>
      <c r="FQ206" s="195">
        <f t="shared" si="162"/>
        <v>0</v>
      </c>
      <c r="FR206" s="195">
        <f t="shared" si="163"/>
        <v>0</v>
      </c>
      <c r="FS206" s="195">
        <f t="shared" si="164"/>
        <v>0</v>
      </c>
      <c r="FT206" s="95">
        <f t="shared" si="165"/>
        <v>0</v>
      </c>
      <c r="FU206" s="95">
        <f t="shared" si="166"/>
        <v>0</v>
      </c>
      <c r="FV206" s="95">
        <f t="shared" si="167"/>
        <v>0</v>
      </c>
      <c r="FW206" s="95">
        <f t="shared" si="168"/>
        <v>0</v>
      </c>
      <c r="FX206" s="95">
        <f t="shared" si="169"/>
        <v>0</v>
      </c>
      <c r="FY206" s="285">
        <f t="shared" si="170"/>
        <v>0</v>
      </c>
      <c r="FZ206" s="285">
        <f t="shared" si="171"/>
        <v>0</v>
      </c>
      <c r="GA206" s="285">
        <f t="shared" si="151"/>
        <v>0</v>
      </c>
      <c r="GB206" s="285">
        <f t="shared" si="152"/>
        <v>0</v>
      </c>
      <c r="GC206" s="95">
        <f t="shared" si="153"/>
        <v>18</v>
      </c>
      <c r="GD206" s="95">
        <f t="shared" si="154"/>
        <v>10</v>
      </c>
      <c r="GE206" s="95">
        <f t="shared" si="155"/>
        <v>15</v>
      </c>
      <c r="GF206" s="95">
        <f t="shared" si="156"/>
        <v>0</v>
      </c>
      <c r="GG206" s="95">
        <f t="shared" si="157"/>
        <v>60</v>
      </c>
      <c r="GH206" s="95">
        <f t="shared" si="172"/>
        <v>25</v>
      </c>
      <c r="GI206" s="95">
        <f>BW206*Tabelle2[[#This Row],[Nov 2023 AF]]</f>
        <v>0</v>
      </c>
      <c r="GJ206" s="95">
        <f>BX206*Tabelle2[[#This Row],[Dec 2023 AF]]</f>
        <v>0</v>
      </c>
      <c r="GK206" s="95">
        <f>BY206*Tabelle2[[#This Row],[Jan 2024 AF]]</f>
        <v>0</v>
      </c>
      <c r="GL206" s="95">
        <f>BZ206*Tabelle2[[#This Row],[Feb 2024 AF]]</f>
        <v>35</v>
      </c>
      <c r="GM206" s="95">
        <f>CA206*Tabelle2[[#This Row],[Mar 2024 AF]]</f>
        <v>70</v>
      </c>
      <c r="GN206" s="95">
        <f>CB206*Tabelle2[[#This Row],[Apr 2024 AF]]</f>
        <v>70</v>
      </c>
      <c r="GO206" s="95">
        <f>CC206*Tabelle2[[#This Row],[May 2024 AF]]</f>
        <v>70</v>
      </c>
      <c r="GP206" s="95">
        <f>CD206*Tabelle2[[#This Row],[Jun 2024 AF]]</f>
        <v>70</v>
      </c>
      <c r="GQ206" s="95">
        <f>CE206*Tabelle2[[#This Row],[Jul 2024 AF]]</f>
        <v>105</v>
      </c>
      <c r="GR206" s="95">
        <f>CF206*Tabelle2[[#This Row],[Aug 2024 AF]]</f>
        <v>0</v>
      </c>
      <c r="GS206" s="95">
        <f>CG206*Tabelle2[[#This Row],[Sep 2024 AF]]</f>
        <v>70</v>
      </c>
      <c r="GT206" s="95">
        <f>CH206*Tabelle2[[#This Row],[Oct 2024 AF]]</f>
        <v>70</v>
      </c>
      <c r="GU206" s="95">
        <f>CI206*Tabelle2[[#This Row],[Nov 2024 AF]]</f>
        <v>140</v>
      </c>
      <c r="GV206" s="95">
        <f>CJ206*Tabelle2[[#This Row],[Dec 2024 AF]]</f>
        <v>700</v>
      </c>
      <c r="GW206" s="95">
        <f>SUM(Tabelle2[[#This Row],[Jan 22 NF]:[Mar 22 NF]])</f>
        <v>0</v>
      </c>
      <c r="GX206" s="95">
        <f>SUM(Tabelle2[[#This Row],[Apr 22 NF]:[Jun 22 NF]])</f>
        <v>0</v>
      </c>
      <c r="GY206" s="95">
        <f>SUM(Tabelle2[[#This Row],[Jul 22 NF]:[Sep 22 NF]])</f>
        <v>0</v>
      </c>
      <c r="GZ206" s="95">
        <f>SUM(Tabelle2[[#This Row],[Oct 22 NF]:[Dec 22 NF]])</f>
        <v>0</v>
      </c>
      <c r="HA206" s="98">
        <f>SUM(Tabelle2[[#This Row],[Jan 23 NF]:[Mar 23 NF]])</f>
        <v>0</v>
      </c>
      <c r="HB206" s="98">
        <f>SUM(Tabelle2[[#This Row],[Apr 23 NF]:[Jun 23 NF]])</f>
        <v>28</v>
      </c>
      <c r="HC206" s="98">
        <f>SUM(Tabelle2[[#This Row],[Jul 23 NF]:[Sep 23 NF]])</f>
        <v>75</v>
      </c>
      <c r="HD206" s="98">
        <f>SUM(Tabelle2[[#This Row],[Oct 23 NF]:[Dec 23 NF]])</f>
        <v>25</v>
      </c>
      <c r="HE206" s="95">
        <f>SUM(Tabelle2[[#This Row],[Jan 24 NF]:[Mar 24 NF]])</f>
        <v>105</v>
      </c>
      <c r="HF206" s="98">
        <f>SUM(Tabelle2[[#This Row],[Apr 24 NF]:[Jun 24 NF]])</f>
        <v>210</v>
      </c>
      <c r="HG206" s="98">
        <f>SUM(Tabelle2[[#This Row],[Jul 24 NF]:[Sep 24 NF]])</f>
        <v>175</v>
      </c>
      <c r="HH206" s="98">
        <f>SUM(Tabelle2[[#This Row],[Oct 24 NF]:[Dec 24 NF]])</f>
        <v>910</v>
      </c>
      <c r="HI206" s="285"/>
      <c r="HJ206" s="285"/>
      <c r="HK206" s="285"/>
      <c r="HL206" s="285"/>
      <c r="HM206" s="286"/>
      <c r="HN206" s="286"/>
      <c r="HO206" s="286"/>
      <c r="HP206" s="286"/>
      <c r="HQ206" s="75"/>
      <c r="HR206" s="75"/>
      <c r="HS206" s="75"/>
      <c r="HT206" s="75"/>
      <c r="HU206" s="285"/>
      <c r="HV206" s="288"/>
      <c r="HW206" s="288"/>
      <c r="HX206" s="288">
        <v>0</v>
      </c>
      <c r="HY206" s="288">
        <v>0</v>
      </c>
      <c r="HZ206" s="98">
        <f>SUM(Tabelle2[[#This Row],[Jan 22 NF]:[Dec 22 NF]])</f>
        <v>0</v>
      </c>
      <c r="IA206" s="98">
        <f>SUM(Tabelle2[[#This Row],[Jan 23 NF]:[Dec 23 NF]])</f>
        <v>128</v>
      </c>
      <c r="IB206" s="98">
        <f>SUM(Tabelle2[[#This Row],[Jan 24 NF]:[Dec 24 NF]])</f>
        <v>1400</v>
      </c>
      <c r="IC206" s="98">
        <f>IFERROR(Tabelle2[[#This Row],[2025 CF]]*Tabelle2[[#This Row],[2025 AF]],0)</f>
        <v>105000</v>
      </c>
      <c r="ID206" s="98">
        <f>IFERROR(Tabelle2[[#This Row],[2026 CF]]*Tabelle2[[#This Row],[2026 AF]],0)</f>
        <v>210000</v>
      </c>
      <c r="IE206" s="98">
        <f>IFERROR(Tabelle2[[#This Row],[2027 CF]]*Tabelle2[[#This Row],[2027 AF]],0)</f>
        <v>255000</v>
      </c>
      <c r="IF206" s="98">
        <f>IFERROR(Tabelle2[[#This Row],[2028 CF]]*Tabelle2[[#This Row],[2028 AF]],0)</f>
        <v>255000</v>
      </c>
      <c r="IG206" s="98">
        <f>IFERROR(Tabelle2[[#This Row],[2029 CF]]*Tabelle2[[#This Row],[2029 AF]],0)</f>
        <v>127500</v>
      </c>
      <c r="IH206" s="98">
        <f>IFERROR(Tabelle2[[#This Row],[2030 CF]]*Tabelle2[[#This Row],[2030 AF]],0)</f>
        <v>75000</v>
      </c>
      <c r="II206" s="98">
        <f>IFERROR(Tabelle2[[#This Row],[2031 CF]]*Tabelle2[[#This Row],[2031 AF]],0)</f>
        <v>0</v>
      </c>
      <c r="IJ206" s="98">
        <f>IFERROR(Tabelle2[[#This Row],[2032 CF]]*Tabelle2[[#This Row],[2032 AF]],0)</f>
        <v>0</v>
      </c>
      <c r="IK206" s="98">
        <f>IFERROR(Tabelle2[[#This Row],[2033 CF]]*Tabelle2[[#This Row],[2033 AF]],0)</f>
        <v>0</v>
      </c>
      <c r="IL206" s="98">
        <f>IFERROR(Tabelle2[[#This Row],[2034 CF]]*Tabelle2[[#This Row],[2034 AF]],0)</f>
        <v>0</v>
      </c>
      <c r="IM206" s="98">
        <f>IFERROR(Tabelle2[[#This Row],[2035 CF]]*Tabelle2[[#This Row],[2035 AF]],0)</f>
        <v>0</v>
      </c>
      <c r="IN206" s="288"/>
      <c r="IO206" s="288"/>
      <c r="IP206" s="288"/>
      <c r="IQ206" s="288"/>
      <c r="IR206" s="288"/>
      <c r="IS206" s="288"/>
      <c r="IT206" s="288"/>
      <c r="IU206" s="288"/>
      <c r="IV206" s="98"/>
      <c r="IW206" s="98"/>
      <c r="IX206" s="98"/>
      <c r="IY206" s="98"/>
      <c r="IZ206" s="288">
        <v>0</v>
      </c>
      <c r="JA206" s="288">
        <v>0</v>
      </c>
      <c r="JB206" s="288">
        <v>0</v>
      </c>
      <c r="JC206" s="288">
        <v>0</v>
      </c>
      <c r="JD206" s="288">
        <v>0</v>
      </c>
      <c r="JE206" s="196">
        <v>0</v>
      </c>
      <c r="JF206" s="196">
        <v>0</v>
      </c>
      <c r="JG206" s="196">
        <v>0</v>
      </c>
      <c r="JH206" s="196">
        <v>0</v>
      </c>
      <c r="JI206" s="196">
        <v>0</v>
      </c>
      <c r="JJ206" s="196">
        <v>0</v>
      </c>
      <c r="JK206" s="196">
        <v>0</v>
      </c>
      <c r="JL206" s="196">
        <v>0</v>
      </c>
      <c r="JM206" s="196">
        <v>0</v>
      </c>
      <c r="JN206" s="196">
        <v>0</v>
      </c>
      <c r="JO206" s="196">
        <v>0</v>
      </c>
      <c r="JP206" s="196">
        <v>0</v>
      </c>
      <c r="JQ206" s="196">
        <f>SUM(Tabelle2[[#This Row],[Jan-23B]:[Mar-23B]])</f>
        <v>0</v>
      </c>
      <c r="JR206" s="196">
        <f>SUM(Tabelle2[[#This Row],[Apr-23B]:[Jun-23B]])</f>
        <v>0</v>
      </c>
      <c r="JS206" s="196">
        <f>SUM(Tabelle2[[#This Row],[Jul-23B]:[Sep-23B]])</f>
        <v>0</v>
      </c>
      <c r="JT206" s="196">
        <f>SUM(Tabelle2[[#This Row],[Oct-23B]:[Dec-23B]])</f>
        <v>0</v>
      </c>
      <c r="JU206" s="196">
        <f>SUM(Tabelle2[[#This Row],[1Q23 B1]:[4Q23 B]])</f>
        <v>0</v>
      </c>
      <c r="JV206" s="196">
        <v>0</v>
      </c>
      <c r="JW206" s="196">
        <v>850</v>
      </c>
      <c r="JX206" s="196">
        <v>105000</v>
      </c>
      <c r="JY206" s="196">
        <v>210000</v>
      </c>
      <c r="JZ206" s="196">
        <v>255000</v>
      </c>
      <c r="KA206" s="196">
        <v>0</v>
      </c>
      <c r="KB206" s="196">
        <v>687.10750166666685</v>
      </c>
      <c r="KC206" s="196">
        <v>84877.98550000001</v>
      </c>
      <c r="KD206" s="196">
        <v>169755.97100000002</v>
      </c>
      <c r="KE206" s="196">
        <v>206132.25050000002</v>
      </c>
      <c r="KF206" s="196" t="str">
        <f>IF(SUM(Tabelle2[[#This Row],[2018 NF]:[2028 NF]],Tabelle2[[#This Row],[2023 B]])&gt;0,"yes","no")</f>
        <v>yes</v>
      </c>
      <c r="KG206" s="196" t="str">
        <f>IFERROR(INDEX(Tabelle2[[#Headers],[2005 NF]:[2034 NF]],MATCH(TRUE,INDEX(Tabelle2[[#This Row],[2005 NF]:[2034 NF]]&gt;1000,),0)),0)</f>
        <v>2024 NF</v>
      </c>
      <c r="KH206" s="196" t="str">
        <f>IFERROR(LOOKUP(2,1/(Tabelle2[[#This Row],[2005 NF]:[2035 NF]]&gt;1000),Tabelle2[[#Headers],[2005 NF]:[2035 NF]]),0)</f>
        <v>2030 NF</v>
      </c>
      <c r="KI206" s="196">
        <f>SUM(Tabelle2[[#This Row],[Jan 23 NF]:[Mar 23 NF]])</f>
        <v>0</v>
      </c>
      <c r="KJ206" s="196">
        <f>SUM(Tabelle2[[#This Row],[Jan-23B]:[Mar-23B]])</f>
        <v>0</v>
      </c>
      <c r="KK206" s="288">
        <v>0</v>
      </c>
      <c r="KL206" s="288">
        <v>0</v>
      </c>
      <c r="KM206" s="288">
        <v>0</v>
      </c>
      <c r="KN206" s="288">
        <v>0</v>
      </c>
      <c r="KO206" s="288">
        <v>0</v>
      </c>
      <c r="KP206" s="288">
        <v>0</v>
      </c>
      <c r="KQ206" s="288">
        <v>0</v>
      </c>
      <c r="KR206" s="288">
        <v>0</v>
      </c>
      <c r="KS206" s="288">
        <v>0</v>
      </c>
      <c r="KT206" s="288">
        <v>0</v>
      </c>
      <c r="KU206" s="288">
        <v>0</v>
      </c>
      <c r="KV206" s="288">
        <v>0</v>
      </c>
      <c r="KW206" s="52">
        <v>0</v>
      </c>
      <c r="KX206" s="52">
        <v>0</v>
      </c>
      <c r="KY206" s="52">
        <v>0</v>
      </c>
      <c r="KZ206" s="52">
        <v>0</v>
      </c>
      <c r="LA206" s="52" t="e">
        <f>$AV206*2.204623/#REF!*$AP206*Tabelle2[[#This Row],[May 23 NF]]</f>
        <v>#REF!</v>
      </c>
      <c r="LB206" s="52" t="e">
        <f>$AV206*2.204623/#REF!*$AP206*Tabelle2[[#This Row],[Jun 23 NF]]</f>
        <v>#REF!</v>
      </c>
      <c r="LC206" s="52" t="e">
        <f>$AV206*2.204623/#REF!*$AP206*Tabelle2[[#This Row],[Jul 23 NF]]</f>
        <v>#REF!</v>
      </c>
      <c r="LD206" s="52" t="e">
        <f>$AV206*2.204623/#REF!*$AP206*Tabelle2[[#This Row],[Aug 23 NF]]</f>
        <v>#REF!</v>
      </c>
      <c r="LE206" s="52" t="e">
        <f>$AV206*2.204623/#REF!*$AP206*Tabelle2[[#This Row],[Sep 23 NF]]</f>
        <v>#REF!</v>
      </c>
      <c r="LF206" s="52" t="e">
        <f>$AV206*2.204623/#REF!*$AP206*Tabelle2[[#This Row],[Oct 23 NF]]</f>
        <v>#REF!</v>
      </c>
      <c r="LG206" s="52" t="e">
        <f>$AV206*2.204623/#REF!*$AP206*Tabelle2[[#This Row],[Nov 23 NF]]</f>
        <v>#REF!</v>
      </c>
      <c r="LH206" s="52" t="e">
        <f>$AV206*2.204623/#REF!*$AP206*Tabelle2[[#This Row],[Dec 23 NF]]</f>
        <v>#REF!</v>
      </c>
      <c r="LI206" s="52" t="e">
        <f>$AV206*2.204623/#REF!*$AP206*Tabelle2[[#This Row],[Jan 24 NF]]</f>
        <v>#REF!</v>
      </c>
      <c r="LJ206" s="52" t="e">
        <f>$AV206*2.204623/#REF!*$AP206*Tabelle2[[#This Row],[Feb 24 NF]]</f>
        <v>#REF!</v>
      </c>
      <c r="LK206" s="52" t="e">
        <f>$AV206*2.204623/#REF!*$AP206*Tabelle2[[#This Row],[Mar 24 NF]]</f>
        <v>#REF!</v>
      </c>
      <c r="LL206" s="52" t="e">
        <f>$AV206*2.204623/#REF!*$AP206*Tabelle2[[#This Row],[Apr 24 NF]]</f>
        <v>#REF!</v>
      </c>
      <c r="LM206" s="52" t="e">
        <f>$AV206*2.204623/#REF!*$AP206*Tabelle2[[#This Row],[May 24 NF]]</f>
        <v>#REF!</v>
      </c>
      <c r="LN206" s="52" t="e">
        <f>$AV206*2.204623/#REF!*$AP206*Tabelle2[[#This Row],[Jun 24 NF]]</f>
        <v>#REF!</v>
      </c>
      <c r="LO206" s="52" t="e">
        <f>$AV206*2.204623/#REF!*$AP206*Tabelle2[[#This Row],[Jul 24 NF]]</f>
        <v>#REF!</v>
      </c>
      <c r="LP206" s="52" t="e">
        <f>$AV206*2.204623/#REF!*$AP206*Tabelle2[[#This Row],[Aug 24 NF]]</f>
        <v>#REF!</v>
      </c>
      <c r="LQ206" s="52" t="e">
        <f>$AV206*2.204623/#REF!*$AP206*Tabelle2[[#This Row],[Sep 24 NF]]</f>
        <v>#REF!</v>
      </c>
      <c r="LR206" s="52" t="e">
        <f>$AV206*2.204623/#REF!*$AP206*Tabelle2[[#This Row],[Oct 24 NF]]</f>
        <v>#REF!</v>
      </c>
      <c r="LS206" s="52" t="e">
        <f>$AV206*2.204623/#REF!*$AP206*Tabelle2[[#This Row],[Nov 24 NF]]</f>
        <v>#REF!</v>
      </c>
      <c r="LT206" s="52" t="e">
        <f>$AV206*2.204623/#REF!*$AP206*Tabelle2[[#This Row],[Dec 24 NF]]</f>
        <v>#REF!</v>
      </c>
      <c r="LU206" s="198">
        <f>SUM(Tabelle2[[#This Row],[Jan 22 EV]:[Mar 22 EV]])</f>
        <v>0</v>
      </c>
      <c r="LV206" s="198">
        <f>SUM(Tabelle2[[#This Row],[Apr 22 EV]:[Jun 22 EV]])</f>
        <v>0</v>
      </c>
      <c r="LW206" s="198">
        <f>SUM(Tabelle2[[#This Row],[Jul 22 EV]:[Sep 22 EV]])</f>
        <v>0</v>
      </c>
      <c r="LX206" s="198">
        <f>SUM(Tabelle2[[#This Row],[Oct 22 EV]:[Dec 22 EV]])</f>
        <v>0</v>
      </c>
      <c r="LY206" s="198">
        <f>SUM(Tabelle2[[#This Row],[Jan 23 EV]:[Mar 23 EV]])</f>
        <v>0</v>
      </c>
      <c r="LZ206" s="198" t="e">
        <f>SUM(Tabelle2[[#This Row],[Apr 23 EV]:[Jun 23 EV]])</f>
        <v>#REF!</v>
      </c>
      <c r="MA206" s="198" t="e">
        <f>SUM(Tabelle2[[#This Row],[Jul 23 EV]:[Sep 23 EV]])</f>
        <v>#REF!</v>
      </c>
      <c r="MB206" s="198" t="e">
        <f>SUM(Tabelle2[[#This Row],[Oct 23 EV]:[Dec 23 EV]])</f>
        <v>#REF!</v>
      </c>
      <c r="MC206" s="198" t="e">
        <f>SUM(Tabelle2[[#This Row],[Jan 24 EV]:[Mar 24 EV]])</f>
        <v>#REF!</v>
      </c>
      <c r="MD206" s="198" t="e">
        <f>SUM(Tabelle2[[#This Row],[Apr 24 EV]:[Jun 24 EV]])</f>
        <v>#REF!</v>
      </c>
      <c r="ME206" s="198" t="e">
        <f>SUM(Tabelle2[[#This Row],[Jul 24 EV]:[Sep 24 EV]])</f>
        <v>#REF!</v>
      </c>
      <c r="MF206" s="198" t="e">
        <f>SUM(Tabelle2[[#This Row],[Oct 24 EV]:[Dec 24 EV]])</f>
        <v>#REF!</v>
      </c>
      <c r="MG206" s="285"/>
      <c r="MH206" s="285"/>
      <c r="MI206" s="285"/>
      <c r="MJ206" s="285"/>
      <c r="MK206" s="285"/>
      <c r="ML206" s="285"/>
      <c r="MM206" s="285"/>
      <c r="MN206" s="285"/>
      <c r="MO206" s="285"/>
      <c r="MP206" s="288"/>
      <c r="MQ206" s="288" t="e">
        <f>$AS206*2.204623/#REF!*$AP206*HU206</f>
        <v>#REF!</v>
      </c>
      <c r="MR206" s="288" t="e">
        <f>$AT206*2.204623/#REF!*$AP206*HV206</f>
        <v>#REF!</v>
      </c>
      <c r="MS206" s="288"/>
      <c r="MT206" s="288">
        <v>0</v>
      </c>
      <c r="MU206" s="98">
        <v>0</v>
      </c>
      <c r="MV206" s="98">
        <f>SUM(Tabelle2[[#This Row],[Jan 22 EV]:[Dec 22 EV]])</f>
        <v>0</v>
      </c>
      <c r="MW206" s="98" t="e">
        <f>SUM(Tabelle2[[#This Row],[Jan 23 EV]:[Dec 23 EV]])</f>
        <v>#REF!</v>
      </c>
      <c r="MX206" s="288" t="e">
        <f>SUM(Tabelle2[[#This Row],[Jan 24 EV]:[Dec 24 EV]])</f>
        <v>#REF!</v>
      </c>
      <c r="MY206" s="288">
        <f t="shared" si="139"/>
        <v>103396.81870000002</v>
      </c>
      <c r="MZ206" s="288">
        <f t="shared" si="140"/>
        <v>206793.63740000004</v>
      </c>
      <c r="NA206" s="288">
        <f t="shared" si="141"/>
        <v>251106.55970000004</v>
      </c>
      <c r="NB206" s="288">
        <f t="shared" si="142"/>
        <v>251106.55970000004</v>
      </c>
      <c r="NC206" s="288"/>
      <c r="ND206" s="288"/>
      <c r="NE206" s="288"/>
      <c r="NF206" s="288"/>
      <c r="NG206" s="288"/>
      <c r="NH206" s="288"/>
      <c r="NI206" s="288"/>
      <c r="NJ206" s="288"/>
      <c r="NK206" s="288"/>
      <c r="NL206" s="288"/>
      <c r="NM206" s="288"/>
      <c r="NN206" s="288"/>
      <c r="NO206" s="198">
        <f t="shared" si="146"/>
        <v>0</v>
      </c>
      <c r="NP206" s="198">
        <f t="shared" si="147"/>
        <v>0</v>
      </c>
      <c r="NQ206" s="198">
        <f t="shared" si="148"/>
        <v>0</v>
      </c>
      <c r="NR206" s="198">
        <f t="shared" si="149"/>
        <v>0</v>
      </c>
      <c r="NS206" s="198">
        <f t="shared" si="150"/>
        <v>0</v>
      </c>
      <c r="NT206" s="198">
        <v>0</v>
      </c>
      <c r="NU206" s="198">
        <v>0</v>
      </c>
      <c r="NV206" s="198">
        <v>0</v>
      </c>
      <c r="NW206" s="198">
        <v>0</v>
      </c>
      <c r="NX206" s="198">
        <v>0</v>
      </c>
      <c r="NY206" s="198">
        <v>0</v>
      </c>
      <c r="NZ206" s="198">
        <v>0</v>
      </c>
      <c r="OA206" s="198">
        <v>0</v>
      </c>
      <c r="OB206" s="198">
        <v>0</v>
      </c>
      <c r="OC206" s="198">
        <v>0</v>
      </c>
      <c r="OD206" s="198">
        <v>0</v>
      </c>
      <c r="OE206" s="198">
        <v>0</v>
      </c>
      <c r="OF206" s="288">
        <f>SUM(Tabelle2[[#This Row],[Jan 23 B EV]:[Mar 23 B EV]])</f>
        <v>0</v>
      </c>
      <c r="OG206" s="288">
        <f>SUM(Tabelle2[[#This Row],[Apr 23 B EV]:[Jun 23 B EV]])</f>
        <v>0</v>
      </c>
      <c r="OH206" s="288">
        <f>SUM(Tabelle2[[#This Row],[Jul 23 B EV]:[Sep 23 B EV]])</f>
        <v>0</v>
      </c>
      <c r="OI206" s="288">
        <f>SUM(Tabelle2[[#This Row],[Oct 23 B EV]:[Dec 23 B EV]])</f>
        <v>0</v>
      </c>
      <c r="OJ206" s="288">
        <f>SUM(Tabelle2[[#This Row],[Jan 23 B EV]:[Dec 23 B EV]])</f>
        <v>0</v>
      </c>
      <c r="OK206" s="285"/>
      <c r="OL206" s="285"/>
      <c r="OM206" s="301"/>
      <c r="ON206" s="301"/>
      <c r="OO206" s="301"/>
      <c r="OP206" s="301"/>
      <c r="OQ206" s="285"/>
      <c r="OR206" s="285"/>
      <c r="OS206" s="285"/>
      <c r="OT206" s="285"/>
      <c r="OU206" s="285"/>
      <c r="OV206" s="285"/>
      <c r="OW206" s="285"/>
      <c r="OX206" s="198" t="s">
        <v>1229</v>
      </c>
      <c r="OY206" s="198" t="s">
        <v>1229</v>
      </c>
      <c r="OZ206" s="198" t="s">
        <v>1229</v>
      </c>
      <c r="PA206" s="198" t="s">
        <v>1229</v>
      </c>
      <c r="PB206" s="353" t="s">
        <v>1229</v>
      </c>
      <c r="PC206" s="130" t="s">
        <v>57</v>
      </c>
      <c r="PD206" s="53" t="s">
        <v>233</v>
      </c>
      <c r="PE206" s="53" t="s">
        <v>171</v>
      </c>
      <c r="PF206" s="53" t="s">
        <v>281</v>
      </c>
      <c r="PG206" s="53">
        <v>0</v>
      </c>
      <c r="PH206" s="53">
        <v>450</v>
      </c>
      <c r="PI206" s="53">
        <v>2</v>
      </c>
      <c r="PJ206" s="53" t="s">
        <v>1462</v>
      </c>
      <c r="PK206" s="53">
        <v>450</v>
      </c>
      <c r="PL206" s="53">
        <v>0</v>
      </c>
      <c r="PM206" s="331"/>
      <c r="PN206" s="53" t="s">
        <v>51</v>
      </c>
      <c r="PO206" s="53" t="s">
        <v>43</v>
      </c>
      <c r="PP206" s="290"/>
      <c r="PQ206" s="290"/>
      <c r="PR206" s="237"/>
      <c r="PS206" s="304"/>
      <c r="PT206" s="237"/>
      <c r="PU206" s="306"/>
      <c r="PV206" s="200">
        <v>2409.6198859254014</v>
      </c>
      <c r="PW206" s="200">
        <v>3158.1288201773905</v>
      </c>
      <c r="PX206" s="200" t="e">
        <f>IF($PI206=1,SUMIF(#REF!,$PF206,#REF!),SUMIF(#REF!,$PJ206,#REF!))</f>
        <v>#REF!</v>
      </c>
      <c r="PY206" s="200" t="e">
        <f>IF($PI206=1,SUMIF(#REF!,$PF206,#REF!),SUMIF(#REF!,$PJ206,#REF!))</f>
        <v>#REF!</v>
      </c>
      <c r="PZ206" s="200" t="e">
        <f>IF($PI206=1,SUMIF(#REF!,$PF206,#REF!),SUMIF(#REF!,$PJ206,#REF!))</f>
        <v>#REF!</v>
      </c>
      <c r="QA206" s="200" t="e">
        <f>IF($PI206=1,SUMIF(#REF!,$PF206,#REF!),SUMIF(#REF!,$PJ206,#REF!))</f>
        <v>#REF!</v>
      </c>
      <c r="QB206" s="200" t="e">
        <f>IF($PI206=1,SUMIF(#REF!,$PF206,#REF!),SUMIF(#REF!,$PJ206,#REF!))</f>
        <v>#REF!</v>
      </c>
      <c r="QC206" s="200" t="e">
        <f>IF($PI206=1,SUMIF(#REF!,$PF206,#REF!),SUMIF(#REF!,$PJ206,#REF!))</f>
        <v>#REF!</v>
      </c>
      <c r="QD206" s="291">
        <f t="shared" si="143"/>
        <v>0</v>
      </c>
      <c r="QE206" s="57">
        <f t="shared" si="144"/>
        <v>0</v>
      </c>
      <c r="QF206" s="57">
        <f t="shared" si="138"/>
        <v>0</v>
      </c>
      <c r="QG206" s="57">
        <f t="shared" si="145"/>
        <v>0</v>
      </c>
      <c r="QH206" s="57">
        <f t="shared" si="173"/>
        <v>6.6330000000000009</v>
      </c>
      <c r="QI206" s="57">
        <f t="shared" si="174"/>
        <v>42.150797118540424</v>
      </c>
      <c r="QJ206" s="57">
        <f>IF(Tabelle2[[#This Row],[Index and Premium Usage]]=1,($AW206*(1+$AZ206))*(PW206*(1+$PG206)+$PH206)/1000,($AW206*(1+$AZ206))*(PW206*(1+$PG206)+$PK206)/1000)</f>
        <v>53.183818809414738</v>
      </c>
      <c r="QK206" s="57" t="e">
        <f>IF($PI206=1,($AW206*(1+$AY206))*(PX206*(1+$PG206)+$PH206)/1000,($AW206*(1+$AZ206))*(PX206*(1+$PG206)+$PK206+Tabelle2[[#This Row],[Premium VW 2023]])/1000)</f>
        <v>#REF!</v>
      </c>
      <c r="QL206" s="57" t="e">
        <f t="shared" si="133"/>
        <v>#REF!</v>
      </c>
      <c r="QM206" s="57" t="e">
        <f t="shared" si="134"/>
        <v>#REF!</v>
      </c>
      <c r="QN206" s="57" t="e">
        <f t="shared" si="135"/>
        <v>#REF!</v>
      </c>
      <c r="QO206" s="57" t="e">
        <f t="shared" si="136"/>
        <v>#REF!</v>
      </c>
      <c r="QP206" s="57" t="e">
        <f t="shared" si="137"/>
        <v>#REF!</v>
      </c>
    </row>
    <row r="207" spans="1:458" ht="15" customHeight="1">
      <c r="A207" s="94" t="s">
        <v>967</v>
      </c>
      <c r="B207" s="94" t="s">
        <v>87</v>
      </c>
      <c r="C207" s="94" t="s">
        <v>1553</v>
      </c>
      <c r="D207" s="94" t="s">
        <v>108</v>
      </c>
      <c r="E207" s="172" t="s">
        <v>304</v>
      </c>
      <c r="F207" s="80" t="s">
        <v>304</v>
      </c>
      <c r="G207" s="80" t="s">
        <v>304</v>
      </c>
      <c r="H207" s="2" t="s">
        <v>216</v>
      </c>
      <c r="I207" s="188" t="s">
        <v>216</v>
      </c>
      <c r="J207" s="80" t="s">
        <v>33</v>
      </c>
      <c r="K207" s="80" t="s">
        <v>245</v>
      </c>
      <c r="L207" s="80" t="s">
        <v>234</v>
      </c>
      <c r="M207" s="94" t="s">
        <v>969</v>
      </c>
      <c r="N207" s="1" t="s">
        <v>970</v>
      </c>
      <c r="O207" s="1" t="s">
        <v>970</v>
      </c>
      <c r="P207" s="87" t="s">
        <v>79</v>
      </c>
      <c r="Q207" s="94" t="s">
        <v>91</v>
      </c>
      <c r="R207" s="80">
        <v>1.5</v>
      </c>
      <c r="S207" s="80"/>
      <c r="T207" s="94" t="s">
        <v>1282</v>
      </c>
      <c r="U207" s="94" t="s">
        <v>971</v>
      </c>
      <c r="V207" s="80"/>
      <c r="W207" s="80"/>
      <c r="X207" s="94"/>
      <c r="Y207" s="94" t="s">
        <v>67</v>
      </c>
      <c r="Z207" s="80" t="s">
        <v>259</v>
      </c>
      <c r="AA207" s="81"/>
      <c r="AB207" s="81"/>
      <c r="AC207" s="81"/>
      <c r="AD207" s="80"/>
      <c r="AE207" s="80"/>
      <c r="AF207" s="94" t="s">
        <v>122</v>
      </c>
      <c r="AG207" s="2" t="s">
        <v>105</v>
      </c>
      <c r="AH207" s="2" t="s">
        <v>106</v>
      </c>
      <c r="AI207" s="2" t="s">
        <v>109</v>
      </c>
      <c r="AJ207" s="80" t="s">
        <v>120</v>
      </c>
      <c r="AK207" s="88">
        <v>42705</v>
      </c>
      <c r="AL207" s="89">
        <v>43466</v>
      </c>
      <c r="AM207" s="90" t="s">
        <v>968</v>
      </c>
      <c r="AN207" s="82"/>
      <c r="AO207" s="83"/>
      <c r="AP207" s="24">
        <v>1</v>
      </c>
      <c r="AQ207" s="5">
        <v>10.3</v>
      </c>
      <c r="AR207" s="38">
        <v>10.3</v>
      </c>
      <c r="AS207" s="38">
        <v>10.3</v>
      </c>
      <c r="AT207" s="38">
        <v>10.3</v>
      </c>
      <c r="AU207" s="38">
        <v>10.3</v>
      </c>
      <c r="AV207" s="38">
        <v>10.3</v>
      </c>
      <c r="AW207" s="33">
        <v>10.3</v>
      </c>
      <c r="AX207" s="193"/>
      <c r="AY207" s="36">
        <v>0.1648</v>
      </c>
      <c r="AZ207" s="36">
        <v>0.1648</v>
      </c>
      <c r="BA207" s="97">
        <v>0</v>
      </c>
      <c r="BB207" s="97">
        <v>0</v>
      </c>
      <c r="BC207" s="97">
        <v>0</v>
      </c>
      <c r="BD207" s="97">
        <v>0</v>
      </c>
      <c r="BE207" s="133">
        <v>0</v>
      </c>
      <c r="BF207" s="133">
        <v>0</v>
      </c>
      <c r="BG207" s="133">
        <v>0</v>
      </c>
      <c r="BH207" s="133">
        <v>0</v>
      </c>
      <c r="BI207" s="133">
        <v>0</v>
      </c>
      <c r="BJ207" s="133">
        <v>0</v>
      </c>
      <c r="BK207" s="133">
        <v>0</v>
      </c>
      <c r="BL207" s="133">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5">
        <f>SUM(Tabelle2[[#This Row],[Jan 22 CF]:[Mar 22 CF]])</f>
        <v>0</v>
      </c>
      <c r="CL207" s="95">
        <f>SUM(Tabelle2[[#This Row],[Apr 22 CF]:[Jun 22 CF]])</f>
        <v>0</v>
      </c>
      <c r="CM207" s="95">
        <f>SUM(Tabelle2[[#This Row],[Jul 22 CF]:[Sep 22 CF]])</f>
        <v>0</v>
      </c>
      <c r="CN207" s="95">
        <f>SUM(Tabelle2[[#This Row],[Oct 22 CF]:[Dec 22 CF]])</f>
        <v>0</v>
      </c>
      <c r="CO207" s="95">
        <f>SUM(Tabelle2[[#This Row],[Jan 23 CF]:[Mar 23 CF]])</f>
        <v>0</v>
      </c>
      <c r="CP207" s="95">
        <f>SUM(Tabelle2[[#This Row],[Apr 23 CF]:[Jun 23 CF]])</f>
        <v>0</v>
      </c>
      <c r="CQ207" s="95">
        <f>SUM(Tabelle2[[#This Row],[Jul 23 CF]:[Sep 23 CF]])</f>
        <v>0</v>
      </c>
      <c r="CR207" s="95">
        <f>SUM(Tabelle2[[#This Row],[Oct 23 CF]:[Dec 23 CF]])</f>
        <v>0</v>
      </c>
      <c r="CS207" s="95">
        <f>SUM(Tabelle2[[#This Row],[Jan 24 CF]:[Mar 24 CF]])</f>
        <v>0</v>
      </c>
      <c r="CT207" s="95">
        <f>SUM(Tabelle2[[#This Row],[Apr 24 CF]:[Jun 24 CF]])</f>
        <v>0</v>
      </c>
      <c r="CU207" s="95">
        <f>SUM(Tabelle2[[#This Row],[Jul 24 CF]:[Sep 24 CF]])</f>
        <v>0</v>
      </c>
      <c r="CV207" s="95">
        <f>SUM(Tabelle2[[#This Row],[Oct 24 CF]:[Dec 24 CF]])</f>
        <v>0</v>
      </c>
      <c r="CW207" s="98">
        <v>0</v>
      </c>
      <c r="CX207" s="275">
        <v>0</v>
      </c>
      <c r="CY207" s="98">
        <v>0</v>
      </c>
      <c r="CZ207" s="52">
        <v>0</v>
      </c>
      <c r="DA207" s="52">
        <f>SUM(Tabelle2[[#This Row],[Jan 22 CF]:[Dec 22 CF]])</f>
        <v>0</v>
      </c>
      <c r="DB207" s="98">
        <f>SUM(Tabelle2[[#This Row],[Jan 23 CF]:[Dec 23 CF]])</f>
        <v>0</v>
      </c>
      <c r="DC207" s="98">
        <f>SUM(Tabelle2[[#This Row],[Jan 24 CF]:[Dec 24 CF]])</f>
        <v>0</v>
      </c>
      <c r="DD207" s="98">
        <v>0</v>
      </c>
      <c r="DE207" s="98">
        <v>0</v>
      </c>
      <c r="DF207" s="98">
        <v>0</v>
      </c>
      <c r="DG207" s="98">
        <v>0</v>
      </c>
      <c r="DH207" s="98">
        <v>0</v>
      </c>
      <c r="DI207" s="98">
        <v>0</v>
      </c>
      <c r="DJ207" s="98">
        <v>0</v>
      </c>
      <c r="DK207" s="98">
        <v>0</v>
      </c>
      <c r="DL207" s="98">
        <v>0</v>
      </c>
      <c r="DM207" s="98">
        <v>0</v>
      </c>
      <c r="DN207" s="95"/>
      <c r="DO207" s="95"/>
      <c r="DP207" s="226">
        <v>0.95</v>
      </c>
      <c r="DQ207" s="226">
        <v>0.92500000000000004</v>
      </c>
      <c r="DR207" s="226">
        <v>0.8</v>
      </c>
      <c r="DS207" s="226">
        <v>0.85</v>
      </c>
      <c r="DT207" s="226">
        <v>0.9</v>
      </c>
      <c r="DU207" s="226">
        <v>0.9</v>
      </c>
      <c r="DV207" s="226">
        <v>0.9</v>
      </c>
      <c r="DW207" s="226">
        <v>0.9</v>
      </c>
      <c r="DX207" s="226">
        <v>0.9</v>
      </c>
      <c r="DY207" s="226">
        <v>0.9</v>
      </c>
      <c r="DZ207" s="226">
        <v>0.9</v>
      </c>
      <c r="EA207" s="226">
        <v>0.88</v>
      </c>
      <c r="EB207" s="226">
        <v>0.9</v>
      </c>
      <c r="EC207" s="226">
        <v>0.93</v>
      </c>
      <c r="ED207" s="226">
        <v>0.93</v>
      </c>
      <c r="EE207" s="226">
        <v>0.9</v>
      </c>
      <c r="EF207" s="316">
        <v>0.9</v>
      </c>
      <c r="EG207" s="316">
        <v>0.9</v>
      </c>
      <c r="EH207" s="316">
        <v>0.9</v>
      </c>
      <c r="EI207" s="226">
        <v>0.95</v>
      </c>
      <c r="EJ207" s="226">
        <v>0.95</v>
      </c>
      <c r="EK207" s="226">
        <v>0.95</v>
      </c>
      <c r="EL207" s="226">
        <v>0.97499999999999998</v>
      </c>
      <c r="EM207" s="226">
        <v>0.95</v>
      </c>
      <c r="EN207" s="226">
        <v>0.9</v>
      </c>
      <c r="EO207" s="226">
        <v>0.9</v>
      </c>
      <c r="EP207" s="226">
        <v>0.9</v>
      </c>
      <c r="EQ207" s="226">
        <v>0.9</v>
      </c>
      <c r="ER207" s="226">
        <v>0.9</v>
      </c>
      <c r="ES207" s="226">
        <v>0.9</v>
      </c>
      <c r="ET207" s="226">
        <v>0.9</v>
      </c>
      <c r="EU207" s="226">
        <v>0.9</v>
      </c>
      <c r="EV207" s="226">
        <v>0.9</v>
      </c>
      <c r="EW207" s="226">
        <v>0.9</v>
      </c>
      <c r="EX207" s="226">
        <v>0.9</v>
      </c>
      <c r="EY207" s="226">
        <v>0.9</v>
      </c>
      <c r="EZ207" s="316">
        <v>0.9</v>
      </c>
      <c r="FA207" s="226">
        <v>0.9</v>
      </c>
      <c r="FB207" s="226">
        <v>0.85</v>
      </c>
      <c r="FC207" s="226">
        <v>0.85</v>
      </c>
      <c r="FD207" s="226">
        <v>0.85</v>
      </c>
      <c r="FE207" s="226">
        <v>0.85</v>
      </c>
      <c r="FF207" s="226">
        <v>0.85</v>
      </c>
      <c r="FG207" s="226">
        <v>0.85</v>
      </c>
      <c r="FH207" s="226">
        <v>0.85</v>
      </c>
      <c r="FI207" s="226">
        <v>0.85</v>
      </c>
      <c r="FJ207" s="226">
        <v>0.85</v>
      </c>
      <c r="FK207" s="226">
        <v>0.85</v>
      </c>
      <c r="FL207" s="226">
        <v>0.85</v>
      </c>
      <c r="FM207" s="195">
        <f t="shared" si="158"/>
        <v>0</v>
      </c>
      <c r="FN207" s="195">
        <f t="shared" si="159"/>
        <v>0</v>
      </c>
      <c r="FO207" s="195">
        <f t="shared" si="160"/>
        <v>0</v>
      </c>
      <c r="FP207" s="195">
        <f t="shared" si="161"/>
        <v>0</v>
      </c>
      <c r="FQ207" s="195">
        <f t="shared" si="162"/>
        <v>0</v>
      </c>
      <c r="FR207" s="195">
        <f t="shared" si="163"/>
        <v>0</v>
      </c>
      <c r="FS207" s="195">
        <f t="shared" si="164"/>
        <v>0</v>
      </c>
      <c r="FT207" s="95">
        <f t="shared" si="165"/>
        <v>0</v>
      </c>
      <c r="FU207" s="95">
        <f t="shared" si="166"/>
        <v>0</v>
      </c>
      <c r="FV207" s="95">
        <f t="shared" si="167"/>
        <v>0</v>
      </c>
      <c r="FW207" s="95">
        <f t="shared" si="168"/>
        <v>0</v>
      </c>
      <c r="FX207" s="95">
        <f t="shared" si="169"/>
        <v>0</v>
      </c>
      <c r="FY207" s="95">
        <f t="shared" si="170"/>
        <v>0</v>
      </c>
      <c r="FZ207" s="95">
        <f t="shared" si="171"/>
        <v>0</v>
      </c>
      <c r="GA207" s="95">
        <f t="shared" si="151"/>
        <v>0</v>
      </c>
      <c r="GB207" s="95">
        <f t="shared" si="152"/>
        <v>0</v>
      </c>
      <c r="GC207" s="95">
        <f t="shared" si="153"/>
        <v>0</v>
      </c>
      <c r="GD207" s="95">
        <f t="shared" si="154"/>
        <v>0</v>
      </c>
      <c r="GE207" s="95">
        <f t="shared" si="155"/>
        <v>0</v>
      </c>
      <c r="GF207" s="95">
        <f t="shared" si="156"/>
        <v>0</v>
      </c>
      <c r="GG207" s="95">
        <f t="shared" si="157"/>
        <v>0</v>
      </c>
      <c r="GH207" s="95">
        <f t="shared" si="172"/>
        <v>0</v>
      </c>
      <c r="GI207" s="95">
        <f>BW207*Tabelle2[[#This Row],[Nov 2023 AF]]</f>
        <v>0</v>
      </c>
      <c r="GJ207" s="95">
        <f>BX207*Tabelle2[[#This Row],[Dec 2023 AF]]</f>
        <v>0</v>
      </c>
      <c r="GK207" s="95">
        <f>BY207*Tabelle2[[#This Row],[Jan 2024 AF]]</f>
        <v>0</v>
      </c>
      <c r="GL207" s="95">
        <f>BZ207*Tabelle2[[#This Row],[Feb 2024 AF]]</f>
        <v>0</v>
      </c>
      <c r="GM207" s="95">
        <f>CA207*Tabelle2[[#This Row],[Mar 2024 AF]]</f>
        <v>0</v>
      </c>
      <c r="GN207" s="95">
        <f>CB207*Tabelle2[[#This Row],[Apr 2024 AF]]</f>
        <v>0</v>
      </c>
      <c r="GO207" s="95">
        <f>CC207*Tabelle2[[#This Row],[May 2024 AF]]</f>
        <v>0</v>
      </c>
      <c r="GP207" s="95">
        <f>CD207*Tabelle2[[#This Row],[Jun 2024 AF]]</f>
        <v>0</v>
      </c>
      <c r="GQ207" s="95">
        <f>CE207*Tabelle2[[#This Row],[Jul 2024 AF]]</f>
        <v>0</v>
      </c>
      <c r="GR207" s="95">
        <f>CF207*Tabelle2[[#This Row],[Aug 2024 AF]]</f>
        <v>0</v>
      </c>
      <c r="GS207" s="95">
        <f>CG207*Tabelle2[[#This Row],[Sep 2024 AF]]</f>
        <v>0</v>
      </c>
      <c r="GT207" s="95">
        <f>CH207*Tabelle2[[#This Row],[Oct 2024 AF]]</f>
        <v>0</v>
      </c>
      <c r="GU207" s="95">
        <f>CI207*Tabelle2[[#This Row],[Nov 2024 AF]]</f>
        <v>0</v>
      </c>
      <c r="GV207" s="95">
        <f>CJ207*Tabelle2[[#This Row],[Dec 2024 AF]]</f>
        <v>0</v>
      </c>
      <c r="GW207" s="95">
        <f>SUM(Tabelle2[[#This Row],[Jan 22 NF]:[Mar 22 NF]])</f>
        <v>0</v>
      </c>
      <c r="GX207" s="95">
        <f>SUM(Tabelle2[[#This Row],[Apr 22 NF]:[Jun 22 NF]])</f>
        <v>0</v>
      </c>
      <c r="GY207" s="95">
        <f>SUM(Tabelle2[[#This Row],[Jul 22 NF]:[Sep 22 NF]])</f>
        <v>0</v>
      </c>
      <c r="GZ207" s="95">
        <f>SUM(Tabelle2[[#This Row],[Oct 22 NF]:[Dec 22 NF]])</f>
        <v>0</v>
      </c>
      <c r="HA207" s="98">
        <f>SUM(Tabelle2[[#This Row],[Jan 23 NF]:[Mar 23 NF]])</f>
        <v>0</v>
      </c>
      <c r="HB207" s="98">
        <f>SUM(Tabelle2[[#This Row],[Apr 23 NF]:[Jun 23 NF]])</f>
        <v>0</v>
      </c>
      <c r="HC207" s="98">
        <f>SUM(Tabelle2[[#This Row],[Jul 23 NF]:[Sep 23 NF]])</f>
        <v>0</v>
      </c>
      <c r="HD207" s="98">
        <f>SUM(Tabelle2[[#This Row],[Oct 23 NF]:[Dec 23 NF]])</f>
        <v>0</v>
      </c>
      <c r="HE207" s="95">
        <f>SUM(Tabelle2[[#This Row],[Jan 24 NF]:[Mar 24 NF]])</f>
        <v>0</v>
      </c>
      <c r="HF207" s="98">
        <f>SUM(Tabelle2[[#This Row],[Apr 24 NF]:[Jun 24 NF]])</f>
        <v>0</v>
      </c>
      <c r="HG207" s="98">
        <f>SUM(Tabelle2[[#This Row],[Jul 24 NF]:[Sep 24 NF]])</f>
        <v>0</v>
      </c>
      <c r="HH207" s="98">
        <f>SUM(Tabelle2[[#This Row],[Oct 24 NF]:[Dec 24 NF]])</f>
        <v>0</v>
      </c>
      <c r="HI207" s="95">
        <v>0</v>
      </c>
      <c r="HJ207" s="95">
        <v>0</v>
      </c>
      <c r="HK207" s="95">
        <v>0</v>
      </c>
      <c r="HL207" s="95">
        <v>0</v>
      </c>
      <c r="HM207" s="95">
        <v>0</v>
      </c>
      <c r="HN207" s="95">
        <v>0</v>
      </c>
      <c r="HO207" s="95">
        <v>0</v>
      </c>
      <c r="HP207" s="95">
        <v>0</v>
      </c>
      <c r="HQ207" s="95">
        <v>0</v>
      </c>
      <c r="HR207" s="95">
        <f>SUM(FB207:FB207)</f>
        <v>0.85</v>
      </c>
      <c r="HS207" s="95">
        <v>0</v>
      </c>
      <c r="HT207" s="95">
        <v>0</v>
      </c>
      <c r="HU207" s="95">
        <v>0</v>
      </c>
      <c r="HV207" s="98">
        <v>0</v>
      </c>
      <c r="HW207" s="98">
        <v>0</v>
      </c>
      <c r="HX207" s="98">
        <v>0</v>
      </c>
      <c r="HY207" s="98">
        <v>0</v>
      </c>
      <c r="HZ207" s="98">
        <f>SUM(Tabelle2[[#This Row],[Jan 22 NF]:[Dec 22 NF]])</f>
        <v>0</v>
      </c>
      <c r="IA207" s="98">
        <f>SUM(Tabelle2[[#This Row],[Jan 23 NF]:[Dec 23 NF]])</f>
        <v>0</v>
      </c>
      <c r="IB207" s="98">
        <f>SUM(Tabelle2[[#This Row],[Jan 24 NF]:[Dec 24 NF]])</f>
        <v>0</v>
      </c>
      <c r="IC207" s="98">
        <f>IFERROR(Tabelle2[[#This Row],[2025 CF]]*Tabelle2[[#This Row],[2025 AF]],0)</f>
        <v>0</v>
      </c>
      <c r="ID207" s="98">
        <f>IFERROR(Tabelle2[[#This Row],[2026 CF]]*Tabelle2[[#This Row],[2026 AF]],0)</f>
        <v>0</v>
      </c>
      <c r="IE207" s="98">
        <f>IFERROR(Tabelle2[[#This Row],[2027 CF]]*Tabelle2[[#This Row],[2027 AF]],0)</f>
        <v>0</v>
      </c>
      <c r="IF207" s="98">
        <f>IFERROR(Tabelle2[[#This Row],[2028 CF]]*Tabelle2[[#This Row],[2028 AF]],0)</f>
        <v>0</v>
      </c>
      <c r="IG207" s="98">
        <f>IFERROR(Tabelle2[[#This Row],[2029 CF]]*Tabelle2[[#This Row],[2029 AF]],0)</f>
        <v>0</v>
      </c>
      <c r="IH207" s="98">
        <f>IFERROR(Tabelle2[[#This Row],[2030 CF]]*Tabelle2[[#This Row],[2030 AF]],0)</f>
        <v>0</v>
      </c>
      <c r="II207" s="98">
        <f>IFERROR(Tabelle2[[#This Row],[2031 CF]]*Tabelle2[[#This Row],[2031 AF]],0)</f>
        <v>0</v>
      </c>
      <c r="IJ207" s="98">
        <f>IFERROR(Tabelle2[[#This Row],[2032 CF]]*Tabelle2[[#This Row],[2032 AF]],0)</f>
        <v>0</v>
      </c>
      <c r="IK207" s="98">
        <f>IFERROR(Tabelle2[[#This Row],[2033 CF]]*Tabelle2[[#This Row],[2033 AF]],0)</f>
        <v>0</v>
      </c>
      <c r="IL207" s="98">
        <f>IFERROR(Tabelle2[[#This Row],[2034 CF]]*Tabelle2[[#This Row],[2034 AF]],0)</f>
        <v>0</v>
      </c>
      <c r="IM207" s="98">
        <f>IFERROR(Tabelle2[[#This Row],[2035 CF]]*Tabelle2[[#This Row],[2035 AF]],0)</f>
        <v>0</v>
      </c>
      <c r="IN207" s="51">
        <v>0</v>
      </c>
      <c r="IO207" s="51">
        <v>0</v>
      </c>
      <c r="IP207" s="51">
        <v>0</v>
      </c>
      <c r="IQ207" s="51">
        <v>0</v>
      </c>
      <c r="IR207" s="51">
        <v>0</v>
      </c>
      <c r="IS207" s="51">
        <v>0</v>
      </c>
      <c r="IT207" s="51">
        <v>0</v>
      </c>
      <c r="IU207" s="51">
        <v>0</v>
      </c>
      <c r="IV207" s="51">
        <v>0</v>
      </c>
      <c r="IW207" s="51">
        <v>0</v>
      </c>
      <c r="IX207" s="51">
        <v>0</v>
      </c>
      <c r="IY207" s="51">
        <v>0</v>
      </c>
      <c r="IZ207" s="199">
        <v>0</v>
      </c>
      <c r="JA207" s="199">
        <v>0</v>
      </c>
      <c r="JB207" s="199">
        <v>0</v>
      </c>
      <c r="JC207" s="199">
        <v>0</v>
      </c>
      <c r="JD207" s="199">
        <v>0</v>
      </c>
      <c r="JE207" s="196">
        <v>0</v>
      </c>
      <c r="JF207" s="196">
        <v>0</v>
      </c>
      <c r="JG207" s="196">
        <v>0</v>
      </c>
      <c r="JH207" s="196">
        <v>0</v>
      </c>
      <c r="JI207" s="196">
        <v>0</v>
      </c>
      <c r="JJ207" s="196">
        <v>0</v>
      </c>
      <c r="JK207" s="196">
        <v>0</v>
      </c>
      <c r="JL207" s="196">
        <v>0</v>
      </c>
      <c r="JM207" s="196">
        <v>0</v>
      </c>
      <c r="JN207" s="196">
        <v>0</v>
      </c>
      <c r="JO207" s="196">
        <v>0</v>
      </c>
      <c r="JP207" s="196">
        <v>0</v>
      </c>
      <c r="JQ207" s="196">
        <f>SUM(Tabelle2[[#This Row],[Jan-23B]:[Mar-23B]])</f>
        <v>0</v>
      </c>
      <c r="JR207" s="196">
        <f>SUM(Tabelle2[[#This Row],[Apr-23B]:[Jun-23B]])</f>
        <v>0</v>
      </c>
      <c r="JS207" s="196">
        <f>SUM(Tabelle2[[#This Row],[Jul-23B]:[Sep-23B]])</f>
        <v>0</v>
      </c>
      <c r="JT207" s="196">
        <f>SUM(Tabelle2[[#This Row],[Oct-23B]:[Dec-23B]])</f>
        <v>0</v>
      </c>
      <c r="JU207" s="196">
        <f>SUM(Tabelle2[[#This Row],[1Q23 B1]:[4Q23 B]])</f>
        <v>0</v>
      </c>
      <c r="JV207" s="196">
        <v>0</v>
      </c>
      <c r="JW207" s="196">
        <v>0</v>
      </c>
      <c r="JX207" s="196">
        <v>0</v>
      </c>
      <c r="JY207" s="196">
        <v>0</v>
      </c>
      <c r="JZ207" s="196">
        <v>0</v>
      </c>
      <c r="KA207" s="196">
        <v>0</v>
      </c>
      <c r="KB207" s="196">
        <v>0</v>
      </c>
      <c r="KC207" s="196">
        <v>0</v>
      </c>
      <c r="KD207" s="196">
        <v>0</v>
      </c>
      <c r="KE207" s="196">
        <v>0</v>
      </c>
      <c r="KF207" s="196" t="str">
        <f>IF(SUM(Tabelle2[[#This Row],[2018 NF]:[2028 NF]],Tabelle2[[#This Row],[2023 B]])&gt;0,"yes","no")</f>
        <v>no</v>
      </c>
      <c r="KG207" s="196">
        <f>IFERROR(INDEX(Tabelle2[[#Headers],[2005 NF]:[2034 NF]],MATCH(TRUE,INDEX(Tabelle2[[#This Row],[2005 NF]:[2034 NF]]&gt;1000,),0)),0)</f>
        <v>0</v>
      </c>
      <c r="KH207" s="196">
        <f>IFERROR(LOOKUP(2,1/(Tabelle2[[#This Row],[2005 NF]:[2035 NF]]&gt;1000),Tabelle2[[#Headers],[2005 NF]:[2035 NF]]),0)</f>
        <v>0</v>
      </c>
      <c r="KI207" s="196">
        <f>SUM(Tabelle2[[#This Row],[Jan 23 NF]:[Mar 23 NF]])</f>
        <v>0</v>
      </c>
      <c r="KJ207" s="196">
        <f>SUM(Tabelle2[[#This Row],[Jan-23B]:[Mar-23B]])</f>
        <v>0</v>
      </c>
      <c r="KK207" s="52">
        <v>0</v>
      </c>
      <c r="KL207" s="52">
        <v>0</v>
      </c>
      <c r="KM207" s="52">
        <v>0</v>
      </c>
      <c r="KN207" s="52">
        <v>0</v>
      </c>
      <c r="KO207" s="52">
        <v>0</v>
      </c>
      <c r="KP207" s="52">
        <v>0</v>
      </c>
      <c r="KQ207" s="52">
        <v>0</v>
      </c>
      <c r="KR207" s="52">
        <v>0</v>
      </c>
      <c r="KS207" s="52">
        <v>0</v>
      </c>
      <c r="KT207" s="52">
        <v>0</v>
      </c>
      <c r="KU207" s="52">
        <v>0</v>
      </c>
      <c r="KV207" s="52">
        <v>0</v>
      </c>
      <c r="KW207" s="52">
        <v>0</v>
      </c>
      <c r="KX207" s="52">
        <v>0</v>
      </c>
      <c r="KY207" s="52">
        <v>0</v>
      </c>
      <c r="KZ207" s="52">
        <v>0</v>
      </c>
      <c r="LA207" s="52" t="e">
        <f>$AV207*2.204623/#REF!*$AP207*Tabelle2[[#This Row],[May 23 NF]]</f>
        <v>#REF!</v>
      </c>
      <c r="LB207" s="52" t="e">
        <f>$AV207*2.204623/#REF!*$AP207*Tabelle2[[#This Row],[Jun 23 NF]]</f>
        <v>#REF!</v>
      </c>
      <c r="LC207" s="52" t="e">
        <f>$AV207*2.204623/#REF!*$AP207*Tabelle2[[#This Row],[Jul 23 NF]]</f>
        <v>#REF!</v>
      </c>
      <c r="LD207" s="52" t="e">
        <f>$AV207*2.204623/#REF!*$AP207*Tabelle2[[#This Row],[Aug 23 NF]]</f>
        <v>#REF!</v>
      </c>
      <c r="LE207" s="52" t="e">
        <f>$AV207*2.204623/#REF!*$AP207*Tabelle2[[#This Row],[Sep 23 NF]]</f>
        <v>#REF!</v>
      </c>
      <c r="LF207" s="52" t="e">
        <f>$AV207*2.204623/#REF!*$AP207*Tabelle2[[#This Row],[Oct 23 NF]]</f>
        <v>#REF!</v>
      </c>
      <c r="LG207" s="52" t="e">
        <f>$AV207*2.204623/#REF!*$AP207*Tabelle2[[#This Row],[Nov 23 NF]]</f>
        <v>#REF!</v>
      </c>
      <c r="LH207" s="52" t="e">
        <f>$AV207*2.204623/#REF!*$AP207*Tabelle2[[#This Row],[Dec 23 NF]]</f>
        <v>#REF!</v>
      </c>
      <c r="LI207" s="52" t="e">
        <f>$AV207*2.204623/#REF!*$AP207*Tabelle2[[#This Row],[Jan 24 NF]]</f>
        <v>#REF!</v>
      </c>
      <c r="LJ207" s="52" t="e">
        <f>$AV207*2.204623/#REF!*$AP207*Tabelle2[[#This Row],[Feb 24 NF]]</f>
        <v>#REF!</v>
      </c>
      <c r="LK207" s="52" t="e">
        <f>$AV207*2.204623/#REF!*$AP207*Tabelle2[[#This Row],[Mar 24 NF]]</f>
        <v>#REF!</v>
      </c>
      <c r="LL207" s="52" t="e">
        <f>$AV207*2.204623/#REF!*$AP207*Tabelle2[[#This Row],[Apr 24 NF]]</f>
        <v>#REF!</v>
      </c>
      <c r="LM207" s="52" t="e">
        <f>$AV207*2.204623/#REF!*$AP207*Tabelle2[[#This Row],[May 24 NF]]</f>
        <v>#REF!</v>
      </c>
      <c r="LN207" s="52" t="e">
        <f>$AV207*2.204623/#REF!*$AP207*Tabelle2[[#This Row],[Jun 24 NF]]</f>
        <v>#REF!</v>
      </c>
      <c r="LO207" s="52" t="e">
        <f>$AV207*2.204623/#REF!*$AP207*Tabelle2[[#This Row],[Jul 24 NF]]</f>
        <v>#REF!</v>
      </c>
      <c r="LP207" s="52" t="e">
        <f>$AV207*2.204623/#REF!*$AP207*Tabelle2[[#This Row],[Aug 24 NF]]</f>
        <v>#REF!</v>
      </c>
      <c r="LQ207" s="52" t="e">
        <f>$AV207*2.204623/#REF!*$AP207*Tabelle2[[#This Row],[Sep 24 NF]]</f>
        <v>#REF!</v>
      </c>
      <c r="LR207" s="52" t="e">
        <f>$AV207*2.204623/#REF!*$AP207*Tabelle2[[#This Row],[Oct 24 NF]]</f>
        <v>#REF!</v>
      </c>
      <c r="LS207" s="52" t="e">
        <f>$AV207*2.204623/#REF!*$AP207*Tabelle2[[#This Row],[Nov 24 NF]]</f>
        <v>#REF!</v>
      </c>
      <c r="LT207" s="52" t="e">
        <f>$AV207*2.204623/#REF!*$AP207*Tabelle2[[#This Row],[Dec 24 NF]]</f>
        <v>#REF!</v>
      </c>
      <c r="LU207" s="198">
        <f>SUM(Tabelle2[[#This Row],[Jan 22 EV]:[Mar 22 EV]])</f>
        <v>0</v>
      </c>
      <c r="LV207" s="198">
        <f>SUM(Tabelle2[[#This Row],[Apr 22 EV]:[Jun 22 EV]])</f>
        <v>0</v>
      </c>
      <c r="LW207" s="198">
        <f>SUM(Tabelle2[[#This Row],[Jul 22 EV]:[Sep 22 EV]])</f>
        <v>0</v>
      </c>
      <c r="LX207" s="198">
        <f>SUM(Tabelle2[[#This Row],[Oct 22 EV]:[Dec 22 EV]])</f>
        <v>0</v>
      </c>
      <c r="LY207" s="198">
        <f>SUM(Tabelle2[[#This Row],[Jan 23 EV]:[Mar 23 EV]])</f>
        <v>0</v>
      </c>
      <c r="LZ207" s="198" t="e">
        <f>SUM(Tabelle2[[#This Row],[Apr 23 EV]:[Jun 23 EV]])</f>
        <v>#REF!</v>
      </c>
      <c r="MA207" s="198" t="e">
        <f>SUM(Tabelle2[[#This Row],[Jul 23 EV]:[Sep 23 EV]])</f>
        <v>#REF!</v>
      </c>
      <c r="MB207" s="198" t="e">
        <f>SUM(Tabelle2[[#This Row],[Oct 23 EV]:[Dec 23 EV]])</f>
        <v>#REF!</v>
      </c>
      <c r="MC207" s="198" t="e">
        <f>SUM(Tabelle2[[#This Row],[Jan 24 EV]:[Mar 24 EV]])</f>
        <v>#REF!</v>
      </c>
      <c r="MD207" s="198" t="e">
        <f>SUM(Tabelle2[[#This Row],[Apr 24 EV]:[Jun 24 EV]])</f>
        <v>#REF!</v>
      </c>
      <c r="ME207" s="198" t="e">
        <f>SUM(Tabelle2[[#This Row],[Jul 24 EV]:[Sep 24 EV]])</f>
        <v>#REF!</v>
      </c>
      <c r="MF207" s="198" t="e">
        <f>SUM(Tabelle2[[#This Row],[Oct 24 EV]:[Dec 24 EV]])</f>
        <v>#REF!</v>
      </c>
      <c r="MG207" s="84">
        <v>0</v>
      </c>
      <c r="MH207" s="84">
        <v>0</v>
      </c>
      <c r="MI207" s="84">
        <v>0</v>
      </c>
      <c r="MJ207" s="84">
        <v>0</v>
      </c>
      <c r="MK207" s="84">
        <v>0</v>
      </c>
      <c r="ML207" s="84"/>
      <c r="MM207" s="84"/>
      <c r="MN207" s="84"/>
      <c r="MO207" s="84">
        <v>0</v>
      </c>
      <c r="MP207" s="98">
        <v>0</v>
      </c>
      <c r="MQ207" s="98" t="e">
        <f>$AS207*2.204623/#REF!*$AP207*HU207</f>
        <v>#REF!</v>
      </c>
      <c r="MR207" s="98" t="e">
        <f>$AT207*2.204623/#REF!*$AP207*HV207</f>
        <v>#REF!</v>
      </c>
      <c r="MS207" s="98">
        <v>0</v>
      </c>
      <c r="MT207" s="98">
        <v>0</v>
      </c>
      <c r="MU207" s="98">
        <v>0</v>
      </c>
      <c r="MV207" s="98">
        <f>SUM(Tabelle2[[#This Row],[Jan 22 EV]:[Dec 22 EV]])</f>
        <v>0</v>
      </c>
      <c r="MW207" s="98" t="e">
        <f>SUM(Tabelle2[[#This Row],[Jan 23 EV]:[Dec 23 EV]])</f>
        <v>#REF!</v>
      </c>
      <c r="MX207" s="98" t="e">
        <f>SUM(Tabelle2[[#This Row],[Jan 24 EV]:[Dec 24 EV]])</f>
        <v>#REF!</v>
      </c>
      <c r="MY207" s="98">
        <f t="shared" si="139"/>
        <v>0</v>
      </c>
      <c r="MZ207" s="98">
        <f t="shared" si="140"/>
        <v>0</v>
      </c>
      <c r="NA207" s="98">
        <f t="shared" si="141"/>
        <v>0</v>
      </c>
      <c r="NB207" s="98">
        <f t="shared" si="142"/>
        <v>0</v>
      </c>
      <c r="NC207" s="52">
        <v>0</v>
      </c>
      <c r="ND207" s="52">
        <v>0</v>
      </c>
      <c r="NE207" s="52">
        <v>0</v>
      </c>
      <c r="NF207" s="52">
        <v>0</v>
      </c>
      <c r="NG207" s="52">
        <v>0</v>
      </c>
      <c r="NH207" s="52">
        <v>0</v>
      </c>
      <c r="NI207" s="52">
        <v>0</v>
      </c>
      <c r="NJ207" s="52">
        <v>0</v>
      </c>
      <c r="NK207" s="52">
        <v>0</v>
      </c>
      <c r="NL207" s="52">
        <v>0</v>
      </c>
      <c r="NM207" s="52">
        <v>0</v>
      </c>
      <c r="NN207" s="52">
        <v>0</v>
      </c>
      <c r="NO207" s="198">
        <f t="shared" si="146"/>
        <v>0</v>
      </c>
      <c r="NP207" s="198">
        <f t="shared" si="147"/>
        <v>0</v>
      </c>
      <c r="NQ207" s="198">
        <f t="shared" si="148"/>
        <v>0</v>
      </c>
      <c r="NR207" s="198">
        <f t="shared" si="149"/>
        <v>0</v>
      </c>
      <c r="NS207" s="198">
        <f t="shared" si="150"/>
        <v>0</v>
      </c>
      <c r="NT207" s="198">
        <v>0</v>
      </c>
      <c r="NU207" s="198">
        <v>0</v>
      </c>
      <c r="NV207" s="198">
        <v>0</v>
      </c>
      <c r="NW207" s="198">
        <v>0</v>
      </c>
      <c r="NX207" s="198">
        <v>0</v>
      </c>
      <c r="NY207" s="198">
        <v>0</v>
      </c>
      <c r="NZ207" s="198">
        <v>0</v>
      </c>
      <c r="OA207" s="198">
        <v>0</v>
      </c>
      <c r="OB207" s="198">
        <v>0</v>
      </c>
      <c r="OC207" s="198">
        <v>0</v>
      </c>
      <c r="OD207" s="198">
        <v>0</v>
      </c>
      <c r="OE207" s="198">
        <v>0</v>
      </c>
      <c r="OF207" s="198">
        <f>SUM(Tabelle2[[#This Row],[Jan 23 B EV]:[Mar 23 B EV]])</f>
        <v>0</v>
      </c>
      <c r="OG207" s="198">
        <f>SUM(Tabelle2[[#This Row],[Apr 23 B EV]:[Jun 23 B EV]])</f>
        <v>0</v>
      </c>
      <c r="OH207" s="198">
        <f>SUM(Tabelle2[[#This Row],[Jul 23 B EV]:[Sep 23 B EV]])</f>
        <v>0</v>
      </c>
      <c r="OI207" s="198">
        <f>SUM(Tabelle2[[#This Row],[Oct 23 B EV]:[Dec 23 B EV]])</f>
        <v>0</v>
      </c>
      <c r="OJ207" s="198">
        <f>SUM(Tabelle2[[#This Row],[Jan 23 B EV]:[Dec 23 B EV]])</f>
        <v>0</v>
      </c>
      <c r="OK207" s="84"/>
      <c r="OL207" s="84"/>
      <c r="OM207" s="43"/>
      <c r="ON207" s="43"/>
      <c r="OO207" s="43"/>
      <c r="OP207" s="43"/>
      <c r="OQ207" s="84"/>
      <c r="OR207" s="84"/>
      <c r="OS207" s="84"/>
      <c r="OT207" s="84"/>
      <c r="OU207" s="84"/>
      <c r="OV207" s="84"/>
      <c r="OW207" s="84"/>
      <c r="OX207" s="198">
        <v>0</v>
      </c>
      <c r="OY207" s="198">
        <v>0</v>
      </c>
      <c r="OZ207" s="198">
        <v>0</v>
      </c>
      <c r="PA207" s="198">
        <v>0</v>
      </c>
      <c r="PB207" s="353">
        <v>0</v>
      </c>
      <c r="PC207" s="49" t="s">
        <v>57</v>
      </c>
      <c r="PD207" s="332" t="s">
        <v>95</v>
      </c>
      <c r="PE207" s="7" t="s">
        <v>171</v>
      </c>
      <c r="PF207" s="221" t="s">
        <v>190</v>
      </c>
      <c r="PG207" s="325">
        <v>0</v>
      </c>
      <c r="PH207" s="55">
        <v>405</v>
      </c>
      <c r="PI207" s="4">
        <v>1</v>
      </c>
      <c r="PJ207" s="4" t="s">
        <v>190</v>
      </c>
      <c r="PK207" s="4">
        <v>405</v>
      </c>
      <c r="PL207" s="4"/>
      <c r="PM207" s="347"/>
      <c r="PN207" s="332" t="s">
        <v>51</v>
      </c>
      <c r="PO207" s="3" t="s">
        <v>43</v>
      </c>
      <c r="PP207" s="200">
        <v>1514.6759560378769</v>
      </c>
      <c r="PQ207" s="56">
        <v>1458.5264388439821</v>
      </c>
      <c r="PR207" s="56">
        <v>1748.2400132301209</v>
      </c>
      <c r="PS207" s="56">
        <v>1793.170691875157</v>
      </c>
      <c r="PT207" s="200">
        <v>1579.9397350501818</v>
      </c>
      <c r="PU207" s="200">
        <v>1506.0252838259262</v>
      </c>
      <c r="PV207" s="200">
        <v>2178.5553362573096</v>
      </c>
      <c r="PW207" s="200">
        <v>2567.1720198155649</v>
      </c>
      <c r="PX207" s="200" t="e">
        <f>IF($PI207=1,SUMIF(#REF!,$PF207,#REF!),SUMIF(#REF!,$PJ207,#REF!))</f>
        <v>#REF!</v>
      </c>
      <c r="PY207" s="200" t="e">
        <f>IF($PI207=1,SUMIF(#REF!,$PF207,#REF!),SUMIF(#REF!,$PJ207,#REF!))</f>
        <v>#REF!</v>
      </c>
      <c r="PZ207" s="200" t="e">
        <f>IF($PI207=1,SUMIF(#REF!,$PF207,#REF!),SUMIF(#REF!,$PJ207,#REF!))</f>
        <v>#REF!</v>
      </c>
      <c r="QA207" s="200" t="e">
        <f>IF($PI207=1,SUMIF(#REF!,$PF207,#REF!),SUMIF(#REF!,$PJ207,#REF!))</f>
        <v>#REF!</v>
      </c>
      <c r="QB207" s="200" t="e">
        <f>IF($PI207=1,SUMIF(#REF!,$PF207,#REF!),SUMIF(#REF!,$PJ207,#REF!))</f>
        <v>#REF!</v>
      </c>
      <c r="QC207" s="200" t="e">
        <f>IF($PI207=1,SUMIF(#REF!,$PF207,#REF!),SUMIF(#REF!,$PJ207,#REF!))</f>
        <v>#REF!</v>
      </c>
      <c r="QD207" s="57">
        <f t="shared" si="143"/>
        <v>22.357546638444347</v>
      </c>
      <c r="QE207" s="57">
        <f t="shared" si="144"/>
        <v>25.833367864327585</v>
      </c>
      <c r="QF207" s="57">
        <f t="shared" si="138"/>
        <v>26.372420985530688</v>
      </c>
      <c r="QG207" s="57">
        <f t="shared" si="145"/>
        <v>23.814195374880455</v>
      </c>
      <c r="QH207" s="57">
        <f t="shared" si="173"/>
        <v>22.927411181184521</v>
      </c>
      <c r="QI207" s="57">
        <f t="shared" si="174"/>
        <v>30.996050133426898</v>
      </c>
      <c r="QJ207" s="57">
        <f>IF(Tabelle2[[#This Row],[Index and Premium Usage]]=1,($AW207*(1+$AZ207))*(PW207*(1+$PG207)+$PH207)/1000,($AW207*(1+$AZ207))*(PW207*(1+$PG207)+$PK207)/1000)</f>
        <v>35.658455477416055</v>
      </c>
      <c r="QK207" s="57" t="e">
        <f>IF($PI207=1,($AW207*(1+$AY207))*(PX207*(1+$PG207)+$PH207)/1000,($AW207*(1+$AZ207))*(PX207*(1+$PG207)+$PK207+Tabelle2[[#This Row],[Premium VW 2023]])/1000)</f>
        <v>#REF!</v>
      </c>
      <c r="QL207" s="57" t="e">
        <f t="shared" si="133"/>
        <v>#REF!</v>
      </c>
      <c r="QM207" s="57" t="e">
        <f t="shared" si="134"/>
        <v>#REF!</v>
      </c>
      <c r="QN207" s="57" t="e">
        <f t="shared" si="135"/>
        <v>#REF!</v>
      </c>
      <c r="QO207" s="57" t="e">
        <f t="shared" si="136"/>
        <v>#REF!</v>
      </c>
      <c r="QP207" s="57" t="e">
        <f t="shared" si="137"/>
        <v>#REF!</v>
      </c>
    </row>
    <row r="208" spans="1:458" ht="15" customHeight="1">
      <c r="A208" s="94" t="s">
        <v>954</v>
      </c>
      <c r="B208" s="94" t="s">
        <v>87</v>
      </c>
      <c r="C208" s="94" t="s">
        <v>1553</v>
      </c>
      <c r="D208" s="94" t="s">
        <v>108</v>
      </c>
      <c r="E208" s="173" t="s">
        <v>304</v>
      </c>
      <c r="F208" s="94" t="s">
        <v>304</v>
      </c>
      <c r="G208" s="94" t="s">
        <v>304</v>
      </c>
      <c r="H208" s="2" t="s">
        <v>1557</v>
      </c>
      <c r="I208" s="188" t="s">
        <v>102</v>
      </c>
      <c r="J208" s="94" t="s">
        <v>33</v>
      </c>
      <c r="K208" s="94" t="s">
        <v>245</v>
      </c>
      <c r="L208" s="94" t="s">
        <v>234</v>
      </c>
      <c r="M208" s="2" t="s">
        <v>352</v>
      </c>
      <c r="N208" s="1" t="s">
        <v>82</v>
      </c>
      <c r="O208" s="1"/>
      <c r="P208" s="3" t="s">
        <v>79</v>
      </c>
      <c r="Q208" s="2" t="s">
        <v>91</v>
      </c>
      <c r="R208" s="94"/>
      <c r="S208" s="94"/>
      <c r="T208" s="94" t="s">
        <v>1282</v>
      </c>
      <c r="U208" s="94" t="s">
        <v>38</v>
      </c>
      <c r="V208" s="94"/>
      <c r="W208" s="94"/>
      <c r="X208" s="94"/>
      <c r="Y208" s="2" t="s">
        <v>66</v>
      </c>
      <c r="Z208" s="2" t="s">
        <v>261</v>
      </c>
      <c r="AA208" s="2">
        <v>0</v>
      </c>
      <c r="AB208" s="2">
        <v>0</v>
      </c>
      <c r="AC208" s="2">
        <v>0</v>
      </c>
      <c r="AD208" s="94"/>
      <c r="AE208" s="94"/>
      <c r="AF208" s="94" t="s">
        <v>122</v>
      </c>
      <c r="AG208" s="2" t="s">
        <v>448</v>
      </c>
      <c r="AH208" s="2" t="s">
        <v>106</v>
      </c>
      <c r="AI208" s="2" t="s">
        <v>109</v>
      </c>
      <c r="AJ208" s="2" t="s">
        <v>120</v>
      </c>
      <c r="AK208" s="20"/>
      <c r="AL208" s="24"/>
      <c r="AM208" s="24"/>
      <c r="AN208" s="24"/>
      <c r="AO208" s="24"/>
      <c r="AP208" s="13">
        <v>1</v>
      </c>
      <c r="AQ208" s="42"/>
      <c r="AR208" s="37">
        <v>1.246</v>
      </c>
      <c r="AS208" s="73">
        <v>1.246</v>
      </c>
      <c r="AT208" s="73">
        <v>1.246</v>
      </c>
      <c r="AU208" s="33">
        <v>1.246</v>
      </c>
      <c r="AV208" s="33">
        <v>1.246</v>
      </c>
      <c r="AW208" s="33">
        <v>1.246</v>
      </c>
      <c r="AX208" s="193"/>
      <c r="AY208" s="61">
        <v>0</v>
      </c>
      <c r="AZ208" s="61">
        <v>0</v>
      </c>
      <c r="BA208" s="97">
        <v>0</v>
      </c>
      <c r="BB208" s="97">
        <v>0</v>
      </c>
      <c r="BC208" s="97">
        <v>0</v>
      </c>
      <c r="BD208" s="97">
        <v>0</v>
      </c>
      <c r="BE208" s="133">
        <v>0</v>
      </c>
      <c r="BF208" s="133">
        <v>0</v>
      </c>
      <c r="BG208" s="133">
        <v>0</v>
      </c>
      <c r="BH208" s="133">
        <v>0</v>
      </c>
      <c r="BI208" s="133">
        <v>0</v>
      </c>
      <c r="BJ208" s="133">
        <v>0</v>
      </c>
      <c r="BK208" s="133">
        <v>0</v>
      </c>
      <c r="BL208" s="133">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5">
        <f>SUM(Tabelle2[[#This Row],[Jan 22 CF]:[Mar 22 CF]])</f>
        <v>0</v>
      </c>
      <c r="CL208" s="95">
        <f>SUM(Tabelle2[[#This Row],[Apr 22 CF]:[Jun 22 CF]])</f>
        <v>0</v>
      </c>
      <c r="CM208" s="95">
        <f>SUM(Tabelle2[[#This Row],[Jul 22 CF]:[Sep 22 CF]])</f>
        <v>0</v>
      </c>
      <c r="CN208" s="95">
        <f>SUM(Tabelle2[[#This Row],[Oct 22 CF]:[Dec 22 CF]])</f>
        <v>0</v>
      </c>
      <c r="CO208" s="95">
        <f>SUM(Tabelle2[[#This Row],[Jan 23 CF]:[Mar 23 CF]])</f>
        <v>0</v>
      </c>
      <c r="CP208" s="95">
        <f>SUM(Tabelle2[[#This Row],[Apr 23 CF]:[Jun 23 CF]])</f>
        <v>0</v>
      </c>
      <c r="CQ208" s="95">
        <f>SUM(Tabelle2[[#This Row],[Jul 23 CF]:[Sep 23 CF]])</f>
        <v>0</v>
      </c>
      <c r="CR208" s="95">
        <f>SUM(Tabelle2[[#This Row],[Oct 23 CF]:[Dec 23 CF]])</f>
        <v>0</v>
      </c>
      <c r="CS208" s="95">
        <f>SUM(Tabelle2[[#This Row],[Jan 24 CF]:[Mar 24 CF]])</f>
        <v>0</v>
      </c>
      <c r="CT208" s="95">
        <f>SUM(Tabelle2[[#This Row],[Apr 24 CF]:[Jun 24 CF]])</f>
        <v>0</v>
      </c>
      <c r="CU208" s="95">
        <f>SUM(Tabelle2[[#This Row],[Jul 24 CF]:[Sep 24 CF]])</f>
        <v>0</v>
      </c>
      <c r="CV208" s="95">
        <f>SUM(Tabelle2[[#This Row],[Oct 24 CF]:[Dec 24 CF]])</f>
        <v>0</v>
      </c>
      <c r="CW208" s="98">
        <v>297829</v>
      </c>
      <c r="CX208" s="275">
        <v>146880</v>
      </c>
      <c r="CY208" s="98">
        <v>23523</v>
      </c>
      <c r="CZ208" s="52">
        <v>0</v>
      </c>
      <c r="DA208" s="52">
        <f>SUM(Tabelle2[[#This Row],[Jan 22 CF]:[Dec 22 CF]])</f>
        <v>0</v>
      </c>
      <c r="DB208" s="98">
        <f>SUM(Tabelle2[[#This Row],[Jan 23 CF]:[Dec 23 CF]])</f>
        <v>0</v>
      </c>
      <c r="DC208" s="98">
        <f>SUM(Tabelle2[[#This Row],[Jan 24 CF]:[Dec 24 CF]])</f>
        <v>0</v>
      </c>
      <c r="DD208" s="98">
        <v>0</v>
      </c>
      <c r="DE208" s="98">
        <v>0</v>
      </c>
      <c r="DF208" s="98">
        <v>0</v>
      </c>
      <c r="DG208" s="98">
        <v>0</v>
      </c>
      <c r="DH208" s="98">
        <v>0</v>
      </c>
      <c r="DI208" s="98">
        <v>0</v>
      </c>
      <c r="DJ208" s="98">
        <v>0</v>
      </c>
      <c r="DK208" s="98">
        <v>0</v>
      </c>
      <c r="DL208" s="98">
        <v>0</v>
      </c>
      <c r="DM208" s="98">
        <v>0</v>
      </c>
      <c r="DN208" s="95"/>
      <c r="DO208" s="95"/>
      <c r="DP208" s="226">
        <v>0.95</v>
      </c>
      <c r="DQ208" s="226">
        <v>0.92500000000000004</v>
      </c>
      <c r="DR208" s="226">
        <v>0.8</v>
      </c>
      <c r="DS208" s="226">
        <v>0.85</v>
      </c>
      <c r="DT208" s="226">
        <v>0.9</v>
      </c>
      <c r="DU208" s="226">
        <v>0.9</v>
      </c>
      <c r="DV208" s="226">
        <v>0.9</v>
      </c>
      <c r="DW208" s="226">
        <v>0.9</v>
      </c>
      <c r="DX208" s="226">
        <v>0.9</v>
      </c>
      <c r="DY208" s="226">
        <v>0.9</v>
      </c>
      <c r="DZ208" s="226">
        <v>0.9</v>
      </c>
      <c r="EA208" s="226">
        <v>0.88</v>
      </c>
      <c r="EB208" s="226">
        <v>0.9</v>
      </c>
      <c r="EC208" s="226">
        <v>0.93</v>
      </c>
      <c r="ED208" s="226">
        <v>0.93</v>
      </c>
      <c r="EE208" s="226">
        <v>0.9</v>
      </c>
      <c r="EF208" s="316">
        <v>0.9</v>
      </c>
      <c r="EG208" s="316">
        <v>0.9</v>
      </c>
      <c r="EH208" s="316">
        <v>0</v>
      </c>
      <c r="EI208" s="226">
        <v>0.95</v>
      </c>
      <c r="EJ208" s="226">
        <v>0.95</v>
      </c>
      <c r="EK208" s="226">
        <v>0.95</v>
      </c>
      <c r="EL208" s="226">
        <v>0.97499999999999998</v>
      </c>
      <c r="EM208" s="226">
        <v>0.95</v>
      </c>
      <c r="EN208" s="226">
        <v>0.9</v>
      </c>
      <c r="EO208" s="226">
        <v>0.9</v>
      </c>
      <c r="EP208" s="226">
        <v>0.9</v>
      </c>
      <c r="EQ208" s="226">
        <v>0.9</v>
      </c>
      <c r="ER208" s="226">
        <v>0.9</v>
      </c>
      <c r="ES208" s="226">
        <v>0.9</v>
      </c>
      <c r="ET208" s="226">
        <v>0.9</v>
      </c>
      <c r="EU208" s="226">
        <v>0.9</v>
      </c>
      <c r="EV208" s="226">
        <v>0.9</v>
      </c>
      <c r="EW208" s="226">
        <v>0.9</v>
      </c>
      <c r="EX208" s="226">
        <v>0.9</v>
      </c>
      <c r="EY208" s="226">
        <v>0.9</v>
      </c>
      <c r="EZ208" s="316">
        <v>0</v>
      </c>
      <c r="FA208" s="226">
        <v>0.9</v>
      </c>
      <c r="FB208" s="226">
        <v>0.85</v>
      </c>
      <c r="FC208" s="226">
        <v>0.85</v>
      </c>
      <c r="FD208" s="226">
        <v>0.85</v>
      </c>
      <c r="FE208" s="226">
        <v>0.85</v>
      </c>
      <c r="FF208" s="226">
        <v>0.85</v>
      </c>
      <c r="FG208" s="226">
        <v>0.85</v>
      </c>
      <c r="FH208" s="226">
        <v>0.85</v>
      </c>
      <c r="FI208" s="226">
        <v>0.85</v>
      </c>
      <c r="FJ208" s="226">
        <v>0.85</v>
      </c>
      <c r="FK208" s="226">
        <v>0.85</v>
      </c>
      <c r="FL208" s="226">
        <v>0.85</v>
      </c>
      <c r="FM208" s="195">
        <f t="shared" si="158"/>
        <v>0</v>
      </c>
      <c r="FN208" s="195">
        <f t="shared" si="159"/>
        <v>0</v>
      </c>
      <c r="FO208" s="195">
        <f t="shared" si="160"/>
        <v>0</v>
      </c>
      <c r="FP208" s="195">
        <f t="shared" si="161"/>
        <v>0</v>
      </c>
      <c r="FQ208" s="195">
        <f t="shared" si="162"/>
        <v>0</v>
      </c>
      <c r="FR208" s="195">
        <f t="shared" si="163"/>
        <v>0</v>
      </c>
      <c r="FS208" s="195">
        <f t="shared" si="164"/>
        <v>0</v>
      </c>
      <c r="FT208" s="95">
        <f t="shared" si="165"/>
        <v>0</v>
      </c>
      <c r="FU208" s="95">
        <f t="shared" si="166"/>
        <v>0</v>
      </c>
      <c r="FV208" s="95">
        <f t="shared" si="167"/>
        <v>0</v>
      </c>
      <c r="FW208" s="95">
        <f t="shared" si="168"/>
        <v>0</v>
      </c>
      <c r="FX208" s="95">
        <f t="shared" si="169"/>
        <v>0</v>
      </c>
      <c r="FY208" s="95">
        <f t="shared" si="170"/>
        <v>0</v>
      </c>
      <c r="FZ208" s="95">
        <f t="shared" si="171"/>
        <v>0</v>
      </c>
      <c r="GA208" s="95">
        <f t="shared" si="151"/>
        <v>0</v>
      </c>
      <c r="GB208" s="95">
        <f t="shared" si="152"/>
        <v>0</v>
      </c>
      <c r="GC208" s="95">
        <f t="shared" si="153"/>
        <v>0</v>
      </c>
      <c r="GD208" s="95">
        <f t="shared" si="154"/>
        <v>0</v>
      </c>
      <c r="GE208" s="95">
        <f t="shared" si="155"/>
        <v>0</v>
      </c>
      <c r="GF208" s="95">
        <f t="shared" si="156"/>
        <v>0</v>
      </c>
      <c r="GG208" s="95">
        <f t="shared" si="157"/>
        <v>0</v>
      </c>
      <c r="GH208" s="95">
        <f t="shared" si="172"/>
        <v>0</v>
      </c>
      <c r="GI208" s="95">
        <f>BW208*Tabelle2[[#This Row],[Nov 2023 AF]]</f>
        <v>0</v>
      </c>
      <c r="GJ208" s="95">
        <f>BX208*Tabelle2[[#This Row],[Dec 2023 AF]]</f>
        <v>0</v>
      </c>
      <c r="GK208" s="95">
        <f>BY208*Tabelle2[[#This Row],[Jan 2024 AF]]</f>
        <v>0</v>
      </c>
      <c r="GL208" s="95">
        <f>BZ208*Tabelle2[[#This Row],[Feb 2024 AF]]</f>
        <v>0</v>
      </c>
      <c r="GM208" s="95">
        <f>CA208*Tabelle2[[#This Row],[Mar 2024 AF]]</f>
        <v>0</v>
      </c>
      <c r="GN208" s="95">
        <f>CB208*Tabelle2[[#This Row],[Apr 2024 AF]]</f>
        <v>0</v>
      </c>
      <c r="GO208" s="95">
        <f>CC208*Tabelle2[[#This Row],[May 2024 AF]]</f>
        <v>0</v>
      </c>
      <c r="GP208" s="95">
        <f>CD208*Tabelle2[[#This Row],[Jun 2024 AF]]</f>
        <v>0</v>
      </c>
      <c r="GQ208" s="95">
        <f>CE208*Tabelle2[[#This Row],[Jul 2024 AF]]</f>
        <v>0</v>
      </c>
      <c r="GR208" s="95">
        <f>CF208*Tabelle2[[#This Row],[Aug 2024 AF]]</f>
        <v>0</v>
      </c>
      <c r="GS208" s="95">
        <f>CG208*Tabelle2[[#This Row],[Sep 2024 AF]]</f>
        <v>0</v>
      </c>
      <c r="GT208" s="95">
        <f>CH208*Tabelle2[[#This Row],[Oct 2024 AF]]</f>
        <v>0</v>
      </c>
      <c r="GU208" s="95">
        <f>CI208*Tabelle2[[#This Row],[Nov 2024 AF]]</f>
        <v>0</v>
      </c>
      <c r="GV208" s="95">
        <f>CJ208*Tabelle2[[#This Row],[Dec 2024 AF]]</f>
        <v>0</v>
      </c>
      <c r="GW208" s="95">
        <f>SUM(Tabelle2[[#This Row],[Jan 22 NF]:[Mar 22 NF]])</f>
        <v>0</v>
      </c>
      <c r="GX208" s="95">
        <f>SUM(Tabelle2[[#This Row],[Apr 22 NF]:[Jun 22 NF]])</f>
        <v>0</v>
      </c>
      <c r="GY208" s="95">
        <f>SUM(Tabelle2[[#This Row],[Jul 22 NF]:[Sep 22 NF]])</f>
        <v>0</v>
      </c>
      <c r="GZ208" s="95">
        <f>SUM(Tabelle2[[#This Row],[Oct 22 NF]:[Dec 22 NF]])</f>
        <v>0</v>
      </c>
      <c r="HA208" s="98">
        <f>SUM(Tabelle2[[#This Row],[Jan 23 NF]:[Mar 23 NF]])</f>
        <v>0</v>
      </c>
      <c r="HB208" s="98">
        <f>SUM(Tabelle2[[#This Row],[Apr 23 NF]:[Jun 23 NF]])</f>
        <v>0</v>
      </c>
      <c r="HC208" s="98">
        <f>SUM(Tabelle2[[#This Row],[Jul 23 NF]:[Sep 23 NF]])</f>
        <v>0</v>
      </c>
      <c r="HD208" s="98">
        <f>SUM(Tabelle2[[#This Row],[Oct 23 NF]:[Dec 23 NF]])</f>
        <v>0</v>
      </c>
      <c r="HE208" s="95">
        <f>SUM(Tabelle2[[#This Row],[Jan 24 NF]:[Mar 24 NF]])</f>
        <v>0</v>
      </c>
      <c r="HF208" s="98">
        <f>SUM(Tabelle2[[#This Row],[Apr 24 NF]:[Jun 24 NF]])</f>
        <v>0</v>
      </c>
      <c r="HG208" s="98">
        <f>SUM(Tabelle2[[#This Row],[Jul 24 NF]:[Sep 24 NF]])</f>
        <v>0</v>
      </c>
      <c r="HH208" s="98">
        <f>SUM(Tabelle2[[#This Row],[Oct 24 NF]:[Dec 24 NF]])</f>
        <v>0</v>
      </c>
      <c r="HI208" s="75">
        <v>0</v>
      </c>
      <c r="HJ208" s="75">
        <v>0</v>
      </c>
      <c r="HK208" s="75">
        <v>0</v>
      </c>
      <c r="HL208" s="75">
        <v>0</v>
      </c>
      <c r="HM208" s="75">
        <v>0</v>
      </c>
      <c r="HN208" s="75">
        <v>0</v>
      </c>
      <c r="HO208" s="75">
        <v>0</v>
      </c>
      <c r="HP208" s="75">
        <v>0</v>
      </c>
      <c r="HQ208" s="75">
        <v>0</v>
      </c>
      <c r="HR208" s="75">
        <v>0</v>
      </c>
      <c r="HS208" s="75">
        <v>0</v>
      </c>
      <c r="HT208" s="75">
        <v>47530</v>
      </c>
      <c r="HU208" s="75">
        <v>288100</v>
      </c>
      <c r="HV208" s="98">
        <v>297829</v>
      </c>
      <c r="HW208" s="98">
        <v>146880</v>
      </c>
      <c r="HX208" s="98">
        <v>23523</v>
      </c>
      <c r="HY208" s="98">
        <v>0</v>
      </c>
      <c r="HZ208" s="98">
        <f>SUM(Tabelle2[[#This Row],[Jan 22 NF]:[Dec 22 NF]])</f>
        <v>0</v>
      </c>
      <c r="IA208" s="98">
        <f>SUM(Tabelle2[[#This Row],[Jan 23 NF]:[Dec 23 NF]])</f>
        <v>0</v>
      </c>
      <c r="IB208" s="98">
        <f>SUM(Tabelle2[[#This Row],[Jan 24 NF]:[Dec 24 NF]])</f>
        <v>0</v>
      </c>
      <c r="IC208" s="98">
        <f>IFERROR(Tabelle2[[#This Row],[2025 CF]]*Tabelle2[[#This Row],[2025 AF]],0)</f>
        <v>0</v>
      </c>
      <c r="ID208" s="98">
        <f>IFERROR(Tabelle2[[#This Row],[2026 CF]]*Tabelle2[[#This Row],[2026 AF]],0)</f>
        <v>0</v>
      </c>
      <c r="IE208" s="98">
        <f>IFERROR(Tabelle2[[#This Row],[2027 CF]]*Tabelle2[[#This Row],[2027 AF]],0)</f>
        <v>0</v>
      </c>
      <c r="IF208" s="98">
        <f>IFERROR(Tabelle2[[#This Row],[2028 CF]]*Tabelle2[[#This Row],[2028 AF]],0)</f>
        <v>0</v>
      </c>
      <c r="IG208" s="98">
        <f>IFERROR(Tabelle2[[#This Row],[2029 CF]]*Tabelle2[[#This Row],[2029 AF]],0)</f>
        <v>0</v>
      </c>
      <c r="IH208" s="98">
        <f>IFERROR(Tabelle2[[#This Row],[2030 CF]]*Tabelle2[[#This Row],[2030 AF]],0)</f>
        <v>0</v>
      </c>
      <c r="II208" s="98">
        <f>IFERROR(Tabelle2[[#This Row],[2031 CF]]*Tabelle2[[#This Row],[2031 AF]],0)</f>
        <v>0</v>
      </c>
      <c r="IJ208" s="98">
        <f>IFERROR(Tabelle2[[#This Row],[2032 CF]]*Tabelle2[[#This Row],[2032 AF]],0)</f>
        <v>0</v>
      </c>
      <c r="IK208" s="98">
        <f>IFERROR(Tabelle2[[#This Row],[2033 CF]]*Tabelle2[[#This Row],[2033 AF]],0)</f>
        <v>0</v>
      </c>
      <c r="IL208" s="98">
        <f>IFERROR(Tabelle2[[#This Row],[2034 CF]]*Tabelle2[[#This Row],[2034 AF]],0)</f>
        <v>0</v>
      </c>
      <c r="IM208" s="98">
        <f>IFERROR(Tabelle2[[#This Row],[2035 CF]]*Tabelle2[[#This Row],[2035 AF]],0)</f>
        <v>0</v>
      </c>
      <c r="IN208" s="51">
        <v>0</v>
      </c>
      <c r="IO208" s="51">
        <v>0</v>
      </c>
      <c r="IP208" s="51">
        <v>0</v>
      </c>
      <c r="IQ208" s="51">
        <v>0</v>
      </c>
      <c r="IR208" s="51">
        <v>0</v>
      </c>
      <c r="IS208" s="51">
        <v>0</v>
      </c>
      <c r="IT208" s="51">
        <v>0</v>
      </c>
      <c r="IU208" s="51">
        <v>0</v>
      </c>
      <c r="IV208" s="51">
        <v>0</v>
      </c>
      <c r="IW208" s="51">
        <v>0</v>
      </c>
      <c r="IX208" s="51">
        <v>0</v>
      </c>
      <c r="IY208" s="51">
        <v>0</v>
      </c>
      <c r="IZ208" s="199">
        <v>0</v>
      </c>
      <c r="JA208" s="199">
        <v>0</v>
      </c>
      <c r="JB208" s="199">
        <v>0</v>
      </c>
      <c r="JC208" s="199">
        <v>0</v>
      </c>
      <c r="JD208" s="199">
        <v>0</v>
      </c>
      <c r="JE208" s="196">
        <v>0</v>
      </c>
      <c r="JF208" s="196">
        <v>0</v>
      </c>
      <c r="JG208" s="196">
        <v>0</v>
      </c>
      <c r="JH208" s="196">
        <v>0</v>
      </c>
      <c r="JI208" s="196">
        <v>0</v>
      </c>
      <c r="JJ208" s="196">
        <v>0</v>
      </c>
      <c r="JK208" s="196">
        <v>0</v>
      </c>
      <c r="JL208" s="196">
        <v>0</v>
      </c>
      <c r="JM208" s="196">
        <v>0</v>
      </c>
      <c r="JN208" s="196">
        <v>0</v>
      </c>
      <c r="JO208" s="196">
        <v>0</v>
      </c>
      <c r="JP208" s="196">
        <v>0</v>
      </c>
      <c r="JQ208" s="196">
        <f>SUM(Tabelle2[[#This Row],[Jan-23B]:[Mar-23B]])</f>
        <v>0</v>
      </c>
      <c r="JR208" s="196">
        <f>SUM(Tabelle2[[#This Row],[Apr-23B]:[Jun-23B]])</f>
        <v>0</v>
      </c>
      <c r="JS208" s="196">
        <f>SUM(Tabelle2[[#This Row],[Jul-23B]:[Sep-23B]])</f>
        <v>0</v>
      </c>
      <c r="JT208" s="196">
        <f>SUM(Tabelle2[[#This Row],[Oct-23B]:[Dec-23B]])</f>
        <v>0</v>
      </c>
      <c r="JU208" s="196">
        <f>SUM(Tabelle2[[#This Row],[1Q23 B1]:[4Q23 B]])</f>
        <v>0</v>
      </c>
      <c r="JV208" s="196">
        <v>0</v>
      </c>
      <c r="JW208" s="196">
        <v>0</v>
      </c>
      <c r="JX208" s="196">
        <v>0</v>
      </c>
      <c r="JY208" s="196">
        <v>0</v>
      </c>
      <c r="JZ208" s="196">
        <v>0</v>
      </c>
      <c r="KA208" s="196">
        <v>0</v>
      </c>
      <c r="KB208" s="196">
        <v>0</v>
      </c>
      <c r="KC208" s="196">
        <v>0</v>
      </c>
      <c r="KD208" s="196">
        <v>0</v>
      </c>
      <c r="KE208" s="196">
        <v>0</v>
      </c>
      <c r="KF208" s="196" t="str">
        <f>IF(SUM(Tabelle2[[#This Row],[2018 NF]:[2028 NF]],Tabelle2[[#This Row],[2023 B]])&gt;0,"yes","no")</f>
        <v>yes</v>
      </c>
      <c r="KG208" s="196" t="str">
        <f>IFERROR(INDEX(Tabelle2[[#Headers],[2005 NF]:[2034 NF]],MATCH(TRUE,INDEX(Tabelle2[[#This Row],[2005 NF]:[2034 NF]]&gt;1000,),0)),0)</f>
        <v>2016 NF</v>
      </c>
      <c r="KH208" s="196" t="str">
        <f>IFERROR(LOOKUP(2,1/(Tabelle2[[#This Row],[2005 NF]:[2035 NF]]&gt;1000),Tabelle2[[#Headers],[2005 NF]:[2035 NF]]),0)</f>
        <v>2020 NF</v>
      </c>
      <c r="KI208" s="196">
        <f>SUM(Tabelle2[[#This Row],[Jan 23 NF]:[Mar 23 NF]])</f>
        <v>0</v>
      </c>
      <c r="KJ208" s="196">
        <f>SUM(Tabelle2[[#This Row],[Jan-23B]:[Mar-23B]])</f>
        <v>0</v>
      </c>
      <c r="KK208" s="52">
        <v>0</v>
      </c>
      <c r="KL208" s="52">
        <v>0</v>
      </c>
      <c r="KM208" s="52">
        <v>0</v>
      </c>
      <c r="KN208" s="52">
        <v>0</v>
      </c>
      <c r="KO208" s="52">
        <v>0</v>
      </c>
      <c r="KP208" s="52">
        <v>0</v>
      </c>
      <c r="KQ208" s="52">
        <v>0</v>
      </c>
      <c r="KR208" s="52">
        <v>0</v>
      </c>
      <c r="KS208" s="52">
        <v>0</v>
      </c>
      <c r="KT208" s="52">
        <v>0</v>
      </c>
      <c r="KU208" s="52">
        <v>0</v>
      </c>
      <c r="KV208" s="52">
        <v>0</v>
      </c>
      <c r="KW208" s="52">
        <v>0</v>
      </c>
      <c r="KX208" s="52">
        <v>0</v>
      </c>
      <c r="KY208" s="52">
        <v>0</v>
      </c>
      <c r="KZ208" s="52">
        <v>0</v>
      </c>
      <c r="LA208" s="52" t="e">
        <f>$AV208*2.204623/#REF!*$AP208*Tabelle2[[#This Row],[May 23 NF]]</f>
        <v>#REF!</v>
      </c>
      <c r="LB208" s="52" t="e">
        <f>$AV208*2.204623/#REF!*$AP208*Tabelle2[[#This Row],[Jun 23 NF]]</f>
        <v>#REF!</v>
      </c>
      <c r="LC208" s="52" t="e">
        <f>$AV208*2.204623/#REF!*$AP208*Tabelle2[[#This Row],[Jul 23 NF]]</f>
        <v>#REF!</v>
      </c>
      <c r="LD208" s="52" t="e">
        <f>$AV208*2.204623/#REF!*$AP208*Tabelle2[[#This Row],[Aug 23 NF]]</f>
        <v>#REF!</v>
      </c>
      <c r="LE208" s="52" t="e">
        <f>$AV208*2.204623/#REF!*$AP208*Tabelle2[[#This Row],[Sep 23 NF]]</f>
        <v>#REF!</v>
      </c>
      <c r="LF208" s="52" t="e">
        <f>$AV208*2.204623/#REF!*$AP208*Tabelle2[[#This Row],[Oct 23 NF]]</f>
        <v>#REF!</v>
      </c>
      <c r="LG208" s="52" t="e">
        <f>$AV208*2.204623/#REF!*$AP208*Tabelle2[[#This Row],[Nov 23 NF]]</f>
        <v>#REF!</v>
      </c>
      <c r="LH208" s="52" t="e">
        <f>$AV208*2.204623/#REF!*$AP208*Tabelle2[[#This Row],[Dec 23 NF]]</f>
        <v>#REF!</v>
      </c>
      <c r="LI208" s="52" t="e">
        <f>$AV208*2.204623/#REF!*$AP208*Tabelle2[[#This Row],[Jan 24 NF]]</f>
        <v>#REF!</v>
      </c>
      <c r="LJ208" s="52" t="e">
        <f>$AV208*2.204623/#REF!*$AP208*Tabelle2[[#This Row],[Feb 24 NF]]</f>
        <v>#REF!</v>
      </c>
      <c r="LK208" s="52" t="e">
        <f>$AV208*2.204623/#REF!*$AP208*Tabelle2[[#This Row],[Mar 24 NF]]</f>
        <v>#REF!</v>
      </c>
      <c r="LL208" s="52" t="e">
        <f>$AV208*2.204623/#REF!*$AP208*Tabelle2[[#This Row],[Apr 24 NF]]</f>
        <v>#REF!</v>
      </c>
      <c r="LM208" s="52" t="e">
        <f>$AV208*2.204623/#REF!*$AP208*Tabelle2[[#This Row],[May 24 NF]]</f>
        <v>#REF!</v>
      </c>
      <c r="LN208" s="52" t="e">
        <f>$AV208*2.204623/#REF!*$AP208*Tabelle2[[#This Row],[Jun 24 NF]]</f>
        <v>#REF!</v>
      </c>
      <c r="LO208" s="52" t="e">
        <f>$AV208*2.204623/#REF!*$AP208*Tabelle2[[#This Row],[Jul 24 NF]]</f>
        <v>#REF!</v>
      </c>
      <c r="LP208" s="52" t="e">
        <f>$AV208*2.204623/#REF!*$AP208*Tabelle2[[#This Row],[Aug 24 NF]]</f>
        <v>#REF!</v>
      </c>
      <c r="LQ208" s="52" t="e">
        <f>$AV208*2.204623/#REF!*$AP208*Tabelle2[[#This Row],[Sep 24 NF]]</f>
        <v>#REF!</v>
      </c>
      <c r="LR208" s="52" t="e">
        <f>$AV208*2.204623/#REF!*$AP208*Tabelle2[[#This Row],[Oct 24 NF]]</f>
        <v>#REF!</v>
      </c>
      <c r="LS208" s="52" t="e">
        <f>$AV208*2.204623/#REF!*$AP208*Tabelle2[[#This Row],[Nov 24 NF]]</f>
        <v>#REF!</v>
      </c>
      <c r="LT208" s="52" t="e">
        <f>$AV208*2.204623/#REF!*$AP208*Tabelle2[[#This Row],[Dec 24 NF]]</f>
        <v>#REF!</v>
      </c>
      <c r="LU208" s="198">
        <f>SUM(Tabelle2[[#This Row],[Jan 22 EV]:[Mar 22 EV]])</f>
        <v>0</v>
      </c>
      <c r="LV208" s="198">
        <f>SUM(Tabelle2[[#This Row],[Apr 22 EV]:[Jun 22 EV]])</f>
        <v>0</v>
      </c>
      <c r="LW208" s="198">
        <f>SUM(Tabelle2[[#This Row],[Jul 22 EV]:[Sep 22 EV]])</f>
        <v>0</v>
      </c>
      <c r="LX208" s="198">
        <f>SUM(Tabelle2[[#This Row],[Oct 22 EV]:[Dec 22 EV]])</f>
        <v>0</v>
      </c>
      <c r="LY208" s="198">
        <f>SUM(Tabelle2[[#This Row],[Jan 23 EV]:[Mar 23 EV]])</f>
        <v>0</v>
      </c>
      <c r="LZ208" s="198" t="e">
        <f>SUM(Tabelle2[[#This Row],[Apr 23 EV]:[Jun 23 EV]])</f>
        <v>#REF!</v>
      </c>
      <c r="MA208" s="198" t="e">
        <f>SUM(Tabelle2[[#This Row],[Jul 23 EV]:[Sep 23 EV]])</f>
        <v>#REF!</v>
      </c>
      <c r="MB208" s="198" t="e">
        <f>SUM(Tabelle2[[#This Row],[Oct 23 EV]:[Dec 23 EV]])</f>
        <v>#REF!</v>
      </c>
      <c r="MC208" s="198" t="e">
        <f>SUM(Tabelle2[[#This Row],[Jan 24 EV]:[Mar 24 EV]])</f>
        <v>#REF!</v>
      </c>
      <c r="MD208" s="198" t="e">
        <f>SUM(Tabelle2[[#This Row],[Apr 24 EV]:[Jun 24 EV]])</f>
        <v>#REF!</v>
      </c>
      <c r="ME208" s="198" t="e">
        <f>SUM(Tabelle2[[#This Row],[Jul 24 EV]:[Sep 24 EV]])</f>
        <v>#REF!</v>
      </c>
      <c r="MF208" s="198" t="e">
        <f>SUM(Tabelle2[[#This Row],[Oct 24 EV]:[Dec 24 EV]])</f>
        <v>#REF!</v>
      </c>
      <c r="MG208" s="74">
        <v>0</v>
      </c>
      <c r="MH208" s="74">
        <v>0</v>
      </c>
      <c r="MI208" s="74">
        <v>0</v>
      </c>
      <c r="MJ208" s="74">
        <v>0</v>
      </c>
      <c r="MK208" s="74">
        <v>0</v>
      </c>
      <c r="ML208" s="74">
        <v>0</v>
      </c>
      <c r="MM208" s="74">
        <v>0</v>
      </c>
      <c r="MN208" s="74">
        <v>0</v>
      </c>
      <c r="MO208" s="75">
        <v>0</v>
      </c>
      <c r="MP208" s="98">
        <v>4352.100702091333</v>
      </c>
      <c r="MQ208" s="98" t="e">
        <f>$AS208*2.204623/#REF!*$AP208*HU208</f>
        <v>#REF!</v>
      </c>
      <c r="MR208" s="98" t="e">
        <f>$AT208*2.204623/#REF!*$AP208*HV208</f>
        <v>#REF!</v>
      </c>
      <c r="MS208" s="98">
        <v>13449.117423167998</v>
      </c>
      <c r="MT208" s="98">
        <v>2153.8915382977998</v>
      </c>
      <c r="MU208" s="98">
        <v>0</v>
      </c>
      <c r="MV208" s="98">
        <f>SUM(Tabelle2[[#This Row],[Jan 22 EV]:[Dec 22 EV]])</f>
        <v>0</v>
      </c>
      <c r="MW208" s="98" t="e">
        <f>SUM(Tabelle2[[#This Row],[Jan 23 EV]:[Dec 23 EV]])</f>
        <v>#REF!</v>
      </c>
      <c r="MX208" s="98" t="e">
        <f>SUM(Tabelle2[[#This Row],[Jan 24 EV]:[Dec 24 EV]])</f>
        <v>#REF!</v>
      </c>
      <c r="MY208" s="98">
        <f t="shared" si="139"/>
        <v>0</v>
      </c>
      <c r="MZ208" s="98">
        <f t="shared" si="140"/>
        <v>0</v>
      </c>
      <c r="NA208" s="98">
        <f t="shared" si="141"/>
        <v>0</v>
      </c>
      <c r="NB208" s="98">
        <f t="shared" si="142"/>
        <v>0</v>
      </c>
      <c r="NC208" s="52">
        <v>0</v>
      </c>
      <c r="ND208" s="52">
        <v>0</v>
      </c>
      <c r="NE208" s="52">
        <v>0</v>
      </c>
      <c r="NF208" s="52">
        <v>0</v>
      </c>
      <c r="NG208" s="52">
        <v>0</v>
      </c>
      <c r="NH208" s="52">
        <v>0</v>
      </c>
      <c r="NI208" s="52">
        <v>0</v>
      </c>
      <c r="NJ208" s="52">
        <v>0</v>
      </c>
      <c r="NK208" s="52">
        <v>0</v>
      </c>
      <c r="NL208" s="52">
        <v>0</v>
      </c>
      <c r="NM208" s="52">
        <v>0</v>
      </c>
      <c r="NN208" s="52">
        <v>0</v>
      </c>
      <c r="NO208" s="198">
        <f t="shared" si="146"/>
        <v>0</v>
      </c>
      <c r="NP208" s="198">
        <f t="shared" si="147"/>
        <v>0</v>
      </c>
      <c r="NQ208" s="198">
        <f t="shared" si="148"/>
        <v>0</v>
      </c>
      <c r="NR208" s="198">
        <f t="shared" si="149"/>
        <v>0</v>
      </c>
      <c r="NS208" s="198">
        <f t="shared" si="150"/>
        <v>0</v>
      </c>
      <c r="NT208" s="198">
        <v>0</v>
      </c>
      <c r="NU208" s="198">
        <v>0</v>
      </c>
      <c r="NV208" s="198">
        <v>0</v>
      </c>
      <c r="NW208" s="198">
        <v>0</v>
      </c>
      <c r="NX208" s="198">
        <v>0</v>
      </c>
      <c r="NY208" s="198">
        <v>0</v>
      </c>
      <c r="NZ208" s="198">
        <v>0</v>
      </c>
      <c r="OA208" s="198">
        <v>0</v>
      </c>
      <c r="OB208" s="198">
        <v>0</v>
      </c>
      <c r="OC208" s="198">
        <v>0</v>
      </c>
      <c r="OD208" s="198">
        <v>0</v>
      </c>
      <c r="OE208" s="198">
        <v>0</v>
      </c>
      <c r="OF208" s="198">
        <f>SUM(Tabelle2[[#This Row],[Jan 23 B EV]:[Mar 23 B EV]])</f>
        <v>0</v>
      </c>
      <c r="OG208" s="198">
        <f>SUM(Tabelle2[[#This Row],[Apr 23 B EV]:[Jun 23 B EV]])</f>
        <v>0</v>
      </c>
      <c r="OH208" s="198">
        <f>SUM(Tabelle2[[#This Row],[Jul 23 B EV]:[Sep 23 B EV]])</f>
        <v>0</v>
      </c>
      <c r="OI208" s="198">
        <f>SUM(Tabelle2[[#This Row],[Oct 23 B EV]:[Dec 23 B EV]])</f>
        <v>0</v>
      </c>
      <c r="OJ208" s="198">
        <f>SUM(Tabelle2[[#This Row],[Jan 23 B EV]:[Dec 23 B EV]])</f>
        <v>0</v>
      </c>
      <c r="OK208" s="75"/>
      <c r="OL208" s="75"/>
      <c r="OM208" s="43" t="s">
        <v>959</v>
      </c>
      <c r="ON208" s="43" t="s">
        <v>975</v>
      </c>
      <c r="OO208" s="43">
        <v>0</v>
      </c>
      <c r="OP208" s="43">
        <v>0</v>
      </c>
      <c r="OQ208" s="75"/>
      <c r="OR208" s="75"/>
      <c r="OS208" s="75"/>
      <c r="OT208" s="75"/>
      <c r="OU208" s="75"/>
      <c r="OV208" s="75"/>
      <c r="OW208" s="75"/>
      <c r="OX208" s="198">
        <v>0</v>
      </c>
      <c r="OY208" s="198">
        <v>0</v>
      </c>
      <c r="OZ208" s="198">
        <v>0</v>
      </c>
      <c r="PA208" s="198">
        <v>0</v>
      </c>
      <c r="PB208" s="353">
        <v>0</v>
      </c>
      <c r="PC208" s="130" t="s">
        <v>57</v>
      </c>
      <c r="PD208" s="332" t="s">
        <v>162</v>
      </c>
      <c r="PE208" s="317" t="s">
        <v>159</v>
      </c>
      <c r="PF208" s="328" t="s">
        <v>190</v>
      </c>
      <c r="PG208" s="131">
        <v>0</v>
      </c>
      <c r="PH208" s="55">
        <v>250</v>
      </c>
      <c r="PI208" s="4">
        <v>1</v>
      </c>
      <c r="PJ208" s="4" t="s">
        <v>190</v>
      </c>
      <c r="PK208" s="4">
        <v>250</v>
      </c>
      <c r="PL208" s="4"/>
      <c r="PM208" s="317"/>
      <c r="PN208" s="332" t="s">
        <v>972</v>
      </c>
      <c r="PO208" s="3" t="s">
        <v>17</v>
      </c>
      <c r="PP208" s="200">
        <v>1514.6759560378769</v>
      </c>
      <c r="PQ208" s="56">
        <v>1458.5264388439821</v>
      </c>
      <c r="PR208" s="56">
        <v>1748.2400132301209</v>
      </c>
      <c r="PS208" s="56">
        <v>1793.170691875157</v>
      </c>
      <c r="PT208" s="200">
        <v>1579.9397350501818</v>
      </c>
      <c r="PU208" s="200">
        <v>1506.0252838259262</v>
      </c>
      <c r="PV208" s="200">
        <v>2178.5553362573096</v>
      </c>
      <c r="PW208" s="200">
        <v>2567.1720198155649</v>
      </c>
      <c r="PX208" s="200" t="e">
        <f>IF($PI208=1,SUMIF(#REF!,$PF208,#REF!),SUMIF(#REF!,$PJ208,#REF!))</f>
        <v>#REF!</v>
      </c>
      <c r="PY208" s="200" t="e">
        <f>IF($PI208=1,SUMIF(#REF!,$PF208,#REF!),SUMIF(#REF!,$PJ208,#REF!))</f>
        <v>#REF!</v>
      </c>
      <c r="PZ208" s="200" t="e">
        <f>IF($PI208=1,SUMIF(#REF!,$PF208,#REF!),SUMIF(#REF!,$PJ208,#REF!))</f>
        <v>#REF!</v>
      </c>
      <c r="QA208" s="200" t="e">
        <f>IF($PI208=1,SUMIF(#REF!,$PF208,#REF!),SUMIF(#REF!,$PJ208,#REF!))</f>
        <v>#REF!</v>
      </c>
      <c r="QB208" s="200" t="e">
        <f>IF($PI208=1,SUMIF(#REF!,$PF208,#REF!),SUMIF(#REF!,$PJ208,#REF!))</f>
        <v>#REF!</v>
      </c>
      <c r="QC208" s="200" t="e">
        <f>IF($PI208=1,SUMIF(#REF!,$PF208,#REF!),SUMIF(#REF!,$PJ208,#REF!))</f>
        <v>#REF!</v>
      </c>
      <c r="QD208" s="57">
        <f t="shared" si="143"/>
        <v>2.1288239427996016</v>
      </c>
      <c r="QE208" s="57">
        <f t="shared" si="144"/>
        <v>2.4898070564847306</v>
      </c>
      <c r="QF208" s="57">
        <f t="shared" si="138"/>
        <v>2.5457906820764458</v>
      </c>
      <c r="QG208" s="57">
        <f t="shared" si="145"/>
        <v>2.2801049098725268</v>
      </c>
      <c r="QH208" s="57">
        <f t="shared" si="173"/>
        <v>2.1880075036471038</v>
      </c>
      <c r="QI208" s="57">
        <f t="shared" si="174"/>
        <v>3.0259799489766079</v>
      </c>
      <c r="QJ208" s="57">
        <f>IF(Tabelle2[[#This Row],[Index and Premium Usage]]=1,($AW208*(1+$AZ208))*(PW208*(1+$PG208)+$PH208)/1000,($AW208*(1+$AZ208))*(PW208*(1+$PG208)+$PK208)/1000)</f>
        <v>3.5101963366901936</v>
      </c>
      <c r="QK208" s="57" t="e">
        <f>IF($PI208=1,($AW208*(1+$AY208))*(PX208*(1+$PG208)+$PH208)/1000,($AW208*(1+$AZ208))*(PX208*(1+$PG208)+$PK208+Tabelle2[[#This Row],[Premium VW 2023]])/1000)</f>
        <v>#REF!</v>
      </c>
      <c r="QL208" s="57" t="e">
        <f t="shared" si="133"/>
        <v>#REF!</v>
      </c>
      <c r="QM208" s="57" t="e">
        <f t="shared" si="134"/>
        <v>#REF!</v>
      </c>
      <c r="QN208" s="57" t="e">
        <f t="shared" si="135"/>
        <v>#REF!</v>
      </c>
      <c r="QO208" s="57" t="e">
        <f t="shared" si="136"/>
        <v>#REF!</v>
      </c>
      <c r="QP208" s="57" t="e">
        <f t="shared" si="137"/>
        <v>#REF!</v>
      </c>
    </row>
    <row r="209" spans="1:458" ht="15" customHeight="1">
      <c r="A209" s="94" t="s">
        <v>955</v>
      </c>
      <c r="B209" s="94" t="s">
        <v>87</v>
      </c>
      <c r="C209" s="94" t="s">
        <v>1553</v>
      </c>
      <c r="D209" s="94" t="s">
        <v>108</v>
      </c>
      <c r="E209" s="173" t="s">
        <v>304</v>
      </c>
      <c r="F209" s="94" t="s">
        <v>304</v>
      </c>
      <c r="G209" s="94" t="s">
        <v>304</v>
      </c>
      <c r="H209" s="2" t="s">
        <v>1557</v>
      </c>
      <c r="I209" s="188" t="s">
        <v>102</v>
      </c>
      <c r="J209" s="94" t="s">
        <v>33</v>
      </c>
      <c r="K209" s="94" t="s">
        <v>245</v>
      </c>
      <c r="L209" s="94" t="s">
        <v>234</v>
      </c>
      <c r="M209" s="2" t="s">
        <v>353</v>
      </c>
      <c r="N209" s="1" t="s">
        <v>82</v>
      </c>
      <c r="O209" s="1"/>
      <c r="P209" s="3" t="s">
        <v>79</v>
      </c>
      <c r="Q209" s="2" t="s">
        <v>91</v>
      </c>
      <c r="R209" s="94"/>
      <c r="S209" s="94"/>
      <c r="T209" s="94" t="s">
        <v>1282</v>
      </c>
      <c r="U209" s="94" t="s">
        <v>38</v>
      </c>
      <c r="V209" s="94"/>
      <c r="W209" s="94"/>
      <c r="X209" s="94"/>
      <c r="Y209" s="2" t="s">
        <v>66</v>
      </c>
      <c r="Z209" s="2" t="s">
        <v>261</v>
      </c>
      <c r="AA209" s="2" t="s">
        <v>724</v>
      </c>
      <c r="AB209" s="2"/>
      <c r="AC209" s="2" t="s">
        <v>1125</v>
      </c>
      <c r="AD209" s="94"/>
      <c r="AE209" s="94"/>
      <c r="AF209" s="94" t="s">
        <v>122</v>
      </c>
      <c r="AG209" s="2" t="s">
        <v>448</v>
      </c>
      <c r="AH209" s="2" t="s">
        <v>106</v>
      </c>
      <c r="AI209" s="2" t="s">
        <v>109</v>
      </c>
      <c r="AJ209" s="2" t="s">
        <v>120</v>
      </c>
      <c r="AK209" s="20"/>
      <c r="AL209" s="24"/>
      <c r="AM209" s="24"/>
      <c r="AN209" s="24"/>
      <c r="AO209" s="24"/>
      <c r="AP209" s="13">
        <v>1</v>
      </c>
      <c r="AQ209" s="78"/>
      <c r="AR209" s="37">
        <v>1.024</v>
      </c>
      <c r="AS209" s="73">
        <v>1.024</v>
      </c>
      <c r="AT209" s="73">
        <v>1.024</v>
      </c>
      <c r="AU209" s="33">
        <v>1.024</v>
      </c>
      <c r="AV209" s="33">
        <v>1.024</v>
      </c>
      <c r="AW209" s="33">
        <v>1.024</v>
      </c>
      <c r="AX209" s="193"/>
      <c r="AY209" s="61">
        <v>0.05</v>
      </c>
      <c r="AZ209" s="61">
        <v>0.05</v>
      </c>
      <c r="BA209" s="97">
        <v>0</v>
      </c>
      <c r="BB209" s="97">
        <v>0</v>
      </c>
      <c r="BC209" s="97">
        <v>0</v>
      </c>
      <c r="BD209" s="97">
        <v>0</v>
      </c>
      <c r="BE209" s="133">
        <v>0</v>
      </c>
      <c r="BF209" s="133">
        <v>0</v>
      </c>
      <c r="BG209" s="133">
        <v>0</v>
      </c>
      <c r="BH209" s="133">
        <v>0</v>
      </c>
      <c r="BI209" s="133">
        <v>0</v>
      </c>
      <c r="BJ209" s="133">
        <v>0</v>
      </c>
      <c r="BK209" s="133">
        <v>0</v>
      </c>
      <c r="BL209" s="133">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5">
        <f>SUM(Tabelle2[[#This Row],[Jan 22 CF]:[Mar 22 CF]])</f>
        <v>0</v>
      </c>
      <c r="CL209" s="95">
        <f>SUM(Tabelle2[[#This Row],[Apr 22 CF]:[Jun 22 CF]])</f>
        <v>0</v>
      </c>
      <c r="CM209" s="95">
        <f>SUM(Tabelle2[[#This Row],[Jul 22 CF]:[Sep 22 CF]])</f>
        <v>0</v>
      </c>
      <c r="CN209" s="95">
        <f>SUM(Tabelle2[[#This Row],[Oct 22 CF]:[Dec 22 CF]])</f>
        <v>0</v>
      </c>
      <c r="CO209" s="95">
        <f>SUM(Tabelle2[[#This Row],[Jan 23 CF]:[Mar 23 CF]])</f>
        <v>0</v>
      </c>
      <c r="CP209" s="95">
        <f>SUM(Tabelle2[[#This Row],[Apr 23 CF]:[Jun 23 CF]])</f>
        <v>0</v>
      </c>
      <c r="CQ209" s="95">
        <f>SUM(Tabelle2[[#This Row],[Jul 23 CF]:[Sep 23 CF]])</f>
        <v>0</v>
      </c>
      <c r="CR209" s="95">
        <f>SUM(Tabelle2[[#This Row],[Oct 23 CF]:[Dec 23 CF]])</f>
        <v>0</v>
      </c>
      <c r="CS209" s="95">
        <f>SUM(Tabelle2[[#This Row],[Jan 24 CF]:[Mar 24 CF]])</f>
        <v>0</v>
      </c>
      <c r="CT209" s="95">
        <f>SUM(Tabelle2[[#This Row],[Apr 24 CF]:[Jun 24 CF]])</f>
        <v>0</v>
      </c>
      <c r="CU209" s="95">
        <f>SUM(Tabelle2[[#This Row],[Jul 24 CF]:[Sep 24 CF]])</f>
        <v>0</v>
      </c>
      <c r="CV209" s="95">
        <f>SUM(Tabelle2[[#This Row],[Oct 24 CF]:[Dec 24 CF]])</f>
        <v>0</v>
      </c>
      <c r="CW209" s="98">
        <v>256538</v>
      </c>
      <c r="CX209" s="275">
        <v>105134</v>
      </c>
      <c r="CY209" s="98">
        <v>11949</v>
      </c>
      <c r="CZ209" s="52">
        <v>0</v>
      </c>
      <c r="DA209" s="52">
        <f>SUM(Tabelle2[[#This Row],[Jan 22 CF]:[Dec 22 CF]])</f>
        <v>0</v>
      </c>
      <c r="DB209" s="98">
        <f>SUM(Tabelle2[[#This Row],[Jan 23 CF]:[Dec 23 CF]])</f>
        <v>0</v>
      </c>
      <c r="DC209" s="98">
        <f>SUM(Tabelle2[[#This Row],[Jan 24 CF]:[Dec 24 CF]])</f>
        <v>0</v>
      </c>
      <c r="DD209" s="98">
        <v>0</v>
      </c>
      <c r="DE209" s="98">
        <v>0</v>
      </c>
      <c r="DF209" s="98">
        <v>0</v>
      </c>
      <c r="DG209" s="98">
        <v>0</v>
      </c>
      <c r="DH209" s="98">
        <v>0</v>
      </c>
      <c r="DI209" s="98">
        <v>0</v>
      </c>
      <c r="DJ209" s="98">
        <v>0</v>
      </c>
      <c r="DK209" s="98">
        <v>0</v>
      </c>
      <c r="DL209" s="98">
        <v>0</v>
      </c>
      <c r="DM209" s="98">
        <v>0</v>
      </c>
      <c r="DN209" s="98"/>
      <c r="DO209" s="98"/>
      <c r="DP209" s="226">
        <v>0.95</v>
      </c>
      <c r="DQ209" s="226">
        <v>0.92500000000000004</v>
      </c>
      <c r="DR209" s="226">
        <v>0.8</v>
      </c>
      <c r="DS209" s="226">
        <v>0.85</v>
      </c>
      <c r="DT209" s="226">
        <v>0.9</v>
      </c>
      <c r="DU209" s="226">
        <v>0.9</v>
      </c>
      <c r="DV209" s="226">
        <v>0.9</v>
      </c>
      <c r="DW209" s="226">
        <v>0.9</v>
      </c>
      <c r="DX209" s="226">
        <v>0.9</v>
      </c>
      <c r="DY209" s="226">
        <v>0.9</v>
      </c>
      <c r="DZ209" s="226">
        <v>0.9</v>
      </c>
      <c r="EA209" s="226">
        <v>0.88</v>
      </c>
      <c r="EB209" s="226">
        <v>0.9</v>
      </c>
      <c r="EC209" s="226">
        <v>0.93</v>
      </c>
      <c r="ED209" s="226">
        <v>0.93</v>
      </c>
      <c r="EE209" s="226">
        <v>0.9</v>
      </c>
      <c r="EF209" s="316">
        <v>0.9</v>
      </c>
      <c r="EG209" s="316">
        <v>0.9</v>
      </c>
      <c r="EH209" s="316">
        <v>0</v>
      </c>
      <c r="EI209" s="226">
        <v>0.95</v>
      </c>
      <c r="EJ209" s="226">
        <v>0.95</v>
      </c>
      <c r="EK209" s="226">
        <v>0.95</v>
      </c>
      <c r="EL209" s="226">
        <v>0.97499999999999998</v>
      </c>
      <c r="EM209" s="226">
        <v>0.95</v>
      </c>
      <c r="EN209" s="226">
        <v>0.9</v>
      </c>
      <c r="EO209" s="226">
        <v>0.9</v>
      </c>
      <c r="EP209" s="226">
        <v>0.9</v>
      </c>
      <c r="EQ209" s="226">
        <v>0.9</v>
      </c>
      <c r="ER209" s="226">
        <v>0.9</v>
      </c>
      <c r="ES209" s="226">
        <v>0.9</v>
      </c>
      <c r="ET209" s="226">
        <v>0.9</v>
      </c>
      <c r="EU209" s="226">
        <v>0.9</v>
      </c>
      <c r="EV209" s="226">
        <v>0.9</v>
      </c>
      <c r="EW209" s="226">
        <v>0.9</v>
      </c>
      <c r="EX209" s="226">
        <v>0.9</v>
      </c>
      <c r="EY209" s="226">
        <v>0.9</v>
      </c>
      <c r="EZ209" s="316">
        <v>0</v>
      </c>
      <c r="FA209" s="226">
        <v>0.9</v>
      </c>
      <c r="FB209" s="226">
        <v>0.85</v>
      </c>
      <c r="FC209" s="226">
        <v>0.85</v>
      </c>
      <c r="FD209" s="226">
        <v>0.85</v>
      </c>
      <c r="FE209" s="226">
        <v>0.85</v>
      </c>
      <c r="FF209" s="226">
        <v>0.85</v>
      </c>
      <c r="FG209" s="226">
        <v>0.85</v>
      </c>
      <c r="FH209" s="226">
        <v>0.85</v>
      </c>
      <c r="FI209" s="226">
        <v>0.85</v>
      </c>
      <c r="FJ209" s="226">
        <v>0.85</v>
      </c>
      <c r="FK209" s="226">
        <v>0.85</v>
      </c>
      <c r="FL209" s="226">
        <v>0.85</v>
      </c>
      <c r="FM209" s="195">
        <f t="shared" si="158"/>
        <v>0</v>
      </c>
      <c r="FN209" s="195">
        <f t="shared" si="159"/>
        <v>0</v>
      </c>
      <c r="FO209" s="195">
        <f t="shared" si="160"/>
        <v>0</v>
      </c>
      <c r="FP209" s="195">
        <f t="shared" si="161"/>
        <v>0</v>
      </c>
      <c r="FQ209" s="195">
        <f t="shared" si="162"/>
        <v>0</v>
      </c>
      <c r="FR209" s="195">
        <f t="shared" si="163"/>
        <v>0</v>
      </c>
      <c r="FS209" s="195">
        <f t="shared" si="164"/>
        <v>0</v>
      </c>
      <c r="FT209" s="95">
        <f t="shared" si="165"/>
        <v>0</v>
      </c>
      <c r="FU209" s="95">
        <f t="shared" si="166"/>
        <v>0</v>
      </c>
      <c r="FV209" s="95">
        <f t="shared" si="167"/>
        <v>0</v>
      </c>
      <c r="FW209" s="95">
        <f t="shared" si="168"/>
        <v>0</v>
      </c>
      <c r="FX209" s="95">
        <f t="shared" si="169"/>
        <v>0</v>
      </c>
      <c r="FY209" s="95">
        <f t="shared" si="170"/>
        <v>0</v>
      </c>
      <c r="FZ209" s="95">
        <f t="shared" si="171"/>
        <v>0</v>
      </c>
      <c r="GA209" s="95">
        <f t="shared" si="151"/>
        <v>0</v>
      </c>
      <c r="GB209" s="95">
        <f t="shared" si="152"/>
        <v>0</v>
      </c>
      <c r="GC209" s="95">
        <f t="shared" si="153"/>
        <v>0</v>
      </c>
      <c r="GD209" s="95">
        <f t="shared" si="154"/>
        <v>0</v>
      </c>
      <c r="GE209" s="95">
        <f t="shared" si="155"/>
        <v>0</v>
      </c>
      <c r="GF209" s="95">
        <f t="shared" si="156"/>
        <v>0</v>
      </c>
      <c r="GG209" s="95">
        <f t="shared" si="157"/>
        <v>0</v>
      </c>
      <c r="GH209" s="95">
        <f t="shared" si="172"/>
        <v>0</v>
      </c>
      <c r="GI209" s="95">
        <f>BW209*Tabelle2[[#This Row],[Nov 2023 AF]]</f>
        <v>0</v>
      </c>
      <c r="GJ209" s="95">
        <f>BX209*Tabelle2[[#This Row],[Dec 2023 AF]]</f>
        <v>0</v>
      </c>
      <c r="GK209" s="95">
        <f>BY209*Tabelle2[[#This Row],[Jan 2024 AF]]</f>
        <v>0</v>
      </c>
      <c r="GL209" s="95">
        <f>BZ209*Tabelle2[[#This Row],[Feb 2024 AF]]</f>
        <v>0</v>
      </c>
      <c r="GM209" s="95">
        <f>CA209*Tabelle2[[#This Row],[Mar 2024 AF]]</f>
        <v>0</v>
      </c>
      <c r="GN209" s="95">
        <f>CB209*Tabelle2[[#This Row],[Apr 2024 AF]]</f>
        <v>0</v>
      </c>
      <c r="GO209" s="95">
        <f>CC209*Tabelle2[[#This Row],[May 2024 AF]]</f>
        <v>0</v>
      </c>
      <c r="GP209" s="95">
        <f>CD209*Tabelle2[[#This Row],[Jun 2024 AF]]</f>
        <v>0</v>
      </c>
      <c r="GQ209" s="95">
        <f>CE209*Tabelle2[[#This Row],[Jul 2024 AF]]</f>
        <v>0</v>
      </c>
      <c r="GR209" s="95">
        <f>CF209*Tabelle2[[#This Row],[Aug 2024 AF]]</f>
        <v>0</v>
      </c>
      <c r="GS209" s="95">
        <f>CG209*Tabelle2[[#This Row],[Sep 2024 AF]]</f>
        <v>0</v>
      </c>
      <c r="GT209" s="95">
        <f>CH209*Tabelle2[[#This Row],[Oct 2024 AF]]</f>
        <v>0</v>
      </c>
      <c r="GU209" s="95">
        <f>CI209*Tabelle2[[#This Row],[Nov 2024 AF]]</f>
        <v>0</v>
      </c>
      <c r="GV209" s="95">
        <f>CJ209*Tabelle2[[#This Row],[Dec 2024 AF]]</f>
        <v>0</v>
      </c>
      <c r="GW209" s="95">
        <f>SUM(Tabelle2[[#This Row],[Jan 22 NF]:[Mar 22 NF]])</f>
        <v>0</v>
      </c>
      <c r="GX209" s="95">
        <f>SUM(Tabelle2[[#This Row],[Apr 22 NF]:[Jun 22 NF]])</f>
        <v>0</v>
      </c>
      <c r="GY209" s="95">
        <f>SUM(Tabelle2[[#This Row],[Jul 22 NF]:[Sep 22 NF]])</f>
        <v>0</v>
      </c>
      <c r="GZ209" s="95">
        <f>SUM(Tabelle2[[#This Row],[Oct 22 NF]:[Dec 22 NF]])</f>
        <v>0</v>
      </c>
      <c r="HA209" s="98">
        <f>SUM(Tabelle2[[#This Row],[Jan 23 NF]:[Mar 23 NF]])</f>
        <v>0</v>
      </c>
      <c r="HB209" s="98">
        <f>SUM(Tabelle2[[#This Row],[Apr 23 NF]:[Jun 23 NF]])</f>
        <v>0</v>
      </c>
      <c r="HC209" s="98">
        <f>SUM(Tabelle2[[#This Row],[Jul 23 NF]:[Sep 23 NF]])</f>
        <v>0</v>
      </c>
      <c r="HD209" s="98">
        <f>SUM(Tabelle2[[#This Row],[Oct 23 NF]:[Dec 23 NF]])</f>
        <v>0</v>
      </c>
      <c r="HE209" s="95">
        <f>SUM(Tabelle2[[#This Row],[Jan 24 NF]:[Mar 24 NF]])</f>
        <v>0</v>
      </c>
      <c r="HF209" s="98">
        <f>SUM(Tabelle2[[#This Row],[Apr 24 NF]:[Jun 24 NF]])</f>
        <v>0</v>
      </c>
      <c r="HG209" s="98">
        <f>SUM(Tabelle2[[#This Row],[Jul 24 NF]:[Sep 24 NF]])</f>
        <v>0</v>
      </c>
      <c r="HH209" s="98">
        <f>SUM(Tabelle2[[#This Row],[Oct 24 NF]:[Dec 24 NF]])</f>
        <v>0</v>
      </c>
      <c r="HI209" s="75">
        <v>0</v>
      </c>
      <c r="HJ209" s="75">
        <v>0</v>
      </c>
      <c r="HK209" s="75">
        <v>0</v>
      </c>
      <c r="HL209" s="75">
        <v>0</v>
      </c>
      <c r="HM209" s="75">
        <v>0</v>
      </c>
      <c r="HN209" s="75">
        <v>0</v>
      </c>
      <c r="HO209" s="75">
        <v>0</v>
      </c>
      <c r="HP209" s="75">
        <v>0</v>
      </c>
      <c r="HQ209" s="75">
        <v>0</v>
      </c>
      <c r="HR209" s="75">
        <v>0</v>
      </c>
      <c r="HS209" s="75">
        <v>0</v>
      </c>
      <c r="HT209" s="75">
        <v>45600</v>
      </c>
      <c r="HU209" s="75">
        <v>259330</v>
      </c>
      <c r="HV209" s="98">
        <v>256538</v>
      </c>
      <c r="HW209" s="98">
        <v>105134</v>
      </c>
      <c r="HX209" s="98">
        <v>11949</v>
      </c>
      <c r="HY209" s="98">
        <v>0</v>
      </c>
      <c r="HZ209" s="98">
        <f>SUM(Tabelle2[[#This Row],[Jan 22 NF]:[Dec 22 NF]])</f>
        <v>0</v>
      </c>
      <c r="IA209" s="98">
        <f>SUM(Tabelle2[[#This Row],[Jan 23 NF]:[Dec 23 NF]])</f>
        <v>0</v>
      </c>
      <c r="IB209" s="98">
        <f>SUM(Tabelle2[[#This Row],[Jan 24 NF]:[Dec 24 NF]])</f>
        <v>0</v>
      </c>
      <c r="IC209" s="98">
        <f>IFERROR(Tabelle2[[#This Row],[2025 CF]]*Tabelle2[[#This Row],[2025 AF]],0)</f>
        <v>0</v>
      </c>
      <c r="ID209" s="98">
        <f>IFERROR(Tabelle2[[#This Row],[2026 CF]]*Tabelle2[[#This Row],[2026 AF]],0)</f>
        <v>0</v>
      </c>
      <c r="IE209" s="98">
        <f>IFERROR(Tabelle2[[#This Row],[2027 CF]]*Tabelle2[[#This Row],[2027 AF]],0)</f>
        <v>0</v>
      </c>
      <c r="IF209" s="98">
        <f>IFERROR(Tabelle2[[#This Row],[2028 CF]]*Tabelle2[[#This Row],[2028 AF]],0)</f>
        <v>0</v>
      </c>
      <c r="IG209" s="98">
        <f>IFERROR(Tabelle2[[#This Row],[2029 CF]]*Tabelle2[[#This Row],[2029 AF]],0)</f>
        <v>0</v>
      </c>
      <c r="IH209" s="98">
        <f>IFERROR(Tabelle2[[#This Row],[2030 CF]]*Tabelle2[[#This Row],[2030 AF]],0)</f>
        <v>0</v>
      </c>
      <c r="II209" s="98">
        <f>IFERROR(Tabelle2[[#This Row],[2031 CF]]*Tabelle2[[#This Row],[2031 AF]],0)</f>
        <v>0</v>
      </c>
      <c r="IJ209" s="98">
        <f>IFERROR(Tabelle2[[#This Row],[2032 CF]]*Tabelle2[[#This Row],[2032 AF]],0)</f>
        <v>0</v>
      </c>
      <c r="IK209" s="98">
        <f>IFERROR(Tabelle2[[#This Row],[2033 CF]]*Tabelle2[[#This Row],[2033 AF]],0)</f>
        <v>0</v>
      </c>
      <c r="IL209" s="98">
        <f>IFERROR(Tabelle2[[#This Row],[2034 CF]]*Tabelle2[[#This Row],[2034 AF]],0)</f>
        <v>0</v>
      </c>
      <c r="IM209" s="98">
        <f>IFERROR(Tabelle2[[#This Row],[2035 CF]]*Tabelle2[[#This Row],[2035 AF]],0)</f>
        <v>0</v>
      </c>
      <c r="IN209" s="51">
        <v>0</v>
      </c>
      <c r="IO209" s="51">
        <v>0</v>
      </c>
      <c r="IP209" s="51">
        <v>0</v>
      </c>
      <c r="IQ209" s="51">
        <v>0</v>
      </c>
      <c r="IR209" s="51">
        <v>0</v>
      </c>
      <c r="IS209" s="51">
        <v>0</v>
      </c>
      <c r="IT209" s="51">
        <v>0</v>
      </c>
      <c r="IU209" s="51">
        <v>0</v>
      </c>
      <c r="IV209" s="51">
        <v>0</v>
      </c>
      <c r="IW209" s="51">
        <v>0</v>
      </c>
      <c r="IX209" s="51">
        <v>0</v>
      </c>
      <c r="IY209" s="51">
        <v>0</v>
      </c>
      <c r="IZ209" s="199">
        <v>0</v>
      </c>
      <c r="JA209" s="199">
        <v>0</v>
      </c>
      <c r="JB209" s="199">
        <v>0</v>
      </c>
      <c r="JC209" s="199">
        <v>0</v>
      </c>
      <c r="JD209" s="199">
        <v>0</v>
      </c>
      <c r="JE209" s="196">
        <v>0</v>
      </c>
      <c r="JF209" s="196">
        <v>0</v>
      </c>
      <c r="JG209" s="196">
        <v>0</v>
      </c>
      <c r="JH209" s="196">
        <v>0</v>
      </c>
      <c r="JI209" s="196">
        <v>0</v>
      </c>
      <c r="JJ209" s="196">
        <v>0</v>
      </c>
      <c r="JK209" s="196">
        <v>0</v>
      </c>
      <c r="JL209" s="196">
        <v>0</v>
      </c>
      <c r="JM209" s="196">
        <v>0</v>
      </c>
      <c r="JN209" s="196">
        <v>0</v>
      </c>
      <c r="JO209" s="196">
        <v>0</v>
      </c>
      <c r="JP209" s="196">
        <v>0</v>
      </c>
      <c r="JQ209" s="196">
        <f>SUM(Tabelle2[[#This Row],[Jan-23B]:[Mar-23B]])</f>
        <v>0</v>
      </c>
      <c r="JR209" s="196">
        <f>SUM(Tabelle2[[#This Row],[Apr-23B]:[Jun-23B]])</f>
        <v>0</v>
      </c>
      <c r="JS209" s="196">
        <f>SUM(Tabelle2[[#This Row],[Jul-23B]:[Sep-23B]])</f>
        <v>0</v>
      </c>
      <c r="JT209" s="196">
        <f>SUM(Tabelle2[[#This Row],[Oct-23B]:[Dec-23B]])</f>
        <v>0</v>
      </c>
      <c r="JU209" s="196">
        <f>SUM(Tabelle2[[#This Row],[1Q23 B1]:[4Q23 B]])</f>
        <v>0</v>
      </c>
      <c r="JV209" s="196">
        <v>0</v>
      </c>
      <c r="JW209" s="196">
        <v>0</v>
      </c>
      <c r="JX209" s="196">
        <v>0</v>
      </c>
      <c r="JY209" s="196">
        <v>0</v>
      </c>
      <c r="JZ209" s="196">
        <v>0</v>
      </c>
      <c r="KA209" s="196">
        <v>0</v>
      </c>
      <c r="KB209" s="196">
        <v>0</v>
      </c>
      <c r="KC209" s="196">
        <v>0</v>
      </c>
      <c r="KD209" s="196">
        <v>0</v>
      </c>
      <c r="KE209" s="196">
        <v>0</v>
      </c>
      <c r="KF209" s="196" t="str">
        <f>IF(SUM(Tabelle2[[#This Row],[2018 NF]:[2028 NF]],Tabelle2[[#This Row],[2023 B]])&gt;0,"yes","no")</f>
        <v>yes</v>
      </c>
      <c r="KG209" s="196" t="str">
        <f>IFERROR(INDEX(Tabelle2[[#Headers],[2005 NF]:[2034 NF]],MATCH(TRUE,INDEX(Tabelle2[[#This Row],[2005 NF]:[2034 NF]]&gt;1000,),0)),0)</f>
        <v>2016 NF</v>
      </c>
      <c r="KH209" s="196" t="str">
        <f>IFERROR(LOOKUP(2,1/(Tabelle2[[#This Row],[2005 NF]:[2035 NF]]&gt;1000),Tabelle2[[#Headers],[2005 NF]:[2035 NF]]),0)</f>
        <v>2020 NF</v>
      </c>
      <c r="KI209" s="196">
        <f>SUM(Tabelle2[[#This Row],[Jan 23 NF]:[Mar 23 NF]])</f>
        <v>0</v>
      </c>
      <c r="KJ209" s="196">
        <f>SUM(Tabelle2[[#This Row],[Jan-23B]:[Mar-23B]])</f>
        <v>0</v>
      </c>
      <c r="KK209" s="52">
        <v>0</v>
      </c>
      <c r="KL209" s="52">
        <v>0</v>
      </c>
      <c r="KM209" s="52">
        <v>0</v>
      </c>
      <c r="KN209" s="52">
        <v>0</v>
      </c>
      <c r="KO209" s="52">
        <v>0</v>
      </c>
      <c r="KP209" s="52">
        <v>0</v>
      </c>
      <c r="KQ209" s="52">
        <v>0</v>
      </c>
      <c r="KR209" s="52">
        <v>0</v>
      </c>
      <c r="KS209" s="52">
        <v>0</v>
      </c>
      <c r="KT209" s="52">
        <v>0</v>
      </c>
      <c r="KU209" s="52">
        <v>0</v>
      </c>
      <c r="KV209" s="52">
        <v>0</v>
      </c>
      <c r="KW209" s="52">
        <v>0</v>
      </c>
      <c r="KX209" s="52">
        <v>0</v>
      </c>
      <c r="KY209" s="52">
        <v>0</v>
      </c>
      <c r="KZ209" s="52">
        <v>0</v>
      </c>
      <c r="LA209" s="52" t="e">
        <f>$AV209*2.204623/#REF!*$AP209*Tabelle2[[#This Row],[May 23 NF]]</f>
        <v>#REF!</v>
      </c>
      <c r="LB209" s="52" t="e">
        <f>$AV209*2.204623/#REF!*$AP209*Tabelle2[[#This Row],[Jun 23 NF]]</f>
        <v>#REF!</v>
      </c>
      <c r="LC209" s="52" t="e">
        <f>$AV209*2.204623/#REF!*$AP209*Tabelle2[[#This Row],[Jul 23 NF]]</f>
        <v>#REF!</v>
      </c>
      <c r="LD209" s="52" t="e">
        <f>$AV209*2.204623/#REF!*$AP209*Tabelle2[[#This Row],[Aug 23 NF]]</f>
        <v>#REF!</v>
      </c>
      <c r="LE209" s="52" t="e">
        <f>$AV209*2.204623/#REF!*$AP209*Tabelle2[[#This Row],[Sep 23 NF]]</f>
        <v>#REF!</v>
      </c>
      <c r="LF209" s="52" t="e">
        <f>$AV209*2.204623/#REF!*$AP209*Tabelle2[[#This Row],[Oct 23 NF]]</f>
        <v>#REF!</v>
      </c>
      <c r="LG209" s="52" t="e">
        <f>$AV209*2.204623/#REF!*$AP209*Tabelle2[[#This Row],[Nov 23 NF]]</f>
        <v>#REF!</v>
      </c>
      <c r="LH209" s="52" t="e">
        <f>$AV209*2.204623/#REF!*$AP209*Tabelle2[[#This Row],[Dec 23 NF]]</f>
        <v>#REF!</v>
      </c>
      <c r="LI209" s="52" t="e">
        <f>$AV209*2.204623/#REF!*$AP209*Tabelle2[[#This Row],[Jan 24 NF]]</f>
        <v>#REF!</v>
      </c>
      <c r="LJ209" s="52" t="e">
        <f>$AV209*2.204623/#REF!*$AP209*Tabelle2[[#This Row],[Feb 24 NF]]</f>
        <v>#REF!</v>
      </c>
      <c r="LK209" s="52" t="e">
        <f>$AV209*2.204623/#REF!*$AP209*Tabelle2[[#This Row],[Mar 24 NF]]</f>
        <v>#REF!</v>
      </c>
      <c r="LL209" s="52" t="e">
        <f>$AV209*2.204623/#REF!*$AP209*Tabelle2[[#This Row],[Apr 24 NF]]</f>
        <v>#REF!</v>
      </c>
      <c r="LM209" s="52" t="e">
        <f>$AV209*2.204623/#REF!*$AP209*Tabelle2[[#This Row],[May 24 NF]]</f>
        <v>#REF!</v>
      </c>
      <c r="LN209" s="52" t="e">
        <f>$AV209*2.204623/#REF!*$AP209*Tabelle2[[#This Row],[Jun 24 NF]]</f>
        <v>#REF!</v>
      </c>
      <c r="LO209" s="52" t="e">
        <f>$AV209*2.204623/#REF!*$AP209*Tabelle2[[#This Row],[Jul 24 NF]]</f>
        <v>#REF!</v>
      </c>
      <c r="LP209" s="52" t="e">
        <f>$AV209*2.204623/#REF!*$AP209*Tabelle2[[#This Row],[Aug 24 NF]]</f>
        <v>#REF!</v>
      </c>
      <c r="LQ209" s="52" t="e">
        <f>$AV209*2.204623/#REF!*$AP209*Tabelle2[[#This Row],[Sep 24 NF]]</f>
        <v>#REF!</v>
      </c>
      <c r="LR209" s="52" t="e">
        <f>$AV209*2.204623/#REF!*$AP209*Tabelle2[[#This Row],[Oct 24 NF]]</f>
        <v>#REF!</v>
      </c>
      <c r="LS209" s="52" t="e">
        <f>$AV209*2.204623/#REF!*$AP209*Tabelle2[[#This Row],[Nov 24 NF]]</f>
        <v>#REF!</v>
      </c>
      <c r="LT209" s="52" t="e">
        <f>$AV209*2.204623/#REF!*$AP209*Tabelle2[[#This Row],[Dec 24 NF]]</f>
        <v>#REF!</v>
      </c>
      <c r="LU209" s="198">
        <f>SUM(Tabelle2[[#This Row],[Jan 22 EV]:[Mar 22 EV]])</f>
        <v>0</v>
      </c>
      <c r="LV209" s="198">
        <f>SUM(Tabelle2[[#This Row],[Apr 22 EV]:[Jun 22 EV]])</f>
        <v>0</v>
      </c>
      <c r="LW209" s="198">
        <f>SUM(Tabelle2[[#This Row],[Jul 22 EV]:[Sep 22 EV]])</f>
        <v>0</v>
      </c>
      <c r="LX209" s="198">
        <f>SUM(Tabelle2[[#This Row],[Oct 22 EV]:[Dec 22 EV]])</f>
        <v>0</v>
      </c>
      <c r="LY209" s="198">
        <f>SUM(Tabelle2[[#This Row],[Jan 23 EV]:[Mar 23 EV]])</f>
        <v>0</v>
      </c>
      <c r="LZ209" s="198" t="e">
        <f>SUM(Tabelle2[[#This Row],[Apr 23 EV]:[Jun 23 EV]])</f>
        <v>#REF!</v>
      </c>
      <c r="MA209" s="198" t="e">
        <f>SUM(Tabelle2[[#This Row],[Jul 23 EV]:[Sep 23 EV]])</f>
        <v>#REF!</v>
      </c>
      <c r="MB209" s="198" t="e">
        <f>SUM(Tabelle2[[#This Row],[Oct 23 EV]:[Dec 23 EV]])</f>
        <v>#REF!</v>
      </c>
      <c r="MC209" s="198" t="e">
        <f>SUM(Tabelle2[[#This Row],[Jan 24 EV]:[Mar 24 EV]])</f>
        <v>#REF!</v>
      </c>
      <c r="MD209" s="198" t="e">
        <f>SUM(Tabelle2[[#This Row],[Apr 24 EV]:[Jun 24 EV]])</f>
        <v>#REF!</v>
      </c>
      <c r="ME209" s="198" t="e">
        <f>SUM(Tabelle2[[#This Row],[Jul 24 EV]:[Sep 24 EV]])</f>
        <v>#REF!</v>
      </c>
      <c r="MF209" s="198" t="e">
        <f>SUM(Tabelle2[[#This Row],[Oct 24 EV]:[Dec 24 EV]])</f>
        <v>#REF!</v>
      </c>
      <c r="MG209" s="74">
        <v>0</v>
      </c>
      <c r="MH209" s="74">
        <v>0</v>
      </c>
      <c r="MI209" s="74">
        <v>0</v>
      </c>
      <c r="MJ209" s="74">
        <v>0</v>
      </c>
      <c r="MK209" s="74">
        <v>0</v>
      </c>
      <c r="ML209" s="74">
        <v>0</v>
      </c>
      <c r="MM209" s="74">
        <v>0</v>
      </c>
      <c r="MN209" s="74">
        <v>0</v>
      </c>
      <c r="MO209" s="75">
        <v>0</v>
      </c>
      <c r="MP209" s="98">
        <v>3431.45160704</v>
      </c>
      <c r="MQ209" s="98" t="e">
        <f>$AS209*2.204623/#REF!*$AP209*HU209</f>
        <v>#REF!</v>
      </c>
      <c r="MR209" s="98" t="e">
        <f>$AT209*2.204623/#REF!*$AP209*HV209</f>
        <v>#REF!</v>
      </c>
      <c r="MS209" s="98">
        <v>7911.452483652266</v>
      </c>
      <c r="MT209" s="98">
        <v>899.17577308160003</v>
      </c>
      <c r="MU209" s="98">
        <v>0</v>
      </c>
      <c r="MV209" s="98">
        <f>SUM(Tabelle2[[#This Row],[Jan 22 EV]:[Dec 22 EV]])</f>
        <v>0</v>
      </c>
      <c r="MW209" s="98" t="e">
        <f>SUM(Tabelle2[[#This Row],[Jan 23 EV]:[Dec 23 EV]])</f>
        <v>#REF!</v>
      </c>
      <c r="MX209" s="98" t="e">
        <f>SUM(Tabelle2[[#This Row],[Jan 24 EV]:[Dec 24 EV]])</f>
        <v>#REF!</v>
      </c>
      <c r="MY209" s="98">
        <f t="shared" si="139"/>
        <v>0</v>
      </c>
      <c r="MZ209" s="98">
        <f t="shared" si="140"/>
        <v>0</v>
      </c>
      <c r="NA209" s="98">
        <f t="shared" si="141"/>
        <v>0</v>
      </c>
      <c r="NB209" s="98">
        <f t="shared" si="142"/>
        <v>0</v>
      </c>
      <c r="NC209" s="52">
        <v>0</v>
      </c>
      <c r="ND209" s="52">
        <v>0</v>
      </c>
      <c r="NE209" s="52">
        <v>0</v>
      </c>
      <c r="NF209" s="52">
        <v>0</v>
      </c>
      <c r="NG209" s="52">
        <v>0</v>
      </c>
      <c r="NH209" s="52">
        <v>0</v>
      </c>
      <c r="NI209" s="52">
        <v>0</v>
      </c>
      <c r="NJ209" s="52">
        <v>0</v>
      </c>
      <c r="NK209" s="52">
        <v>0</v>
      </c>
      <c r="NL209" s="52">
        <v>0</v>
      </c>
      <c r="NM209" s="52">
        <v>0</v>
      </c>
      <c r="NN209" s="52">
        <v>0</v>
      </c>
      <c r="NO209" s="198">
        <f t="shared" si="146"/>
        <v>0</v>
      </c>
      <c r="NP209" s="198">
        <f t="shared" si="147"/>
        <v>0</v>
      </c>
      <c r="NQ209" s="198">
        <f t="shared" si="148"/>
        <v>0</v>
      </c>
      <c r="NR209" s="198">
        <f t="shared" si="149"/>
        <v>0</v>
      </c>
      <c r="NS209" s="198">
        <f t="shared" si="150"/>
        <v>0</v>
      </c>
      <c r="NT209" s="198">
        <v>0</v>
      </c>
      <c r="NU209" s="198">
        <v>0</v>
      </c>
      <c r="NV209" s="198">
        <v>0</v>
      </c>
      <c r="NW209" s="198">
        <v>0</v>
      </c>
      <c r="NX209" s="198">
        <v>0</v>
      </c>
      <c r="NY209" s="198">
        <v>0</v>
      </c>
      <c r="NZ209" s="198">
        <v>0</v>
      </c>
      <c r="OA209" s="198">
        <v>0</v>
      </c>
      <c r="OB209" s="198">
        <v>0</v>
      </c>
      <c r="OC209" s="198">
        <v>0</v>
      </c>
      <c r="OD209" s="198">
        <v>0</v>
      </c>
      <c r="OE209" s="198">
        <v>0</v>
      </c>
      <c r="OF209" s="198">
        <f>SUM(Tabelle2[[#This Row],[Jan 23 B EV]:[Mar 23 B EV]])</f>
        <v>0</v>
      </c>
      <c r="OG209" s="198">
        <f>SUM(Tabelle2[[#This Row],[Apr 23 B EV]:[Jun 23 B EV]])</f>
        <v>0</v>
      </c>
      <c r="OH209" s="198">
        <f>SUM(Tabelle2[[#This Row],[Jul 23 B EV]:[Sep 23 B EV]])</f>
        <v>0</v>
      </c>
      <c r="OI209" s="198">
        <f>SUM(Tabelle2[[#This Row],[Oct 23 B EV]:[Dec 23 B EV]])</f>
        <v>0</v>
      </c>
      <c r="OJ209" s="198">
        <f>SUM(Tabelle2[[#This Row],[Jan 23 B EV]:[Dec 23 B EV]])</f>
        <v>0</v>
      </c>
      <c r="OK209" s="75"/>
      <c r="OL209" s="75"/>
      <c r="OM209" s="43" t="s">
        <v>959</v>
      </c>
      <c r="ON209" s="43" t="s">
        <v>975</v>
      </c>
      <c r="OO209" s="43">
        <v>0</v>
      </c>
      <c r="OP209" s="43">
        <v>0</v>
      </c>
      <c r="OQ209" s="75"/>
      <c r="OR209" s="75"/>
      <c r="OS209" s="75"/>
      <c r="OT209" s="75"/>
      <c r="OU209" s="75"/>
      <c r="OV209" s="75"/>
      <c r="OW209" s="75"/>
      <c r="OX209" s="198">
        <v>0</v>
      </c>
      <c r="OY209" s="198">
        <v>0</v>
      </c>
      <c r="OZ209" s="198">
        <v>0</v>
      </c>
      <c r="PA209" s="198">
        <v>0</v>
      </c>
      <c r="PB209" s="353">
        <v>0</v>
      </c>
      <c r="PC209" s="130" t="s">
        <v>57</v>
      </c>
      <c r="PD209" s="53" t="s">
        <v>162</v>
      </c>
      <c r="PE209" s="317" t="s">
        <v>159</v>
      </c>
      <c r="PF209" s="328" t="s">
        <v>190</v>
      </c>
      <c r="PG209" s="54">
        <v>0</v>
      </c>
      <c r="PH209" s="55">
        <v>250</v>
      </c>
      <c r="PI209" s="4">
        <v>1</v>
      </c>
      <c r="PJ209" s="4" t="s">
        <v>190</v>
      </c>
      <c r="PK209" s="4">
        <v>250</v>
      </c>
      <c r="PL209" s="4"/>
      <c r="PM209" s="317"/>
      <c r="PN209" s="53" t="s">
        <v>972</v>
      </c>
      <c r="PO209" s="53" t="s">
        <v>17</v>
      </c>
      <c r="PP209" s="200">
        <v>1514.6759560378769</v>
      </c>
      <c r="PQ209" s="56">
        <v>1458.5264388439821</v>
      </c>
      <c r="PR209" s="56">
        <v>1748.2400132301209</v>
      </c>
      <c r="PS209" s="56">
        <v>1793.170691875157</v>
      </c>
      <c r="PT209" s="200">
        <v>1579.9397350501818</v>
      </c>
      <c r="PU209" s="200">
        <v>1506.0252838259262</v>
      </c>
      <c r="PV209" s="200">
        <v>2178.5553362573096</v>
      </c>
      <c r="PW209" s="200">
        <v>2567.1720198155649</v>
      </c>
      <c r="PX209" s="200" t="e">
        <f>IF($PI209=1,SUMIF(#REF!,$PF209,#REF!),SUMIF(#REF!,$PJ209,#REF!))</f>
        <v>#REF!</v>
      </c>
      <c r="PY209" s="200" t="e">
        <f>IF($PI209=1,SUMIF(#REF!,$PF209,#REF!),SUMIF(#REF!,$PJ209,#REF!))</f>
        <v>#REF!</v>
      </c>
      <c r="PZ209" s="200" t="e">
        <f>IF($PI209=1,SUMIF(#REF!,$PF209,#REF!),SUMIF(#REF!,$PJ209,#REF!))</f>
        <v>#REF!</v>
      </c>
      <c r="QA209" s="200" t="e">
        <f>IF($PI209=1,SUMIF(#REF!,$PF209,#REF!),SUMIF(#REF!,$PJ209,#REF!))</f>
        <v>#REF!</v>
      </c>
      <c r="QB209" s="200" t="e">
        <f>IF($PI209=1,SUMIF(#REF!,$PF209,#REF!),SUMIF(#REF!,$PJ209,#REF!))</f>
        <v>#REF!</v>
      </c>
      <c r="QC209" s="200" t="e">
        <f>IF($PI209=1,SUMIF(#REF!,$PF209,#REF!),SUMIF(#REF!,$PJ209,#REF!))</f>
        <v>#REF!</v>
      </c>
      <c r="QD209" s="57">
        <f t="shared" si="143"/>
        <v>1.8370076270450497</v>
      </c>
      <c r="QE209" s="57">
        <f t="shared" si="144"/>
        <v>2.1485076622250263</v>
      </c>
      <c r="QF209" s="57">
        <f t="shared" si="138"/>
        <v>2.1968171279041688</v>
      </c>
      <c r="QG209" s="57">
        <f t="shared" si="145"/>
        <v>1.9675512031259557</v>
      </c>
      <c r="QH209" s="57">
        <f t="shared" si="173"/>
        <v>1.8880783851696361</v>
      </c>
      <c r="QI209" s="57">
        <f t="shared" si="174"/>
        <v>2.6111826975438599</v>
      </c>
      <c r="QJ209" s="57">
        <f>IF(Tabelle2[[#This Row],[Index and Premium Usage]]=1,($AW209*(1+$AZ209))*(PW209*(1+$PG209)+$PH209)/1000,($AW209*(1+$AZ209))*(PW209*(1+$PG209)+$PK209)/1000)</f>
        <v>3.029023355705696</v>
      </c>
      <c r="QK209" s="57" t="e">
        <f>IF($PI209=1,($AW209*(1+$AY209))*(PX209*(1+$PG209)+$PH209)/1000,($AW209*(1+$AZ209))*(PX209*(1+$PG209)+$PK209+Tabelle2[[#This Row],[Premium VW 2023]])/1000)</f>
        <v>#REF!</v>
      </c>
      <c r="QL209" s="57" t="e">
        <f t="shared" si="133"/>
        <v>#REF!</v>
      </c>
      <c r="QM209" s="57" t="e">
        <f t="shared" si="134"/>
        <v>#REF!</v>
      </c>
      <c r="QN209" s="57" t="e">
        <f t="shared" si="135"/>
        <v>#REF!</v>
      </c>
      <c r="QO209" s="57" t="e">
        <f t="shared" si="136"/>
        <v>#REF!</v>
      </c>
      <c r="QP209" s="57" t="e">
        <f t="shared" si="137"/>
        <v>#REF!</v>
      </c>
    </row>
    <row r="210" spans="1:458" ht="15" customHeight="1">
      <c r="A210" s="94" t="s">
        <v>925</v>
      </c>
      <c r="B210" s="94" t="s">
        <v>87</v>
      </c>
      <c r="C210" s="94" t="s">
        <v>1553</v>
      </c>
      <c r="D210" s="94" t="s">
        <v>108</v>
      </c>
      <c r="E210" s="172" t="s">
        <v>304</v>
      </c>
      <c r="F210" s="94" t="s">
        <v>304</v>
      </c>
      <c r="G210" s="94" t="s">
        <v>304</v>
      </c>
      <c r="H210" s="2" t="s">
        <v>1557</v>
      </c>
      <c r="I210" s="188" t="s">
        <v>102</v>
      </c>
      <c r="J210" s="94" t="s">
        <v>33</v>
      </c>
      <c r="K210" s="94" t="s">
        <v>245</v>
      </c>
      <c r="L210" s="94" t="s">
        <v>234</v>
      </c>
      <c r="M210" s="94" t="s">
        <v>633</v>
      </c>
      <c r="N210" s="69"/>
      <c r="O210" s="69"/>
      <c r="P210" s="71"/>
      <c r="R210" s="70"/>
      <c r="S210" s="70"/>
      <c r="T210" s="94" t="s">
        <v>1282</v>
      </c>
      <c r="U210" s="77" t="s">
        <v>38</v>
      </c>
      <c r="V210" s="70"/>
      <c r="W210" s="70"/>
      <c r="X210" s="94"/>
      <c r="Y210" s="70" t="s">
        <v>235</v>
      </c>
      <c r="Z210" s="94" t="s">
        <v>261</v>
      </c>
      <c r="AA210" s="69" t="s">
        <v>634</v>
      </c>
      <c r="AB210" s="69"/>
      <c r="AC210" s="69"/>
      <c r="AD210" s="70"/>
      <c r="AE210" s="70"/>
      <c r="AF210" s="70" t="s">
        <v>122</v>
      </c>
      <c r="AG210" s="2" t="s">
        <v>448</v>
      </c>
      <c r="AH210" s="2" t="s">
        <v>106</v>
      </c>
      <c r="AI210" s="2" t="s">
        <v>109</v>
      </c>
      <c r="AJ210" s="63" t="s">
        <v>120</v>
      </c>
      <c r="AK210" s="72"/>
      <c r="AL210" s="73"/>
      <c r="AM210" s="73"/>
      <c r="AN210" s="73"/>
      <c r="AO210" s="73"/>
      <c r="AP210" s="67">
        <v>1</v>
      </c>
      <c r="AQ210" s="78"/>
      <c r="AR210" s="37">
        <v>1.56</v>
      </c>
      <c r="AS210" s="73">
        <v>1.56</v>
      </c>
      <c r="AT210" s="73">
        <v>1.56</v>
      </c>
      <c r="AU210" s="73">
        <v>1.56</v>
      </c>
      <c r="AV210" s="73">
        <v>1.56</v>
      </c>
      <c r="AW210" s="33">
        <v>1.56</v>
      </c>
      <c r="AX210" s="193"/>
      <c r="AY210" s="36">
        <v>0.05</v>
      </c>
      <c r="AZ210" s="36">
        <v>0.05</v>
      </c>
      <c r="BA210" s="97">
        <v>0</v>
      </c>
      <c r="BB210" s="97">
        <v>0</v>
      </c>
      <c r="BC210" s="97">
        <v>0</v>
      </c>
      <c r="BD210" s="97">
        <v>0</v>
      </c>
      <c r="BE210" s="133">
        <v>0</v>
      </c>
      <c r="BF210" s="133">
        <v>0</v>
      </c>
      <c r="BG210" s="133">
        <v>0</v>
      </c>
      <c r="BH210" s="133">
        <v>0</v>
      </c>
      <c r="BI210" s="133">
        <v>0</v>
      </c>
      <c r="BJ210" s="133">
        <v>0</v>
      </c>
      <c r="BK210" s="133">
        <v>0</v>
      </c>
      <c r="BL210" s="133">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5">
        <f>SUM(Tabelle2[[#This Row],[Jan 22 CF]:[Mar 22 CF]])</f>
        <v>0</v>
      </c>
      <c r="CL210" s="95">
        <f>SUM(Tabelle2[[#This Row],[Apr 22 CF]:[Jun 22 CF]])</f>
        <v>0</v>
      </c>
      <c r="CM210" s="95">
        <f>SUM(Tabelle2[[#This Row],[Jul 22 CF]:[Sep 22 CF]])</f>
        <v>0</v>
      </c>
      <c r="CN210" s="95">
        <f>SUM(Tabelle2[[#This Row],[Oct 22 CF]:[Dec 22 CF]])</f>
        <v>0</v>
      </c>
      <c r="CO210" s="95">
        <f>SUM(Tabelle2[[#This Row],[Jan 23 CF]:[Mar 23 CF]])</f>
        <v>0</v>
      </c>
      <c r="CP210" s="95">
        <f>SUM(Tabelle2[[#This Row],[Apr 23 CF]:[Jun 23 CF]])</f>
        <v>0</v>
      </c>
      <c r="CQ210" s="95">
        <f>SUM(Tabelle2[[#This Row],[Jul 23 CF]:[Sep 23 CF]])</f>
        <v>0</v>
      </c>
      <c r="CR210" s="95">
        <f>SUM(Tabelle2[[#This Row],[Oct 23 CF]:[Dec 23 CF]])</f>
        <v>0</v>
      </c>
      <c r="CS210" s="95">
        <f>SUM(Tabelle2[[#This Row],[Jan 24 CF]:[Mar 24 CF]])</f>
        <v>0</v>
      </c>
      <c r="CT210" s="95">
        <f>SUM(Tabelle2[[#This Row],[Apr 24 CF]:[Jun 24 CF]])</f>
        <v>0</v>
      </c>
      <c r="CU210" s="95">
        <f>SUM(Tabelle2[[#This Row],[Jul 24 CF]:[Sep 24 CF]])</f>
        <v>0</v>
      </c>
      <c r="CV210" s="95">
        <f>SUM(Tabelle2[[#This Row],[Oct 24 CF]:[Dec 24 CF]])</f>
        <v>0</v>
      </c>
      <c r="CW210" s="98">
        <v>0</v>
      </c>
      <c r="CX210" s="275">
        <v>0</v>
      </c>
      <c r="CY210" s="98">
        <v>0</v>
      </c>
      <c r="CZ210" s="52">
        <v>0</v>
      </c>
      <c r="DA210" s="52">
        <f>SUM(Tabelle2[[#This Row],[Jan 22 CF]:[Dec 22 CF]])</f>
        <v>0</v>
      </c>
      <c r="DB210" s="98">
        <f>SUM(Tabelle2[[#This Row],[Jan 23 CF]:[Dec 23 CF]])</f>
        <v>0</v>
      </c>
      <c r="DC210" s="98">
        <f>SUM(Tabelle2[[#This Row],[Jan 24 CF]:[Dec 24 CF]])</f>
        <v>0</v>
      </c>
      <c r="DD210" s="98">
        <v>0</v>
      </c>
      <c r="DE210" s="98">
        <v>0</v>
      </c>
      <c r="DF210" s="98">
        <v>0</v>
      </c>
      <c r="DG210" s="98">
        <v>0</v>
      </c>
      <c r="DH210" s="98">
        <v>0</v>
      </c>
      <c r="DI210" s="98">
        <v>0</v>
      </c>
      <c r="DJ210" s="98">
        <v>0</v>
      </c>
      <c r="DK210" s="98">
        <v>0</v>
      </c>
      <c r="DL210" s="98">
        <v>0</v>
      </c>
      <c r="DM210" s="98">
        <v>0</v>
      </c>
      <c r="DN210" s="98"/>
      <c r="DO210" s="98"/>
      <c r="DP210" s="226">
        <v>0.95</v>
      </c>
      <c r="DQ210" s="226">
        <v>0.92500000000000004</v>
      </c>
      <c r="DR210" s="226">
        <v>0.8</v>
      </c>
      <c r="DS210" s="226">
        <v>0.85</v>
      </c>
      <c r="DT210" s="226">
        <v>0.9</v>
      </c>
      <c r="DU210" s="226">
        <v>0.9</v>
      </c>
      <c r="DV210" s="226">
        <v>0.9</v>
      </c>
      <c r="DW210" s="226">
        <v>0.9</v>
      </c>
      <c r="DX210" s="226">
        <v>0.9</v>
      </c>
      <c r="DY210" s="226">
        <v>0.9</v>
      </c>
      <c r="DZ210" s="226">
        <v>0.9</v>
      </c>
      <c r="EA210" s="226">
        <v>0.88</v>
      </c>
      <c r="EB210" s="226">
        <v>0.9</v>
      </c>
      <c r="EC210" s="226">
        <v>0.93</v>
      </c>
      <c r="ED210" s="226">
        <v>0.93</v>
      </c>
      <c r="EE210" s="226">
        <v>0.9</v>
      </c>
      <c r="EF210" s="316">
        <v>0.9</v>
      </c>
      <c r="EG210" s="316">
        <v>0.9</v>
      </c>
      <c r="EH210" s="316">
        <v>0.9</v>
      </c>
      <c r="EI210" s="226">
        <v>0.95</v>
      </c>
      <c r="EJ210" s="226">
        <v>0.95</v>
      </c>
      <c r="EK210" s="226">
        <v>0.95</v>
      </c>
      <c r="EL210" s="226">
        <v>0.97499999999999998</v>
      </c>
      <c r="EM210" s="226">
        <v>0.95</v>
      </c>
      <c r="EN210" s="226">
        <v>0.9</v>
      </c>
      <c r="EO210" s="226">
        <v>0.9</v>
      </c>
      <c r="EP210" s="226">
        <v>0.9</v>
      </c>
      <c r="EQ210" s="226">
        <v>0.9</v>
      </c>
      <c r="ER210" s="226">
        <v>0.9</v>
      </c>
      <c r="ES210" s="226">
        <v>0.9</v>
      </c>
      <c r="ET210" s="226">
        <v>0.9</v>
      </c>
      <c r="EU210" s="226">
        <v>0.9</v>
      </c>
      <c r="EV210" s="226">
        <v>0.9</v>
      </c>
      <c r="EW210" s="226">
        <v>0.9</v>
      </c>
      <c r="EX210" s="226">
        <v>0.9</v>
      </c>
      <c r="EY210" s="226">
        <v>0.9</v>
      </c>
      <c r="EZ210" s="316">
        <v>0.9</v>
      </c>
      <c r="FA210" s="226">
        <v>0.9</v>
      </c>
      <c r="FB210" s="226">
        <v>0.85</v>
      </c>
      <c r="FC210" s="226">
        <v>0.85</v>
      </c>
      <c r="FD210" s="226">
        <v>0.85</v>
      </c>
      <c r="FE210" s="226">
        <v>0.85</v>
      </c>
      <c r="FF210" s="226">
        <v>0.85</v>
      </c>
      <c r="FG210" s="226">
        <v>0.85</v>
      </c>
      <c r="FH210" s="226">
        <v>0.85</v>
      </c>
      <c r="FI210" s="226">
        <v>0.85</v>
      </c>
      <c r="FJ210" s="226">
        <v>0.85</v>
      </c>
      <c r="FK210" s="226">
        <v>0.85</v>
      </c>
      <c r="FL210" s="226">
        <v>0.85</v>
      </c>
      <c r="FM210" s="195">
        <f t="shared" si="158"/>
        <v>0</v>
      </c>
      <c r="FN210" s="195">
        <f t="shared" si="159"/>
        <v>0</v>
      </c>
      <c r="FO210" s="195">
        <f t="shared" si="160"/>
        <v>0</v>
      </c>
      <c r="FP210" s="195">
        <f t="shared" si="161"/>
        <v>0</v>
      </c>
      <c r="FQ210" s="195">
        <f t="shared" si="162"/>
        <v>0</v>
      </c>
      <c r="FR210" s="195">
        <f t="shared" si="163"/>
        <v>0</v>
      </c>
      <c r="FS210" s="195">
        <f t="shared" si="164"/>
        <v>0</v>
      </c>
      <c r="FT210" s="95">
        <f t="shared" si="165"/>
        <v>0</v>
      </c>
      <c r="FU210" s="95">
        <f t="shared" si="166"/>
        <v>0</v>
      </c>
      <c r="FV210" s="95">
        <f t="shared" si="167"/>
        <v>0</v>
      </c>
      <c r="FW210" s="95">
        <f t="shared" si="168"/>
        <v>0</v>
      </c>
      <c r="FX210" s="95">
        <f t="shared" si="169"/>
        <v>0</v>
      </c>
      <c r="FY210" s="95">
        <f t="shared" si="170"/>
        <v>0</v>
      </c>
      <c r="FZ210" s="95">
        <f t="shared" si="171"/>
        <v>0</v>
      </c>
      <c r="GA210" s="95">
        <f t="shared" si="151"/>
        <v>0</v>
      </c>
      <c r="GB210" s="95">
        <f t="shared" si="152"/>
        <v>0</v>
      </c>
      <c r="GC210" s="95">
        <f t="shared" si="153"/>
        <v>0</v>
      </c>
      <c r="GD210" s="95">
        <f t="shared" si="154"/>
        <v>0</v>
      </c>
      <c r="GE210" s="95">
        <f t="shared" si="155"/>
        <v>0</v>
      </c>
      <c r="GF210" s="95">
        <f t="shared" si="156"/>
        <v>0</v>
      </c>
      <c r="GG210" s="95">
        <f t="shared" si="157"/>
        <v>0</v>
      </c>
      <c r="GH210" s="95">
        <f t="shared" si="172"/>
        <v>0</v>
      </c>
      <c r="GI210" s="95">
        <f>BW210*Tabelle2[[#This Row],[Nov 2023 AF]]</f>
        <v>0</v>
      </c>
      <c r="GJ210" s="95">
        <f>BX210*Tabelle2[[#This Row],[Dec 2023 AF]]</f>
        <v>0</v>
      </c>
      <c r="GK210" s="95">
        <f>BY210*Tabelle2[[#This Row],[Jan 2024 AF]]</f>
        <v>0</v>
      </c>
      <c r="GL210" s="95">
        <f>BZ210*Tabelle2[[#This Row],[Feb 2024 AF]]</f>
        <v>0</v>
      </c>
      <c r="GM210" s="95">
        <f>CA210*Tabelle2[[#This Row],[Mar 2024 AF]]</f>
        <v>0</v>
      </c>
      <c r="GN210" s="95">
        <f>CB210*Tabelle2[[#This Row],[Apr 2024 AF]]</f>
        <v>0</v>
      </c>
      <c r="GO210" s="95">
        <f>CC210*Tabelle2[[#This Row],[May 2024 AF]]</f>
        <v>0</v>
      </c>
      <c r="GP210" s="95">
        <f>CD210*Tabelle2[[#This Row],[Jun 2024 AF]]</f>
        <v>0</v>
      </c>
      <c r="GQ210" s="95">
        <f>CE210*Tabelle2[[#This Row],[Jul 2024 AF]]</f>
        <v>0</v>
      </c>
      <c r="GR210" s="95">
        <f>CF210*Tabelle2[[#This Row],[Aug 2024 AF]]</f>
        <v>0</v>
      </c>
      <c r="GS210" s="95">
        <f>CG210*Tabelle2[[#This Row],[Sep 2024 AF]]</f>
        <v>0</v>
      </c>
      <c r="GT210" s="95">
        <f>CH210*Tabelle2[[#This Row],[Oct 2024 AF]]</f>
        <v>0</v>
      </c>
      <c r="GU210" s="95">
        <f>CI210*Tabelle2[[#This Row],[Nov 2024 AF]]</f>
        <v>0</v>
      </c>
      <c r="GV210" s="95">
        <f>CJ210*Tabelle2[[#This Row],[Dec 2024 AF]]</f>
        <v>0</v>
      </c>
      <c r="GW210" s="95">
        <f>SUM(Tabelle2[[#This Row],[Jan 22 NF]:[Mar 22 NF]])</f>
        <v>0</v>
      </c>
      <c r="GX210" s="95">
        <f>SUM(Tabelle2[[#This Row],[Apr 22 NF]:[Jun 22 NF]])</f>
        <v>0</v>
      </c>
      <c r="GY210" s="95">
        <f>SUM(Tabelle2[[#This Row],[Jul 22 NF]:[Sep 22 NF]])</f>
        <v>0</v>
      </c>
      <c r="GZ210" s="95">
        <f>SUM(Tabelle2[[#This Row],[Oct 22 NF]:[Dec 22 NF]])</f>
        <v>0</v>
      </c>
      <c r="HA210" s="98">
        <f>SUM(Tabelle2[[#This Row],[Jan 23 NF]:[Mar 23 NF]])</f>
        <v>0</v>
      </c>
      <c r="HB210" s="98">
        <f>SUM(Tabelle2[[#This Row],[Apr 23 NF]:[Jun 23 NF]])</f>
        <v>0</v>
      </c>
      <c r="HC210" s="98">
        <f>SUM(Tabelle2[[#This Row],[Jul 23 NF]:[Sep 23 NF]])</f>
        <v>0</v>
      </c>
      <c r="HD210" s="98">
        <f>SUM(Tabelle2[[#This Row],[Oct 23 NF]:[Dec 23 NF]])</f>
        <v>0</v>
      </c>
      <c r="HE210" s="95">
        <f>SUM(Tabelle2[[#This Row],[Jan 24 NF]:[Mar 24 NF]])</f>
        <v>0</v>
      </c>
      <c r="HF210" s="98">
        <f>SUM(Tabelle2[[#This Row],[Apr 24 NF]:[Jun 24 NF]])</f>
        <v>0</v>
      </c>
      <c r="HG210" s="98">
        <f>SUM(Tabelle2[[#This Row],[Jul 24 NF]:[Sep 24 NF]])</f>
        <v>0</v>
      </c>
      <c r="HH210" s="98">
        <f>SUM(Tabelle2[[#This Row],[Oct 24 NF]:[Dec 24 NF]])</f>
        <v>0</v>
      </c>
      <c r="HI210" s="75">
        <v>0</v>
      </c>
      <c r="HJ210" s="75">
        <v>0</v>
      </c>
      <c r="HK210" s="75">
        <v>0</v>
      </c>
      <c r="HL210" s="75">
        <v>0</v>
      </c>
      <c r="HM210" s="75">
        <v>0</v>
      </c>
      <c r="HN210" s="75">
        <v>0</v>
      </c>
      <c r="HO210" s="75">
        <v>0</v>
      </c>
      <c r="HP210" s="75">
        <v>0</v>
      </c>
      <c r="HQ210" s="75">
        <v>0</v>
      </c>
      <c r="HR210" s="75">
        <v>0</v>
      </c>
      <c r="HS210" s="75">
        <v>0</v>
      </c>
      <c r="HT210" s="75">
        <v>0</v>
      </c>
      <c r="HU210" s="75">
        <v>0</v>
      </c>
      <c r="HV210" s="98">
        <v>0</v>
      </c>
      <c r="HW210" s="98">
        <v>0</v>
      </c>
      <c r="HX210" s="98">
        <v>0</v>
      </c>
      <c r="HY210" s="98">
        <v>0</v>
      </c>
      <c r="HZ210" s="98">
        <f>SUM(Tabelle2[[#This Row],[Jan 22 NF]:[Dec 22 NF]])</f>
        <v>0</v>
      </c>
      <c r="IA210" s="98">
        <f>SUM(Tabelle2[[#This Row],[Jan 23 NF]:[Dec 23 NF]])</f>
        <v>0</v>
      </c>
      <c r="IB210" s="98">
        <f>SUM(Tabelle2[[#This Row],[Jan 24 NF]:[Dec 24 NF]])</f>
        <v>0</v>
      </c>
      <c r="IC210" s="98">
        <f>IFERROR(Tabelle2[[#This Row],[2025 CF]]*Tabelle2[[#This Row],[2025 AF]],0)</f>
        <v>0</v>
      </c>
      <c r="ID210" s="98">
        <f>IFERROR(Tabelle2[[#This Row],[2026 CF]]*Tabelle2[[#This Row],[2026 AF]],0)</f>
        <v>0</v>
      </c>
      <c r="IE210" s="98">
        <f>IFERROR(Tabelle2[[#This Row],[2027 CF]]*Tabelle2[[#This Row],[2027 AF]],0)</f>
        <v>0</v>
      </c>
      <c r="IF210" s="98">
        <f>IFERROR(Tabelle2[[#This Row],[2028 CF]]*Tabelle2[[#This Row],[2028 AF]],0)</f>
        <v>0</v>
      </c>
      <c r="IG210" s="98">
        <f>IFERROR(Tabelle2[[#This Row],[2029 CF]]*Tabelle2[[#This Row],[2029 AF]],0)</f>
        <v>0</v>
      </c>
      <c r="IH210" s="98">
        <f>IFERROR(Tabelle2[[#This Row],[2030 CF]]*Tabelle2[[#This Row],[2030 AF]],0)</f>
        <v>0</v>
      </c>
      <c r="II210" s="98">
        <f>IFERROR(Tabelle2[[#This Row],[2031 CF]]*Tabelle2[[#This Row],[2031 AF]],0)</f>
        <v>0</v>
      </c>
      <c r="IJ210" s="98">
        <f>IFERROR(Tabelle2[[#This Row],[2032 CF]]*Tabelle2[[#This Row],[2032 AF]],0)</f>
        <v>0</v>
      </c>
      <c r="IK210" s="98">
        <f>IFERROR(Tabelle2[[#This Row],[2033 CF]]*Tabelle2[[#This Row],[2033 AF]],0)</f>
        <v>0</v>
      </c>
      <c r="IL210" s="98">
        <f>IFERROR(Tabelle2[[#This Row],[2034 CF]]*Tabelle2[[#This Row],[2034 AF]],0)</f>
        <v>0</v>
      </c>
      <c r="IM210" s="98">
        <f>IFERROR(Tabelle2[[#This Row],[2035 CF]]*Tabelle2[[#This Row],[2035 AF]],0)</f>
        <v>0</v>
      </c>
      <c r="IN210" s="51">
        <v>0</v>
      </c>
      <c r="IO210" s="51">
        <v>0</v>
      </c>
      <c r="IP210" s="51">
        <v>0</v>
      </c>
      <c r="IQ210" s="51">
        <v>0</v>
      </c>
      <c r="IR210" s="51">
        <v>0</v>
      </c>
      <c r="IS210" s="51">
        <v>0</v>
      </c>
      <c r="IT210" s="51">
        <v>0</v>
      </c>
      <c r="IU210" s="51">
        <v>0</v>
      </c>
      <c r="IV210" s="51">
        <v>0</v>
      </c>
      <c r="IW210" s="51">
        <v>0</v>
      </c>
      <c r="IX210" s="51">
        <v>0</v>
      </c>
      <c r="IY210" s="51">
        <v>0</v>
      </c>
      <c r="IZ210" s="199">
        <v>0</v>
      </c>
      <c r="JA210" s="199">
        <v>0</v>
      </c>
      <c r="JB210" s="199">
        <v>0</v>
      </c>
      <c r="JC210" s="199">
        <v>0</v>
      </c>
      <c r="JD210" s="199">
        <v>0</v>
      </c>
      <c r="JE210" s="196">
        <v>0</v>
      </c>
      <c r="JF210" s="196">
        <v>0</v>
      </c>
      <c r="JG210" s="196">
        <v>0</v>
      </c>
      <c r="JH210" s="196">
        <v>0</v>
      </c>
      <c r="JI210" s="196">
        <v>0</v>
      </c>
      <c r="JJ210" s="196">
        <v>0</v>
      </c>
      <c r="JK210" s="196">
        <v>0</v>
      </c>
      <c r="JL210" s="196">
        <v>0</v>
      </c>
      <c r="JM210" s="196">
        <v>0</v>
      </c>
      <c r="JN210" s="196">
        <v>0</v>
      </c>
      <c r="JO210" s="196">
        <v>0</v>
      </c>
      <c r="JP210" s="196">
        <v>0</v>
      </c>
      <c r="JQ210" s="196">
        <f>SUM(Tabelle2[[#This Row],[Jan-23B]:[Mar-23B]])</f>
        <v>0</v>
      </c>
      <c r="JR210" s="196">
        <f>SUM(Tabelle2[[#This Row],[Apr-23B]:[Jun-23B]])</f>
        <v>0</v>
      </c>
      <c r="JS210" s="196">
        <f>SUM(Tabelle2[[#This Row],[Jul-23B]:[Sep-23B]])</f>
        <v>0</v>
      </c>
      <c r="JT210" s="196">
        <f>SUM(Tabelle2[[#This Row],[Oct-23B]:[Dec-23B]])</f>
        <v>0</v>
      </c>
      <c r="JU210" s="196">
        <f>SUM(Tabelle2[[#This Row],[1Q23 B1]:[4Q23 B]])</f>
        <v>0</v>
      </c>
      <c r="JV210" s="196">
        <v>0</v>
      </c>
      <c r="JW210" s="196">
        <v>0</v>
      </c>
      <c r="JX210" s="196">
        <v>0</v>
      </c>
      <c r="JY210" s="196">
        <v>0</v>
      </c>
      <c r="JZ210" s="196">
        <v>0</v>
      </c>
      <c r="KA210" s="196">
        <v>0</v>
      </c>
      <c r="KB210" s="196">
        <v>0</v>
      </c>
      <c r="KC210" s="196">
        <v>0</v>
      </c>
      <c r="KD210" s="196">
        <v>0</v>
      </c>
      <c r="KE210" s="196">
        <v>0</v>
      </c>
      <c r="KF210" s="196" t="str">
        <f>IF(SUM(Tabelle2[[#This Row],[2018 NF]:[2028 NF]],Tabelle2[[#This Row],[2023 B]])&gt;0,"yes","no")</f>
        <v>no</v>
      </c>
      <c r="KG210" s="196">
        <f>IFERROR(INDEX(Tabelle2[[#Headers],[2005 NF]:[2034 NF]],MATCH(TRUE,INDEX(Tabelle2[[#This Row],[2005 NF]:[2034 NF]]&gt;1000,),0)),0)</f>
        <v>0</v>
      </c>
      <c r="KH210" s="196">
        <f>IFERROR(LOOKUP(2,1/(Tabelle2[[#This Row],[2005 NF]:[2035 NF]]&gt;1000),Tabelle2[[#Headers],[2005 NF]:[2035 NF]]),0)</f>
        <v>0</v>
      </c>
      <c r="KI210" s="196">
        <f>SUM(Tabelle2[[#This Row],[Jan 23 NF]:[Mar 23 NF]])</f>
        <v>0</v>
      </c>
      <c r="KJ210" s="196">
        <f>SUM(Tabelle2[[#This Row],[Jan-23B]:[Mar-23B]])</f>
        <v>0</v>
      </c>
      <c r="KK210" s="52">
        <v>0</v>
      </c>
      <c r="KL210" s="52">
        <v>0</v>
      </c>
      <c r="KM210" s="52">
        <v>0</v>
      </c>
      <c r="KN210" s="52">
        <v>0</v>
      </c>
      <c r="KO210" s="52">
        <v>0</v>
      </c>
      <c r="KP210" s="52">
        <v>0</v>
      </c>
      <c r="KQ210" s="52">
        <v>0</v>
      </c>
      <c r="KR210" s="52">
        <v>0</v>
      </c>
      <c r="KS210" s="52">
        <v>0</v>
      </c>
      <c r="KT210" s="52">
        <v>0</v>
      </c>
      <c r="KU210" s="52">
        <v>0</v>
      </c>
      <c r="KV210" s="52">
        <v>0</v>
      </c>
      <c r="KW210" s="52">
        <v>0</v>
      </c>
      <c r="KX210" s="52">
        <v>0</v>
      </c>
      <c r="KY210" s="52">
        <v>0</v>
      </c>
      <c r="KZ210" s="52">
        <v>0</v>
      </c>
      <c r="LA210" s="52" t="e">
        <f>$AV210*2.204623/#REF!*$AP210*Tabelle2[[#This Row],[May 23 NF]]</f>
        <v>#REF!</v>
      </c>
      <c r="LB210" s="52" t="e">
        <f>$AV210*2.204623/#REF!*$AP210*Tabelle2[[#This Row],[Jun 23 NF]]</f>
        <v>#REF!</v>
      </c>
      <c r="LC210" s="52" t="e">
        <f>$AV210*2.204623/#REF!*$AP210*Tabelle2[[#This Row],[Jul 23 NF]]</f>
        <v>#REF!</v>
      </c>
      <c r="LD210" s="52" t="e">
        <f>$AV210*2.204623/#REF!*$AP210*Tabelle2[[#This Row],[Aug 23 NF]]</f>
        <v>#REF!</v>
      </c>
      <c r="LE210" s="52" t="e">
        <f>$AV210*2.204623/#REF!*$AP210*Tabelle2[[#This Row],[Sep 23 NF]]</f>
        <v>#REF!</v>
      </c>
      <c r="LF210" s="52" t="e">
        <f>$AV210*2.204623/#REF!*$AP210*Tabelle2[[#This Row],[Oct 23 NF]]</f>
        <v>#REF!</v>
      </c>
      <c r="LG210" s="52" t="e">
        <f>$AV210*2.204623/#REF!*$AP210*Tabelle2[[#This Row],[Nov 23 NF]]</f>
        <v>#REF!</v>
      </c>
      <c r="LH210" s="52" t="e">
        <f>$AV210*2.204623/#REF!*$AP210*Tabelle2[[#This Row],[Dec 23 NF]]</f>
        <v>#REF!</v>
      </c>
      <c r="LI210" s="52" t="e">
        <f>$AV210*2.204623/#REF!*$AP210*Tabelle2[[#This Row],[Jan 24 NF]]</f>
        <v>#REF!</v>
      </c>
      <c r="LJ210" s="52" t="e">
        <f>$AV210*2.204623/#REF!*$AP210*Tabelle2[[#This Row],[Feb 24 NF]]</f>
        <v>#REF!</v>
      </c>
      <c r="LK210" s="52" t="e">
        <f>$AV210*2.204623/#REF!*$AP210*Tabelle2[[#This Row],[Mar 24 NF]]</f>
        <v>#REF!</v>
      </c>
      <c r="LL210" s="52" t="e">
        <f>$AV210*2.204623/#REF!*$AP210*Tabelle2[[#This Row],[Apr 24 NF]]</f>
        <v>#REF!</v>
      </c>
      <c r="LM210" s="52" t="e">
        <f>$AV210*2.204623/#REF!*$AP210*Tabelle2[[#This Row],[May 24 NF]]</f>
        <v>#REF!</v>
      </c>
      <c r="LN210" s="52" t="e">
        <f>$AV210*2.204623/#REF!*$AP210*Tabelle2[[#This Row],[Jun 24 NF]]</f>
        <v>#REF!</v>
      </c>
      <c r="LO210" s="52" t="e">
        <f>$AV210*2.204623/#REF!*$AP210*Tabelle2[[#This Row],[Jul 24 NF]]</f>
        <v>#REF!</v>
      </c>
      <c r="LP210" s="52" t="e">
        <f>$AV210*2.204623/#REF!*$AP210*Tabelle2[[#This Row],[Aug 24 NF]]</f>
        <v>#REF!</v>
      </c>
      <c r="LQ210" s="52" t="e">
        <f>$AV210*2.204623/#REF!*$AP210*Tabelle2[[#This Row],[Sep 24 NF]]</f>
        <v>#REF!</v>
      </c>
      <c r="LR210" s="52" t="e">
        <f>$AV210*2.204623/#REF!*$AP210*Tabelle2[[#This Row],[Oct 24 NF]]</f>
        <v>#REF!</v>
      </c>
      <c r="LS210" s="52" t="e">
        <f>$AV210*2.204623/#REF!*$AP210*Tabelle2[[#This Row],[Nov 24 NF]]</f>
        <v>#REF!</v>
      </c>
      <c r="LT210" s="52" t="e">
        <f>$AV210*2.204623/#REF!*$AP210*Tabelle2[[#This Row],[Dec 24 NF]]</f>
        <v>#REF!</v>
      </c>
      <c r="LU210" s="198">
        <f>SUM(Tabelle2[[#This Row],[Jan 22 EV]:[Mar 22 EV]])</f>
        <v>0</v>
      </c>
      <c r="LV210" s="198">
        <f>SUM(Tabelle2[[#This Row],[Apr 22 EV]:[Jun 22 EV]])</f>
        <v>0</v>
      </c>
      <c r="LW210" s="198">
        <f>SUM(Tabelle2[[#This Row],[Jul 22 EV]:[Sep 22 EV]])</f>
        <v>0</v>
      </c>
      <c r="LX210" s="198">
        <f>SUM(Tabelle2[[#This Row],[Oct 22 EV]:[Dec 22 EV]])</f>
        <v>0</v>
      </c>
      <c r="LY210" s="198">
        <f>SUM(Tabelle2[[#This Row],[Jan 23 EV]:[Mar 23 EV]])</f>
        <v>0</v>
      </c>
      <c r="LZ210" s="198" t="e">
        <f>SUM(Tabelle2[[#This Row],[Apr 23 EV]:[Jun 23 EV]])</f>
        <v>#REF!</v>
      </c>
      <c r="MA210" s="198" t="e">
        <f>SUM(Tabelle2[[#This Row],[Jul 23 EV]:[Sep 23 EV]])</f>
        <v>#REF!</v>
      </c>
      <c r="MB210" s="198" t="e">
        <f>SUM(Tabelle2[[#This Row],[Oct 23 EV]:[Dec 23 EV]])</f>
        <v>#REF!</v>
      </c>
      <c r="MC210" s="198" t="e">
        <f>SUM(Tabelle2[[#This Row],[Jan 24 EV]:[Mar 24 EV]])</f>
        <v>#REF!</v>
      </c>
      <c r="MD210" s="198" t="e">
        <f>SUM(Tabelle2[[#This Row],[Apr 24 EV]:[Jun 24 EV]])</f>
        <v>#REF!</v>
      </c>
      <c r="ME210" s="198" t="e">
        <f>SUM(Tabelle2[[#This Row],[Jul 24 EV]:[Sep 24 EV]])</f>
        <v>#REF!</v>
      </c>
      <c r="MF210" s="198" t="e">
        <f>SUM(Tabelle2[[#This Row],[Oct 24 EV]:[Dec 24 EV]])</f>
        <v>#REF!</v>
      </c>
      <c r="MG210" s="74">
        <v>0</v>
      </c>
      <c r="MH210" s="74">
        <v>0</v>
      </c>
      <c r="MI210" s="74">
        <v>0</v>
      </c>
      <c r="MJ210" s="74">
        <v>0</v>
      </c>
      <c r="MK210" s="74">
        <v>0</v>
      </c>
      <c r="ML210" s="74">
        <v>0</v>
      </c>
      <c r="MM210" s="74">
        <v>0</v>
      </c>
      <c r="MN210" s="74">
        <v>0</v>
      </c>
      <c r="MO210" s="74">
        <v>0</v>
      </c>
      <c r="MP210" s="98">
        <v>0</v>
      </c>
      <c r="MQ210" s="98" t="e">
        <f>$AS210*2.204623/#REF!*$AP210*HU210</f>
        <v>#REF!</v>
      </c>
      <c r="MR210" s="98" t="e">
        <f>$AT210*2.204623/#REF!*$AP210*HV210</f>
        <v>#REF!</v>
      </c>
      <c r="MS210" s="98">
        <v>0</v>
      </c>
      <c r="MT210" s="98">
        <v>0</v>
      </c>
      <c r="MU210" s="98">
        <v>0</v>
      </c>
      <c r="MV210" s="98">
        <f>SUM(Tabelle2[[#This Row],[Jan 22 EV]:[Dec 22 EV]])</f>
        <v>0</v>
      </c>
      <c r="MW210" s="98" t="e">
        <f>SUM(Tabelle2[[#This Row],[Jan 23 EV]:[Dec 23 EV]])</f>
        <v>#REF!</v>
      </c>
      <c r="MX210" s="98" t="e">
        <f>SUM(Tabelle2[[#This Row],[Jan 24 EV]:[Dec 24 EV]])</f>
        <v>#REF!</v>
      </c>
      <c r="MY210" s="98">
        <f t="shared" si="139"/>
        <v>0</v>
      </c>
      <c r="MZ210" s="98">
        <f t="shared" si="140"/>
        <v>0</v>
      </c>
      <c r="NA210" s="98">
        <f t="shared" si="141"/>
        <v>0</v>
      </c>
      <c r="NB210" s="98">
        <f t="shared" si="142"/>
        <v>0</v>
      </c>
      <c r="NC210" s="52">
        <v>0</v>
      </c>
      <c r="ND210" s="52">
        <v>0</v>
      </c>
      <c r="NE210" s="52">
        <v>0</v>
      </c>
      <c r="NF210" s="52">
        <v>0</v>
      </c>
      <c r="NG210" s="52">
        <v>0</v>
      </c>
      <c r="NH210" s="52">
        <v>0</v>
      </c>
      <c r="NI210" s="52">
        <v>0</v>
      </c>
      <c r="NJ210" s="52">
        <v>0</v>
      </c>
      <c r="NK210" s="52">
        <v>0</v>
      </c>
      <c r="NL210" s="52">
        <v>0</v>
      </c>
      <c r="NM210" s="52">
        <v>0</v>
      </c>
      <c r="NN210" s="52">
        <v>0</v>
      </c>
      <c r="NO210" s="198">
        <f t="shared" si="146"/>
        <v>0</v>
      </c>
      <c r="NP210" s="198">
        <f t="shared" si="147"/>
        <v>0</v>
      </c>
      <c r="NQ210" s="198">
        <f t="shared" si="148"/>
        <v>0</v>
      </c>
      <c r="NR210" s="198">
        <f t="shared" si="149"/>
        <v>0</v>
      </c>
      <c r="NS210" s="198">
        <f t="shared" si="150"/>
        <v>0</v>
      </c>
      <c r="NT210" s="198">
        <v>0</v>
      </c>
      <c r="NU210" s="198">
        <v>0</v>
      </c>
      <c r="NV210" s="198">
        <v>0</v>
      </c>
      <c r="NW210" s="198">
        <v>0</v>
      </c>
      <c r="NX210" s="198">
        <v>0</v>
      </c>
      <c r="NY210" s="198">
        <v>0</v>
      </c>
      <c r="NZ210" s="198">
        <v>0</v>
      </c>
      <c r="OA210" s="198">
        <v>0</v>
      </c>
      <c r="OB210" s="198">
        <v>0</v>
      </c>
      <c r="OC210" s="198">
        <v>0</v>
      </c>
      <c r="OD210" s="198">
        <v>0</v>
      </c>
      <c r="OE210" s="198">
        <v>0</v>
      </c>
      <c r="OF210" s="198">
        <f>SUM(Tabelle2[[#This Row],[Jan 23 B EV]:[Mar 23 B EV]])</f>
        <v>0</v>
      </c>
      <c r="OG210" s="198">
        <f>SUM(Tabelle2[[#This Row],[Apr 23 B EV]:[Jun 23 B EV]])</f>
        <v>0</v>
      </c>
      <c r="OH210" s="198">
        <f>SUM(Tabelle2[[#This Row],[Jul 23 B EV]:[Sep 23 B EV]])</f>
        <v>0</v>
      </c>
      <c r="OI210" s="198">
        <f>SUM(Tabelle2[[#This Row],[Oct 23 B EV]:[Dec 23 B EV]])</f>
        <v>0</v>
      </c>
      <c r="OJ210" s="198">
        <f>SUM(Tabelle2[[#This Row],[Jan 23 B EV]:[Dec 23 B EV]])</f>
        <v>0</v>
      </c>
      <c r="OK210" s="74"/>
      <c r="OL210" s="74"/>
      <c r="OM210" s="43" t="s">
        <v>959</v>
      </c>
      <c r="ON210" s="43" t="s">
        <v>975</v>
      </c>
      <c r="OO210" s="43">
        <v>0</v>
      </c>
      <c r="OP210" s="43">
        <v>0</v>
      </c>
      <c r="OQ210" s="74"/>
      <c r="OR210" s="74"/>
      <c r="OS210" s="74"/>
      <c r="OT210" s="74"/>
      <c r="OU210" s="74"/>
      <c r="OV210" s="74"/>
      <c r="OW210" s="74"/>
      <c r="OX210" s="198">
        <v>0</v>
      </c>
      <c r="OY210" s="198">
        <v>0</v>
      </c>
      <c r="OZ210" s="198">
        <v>0</v>
      </c>
      <c r="PA210" s="198">
        <v>0</v>
      </c>
      <c r="PB210" s="353">
        <v>0</v>
      </c>
      <c r="PC210" s="49" t="s">
        <v>57</v>
      </c>
      <c r="PD210" s="221" t="s">
        <v>162</v>
      </c>
      <c r="PE210" s="3" t="s">
        <v>159</v>
      </c>
      <c r="PF210" s="221" t="s">
        <v>191</v>
      </c>
      <c r="PG210" s="336">
        <v>0.08</v>
      </c>
      <c r="PH210" s="221">
        <v>40</v>
      </c>
      <c r="PI210" s="30">
        <v>1</v>
      </c>
      <c r="PJ210" s="30" t="s">
        <v>191</v>
      </c>
      <c r="PK210" s="30">
        <v>40</v>
      </c>
      <c r="PL210" s="30"/>
      <c r="PM210" s="338"/>
      <c r="PN210" s="221" t="s">
        <v>972</v>
      </c>
      <c r="PO210" s="337" t="s">
        <v>17</v>
      </c>
      <c r="PP210" s="200">
        <v>1897.4924120060696</v>
      </c>
      <c r="PQ210" s="56">
        <v>1615.7497990965437</v>
      </c>
      <c r="PR210" s="56">
        <v>1766.1458333333333</v>
      </c>
      <c r="PS210" s="56">
        <v>1714.5520833333333</v>
      </c>
      <c r="PT210" s="200">
        <v>1398.2708333333333</v>
      </c>
      <c r="PU210" s="200">
        <v>1423.8541666666667</v>
      </c>
      <c r="PV210" s="200">
        <v>2111.5208333333335</v>
      </c>
      <c r="PW210" s="200">
        <v>2435.75</v>
      </c>
      <c r="PX210" s="200" t="e">
        <f>IF($PI210=1,SUMIF(#REF!,$PF210,#REF!),SUMIF(#REF!,$PJ210,#REF!))</f>
        <v>#REF!</v>
      </c>
      <c r="PY210" s="200" t="e">
        <f>IF($PI210=1,SUMIF(#REF!,$PF210,#REF!),SUMIF(#REF!,$PJ210,#REF!))</f>
        <v>#REF!</v>
      </c>
      <c r="PZ210" s="200" t="e">
        <f>IF($PI210=1,SUMIF(#REF!,$PF210,#REF!),SUMIF(#REF!,$PJ210,#REF!))</f>
        <v>#REF!</v>
      </c>
      <c r="QA210" s="200" t="e">
        <f>IF($PI210=1,SUMIF(#REF!,$PF210,#REF!),SUMIF(#REF!,$PJ210,#REF!))</f>
        <v>#REF!</v>
      </c>
      <c r="QB210" s="200" t="e">
        <f>IF($PI210=1,SUMIF(#REF!,$PF210,#REF!),SUMIF(#REF!,$PJ210,#REF!))</f>
        <v>#REF!</v>
      </c>
      <c r="QC210" s="200" t="e">
        <f>IF($PI210=1,SUMIF(#REF!,$PF210,#REF!),SUMIF(#REF!,$PJ210,#REF!))</f>
        <v>#REF!</v>
      </c>
      <c r="QD210" s="57">
        <f t="shared" si="143"/>
        <v>2.9238460245937499</v>
      </c>
      <c r="QE210" s="57">
        <f t="shared" si="144"/>
        <v>3.1899026250000002</v>
      </c>
      <c r="QF210" s="57">
        <f t="shared" si="138"/>
        <v>3.0986312175000004</v>
      </c>
      <c r="QG210" s="57">
        <f t="shared" si="145"/>
        <v>2.5391170350000003</v>
      </c>
      <c r="QH210" s="57">
        <f t="shared" si="173"/>
        <v>2.5843749750000007</v>
      </c>
      <c r="QI210" s="57">
        <f t="shared" si="174"/>
        <v>3.8008848150000003</v>
      </c>
      <c r="QJ210" s="57">
        <f>IF(Tabelle2[[#This Row],[Index and Premium Usage]]=1,($AW210*(1+$AZ210))*(PW210*(1+$PG210)+$PH210)/1000,($AW210*(1+$AZ210))*(PW210*(1+$PG210)+$PK210)/1000)</f>
        <v>4.3744591800000006</v>
      </c>
      <c r="QK210" s="57" t="e">
        <f>IF($PI210=1,($AW210*(1+$AY210))*(PX210*(1+$PG210)+$PH210)/1000,($AW210*(1+$AZ210))*(PX210*(1+$PG210)+$PK210+Tabelle2[[#This Row],[Premium VW 2023]])/1000)</f>
        <v>#REF!</v>
      </c>
      <c r="QL210" s="57" t="e">
        <f t="shared" si="133"/>
        <v>#REF!</v>
      </c>
      <c r="QM210" s="57" t="e">
        <f t="shared" si="134"/>
        <v>#REF!</v>
      </c>
      <c r="QN210" s="57" t="e">
        <f t="shared" si="135"/>
        <v>#REF!</v>
      </c>
      <c r="QO210" s="57" t="e">
        <f t="shared" si="136"/>
        <v>#REF!</v>
      </c>
      <c r="QP210" s="57" t="e">
        <f t="shared" si="137"/>
        <v>#REF!</v>
      </c>
    </row>
    <row r="211" spans="1:458" ht="15" customHeight="1">
      <c r="A211" s="94" t="s">
        <v>926</v>
      </c>
      <c r="B211" s="94" t="s">
        <v>87</v>
      </c>
      <c r="C211" s="94" t="s">
        <v>1553</v>
      </c>
      <c r="D211" s="94" t="s">
        <v>108</v>
      </c>
      <c r="E211" s="172" t="s">
        <v>304</v>
      </c>
      <c r="F211" s="94" t="s">
        <v>304</v>
      </c>
      <c r="G211" s="94" t="s">
        <v>304</v>
      </c>
      <c r="H211" s="2" t="s">
        <v>1557</v>
      </c>
      <c r="I211" s="188" t="s">
        <v>102</v>
      </c>
      <c r="J211" s="94" t="s">
        <v>33</v>
      </c>
      <c r="K211" s="94" t="s">
        <v>245</v>
      </c>
      <c r="L211" s="94" t="s">
        <v>234</v>
      </c>
      <c r="M211" s="94" t="s">
        <v>635</v>
      </c>
      <c r="N211" s="69"/>
      <c r="O211" s="69"/>
      <c r="P211" s="71"/>
      <c r="R211" s="70"/>
      <c r="S211" s="70"/>
      <c r="T211" s="94" t="s">
        <v>1282</v>
      </c>
      <c r="U211" s="77" t="s">
        <v>38</v>
      </c>
      <c r="V211" s="70"/>
      <c r="W211" s="70"/>
      <c r="X211" s="94"/>
      <c r="Y211" s="70" t="s">
        <v>235</v>
      </c>
      <c r="Z211" s="94" t="s">
        <v>261</v>
      </c>
      <c r="AA211" s="69" t="s">
        <v>636</v>
      </c>
      <c r="AB211" s="69"/>
      <c r="AC211" s="69"/>
      <c r="AD211" s="70"/>
      <c r="AE211" s="70"/>
      <c r="AF211" s="70" t="s">
        <v>122</v>
      </c>
      <c r="AG211" s="2" t="s">
        <v>448</v>
      </c>
      <c r="AH211" s="2" t="s">
        <v>106</v>
      </c>
      <c r="AI211" s="2" t="s">
        <v>109</v>
      </c>
      <c r="AJ211" s="63" t="s">
        <v>120</v>
      </c>
      <c r="AK211" s="72"/>
      <c r="AL211" s="73"/>
      <c r="AM211" s="73"/>
      <c r="AN211" s="73"/>
      <c r="AO211" s="73"/>
      <c r="AP211" s="67">
        <v>1</v>
      </c>
      <c r="AQ211" s="42"/>
      <c r="AR211" s="37">
        <v>1.1499999999999999</v>
      </c>
      <c r="AS211" s="73">
        <v>1.1499999999999999</v>
      </c>
      <c r="AT211" s="73">
        <v>1.1499999999999999</v>
      </c>
      <c r="AU211" s="73">
        <v>1.1499999999999999</v>
      </c>
      <c r="AV211" s="73">
        <v>1.1499999999999999</v>
      </c>
      <c r="AW211" s="33">
        <v>1.1499999999999999</v>
      </c>
      <c r="AX211" s="193"/>
      <c r="AY211" s="36">
        <v>0.05</v>
      </c>
      <c r="AZ211" s="36">
        <v>0.05</v>
      </c>
      <c r="BA211" s="97">
        <v>0</v>
      </c>
      <c r="BB211" s="97">
        <v>0</v>
      </c>
      <c r="BC211" s="97">
        <v>0</v>
      </c>
      <c r="BD211" s="97">
        <v>0</v>
      </c>
      <c r="BE211" s="133">
        <v>0</v>
      </c>
      <c r="BF211" s="133">
        <v>0</v>
      </c>
      <c r="BG211" s="133">
        <v>0</v>
      </c>
      <c r="BH211" s="133">
        <v>0</v>
      </c>
      <c r="BI211" s="133">
        <v>0</v>
      </c>
      <c r="BJ211" s="133">
        <v>0</v>
      </c>
      <c r="BK211" s="133">
        <v>0</v>
      </c>
      <c r="BL211" s="133">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5">
        <f>SUM(Tabelle2[[#This Row],[Jan 22 CF]:[Mar 22 CF]])</f>
        <v>0</v>
      </c>
      <c r="CL211" s="95">
        <f>SUM(Tabelle2[[#This Row],[Apr 22 CF]:[Jun 22 CF]])</f>
        <v>0</v>
      </c>
      <c r="CM211" s="95">
        <f>SUM(Tabelle2[[#This Row],[Jul 22 CF]:[Sep 22 CF]])</f>
        <v>0</v>
      </c>
      <c r="CN211" s="95">
        <f>SUM(Tabelle2[[#This Row],[Oct 22 CF]:[Dec 22 CF]])</f>
        <v>0</v>
      </c>
      <c r="CO211" s="95">
        <f>SUM(Tabelle2[[#This Row],[Jan 23 CF]:[Mar 23 CF]])</f>
        <v>0</v>
      </c>
      <c r="CP211" s="95">
        <f>SUM(Tabelle2[[#This Row],[Apr 23 CF]:[Jun 23 CF]])</f>
        <v>0</v>
      </c>
      <c r="CQ211" s="95">
        <f>SUM(Tabelle2[[#This Row],[Jul 23 CF]:[Sep 23 CF]])</f>
        <v>0</v>
      </c>
      <c r="CR211" s="95">
        <f>SUM(Tabelle2[[#This Row],[Oct 23 CF]:[Dec 23 CF]])</f>
        <v>0</v>
      </c>
      <c r="CS211" s="95">
        <f>SUM(Tabelle2[[#This Row],[Jan 24 CF]:[Mar 24 CF]])</f>
        <v>0</v>
      </c>
      <c r="CT211" s="95">
        <f>SUM(Tabelle2[[#This Row],[Apr 24 CF]:[Jun 24 CF]])</f>
        <v>0</v>
      </c>
      <c r="CU211" s="95">
        <f>SUM(Tabelle2[[#This Row],[Jul 24 CF]:[Sep 24 CF]])</f>
        <v>0</v>
      </c>
      <c r="CV211" s="95">
        <f>SUM(Tabelle2[[#This Row],[Oct 24 CF]:[Dec 24 CF]])</f>
        <v>0</v>
      </c>
      <c r="CW211" s="98">
        <v>0</v>
      </c>
      <c r="CX211" s="275">
        <v>0</v>
      </c>
      <c r="CY211" s="98">
        <v>0</v>
      </c>
      <c r="CZ211" s="52">
        <v>0</v>
      </c>
      <c r="DA211" s="52">
        <f>SUM(Tabelle2[[#This Row],[Jan 22 CF]:[Dec 22 CF]])</f>
        <v>0</v>
      </c>
      <c r="DB211" s="98">
        <f>SUM(Tabelle2[[#This Row],[Jan 23 CF]:[Dec 23 CF]])</f>
        <v>0</v>
      </c>
      <c r="DC211" s="98">
        <f>SUM(Tabelle2[[#This Row],[Jan 24 CF]:[Dec 24 CF]])</f>
        <v>0</v>
      </c>
      <c r="DD211" s="98">
        <v>0</v>
      </c>
      <c r="DE211" s="98">
        <v>0</v>
      </c>
      <c r="DF211" s="98">
        <v>0</v>
      </c>
      <c r="DG211" s="98">
        <v>0</v>
      </c>
      <c r="DH211" s="98">
        <v>0</v>
      </c>
      <c r="DI211" s="98">
        <v>0</v>
      </c>
      <c r="DJ211" s="98">
        <v>0</v>
      </c>
      <c r="DK211" s="98">
        <v>0</v>
      </c>
      <c r="DL211" s="98">
        <v>0</v>
      </c>
      <c r="DM211" s="98">
        <v>0</v>
      </c>
      <c r="DN211" s="98"/>
      <c r="DO211" s="98"/>
      <c r="DP211" s="226">
        <v>0.95</v>
      </c>
      <c r="DQ211" s="226">
        <v>0.92500000000000004</v>
      </c>
      <c r="DR211" s="226">
        <v>0.8</v>
      </c>
      <c r="DS211" s="226">
        <v>0.85</v>
      </c>
      <c r="DT211" s="226">
        <v>0.9</v>
      </c>
      <c r="DU211" s="226">
        <v>0.9</v>
      </c>
      <c r="DV211" s="226">
        <v>0.9</v>
      </c>
      <c r="DW211" s="226">
        <v>0.9</v>
      </c>
      <c r="DX211" s="226">
        <v>0.9</v>
      </c>
      <c r="DY211" s="226">
        <v>0.9</v>
      </c>
      <c r="DZ211" s="226">
        <v>0.9</v>
      </c>
      <c r="EA211" s="226">
        <v>0.88</v>
      </c>
      <c r="EB211" s="226">
        <v>0.9</v>
      </c>
      <c r="EC211" s="226">
        <v>0.93</v>
      </c>
      <c r="ED211" s="226">
        <v>0.93</v>
      </c>
      <c r="EE211" s="226">
        <v>0.9</v>
      </c>
      <c r="EF211" s="316">
        <v>0.9</v>
      </c>
      <c r="EG211" s="316">
        <v>0.9</v>
      </c>
      <c r="EH211" s="316">
        <v>0.9</v>
      </c>
      <c r="EI211" s="226">
        <v>0.95</v>
      </c>
      <c r="EJ211" s="226">
        <v>0.95</v>
      </c>
      <c r="EK211" s="226">
        <v>0.95</v>
      </c>
      <c r="EL211" s="226">
        <v>0.97499999999999998</v>
      </c>
      <c r="EM211" s="226">
        <v>0.95</v>
      </c>
      <c r="EN211" s="226">
        <v>0.9</v>
      </c>
      <c r="EO211" s="226">
        <v>0.9</v>
      </c>
      <c r="EP211" s="226">
        <v>0.9</v>
      </c>
      <c r="EQ211" s="226">
        <v>0.9</v>
      </c>
      <c r="ER211" s="226">
        <v>0.9</v>
      </c>
      <c r="ES211" s="226">
        <v>0.9</v>
      </c>
      <c r="ET211" s="226">
        <v>0.9</v>
      </c>
      <c r="EU211" s="226">
        <v>0.9</v>
      </c>
      <c r="EV211" s="226">
        <v>0.9</v>
      </c>
      <c r="EW211" s="226">
        <v>0.9</v>
      </c>
      <c r="EX211" s="226">
        <v>0.9</v>
      </c>
      <c r="EY211" s="226">
        <v>0.9</v>
      </c>
      <c r="EZ211" s="316">
        <v>0.9</v>
      </c>
      <c r="FA211" s="226">
        <v>0.9</v>
      </c>
      <c r="FB211" s="226">
        <v>0.85</v>
      </c>
      <c r="FC211" s="226">
        <v>0.85</v>
      </c>
      <c r="FD211" s="226">
        <v>0.85</v>
      </c>
      <c r="FE211" s="226">
        <v>0.85</v>
      </c>
      <c r="FF211" s="226">
        <v>0.85</v>
      </c>
      <c r="FG211" s="226">
        <v>0.85</v>
      </c>
      <c r="FH211" s="226">
        <v>0.85</v>
      </c>
      <c r="FI211" s="226">
        <v>0.85</v>
      </c>
      <c r="FJ211" s="226">
        <v>0.85</v>
      </c>
      <c r="FK211" s="226">
        <v>0.85</v>
      </c>
      <c r="FL211" s="226">
        <v>0.85</v>
      </c>
      <c r="FM211" s="195">
        <f t="shared" si="158"/>
        <v>0</v>
      </c>
      <c r="FN211" s="195">
        <f t="shared" si="159"/>
        <v>0</v>
      </c>
      <c r="FO211" s="195">
        <f t="shared" si="160"/>
        <v>0</v>
      </c>
      <c r="FP211" s="195">
        <f t="shared" si="161"/>
        <v>0</v>
      </c>
      <c r="FQ211" s="195">
        <f t="shared" si="162"/>
        <v>0</v>
      </c>
      <c r="FR211" s="195">
        <f t="shared" si="163"/>
        <v>0</v>
      </c>
      <c r="FS211" s="195">
        <f t="shared" si="164"/>
        <v>0</v>
      </c>
      <c r="FT211" s="95">
        <f t="shared" si="165"/>
        <v>0</v>
      </c>
      <c r="FU211" s="95">
        <f t="shared" si="166"/>
        <v>0</v>
      </c>
      <c r="FV211" s="95">
        <f t="shared" si="167"/>
        <v>0</v>
      </c>
      <c r="FW211" s="95">
        <f t="shared" si="168"/>
        <v>0</v>
      </c>
      <c r="FX211" s="95">
        <f t="shared" si="169"/>
        <v>0</v>
      </c>
      <c r="FY211" s="95">
        <f t="shared" si="170"/>
        <v>0</v>
      </c>
      <c r="FZ211" s="95">
        <f t="shared" si="171"/>
        <v>0</v>
      </c>
      <c r="GA211" s="95">
        <f t="shared" si="151"/>
        <v>0</v>
      </c>
      <c r="GB211" s="95">
        <f t="shared" si="152"/>
        <v>0</v>
      </c>
      <c r="GC211" s="95">
        <f t="shared" si="153"/>
        <v>0</v>
      </c>
      <c r="GD211" s="95">
        <f t="shared" si="154"/>
        <v>0</v>
      </c>
      <c r="GE211" s="95">
        <f t="shared" si="155"/>
        <v>0</v>
      </c>
      <c r="GF211" s="95">
        <f t="shared" si="156"/>
        <v>0</v>
      </c>
      <c r="GG211" s="95">
        <f t="shared" si="157"/>
        <v>0</v>
      </c>
      <c r="GH211" s="95">
        <f t="shared" si="172"/>
        <v>0</v>
      </c>
      <c r="GI211" s="95">
        <f>BW211*Tabelle2[[#This Row],[Nov 2023 AF]]</f>
        <v>0</v>
      </c>
      <c r="GJ211" s="95">
        <f>BX211*Tabelle2[[#This Row],[Dec 2023 AF]]</f>
        <v>0</v>
      </c>
      <c r="GK211" s="95">
        <f>BY211*Tabelle2[[#This Row],[Jan 2024 AF]]</f>
        <v>0</v>
      </c>
      <c r="GL211" s="95">
        <f>BZ211*Tabelle2[[#This Row],[Feb 2024 AF]]</f>
        <v>0</v>
      </c>
      <c r="GM211" s="95">
        <f>CA211*Tabelle2[[#This Row],[Mar 2024 AF]]</f>
        <v>0</v>
      </c>
      <c r="GN211" s="95">
        <f>CB211*Tabelle2[[#This Row],[Apr 2024 AF]]</f>
        <v>0</v>
      </c>
      <c r="GO211" s="95">
        <f>CC211*Tabelle2[[#This Row],[May 2024 AF]]</f>
        <v>0</v>
      </c>
      <c r="GP211" s="95">
        <f>CD211*Tabelle2[[#This Row],[Jun 2024 AF]]</f>
        <v>0</v>
      </c>
      <c r="GQ211" s="95">
        <f>CE211*Tabelle2[[#This Row],[Jul 2024 AF]]</f>
        <v>0</v>
      </c>
      <c r="GR211" s="95">
        <f>CF211*Tabelle2[[#This Row],[Aug 2024 AF]]</f>
        <v>0</v>
      </c>
      <c r="GS211" s="95">
        <f>CG211*Tabelle2[[#This Row],[Sep 2024 AF]]</f>
        <v>0</v>
      </c>
      <c r="GT211" s="95">
        <f>CH211*Tabelle2[[#This Row],[Oct 2024 AF]]</f>
        <v>0</v>
      </c>
      <c r="GU211" s="95">
        <f>CI211*Tabelle2[[#This Row],[Nov 2024 AF]]</f>
        <v>0</v>
      </c>
      <c r="GV211" s="95">
        <f>CJ211*Tabelle2[[#This Row],[Dec 2024 AF]]</f>
        <v>0</v>
      </c>
      <c r="GW211" s="95">
        <f>SUM(Tabelle2[[#This Row],[Jan 22 NF]:[Mar 22 NF]])</f>
        <v>0</v>
      </c>
      <c r="GX211" s="95">
        <f>SUM(Tabelle2[[#This Row],[Apr 22 NF]:[Jun 22 NF]])</f>
        <v>0</v>
      </c>
      <c r="GY211" s="95">
        <f>SUM(Tabelle2[[#This Row],[Jul 22 NF]:[Sep 22 NF]])</f>
        <v>0</v>
      </c>
      <c r="GZ211" s="95">
        <f>SUM(Tabelle2[[#This Row],[Oct 22 NF]:[Dec 22 NF]])</f>
        <v>0</v>
      </c>
      <c r="HA211" s="98">
        <f>SUM(Tabelle2[[#This Row],[Jan 23 NF]:[Mar 23 NF]])</f>
        <v>0</v>
      </c>
      <c r="HB211" s="98">
        <f>SUM(Tabelle2[[#This Row],[Apr 23 NF]:[Jun 23 NF]])</f>
        <v>0</v>
      </c>
      <c r="HC211" s="98">
        <f>SUM(Tabelle2[[#This Row],[Jul 23 NF]:[Sep 23 NF]])</f>
        <v>0</v>
      </c>
      <c r="HD211" s="98">
        <f>SUM(Tabelle2[[#This Row],[Oct 23 NF]:[Dec 23 NF]])</f>
        <v>0</v>
      </c>
      <c r="HE211" s="95">
        <f>SUM(Tabelle2[[#This Row],[Jan 24 NF]:[Mar 24 NF]])</f>
        <v>0</v>
      </c>
      <c r="HF211" s="98">
        <f>SUM(Tabelle2[[#This Row],[Apr 24 NF]:[Jun 24 NF]])</f>
        <v>0</v>
      </c>
      <c r="HG211" s="98">
        <f>SUM(Tabelle2[[#This Row],[Jul 24 NF]:[Sep 24 NF]])</f>
        <v>0</v>
      </c>
      <c r="HH211" s="98">
        <f>SUM(Tabelle2[[#This Row],[Oct 24 NF]:[Dec 24 NF]])</f>
        <v>0</v>
      </c>
      <c r="HI211" s="75">
        <v>0</v>
      </c>
      <c r="HJ211" s="75">
        <v>0</v>
      </c>
      <c r="HK211" s="75">
        <v>0</v>
      </c>
      <c r="HL211" s="75">
        <v>0</v>
      </c>
      <c r="HM211" s="75">
        <v>0</v>
      </c>
      <c r="HN211" s="75">
        <v>0</v>
      </c>
      <c r="HO211" s="75">
        <v>0</v>
      </c>
      <c r="HP211" s="75">
        <v>0</v>
      </c>
      <c r="HQ211" s="75">
        <v>0</v>
      </c>
      <c r="HR211" s="75">
        <v>0</v>
      </c>
      <c r="HS211" s="75">
        <v>0</v>
      </c>
      <c r="HT211" s="75">
        <v>0</v>
      </c>
      <c r="HU211" s="75">
        <v>0</v>
      </c>
      <c r="HV211" s="98">
        <v>0</v>
      </c>
      <c r="HW211" s="98">
        <v>0</v>
      </c>
      <c r="HX211" s="98">
        <v>0</v>
      </c>
      <c r="HY211" s="98">
        <v>0</v>
      </c>
      <c r="HZ211" s="98">
        <f>SUM(Tabelle2[[#This Row],[Jan 22 NF]:[Dec 22 NF]])</f>
        <v>0</v>
      </c>
      <c r="IA211" s="98">
        <f>SUM(Tabelle2[[#This Row],[Jan 23 NF]:[Dec 23 NF]])</f>
        <v>0</v>
      </c>
      <c r="IB211" s="98">
        <f>SUM(Tabelle2[[#This Row],[Jan 24 NF]:[Dec 24 NF]])</f>
        <v>0</v>
      </c>
      <c r="IC211" s="98">
        <f>IFERROR(Tabelle2[[#This Row],[2025 CF]]*Tabelle2[[#This Row],[2025 AF]],0)</f>
        <v>0</v>
      </c>
      <c r="ID211" s="98">
        <f>IFERROR(Tabelle2[[#This Row],[2026 CF]]*Tabelle2[[#This Row],[2026 AF]],0)</f>
        <v>0</v>
      </c>
      <c r="IE211" s="98">
        <f>IFERROR(Tabelle2[[#This Row],[2027 CF]]*Tabelle2[[#This Row],[2027 AF]],0)</f>
        <v>0</v>
      </c>
      <c r="IF211" s="98">
        <f>IFERROR(Tabelle2[[#This Row],[2028 CF]]*Tabelle2[[#This Row],[2028 AF]],0)</f>
        <v>0</v>
      </c>
      <c r="IG211" s="98">
        <f>IFERROR(Tabelle2[[#This Row],[2029 CF]]*Tabelle2[[#This Row],[2029 AF]],0)</f>
        <v>0</v>
      </c>
      <c r="IH211" s="98">
        <f>IFERROR(Tabelle2[[#This Row],[2030 CF]]*Tabelle2[[#This Row],[2030 AF]],0)</f>
        <v>0</v>
      </c>
      <c r="II211" s="98">
        <f>IFERROR(Tabelle2[[#This Row],[2031 CF]]*Tabelle2[[#This Row],[2031 AF]],0)</f>
        <v>0</v>
      </c>
      <c r="IJ211" s="98">
        <f>IFERROR(Tabelle2[[#This Row],[2032 CF]]*Tabelle2[[#This Row],[2032 AF]],0)</f>
        <v>0</v>
      </c>
      <c r="IK211" s="98">
        <f>IFERROR(Tabelle2[[#This Row],[2033 CF]]*Tabelle2[[#This Row],[2033 AF]],0)</f>
        <v>0</v>
      </c>
      <c r="IL211" s="98">
        <f>IFERROR(Tabelle2[[#This Row],[2034 CF]]*Tabelle2[[#This Row],[2034 AF]],0)</f>
        <v>0</v>
      </c>
      <c r="IM211" s="98">
        <f>IFERROR(Tabelle2[[#This Row],[2035 CF]]*Tabelle2[[#This Row],[2035 AF]],0)</f>
        <v>0</v>
      </c>
      <c r="IN211" s="51">
        <v>0</v>
      </c>
      <c r="IO211" s="51">
        <v>0</v>
      </c>
      <c r="IP211" s="51">
        <v>0</v>
      </c>
      <c r="IQ211" s="51">
        <v>0</v>
      </c>
      <c r="IR211" s="51">
        <v>0</v>
      </c>
      <c r="IS211" s="51">
        <v>0</v>
      </c>
      <c r="IT211" s="51">
        <v>0</v>
      </c>
      <c r="IU211" s="51">
        <v>0</v>
      </c>
      <c r="IV211" s="51">
        <v>0</v>
      </c>
      <c r="IW211" s="51">
        <v>0</v>
      </c>
      <c r="IX211" s="51">
        <v>0</v>
      </c>
      <c r="IY211" s="51">
        <v>0</v>
      </c>
      <c r="IZ211" s="199">
        <v>0</v>
      </c>
      <c r="JA211" s="199">
        <v>0</v>
      </c>
      <c r="JB211" s="199">
        <v>0</v>
      </c>
      <c r="JC211" s="199">
        <v>0</v>
      </c>
      <c r="JD211" s="199">
        <v>0</v>
      </c>
      <c r="JE211" s="196">
        <v>0</v>
      </c>
      <c r="JF211" s="196">
        <v>0</v>
      </c>
      <c r="JG211" s="196">
        <v>0</v>
      </c>
      <c r="JH211" s="196">
        <v>0</v>
      </c>
      <c r="JI211" s="196">
        <v>0</v>
      </c>
      <c r="JJ211" s="196">
        <v>0</v>
      </c>
      <c r="JK211" s="196">
        <v>0</v>
      </c>
      <c r="JL211" s="196">
        <v>0</v>
      </c>
      <c r="JM211" s="196">
        <v>0</v>
      </c>
      <c r="JN211" s="196">
        <v>0</v>
      </c>
      <c r="JO211" s="196">
        <v>0</v>
      </c>
      <c r="JP211" s="196">
        <v>0</v>
      </c>
      <c r="JQ211" s="196">
        <f>SUM(Tabelle2[[#This Row],[Jan-23B]:[Mar-23B]])</f>
        <v>0</v>
      </c>
      <c r="JR211" s="196">
        <f>SUM(Tabelle2[[#This Row],[Apr-23B]:[Jun-23B]])</f>
        <v>0</v>
      </c>
      <c r="JS211" s="196">
        <f>SUM(Tabelle2[[#This Row],[Jul-23B]:[Sep-23B]])</f>
        <v>0</v>
      </c>
      <c r="JT211" s="196">
        <f>SUM(Tabelle2[[#This Row],[Oct-23B]:[Dec-23B]])</f>
        <v>0</v>
      </c>
      <c r="JU211" s="196">
        <f>SUM(Tabelle2[[#This Row],[1Q23 B1]:[4Q23 B]])</f>
        <v>0</v>
      </c>
      <c r="JV211" s="196">
        <v>0</v>
      </c>
      <c r="JW211" s="196">
        <v>0</v>
      </c>
      <c r="JX211" s="196">
        <v>0</v>
      </c>
      <c r="JY211" s="196">
        <v>0</v>
      </c>
      <c r="JZ211" s="196">
        <v>0</v>
      </c>
      <c r="KA211" s="196">
        <v>0</v>
      </c>
      <c r="KB211" s="196">
        <v>0</v>
      </c>
      <c r="KC211" s="196">
        <v>0</v>
      </c>
      <c r="KD211" s="196">
        <v>0</v>
      </c>
      <c r="KE211" s="196">
        <v>0</v>
      </c>
      <c r="KF211" s="196" t="str">
        <f>IF(SUM(Tabelle2[[#This Row],[2018 NF]:[2028 NF]],Tabelle2[[#This Row],[2023 B]])&gt;0,"yes","no")</f>
        <v>no</v>
      </c>
      <c r="KG211" s="196">
        <f>IFERROR(INDEX(Tabelle2[[#Headers],[2005 NF]:[2034 NF]],MATCH(TRUE,INDEX(Tabelle2[[#This Row],[2005 NF]:[2034 NF]]&gt;1000,),0)),0)</f>
        <v>0</v>
      </c>
      <c r="KH211" s="196">
        <f>IFERROR(LOOKUP(2,1/(Tabelle2[[#This Row],[2005 NF]:[2035 NF]]&gt;1000),Tabelle2[[#Headers],[2005 NF]:[2035 NF]]),0)</f>
        <v>0</v>
      </c>
      <c r="KI211" s="196">
        <f>SUM(Tabelle2[[#This Row],[Jan 23 NF]:[Mar 23 NF]])</f>
        <v>0</v>
      </c>
      <c r="KJ211" s="196">
        <f>SUM(Tabelle2[[#This Row],[Jan-23B]:[Mar-23B]])</f>
        <v>0</v>
      </c>
      <c r="KK211" s="52">
        <v>0</v>
      </c>
      <c r="KL211" s="52">
        <v>0</v>
      </c>
      <c r="KM211" s="52">
        <v>0</v>
      </c>
      <c r="KN211" s="52">
        <v>0</v>
      </c>
      <c r="KO211" s="52">
        <v>0</v>
      </c>
      <c r="KP211" s="52">
        <v>0</v>
      </c>
      <c r="KQ211" s="52">
        <v>0</v>
      </c>
      <c r="KR211" s="52">
        <v>0</v>
      </c>
      <c r="KS211" s="52">
        <v>0</v>
      </c>
      <c r="KT211" s="52">
        <v>0</v>
      </c>
      <c r="KU211" s="52">
        <v>0</v>
      </c>
      <c r="KV211" s="52">
        <v>0</v>
      </c>
      <c r="KW211" s="52">
        <v>0</v>
      </c>
      <c r="KX211" s="52">
        <v>0</v>
      </c>
      <c r="KY211" s="52">
        <v>0</v>
      </c>
      <c r="KZ211" s="52">
        <v>0</v>
      </c>
      <c r="LA211" s="52" t="e">
        <f>$AV211*2.204623/#REF!*$AP211*Tabelle2[[#This Row],[May 23 NF]]</f>
        <v>#REF!</v>
      </c>
      <c r="LB211" s="52" t="e">
        <f>$AV211*2.204623/#REF!*$AP211*Tabelle2[[#This Row],[Jun 23 NF]]</f>
        <v>#REF!</v>
      </c>
      <c r="LC211" s="52" t="e">
        <f>$AV211*2.204623/#REF!*$AP211*Tabelle2[[#This Row],[Jul 23 NF]]</f>
        <v>#REF!</v>
      </c>
      <c r="LD211" s="52" t="e">
        <f>$AV211*2.204623/#REF!*$AP211*Tabelle2[[#This Row],[Aug 23 NF]]</f>
        <v>#REF!</v>
      </c>
      <c r="LE211" s="52" t="e">
        <f>$AV211*2.204623/#REF!*$AP211*Tabelle2[[#This Row],[Sep 23 NF]]</f>
        <v>#REF!</v>
      </c>
      <c r="LF211" s="52" t="e">
        <f>$AV211*2.204623/#REF!*$AP211*Tabelle2[[#This Row],[Oct 23 NF]]</f>
        <v>#REF!</v>
      </c>
      <c r="LG211" s="52" t="e">
        <f>$AV211*2.204623/#REF!*$AP211*Tabelle2[[#This Row],[Nov 23 NF]]</f>
        <v>#REF!</v>
      </c>
      <c r="LH211" s="52" t="e">
        <f>$AV211*2.204623/#REF!*$AP211*Tabelle2[[#This Row],[Dec 23 NF]]</f>
        <v>#REF!</v>
      </c>
      <c r="LI211" s="52" t="e">
        <f>$AV211*2.204623/#REF!*$AP211*Tabelle2[[#This Row],[Jan 24 NF]]</f>
        <v>#REF!</v>
      </c>
      <c r="LJ211" s="52" t="e">
        <f>$AV211*2.204623/#REF!*$AP211*Tabelle2[[#This Row],[Feb 24 NF]]</f>
        <v>#REF!</v>
      </c>
      <c r="LK211" s="52" t="e">
        <f>$AV211*2.204623/#REF!*$AP211*Tabelle2[[#This Row],[Mar 24 NF]]</f>
        <v>#REF!</v>
      </c>
      <c r="LL211" s="52" t="e">
        <f>$AV211*2.204623/#REF!*$AP211*Tabelle2[[#This Row],[Apr 24 NF]]</f>
        <v>#REF!</v>
      </c>
      <c r="LM211" s="52" t="e">
        <f>$AV211*2.204623/#REF!*$AP211*Tabelle2[[#This Row],[May 24 NF]]</f>
        <v>#REF!</v>
      </c>
      <c r="LN211" s="52" t="e">
        <f>$AV211*2.204623/#REF!*$AP211*Tabelle2[[#This Row],[Jun 24 NF]]</f>
        <v>#REF!</v>
      </c>
      <c r="LO211" s="52" t="e">
        <f>$AV211*2.204623/#REF!*$AP211*Tabelle2[[#This Row],[Jul 24 NF]]</f>
        <v>#REF!</v>
      </c>
      <c r="LP211" s="52" t="e">
        <f>$AV211*2.204623/#REF!*$AP211*Tabelle2[[#This Row],[Aug 24 NF]]</f>
        <v>#REF!</v>
      </c>
      <c r="LQ211" s="52" t="e">
        <f>$AV211*2.204623/#REF!*$AP211*Tabelle2[[#This Row],[Sep 24 NF]]</f>
        <v>#REF!</v>
      </c>
      <c r="LR211" s="52" t="e">
        <f>$AV211*2.204623/#REF!*$AP211*Tabelle2[[#This Row],[Oct 24 NF]]</f>
        <v>#REF!</v>
      </c>
      <c r="LS211" s="52" t="e">
        <f>$AV211*2.204623/#REF!*$AP211*Tabelle2[[#This Row],[Nov 24 NF]]</f>
        <v>#REF!</v>
      </c>
      <c r="LT211" s="52" t="e">
        <f>$AV211*2.204623/#REF!*$AP211*Tabelle2[[#This Row],[Dec 24 NF]]</f>
        <v>#REF!</v>
      </c>
      <c r="LU211" s="198">
        <f>SUM(Tabelle2[[#This Row],[Jan 22 EV]:[Mar 22 EV]])</f>
        <v>0</v>
      </c>
      <c r="LV211" s="198">
        <f>SUM(Tabelle2[[#This Row],[Apr 22 EV]:[Jun 22 EV]])</f>
        <v>0</v>
      </c>
      <c r="LW211" s="198">
        <f>SUM(Tabelle2[[#This Row],[Jul 22 EV]:[Sep 22 EV]])</f>
        <v>0</v>
      </c>
      <c r="LX211" s="198">
        <f>SUM(Tabelle2[[#This Row],[Oct 22 EV]:[Dec 22 EV]])</f>
        <v>0</v>
      </c>
      <c r="LY211" s="198">
        <f>SUM(Tabelle2[[#This Row],[Jan 23 EV]:[Mar 23 EV]])</f>
        <v>0</v>
      </c>
      <c r="LZ211" s="198" t="e">
        <f>SUM(Tabelle2[[#This Row],[Apr 23 EV]:[Jun 23 EV]])</f>
        <v>#REF!</v>
      </c>
      <c r="MA211" s="198" t="e">
        <f>SUM(Tabelle2[[#This Row],[Jul 23 EV]:[Sep 23 EV]])</f>
        <v>#REF!</v>
      </c>
      <c r="MB211" s="198" t="e">
        <f>SUM(Tabelle2[[#This Row],[Oct 23 EV]:[Dec 23 EV]])</f>
        <v>#REF!</v>
      </c>
      <c r="MC211" s="198" t="e">
        <f>SUM(Tabelle2[[#This Row],[Jan 24 EV]:[Mar 24 EV]])</f>
        <v>#REF!</v>
      </c>
      <c r="MD211" s="198" t="e">
        <f>SUM(Tabelle2[[#This Row],[Apr 24 EV]:[Jun 24 EV]])</f>
        <v>#REF!</v>
      </c>
      <c r="ME211" s="198" t="e">
        <f>SUM(Tabelle2[[#This Row],[Jul 24 EV]:[Sep 24 EV]])</f>
        <v>#REF!</v>
      </c>
      <c r="MF211" s="198" t="e">
        <f>SUM(Tabelle2[[#This Row],[Oct 24 EV]:[Dec 24 EV]])</f>
        <v>#REF!</v>
      </c>
      <c r="MG211" s="74">
        <v>0</v>
      </c>
      <c r="MH211" s="74">
        <v>0</v>
      </c>
      <c r="MI211" s="74">
        <v>0</v>
      </c>
      <c r="MJ211" s="74">
        <v>0</v>
      </c>
      <c r="MK211" s="74">
        <v>0</v>
      </c>
      <c r="ML211" s="74">
        <v>0</v>
      </c>
      <c r="MM211" s="74">
        <v>0</v>
      </c>
      <c r="MN211" s="74">
        <v>0</v>
      </c>
      <c r="MO211" s="74">
        <v>0</v>
      </c>
      <c r="MP211" s="98">
        <v>0</v>
      </c>
      <c r="MQ211" s="98" t="e">
        <f>$AS211*2.204623/#REF!*$AP211*HU211</f>
        <v>#REF!</v>
      </c>
      <c r="MR211" s="98" t="e">
        <f>$AT211*2.204623/#REF!*$AP211*HV211</f>
        <v>#REF!</v>
      </c>
      <c r="MS211" s="98">
        <v>0</v>
      </c>
      <c r="MT211" s="98">
        <v>0</v>
      </c>
      <c r="MU211" s="98">
        <v>0</v>
      </c>
      <c r="MV211" s="98">
        <f>SUM(Tabelle2[[#This Row],[Jan 22 EV]:[Dec 22 EV]])</f>
        <v>0</v>
      </c>
      <c r="MW211" s="98" t="e">
        <f>SUM(Tabelle2[[#This Row],[Jan 23 EV]:[Dec 23 EV]])</f>
        <v>#REF!</v>
      </c>
      <c r="MX211" s="98" t="e">
        <f>SUM(Tabelle2[[#This Row],[Jan 24 EV]:[Dec 24 EV]])</f>
        <v>#REF!</v>
      </c>
      <c r="MY211" s="98">
        <f t="shared" si="139"/>
        <v>0</v>
      </c>
      <c r="MZ211" s="98">
        <f t="shared" si="140"/>
        <v>0</v>
      </c>
      <c r="NA211" s="98">
        <f t="shared" si="141"/>
        <v>0</v>
      </c>
      <c r="NB211" s="98">
        <f t="shared" si="142"/>
        <v>0</v>
      </c>
      <c r="NC211" s="52">
        <v>0</v>
      </c>
      <c r="ND211" s="52">
        <v>0</v>
      </c>
      <c r="NE211" s="52">
        <v>0</v>
      </c>
      <c r="NF211" s="52">
        <v>0</v>
      </c>
      <c r="NG211" s="52">
        <v>0</v>
      </c>
      <c r="NH211" s="52">
        <v>0</v>
      </c>
      <c r="NI211" s="52">
        <v>0</v>
      </c>
      <c r="NJ211" s="52">
        <v>0</v>
      </c>
      <c r="NK211" s="52">
        <v>0</v>
      </c>
      <c r="NL211" s="52">
        <v>0</v>
      </c>
      <c r="NM211" s="52">
        <v>0</v>
      </c>
      <c r="NN211" s="52">
        <v>0</v>
      </c>
      <c r="NO211" s="198">
        <f t="shared" si="146"/>
        <v>0</v>
      </c>
      <c r="NP211" s="198">
        <f t="shared" si="147"/>
        <v>0</v>
      </c>
      <c r="NQ211" s="198">
        <f t="shared" si="148"/>
        <v>0</v>
      </c>
      <c r="NR211" s="198">
        <f t="shared" si="149"/>
        <v>0</v>
      </c>
      <c r="NS211" s="198">
        <f t="shared" si="150"/>
        <v>0</v>
      </c>
      <c r="NT211" s="198">
        <v>0</v>
      </c>
      <c r="NU211" s="198">
        <v>0</v>
      </c>
      <c r="NV211" s="198">
        <v>0</v>
      </c>
      <c r="NW211" s="198">
        <v>0</v>
      </c>
      <c r="NX211" s="198">
        <v>0</v>
      </c>
      <c r="NY211" s="198">
        <v>0</v>
      </c>
      <c r="NZ211" s="198">
        <v>0</v>
      </c>
      <c r="OA211" s="198">
        <v>0</v>
      </c>
      <c r="OB211" s="198">
        <v>0</v>
      </c>
      <c r="OC211" s="198">
        <v>0</v>
      </c>
      <c r="OD211" s="198">
        <v>0</v>
      </c>
      <c r="OE211" s="198">
        <v>0</v>
      </c>
      <c r="OF211" s="198">
        <f>SUM(Tabelle2[[#This Row],[Jan 23 B EV]:[Mar 23 B EV]])</f>
        <v>0</v>
      </c>
      <c r="OG211" s="198">
        <f>SUM(Tabelle2[[#This Row],[Apr 23 B EV]:[Jun 23 B EV]])</f>
        <v>0</v>
      </c>
      <c r="OH211" s="198">
        <f>SUM(Tabelle2[[#This Row],[Jul 23 B EV]:[Sep 23 B EV]])</f>
        <v>0</v>
      </c>
      <c r="OI211" s="198">
        <f>SUM(Tabelle2[[#This Row],[Oct 23 B EV]:[Dec 23 B EV]])</f>
        <v>0</v>
      </c>
      <c r="OJ211" s="198">
        <f>SUM(Tabelle2[[#This Row],[Jan 23 B EV]:[Dec 23 B EV]])</f>
        <v>0</v>
      </c>
      <c r="OK211" s="74"/>
      <c r="OL211" s="74"/>
      <c r="OM211" s="43" t="s">
        <v>959</v>
      </c>
      <c r="ON211" s="43" t="s">
        <v>975</v>
      </c>
      <c r="OO211" s="43">
        <v>0</v>
      </c>
      <c r="OP211" s="43">
        <v>0</v>
      </c>
      <c r="OQ211" s="74"/>
      <c r="OR211" s="74"/>
      <c r="OS211" s="74"/>
      <c r="OT211" s="74"/>
      <c r="OU211" s="74"/>
      <c r="OV211" s="74"/>
      <c r="OW211" s="74"/>
      <c r="OX211" s="198">
        <v>0</v>
      </c>
      <c r="OY211" s="198">
        <v>0</v>
      </c>
      <c r="OZ211" s="198">
        <v>0</v>
      </c>
      <c r="PA211" s="198">
        <v>0</v>
      </c>
      <c r="PB211" s="353">
        <v>0</v>
      </c>
      <c r="PC211" s="49" t="s">
        <v>57</v>
      </c>
      <c r="PD211" s="221" t="s">
        <v>162</v>
      </c>
      <c r="PE211" s="3" t="s">
        <v>159</v>
      </c>
      <c r="PF211" s="221" t="s">
        <v>191</v>
      </c>
      <c r="PG211" s="336">
        <v>0.08</v>
      </c>
      <c r="PH211" s="221">
        <v>40</v>
      </c>
      <c r="PI211" s="30">
        <v>1</v>
      </c>
      <c r="PJ211" s="30" t="s">
        <v>191</v>
      </c>
      <c r="PK211" s="30">
        <v>40</v>
      </c>
      <c r="PL211" s="30"/>
      <c r="PM211" s="338"/>
      <c r="PN211" s="221" t="s">
        <v>972</v>
      </c>
      <c r="PO211" s="337" t="s">
        <v>17</v>
      </c>
      <c r="PP211" s="200">
        <v>1897.4924120060696</v>
      </c>
      <c r="PQ211" s="56">
        <v>1615.7497990965437</v>
      </c>
      <c r="PR211" s="56">
        <v>1766.1458333333333</v>
      </c>
      <c r="PS211" s="56">
        <v>1714.5520833333333</v>
      </c>
      <c r="PT211" s="200">
        <v>1398.2708333333333</v>
      </c>
      <c r="PU211" s="200">
        <v>1423.8541666666667</v>
      </c>
      <c r="PV211" s="200">
        <v>2111.5208333333335</v>
      </c>
      <c r="PW211" s="200">
        <v>2435.75</v>
      </c>
      <c r="PX211" s="200" t="e">
        <f>IF($PI211=1,SUMIF(#REF!,$PF211,#REF!),SUMIF(#REF!,$PJ211,#REF!))</f>
        <v>#REF!</v>
      </c>
      <c r="PY211" s="200" t="e">
        <f>IF($PI211=1,SUMIF(#REF!,$PF211,#REF!),SUMIF(#REF!,$PJ211,#REF!))</f>
        <v>#REF!</v>
      </c>
      <c r="PZ211" s="200" t="e">
        <f>IF($PI211=1,SUMIF(#REF!,$PF211,#REF!),SUMIF(#REF!,$PJ211,#REF!))</f>
        <v>#REF!</v>
      </c>
      <c r="QA211" s="200" t="e">
        <f>IF($PI211=1,SUMIF(#REF!,$PF211,#REF!),SUMIF(#REF!,$PJ211,#REF!))</f>
        <v>#REF!</v>
      </c>
      <c r="QB211" s="200" t="e">
        <f>IF($PI211=1,SUMIF(#REF!,$PF211,#REF!),SUMIF(#REF!,$PJ211,#REF!))</f>
        <v>#REF!</v>
      </c>
      <c r="QC211" s="200" t="e">
        <f>IF($PI211=1,SUMIF(#REF!,$PF211,#REF!),SUMIF(#REF!,$PJ211,#REF!))</f>
        <v>#REF!</v>
      </c>
      <c r="QD211" s="57">
        <f t="shared" si="143"/>
        <v>2.1553993130018028</v>
      </c>
      <c r="QE211" s="57">
        <f t="shared" si="144"/>
        <v>2.3515307812500001</v>
      </c>
      <c r="QF211" s="57">
        <f t="shared" si="138"/>
        <v>2.2842473718749998</v>
      </c>
      <c r="QG211" s="57">
        <f t="shared" si="145"/>
        <v>1.87178499375</v>
      </c>
      <c r="QH211" s="57">
        <f t="shared" si="173"/>
        <v>1.9051482187500004</v>
      </c>
      <c r="QI211" s="57">
        <f t="shared" si="174"/>
        <v>2.8019343187500003</v>
      </c>
      <c r="QJ211" s="57">
        <f>IF(Tabelle2[[#This Row],[Index and Premium Usage]]=1,($AW211*(1+$AZ211))*(PW211*(1+$PG211)+$PH211)/1000,($AW211*(1+$AZ211))*(PW211*(1+$PG211)+$PK211)/1000)</f>
        <v>3.224761575</v>
      </c>
      <c r="QK211" s="57" t="e">
        <f>IF($PI211=1,($AW211*(1+$AY211))*(PX211*(1+$PG211)+$PH211)/1000,($AW211*(1+$AZ211))*(PX211*(1+$PG211)+$PK211+Tabelle2[[#This Row],[Premium VW 2023]])/1000)</f>
        <v>#REF!</v>
      </c>
      <c r="QL211" s="57" t="e">
        <f t="shared" si="133"/>
        <v>#REF!</v>
      </c>
      <c r="QM211" s="57" t="e">
        <f t="shared" si="134"/>
        <v>#REF!</v>
      </c>
      <c r="QN211" s="57" t="e">
        <f t="shared" si="135"/>
        <v>#REF!</v>
      </c>
      <c r="QO211" s="57" t="e">
        <f t="shared" si="136"/>
        <v>#REF!</v>
      </c>
      <c r="QP211" s="57" t="e">
        <f t="shared" si="137"/>
        <v>#REF!</v>
      </c>
    </row>
    <row r="212" spans="1:458" ht="15" customHeight="1">
      <c r="A212" s="94" t="s">
        <v>927</v>
      </c>
      <c r="B212" s="94" t="s">
        <v>87</v>
      </c>
      <c r="C212" s="94" t="s">
        <v>1553</v>
      </c>
      <c r="D212" s="94" t="s">
        <v>108</v>
      </c>
      <c r="E212" s="172" t="s">
        <v>304</v>
      </c>
      <c r="F212" s="94" t="s">
        <v>304</v>
      </c>
      <c r="G212" s="94" t="s">
        <v>304</v>
      </c>
      <c r="H212" s="2" t="s">
        <v>1557</v>
      </c>
      <c r="I212" s="188" t="s">
        <v>102</v>
      </c>
      <c r="J212" s="94" t="s">
        <v>33</v>
      </c>
      <c r="K212" s="94" t="s">
        <v>245</v>
      </c>
      <c r="L212" s="94" t="s">
        <v>234</v>
      </c>
      <c r="M212" s="94" t="s">
        <v>637</v>
      </c>
      <c r="N212" s="69"/>
      <c r="O212" s="69"/>
      <c r="P212" s="71"/>
      <c r="R212" s="70"/>
      <c r="S212" s="70"/>
      <c r="T212" s="94" t="s">
        <v>1282</v>
      </c>
      <c r="U212" s="77" t="s">
        <v>38</v>
      </c>
      <c r="V212" s="70"/>
      <c r="W212" s="70"/>
      <c r="X212" s="94"/>
      <c r="Y212" s="70" t="s">
        <v>235</v>
      </c>
      <c r="Z212" s="94" t="s">
        <v>261</v>
      </c>
      <c r="AA212" s="69" t="s">
        <v>638</v>
      </c>
      <c r="AB212" s="69"/>
      <c r="AC212" s="69"/>
      <c r="AD212" s="70"/>
      <c r="AE212" s="70"/>
      <c r="AF212" s="70" t="s">
        <v>122</v>
      </c>
      <c r="AG212" s="2" t="s">
        <v>448</v>
      </c>
      <c r="AH212" s="2" t="s">
        <v>106</v>
      </c>
      <c r="AI212" s="2" t="s">
        <v>109</v>
      </c>
      <c r="AJ212" s="63" t="s">
        <v>120</v>
      </c>
      <c r="AK212" s="72"/>
      <c r="AL212" s="73"/>
      <c r="AM212" s="73"/>
      <c r="AN212" s="73"/>
      <c r="AO212" s="73"/>
      <c r="AP212" s="67">
        <v>1</v>
      </c>
      <c r="AQ212" s="78"/>
      <c r="AR212" s="37">
        <v>1.72</v>
      </c>
      <c r="AS212" s="73">
        <v>1.72</v>
      </c>
      <c r="AT212" s="73">
        <v>1.72</v>
      </c>
      <c r="AU212" s="73">
        <v>1.72</v>
      </c>
      <c r="AV212" s="73">
        <v>1.72</v>
      </c>
      <c r="AW212" s="33">
        <v>1.72</v>
      </c>
      <c r="AX212" s="193"/>
      <c r="AY212" s="36">
        <v>0.05</v>
      </c>
      <c r="AZ212" s="36">
        <v>0.05</v>
      </c>
      <c r="BA212" s="97">
        <v>0</v>
      </c>
      <c r="BB212" s="97">
        <v>0</v>
      </c>
      <c r="BC212" s="97">
        <v>0</v>
      </c>
      <c r="BD212" s="97">
        <v>0</v>
      </c>
      <c r="BE212" s="133">
        <v>0</v>
      </c>
      <c r="BF212" s="133">
        <v>0</v>
      </c>
      <c r="BG212" s="133">
        <v>0</v>
      </c>
      <c r="BH212" s="133">
        <v>0</v>
      </c>
      <c r="BI212" s="133">
        <v>0</v>
      </c>
      <c r="BJ212" s="133">
        <v>0</v>
      </c>
      <c r="BK212" s="133">
        <v>0</v>
      </c>
      <c r="BL212" s="133">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5">
        <f>SUM(Tabelle2[[#This Row],[Jan 22 CF]:[Mar 22 CF]])</f>
        <v>0</v>
      </c>
      <c r="CL212" s="95">
        <f>SUM(Tabelle2[[#This Row],[Apr 22 CF]:[Jun 22 CF]])</f>
        <v>0</v>
      </c>
      <c r="CM212" s="95">
        <f>SUM(Tabelle2[[#This Row],[Jul 22 CF]:[Sep 22 CF]])</f>
        <v>0</v>
      </c>
      <c r="CN212" s="95">
        <f>SUM(Tabelle2[[#This Row],[Oct 22 CF]:[Dec 22 CF]])</f>
        <v>0</v>
      </c>
      <c r="CO212" s="95">
        <f>SUM(Tabelle2[[#This Row],[Jan 23 CF]:[Mar 23 CF]])</f>
        <v>0</v>
      </c>
      <c r="CP212" s="95">
        <f>SUM(Tabelle2[[#This Row],[Apr 23 CF]:[Jun 23 CF]])</f>
        <v>0</v>
      </c>
      <c r="CQ212" s="95">
        <f>SUM(Tabelle2[[#This Row],[Jul 23 CF]:[Sep 23 CF]])</f>
        <v>0</v>
      </c>
      <c r="CR212" s="95">
        <f>SUM(Tabelle2[[#This Row],[Oct 23 CF]:[Dec 23 CF]])</f>
        <v>0</v>
      </c>
      <c r="CS212" s="95">
        <f>SUM(Tabelle2[[#This Row],[Jan 24 CF]:[Mar 24 CF]])</f>
        <v>0</v>
      </c>
      <c r="CT212" s="95">
        <f>SUM(Tabelle2[[#This Row],[Apr 24 CF]:[Jun 24 CF]])</f>
        <v>0</v>
      </c>
      <c r="CU212" s="95">
        <f>SUM(Tabelle2[[#This Row],[Jul 24 CF]:[Sep 24 CF]])</f>
        <v>0</v>
      </c>
      <c r="CV212" s="95">
        <f>SUM(Tabelle2[[#This Row],[Oct 24 CF]:[Dec 24 CF]])</f>
        <v>0</v>
      </c>
      <c r="CW212" s="98">
        <v>0</v>
      </c>
      <c r="CX212" s="275">
        <v>0</v>
      </c>
      <c r="CY212" s="98">
        <v>0</v>
      </c>
      <c r="CZ212" s="52">
        <v>0</v>
      </c>
      <c r="DA212" s="52">
        <f>SUM(Tabelle2[[#This Row],[Jan 22 CF]:[Dec 22 CF]])</f>
        <v>0</v>
      </c>
      <c r="DB212" s="98">
        <f>SUM(Tabelle2[[#This Row],[Jan 23 CF]:[Dec 23 CF]])</f>
        <v>0</v>
      </c>
      <c r="DC212" s="98">
        <f>SUM(Tabelle2[[#This Row],[Jan 24 CF]:[Dec 24 CF]])</f>
        <v>0</v>
      </c>
      <c r="DD212" s="98">
        <v>0</v>
      </c>
      <c r="DE212" s="98">
        <v>0</v>
      </c>
      <c r="DF212" s="98">
        <v>0</v>
      </c>
      <c r="DG212" s="98">
        <v>0</v>
      </c>
      <c r="DH212" s="98">
        <v>0</v>
      </c>
      <c r="DI212" s="98">
        <v>0</v>
      </c>
      <c r="DJ212" s="98">
        <v>0</v>
      </c>
      <c r="DK212" s="98">
        <v>0</v>
      </c>
      <c r="DL212" s="98">
        <v>0</v>
      </c>
      <c r="DM212" s="98">
        <v>0</v>
      </c>
      <c r="DN212" s="98"/>
      <c r="DO212" s="98"/>
      <c r="DP212" s="226">
        <v>0.95</v>
      </c>
      <c r="DQ212" s="226">
        <v>0.92500000000000004</v>
      </c>
      <c r="DR212" s="226">
        <v>0.8</v>
      </c>
      <c r="DS212" s="226">
        <v>0.85</v>
      </c>
      <c r="DT212" s="226">
        <v>0.9</v>
      </c>
      <c r="DU212" s="226">
        <v>0.9</v>
      </c>
      <c r="DV212" s="226">
        <v>0.9</v>
      </c>
      <c r="DW212" s="226">
        <v>0.9</v>
      </c>
      <c r="DX212" s="226">
        <v>0.9</v>
      </c>
      <c r="DY212" s="226">
        <v>0.9</v>
      </c>
      <c r="DZ212" s="226">
        <v>0.9</v>
      </c>
      <c r="EA212" s="226">
        <v>0.88</v>
      </c>
      <c r="EB212" s="226">
        <v>0.9</v>
      </c>
      <c r="EC212" s="226">
        <v>0.93</v>
      </c>
      <c r="ED212" s="226">
        <v>0.93</v>
      </c>
      <c r="EE212" s="226">
        <v>0.9</v>
      </c>
      <c r="EF212" s="316">
        <v>0.9</v>
      </c>
      <c r="EG212" s="316">
        <v>0.9</v>
      </c>
      <c r="EH212" s="316">
        <v>0.9</v>
      </c>
      <c r="EI212" s="226">
        <v>0.95</v>
      </c>
      <c r="EJ212" s="226">
        <v>0.95</v>
      </c>
      <c r="EK212" s="226">
        <v>0.95</v>
      </c>
      <c r="EL212" s="226">
        <v>0.97499999999999998</v>
      </c>
      <c r="EM212" s="226">
        <v>0.95</v>
      </c>
      <c r="EN212" s="226">
        <v>0.9</v>
      </c>
      <c r="EO212" s="226">
        <v>0.9</v>
      </c>
      <c r="EP212" s="226">
        <v>0.9</v>
      </c>
      <c r="EQ212" s="226">
        <v>0.9</v>
      </c>
      <c r="ER212" s="226">
        <v>0.9</v>
      </c>
      <c r="ES212" s="226">
        <v>0.9</v>
      </c>
      <c r="ET212" s="226">
        <v>0.9</v>
      </c>
      <c r="EU212" s="226">
        <v>0.9</v>
      </c>
      <c r="EV212" s="226">
        <v>0.9</v>
      </c>
      <c r="EW212" s="226">
        <v>0.9</v>
      </c>
      <c r="EX212" s="226">
        <v>0.9</v>
      </c>
      <c r="EY212" s="226">
        <v>0.9</v>
      </c>
      <c r="EZ212" s="316">
        <v>0.9</v>
      </c>
      <c r="FA212" s="226">
        <v>0.9</v>
      </c>
      <c r="FB212" s="226">
        <v>0.85</v>
      </c>
      <c r="FC212" s="226">
        <v>0.85</v>
      </c>
      <c r="FD212" s="226">
        <v>0.85</v>
      </c>
      <c r="FE212" s="226">
        <v>0.85</v>
      </c>
      <c r="FF212" s="226">
        <v>0.85</v>
      </c>
      <c r="FG212" s="226">
        <v>0.85</v>
      </c>
      <c r="FH212" s="226">
        <v>0.85</v>
      </c>
      <c r="FI212" s="226">
        <v>0.85</v>
      </c>
      <c r="FJ212" s="226">
        <v>0.85</v>
      </c>
      <c r="FK212" s="226">
        <v>0.85</v>
      </c>
      <c r="FL212" s="226">
        <v>0.85</v>
      </c>
      <c r="FM212" s="195">
        <f t="shared" si="158"/>
        <v>0</v>
      </c>
      <c r="FN212" s="195">
        <f t="shared" si="159"/>
        <v>0</v>
      </c>
      <c r="FO212" s="195">
        <f t="shared" si="160"/>
        <v>0</v>
      </c>
      <c r="FP212" s="195">
        <f t="shared" si="161"/>
        <v>0</v>
      </c>
      <c r="FQ212" s="195">
        <f t="shared" si="162"/>
        <v>0</v>
      </c>
      <c r="FR212" s="195">
        <f t="shared" si="163"/>
        <v>0</v>
      </c>
      <c r="FS212" s="195">
        <f t="shared" si="164"/>
        <v>0</v>
      </c>
      <c r="FT212" s="95">
        <f t="shared" si="165"/>
        <v>0</v>
      </c>
      <c r="FU212" s="95">
        <f t="shared" si="166"/>
        <v>0</v>
      </c>
      <c r="FV212" s="95">
        <f t="shared" si="167"/>
        <v>0</v>
      </c>
      <c r="FW212" s="95">
        <f t="shared" si="168"/>
        <v>0</v>
      </c>
      <c r="FX212" s="95">
        <f t="shared" si="169"/>
        <v>0</v>
      </c>
      <c r="FY212" s="95">
        <f t="shared" si="170"/>
        <v>0</v>
      </c>
      <c r="FZ212" s="95">
        <f t="shared" si="171"/>
        <v>0</v>
      </c>
      <c r="GA212" s="95">
        <f t="shared" si="151"/>
        <v>0</v>
      </c>
      <c r="GB212" s="95">
        <f t="shared" si="152"/>
        <v>0</v>
      </c>
      <c r="GC212" s="95">
        <f t="shared" si="153"/>
        <v>0</v>
      </c>
      <c r="GD212" s="95">
        <f t="shared" si="154"/>
        <v>0</v>
      </c>
      <c r="GE212" s="95">
        <f t="shared" si="155"/>
        <v>0</v>
      </c>
      <c r="GF212" s="95">
        <f t="shared" si="156"/>
        <v>0</v>
      </c>
      <c r="GG212" s="95">
        <f t="shared" si="157"/>
        <v>0</v>
      </c>
      <c r="GH212" s="95">
        <f t="shared" si="172"/>
        <v>0</v>
      </c>
      <c r="GI212" s="95">
        <f>BW212*Tabelle2[[#This Row],[Nov 2023 AF]]</f>
        <v>0</v>
      </c>
      <c r="GJ212" s="95">
        <f>BX212*Tabelle2[[#This Row],[Dec 2023 AF]]</f>
        <v>0</v>
      </c>
      <c r="GK212" s="95">
        <f>BY212*Tabelle2[[#This Row],[Jan 2024 AF]]</f>
        <v>0</v>
      </c>
      <c r="GL212" s="95">
        <f>BZ212*Tabelle2[[#This Row],[Feb 2024 AF]]</f>
        <v>0</v>
      </c>
      <c r="GM212" s="95">
        <f>CA212*Tabelle2[[#This Row],[Mar 2024 AF]]</f>
        <v>0</v>
      </c>
      <c r="GN212" s="95">
        <f>CB212*Tabelle2[[#This Row],[Apr 2024 AF]]</f>
        <v>0</v>
      </c>
      <c r="GO212" s="95">
        <f>CC212*Tabelle2[[#This Row],[May 2024 AF]]</f>
        <v>0</v>
      </c>
      <c r="GP212" s="95">
        <f>CD212*Tabelle2[[#This Row],[Jun 2024 AF]]</f>
        <v>0</v>
      </c>
      <c r="GQ212" s="95">
        <f>CE212*Tabelle2[[#This Row],[Jul 2024 AF]]</f>
        <v>0</v>
      </c>
      <c r="GR212" s="95">
        <f>CF212*Tabelle2[[#This Row],[Aug 2024 AF]]</f>
        <v>0</v>
      </c>
      <c r="GS212" s="95">
        <f>CG212*Tabelle2[[#This Row],[Sep 2024 AF]]</f>
        <v>0</v>
      </c>
      <c r="GT212" s="95">
        <f>CH212*Tabelle2[[#This Row],[Oct 2024 AF]]</f>
        <v>0</v>
      </c>
      <c r="GU212" s="95">
        <f>CI212*Tabelle2[[#This Row],[Nov 2024 AF]]</f>
        <v>0</v>
      </c>
      <c r="GV212" s="95">
        <f>CJ212*Tabelle2[[#This Row],[Dec 2024 AF]]</f>
        <v>0</v>
      </c>
      <c r="GW212" s="95">
        <f>SUM(Tabelle2[[#This Row],[Jan 22 NF]:[Mar 22 NF]])</f>
        <v>0</v>
      </c>
      <c r="GX212" s="95">
        <f>SUM(Tabelle2[[#This Row],[Apr 22 NF]:[Jun 22 NF]])</f>
        <v>0</v>
      </c>
      <c r="GY212" s="95">
        <f>SUM(Tabelle2[[#This Row],[Jul 22 NF]:[Sep 22 NF]])</f>
        <v>0</v>
      </c>
      <c r="GZ212" s="95">
        <f>SUM(Tabelle2[[#This Row],[Oct 22 NF]:[Dec 22 NF]])</f>
        <v>0</v>
      </c>
      <c r="HA212" s="98">
        <f>SUM(Tabelle2[[#This Row],[Jan 23 NF]:[Mar 23 NF]])</f>
        <v>0</v>
      </c>
      <c r="HB212" s="98">
        <f>SUM(Tabelle2[[#This Row],[Apr 23 NF]:[Jun 23 NF]])</f>
        <v>0</v>
      </c>
      <c r="HC212" s="98">
        <f>SUM(Tabelle2[[#This Row],[Jul 23 NF]:[Sep 23 NF]])</f>
        <v>0</v>
      </c>
      <c r="HD212" s="98">
        <f>SUM(Tabelle2[[#This Row],[Oct 23 NF]:[Dec 23 NF]])</f>
        <v>0</v>
      </c>
      <c r="HE212" s="95">
        <f>SUM(Tabelle2[[#This Row],[Jan 24 NF]:[Mar 24 NF]])</f>
        <v>0</v>
      </c>
      <c r="HF212" s="98">
        <f>SUM(Tabelle2[[#This Row],[Apr 24 NF]:[Jun 24 NF]])</f>
        <v>0</v>
      </c>
      <c r="HG212" s="98">
        <f>SUM(Tabelle2[[#This Row],[Jul 24 NF]:[Sep 24 NF]])</f>
        <v>0</v>
      </c>
      <c r="HH212" s="98">
        <f>SUM(Tabelle2[[#This Row],[Oct 24 NF]:[Dec 24 NF]])</f>
        <v>0</v>
      </c>
      <c r="HI212" s="75">
        <v>0</v>
      </c>
      <c r="HJ212" s="75">
        <v>0</v>
      </c>
      <c r="HK212" s="75">
        <v>0</v>
      </c>
      <c r="HL212" s="75">
        <v>0</v>
      </c>
      <c r="HM212" s="75">
        <v>0</v>
      </c>
      <c r="HN212" s="75">
        <v>0</v>
      </c>
      <c r="HO212" s="75">
        <v>0</v>
      </c>
      <c r="HP212" s="75">
        <v>0</v>
      </c>
      <c r="HQ212" s="75">
        <v>0</v>
      </c>
      <c r="HR212" s="75">
        <v>0</v>
      </c>
      <c r="HS212" s="75">
        <v>0</v>
      </c>
      <c r="HT212" s="75">
        <v>0</v>
      </c>
      <c r="HU212" s="75">
        <v>0</v>
      </c>
      <c r="HV212" s="98">
        <v>0</v>
      </c>
      <c r="HW212" s="98">
        <v>0</v>
      </c>
      <c r="HX212" s="98">
        <v>0</v>
      </c>
      <c r="HY212" s="98">
        <v>0</v>
      </c>
      <c r="HZ212" s="98">
        <f>SUM(Tabelle2[[#This Row],[Jan 22 NF]:[Dec 22 NF]])</f>
        <v>0</v>
      </c>
      <c r="IA212" s="98">
        <f>SUM(Tabelle2[[#This Row],[Jan 23 NF]:[Dec 23 NF]])</f>
        <v>0</v>
      </c>
      <c r="IB212" s="98">
        <f>SUM(Tabelle2[[#This Row],[Jan 24 NF]:[Dec 24 NF]])</f>
        <v>0</v>
      </c>
      <c r="IC212" s="98">
        <f>IFERROR(Tabelle2[[#This Row],[2025 CF]]*Tabelle2[[#This Row],[2025 AF]],0)</f>
        <v>0</v>
      </c>
      <c r="ID212" s="98">
        <f>IFERROR(Tabelle2[[#This Row],[2026 CF]]*Tabelle2[[#This Row],[2026 AF]],0)</f>
        <v>0</v>
      </c>
      <c r="IE212" s="98">
        <f>IFERROR(Tabelle2[[#This Row],[2027 CF]]*Tabelle2[[#This Row],[2027 AF]],0)</f>
        <v>0</v>
      </c>
      <c r="IF212" s="98">
        <f>IFERROR(Tabelle2[[#This Row],[2028 CF]]*Tabelle2[[#This Row],[2028 AF]],0)</f>
        <v>0</v>
      </c>
      <c r="IG212" s="98">
        <f>IFERROR(Tabelle2[[#This Row],[2029 CF]]*Tabelle2[[#This Row],[2029 AF]],0)</f>
        <v>0</v>
      </c>
      <c r="IH212" s="98">
        <f>IFERROR(Tabelle2[[#This Row],[2030 CF]]*Tabelle2[[#This Row],[2030 AF]],0)</f>
        <v>0</v>
      </c>
      <c r="II212" s="98">
        <f>IFERROR(Tabelle2[[#This Row],[2031 CF]]*Tabelle2[[#This Row],[2031 AF]],0)</f>
        <v>0</v>
      </c>
      <c r="IJ212" s="98">
        <f>IFERROR(Tabelle2[[#This Row],[2032 CF]]*Tabelle2[[#This Row],[2032 AF]],0)</f>
        <v>0</v>
      </c>
      <c r="IK212" s="98">
        <f>IFERROR(Tabelle2[[#This Row],[2033 CF]]*Tabelle2[[#This Row],[2033 AF]],0)</f>
        <v>0</v>
      </c>
      <c r="IL212" s="98">
        <f>IFERROR(Tabelle2[[#This Row],[2034 CF]]*Tabelle2[[#This Row],[2034 AF]],0)</f>
        <v>0</v>
      </c>
      <c r="IM212" s="98">
        <f>IFERROR(Tabelle2[[#This Row],[2035 CF]]*Tabelle2[[#This Row],[2035 AF]],0)</f>
        <v>0</v>
      </c>
      <c r="IN212" s="51">
        <v>0</v>
      </c>
      <c r="IO212" s="51">
        <v>0</v>
      </c>
      <c r="IP212" s="51">
        <v>0</v>
      </c>
      <c r="IQ212" s="51">
        <v>0</v>
      </c>
      <c r="IR212" s="51">
        <v>0</v>
      </c>
      <c r="IS212" s="51">
        <v>0</v>
      </c>
      <c r="IT212" s="51">
        <v>0</v>
      </c>
      <c r="IU212" s="51">
        <v>0</v>
      </c>
      <c r="IV212" s="51">
        <v>0</v>
      </c>
      <c r="IW212" s="51">
        <v>0</v>
      </c>
      <c r="IX212" s="51">
        <v>0</v>
      </c>
      <c r="IY212" s="51">
        <v>0</v>
      </c>
      <c r="IZ212" s="199">
        <v>0</v>
      </c>
      <c r="JA212" s="199">
        <v>0</v>
      </c>
      <c r="JB212" s="199">
        <v>0</v>
      </c>
      <c r="JC212" s="199">
        <v>0</v>
      </c>
      <c r="JD212" s="199">
        <v>0</v>
      </c>
      <c r="JE212" s="196">
        <v>0</v>
      </c>
      <c r="JF212" s="196">
        <v>0</v>
      </c>
      <c r="JG212" s="196">
        <v>0</v>
      </c>
      <c r="JH212" s="196">
        <v>0</v>
      </c>
      <c r="JI212" s="196">
        <v>0</v>
      </c>
      <c r="JJ212" s="196">
        <v>0</v>
      </c>
      <c r="JK212" s="196">
        <v>0</v>
      </c>
      <c r="JL212" s="196">
        <v>0</v>
      </c>
      <c r="JM212" s="196">
        <v>0</v>
      </c>
      <c r="JN212" s="196">
        <v>0</v>
      </c>
      <c r="JO212" s="196">
        <v>0</v>
      </c>
      <c r="JP212" s="196">
        <v>0</v>
      </c>
      <c r="JQ212" s="196">
        <f>SUM(Tabelle2[[#This Row],[Jan-23B]:[Mar-23B]])</f>
        <v>0</v>
      </c>
      <c r="JR212" s="196">
        <f>SUM(Tabelle2[[#This Row],[Apr-23B]:[Jun-23B]])</f>
        <v>0</v>
      </c>
      <c r="JS212" s="196">
        <f>SUM(Tabelle2[[#This Row],[Jul-23B]:[Sep-23B]])</f>
        <v>0</v>
      </c>
      <c r="JT212" s="196">
        <f>SUM(Tabelle2[[#This Row],[Oct-23B]:[Dec-23B]])</f>
        <v>0</v>
      </c>
      <c r="JU212" s="196">
        <f>SUM(Tabelle2[[#This Row],[1Q23 B1]:[4Q23 B]])</f>
        <v>0</v>
      </c>
      <c r="JV212" s="196">
        <v>0</v>
      </c>
      <c r="JW212" s="196">
        <v>0</v>
      </c>
      <c r="JX212" s="196">
        <v>0</v>
      </c>
      <c r="JY212" s="196">
        <v>0</v>
      </c>
      <c r="JZ212" s="196">
        <v>0</v>
      </c>
      <c r="KA212" s="196">
        <v>0</v>
      </c>
      <c r="KB212" s="196">
        <v>0</v>
      </c>
      <c r="KC212" s="196">
        <v>0</v>
      </c>
      <c r="KD212" s="196">
        <v>0</v>
      </c>
      <c r="KE212" s="196">
        <v>0</v>
      </c>
      <c r="KF212" s="196" t="str">
        <f>IF(SUM(Tabelle2[[#This Row],[2018 NF]:[2028 NF]],Tabelle2[[#This Row],[2023 B]])&gt;0,"yes","no")</f>
        <v>no</v>
      </c>
      <c r="KG212" s="196">
        <f>IFERROR(INDEX(Tabelle2[[#Headers],[2005 NF]:[2034 NF]],MATCH(TRUE,INDEX(Tabelle2[[#This Row],[2005 NF]:[2034 NF]]&gt;1000,),0)),0)</f>
        <v>0</v>
      </c>
      <c r="KH212" s="196">
        <f>IFERROR(LOOKUP(2,1/(Tabelle2[[#This Row],[2005 NF]:[2035 NF]]&gt;1000),Tabelle2[[#Headers],[2005 NF]:[2035 NF]]),0)</f>
        <v>0</v>
      </c>
      <c r="KI212" s="196">
        <f>SUM(Tabelle2[[#This Row],[Jan 23 NF]:[Mar 23 NF]])</f>
        <v>0</v>
      </c>
      <c r="KJ212" s="196">
        <f>SUM(Tabelle2[[#This Row],[Jan-23B]:[Mar-23B]])</f>
        <v>0</v>
      </c>
      <c r="KK212" s="52">
        <v>0</v>
      </c>
      <c r="KL212" s="52">
        <v>0</v>
      </c>
      <c r="KM212" s="52">
        <v>0</v>
      </c>
      <c r="KN212" s="52">
        <v>0</v>
      </c>
      <c r="KO212" s="52">
        <v>0</v>
      </c>
      <c r="KP212" s="52">
        <v>0</v>
      </c>
      <c r="KQ212" s="52">
        <v>0</v>
      </c>
      <c r="KR212" s="52">
        <v>0</v>
      </c>
      <c r="KS212" s="52">
        <v>0</v>
      </c>
      <c r="KT212" s="52">
        <v>0</v>
      </c>
      <c r="KU212" s="52">
        <v>0</v>
      </c>
      <c r="KV212" s="52">
        <v>0</v>
      </c>
      <c r="KW212" s="52">
        <v>0</v>
      </c>
      <c r="KX212" s="52">
        <v>0</v>
      </c>
      <c r="KY212" s="52">
        <v>0</v>
      </c>
      <c r="KZ212" s="52">
        <v>0</v>
      </c>
      <c r="LA212" s="52" t="e">
        <f>$AV212*2.204623/#REF!*$AP212*Tabelle2[[#This Row],[May 23 NF]]</f>
        <v>#REF!</v>
      </c>
      <c r="LB212" s="52" t="e">
        <f>$AV212*2.204623/#REF!*$AP212*Tabelle2[[#This Row],[Jun 23 NF]]</f>
        <v>#REF!</v>
      </c>
      <c r="LC212" s="52" t="e">
        <f>$AV212*2.204623/#REF!*$AP212*Tabelle2[[#This Row],[Jul 23 NF]]</f>
        <v>#REF!</v>
      </c>
      <c r="LD212" s="52" t="e">
        <f>$AV212*2.204623/#REF!*$AP212*Tabelle2[[#This Row],[Aug 23 NF]]</f>
        <v>#REF!</v>
      </c>
      <c r="LE212" s="52" t="e">
        <f>$AV212*2.204623/#REF!*$AP212*Tabelle2[[#This Row],[Sep 23 NF]]</f>
        <v>#REF!</v>
      </c>
      <c r="LF212" s="52" t="e">
        <f>$AV212*2.204623/#REF!*$AP212*Tabelle2[[#This Row],[Oct 23 NF]]</f>
        <v>#REF!</v>
      </c>
      <c r="LG212" s="52" t="e">
        <f>$AV212*2.204623/#REF!*$AP212*Tabelle2[[#This Row],[Nov 23 NF]]</f>
        <v>#REF!</v>
      </c>
      <c r="LH212" s="52" t="e">
        <f>$AV212*2.204623/#REF!*$AP212*Tabelle2[[#This Row],[Dec 23 NF]]</f>
        <v>#REF!</v>
      </c>
      <c r="LI212" s="52" t="e">
        <f>$AV212*2.204623/#REF!*$AP212*Tabelle2[[#This Row],[Jan 24 NF]]</f>
        <v>#REF!</v>
      </c>
      <c r="LJ212" s="52" t="e">
        <f>$AV212*2.204623/#REF!*$AP212*Tabelle2[[#This Row],[Feb 24 NF]]</f>
        <v>#REF!</v>
      </c>
      <c r="LK212" s="52" t="e">
        <f>$AV212*2.204623/#REF!*$AP212*Tabelle2[[#This Row],[Mar 24 NF]]</f>
        <v>#REF!</v>
      </c>
      <c r="LL212" s="52" t="e">
        <f>$AV212*2.204623/#REF!*$AP212*Tabelle2[[#This Row],[Apr 24 NF]]</f>
        <v>#REF!</v>
      </c>
      <c r="LM212" s="52" t="e">
        <f>$AV212*2.204623/#REF!*$AP212*Tabelle2[[#This Row],[May 24 NF]]</f>
        <v>#REF!</v>
      </c>
      <c r="LN212" s="52" t="e">
        <f>$AV212*2.204623/#REF!*$AP212*Tabelle2[[#This Row],[Jun 24 NF]]</f>
        <v>#REF!</v>
      </c>
      <c r="LO212" s="52" t="e">
        <f>$AV212*2.204623/#REF!*$AP212*Tabelle2[[#This Row],[Jul 24 NF]]</f>
        <v>#REF!</v>
      </c>
      <c r="LP212" s="52" t="e">
        <f>$AV212*2.204623/#REF!*$AP212*Tabelle2[[#This Row],[Aug 24 NF]]</f>
        <v>#REF!</v>
      </c>
      <c r="LQ212" s="52" t="e">
        <f>$AV212*2.204623/#REF!*$AP212*Tabelle2[[#This Row],[Sep 24 NF]]</f>
        <v>#REF!</v>
      </c>
      <c r="LR212" s="52" t="e">
        <f>$AV212*2.204623/#REF!*$AP212*Tabelle2[[#This Row],[Oct 24 NF]]</f>
        <v>#REF!</v>
      </c>
      <c r="LS212" s="52" t="e">
        <f>$AV212*2.204623/#REF!*$AP212*Tabelle2[[#This Row],[Nov 24 NF]]</f>
        <v>#REF!</v>
      </c>
      <c r="LT212" s="52" t="e">
        <f>$AV212*2.204623/#REF!*$AP212*Tabelle2[[#This Row],[Dec 24 NF]]</f>
        <v>#REF!</v>
      </c>
      <c r="LU212" s="198">
        <f>SUM(Tabelle2[[#This Row],[Jan 22 EV]:[Mar 22 EV]])</f>
        <v>0</v>
      </c>
      <c r="LV212" s="198">
        <f>SUM(Tabelle2[[#This Row],[Apr 22 EV]:[Jun 22 EV]])</f>
        <v>0</v>
      </c>
      <c r="LW212" s="198">
        <f>SUM(Tabelle2[[#This Row],[Jul 22 EV]:[Sep 22 EV]])</f>
        <v>0</v>
      </c>
      <c r="LX212" s="198">
        <f>SUM(Tabelle2[[#This Row],[Oct 22 EV]:[Dec 22 EV]])</f>
        <v>0</v>
      </c>
      <c r="LY212" s="198">
        <f>SUM(Tabelle2[[#This Row],[Jan 23 EV]:[Mar 23 EV]])</f>
        <v>0</v>
      </c>
      <c r="LZ212" s="198" t="e">
        <f>SUM(Tabelle2[[#This Row],[Apr 23 EV]:[Jun 23 EV]])</f>
        <v>#REF!</v>
      </c>
      <c r="MA212" s="198" t="e">
        <f>SUM(Tabelle2[[#This Row],[Jul 23 EV]:[Sep 23 EV]])</f>
        <v>#REF!</v>
      </c>
      <c r="MB212" s="198" t="e">
        <f>SUM(Tabelle2[[#This Row],[Oct 23 EV]:[Dec 23 EV]])</f>
        <v>#REF!</v>
      </c>
      <c r="MC212" s="198" t="e">
        <f>SUM(Tabelle2[[#This Row],[Jan 24 EV]:[Mar 24 EV]])</f>
        <v>#REF!</v>
      </c>
      <c r="MD212" s="198" t="e">
        <f>SUM(Tabelle2[[#This Row],[Apr 24 EV]:[Jun 24 EV]])</f>
        <v>#REF!</v>
      </c>
      <c r="ME212" s="198" t="e">
        <f>SUM(Tabelle2[[#This Row],[Jul 24 EV]:[Sep 24 EV]])</f>
        <v>#REF!</v>
      </c>
      <c r="MF212" s="198" t="e">
        <f>SUM(Tabelle2[[#This Row],[Oct 24 EV]:[Dec 24 EV]])</f>
        <v>#REF!</v>
      </c>
      <c r="MG212" s="74">
        <v>0</v>
      </c>
      <c r="MH212" s="74">
        <v>0</v>
      </c>
      <c r="MI212" s="74">
        <v>0</v>
      </c>
      <c r="MJ212" s="74">
        <v>0</v>
      </c>
      <c r="MK212" s="74">
        <v>0</v>
      </c>
      <c r="ML212" s="74">
        <v>0</v>
      </c>
      <c r="MM212" s="74">
        <v>0</v>
      </c>
      <c r="MN212" s="74">
        <v>0</v>
      </c>
      <c r="MO212" s="74">
        <v>0</v>
      </c>
      <c r="MP212" s="98">
        <v>0</v>
      </c>
      <c r="MQ212" s="98" t="e">
        <f>$AS212*2.204623/#REF!*$AP212*HU212</f>
        <v>#REF!</v>
      </c>
      <c r="MR212" s="98" t="e">
        <f>$AT212*2.204623/#REF!*$AP212*HV212</f>
        <v>#REF!</v>
      </c>
      <c r="MS212" s="98">
        <v>0</v>
      </c>
      <c r="MT212" s="98">
        <v>0</v>
      </c>
      <c r="MU212" s="98">
        <v>0</v>
      </c>
      <c r="MV212" s="98">
        <f>SUM(Tabelle2[[#This Row],[Jan 22 EV]:[Dec 22 EV]])</f>
        <v>0</v>
      </c>
      <c r="MW212" s="98" t="e">
        <f>SUM(Tabelle2[[#This Row],[Jan 23 EV]:[Dec 23 EV]])</f>
        <v>#REF!</v>
      </c>
      <c r="MX212" s="98" t="e">
        <f>SUM(Tabelle2[[#This Row],[Jan 24 EV]:[Dec 24 EV]])</f>
        <v>#REF!</v>
      </c>
      <c r="MY212" s="98">
        <f t="shared" si="139"/>
        <v>0</v>
      </c>
      <c r="MZ212" s="98">
        <f t="shared" si="140"/>
        <v>0</v>
      </c>
      <c r="NA212" s="98">
        <f t="shared" si="141"/>
        <v>0</v>
      </c>
      <c r="NB212" s="98">
        <f t="shared" si="142"/>
        <v>0</v>
      </c>
      <c r="NC212" s="52">
        <v>0</v>
      </c>
      <c r="ND212" s="52">
        <v>0</v>
      </c>
      <c r="NE212" s="52">
        <v>0</v>
      </c>
      <c r="NF212" s="52">
        <v>0</v>
      </c>
      <c r="NG212" s="52">
        <v>0</v>
      </c>
      <c r="NH212" s="52">
        <v>0</v>
      </c>
      <c r="NI212" s="52">
        <v>0</v>
      </c>
      <c r="NJ212" s="52">
        <v>0</v>
      </c>
      <c r="NK212" s="52">
        <v>0</v>
      </c>
      <c r="NL212" s="52">
        <v>0</v>
      </c>
      <c r="NM212" s="52">
        <v>0</v>
      </c>
      <c r="NN212" s="52">
        <v>0</v>
      </c>
      <c r="NO212" s="198">
        <f t="shared" si="146"/>
        <v>0</v>
      </c>
      <c r="NP212" s="198">
        <f t="shared" si="147"/>
        <v>0</v>
      </c>
      <c r="NQ212" s="198">
        <f t="shared" si="148"/>
        <v>0</v>
      </c>
      <c r="NR212" s="198">
        <f t="shared" si="149"/>
        <v>0</v>
      </c>
      <c r="NS212" s="198">
        <f t="shared" si="150"/>
        <v>0</v>
      </c>
      <c r="NT212" s="198">
        <v>0</v>
      </c>
      <c r="NU212" s="198">
        <v>0</v>
      </c>
      <c r="NV212" s="198">
        <v>0</v>
      </c>
      <c r="NW212" s="198">
        <v>0</v>
      </c>
      <c r="NX212" s="198">
        <v>0</v>
      </c>
      <c r="NY212" s="198">
        <v>0</v>
      </c>
      <c r="NZ212" s="198">
        <v>0</v>
      </c>
      <c r="OA212" s="198">
        <v>0</v>
      </c>
      <c r="OB212" s="198">
        <v>0</v>
      </c>
      <c r="OC212" s="198">
        <v>0</v>
      </c>
      <c r="OD212" s="198">
        <v>0</v>
      </c>
      <c r="OE212" s="198">
        <v>0</v>
      </c>
      <c r="OF212" s="198">
        <f>SUM(Tabelle2[[#This Row],[Jan 23 B EV]:[Mar 23 B EV]])</f>
        <v>0</v>
      </c>
      <c r="OG212" s="198">
        <f>SUM(Tabelle2[[#This Row],[Apr 23 B EV]:[Jun 23 B EV]])</f>
        <v>0</v>
      </c>
      <c r="OH212" s="198">
        <f>SUM(Tabelle2[[#This Row],[Jul 23 B EV]:[Sep 23 B EV]])</f>
        <v>0</v>
      </c>
      <c r="OI212" s="198">
        <f>SUM(Tabelle2[[#This Row],[Oct 23 B EV]:[Dec 23 B EV]])</f>
        <v>0</v>
      </c>
      <c r="OJ212" s="198">
        <f>SUM(Tabelle2[[#This Row],[Jan 23 B EV]:[Dec 23 B EV]])</f>
        <v>0</v>
      </c>
      <c r="OK212" s="74"/>
      <c r="OL212" s="74"/>
      <c r="OM212" s="43" t="s">
        <v>959</v>
      </c>
      <c r="ON212" s="43" t="s">
        <v>975</v>
      </c>
      <c r="OO212" s="43">
        <v>0</v>
      </c>
      <c r="OP212" s="43">
        <v>0</v>
      </c>
      <c r="OQ212" s="74"/>
      <c r="OR212" s="74"/>
      <c r="OS212" s="74"/>
      <c r="OT212" s="74"/>
      <c r="OU212" s="74"/>
      <c r="OV212" s="74"/>
      <c r="OW212" s="74"/>
      <c r="OX212" s="198">
        <v>0</v>
      </c>
      <c r="OY212" s="198">
        <v>0</v>
      </c>
      <c r="OZ212" s="198">
        <v>0</v>
      </c>
      <c r="PA212" s="198">
        <v>0</v>
      </c>
      <c r="PB212" s="353">
        <v>0</v>
      </c>
      <c r="PC212" s="49" t="s">
        <v>57</v>
      </c>
      <c r="PD212" s="221" t="s">
        <v>162</v>
      </c>
      <c r="PE212" s="3" t="s">
        <v>159</v>
      </c>
      <c r="PF212" s="221" t="s">
        <v>191</v>
      </c>
      <c r="PG212" s="336">
        <v>0.08</v>
      </c>
      <c r="PH212" s="221">
        <v>40</v>
      </c>
      <c r="PI212" s="30">
        <v>1</v>
      </c>
      <c r="PJ212" s="30" t="s">
        <v>191</v>
      </c>
      <c r="PK212" s="30">
        <v>40</v>
      </c>
      <c r="PL212" s="30"/>
      <c r="PM212" s="338"/>
      <c r="PN212" s="221" t="s">
        <v>972</v>
      </c>
      <c r="PO212" s="337" t="s">
        <v>17</v>
      </c>
      <c r="PP212" s="200">
        <v>1897.4924120060696</v>
      </c>
      <c r="PQ212" s="56">
        <v>1615.7497990965437</v>
      </c>
      <c r="PR212" s="56">
        <v>1766.1458333333333</v>
      </c>
      <c r="PS212" s="56">
        <v>1714.5520833333333</v>
      </c>
      <c r="PT212" s="200">
        <v>1398.2708333333333</v>
      </c>
      <c r="PU212" s="200">
        <v>1423.8541666666667</v>
      </c>
      <c r="PV212" s="200">
        <v>2111.5208333333335</v>
      </c>
      <c r="PW212" s="200">
        <v>2435.75</v>
      </c>
      <c r="PX212" s="200" t="e">
        <f>IF($PI212=1,SUMIF(#REF!,$PF212,#REF!),SUMIF(#REF!,$PJ212,#REF!))</f>
        <v>#REF!</v>
      </c>
      <c r="PY212" s="200" t="e">
        <f>IF($PI212=1,SUMIF(#REF!,$PF212,#REF!),SUMIF(#REF!,$PJ212,#REF!))</f>
        <v>#REF!</v>
      </c>
      <c r="PZ212" s="200" t="e">
        <f>IF($PI212=1,SUMIF(#REF!,$PF212,#REF!),SUMIF(#REF!,$PJ212,#REF!))</f>
        <v>#REF!</v>
      </c>
      <c r="QA212" s="200" t="e">
        <f>IF($PI212=1,SUMIF(#REF!,$PF212,#REF!),SUMIF(#REF!,$PJ212,#REF!))</f>
        <v>#REF!</v>
      </c>
      <c r="QB212" s="200" t="e">
        <f>IF($PI212=1,SUMIF(#REF!,$PF212,#REF!),SUMIF(#REF!,$PJ212,#REF!))</f>
        <v>#REF!</v>
      </c>
      <c r="QC212" s="200" t="e">
        <f>IF($PI212=1,SUMIF(#REF!,$PF212,#REF!),SUMIF(#REF!,$PJ212,#REF!))</f>
        <v>#REF!</v>
      </c>
      <c r="QD212" s="57">
        <f t="shared" si="143"/>
        <v>3.223727668141827</v>
      </c>
      <c r="QE212" s="57">
        <f t="shared" si="144"/>
        <v>3.5170721250000003</v>
      </c>
      <c r="QF212" s="57">
        <f t="shared" si="138"/>
        <v>3.4164395475</v>
      </c>
      <c r="QG212" s="57">
        <f t="shared" si="145"/>
        <v>2.7995392950000002</v>
      </c>
      <c r="QH212" s="57">
        <f t="shared" si="173"/>
        <v>2.8494390750000007</v>
      </c>
      <c r="QI212" s="57">
        <f t="shared" si="174"/>
        <v>4.1907191550000009</v>
      </c>
      <c r="QJ212" s="57">
        <f>IF(Tabelle2[[#This Row],[Index and Premium Usage]]=1,($AW212*(1+$AZ212))*(PW212*(1+$PG212)+$PH212)/1000,($AW212*(1+$AZ212))*(PW212*(1+$PG212)+$PK212)/1000)</f>
        <v>4.8231216600000009</v>
      </c>
      <c r="QK212" s="57" t="e">
        <f>IF($PI212=1,($AW212*(1+$AY212))*(PX212*(1+$PG212)+$PH212)/1000,($AW212*(1+$AZ212))*(PX212*(1+$PG212)+$PK212+Tabelle2[[#This Row],[Premium VW 2023]])/1000)</f>
        <v>#REF!</v>
      </c>
      <c r="QL212" s="57" t="e">
        <f t="shared" si="133"/>
        <v>#REF!</v>
      </c>
      <c r="QM212" s="57" t="e">
        <f t="shared" si="134"/>
        <v>#REF!</v>
      </c>
      <c r="QN212" s="57" t="e">
        <f t="shared" si="135"/>
        <v>#REF!</v>
      </c>
      <c r="QO212" s="57" t="e">
        <f t="shared" si="136"/>
        <v>#REF!</v>
      </c>
      <c r="QP212" s="57" t="e">
        <f t="shared" si="137"/>
        <v>#REF!</v>
      </c>
    </row>
    <row r="213" spans="1:458" ht="15" customHeight="1">
      <c r="A213" s="94" t="s">
        <v>928</v>
      </c>
      <c r="B213" s="94" t="s">
        <v>87</v>
      </c>
      <c r="C213" s="94" t="s">
        <v>1553</v>
      </c>
      <c r="D213" s="94" t="s">
        <v>108</v>
      </c>
      <c r="E213" s="172" t="s">
        <v>304</v>
      </c>
      <c r="F213" s="94" t="s">
        <v>304</v>
      </c>
      <c r="G213" s="94" t="s">
        <v>304</v>
      </c>
      <c r="H213" s="2" t="s">
        <v>1557</v>
      </c>
      <c r="I213" s="188" t="s">
        <v>102</v>
      </c>
      <c r="J213" s="94" t="s">
        <v>33</v>
      </c>
      <c r="K213" s="94" t="s">
        <v>245</v>
      </c>
      <c r="L213" s="94" t="s">
        <v>234</v>
      </c>
      <c r="M213" s="94" t="s">
        <v>683</v>
      </c>
      <c r="N213" s="1"/>
      <c r="O213" s="1"/>
      <c r="P213" s="17"/>
      <c r="R213" s="94"/>
      <c r="S213" s="94"/>
      <c r="T213" s="94" t="s">
        <v>1282</v>
      </c>
      <c r="U213" s="94" t="s">
        <v>38</v>
      </c>
      <c r="V213" s="94"/>
      <c r="W213" s="94"/>
      <c r="X213" s="94"/>
      <c r="Y213" s="94" t="s">
        <v>235</v>
      </c>
      <c r="Z213" s="94" t="s">
        <v>261</v>
      </c>
      <c r="AA213" s="1" t="s">
        <v>684</v>
      </c>
      <c r="AB213" s="1"/>
      <c r="AC213" s="1"/>
      <c r="AD213" s="94"/>
      <c r="AE213" s="94"/>
      <c r="AF213" s="94" t="s">
        <v>122</v>
      </c>
      <c r="AG213" s="2" t="s">
        <v>448</v>
      </c>
      <c r="AH213" s="2" t="s">
        <v>106</v>
      </c>
      <c r="AI213" s="2" t="s">
        <v>109</v>
      </c>
      <c r="AJ213" s="2" t="s">
        <v>120</v>
      </c>
      <c r="AK213" s="20"/>
      <c r="AL213" s="24"/>
      <c r="AM213" s="24"/>
      <c r="AN213" s="24"/>
      <c r="AO213" s="24"/>
      <c r="AP213" s="13">
        <v>1</v>
      </c>
      <c r="AQ213" s="129"/>
      <c r="AR213" s="37">
        <v>1.51</v>
      </c>
      <c r="AS213" s="73">
        <v>1.51</v>
      </c>
      <c r="AT213" s="73">
        <v>1.51</v>
      </c>
      <c r="AU213" s="73">
        <v>1.51</v>
      </c>
      <c r="AV213" s="73">
        <v>1.51</v>
      </c>
      <c r="AW213" s="33">
        <v>1.51</v>
      </c>
      <c r="AX213" s="193"/>
      <c r="AY213" s="36">
        <v>0.05</v>
      </c>
      <c r="AZ213" s="36">
        <v>0.05</v>
      </c>
      <c r="BA213" s="97">
        <v>0</v>
      </c>
      <c r="BB213" s="97">
        <v>0</v>
      </c>
      <c r="BC213" s="97">
        <v>0</v>
      </c>
      <c r="BD213" s="97">
        <v>0</v>
      </c>
      <c r="BE213" s="133">
        <v>0</v>
      </c>
      <c r="BF213" s="133">
        <v>0</v>
      </c>
      <c r="BG213" s="133">
        <v>0</v>
      </c>
      <c r="BH213" s="133">
        <v>0</v>
      </c>
      <c r="BI213" s="133">
        <v>0</v>
      </c>
      <c r="BJ213" s="133">
        <v>0</v>
      </c>
      <c r="BK213" s="133">
        <v>0</v>
      </c>
      <c r="BL213" s="133">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5">
        <f>SUM(Tabelle2[[#This Row],[Jan 22 CF]:[Mar 22 CF]])</f>
        <v>0</v>
      </c>
      <c r="CL213" s="95">
        <f>SUM(Tabelle2[[#This Row],[Apr 22 CF]:[Jun 22 CF]])</f>
        <v>0</v>
      </c>
      <c r="CM213" s="95">
        <f>SUM(Tabelle2[[#This Row],[Jul 22 CF]:[Sep 22 CF]])</f>
        <v>0</v>
      </c>
      <c r="CN213" s="95">
        <f>SUM(Tabelle2[[#This Row],[Oct 22 CF]:[Dec 22 CF]])</f>
        <v>0</v>
      </c>
      <c r="CO213" s="95">
        <f>SUM(Tabelle2[[#This Row],[Jan 23 CF]:[Mar 23 CF]])</f>
        <v>0</v>
      </c>
      <c r="CP213" s="95">
        <f>SUM(Tabelle2[[#This Row],[Apr 23 CF]:[Jun 23 CF]])</f>
        <v>0</v>
      </c>
      <c r="CQ213" s="95">
        <f>SUM(Tabelle2[[#This Row],[Jul 23 CF]:[Sep 23 CF]])</f>
        <v>0</v>
      </c>
      <c r="CR213" s="95">
        <f>SUM(Tabelle2[[#This Row],[Oct 23 CF]:[Dec 23 CF]])</f>
        <v>0</v>
      </c>
      <c r="CS213" s="95">
        <f>SUM(Tabelle2[[#This Row],[Jan 24 CF]:[Mar 24 CF]])</f>
        <v>0</v>
      </c>
      <c r="CT213" s="95">
        <f>SUM(Tabelle2[[#This Row],[Apr 24 CF]:[Jun 24 CF]])</f>
        <v>0</v>
      </c>
      <c r="CU213" s="95">
        <f>SUM(Tabelle2[[#This Row],[Jul 24 CF]:[Sep 24 CF]])</f>
        <v>0</v>
      </c>
      <c r="CV213" s="95">
        <f>SUM(Tabelle2[[#This Row],[Oct 24 CF]:[Dec 24 CF]])</f>
        <v>0</v>
      </c>
      <c r="CW213" s="98">
        <v>0</v>
      </c>
      <c r="CX213" s="275">
        <v>0</v>
      </c>
      <c r="CY213" s="98">
        <v>0</v>
      </c>
      <c r="CZ213" s="52">
        <v>0</v>
      </c>
      <c r="DA213" s="52">
        <f>SUM(Tabelle2[[#This Row],[Jan 22 CF]:[Dec 22 CF]])</f>
        <v>0</v>
      </c>
      <c r="DB213" s="98">
        <f>SUM(Tabelle2[[#This Row],[Jan 23 CF]:[Dec 23 CF]])</f>
        <v>0</v>
      </c>
      <c r="DC213" s="98">
        <f>SUM(Tabelle2[[#This Row],[Jan 24 CF]:[Dec 24 CF]])</f>
        <v>0</v>
      </c>
      <c r="DD213" s="98">
        <v>0</v>
      </c>
      <c r="DE213" s="98">
        <v>0</v>
      </c>
      <c r="DF213" s="98">
        <v>0</v>
      </c>
      <c r="DG213" s="98">
        <v>0</v>
      </c>
      <c r="DH213" s="98">
        <v>0</v>
      </c>
      <c r="DI213" s="98">
        <v>0</v>
      </c>
      <c r="DJ213" s="98">
        <v>0</v>
      </c>
      <c r="DK213" s="98">
        <v>0</v>
      </c>
      <c r="DL213" s="98">
        <v>0</v>
      </c>
      <c r="DM213" s="98">
        <v>0</v>
      </c>
      <c r="DN213" s="98"/>
      <c r="DO213" s="98"/>
      <c r="DP213" s="226">
        <v>0.95</v>
      </c>
      <c r="DQ213" s="226">
        <v>0.92500000000000004</v>
      </c>
      <c r="DR213" s="226">
        <v>0.8</v>
      </c>
      <c r="DS213" s="226">
        <v>0.85</v>
      </c>
      <c r="DT213" s="226">
        <v>0.9</v>
      </c>
      <c r="DU213" s="226">
        <v>0.9</v>
      </c>
      <c r="DV213" s="226">
        <v>0.9</v>
      </c>
      <c r="DW213" s="226">
        <v>0.9</v>
      </c>
      <c r="DX213" s="226">
        <v>0.9</v>
      </c>
      <c r="DY213" s="226">
        <v>0.9</v>
      </c>
      <c r="DZ213" s="226">
        <v>0.9</v>
      </c>
      <c r="EA213" s="226">
        <v>0.88</v>
      </c>
      <c r="EB213" s="226">
        <v>0.9</v>
      </c>
      <c r="EC213" s="226">
        <v>0.93</v>
      </c>
      <c r="ED213" s="226">
        <v>0.93</v>
      </c>
      <c r="EE213" s="226">
        <v>0.9</v>
      </c>
      <c r="EF213" s="316">
        <v>0.9</v>
      </c>
      <c r="EG213" s="316">
        <v>0.9</v>
      </c>
      <c r="EH213" s="316">
        <v>0.9</v>
      </c>
      <c r="EI213" s="226">
        <v>0.95</v>
      </c>
      <c r="EJ213" s="226">
        <v>0.95</v>
      </c>
      <c r="EK213" s="226">
        <v>0.95</v>
      </c>
      <c r="EL213" s="226">
        <v>0.97499999999999998</v>
      </c>
      <c r="EM213" s="226">
        <v>0.95</v>
      </c>
      <c r="EN213" s="226">
        <v>0.9</v>
      </c>
      <c r="EO213" s="226">
        <v>0.9</v>
      </c>
      <c r="EP213" s="226">
        <v>0.9</v>
      </c>
      <c r="EQ213" s="226">
        <v>0.9</v>
      </c>
      <c r="ER213" s="226">
        <v>0.9</v>
      </c>
      <c r="ES213" s="226">
        <v>0.9</v>
      </c>
      <c r="ET213" s="226">
        <v>0.9</v>
      </c>
      <c r="EU213" s="226">
        <v>0.9</v>
      </c>
      <c r="EV213" s="226">
        <v>0.9</v>
      </c>
      <c r="EW213" s="226">
        <v>0.9</v>
      </c>
      <c r="EX213" s="226">
        <v>0.9</v>
      </c>
      <c r="EY213" s="226">
        <v>0.9</v>
      </c>
      <c r="EZ213" s="316">
        <v>0.9</v>
      </c>
      <c r="FA213" s="226">
        <v>0.9</v>
      </c>
      <c r="FB213" s="226">
        <v>0.85</v>
      </c>
      <c r="FC213" s="226">
        <v>0.85</v>
      </c>
      <c r="FD213" s="226">
        <v>0.85</v>
      </c>
      <c r="FE213" s="226">
        <v>0.85</v>
      </c>
      <c r="FF213" s="226">
        <v>0.85</v>
      </c>
      <c r="FG213" s="226">
        <v>0.85</v>
      </c>
      <c r="FH213" s="226">
        <v>0.85</v>
      </c>
      <c r="FI213" s="226">
        <v>0.85</v>
      </c>
      <c r="FJ213" s="226">
        <v>0.85</v>
      </c>
      <c r="FK213" s="226">
        <v>0.85</v>
      </c>
      <c r="FL213" s="226">
        <v>0.85</v>
      </c>
      <c r="FM213" s="195">
        <f t="shared" si="158"/>
        <v>0</v>
      </c>
      <c r="FN213" s="195">
        <f t="shared" si="159"/>
        <v>0</v>
      </c>
      <c r="FO213" s="195">
        <f t="shared" si="160"/>
        <v>0</v>
      </c>
      <c r="FP213" s="195">
        <f t="shared" si="161"/>
        <v>0</v>
      </c>
      <c r="FQ213" s="195">
        <f t="shared" si="162"/>
        <v>0</v>
      </c>
      <c r="FR213" s="195">
        <f t="shared" si="163"/>
        <v>0</v>
      </c>
      <c r="FS213" s="195">
        <f t="shared" si="164"/>
        <v>0</v>
      </c>
      <c r="FT213" s="95">
        <f t="shared" si="165"/>
        <v>0</v>
      </c>
      <c r="FU213" s="95">
        <f t="shared" si="166"/>
        <v>0</v>
      </c>
      <c r="FV213" s="95">
        <f t="shared" si="167"/>
        <v>0</v>
      </c>
      <c r="FW213" s="95">
        <f t="shared" si="168"/>
        <v>0</v>
      </c>
      <c r="FX213" s="95">
        <f t="shared" si="169"/>
        <v>0</v>
      </c>
      <c r="FY213" s="95">
        <f t="shared" si="170"/>
        <v>0</v>
      </c>
      <c r="FZ213" s="95">
        <f t="shared" si="171"/>
        <v>0</v>
      </c>
      <c r="GA213" s="95">
        <f t="shared" si="151"/>
        <v>0</v>
      </c>
      <c r="GB213" s="95">
        <f t="shared" si="152"/>
        <v>0</v>
      </c>
      <c r="GC213" s="95">
        <f t="shared" si="153"/>
        <v>0</v>
      </c>
      <c r="GD213" s="95">
        <f t="shared" si="154"/>
        <v>0</v>
      </c>
      <c r="GE213" s="95">
        <f t="shared" si="155"/>
        <v>0</v>
      </c>
      <c r="GF213" s="95">
        <f t="shared" si="156"/>
        <v>0</v>
      </c>
      <c r="GG213" s="95">
        <f t="shared" si="157"/>
        <v>0</v>
      </c>
      <c r="GH213" s="95">
        <f t="shared" si="172"/>
        <v>0</v>
      </c>
      <c r="GI213" s="95">
        <f>BW213*Tabelle2[[#This Row],[Nov 2023 AF]]</f>
        <v>0</v>
      </c>
      <c r="GJ213" s="95">
        <f>BX213*Tabelle2[[#This Row],[Dec 2023 AF]]</f>
        <v>0</v>
      </c>
      <c r="GK213" s="95">
        <f>BY213*Tabelle2[[#This Row],[Jan 2024 AF]]</f>
        <v>0</v>
      </c>
      <c r="GL213" s="95">
        <f>BZ213*Tabelle2[[#This Row],[Feb 2024 AF]]</f>
        <v>0</v>
      </c>
      <c r="GM213" s="95">
        <f>CA213*Tabelle2[[#This Row],[Mar 2024 AF]]</f>
        <v>0</v>
      </c>
      <c r="GN213" s="95">
        <f>CB213*Tabelle2[[#This Row],[Apr 2024 AF]]</f>
        <v>0</v>
      </c>
      <c r="GO213" s="95">
        <f>CC213*Tabelle2[[#This Row],[May 2024 AF]]</f>
        <v>0</v>
      </c>
      <c r="GP213" s="95">
        <f>CD213*Tabelle2[[#This Row],[Jun 2024 AF]]</f>
        <v>0</v>
      </c>
      <c r="GQ213" s="95">
        <f>CE213*Tabelle2[[#This Row],[Jul 2024 AF]]</f>
        <v>0</v>
      </c>
      <c r="GR213" s="95">
        <f>CF213*Tabelle2[[#This Row],[Aug 2024 AF]]</f>
        <v>0</v>
      </c>
      <c r="GS213" s="95">
        <f>CG213*Tabelle2[[#This Row],[Sep 2024 AF]]</f>
        <v>0</v>
      </c>
      <c r="GT213" s="95">
        <f>CH213*Tabelle2[[#This Row],[Oct 2024 AF]]</f>
        <v>0</v>
      </c>
      <c r="GU213" s="95">
        <f>CI213*Tabelle2[[#This Row],[Nov 2024 AF]]</f>
        <v>0</v>
      </c>
      <c r="GV213" s="95">
        <f>CJ213*Tabelle2[[#This Row],[Dec 2024 AF]]</f>
        <v>0</v>
      </c>
      <c r="GW213" s="95">
        <f>SUM(Tabelle2[[#This Row],[Jan 22 NF]:[Mar 22 NF]])</f>
        <v>0</v>
      </c>
      <c r="GX213" s="95">
        <f>SUM(Tabelle2[[#This Row],[Apr 22 NF]:[Jun 22 NF]])</f>
        <v>0</v>
      </c>
      <c r="GY213" s="95">
        <f>SUM(Tabelle2[[#This Row],[Jul 22 NF]:[Sep 22 NF]])</f>
        <v>0</v>
      </c>
      <c r="GZ213" s="95">
        <f>SUM(Tabelle2[[#This Row],[Oct 22 NF]:[Dec 22 NF]])</f>
        <v>0</v>
      </c>
      <c r="HA213" s="98">
        <f>SUM(Tabelle2[[#This Row],[Jan 23 NF]:[Mar 23 NF]])</f>
        <v>0</v>
      </c>
      <c r="HB213" s="98">
        <f>SUM(Tabelle2[[#This Row],[Apr 23 NF]:[Jun 23 NF]])</f>
        <v>0</v>
      </c>
      <c r="HC213" s="98">
        <f>SUM(Tabelle2[[#This Row],[Jul 23 NF]:[Sep 23 NF]])</f>
        <v>0</v>
      </c>
      <c r="HD213" s="98">
        <f>SUM(Tabelle2[[#This Row],[Oct 23 NF]:[Dec 23 NF]])</f>
        <v>0</v>
      </c>
      <c r="HE213" s="95">
        <f>SUM(Tabelle2[[#This Row],[Jan 24 NF]:[Mar 24 NF]])</f>
        <v>0</v>
      </c>
      <c r="HF213" s="98">
        <f>SUM(Tabelle2[[#This Row],[Apr 24 NF]:[Jun 24 NF]])</f>
        <v>0</v>
      </c>
      <c r="HG213" s="98">
        <f>SUM(Tabelle2[[#This Row],[Jul 24 NF]:[Sep 24 NF]])</f>
        <v>0</v>
      </c>
      <c r="HH213" s="98">
        <f>SUM(Tabelle2[[#This Row],[Oct 24 NF]:[Dec 24 NF]])</f>
        <v>0</v>
      </c>
      <c r="HI213" s="75">
        <v>0</v>
      </c>
      <c r="HJ213" s="75">
        <v>0</v>
      </c>
      <c r="HK213" s="75">
        <v>0</v>
      </c>
      <c r="HL213" s="75">
        <v>0</v>
      </c>
      <c r="HM213" s="75">
        <v>0</v>
      </c>
      <c r="HN213" s="75">
        <v>0</v>
      </c>
      <c r="HO213" s="75">
        <v>0</v>
      </c>
      <c r="HP213" s="75">
        <v>0</v>
      </c>
      <c r="HQ213" s="75">
        <v>0</v>
      </c>
      <c r="HR213" s="75">
        <v>0</v>
      </c>
      <c r="HS213" s="75">
        <v>0</v>
      </c>
      <c r="HT213" s="75">
        <v>0</v>
      </c>
      <c r="HU213" s="75">
        <v>0</v>
      </c>
      <c r="HV213" s="98">
        <v>0</v>
      </c>
      <c r="HW213" s="98">
        <v>0</v>
      </c>
      <c r="HX213" s="98">
        <v>0</v>
      </c>
      <c r="HY213" s="98">
        <v>0</v>
      </c>
      <c r="HZ213" s="98">
        <f>SUM(Tabelle2[[#This Row],[Jan 22 NF]:[Dec 22 NF]])</f>
        <v>0</v>
      </c>
      <c r="IA213" s="98">
        <f>SUM(Tabelle2[[#This Row],[Jan 23 NF]:[Dec 23 NF]])</f>
        <v>0</v>
      </c>
      <c r="IB213" s="98">
        <f>SUM(Tabelle2[[#This Row],[Jan 24 NF]:[Dec 24 NF]])</f>
        <v>0</v>
      </c>
      <c r="IC213" s="98">
        <f>IFERROR(Tabelle2[[#This Row],[2025 CF]]*Tabelle2[[#This Row],[2025 AF]],0)</f>
        <v>0</v>
      </c>
      <c r="ID213" s="98">
        <f>IFERROR(Tabelle2[[#This Row],[2026 CF]]*Tabelle2[[#This Row],[2026 AF]],0)</f>
        <v>0</v>
      </c>
      <c r="IE213" s="98">
        <f>IFERROR(Tabelle2[[#This Row],[2027 CF]]*Tabelle2[[#This Row],[2027 AF]],0)</f>
        <v>0</v>
      </c>
      <c r="IF213" s="98">
        <f>IFERROR(Tabelle2[[#This Row],[2028 CF]]*Tabelle2[[#This Row],[2028 AF]],0)</f>
        <v>0</v>
      </c>
      <c r="IG213" s="98">
        <f>IFERROR(Tabelle2[[#This Row],[2029 CF]]*Tabelle2[[#This Row],[2029 AF]],0)</f>
        <v>0</v>
      </c>
      <c r="IH213" s="98">
        <f>IFERROR(Tabelle2[[#This Row],[2030 CF]]*Tabelle2[[#This Row],[2030 AF]],0)</f>
        <v>0</v>
      </c>
      <c r="II213" s="98">
        <f>IFERROR(Tabelle2[[#This Row],[2031 CF]]*Tabelle2[[#This Row],[2031 AF]],0)</f>
        <v>0</v>
      </c>
      <c r="IJ213" s="98">
        <f>IFERROR(Tabelle2[[#This Row],[2032 CF]]*Tabelle2[[#This Row],[2032 AF]],0)</f>
        <v>0</v>
      </c>
      <c r="IK213" s="98">
        <f>IFERROR(Tabelle2[[#This Row],[2033 CF]]*Tabelle2[[#This Row],[2033 AF]],0)</f>
        <v>0</v>
      </c>
      <c r="IL213" s="98">
        <f>IFERROR(Tabelle2[[#This Row],[2034 CF]]*Tabelle2[[#This Row],[2034 AF]],0)</f>
        <v>0</v>
      </c>
      <c r="IM213" s="98">
        <f>IFERROR(Tabelle2[[#This Row],[2035 CF]]*Tabelle2[[#This Row],[2035 AF]],0)</f>
        <v>0</v>
      </c>
      <c r="IN213" s="51">
        <v>0</v>
      </c>
      <c r="IO213" s="51">
        <v>0</v>
      </c>
      <c r="IP213" s="51">
        <v>0</v>
      </c>
      <c r="IQ213" s="51">
        <v>0</v>
      </c>
      <c r="IR213" s="51">
        <v>0</v>
      </c>
      <c r="IS213" s="51">
        <v>0</v>
      </c>
      <c r="IT213" s="51">
        <v>0</v>
      </c>
      <c r="IU213" s="51">
        <v>0</v>
      </c>
      <c r="IV213" s="51">
        <v>0</v>
      </c>
      <c r="IW213" s="51">
        <v>0</v>
      </c>
      <c r="IX213" s="51">
        <v>0</v>
      </c>
      <c r="IY213" s="51">
        <v>0</v>
      </c>
      <c r="IZ213" s="199">
        <v>0</v>
      </c>
      <c r="JA213" s="199">
        <v>0</v>
      </c>
      <c r="JB213" s="199">
        <v>0</v>
      </c>
      <c r="JC213" s="199">
        <v>0</v>
      </c>
      <c r="JD213" s="199">
        <v>0</v>
      </c>
      <c r="JE213" s="196">
        <v>0</v>
      </c>
      <c r="JF213" s="196">
        <v>0</v>
      </c>
      <c r="JG213" s="196">
        <v>0</v>
      </c>
      <c r="JH213" s="196">
        <v>0</v>
      </c>
      <c r="JI213" s="196">
        <v>0</v>
      </c>
      <c r="JJ213" s="196">
        <v>0</v>
      </c>
      <c r="JK213" s="196">
        <v>0</v>
      </c>
      <c r="JL213" s="196">
        <v>0</v>
      </c>
      <c r="JM213" s="196">
        <v>0</v>
      </c>
      <c r="JN213" s="196">
        <v>0</v>
      </c>
      <c r="JO213" s="196">
        <v>0</v>
      </c>
      <c r="JP213" s="196">
        <v>0</v>
      </c>
      <c r="JQ213" s="196">
        <f>SUM(Tabelle2[[#This Row],[Jan-23B]:[Mar-23B]])</f>
        <v>0</v>
      </c>
      <c r="JR213" s="196">
        <f>SUM(Tabelle2[[#This Row],[Apr-23B]:[Jun-23B]])</f>
        <v>0</v>
      </c>
      <c r="JS213" s="196">
        <f>SUM(Tabelle2[[#This Row],[Jul-23B]:[Sep-23B]])</f>
        <v>0</v>
      </c>
      <c r="JT213" s="196">
        <f>SUM(Tabelle2[[#This Row],[Oct-23B]:[Dec-23B]])</f>
        <v>0</v>
      </c>
      <c r="JU213" s="196">
        <f>SUM(Tabelle2[[#This Row],[1Q23 B1]:[4Q23 B]])</f>
        <v>0</v>
      </c>
      <c r="JV213" s="196">
        <v>0</v>
      </c>
      <c r="JW213" s="196">
        <v>0</v>
      </c>
      <c r="JX213" s="196">
        <v>0</v>
      </c>
      <c r="JY213" s="196">
        <v>0</v>
      </c>
      <c r="JZ213" s="196">
        <v>0</v>
      </c>
      <c r="KA213" s="196">
        <v>0</v>
      </c>
      <c r="KB213" s="196">
        <v>0</v>
      </c>
      <c r="KC213" s="196">
        <v>0</v>
      </c>
      <c r="KD213" s="196">
        <v>0</v>
      </c>
      <c r="KE213" s="196">
        <v>0</v>
      </c>
      <c r="KF213" s="196" t="str">
        <f>IF(SUM(Tabelle2[[#This Row],[2018 NF]:[2028 NF]],Tabelle2[[#This Row],[2023 B]])&gt;0,"yes","no")</f>
        <v>no</v>
      </c>
      <c r="KG213" s="196">
        <f>IFERROR(INDEX(Tabelle2[[#Headers],[2005 NF]:[2034 NF]],MATCH(TRUE,INDEX(Tabelle2[[#This Row],[2005 NF]:[2034 NF]]&gt;1000,),0)),0)</f>
        <v>0</v>
      </c>
      <c r="KH213" s="196">
        <f>IFERROR(LOOKUP(2,1/(Tabelle2[[#This Row],[2005 NF]:[2035 NF]]&gt;1000),Tabelle2[[#Headers],[2005 NF]:[2035 NF]]),0)</f>
        <v>0</v>
      </c>
      <c r="KI213" s="196">
        <f>SUM(Tabelle2[[#This Row],[Jan 23 NF]:[Mar 23 NF]])</f>
        <v>0</v>
      </c>
      <c r="KJ213" s="196">
        <f>SUM(Tabelle2[[#This Row],[Jan-23B]:[Mar-23B]])</f>
        <v>0</v>
      </c>
      <c r="KK213" s="52">
        <v>0</v>
      </c>
      <c r="KL213" s="52">
        <v>0</v>
      </c>
      <c r="KM213" s="52">
        <v>0</v>
      </c>
      <c r="KN213" s="52">
        <v>0</v>
      </c>
      <c r="KO213" s="52">
        <v>0</v>
      </c>
      <c r="KP213" s="52">
        <v>0</v>
      </c>
      <c r="KQ213" s="52">
        <v>0</v>
      </c>
      <c r="KR213" s="52">
        <v>0</v>
      </c>
      <c r="KS213" s="52">
        <v>0</v>
      </c>
      <c r="KT213" s="52">
        <v>0</v>
      </c>
      <c r="KU213" s="52">
        <v>0</v>
      </c>
      <c r="KV213" s="52">
        <v>0</v>
      </c>
      <c r="KW213" s="52">
        <v>0</v>
      </c>
      <c r="KX213" s="52">
        <v>0</v>
      </c>
      <c r="KY213" s="52">
        <v>0</v>
      </c>
      <c r="KZ213" s="52">
        <v>0</v>
      </c>
      <c r="LA213" s="52" t="e">
        <f>$AV213*2.204623/#REF!*$AP213*Tabelle2[[#This Row],[May 23 NF]]</f>
        <v>#REF!</v>
      </c>
      <c r="LB213" s="52" t="e">
        <f>$AV213*2.204623/#REF!*$AP213*Tabelle2[[#This Row],[Jun 23 NF]]</f>
        <v>#REF!</v>
      </c>
      <c r="LC213" s="52" t="e">
        <f>$AV213*2.204623/#REF!*$AP213*Tabelle2[[#This Row],[Jul 23 NF]]</f>
        <v>#REF!</v>
      </c>
      <c r="LD213" s="52" t="e">
        <f>$AV213*2.204623/#REF!*$AP213*Tabelle2[[#This Row],[Aug 23 NF]]</f>
        <v>#REF!</v>
      </c>
      <c r="LE213" s="52" t="e">
        <f>$AV213*2.204623/#REF!*$AP213*Tabelle2[[#This Row],[Sep 23 NF]]</f>
        <v>#REF!</v>
      </c>
      <c r="LF213" s="52" t="e">
        <f>$AV213*2.204623/#REF!*$AP213*Tabelle2[[#This Row],[Oct 23 NF]]</f>
        <v>#REF!</v>
      </c>
      <c r="LG213" s="52" t="e">
        <f>$AV213*2.204623/#REF!*$AP213*Tabelle2[[#This Row],[Nov 23 NF]]</f>
        <v>#REF!</v>
      </c>
      <c r="LH213" s="52" t="e">
        <f>$AV213*2.204623/#REF!*$AP213*Tabelle2[[#This Row],[Dec 23 NF]]</f>
        <v>#REF!</v>
      </c>
      <c r="LI213" s="52" t="e">
        <f>$AV213*2.204623/#REF!*$AP213*Tabelle2[[#This Row],[Jan 24 NF]]</f>
        <v>#REF!</v>
      </c>
      <c r="LJ213" s="52" t="e">
        <f>$AV213*2.204623/#REF!*$AP213*Tabelle2[[#This Row],[Feb 24 NF]]</f>
        <v>#REF!</v>
      </c>
      <c r="LK213" s="52" t="e">
        <f>$AV213*2.204623/#REF!*$AP213*Tabelle2[[#This Row],[Mar 24 NF]]</f>
        <v>#REF!</v>
      </c>
      <c r="LL213" s="52" t="e">
        <f>$AV213*2.204623/#REF!*$AP213*Tabelle2[[#This Row],[Apr 24 NF]]</f>
        <v>#REF!</v>
      </c>
      <c r="LM213" s="52" t="e">
        <f>$AV213*2.204623/#REF!*$AP213*Tabelle2[[#This Row],[May 24 NF]]</f>
        <v>#REF!</v>
      </c>
      <c r="LN213" s="52" t="e">
        <f>$AV213*2.204623/#REF!*$AP213*Tabelle2[[#This Row],[Jun 24 NF]]</f>
        <v>#REF!</v>
      </c>
      <c r="LO213" s="52" t="e">
        <f>$AV213*2.204623/#REF!*$AP213*Tabelle2[[#This Row],[Jul 24 NF]]</f>
        <v>#REF!</v>
      </c>
      <c r="LP213" s="52" t="e">
        <f>$AV213*2.204623/#REF!*$AP213*Tabelle2[[#This Row],[Aug 24 NF]]</f>
        <v>#REF!</v>
      </c>
      <c r="LQ213" s="52" t="e">
        <f>$AV213*2.204623/#REF!*$AP213*Tabelle2[[#This Row],[Sep 24 NF]]</f>
        <v>#REF!</v>
      </c>
      <c r="LR213" s="52" t="e">
        <f>$AV213*2.204623/#REF!*$AP213*Tabelle2[[#This Row],[Oct 24 NF]]</f>
        <v>#REF!</v>
      </c>
      <c r="LS213" s="52" t="e">
        <f>$AV213*2.204623/#REF!*$AP213*Tabelle2[[#This Row],[Nov 24 NF]]</f>
        <v>#REF!</v>
      </c>
      <c r="LT213" s="52" t="e">
        <f>$AV213*2.204623/#REF!*$AP213*Tabelle2[[#This Row],[Dec 24 NF]]</f>
        <v>#REF!</v>
      </c>
      <c r="LU213" s="198">
        <f>SUM(Tabelle2[[#This Row],[Jan 22 EV]:[Mar 22 EV]])</f>
        <v>0</v>
      </c>
      <c r="LV213" s="198">
        <f>SUM(Tabelle2[[#This Row],[Apr 22 EV]:[Jun 22 EV]])</f>
        <v>0</v>
      </c>
      <c r="LW213" s="198">
        <f>SUM(Tabelle2[[#This Row],[Jul 22 EV]:[Sep 22 EV]])</f>
        <v>0</v>
      </c>
      <c r="LX213" s="198">
        <f>SUM(Tabelle2[[#This Row],[Oct 22 EV]:[Dec 22 EV]])</f>
        <v>0</v>
      </c>
      <c r="LY213" s="198">
        <f>SUM(Tabelle2[[#This Row],[Jan 23 EV]:[Mar 23 EV]])</f>
        <v>0</v>
      </c>
      <c r="LZ213" s="198" t="e">
        <f>SUM(Tabelle2[[#This Row],[Apr 23 EV]:[Jun 23 EV]])</f>
        <v>#REF!</v>
      </c>
      <c r="MA213" s="198" t="e">
        <f>SUM(Tabelle2[[#This Row],[Jul 23 EV]:[Sep 23 EV]])</f>
        <v>#REF!</v>
      </c>
      <c r="MB213" s="198" t="e">
        <f>SUM(Tabelle2[[#This Row],[Oct 23 EV]:[Dec 23 EV]])</f>
        <v>#REF!</v>
      </c>
      <c r="MC213" s="198" t="e">
        <f>SUM(Tabelle2[[#This Row],[Jan 24 EV]:[Mar 24 EV]])</f>
        <v>#REF!</v>
      </c>
      <c r="MD213" s="198" t="e">
        <f>SUM(Tabelle2[[#This Row],[Apr 24 EV]:[Jun 24 EV]])</f>
        <v>#REF!</v>
      </c>
      <c r="ME213" s="198" t="e">
        <f>SUM(Tabelle2[[#This Row],[Jul 24 EV]:[Sep 24 EV]])</f>
        <v>#REF!</v>
      </c>
      <c r="MF213" s="198" t="e">
        <f>SUM(Tabelle2[[#This Row],[Oct 24 EV]:[Dec 24 EV]])</f>
        <v>#REF!</v>
      </c>
      <c r="MG213" s="74">
        <v>0</v>
      </c>
      <c r="MH213" s="74">
        <v>0</v>
      </c>
      <c r="MI213" s="74">
        <v>0</v>
      </c>
      <c r="MJ213" s="74">
        <v>0</v>
      </c>
      <c r="MK213" s="74">
        <v>0</v>
      </c>
      <c r="ML213" s="74">
        <v>0</v>
      </c>
      <c r="MM213" s="74">
        <v>0</v>
      </c>
      <c r="MN213" s="74">
        <v>0</v>
      </c>
      <c r="MO213" s="75">
        <v>0</v>
      </c>
      <c r="MP213" s="98">
        <v>0</v>
      </c>
      <c r="MQ213" s="98" t="e">
        <f>$AS213*2.204623/#REF!*$AP213*HU213</f>
        <v>#REF!</v>
      </c>
      <c r="MR213" s="98" t="e">
        <f>$AT213*2.204623/#REF!*$AP213*HV213</f>
        <v>#REF!</v>
      </c>
      <c r="MS213" s="98">
        <v>0</v>
      </c>
      <c r="MT213" s="98">
        <v>0</v>
      </c>
      <c r="MU213" s="98">
        <v>0</v>
      </c>
      <c r="MV213" s="98">
        <f>SUM(Tabelle2[[#This Row],[Jan 22 EV]:[Dec 22 EV]])</f>
        <v>0</v>
      </c>
      <c r="MW213" s="98" t="e">
        <f>SUM(Tabelle2[[#This Row],[Jan 23 EV]:[Dec 23 EV]])</f>
        <v>#REF!</v>
      </c>
      <c r="MX213" s="98" t="e">
        <f>SUM(Tabelle2[[#This Row],[Jan 24 EV]:[Dec 24 EV]])</f>
        <v>#REF!</v>
      </c>
      <c r="MY213" s="98">
        <f t="shared" si="139"/>
        <v>0</v>
      </c>
      <c r="MZ213" s="98">
        <f t="shared" si="140"/>
        <v>0</v>
      </c>
      <c r="NA213" s="98">
        <f t="shared" si="141"/>
        <v>0</v>
      </c>
      <c r="NB213" s="98">
        <f t="shared" si="142"/>
        <v>0</v>
      </c>
      <c r="NC213" s="52">
        <v>0</v>
      </c>
      <c r="ND213" s="52">
        <v>0</v>
      </c>
      <c r="NE213" s="52">
        <v>0</v>
      </c>
      <c r="NF213" s="52">
        <v>0</v>
      </c>
      <c r="NG213" s="52">
        <v>0</v>
      </c>
      <c r="NH213" s="52">
        <v>0</v>
      </c>
      <c r="NI213" s="52">
        <v>0</v>
      </c>
      <c r="NJ213" s="52">
        <v>0</v>
      </c>
      <c r="NK213" s="52">
        <v>0</v>
      </c>
      <c r="NL213" s="52">
        <v>0</v>
      </c>
      <c r="NM213" s="52">
        <v>0</v>
      </c>
      <c r="NN213" s="52">
        <v>0</v>
      </c>
      <c r="NO213" s="198">
        <f t="shared" si="146"/>
        <v>0</v>
      </c>
      <c r="NP213" s="198">
        <f t="shared" si="147"/>
        <v>0</v>
      </c>
      <c r="NQ213" s="198">
        <f t="shared" si="148"/>
        <v>0</v>
      </c>
      <c r="NR213" s="198">
        <f t="shared" si="149"/>
        <v>0</v>
      </c>
      <c r="NS213" s="198">
        <f t="shared" si="150"/>
        <v>0</v>
      </c>
      <c r="NT213" s="198">
        <v>0</v>
      </c>
      <c r="NU213" s="198">
        <v>0</v>
      </c>
      <c r="NV213" s="198">
        <v>0</v>
      </c>
      <c r="NW213" s="198">
        <v>0</v>
      </c>
      <c r="NX213" s="198">
        <v>0</v>
      </c>
      <c r="NY213" s="198">
        <v>0</v>
      </c>
      <c r="NZ213" s="198">
        <v>0</v>
      </c>
      <c r="OA213" s="198">
        <v>0</v>
      </c>
      <c r="OB213" s="198">
        <v>0</v>
      </c>
      <c r="OC213" s="198">
        <v>0</v>
      </c>
      <c r="OD213" s="198">
        <v>0</v>
      </c>
      <c r="OE213" s="198">
        <v>0</v>
      </c>
      <c r="OF213" s="198">
        <f>SUM(Tabelle2[[#This Row],[Jan 23 B EV]:[Mar 23 B EV]])</f>
        <v>0</v>
      </c>
      <c r="OG213" s="198">
        <f>SUM(Tabelle2[[#This Row],[Apr 23 B EV]:[Jun 23 B EV]])</f>
        <v>0</v>
      </c>
      <c r="OH213" s="198">
        <f>SUM(Tabelle2[[#This Row],[Jul 23 B EV]:[Sep 23 B EV]])</f>
        <v>0</v>
      </c>
      <c r="OI213" s="198">
        <f>SUM(Tabelle2[[#This Row],[Oct 23 B EV]:[Dec 23 B EV]])</f>
        <v>0</v>
      </c>
      <c r="OJ213" s="198">
        <f>SUM(Tabelle2[[#This Row],[Jan 23 B EV]:[Dec 23 B EV]])</f>
        <v>0</v>
      </c>
      <c r="OK213" s="75"/>
      <c r="OL213" s="75"/>
      <c r="OM213" s="43" t="s">
        <v>973</v>
      </c>
      <c r="ON213" s="43">
        <v>0</v>
      </c>
      <c r="OO213" s="43">
        <v>0</v>
      </c>
      <c r="OP213" s="43">
        <v>0</v>
      </c>
      <c r="OQ213" s="75"/>
      <c r="OR213" s="75"/>
      <c r="OS213" s="75"/>
      <c r="OT213" s="75"/>
      <c r="OU213" s="75"/>
      <c r="OV213" s="75"/>
      <c r="OW213" s="75"/>
      <c r="OX213" s="198">
        <v>0</v>
      </c>
      <c r="OY213" s="198">
        <v>0</v>
      </c>
      <c r="OZ213" s="198">
        <v>0</v>
      </c>
      <c r="PA213" s="198">
        <v>0</v>
      </c>
      <c r="PB213" s="353">
        <v>0</v>
      </c>
      <c r="PC213" s="49" t="s">
        <v>57</v>
      </c>
      <c r="PD213" s="221" t="s">
        <v>162</v>
      </c>
      <c r="PE213" s="317" t="s">
        <v>159</v>
      </c>
      <c r="PF213" s="221" t="s">
        <v>191</v>
      </c>
      <c r="PG213" s="336">
        <v>0.08</v>
      </c>
      <c r="PH213" s="221">
        <v>40</v>
      </c>
      <c r="PI213" s="30">
        <v>1</v>
      </c>
      <c r="PJ213" s="30" t="s">
        <v>191</v>
      </c>
      <c r="PK213" s="30">
        <v>40</v>
      </c>
      <c r="PL213" s="30"/>
      <c r="PM213" s="317"/>
      <c r="PN213" s="221" t="s">
        <v>972</v>
      </c>
      <c r="PO213" s="51" t="s">
        <v>17</v>
      </c>
      <c r="PP213" s="200">
        <v>1897.4924120060696</v>
      </c>
      <c r="PQ213" s="56">
        <v>1615.7497990965437</v>
      </c>
      <c r="PR213" s="56">
        <v>1766.1458333333333</v>
      </c>
      <c r="PS213" s="56">
        <v>1714.5520833333333</v>
      </c>
      <c r="PT213" s="200">
        <v>1398.2708333333333</v>
      </c>
      <c r="PU213" s="200">
        <v>1423.8541666666667</v>
      </c>
      <c r="PV213" s="200">
        <v>2111.5208333333335</v>
      </c>
      <c r="PW213" s="200">
        <v>2435.75</v>
      </c>
      <c r="PX213" s="200" t="e">
        <f>IF($PI213=1,SUMIF(#REF!,$PF213,#REF!),SUMIF(#REF!,$PJ213,#REF!))</f>
        <v>#REF!</v>
      </c>
      <c r="PY213" s="200" t="e">
        <f>IF($PI213=1,SUMIF(#REF!,$PF213,#REF!),SUMIF(#REF!,$PJ213,#REF!))</f>
        <v>#REF!</v>
      </c>
      <c r="PZ213" s="200" t="e">
        <f>IF($PI213=1,SUMIF(#REF!,$PF213,#REF!),SUMIF(#REF!,$PJ213,#REF!))</f>
        <v>#REF!</v>
      </c>
      <c r="QA213" s="200" t="e">
        <f>IF($PI213=1,SUMIF(#REF!,$PF213,#REF!),SUMIF(#REF!,$PJ213,#REF!))</f>
        <v>#REF!</v>
      </c>
      <c r="QB213" s="200" t="e">
        <f>IF($PI213=1,SUMIF(#REF!,$PF213,#REF!),SUMIF(#REF!,$PJ213,#REF!))</f>
        <v>#REF!</v>
      </c>
      <c r="QC213" s="200" t="e">
        <f>IF($PI213=1,SUMIF(#REF!,$PF213,#REF!),SUMIF(#REF!,$PJ213,#REF!))</f>
        <v>#REF!</v>
      </c>
      <c r="QD213" s="57">
        <f t="shared" si="143"/>
        <v>2.830133010984976</v>
      </c>
      <c r="QE213" s="57">
        <f t="shared" si="144"/>
        <v>3.0876621562500004</v>
      </c>
      <c r="QF213" s="57">
        <f t="shared" si="138"/>
        <v>2.9993161143750005</v>
      </c>
      <c r="QG213" s="57">
        <f t="shared" si="145"/>
        <v>2.4577350787499999</v>
      </c>
      <c r="QH213" s="57">
        <f t="shared" si="173"/>
        <v>2.5015424437500005</v>
      </c>
      <c r="QI213" s="57">
        <f t="shared" si="174"/>
        <v>3.6790615837500003</v>
      </c>
      <c r="QJ213" s="57">
        <f>IF(Tabelle2[[#This Row],[Index and Premium Usage]]=1,($AW213*(1+$AZ213))*(PW213*(1+$PG213)+$PH213)/1000,($AW213*(1+$AZ213))*(PW213*(1+$PG213)+$PK213)/1000)</f>
        <v>4.2342521550000001</v>
      </c>
      <c r="QK213" s="57" t="e">
        <f>IF($PI213=1,($AW213*(1+$AY213))*(PX213*(1+$PG213)+$PH213)/1000,($AW213*(1+$AZ213))*(PX213*(1+$PG213)+$PK213+Tabelle2[[#This Row],[Premium VW 2023]])/1000)</f>
        <v>#REF!</v>
      </c>
      <c r="QL213" s="57" t="e">
        <f t="shared" si="133"/>
        <v>#REF!</v>
      </c>
      <c r="QM213" s="57" t="e">
        <f t="shared" si="134"/>
        <v>#REF!</v>
      </c>
      <c r="QN213" s="57" t="e">
        <f t="shared" si="135"/>
        <v>#REF!</v>
      </c>
      <c r="QO213" s="57" t="e">
        <f t="shared" si="136"/>
        <v>#REF!</v>
      </c>
      <c r="QP213" s="57" t="e">
        <f t="shared" si="137"/>
        <v>#REF!</v>
      </c>
    </row>
    <row r="214" spans="1:458" ht="15" customHeight="1">
      <c r="A214" s="94" t="s">
        <v>956</v>
      </c>
      <c r="B214" s="94" t="s">
        <v>87</v>
      </c>
      <c r="C214" s="94" t="s">
        <v>1553</v>
      </c>
      <c r="D214" s="94" t="s">
        <v>108</v>
      </c>
      <c r="E214" s="173" t="s">
        <v>304</v>
      </c>
      <c r="F214" s="94" t="s">
        <v>304</v>
      </c>
      <c r="G214" s="94" t="s">
        <v>304</v>
      </c>
      <c r="H214" s="2" t="s">
        <v>1557</v>
      </c>
      <c r="I214" s="188" t="s">
        <v>49</v>
      </c>
      <c r="J214" s="94" t="s">
        <v>33</v>
      </c>
      <c r="K214" s="94" t="s">
        <v>245</v>
      </c>
      <c r="L214" s="94" t="s">
        <v>234</v>
      </c>
      <c r="M214" s="2" t="s">
        <v>366</v>
      </c>
      <c r="N214" s="2" t="s">
        <v>125</v>
      </c>
      <c r="O214" s="1"/>
      <c r="P214" s="3" t="s">
        <v>79</v>
      </c>
      <c r="Q214" s="2" t="s">
        <v>90</v>
      </c>
      <c r="R214" s="94"/>
      <c r="S214" s="94"/>
      <c r="T214" s="94" t="s">
        <v>1282</v>
      </c>
      <c r="U214" s="94" t="s">
        <v>38</v>
      </c>
      <c r="V214" s="94"/>
      <c r="W214" s="94"/>
      <c r="X214" s="94"/>
      <c r="Y214" s="2" t="s">
        <v>257</v>
      </c>
      <c r="Z214" s="2" t="s">
        <v>261</v>
      </c>
      <c r="AA214" s="2" t="s">
        <v>1329</v>
      </c>
      <c r="AB214" s="2" t="s">
        <v>1229</v>
      </c>
      <c r="AC214" s="2" t="s">
        <v>1126</v>
      </c>
      <c r="AD214" s="94"/>
      <c r="AE214" s="94"/>
      <c r="AF214" s="94" t="s">
        <v>122</v>
      </c>
      <c r="AG214" s="2" t="s">
        <v>448</v>
      </c>
      <c r="AH214" s="2" t="s">
        <v>106</v>
      </c>
      <c r="AI214" s="2" t="s">
        <v>109</v>
      </c>
      <c r="AJ214" s="2" t="s">
        <v>120</v>
      </c>
      <c r="AK214" s="20"/>
      <c r="AL214" s="24"/>
      <c r="AM214" s="24"/>
      <c r="AN214" s="24"/>
      <c r="AO214" s="24"/>
      <c r="AP214" s="13">
        <v>1</v>
      </c>
      <c r="AQ214" s="33"/>
      <c r="AR214" s="37">
        <v>2.2000000000000002</v>
      </c>
      <c r="AS214" s="73">
        <v>2.2000000000000002</v>
      </c>
      <c r="AT214" s="73">
        <v>2.2000000000000002</v>
      </c>
      <c r="AU214" s="33">
        <v>2.2000000000000002</v>
      </c>
      <c r="AV214" s="33">
        <v>2.2000000000000002</v>
      </c>
      <c r="AW214" s="33">
        <v>2.2000000000000002</v>
      </c>
      <c r="AX214" s="193"/>
      <c r="AY214" s="61">
        <v>0.05</v>
      </c>
      <c r="AZ214" s="61">
        <v>0.05</v>
      </c>
      <c r="BA214" s="97">
        <v>1640</v>
      </c>
      <c r="BB214" s="97">
        <v>1992</v>
      </c>
      <c r="BC214" s="97">
        <v>492</v>
      </c>
      <c r="BD214" s="97">
        <v>1520</v>
      </c>
      <c r="BE214" s="133">
        <v>360</v>
      </c>
      <c r="BF214" s="133">
        <v>40</v>
      </c>
      <c r="BG214" s="133">
        <v>480</v>
      </c>
      <c r="BH214" s="133">
        <v>880</v>
      </c>
      <c r="BI214" s="133">
        <v>1280</v>
      </c>
      <c r="BJ214" s="133">
        <v>720</v>
      </c>
      <c r="BK214" s="133">
        <v>1360</v>
      </c>
      <c r="BL214" s="133">
        <v>640</v>
      </c>
      <c r="BM214" s="96">
        <v>1080</v>
      </c>
      <c r="BN214" s="96">
        <v>920</v>
      </c>
      <c r="BO214" s="96">
        <v>600</v>
      </c>
      <c r="BP214" s="96">
        <v>160</v>
      </c>
      <c r="BQ214" s="96">
        <v>280</v>
      </c>
      <c r="BR214" s="96">
        <v>280</v>
      </c>
      <c r="BS214" s="96">
        <v>1000</v>
      </c>
      <c r="BT214" s="96">
        <v>1080</v>
      </c>
      <c r="BU214" s="96">
        <v>1440</v>
      </c>
      <c r="BV214" s="96">
        <v>1360</v>
      </c>
      <c r="BW214" s="96">
        <v>520</v>
      </c>
      <c r="BX214" s="96">
        <v>640</v>
      </c>
      <c r="BY214" s="96">
        <v>440</v>
      </c>
      <c r="BZ214" s="96">
        <v>792</v>
      </c>
      <c r="CA214" s="96">
        <v>894</v>
      </c>
      <c r="CB214" s="96">
        <v>1030</v>
      </c>
      <c r="CC214" s="96">
        <v>1144</v>
      </c>
      <c r="CD214" s="96">
        <v>1965</v>
      </c>
      <c r="CE214" s="96">
        <v>792</v>
      </c>
      <c r="CF214" s="96">
        <v>792</v>
      </c>
      <c r="CG214" s="96">
        <v>792</v>
      </c>
      <c r="CH214" s="96">
        <v>1030</v>
      </c>
      <c r="CI214" s="96">
        <v>792</v>
      </c>
      <c r="CJ214" s="96">
        <v>792</v>
      </c>
      <c r="CK214" s="95">
        <f>SUM(Tabelle2[[#This Row],[Jan 22 CF]:[Mar 22 CF]])</f>
        <v>4124</v>
      </c>
      <c r="CL214" s="95">
        <f>SUM(Tabelle2[[#This Row],[Apr 22 CF]:[Jun 22 CF]])</f>
        <v>1920</v>
      </c>
      <c r="CM214" s="95">
        <f>SUM(Tabelle2[[#This Row],[Jul 22 CF]:[Sep 22 CF]])</f>
        <v>2640</v>
      </c>
      <c r="CN214" s="95">
        <f>SUM(Tabelle2[[#This Row],[Oct 22 CF]:[Dec 22 CF]])</f>
        <v>2720</v>
      </c>
      <c r="CO214" s="95">
        <f>SUM(Tabelle2[[#This Row],[Jan 23 CF]:[Mar 23 CF]])</f>
        <v>2600</v>
      </c>
      <c r="CP214" s="95">
        <f>SUM(Tabelle2[[#This Row],[Apr 23 CF]:[Jun 23 CF]])</f>
        <v>720</v>
      </c>
      <c r="CQ214" s="95">
        <f>SUM(Tabelle2[[#This Row],[Jul 23 CF]:[Sep 23 CF]])</f>
        <v>3520</v>
      </c>
      <c r="CR214" s="95">
        <f>SUM(Tabelle2[[#This Row],[Oct 23 CF]:[Dec 23 CF]])</f>
        <v>2520</v>
      </c>
      <c r="CS214" s="95">
        <f>SUM(Tabelle2[[#This Row],[Jan 24 CF]:[Mar 24 CF]])</f>
        <v>2126</v>
      </c>
      <c r="CT214" s="95">
        <f>SUM(Tabelle2[[#This Row],[Apr 24 CF]:[Jun 24 CF]])</f>
        <v>4139</v>
      </c>
      <c r="CU214" s="95">
        <f>SUM(Tabelle2[[#This Row],[Jul 24 CF]:[Sep 24 CF]])</f>
        <v>2376</v>
      </c>
      <c r="CV214" s="95">
        <f>SUM(Tabelle2[[#This Row],[Oct 24 CF]:[Dec 24 CF]])</f>
        <v>2614</v>
      </c>
      <c r="CW214" s="98">
        <v>85017</v>
      </c>
      <c r="CX214" s="275">
        <v>51080</v>
      </c>
      <c r="CY214" s="98">
        <v>30800</v>
      </c>
      <c r="CZ214" s="52">
        <v>15080</v>
      </c>
      <c r="DA214" s="52">
        <f>SUM(Tabelle2[[#This Row],[Jan 22 CF]:[Dec 22 CF]])</f>
        <v>11404</v>
      </c>
      <c r="DB214" s="98">
        <f>SUM(Tabelle2[[#This Row],[Jan 23 CF]:[Dec 23 CF]])</f>
        <v>9360</v>
      </c>
      <c r="DC214" s="98">
        <f>SUM(Tabelle2[[#This Row],[Jan 24 CF]:[Dec 24 CF]])</f>
        <v>11255</v>
      </c>
      <c r="DD214" s="98">
        <v>0</v>
      </c>
      <c r="DE214" s="98">
        <v>0</v>
      </c>
      <c r="DF214" s="98">
        <v>0</v>
      </c>
      <c r="DG214" s="98">
        <v>0</v>
      </c>
      <c r="DH214" s="98">
        <v>0</v>
      </c>
      <c r="DI214" s="98">
        <v>0</v>
      </c>
      <c r="DJ214" s="98">
        <v>0</v>
      </c>
      <c r="DK214" s="98">
        <v>0</v>
      </c>
      <c r="DL214" s="98">
        <v>0</v>
      </c>
      <c r="DM214" s="98">
        <v>0</v>
      </c>
      <c r="DN214" s="95"/>
      <c r="DO214" s="95"/>
      <c r="DP214" s="226">
        <v>0.95</v>
      </c>
      <c r="DQ214" s="226">
        <v>0.92500000000000004</v>
      </c>
      <c r="DR214" s="226">
        <v>0.8</v>
      </c>
      <c r="DS214" s="226">
        <v>0.85</v>
      </c>
      <c r="DT214" s="226">
        <v>0.9</v>
      </c>
      <c r="DU214" s="226">
        <v>0.9</v>
      </c>
      <c r="DV214" s="226">
        <v>0.9</v>
      </c>
      <c r="DW214" s="226">
        <v>0.9</v>
      </c>
      <c r="DX214" s="226">
        <v>0.9</v>
      </c>
      <c r="DY214" s="226">
        <v>0.9</v>
      </c>
      <c r="DZ214" s="226">
        <v>0.9</v>
      </c>
      <c r="EA214" s="226">
        <v>0.88</v>
      </c>
      <c r="EB214" s="226">
        <v>0.9</v>
      </c>
      <c r="EC214" s="226">
        <v>0.93</v>
      </c>
      <c r="ED214" s="226">
        <v>0.93</v>
      </c>
      <c r="EE214" s="226">
        <v>0.9</v>
      </c>
      <c r="EF214" s="316">
        <v>0.9</v>
      </c>
      <c r="EG214" s="316">
        <v>0.9</v>
      </c>
      <c r="EH214" s="316">
        <v>0.66799999999999993</v>
      </c>
      <c r="EI214" s="226">
        <v>0.95</v>
      </c>
      <c r="EJ214" s="226">
        <v>0.95</v>
      </c>
      <c r="EK214" s="226">
        <v>0.95</v>
      </c>
      <c r="EL214" s="226">
        <v>0.97499999999999998</v>
      </c>
      <c r="EM214" s="226">
        <v>0.95</v>
      </c>
      <c r="EN214" s="226">
        <v>0.9</v>
      </c>
      <c r="EO214" s="226">
        <v>0.8</v>
      </c>
      <c r="EP214" s="226">
        <v>0.8</v>
      </c>
      <c r="EQ214" s="226">
        <v>0.8</v>
      </c>
      <c r="ER214" s="226">
        <v>0.8</v>
      </c>
      <c r="ES214" s="226">
        <v>0.8</v>
      </c>
      <c r="ET214" s="226">
        <v>0.8</v>
      </c>
      <c r="EU214" s="226">
        <v>0.8</v>
      </c>
      <c r="EV214" s="226">
        <v>0.8</v>
      </c>
      <c r="EW214" s="226">
        <v>0.8</v>
      </c>
      <c r="EX214" s="226">
        <v>0.8</v>
      </c>
      <c r="EY214" s="226">
        <v>0.8</v>
      </c>
      <c r="EZ214" s="316">
        <v>0.66799999999999993</v>
      </c>
      <c r="FA214" s="226">
        <v>0.8</v>
      </c>
      <c r="FB214" s="226">
        <v>0.9</v>
      </c>
      <c r="FC214" s="226">
        <v>0.9</v>
      </c>
      <c r="FD214" s="226">
        <v>0.9</v>
      </c>
      <c r="FE214" s="226">
        <v>0.9</v>
      </c>
      <c r="FF214" s="226">
        <v>0</v>
      </c>
      <c r="FG214" s="226">
        <v>0</v>
      </c>
      <c r="FH214" s="226">
        <v>0</v>
      </c>
      <c r="FI214" s="226">
        <v>0</v>
      </c>
      <c r="FJ214" s="226">
        <v>0</v>
      </c>
      <c r="FK214" s="226">
        <v>0</v>
      </c>
      <c r="FL214" s="226">
        <v>0</v>
      </c>
      <c r="FM214" s="195">
        <f t="shared" si="158"/>
        <v>1640</v>
      </c>
      <c r="FN214" s="195">
        <f t="shared" si="159"/>
        <v>1992</v>
      </c>
      <c r="FO214" s="195">
        <f t="shared" si="160"/>
        <v>492</v>
      </c>
      <c r="FP214" s="195">
        <f t="shared" si="161"/>
        <v>1520</v>
      </c>
      <c r="FQ214" s="195">
        <f t="shared" si="162"/>
        <v>360</v>
      </c>
      <c r="FR214" s="195">
        <f t="shared" si="163"/>
        <v>40</v>
      </c>
      <c r="FS214" s="195">
        <f t="shared" si="164"/>
        <v>480</v>
      </c>
      <c r="FT214" s="95">
        <f t="shared" si="165"/>
        <v>880</v>
      </c>
      <c r="FU214" s="95">
        <f t="shared" si="166"/>
        <v>1280</v>
      </c>
      <c r="FV214" s="95">
        <f t="shared" si="167"/>
        <v>720</v>
      </c>
      <c r="FW214" s="95">
        <f t="shared" si="168"/>
        <v>1360</v>
      </c>
      <c r="FX214" s="95">
        <f t="shared" si="169"/>
        <v>640</v>
      </c>
      <c r="FY214" s="95">
        <f t="shared" si="170"/>
        <v>1080</v>
      </c>
      <c r="FZ214" s="95">
        <f t="shared" si="171"/>
        <v>920</v>
      </c>
      <c r="GA214" s="95">
        <f t="shared" si="151"/>
        <v>600</v>
      </c>
      <c r="GB214" s="95">
        <f t="shared" si="152"/>
        <v>160</v>
      </c>
      <c r="GC214" s="95">
        <f t="shared" si="153"/>
        <v>280</v>
      </c>
      <c r="GD214" s="95">
        <f t="shared" si="154"/>
        <v>280</v>
      </c>
      <c r="GE214" s="95">
        <f t="shared" si="155"/>
        <v>1000</v>
      </c>
      <c r="GF214" s="95">
        <f t="shared" si="156"/>
        <v>1080</v>
      </c>
      <c r="GG214" s="95">
        <f t="shared" si="157"/>
        <v>1440</v>
      </c>
      <c r="GH214" s="95">
        <f t="shared" si="172"/>
        <v>1360</v>
      </c>
      <c r="GI214" s="95">
        <f>BW214*Tabelle2[[#This Row],[Nov 2023 AF]]</f>
        <v>507</v>
      </c>
      <c r="GJ214" s="95">
        <f>BX214*Tabelle2[[#This Row],[Dec 2023 AF]]</f>
        <v>608</v>
      </c>
      <c r="GK214" s="95">
        <f>BY214*Tabelle2[[#This Row],[Jan 2024 AF]]</f>
        <v>396</v>
      </c>
      <c r="GL214" s="95">
        <f>BZ214*Tabelle2[[#This Row],[Feb 2024 AF]]</f>
        <v>633.6</v>
      </c>
      <c r="GM214" s="95">
        <f>CA214*Tabelle2[[#This Row],[Mar 2024 AF]]</f>
        <v>715.2</v>
      </c>
      <c r="GN214" s="95">
        <f>CB214*Tabelle2[[#This Row],[Apr 2024 AF]]</f>
        <v>824</v>
      </c>
      <c r="GO214" s="95">
        <f>CC214*Tabelle2[[#This Row],[May 2024 AF]]</f>
        <v>915.2</v>
      </c>
      <c r="GP214" s="95">
        <f>CD214*Tabelle2[[#This Row],[Jun 2024 AF]]</f>
        <v>1572</v>
      </c>
      <c r="GQ214" s="95">
        <f>CE214*Tabelle2[[#This Row],[Jul 2024 AF]]</f>
        <v>633.6</v>
      </c>
      <c r="GR214" s="95">
        <f>CF214*Tabelle2[[#This Row],[Aug 2024 AF]]</f>
        <v>633.6</v>
      </c>
      <c r="GS214" s="95">
        <f>CG214*Tabelle2[[#This Row],[Sep 2024 AF]]</f>
        <v>633.6</v>
      </c>
      <c r="GT214" s="95">
        <f>CH214*Tabelle2[[#This Row],[Oct 2024 AF]]</f>
        <v>824</v>
      </c>
      <c r="GU214" s="95">
        <f>CI214*Tabelle2[[#This Row],[Nov 2024 AF]]</f>
        <v>633.6</v>
      </c>
      <c r="GV214" s="95">
        <f>CJ214*Tabelle2[[#This Row],[Dec 2024 AF]]</f>
        <v>633.6</v>
      </c>
      <c r="GW214" s="95">
        <f>SUM(Tabelle2[[#This Row],[Jan 22 NF]:[Mar 22 NF]])</f>
        <v>4124</v>
      </c>
      <c r="GX214" s="95">
        <f>SUM(Tabelle2[[#This Row],[Apr 22 NF]:[Jun 22 NF]])</f>
        <v>1920</v>
      </c>
      <c r="GY214" s="95">
        <f>SUM(Tabelle2[[#This Row],[Jul 22 NF]:[Sep 22 NF]])</f>
        <v>2640</v>
      </c>
      <c r="GZ214" s="95">
        <f>SUM(Tabelle2[[#This Row],[Oct 22 NF]:[Dec 22 NF]])</f>
        <v>2720</v>
      </c>
      <c r="HA214" s="98">
        <f>SUM(Tabelle2[[#This Row],[Jan 23 NF]:[Mar 23 NF]])</f>
        <v>2600</v>
      </c>
      <c r="HB214" s="98">
        <f>SUM(Tabelle2[[#This Row],[Apr 23 NF]:[Jun 23 NF]])</f>
        <v>720</v>
      </c>
      <c r="HC214" s="98">
        <f>SUM(Tabelle2[[#This Row],[Jul 23 NF]:[Sep 23 NF]])</f>
        <v>3520</v>
      </c>
      <c r="HD214" s="98">
        <f>SUM(Tabelle2[[#This Row],[Oct 23 NF]:[Dec 23 NF]])</f>
        <v>2475</v>
      </c>
      <c r="HE214" s="95">
        <f>SUM(Tabelle2[[#This Row],[Jan 24 NF]:[Mar 24 NF]])</f>
        <v>1744.8</v>
      </c>
      <c r="HF214" s="98">
        <f>SUM(Tabelle2[[#This Row],[Apr 24 NF]:[Jun 24 NF]])</f>
        <v>3311.2</v>
      </c>
      <c r="HG214" s="98">
        <f>SUM(Tabelle2[[#This Row],[Jul 24 NF]:[Sep 24 NF]])</f>
        <v>1900.8000000000002</v>
      </c>
      <c r="HH214" s="98">
        <f>SUM(Tabelle2[[#This Row],[Oct 24 NF]:[Dec 24 NF]])</f>
        <v>2091.1999999999998</v>
      </c>
      <c r="HI214" s="75">
        <v>0</v>
      </c>
      <c r="HJ214" s="75">
        <v>0</v>
      </c>
      <c r="HK214" s="75">
        <v>0</v>
      </c>
      <c r="HL214" s="75">
        <v>0</v>
      </c>
      <c r="HM214" s="75">
        <v>0</v>
      </c>
      <c r="HN214" s="75">
        <v>0</v>
      </c>
      <c r="HO214" s="75">
        <v>0</v>
      </c>
      <c r="HP214" s="75">
        <v>0</v>
      </c>
      <c r="HQ214" s="75">
        <v>0</v>
      </c>
      <c r="HR214" s="75">
        <v>0</v>
      </c>
      <c r="HS214" s="75">
        <v>0</v>
      </c>
      <c r="HT214" s="75">
        <v>11810</v>
      </c>
      <c r="HU214" s="75">
        <v>79970</v>
      </c>
      <c r="HV214" s="98">
        <v>85017</v>
      </c>
      <c r="HW214" s="98">
        <v>51080</v>
      </c>
      <c r="HX214" s="98">
        <v>30800</v>
      </c>
      <c r="HY214" s="98">
        <v>15080</v>
      </c>
      <c r="HZ214" s="98">
        <f>SUM(Tabelle2[[#This Row],[Jan 22 NF]:[Dec 22 NF]])</f>
        <v>11404</v>
      </c>
      <c r="IA214" s="98">
        <f>SUM(Tabelle2[[#This Row],[Jan 23 NF]:[Dec 23 NF]])</f>
        <v>9315</v>
      </c>
      <c r="IB214" s="98">
        <f>SUM(Tabelle2[[#This Row],[Jan 24 NF]:[Dec 24 NF]])</f>
        <v>9048.0000000000018</v>
      </c>
      <c r="IC214" s="98">
        <f>IFERROR(Tabelle2[[#This Row],[2025 CF]]*Tabelle2[[#This Row],[2025 AF]],0)</f>
        <v>0</v>
      </c>
      <c r="ID214" s="98">
        <f>IFERROR(Tabelle2[[#This Row],[2026 CF]]*Tabelle2[[#This Row],[2026 AF]],0)</f>
        <v>0</v>
      </c>
      <c r="IE214" s="98">
        <f>IFERROR(Tabelle2[[#This Row],[2027 CF]]*Tabelle2[[#This Row],[2027 AF]],0)</f>
        <v>0</v>
      </c>
      <c r="IF214" s="98">
        <f>IFERROR(Tabelle2[[#This Row],[2028 CF]]*Tabelle2[[#This Row],[2028 AF]],0)</f>
        <v>0</v>
      </c>
      <c r="IG214" s="98">
        <f>IFERROR(Tabelle2[[#This Row],[2029 CF]]*Tabelle2[[#This Row],[2029 AF]],0)</f>
        <v>0</v>
      </c>
      <c r="IH214" s="98">
        <f>IFERROR(Tabelle2[[#This Row],[2030 CF]]*Tabelle2[[#This Row],[2030 AF]],0)</f>
        <v>0</v>
      </c>
      <c r="II214" s="98">
        <f>IFERROR(Tabelle2[[#This Row],[2031 CF]]*Tabelle2[[#This Row],[2031 AF]],0)</f>
        <v>0</v>
      </c>
      <c r="IJ214" s="98">
        <f>IFERROR(Tabelle2[[#This Row],[2032 CF]]*Tabelle2[[#This Row],[2032 AF]],0)</f>
        <v>0</v>
      </c>
      <c r="IK214" s="98">
        <f>IFERROR(Tabelle2[[#This Row],[2033 CF]]*Tabelle2[[#This Row],[2033 AF]],0)</f>
        <v>0</v>
      </c>
      <c r="IL214" s="98">
        <f>IFERROR(Tabelle2[[#This Row],[2034 CF]]*Tabelle2[[#This Row],[2034 AF]],0)</f>
        <v>0</v>
      </c>
      <c r="IM214" s="98">
        <f>IFERROR(Tabelle2[[#This Row],[2035 CF]]*Tabelle2[[#This Row],[2035 AF]],0)</f>
        <v>0</v>
      </c>
      <c r="IN214" s="51">
        <v>1044</v>
      </c>
      <c r="IO214" s="51">
        <v>1070.1000000000001</v>
      </c>
      <c r="IP214" s="51">
        <v>1109.25</v>
      </c>
      <c r="IQ214" s="51">
        <v>1102.8806053629251</v>
      </c>
      <c r="IR214" s="51">
        <v>1174.5</v>
      </c>
      <c r="IS214" s="51">
        <v>1174.5</v>
      </c>
      <c r="IT214" s="51">
        <v>1239.75</v>
      </c>
      <c r="IU214" s="51">
        <v>0</v>
      </c>
      <c r="IV214" s="51">
        <v>1174.5</v>
      </c>
      <c r="IW214" s="51">
        <v>1174.5</v>
      </c>
      <c r="IX214" s="51">
        <v>587.25</v>
      </c>
      <c r="IY214" s="51">
        <v>652.5</v>
      </c>
      <c r="IZ214" s="199">
        <v>3223.3500000000004</v>
      </c>
      <c r="JA214" s="199">
        <v>3451.8806053629251</v>
      </c>
      <c r="JB214" s="199">
        <v>2414.25</v>
      </c>
      <c r="JC214" s="199">
        <v>2414.25</v>
      </c>
      <c r="JD214" s="199">
        <v>11503.730605362925</v>
      </c>
      <c r="JE214" s="196">
        <v>828.31999999999994</v>
      </c>
      <c r="JF214" s="196">
        <v>929.85599999999988</v>
      </c>
      <c r="JG214" s="196">
        <v>918.49999999999989</v>
      </c>
      <c r="JH214" s="196">
        <v>751.49999999999989</v>
      </c>
      <c r="JI214" s="196">
        <v>1356.04</v>
      </c>
      <c r="JJ214" s="196">
        <v>267.2</v>
      </c>
      <c r="JK214" s="196">
        <v>320.64</v>
      </c>
      <c r="JL214" s="196">
        <v>561.11999999999989</v>
      </c>
      <c r="JM214" s="196">
        <v>1362.7199999999998</v>
      </c>
      <c r="JN214" s="196">
        <v>454.23999999999995</v>
      </c>
      <c r="JO214" s="196">
        <v>500.99999999999994</v>
      </c>
      <c r="JP214" s="196">
        <v>500.99999999999994</v>
      </c>
      <c r="JQ214" s="196">
        <f>SUM(Tabelle2[[#This Row],[Jan-23B]:[Mar-23B]])</f>
        <v>2676.6759999999999</v>
      </c>
      <c r="JR214" s="196">
        <f>SUM(Tabelle2[[#This Row],[Apr-23B]:[Jun-23B]])</f>
        <v>2374.7399999999998</v>
      </c>
      <c r="JS214" s="196">
        <f>SUM(Tabelle2[[#This Row],[Jul-23B]:[Sep-23B]])</f>
        <v>2244.4799999999996</v>
      </c>
      <c r="JT214" s="196">
        <f>SUM(Tabelle2[[#This Row],[Oct-23B]:[Dec-23B]])</f>
        <v>1456.2399999999998</v>
      </c>
      <c r="JU214" s="196">
        <f>SUM(Tabelle2[[#This Row],[1Q23 B1]:[4Q23 B]])</f>
        <v>8752.1359999999986</v>
      </c>
      <c r="JV214" s="196">
        <v>2580</v>
      </c>
      <c r="JW214" s="196">
        <v>0</v>
      </c>
      <c r="JX214" s="196">
        <v>0</v>
      </c>
      <c r="JY214" s="196">
        <v>0</v>
      </c>
      <c r="JZ214" s="196">
        <v>0</v>
      </c>
      <c r="KA214" s="196">
        <v>417.11467160000012</v>
      </c>
      <c r="KB214" s="196">
        <v>0</v>
      </c>
      <c r="KC214" s="196">
        <v>0</v>
      </c>
      <c r="KD214" s="196">
        <v>0</v>
      </c>
      <c r="KE214" s="196">
        <v>0</v>
      </c>
      <c r="KF214" s="196" t="str">
        <f>IF(SUM(Tabelle2[[#This Row],[2018 NF]:[2028 NF]],Tabelle2[[#This Row],[2023 B]])&gt;0,"yes","no")</f>
        <v>yes</v>
      </c>
      <c r="KG214" s="196" t="str">
        <f>IFERROR(INDEX(Tabelle2[[#Headers],[2005 NF]:[2034 NF]],MATCH(TRUE,INDEX(Tabelle2[[#This Row],[2005 NF]:[2034 NF]]&gt;1000,),0)),0)</f>
        <v>2016 NF</v>
      </c>
      <c r="KH214" s="196" t="str">
        <f>IFERROR(LOOKUP(2,1/(Tabelle2[[#This Row],[2005 NF]:[2035 NF]]&gt;1000),Tabelle2[[#Headers],[2005 NF]:[2035 NF]]),0)</f>
        <v>2024 NF</v>
      </c>
      <c r="KI214" s="196">
        <f>SUM(Tabelle2[[#This Row],[Jan 23 NF]:[Mar 23 NF]])</f>
        <v>2600</v>
      </c>
      <c r="KJ214" s="196">
        <f>SUM(Tabelle2[[#This Row],[Jan-23B]:[Mar-23B]])</f>
        <v>2676.6759999999999</v>
      </c>
      <c r="KK214" s="52">
        <v>265.14265946666671</v>
      </c>
      <c r="KL214" s="52">
        <v>322.05132784000011</v>
      </c>
      <c r="KM214" s="52">
        <v>79.54279784000002</v>
      </c>
      <c r="KN214" s="52">
        <v>245.74197706666675</v>
      </c>
      <c r="KO214" s="52">
        <v>58.202047200000017</v>
      </c>
      <c r="KP214" s="52">
        <v>6.4668941333333354</v>
      </c>
      <c r="KQ214" s="52">
        <v>77.602729600000018</v>
      </c>
      <c r="KR214" s="52">
        <v>142.27167093333338</v>
      </c>
      <c r="KS214" s="52">
        <v>206.94061226666673</v>
      </c>
      <c r="KT214" s="52">
        <v>116.40409440000003</v>
      </c>
      <c r="KU214" s="52">
        <v>219.87440053333339</v>
      </c>
      <c r="KV214" s="52">
        <v>103.47030613333337</v>
      </c>
      <c r="KW214" s="52">
        <v>174.60614160000006</v>
      </c>
      <c r="KX214" s="52">
        <v>148.73856506666672</v>
      </c>
      <c r="KY214" s="52">
        <v>97.003412000000026</v>
      </c>
      <c r="KZ214" s="52">
        <v>25.867576533333342</v>
      </c>
      <c r="LA214" s="52" t="e">
        <f>$AV214*2.204623/#REF!*$AP214*Tabelle2[[#This Row],[May 23 NF]]</f>
        <v>#REF!</v>
      </c>
      <c r="LB214" s="52" t="e">
        <f>$AV214*2.204623/#REF!*$AP214*Tabelle2[[#This Row],[Jun 23 NF]]</f>
        <v>#REF!</v>
      </c>
      <c r="LC214" s="52" t="e">
        <f>$AV214*2.204623/#REF!*$AP214*Tabelle2[[#This Row],[Jul 23 NF]]</f>
        <v>#REF!</v>
      </c>
      <c r="LD214" s="52" t="e">
        <f>$AV214*2.204623/#REF!*$AP214*Tabelle2[[#This Row],[Aug 23 NF]]</f>
        <v>#REF!</v>
      </c>
      <c r="LE214" s="52" t="e">
        <f>$AV214*2.204623/#REF!*$AP214*Tabelle2[[#This Row],[Sep 23 NF]]</f>
        <v>#REF!</v>
      </c>
      <c r="LF214" s="52" t="e">
        <f>$AV214*2.204623/#REF!*$AP214*Tabelle2[[#This Row],[Oct 23 NF]]</f>
        <v>#REF!</v>
      </c>
      <c r="LG214" s="52" t="e">
        <f>$AV214*2.204623/#REF!*$AP214*Tabelle2[[#This Row],[Nov 23 NF]]</f>
        <v>#REF!</v>
      </c>
      <c r="LH214" s="52" t="e">
        <f>$AV214*2.204623/#REF!*$AP214*Tabelle2[[#This Row],[Dec 23 NF]]</f>
        <v>#REF!</v>
      </c>
      <c r="LI214" s="52" t="e">
        <f>$AV214*2.204623/#REF!*$AP214*Tabelle2[[#This Row],[Jan 24 NF]]</f>
        <v>#REF!</v>
      </c>
      <c r="LJ214" s="52" t="e">
        <f>$AV214*2.204623/#REF!*$AP214*Tabelle2[[#This Row],[Feb 24 NF]]</f>
        <v>#REF!</v>
      </c>
      <c r="LK214" s="52" t="e">
        <f>$AV214*2.204623/#REF!*$AP214*Tabelle2[[#This Row],[Mar 24 NF]]</f>
        <v>#REF!</v>
      </c>
      <c r="LL214" s="52" t="e">
        <f>$AV214*2.204623/#REF!*$AP214*Tabelle2[[#This Row],[Apr 24 NF]]</f>
        <v>#REF!</v>
      </c>
      <c r="LM214" s="52" t="e">
        <f>$AV214*2.204623/#REF!*$AP214*Tabelle2[[#This Row],[May 24 NF]]</f>
        <v>#REF!</v>
      </c>
      <c r="LN214" s="52" t="e">
        <f>$AV214*2.204623/#REF!*$AP214*Tabelle2[[#This Row],[Jun 24 NF]]</f>
        <v>#REF!</v>
      </c>
      <c r="LO214" s="52" t="e">
        <f>$AV214*2.204623/#REF!*$AP214*Tabelle2[[#This Row],[Jul 24 NF]]</f>
        <v>#REF!</v>
      </c>
      <c r="LP214" s="52" t="e">
        <f>$AV214*2.204623/#REF!*$AP214*Tabelle2[[#This Row],[Aug 24 NF]]</f>
        <v>#REF!</v>
      </c>
      <c r="LQ214" s="52" t="e">
        <f>$AV214*2.204623/#REF!*$AP214*Tabelle2[[#This Row],[Sep 24 NF]]</f>
        <v>#REF!</v>
      </c>
      <c r="LR214" s="52" t="e">
        <f>$AV214*2.204623/#REF!*$AP214*Tabelle2[[#This Row],[Oct 24 NF]]</f>
        <v>#REF!</v>
      </c>
      <c r="LS214" s="52" t="e">
        <f>$AV214*2.204623/#REF!*$AP214*Tabelle2[[#This Row],[Nov 24 NF]]</f>
        <v>#REF!</v>
      </c>
      <c r="LT214" s="52" t="e">
        <f>$AV214*2.204623/#REF!*$AP214*Tabelle2[[#This Row],[Dec 24 NF]]</f>
        <v>#REF!</v>
      </c>
      <c r="LU214" s="198">
        <f>SUM(Tabelle2[[#This Row],[Jan 22 EV]:[Mar 22 EV]])</f>
        <v>666.73678514666688</v>
      </c>
      <c r="LV214" s="198">
        <f>SUM(Tabelle2[[#This Row],[Apr 22 EV]:[Jun 22 EV]])</f>
        <v>310.41091840000007</v>
      </c>
      <c r="LW214" s="198">
        <f>SUM(Tabelle2[[#This Row],[Jul 22 EV]:[Sep 22 EV]])</f>
        <v>426.81501280000015</v>
      </c>
      <c r="LX214" s="198">
        <f>SUM(Tabelle2[[#This Row],[Oct 22 EV]:[Dec 22 EV]])</f>
        <v>439.74880106666683</v>
      </c>
      <c r="LY214" s="198">
        <f>SUM(Tabelle2[[#This Row],[Jan 23 EV]:[Mar 23 EV]])</f>
        <v>420.34811866666678</v>
      </c>
      <c r="LZ214" s="198" t="e">
        <f>SUM(Tabelle2[[#This Row],[Apr 23 EV]:[Jun 23 EV]])</f>
        <v>#REF!</v>
      </c>
      <c r="MA214" s="198" t="e">
        <f>SUM(Tabelle2[[#This Row],[Jul 23 EV]:[Sep 23 EV]])</f>
        <v>#REF!</v>
      </c>
      <c r="MB214" s="198" t="e">
        <f>SUM(Tabelle2[[#This Row],[Oct 23 EV]:[Dec 23 EV]])</f>
        <v>#REF!</v>
      </c>
      <c r="MC214" s="198" t="e">
        <f>SUM(Tabelle2[[#This Row],[Jan 24 EV]:[Mar 24 EV]])</f>
        <v>#REF!</v>
      </c>
      <c r="MD214" s="198" t="e">
        <f>SUM(Tabelle2[[#This Row],[Apr 24 EV]:[Jun 24 EV]])</f>
        <v>#REF!</v>
      </c>
      <c r="ME214" s="198" t="e">
        <f>SUM(Tabelle2[[#This Row],[Jul 24 EV]:[Sep 24 EV]])</f>
        <v>#REF!</v>
      </c>
      <c r="MF214" s="198" t="e">
        <f>SUM(Tabelle2[[#This Row],[Oct 24 EV]:[Dec 24 EV]])</f>
        <v>#REF!</v>
      </c>
      <c r="MG214" s="74">
        <v>0</v>
      </c>
      <c r="MH214" s="74">
        <v>0</v>
      </c>
      <c r="MI214" s="74">
        <v>0</v>
      </c>
      <c r="MJ214" s="74">
        <v>0</v>
      </c>
      <c r="MK214" s="74">
        <v>0</v>
      </c>
      <c r="ML214" s="74">
        <v>0</v>
      </c>
      <c r="MM214" s="74">
        <v>0</v>
      </c>
      <c r="MN214" s="74">
        <v>0</v>
      </c>
      <c r="MO214" s="75">
        <v>0</v>
      </c>
      <c r="MP214" s="98">
        <v>1909.3504928666673</v>
      </c>
      <c r="MQ214" s="98" t="e">
        <f>$AS214*2.204623/#REF!*$AP214*HU214</f>
        <v>#REF!</v>
      </c>
      <c r="MR214" s="98" t="e">
        <f>$AT214*2.204623/#REF!*$AP214*HV214</f>
        <v>#REF!</v>
      </c>
      <c r="MS214" s="98">
        <v>8258.2238082666699</v>
      </c>
      <c r="MT214" s="98">
        <v>4979.508482666668</v>
      </c>
      <c r="MU214" s="98">
        <v>2438.019088266667</v>
      </c>
      <c r="MV214" s="98">
        <f>SUM(Tabelle2[[#This Row],[Jan 22 EV]:[Dec 22 EV]])</f>
        <v>1843.7115174133339</v>
      </c>
      <c r="MW214" s="98" t="e">
        <f>SUM(Tabelle2[[#This Row],[Jan 23 EV]:[Dec 23 EV]])</f>
        <v>#REF!</v>
      </c>
      <c r="MX214" s="98" t="e">
        <f>SUM(Tabelle2[[#This Row],[Jan 24 EV]:[Dec 24 EV]])</f>
        <v>#REF!</v>
      </c>
      <c r="MY214" s="98">
        <f t="shared" si="139"/>
        <v>0</v>
      </c>
      <c r="MZ214" s="98">
        <f t="shared" si="140"/>
        <v>0</v>
      </c>
      <c r="NA214" s="98">
        <f t="shared" si="141"/>
        <v>0</v>
      </c>
      <c r="NB214" s="98">
        <f t="shared" si="142"/>
        <v>0</v>
      </c>
      <c r="NC214" s="52">
        <v>168.78593688000004</v>
      </c>
      <c r="ND214" s="52">
        <v>173.00558530200007</v>
      </c>
      <c r="NE214" s="52">
        <v>179.33505793500004</v>
      </c>
      <c r="NF214" s="52">
        <v>178.30530291471544</v>
      </c>
      <c r="NG214" s="52">
        <v>189.88417899000007</v>
      </c>
      <c r="NH214" s="52">
        <v>189.88417899000007</v>
      </c>
      <c r="NI214" s="52">
        <v>200.43330004500007</v>
      </c>
      <c r="NJ214" s="52">
        <v>0</v>
      </c>
      <c r="NK214" s="52">
        <v>189.88417899000007</v>
      </c>
      <c r="NL214" s="52">
        <v>189.88417899000007</v>
      </c>
      <c r="NM214" s="52">
        <v>94.942089495000033</v>
      </c>
      <c r="NN214" s="52">
        <v>105.49121055000003</v>
      </c>
      <c r="NO214" s="198">
        <f t="shared" si="146"/>
        <v>521.12658011700012</v>
      </c>
      <c r="NP214" s="198">
        <f t="shared" si="147"/>
        <v>558.07366089471566</v>
      </c>
      <c r="NQ214" s="198">
        <f t="shared" si="148"/>
        <v>390.31747903500013</v>
      </c>
      <c r="NR214" s="198">
        <f t="shared" si="149"/>
        <v>390.31747903500013</v>
      </c>
      <c r="NS214" s="198">
        <f t="shared" si="150"/>
        <v>1859.8351990817159</v>
      </c>
      <c r="NT214" s="198">
        <v>133.91644371306668</v>
      </c>
      <c r="NU214" s="198">
        <v>150.33200778112001</v>
      </c>
      <c r="NV214" s="198">
        <v>148.49605653666669</v>
      </c>
      <c r="NW214" s="198">
        <v>121.49677353</v>
      </c>
      <c r="NX214" s="198">
        <v>219.23417801413336</v>
      </c>
      <c r="NY214" s="198">
        <v>43.198852810666679</v>
      </c>
      <c r="NZ214" s="198">
        <v>51.838623372800008</v>
      </c>
      <c r="OA214" s="198">
        <v>90.717590902400005</v>
      </c>
      <c r="OB214" s="198">
        <v>220.31414933440001</v>
      </c>
      <c r="OC214" s="198">
        <v>73.438049778133333</v>
      </c>
      <c r="OD214" s="198">
        <v>80.997849020000018</v>
      </c>
      <c r="OE214" s="198">
        <v>80.997849020000018</v>
      </c>
      <c r="OF214" s="198">
        <f>SUM(Tabelle2[[#This Row],[Jan 23 B EV]:[Mar 23 B EV]])</f>
        <v>432.74450803085341</v>
      </c>
      <c r="OG214" s="198">
        <f>SUM(Tabelle2[[#This Row],[Apr 23 B EV]:[Jun 23 B EV]])</f>
        <v>383.92980435480001</v>
      </c>
      <c r="OH214" s="198">
        <f>SUM(Tabelle2[[#This Row],[Jul 23 B EV]:[Sep 23 B EV]])</f>
        <v>362.87036360960002</v>
      </c>
      <c r="OI214" s="198">
        <f>SUM(Tabelle2[[#This Row],[Oct 23 B EV]:[Dec 23 B EV]])</f>
        <v>235.43374781813336</v>
      </c>
      <c r="OJ214" s="198">
        <f>SUM(Tabelle2[[#This Row],[Jan 23 B EV]:[Dec 23 B EV]])</f>
        <v>1414.9784238133871</v>
      </c>
      <c r="OK214" s="75"/>
      <c r="OL214" s="75"/>
      <c r="OM214" s="43" t="s">
        <v>959</v>
      </c>
      <c r="ON214" s="43" t="s">
        <v>219</v>
      </c>
      <c r="OO214" s="43">
        <v>0</v>
      </c>
      <c r="OP214" s="43" t="s">
        <v>976</v>
      </c>
      <c r="OQ214" s="75"/>
      <c r="OR214" s="75"/>
      <c r="OS214" s="75"/>
      <c r="OT214" s="75"/>
      <c r="OU214" s="75"/>
      <c r="OV214" s="75"/>
      <c r="OW214" s="75"/>
      <c r="OX214" s="198" t="s">
        <v>1229</v>
      </c>
      <c r="OY214" s="198" t="s">
        <v>1229</v>
      </c>
      <c r="OZ214" s="198" t="s">
        <v>1229</v>
      </c>
      <c r="PA214" s="198" t="s">
        <v>1229</v>
      </c>
      <c r="PB214" s="353" t="s">
        <v>1229</v>
      </c>
      <c r="PC214" s="130" t="s">
        <v>57</v>
      </c>
      <c r="PD214" s="53" t="s">
        <v>162</v>
      </c>
      <c r="PE214" s="53" t="s">
        <v>159</v>
      </c>
      <c r="PF214" s="53" t="s">
        <v>190</v>
      </c>
      <c r="PG214" s="53">
        <v>0</v>
      </c>
      <c r="PH214" s="53">
        <v>250</v>
      </c>
      <c r="PI214" s="53">
        <v>1</v>
      </c>
      <c r="PJ214" s="53" t="s">
        <v>190</v>
      </c>
      <c r="PK214" s="53">
        <v>250</v>
      </c>
      <c r="PL214" s="53">
        <v>0</v>
      </c>
      <c r="PM214" s="317"/>
      <c r="PN214" s="53" t="s">
        <v>972</v>
      </c>
      <c r="PO214" s="53" t="s">
        <v>17</v>
      </c>
      <c r="PP214" s="200">
        <v>1514.6759560378769</v>
      </c>
      <c r="PQ214" s="56">
        <v>1458.5264388439821</v>
      </c>
      <c r="PR214" s="56">
        <v>1748.2400132301209</v>
      </c>
      <c r="PS214" s="56">
        <v>1793.170691875157</v>
      </c>
      <c r="PT214" s="200">
        <v>1579.9397350501818</v>
      </c>
      <c r="PU214" s="200">
        <v>1506.0252838259262</v>
      </c>
      <c r="PV214" s="200">
        <v>2178.5553362573096</v>
      </c>
      <c r="PW214" s="200">
        <v>2567.1720198155649</v>
      </c>
      <c r="PX214" s="200" t="e">
        <f>IF($PI214=1,SUMIF(#REF!,$PF214,#REF!),SUMIF(#REF!,$PJ214,#REF!))</f>
        <v>#REF!</v>
      </c>
      <c r="PY214" s="200" t="e">
        <f>IF($PI214=1,SUMIF(#REF!,$PF214,#REF!),SUMIF(#REF!,$PJ214,#REF!))</f>
        <v>#REF!</v>
      </c>
      <c r="PZ214" s="200" t="e">
        <f>IF($PI214=1,SUMIF(#REF!,$PF214,#REF!),SUMIF(#REF!,$PJ214,#REF!))</f>
        <v>#REF!</v>
      </c>
      <c r="QA214" s="200" t="e">
        <f>IF($PI214=1,SUMIF(#REF!,$PF214,#REF!),SUMIF(#REF!,$PJ214,#REF!))</f>
        <v>#REF!</v>
      </c>
      <c r="QB214" s="200" t="e">
        <f>IF($PI214=1,SUMIF(#REF!,$PF214,#REF!),SUMIF(#REF!,$PJ214,#REF!))</f>
        <v>#REF!</v>
      </c>
      <c r="QC214" s="200" t="e">
        <f>IF($PI214=1,SUMIF(#REF!,$PF214,#REF!),SUMIF(#REF!,$PJ214,#REF!))</f>
        <v>#REF!</v>
      </c>
      <c r="QD214" s="57">
        <f t="shared" si="143"/>
        <v>3.9466960737295995</v>
      </c>
      <c r="QE214" s="57">
        <f t="shared" si="144"/>
        <v>4.6159344305615804</v>
      </c>
      <c r="QF214" s="57">
        <f t="shared" si="138"/>
        <v>4.7197242982316139</v>
      </c>
      <c r="QG214" s="57">
        <f t="shared" si="145"/>
        <v>4.2271607879659205</v>
      </c>
      <c r="QH214" s="57">
        <f t="shared" si="173"/>
        <v>4.0564184056378902</v>
      </c>
      <c r="QI214" s="57">
        <f t="shared" si="174"/>
        <v>5.6099628267543871</v>
      </c>
      <c r="QJ214" s="57">
        <f>IF(Tabelle2[[#This Row],[Index and Premium Usage]]=1,($AW214*(1+$AZ214))*(PW214*(1+$PG214)+$PH214)/1000,($AW214*(1+$AZ214))*(PW214*(1+$PG214)+$PK214)/1000)</f>
        <v>6.5076673657739565</v>
      </c>
      <c r="QK214" s="57" t="e">
        <f>IF($PI214=1,($AW214*(1+$AY214))*(PX214*(1+$PG214)+$PH214)/1000,($AW214*(1+$AZ214))*(PX214*(1+$PG214)+$PK214+Tabelle2[[#This Row],[Premium VW 2023]])/1000)</f>
        <v>#REF!</v>
      </c>
      <c r="QL214" s="57" t="e">
        <f t="shared" si="133"/>
        <v>#REF!</v>
      </c>
      <c r="QM214" s="57" t="e">
        <f t="shared" si="134"/>
        <v>#REF!</v>
      </c>
      <c r="QN214" s="57" t="e">
        <f t="shared" si="135"/>
        <v>#REF!</v>
      </c>
      <c r="QO214" s="57" t="e">
        <f t="shared" si="136"/>
        <v>#REF!</v>
      </c>
      <c r="QP214" s="57" t="e">
        <f t="shared" si="137"/>
        <v>#REF!</v>
      </c>
    </row>
    <row r="215" spans="1:458" ht="15" customHeight="1">
      <c r="A215" s="94" t="s">
        <v>1004</v>
      </c>
      <c r="B215" s="94" t="s">
        <v>87</v>
      </c>
      <c r="C215" s="94" t="s">
        <v>1553</v>
      </c>
      <c r="D215" s="94" t="s">
        <v>108</v>
      </c>
      <c r="E215" s="172" t="s">
        <v>304</v>
      </c>
      <c r="F215" s="94" t="s">
        <v>304</v>
      </c>
      <c r="G215" s="94" t="s">
        <v>304</v>
      </c>
      <c r="H215" s="2" t="s">
        <v>1557</v>
      </c>
      <c r="I215" s="188" t="s">
        <v>49</v>
      </c>
      <c r="J215" s="94" t="s">
        <v>33</v>
      </c>
      <c r="K215" s="94" t="s">
        <v>245</v>
      </c>
      <c r="L215" s="94" t="s">
        <v>234</v>
      </c>
      <c r="M215" s="94" t="s">
        <v>366</v>
      </c>
      <c r="N215" s="1" t="s">
        <v>125</v>
      </c>
      <c r="O215" s="1"/>
      <c r="P215" s="17" t="s">
        <v>79</v>
      </c>
      <c r="Q215" s="94" t="s">
        <v>90</v>
      </c>
      <c r="R215" s="94"/>
      <c r="S215" s="94"/>
      <c r="T215" s="94" t="s">
        <v>1282</v>
      </c>
      <c r="U215" s="94" t="s">
        <v>38</v>
      </c>
      <c r="V215" s="94"/>
      <c r="W215" s="94"/>
      <c r="X215" s="94"/>
      <c r="Y215" s="94" t="s">
        <v>67</v>
      </c>
      <c r="Z215" s="94" t="s">
        <v>258</v>
      </c>
      <c r="AA215" s="1"/>
      <c r="AB215" s="1"/>
      <c r="AC215" s="1" t="s">
        <v>1126</v>
      </c>
      <c r="AD215" s="94"/>
      <c r="AE215" s="94"/>
      <c r="AF215" s="94"/>
      <c r="AG215" s="2"/>
      <c r="AH215" s="2"/>
      <c r="AI215" s="2"/>
      <c r="AJ215" s="2" t="s">
        <v>120</v>
      </c>
      <c r="AK215" s="20"/>
      <c r="AL215" s="24"/>
      <c r="AM215" s="24"/>
      <c r="AN215" s="24"/>
      <c r="AO215" s="24"/>
      <c r="AP215" s="13">
        <v>1</v>
      </c>
      <c r="AQ215" s="42"/>
      <c r="AR215" s="37"/>
      <c r="AS215" s="37">
        <v>2.2000000000000002</v>
      </c>
      <c r="AT215" s="37">
        <v>2.2000000000000002</v>
      </c>
      <c r="AU215" s="37">
        <v>2.2000000000000002</v>
      </c>
      <c r="AV215" s="37">
        <v>2.2000000000000002</v>
      </c>
      <c r="AW215" s="33">
        <v>2.2000000000000002</v>
      </c>
      <c r="AX215" s="193"/>
      <c r="AY215" s="34">
        <v>0.05</v>
      </c>
      <c r="AZ215" s="34">
        <v>0.05</v>
      </c>
      <c r="BA215" s="97">
        <v>0</v>
      </c>
      <c r="BB215" s="97">
        <v>0</v>
      </c>
      <c r="BC215" s="97">
        <v>0</v>
      </c>
      <c r="BD215" s="97">
        <v>0</v>
      </c>
      <c r="BE215" s="133">
        <v>0</v>
      </c>
      <c r="BF215" s="133">
        <v>0</v>
      </c>
      <c r="BG215" s="133">
        <v>0</v>
      </c>
      <c r="BH215" s="133">
        <v>0</v>
      </c>
      <c r="BI215" s="133">
        <v>0</v>
      </c>
      <c r="BJ215" s="133">
        <v>0</v>
      </c>
      <c r="BK215" s="133">
        <v>0</v>
      </c>
      <c r="BL215" s="133">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5">
        <f>SUM(Tabelle2[[#This Row],[Jan 22 CF]:[Mar 22 CF]])</f>
        <v>0</v>
      </c>
      <c r="CL215" s="95">
        <f>SUM(Tabelle2[[#This Row],[Apr 22 CF]:[Jun 22 CF]])</f>
        <v>0</v>
      </c>
      <c r="CM215" s="95">
        <f>SUM(Tabelle2[[#This Row],[Jul 22 CF]:[Sep 22 CF]])</f>
        <v>0</v>
      </c>
      <c r="CN215" s="95">
        <f>SUM(Tabelle2[[#This Row],[Oct 22 CF]:[Dec 22 CF]])</f>
        <v>0</v>
      </c>
      <c r="CO215" s="95">
        <f>SUM(Tabelle2[[#This Row],[Jan 23 CF]:[Mar 23 CF]])</f>
        <v>0</v>
      </c>
      <c r="CP215" s="95">
        <f>SUM(Tabelle2[[#This Row],[Apr 23 CF]:[Jun 23 CF]])</f>
        <v>0</v>
      </c>
      <c r="CQ215" s="95">
        <f>SUM(Tabelle2[[#This Row],[Jul 23 CF]:[Sep 23 CF]])</f>
        <v>0</v>
      </c>
      <c r="CR215" s="95">
        <f>SUM(Tabelle2[[#This Row],[Oct 23 CF]:[Dec 23 CF]])</f>
        <v>0</v>
      </c>
      <c r="CS215" s="95">
        <f>SUM(Tabelle2[[#This Row],[Jan 24 CF]:[Mar 24 CF]])</f>
        <v>0</v>
      </c>
      <c r="CT215" s="95">
        <f>SUM(Tabelle2[[#This Row],[Apr 24 CF]:[Jun 24 CF]])</f>
        <v>0</v>
      </c>
      <c r="CU215" s="95">
        <f>SUM(Tabelle2[[#This Row],[Jul 24 CF]:[Sep 24 CF]])</f>
        <v>0</v>
      </c>
      <c r="CV215" s="95">
        <f>SUM(Tabelle2[[#This Row],[Oct 24 CF]:[Dec 24 CF]])</f>
        <v>0</v>
      </c>
      <c r="CW215" s="98">
        <v>0</v>
      </c>
      <c r="CX215" s="275">
        <v>0</v>
      </c>
      <c r="CY215" s="98">
        <v>0</v>
      </c>
      <c r="CZ215" s="52">
        <v>0</v>
      </c>
      <c r="DA215" s="52">
        <f>SUM(Tabelle2[[#This Row],[Jan 22 CF]:[Dec 22 CF]])</f>
        <v>0</v>
      </c>
      <c r="DB215" s="98">
        <f>SUM(Tabelle2[[#This Row],[Jan 23 CF]:[Dec 23 CF]])</f>
        <v>0</v>
      </c>
      <c r="DC215" s="98">
        <f>SUM(Tabelle2[[#This Row],[Jan 24 CF]:[Dec 24 CF]])</f>
        <v>0</v>
      </c>
      <c r="DD215" s="98">
        <v>0</v>
      </c>
      <c r="DE215" s="98">
        <v>0</v>
      </c>
      <c r="DF215" s="98">
        <v>0</v>
      </c>
      <c r="DG215" s="98">
        <v>0</v>
      </c>
      <c r="DH215" s="98">
        <v>0</v>
      </c>
      <c r="DI215" s="98">
        <v>0</v>
      </c>
      <c r="DJ215" s="98">
        <v>0</v>
      </c>
      <c r="DK215" s="98">
        <v>0</v>
      </c>
      <c r="DL215" s="98">
        <v>0</v>
      </c>
      <c r="DM215" s="98">
        <v>0</v>
      </c>
      <c r="DN215" s="98"/>
      <c r="DO215" s="98"/>
      <c r="DP215" s="226">
        <v>0.95</v>
      </c>
      <c r="DQ215" s="226">
        <v>0.92500000000000004</v>
      </c>
      <c r="DR215" s="226">
        <v>0.8</v>
      </c>
      <c r="DS215" s="226">
        <v>0.85</v>
      </c>
      <c r="DT215" s="226">
        <v>0.9</v>
      </c>
      <c r="DU215" s="226">
        <v>0.9</v>
      </c>
      <c r="DV215" s="226">
        <v>0.9</v>
      </c>
      <c r="DW215" s="226">
        <v>0.9</v>
      </c>
      <c r="DX215" s="226">
        <v>0.9</v>
      </c>
      <c r="DY215" s="226">
        <v>0.9</v>
      </c>
      <c r="DZ215" s="226">
        <v>0.9</v>
      </c>
      <c r="EA215" s="226">
        <v>0.88</v>
      </c>
      <c r="EB215" s="226">
        <v>0.9</v>
      </c>
      <c r="EC215" s="226">
        <v>0.93</v>
      </c>
      <c r="ED215" s="226">
        <v>0.93</v>
      </c>
      <c r="EE215" s="226">
        <v>0.9</v>
      </c>
      <c r="EF215" s="316">
        <v>0.9</v>
      </c>
      <c r="EG215" s="316">
        <v>0.9</v>
      </c>
      <c r="EH215" s="316">
        <v>0.9</v>
      </c>
      <c r="EI215" s="226">
        <v>0.95</v>
      </c>
      <c r="EJ215" s="226">
        <v>0.95</v>
      </c>
      <c r="EK215" s="226">
        <v>0.95</v>
      </c>
      <c r="EL215" s="226">
        <v>0.97499999999999998</v>
      </c>
      <c r="EM215" s="226">
        <v>0.95</v>
      </c>
      <c r="EN215" s="226">
        <v>0.9</v>
      </c>
      <c r="EO215" s="226">
        <v>0.9</v>
      </c>
      <c r="EP215" s="226">
        <v>0.9</v>
      </c>
      <c r="EQ215" s="226">
        <v>0.9</v>
      </c>
      <c r="ER215" s="226">
        <v>0.9</v>
      </c>
      <c r="ES215" s="226">
        <v>0.9</v>
      </c>
      <c r="ET215" s="226">
        <v>0.9</v>
      </c>
      <c r="EU215" s="226">
        <v>0.9</v>
      </c>
      <c r="EV215" s="226">
        <v>0.9</v>
      </c>
      <c r="EW215" s="226">
        <v>0.9</v>
      </c>
      <c r="EX215" s="226">
        <v>0.9</v>
      </c>
      <c r="EY215" s="226">
        <v>0.9</v>
      </c>
      <c r="EZ215" s="316">
        <v>0.9</v>
      </c>
      <c r="FA215" s="226">
        <v>0.9</v>
      </c>
      <c r="FB215" s="226">
        <v>0.85</v>
      </c>
      <c r="FC215" s="226">
        <v>0.85</v>
      </c>
      <c r="FD215" s="226">
        <v>0.85</v>
      </c>
      <c r="FE215" s="226">
        <v>0.85</v>
      </c>
      <c r="FF215" s="226">
        <v>0.85</v>
      </c>
      <c r="FG215" s="226">
        <v>0.85</v>
      </c>
      <c r="FH215" s="226">
        <v>0.85</v>
      </c>
      <c r="FI215" s="226">
        <v>0.85</v>
      </c>
      <c r="FJ215" s="226">
        <v>0.85</v>
      </c>
      <c r="FK215" s="226">
        <v>0.85</v>
      </c>
      <c r="FL215" s="226">
        <v>0.85</v>
      </c>
      <c r="FM215" s="195">
        <f t="shared" si="158"/>
        <v>0</v>
      </c>
      <c r="FN215" s="195">
        <f t="shared" si="159"/>
        <v>0</v>
      </c>
      <c r="FO215" s="195">
        <f t="shared" si="160"/>
        <v>0</v>
      </c>
      <c r="FP215" s="195">
        <f t="shared" si="161"/>
        <v>0</v>
      </c>
      <c r="FQ215" s="195">
        <f t="shared" si="162"/>
        <v>0</v>
      </c>
      <c r="FR215" s="195">
        <f t="shared" si="163"/>
        <v>0</v>
      </c>
      <c r="FS215" s="195">
        <f t="shared" si="164"/>
        <v>0</v>
      </c>
      <c r="FT215" s="95">
        <f t="shared" si="165"/>
        <v>0</v>
      </c>
      <c r="FU215" s="95">
        <f t="shared" si="166"/>
        <v>0</v>
      </c>
      <c r="FV215" s="95">
        <f t="shared" si="167"/>
        <v>0</v>
      </c>
      <c r="FW215" s="95">
        <f t="shared" si="168"/>
        <v>0</v>
      </c>
      <c r="FX215" s="95">
        <f t="shared" si="169"/>
        <v>0</v>
      </c>
      <c r="FY215" s="95">
        <f t="shared" si="170"/>
        <v>0</v>
      </c>
      <c r="FZ215" s="95">
        <f t="shared" si="171"/>
        <v>0</v>
      </c>
      <c r="GA215" s="95">
        <f t="shared" si="151"/>
        <v>0</v>
      </c>
      <c r="GB215" s="95">
        <f t="shared" si="152"/>
        <v>0</v>
      </c>
      <c r="GC215" s="95">
        <f t="shared" si="153"/>
        <v>0</v>
      </c>
      <c r="GD215" s="95">
        <f t="shared" si="154"/>
        <v>0</v>
      </c>
      <c r="GE215" s="95">
        <f t="shared" si="155"/>
        <v>0</v>
      </c>
      <c r="GF215" s="95">
        <f t="shared" si="156"/>
        <v>0</v>
      </c>
      <c r="GG215" s="95">
        <f t="shared" si="157"/>
        <v>0</v>
      </c>
      <c r="GH215" s="95">
        <f t="shared" si="172"/>
        <v>0</v>
      </c>
      <c r="GI215" s="95">
        <f>BW215*Tabelle2[[#This Row],[Nov 2023 AF]]</f>
        <v>0</v>
      </c>
      <c r="GJ215" s="95">
        <f>BX215*Tabelle2[[#This Row],[Dec 2023 AF]]</f>
        <v>0</v>
      </c>
      <c r="GK215" s="95">
        <f>BY215*Tabelle2[[#This Row],[Jan 2024 AF]]</f>
        <v>0</v>
      </c>
      <c r="GL215" s="95">
        <f>BZ215*Tabelle2[[#This Row],[Feb 2024 AF]]</f>
        <v>0</v>
      </c>
      <c r="GM215" s="95">
        <f>CA215*Tabelle2[[#This Row],[Mar 2024 AF]]</f>
        <v>0</v>
      </c>
      <c r="GN215" s="95">
        <f>CB215*Tabelle2[[#This Row],[Apr 2024 AF]]</f>
        <v>0</v>
      </c>
      <c r="GO215" s="95">
        <f>CC215*Tabelle2[[#This Row],[May 2024 AF]]</f>
        <v>0</v>
      </c>
      <c r="GP215" s="95">
        <f>CD215*Tabelle2[[#This Row],[Jun 2024 AF]]</f>
        <v>0</v>
      </c>
      <c r="GQ215" s="95">
        <f>CE215*Tabelle2[[#This Row],[Jul 2024 AF]]</f>
        <v>0</v>
      </c>
      <c r="GR215" s="95">
        <f>CF215*Tabelle2[[#This Row],[Aug 2024 AF]]</f>
        <v>0</v>
      </c>
      <c r="GS215" s="95">
        <f>CG215*Tabelle2[[#This Row],[Sep 2024 AF]]</f>
        <v>0</v>
      </c>
      <c r="GT215" s="95">
        <f>CH215*Tabelle2[[#This Row],[Oct 2024 AF]]</f>
        <v>0</v>
      </c>
      <c r="GU215" s="95">
        <f>CI215*Tabelle2[[#This Row],[Nov 2024 AF]]</f>
        <v>0</v>
      </c>
      <c r="GV215" s="95">
        <f>CJ215*Tabelle2[[#This Row],[Dec 2024 AF]]</f>
        <v>0</v>
      </c>
      <c r="GW215" s="95">
        <f>SUM(Tabelle2[[#This Row],[Jan 22 NF]:[Mar 22 NF]])</f>
        <v>0</v>
      </c>
      <c r="GX215" s="95">
        <f>SUM(Tabelle2[[#This Row],[Apr 22 NF]:[Jun 22 NF]])</f>
        <v>0</v>
      </c>
      <c r="GY215" s="95">
        <f>SUM(Tabelle2[[#This Row],[Jul 22 NF]:[Sep 22 NF]])</f>
        <v>0</v>
      </c>
      <c r="GZ215" s="95">
        <f>SUM(Tabelle2[[#This Row],[Oct 22 NF]:[Dec 22 NF]])</f>
        <v>0</v>
      </c>
      <c r="HA215" s="98">
        <f>SUM(Tabelle2[[#This Row],[Jan 23 NF]:[Mar 23 NF]])</f>
        <v>0</v>
      </c>
      <c r="HB215" s="98">
        <f>SUM(Tabelle2[[#This Row],[Apr 23 NF]:[Jun 23 NF]])</f>
        <v>0</v>
      </c>
      <c r="HC215" s="98">
        <f>SUM(Tabelle2[[#This Row],[Jul 23 NF]:[Sep 23 NF]])</f>
        <v>0</v>
      </c>
      <c r="HD215" s="98">
        <f>SUM(Tabelle2[[#This Row],[Oct 23 NF]:[Dec 23 NF]])</f>
        <v>0</v>
      </c>
      <c r="HE215" s="95">
        <f>SUM(Tabelle2[[#This Row],[Jan 24 NF]:[Mar 24 NF]])</f>
        <v>0</v>
      </c>
      <c r="HF215" s="98">
        <f>SUM(Tabelle2[[#This Row],[Apr 24 NF]:[Jun 24 NF]])</f>
        <v>0</v>
      </c>
      <c r="HG215" s="98">
        <f>SUM(Tabelle2[[#This Row],[Jul 24 NF]:[Sep 24 NF]])</f>
        <v>0</v>
      </c>
      <c r="HH215" s="98">
        <f>SUM(Tabelle2[[#This Row],[Oct 24 NF]:[Dec 24 NF]])</f>
        <v>0</v>
      </c>
      <c r="HI215" s="75"/>
      <c r="HJ215" s="75"/>
      <c r="HK215" s="75"/>
      <c r="HL215" s="75"/>
      <c r="HM215" s="75">
        <v>0</v>
      </c>
      <c r="HN215" s="75">
        <v>0</v>
      </c>
      <c r="HO215" s="75">
        <v>0</v>
      </c>
      <c r="HP215" s="75">
        <v>0</v>
      </c>
      <c r="HQ215" s="75">
        <v>0</v>
      </c>
      <c r="HR215" s="75">
        <v>0</v>
      </c>
      <c r="HS215" s="75"/>
      <c r="HT215" s="75">
        <v>0</v>
      </c>
      <c r="HU215" s="75">
        <v>0</v>
      </c>
      <c r="HV215" s="98">
        <v>0</v>
      </c>
      <c r="HW215" s="98">
        <v>0</v>
      </c>
      <c r="HX215" s="98">
        <v>0</v>
      </c>
      <c r="HY215" s="98">
        <v>0</v>
      </c>
      <c r="HZ215" s="98">
        <f>SUM(Tabelle2[[#This Row],[Jan 22 NF]:[Dec 22 NF]])</f>
        <v>0</v>
      </c>
      <c r="IA215" s="98">
        <f>SUM(Tabelle2[[#This Row],[Jan 23 NF]:[Dec 23 NF]])</f>
        <v>0</v>
      </c>
      <c r="IB215" s="98">
        <f>SUM(Tabelle2[[#This Row],[Jan 24 NF]:[Dec 24 NF]])</f>
        <v>0</v>
      </c>
      <c r="IC215" s="98">
        <f>IFERROR(Tabelle2[[#This Row],[2025 CF]]*Tabelle2[[#This Row],[2025 AF]],0)</f>
        <v>0</v>
      </c>
      <c r="ID215" s="98">
        <f>IFERROR(Tabelle2[[#This Row],[2026 CF]]*Tabelle2[[#This Row],[2026 AF]],0)</f>
        <v>0</v>
      </c>
      <c r="IE215" s="98">
        <f>IFERROR(Tabelle2[[#This Row],[2027 CF]]*Tabelle2[[#This Row],[2027 AF]],0)</f>
        <v>0</v>
      </c>
      <c r="IF215" s="98">
        <f>IFERROR(Tabelle2[[#This Row],[2028 CF]]*Tabelle2[[#This Row],[2028 AF]],0)</f>
        <v>0</v>
      </c>
      <c r="IG215" s="98">
        <f>IFERROR(Tabelle2[[#This Row],[2029 CF]]*Tabelle2[[#This Row],[2029 AF]],0)</f>
        <v>0</v>
      </c>
      <c r="IH215" s="98">
        <f>IFERROR(Tabelle2[[#This Row],[2030 CF]]*Tabelle2[[#This Row],[2030 AF]],0)</f>
        <v>0</v>
      </c>
      <c r="II215" s="98">
        <f>IFERROR(Tabelle2[[#This Row],[2031 CF]]*Tabelle2[[#This Row],[2031 AF]],0)</f>
        <v>0</v>
      </c>
      <c r="IJ215" s="98">
        <f>IFERROR(Tabelle2[[#This Row],[2032 CF]]*Tabelle2[[#This Row],[2032 AF]],0)</f>
        <v>0</v>
      </c>
      <c r="IK215" s="98">
        <f>IFERROR(Tabelle2[[#This Row],[2033 CF]]*Tabelle2[[#This Row],[2033 AF]],0)</f>
        <v>0</v>
      </c>
      <c r="IL215" s="98">
        <f>IFERROR(Tabelle2[[#This Row],[2034 CF]]*Tabelle2[[#This Row],[2034 AF]],0)</f>
        <v>0</v>
      </c>
      <c r="IM215" s="98">
        <f>IFERROR(Tabelle2[[#This Row],[2035 CF]]*Tabelle2[[#This Row],[2035 AF]],0)</f>
        <v>0</v>
      </c>
      <c r="IN215" s="51">
        <v>0</v>
      </c>
      <c r="IO215" s="51">
        <v>0</v>
      </c>
      <c r="IP215" s="51">
        <v>0</v>
      </c>
      <c r="IQ215" s="51">
        <v>0</v>
      </c>
      <c r="IR215" s="51">
        <v>0</v>
      </c>
      <c r="IS215" s="51">
        <v>0</v>
      </c>
      <c r="IT215" s="51">
        <v>0</v>
      </c>
      <c r="IU215" s="51">
        <v>0</v>
      </c>
      <c r="IV215" s="51">
        <v>0</v>
      </c>
      <c r="IW215" s="51">
        <v>0</v>
      </c>
      <c r="IX215" s="51">
        <v>0</v>
      </c>
      <c r="IY215" s="51">
        <v>0</v>
      </c>
      <c r="IZ215" s="199">
        <v>0</v>
      </c>
      <c r="JA215" s="199">
        <v>0</v>
      </c>
      <c r="JB215" s="199">
        <v>0</v>
      </c>
      <c r="JC215" s="199">
        <v>0</v>
      </c>
      <c r="JD215" s="199">
        <v>0</v>
      </c>
      <c r="JE215" s="196">
        <v>0</v>
      </c>
      <c r="JF215" s="196">
        <v>0</v>
      </c>
      <c r="JG215" s="196">
        <v>0</v>
      </c>
      <c r="JH215" s="196">
        <v>0</v>
      </c>
      <c r="JI215" s="196">
        <v>0</v>
      </c>
      <c r="JJ215" s="196">
        <v>0</v>
      </c>
      <c r="JK215" s="196">
        <v>0</v>
      </c>
      <c r="JL215" s="196">
        <v>0</v>
      </c>
      <c r="JM215" s="196">
        <v>0</v>
      </c>
      <c r="JN215" s="196">
        <v>0</v>
      </c>
      <c r="JO215" s="196">
        <v>0</v>
      </c>
      <c r="JP215" s="196">
        <v>0</v>
      </c>
      <c r="JQ215" s="196">
        <f>SUM(Tabelle2[[#This Row],[Jan-23B]:[Mar-23B]])</f>
        <v>0</v>
      </c>
      <c r="JR215" s="196">
        <f>SUM(Tabelle2[[#This Row],[Apr-23B]:[Jun-23B]])</f>
        <v>0</v>
      </c>
      <c r="JS215" s="196">
        <f>SUM(Tabelle2[[#This Row],[Jul-23B]:[Sep-23B]])</f>
        <v>0</v>
      </c>
      <c r="JT215" s="196">
        <f>SUM(Tabelle2[[#This Row],[Oct-23B]:[Dec-23B]])</f>
        <v>0</v>
      </c>
      <c r="JU215" s="196">
        <f>SUM(Tabelle2[[#This Row],[1Q23 B1]:[4Q23 B]])</f>
        <v>0</v>
      </c>
      <c r="JV215" s="196">
        <v>0</v>
      </c>
      <c r="JW215" s="196">
        <v>0</v>
      </c>
      <c r="JX215" s="196">
        <v>0</v>
      </c>
      <c r="JY215" s="196">
        <v>0</v>
      </c>
      <c r="JZ215" s="196">
        <v>0</v>
      </c>
      <c r="KA215" s="196">
        <v>0</v>
      </c>
      <c r="KB215" s="196">
        <v>0</v>
      </c>
      <c r="KC215" s="196">
        <v>0</v>
      </c>
      <c r="KD215" s="196">
        <v>0</v>
      </c>
      <c r="KE215" s="196">
        <v>0</v>
      </c>
      <c r="KF215" s="196" t="str">
        <f>IF(SUM(Tabelle2[[#This Row],[2018 NF]:[2028 NF]],Tabelle2[[#This Row],[2023 B]])&gt;0,"yes","no")</f>
        <v>no</v>
      </c>
      <c r="KG215" s="196">
        <f>IFERROR(INDEX(Tabelle2[[#Headers],[2005 NF]:[2034 NF]],MATCH(TRUE,INDEX(Tabelle2[[#This Row],[2005 NF]:[2034 NF]]&gt;1000,),0)),0)</f>
        <v>0</v>
      </c>
      <c r="KH215" s="196">
        <f>IFERROR(LOOKUP(2,1/(Tabelle2[[#This Row],[2005 NF]:[2035 NF]]&gt;1000),Tabelle2[[#Headers],[2005 NF]:[2035 NF]]),0)</f>
        <v>0</v>
      </c>
      <c r="KI215" s="196">
        <f>SUM(Tabelle2[[#This Row],[Jan 23 NF]:[Mar 23 NF]])</f>
        <v>0</v>
      </c>
      <c r="KJ215" s="196">
        <f>SUM(Tabelle2[[#This Row],[Jan-23B]:[Mar-23B]])</f>
        <v>0</v>
      </c>
      <c r="KK215" s="52">
        <v>0</v>
      </c>
      <c r="KL215" s="52">
        <v>0</v>
      </c>
      <c r="KM215" s="52">
        <v>0</v>
      </c>
      <c r="KN215" s="52">
        <v>0</v>
      </c>
      <c r="KO215" s="52">
        <v>0</v>
      </c>
      <c r="KP215" s="52">
        <v>0</v>
      </c>
      <c r="KQ215" s="52">
        <v>0</v>
      </c>
      <c r="KR215" s="52">
        <v>0</v>
      </c>
      <c r="KS215" s="52">
        <v>0</v>
      </c>
      <c r="KT215" s="52">
        <v>0</v>
      </c>
      <c r="KU215" s="52">
        <v>0</v>
      </c>
      <c r="KV215" s="52">
        <v>0</v>
      </c>
      <c r="KW215" s="52">
        <v>0</v>
      </c>
      <c r="KX215" s="52">
        <v>0</v>
      </c>
      <c r="KY215" s="52">
        <v>0</v>
      </c>
      <c r="KZ215" s="52">
        <v>0</v>
      </c>
      <c r="LA215" s="52" t="e">
        <f>$AV215*2.204623/#REF!*$AP215*Tabelle2[[#This Row],[May 23 NF]]</f>
        <v>#REF!</v>
      </c>
      <c r="LB215" s="52" t="e">
        <f>$AV215*2.204623/#REF!*$AP215*Tabelle2[[#This Row],[Jun 23 NF]]</f>
        <v>#REF!</v>
      </c>
      <c r="LC215" s="52" t="e">
        <f>$AV215*2.204623/#REF!*$AP215*Tabelle2[[#This Row],[Jul 23 NF]]</f>
        <v>#REF!</v>
      </c>
      <c r="LD215" s="52" t="e">
        <f>$AV215*2.204623/#REF!*$AP215*Tabelle2[[#This Row],[Aug 23 NF]]</f>
        <v>#REF!</v>
      </c>
      <c r="LE215" s="52" t="e">
        <f>$AV215*2.204623/#REF!*$AP215*Tabelle2[[#This Row],[Sep 23 NF]]</f>
        <v>#REF!</v>
      </c>
      <c r="LF215" s="52" t="e">
        <f>$AV215*2.204623/#REF!*$AP215*Tabelle2[[#This Row],[Oct 23 NF]]</f>
        <v>#REF!</v>
      </c>
      <c r="LG215" s="52" t="e">
        <f>$AV215*2.204623/#REF!*$AP215*Tabelle2[[#This Row],[Nov 23 NF]]</f>
        <v>#REF!</v>
      </c>
      <c r="LH215" s="52" t="e">
        <f>$AV215*2.204623/#REF!*$AP215*Tabelle2[[#This Row],[Dec 23 NF]]</f>
        <v>#REF!</v>
      </c>
      <c r="LI215" s="52" t="e">
        <f>$AV215*2.204623/#REF!*$AP215*Tabelle2[[#This Row],[Jan 24 NF]]</f>
        <v>#REF!</v>
      </c>
      <c r="LJ215" s="52" t="e">
        <f>$AV215*2.204623/#REF!*$AP215*Tabelle2[[#This Row],[Feb 24 NF]]</f>
        <v>#REF!</v>
      </c>
      <c r="LK215" s="52" t="e">
        <f>$AV215*2.204623/#REF!*$AP215*Tabelle2[[#This Row],[Mar 24 NF]]</f>
        <v>#REF!</v>
      </c>
      <c r="LL215" s="52" t="e">
        <f>$AV215*2.204623/#REF!*$AP215*Tabelle2[[#This Row],[Apr 24 NF]]</f>
        <v>#REF!</v>
      </c>
      <c r="LM215" s="52" t="e">
        <f>$AV215*2.204623/#REF!*$AP215*Tabelle2[[#This Row],[May 24 NF]]</f>
        <v>#REF!</v>
      </c>
      <c r="LN215" s="52" t="e">
        <f>$AV215*2.204623/#REF!*$AP215*Tabelle2[[#This Row],[Jun 24 NF]]</f>
        <v>#REF!</v>
      </c>
      <c r="LO215" s="52" t="e">
        <f>$AV215*2.204623/#REF!*$AP215*Tabelle2[[#This Row],[Jul 24 NF]]</f>
        <v>#REF!</v>
      </c>
      <c r="LP215" s="52" t="e">
        <f>$AV215*2.204623/#REF!*$AP215*Tabelle2[[#This Row],[Aug 24 NF]]</f>
        <v>#REF!</v>
      </c>
      <c r="LQ215" s="52" t="e">
        <f>$AV215*2.204623/#REF!*$AP215*Tabelle2[[#This Row],[Sep 24 NF]]</f>
        <v>#REF!</v>
      </c>
      <c r="LR215" s="52" t="e">
        <f>$AV215*2.204623/#REF!*$AP215*Tabelle2[[#This Row],[Oct 24 NF]]</f>
        <v>#REF!</v>
      </c>
      <c r="LS215" s="52" t="e">
        <f>$AV215*2.204623/#REF!*$AP215*Tabelle2[[#This Row],[Nov 24 NF]]</f>
        <v>#REF!</v>
      </c>
      <c r="LT215" s="52" t="e">
        <f>$AV215*2.204623/#REF!*$AP215*Tabelle2[[#This Row],[Dec 24 NF]]</f>
        <v>#REF!</v>
      </c>
      <c r="LU215" s="198">
        <f>SUM(Tabelle2[[#This Row],[Jan 22 EV]:[Mar 22 EV]])</f>
        <v>0</v>
      </c>
      <c r="LV215" s="198">
        <f>SUM(Tabelle2[[#This Row],[Apr 22 EV]:[Jun 22 EV]])</f>
        <v>0</v>
      </c>
      <c r="LW215" s="198">
        <f>SUM(Tabelle2[[#This Row],[Jul 22 EV]:[Sep 22 EV]])</f>
        <v>0</v>
      </c>
      <c r="LX215" s="198">
        <f>SUM(Tabelle2[[#This Row],[Oct 22 EV]:[Dec 22 EV]])</f>
        <v>0</v>
      </c>
      <c r="LY215" s="198">
        <f>SUM(Tabelle2[[#This Row],[Jan 23 EV]:[Mar 23 EV]])</f>
        <v>0</v>
      </c>
      <c r="LZ215" s="198" t="e">
        <f>SUM(Tabelle2[[#This Row],[Apr 23 EV]:[Jun 23 EV]])</f>
        <v>#REF!</v>
      </c>
      <c r="MA215" s="198" t="e">
        <f>SUM(Tabelle2[[#This Row],[Jul 23 EV]:[Sep 23 EV]])</f>
        <v>#REF!</v>
      </c>
      <c r="MB215" s="198" t="e">
        <f>SUM(Tabelle2[[#This Row],[Oct 23 EV]:[Dec 23 EV]])</f>
        <v>#REF!</v>
      </c>
      <c r="MC215" s="198" t="e">
        <f>SUM(Tabelle2[[#This Row],[Jan 24 EV]:[Mar 24 EV]])</f>
        <v>#REF!</v>
      </c>
      <c r="MD215" s="198" t="e">
        <f>SUM(Tabelle2[[#This Row],[Apr 24 EV]:[Jun 24 EV]])</f>
        <v>#REF!</v>
      </c>
      <c r="ME215" s="198" t="e">
        <f>SUM(Tabelle2[[#This Row],[Jul 24 EV]:[Sep 24 EV]])</f>
        <v>#REF!</v>
      </c>
      <c r="MF215" s="198" t="e">
        <f>SUM(Tabelle2[[#This Row],[Oct 24 EV]:[Dec 24 EV]])</f>
        <v>#REF!</v>
      </c>
      <c r="MG215" s="75"/>
      <c r="MH215" s="75"/>
      <c r="MI215" s="75"/>
      <c r="MJ215" s="75"/>
      <c r="MK215" s="74"/>
      <c r="ML215" s="74">
        <v>0</v>
      </c>
      <c r="MM215" s="74">
        <v>0</v>
      </c>
      <c r="MN215" s="74">
        <v>0</v>
      </c>
      <c r="MO215" s="75">
        <v>0</v>
      </c>
      <c r="MP215" s="98">
        <v>0</v>
      </c>
      <c r="MQ215" s="98" t="e">
        <f>$AS215*2.204623/#REF!*$AP215*HU215</f>
        <v>#REF!</v>
      </c>
      <c r="MR215" s="98" t="e">
        <f>$AT215*2.204623/#REF!*$AP215*HV215</f>
        <v>#REF!</v>
      </c>
      <c r="MS215" s="98">
        <v>0</v>
      </c>
      <c r="MT215" s="98">
        <v>0</v>
      </c>
      <c r="MU215" s="98">
        <v>0</v>
      </c>
      <c r="MV215" s="98">
        <f>SUM(Tabelle2[[#This Row],[Jan 22 EV]:[Dec 22 EV]])</f>
        <v>0</v>
      </c>
      <c r="MW215" s="98" t="e">
        <f>SUM(Tabelle2[[#This Row],[Jan 23 EV]:[Dec 23 EV]])</f>
        <v>#REF!</v>
      </c>
      <c r="MX215" s="98" t="e">
        <f>SUM(Tabelle2[[#This Row],[Jan 24 EV]:[Dec 24 EV]])</f>
        <v>#REF!</v>
      </c>
      <c r="MY215" s="98">
        <f t="shared" si="139"/>
        <v>0</v>
      </c>
      <c r="MZ215" s="98">
        <f t="shared" si="140"/>
        <v>0</v>
      </c>
      <c r="NA215" s="98">
        <f t="shared" si="141"/>
        <v>0</v>
      </c>
      <c r="NB215" s="98">
        <f t="shared" si="142"/>
        <v>0</v>
      </c>
      <c r="NC215" s="98">
        <v>0</v>
      </c>
      <c r="ND215" s="98">
        <v>0</v>
      </c>
      <c r="NE215" s="98">
        <v>0</v>
      </c>
      <c r="NF215" s="98">
        <v>0</v>
      </c>
      <c r="NG215" s="98">
        <v>0</v>
      </c>
      <c r="NH215" s="98">
        <v>0</v>
      </c>
      <c r="NI215" s="98">
        <v>0</v>
      </c>
      <c r="NJ215" s="98">
        <v>0</v>
      </c>
      <c r="NK215" s="98">
        <v>0</v>
      </c>
      <c r="NL215" s="98">
        <v>0</v>
      </c>
      <c r="NM215" s="98">
        <v>0</v>
      </c>
      <c r="NN215" s="98">
        <v>0</v>
      </c>
      <c r="NO215" s="198">
        <f t="shared" si="146"/>
        <v>0</v>
      </c>
      <c r="NP215" s="198">
        <f t="shared" si="147"/>
        <v>0</v>
      </c>
      <c r="NQ215" s="198">
        <f t="shared" si="148"/>
        <v>0</v>
      </c>
      <c r="NR215" s="198">
        <f t="shared" si="149"/>
        <v>0</v>
      </c>
      <c r="NS215" s="198">
        <f t="shared" si="150"/>
        <v>0</v>
      </c>
      <c r="NT215" s="198">
        <v>0</v>
      </c>
      <c r="NU215" s="198">
        <v>0</v>
      </c>
      <c r="NV215" s="198">
        <v>0</v>
      </c>
      <c r="NW215" s="198">
        <v>0</v>
      </c>
      <c r="NX215" s="198">
        <v>0</v>
      </c>
      <c r="NY215" s="198">
        <v>0</v>
      </c>
      <c r="NZ215" s="198">
        <v>0</v>
      </c>
      <c r="OA215" s="198">
        <v>0</v>
      </c>
      <c r="OB215" s="198">
        <v>0</v>
      </c>
      <c r="OC215" s="198">
        <v>0</v>
      </c>
      <c r="OD215" s="198">
        <v>0</v>
      </c>
      <c r="OE215" s="198">
        <v>0</v>
      </c>
      <c r="OF215" s="198">
        <f>SUM(Tabelle2[[#This Row],[Jan 23 B EV]:[Mar 23 B EV]])</f>
        <v>0</v>
      </c>
      <c r="OG215" s="198">
        <f>SUM(Tabelle2[[#This Row],[Apr 23 B EV]:[Jun 23 B EV]])</f>
        <v>0</v>
      </c>
      <c r="OH215" s="198">
        <f>SUM(Tabelle2[[#This Row],[Jul 23 B EV]:[Sep 23 B EV]])</f>
        <v>0</v>
      </c>
      <c r="OI215" s="198">
        <f>SUM(Tabelle2[[#This Row],[Oct 23 B EV]:[Dec 23 B EV]])</f>
        <v>0</v>
      </c>
      <c r="OJ215" s="198">
        <f>SUM(Tabelle2[[#This Row],[Jan 23 B EV]:[Dec 23 B EV]])</f>
        <v>0</v>
      </c>
      <c r="OK215" s="75"/>
      <c r="OL215" s="75"/>
      <c r="OM215" s="43" t="s">
        <v>959</v>
      </c>
      <c r="ON215" s="43" t="s">
        <v>219</v>
      </c>
      <c r="OO215" s="43"/>
      <c r="OP215" s="43" t="s">
        <v>976</v>
      </c>
      <c r="OQ215" s="75"/>
      <c r="OR215" s="75"/>
      <c r="OS215" s="75"/>
      <c r="OT215" s="75"/>
      <c r="OU215" s="75"/>
      <c r="OV215" s="75"/>
      <c r="OW215" s="75"/>
      <c r="OX215" s="198">
        <v>0</v>
      </c>
      <c r="OY215" s="198">
        <v>0</v>
      </c>
      <c r="OZ215" s="198">
        <v>0</v>
      </c>
      <c r="PA215" s="198">
        <v>0</v>
      </c>
      <c r="PB215" s="353">
        <v>0</v>
      </c>
      <c r="PC215" s="43" t="s">
        <v>57</v>
      </c>
      <c r="PD215" s="51" t="s">
        <v>162</v>
      </c>
      <c r="PE215" s="317" t="s">
        <v>159</v>
      </c>
      <c r="PF215" s="51" t="s">
        <v>190</v>
      </c>
      <c r="PG215" s="336">
        <v>0</v>
      </c>
      <c r="PH215" s="51">
        <v>250</v>
      </c>
      <c r="PI215" s="12">
        <v>1</v>
      </c>
      <c r="PJ215" s="12" t="s">
        <v>190</v>
      </c>
      <c r="PK215" s="12">
        <v>250</v>
      </c>
      <c r="PL215" s="12"/>
      <c r="PM215" s="317"/>
      <c r="PN215" s="51" t="s">
        <v>972</v>
      </c>
      <c r="PO215" s="51" t="s">
        <v>17</v>
      </c>
      <c r="PP215" s="200">
        <v>1514.6759560378769</v>
      </c>
      <c r="PQ215" s="56">
        <v>1458.5264388439821</v>
      </c>
      <c r="PR215" s="56">
        <v>1748.2400132301209</v>
      </c>
      <c r="PS215" s="56">
        <v>1793.170691875157</v>
      </c>
      <c r="PT215" s="200">
        <v>1579.9397350501818</v>
      </c>
      <c r="PU215" s="200">
        <v>1506.0252838259262</v>
      </c>
      <c r="PV215" s="200">
        <v>2178.5553362573096</v>
      </c>
      <c r="PW215" s="200">
        <v>2567.1720198155649</v>
      </c>
      <c r="PX215" s="200" t="e">
        <f>IF($PI215=1,SUMIF(#REF!,$PF215,#REF!),SUMIF(#REF!,$PJ215,#REF!))</f>
        <v>#REF!</v>
      </c>
      <c r="PY215" s="200" t="e">
        <f>IF($PI215=1,SUMIF(#REF!,$PF215,#REF!),SUMIF(#REF!,$PJ215,#REF!))</f>
        <v>#REF!</v>
      </c>
      <c r="PZ215" s="200" t="e">
        <f>IF($PI215=1,SUMIF(#REF!,$PF215,#REF!),SUMIF(#REF!,$PJ215,#REF!))</f>
        <v>#REF!</v>
      </c>
      <c r="QA215" s="200" t="e">
        <f>IF($PI215=1,SUMIF(#REF!,$PF215,#REF!),SUMIF(#REF!,$PJ215,#REF!))</f>
        <v>#REF!</v>
      </c>
      <c r="QB215" s="200" t="e">
        <f>IF($PI215=1,SUMIF(#REF!,$PF215,#REF!),SUMIF(#REF!,$PJ215,#REF!))</f>
        <v>#REF!</v>
      </c>
      <c r="QC215" s="200" t="e">
        <f>IF($PI215=1,SUMIF(#REF!,$PF215,#REF!),SUMIF(#REF!,$PJ215,#REF!))</f>
        <v>#REF!</v>
      </c>
      <c r="QD215" s="57">
        <f t="shared" si="143"/>
        <v>0</v>
      </c>
      <c r="QE215" s="57">
        <f t="shared" si="144"/>
        <v>4.6159344305615804</v>
      </c>
      <c r="QF215" s="57">
        <f t="shared" si="138"/>
        <v>4.7197242982316139</v>
      </c>
      <c r="QG215" s="57">
        <f t="shared" si="145"/>
        <v>4.2271607879659205</v>
      </c>
      <c r="QH215" s="57">
        <f t="shared" si="173"/>
        <v>4.0564184056378902</v>
      </c>
      <c r="QI215" s="57">
        <f t="shared" si="174"/>
        <v>5.6099628267543871</v>
      </c>
      <c r="QJ215" s="57">
        <f>IF(Tabelle2[[#This Row],[Index and Premium Usage]]=1,($AW215*(1+$AZ215))*(PW215*(1+$PG215)+$PH215)/1000,($AW215*(1+$AZ215))*(PW215*(1+$PG215)+$PK215)/1000)</f>
        <v>6.5076673657739565</v>
      </c>
      <c r="QK215" s="57" t="e">
        <f>IF($PI215=1,($AW215*(1+$AY215))*(PX215*(1+$PG215)+$PH215)/1000,($AW215*(1+$AZ215))*(PX215*(1+$PG215)+$PK215+Tabelle2[[#This Row],[Premium VW 2023]])/1000)</f>
        <v>#REF!</v>
      </c>
      <c r="QL215" s="57" t="e">
        <f t="shared" si="133"/>
        <v>#REF!</v>
      </c>
      <c r="QM215" s="57" t="e">
        <f t="shared" si="134"/>
        <v>#REF!</v>
      </c>
      <c r="QN215" s="57" t="e">
        <f t="shared" si="135"/>
        <v>#REF!</v>
      </c>
      <c r="QO215" s="57" t="e">
        <f t="shared" si="136"/>
        <v>#REF!</v>
      </c>
      <c r="QP215" s="57" t="e">
        <f t="shared" si="137"/>
        <v>#REF!</v>
      </c>
    </row>
    <row r="216" spans="1:458" ht="15" customHeight="1">
      <c r="A216" s="94" t="s">
        <v>1168</v>
      </c>
      <c r="B216" s="94" t="s">
        <v>87</v>
      </c>
      <c r="C216" s="94" t="s">
        <v>1553</v>
      </c>
      <c r="D216" s="94" t="s">
        <v>108</v>
      </c>
      <c r="E216" s="172" t="s">
        <v>304</v>
      </c>
      <c r="F216" s="94" t="s">
        <v>304</v>
      </c>
      <c r="G216" s="94" t="s">
        <v>304</v>
      </c>
      <c r="H216" s="2" t="s">
        <v>1557</v>
      </c>
      <c r="I216" s="94" t="s">
        <v>49</v>
      </c>
      <c r="J216" s="94" t="s">
        <v>33</v>
      </c>
      <c r="K216" s="94" t="s">
        <v>245</v>
      </c>
      <c r="L216" s="94" t="s">
        <v>234</v>
      </c>
      <c r="M216" s="94" t="s">
        <v>1172</v>
      </c>
      <c r="N216" s="1"/>
      <c r="O216" s="1"/>
      <c r="P216" s="17"/>
      <c r="Q216" s="94" t="s">
        <v>90</v>
      </c>
      <c r="R216" s="94"/>
      <c r="S216" s="94"/>
      <c r="T216" s="94" t="s">
        <v>1282</v>
      </c>
      <c r="U216" s="94" t="s">
        <v>38</v>
      </c>
      <c r="V216" s="94"/>
      <c r="W216" s="94"/>
      <c r="X216" s="94"/>
      <c r="Y216" s="94" t="s">
        <v>67</v>
      </c>
      <c r="Z216" s="94" t="s">
        <v>260</v>
      </c>
      <c r="AA216" s="1"/>
      <c r="AB216" s="1"/>
      <c r="AC216" s="1"/>
      <c r="AD216" s="94"/>
      <c r="AE216" s="94"/>
      <c r="AF216" s="94"/>
      <c r="AG216" s="2" t="s">
        <v>448</v>
      </c>
      <c r="AH216" s="2" t="s">
        <v>106</v>
      </c>
      <c r="AI216" s="2" t="s">
        <v>109</v>
      </c>
      <c r="AJ216" s="2" t="s">
        <v>120</v>
      </c>
      <c r="AK216" s="20"/>
      <c r="AL216" s="24"/>
      <c r="AM216" s="24"/>
      <c r="AN216" s="24"/>
      <c r="AO216" s="24"/>
      <c r="AP216" s="13">
        <v>1</v>
      </c>
      <c r="AQ216" s="33"/>
      <c r="AR216" s="37"/>
      <c r="AS216" s="37">
        <v>5.43</v>
      </c>
      <c r="AT216" s="37">
        <v>2.2000000000000002</v>
      </c>
      <c r="AU216" s="37">
        <v>2.2000000000000002</v>
      </c>
      <c r="AV216" s="37">
        <v>2.2000000000000002</v>
      </c>
      <c r="AW216" s="33">
        <v>2.2000000000000002</v>
      </c>
      <c r="AX216" s="193"/>
      <c r="AY216" s="34">
        <v>0.05</v>
      </c>
      <c r="AZ216" s="34">
        <v>0.05</v>
      </c>
      <c r="BA216" s="97">
        <v>0</v>
      </c>
      <c r="BB216" s="97">
        <v>0</v>
      </c>
      <c r="BC216" s="97">
        <v>0</v>
      </c>
      <c r="BD216" s="97">
        <v>0</v>
      </c>
      <c r="BE216" s="133">
        <v>0</v>
      </c>
      <c r="BF216" s="133">
        <v>0</v>
      </c>
      <c r="BG216" s="133">
        <v>0</v>
      </c>
      <c r="BH216" s="133">
        <v>0</v>
      </c>
      <c r="BI216" s="133">
        <v>0</v>
      </c>
      <c r="BJ216" s="133">
        <v>0</v>
      </c>
      <c r="BK216" s="133">
        <v>0</v>
      </c>
      <c r="BL216" s="133">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5">
        <f>SUM(Tabelle2[[#This Row],[Jan 22 CF]:[Mar 22 CF]])</f>
        <v>0</v>
      </c>
      <c r="CL216" s="95">
        <f>SUM(Tabelle2[[#This Row],[Apr 22 CF]:[Jun 22 CF]])</f>
        <v>0</v>
      </c>
      <c r="CM216" s="95">
        <f>SUM(Tabelle2[[#This Row],[Jul 22 CF]:[Sep 22 CF]])</f>
        <v>0</v>
      </c>
      <c r="CN216" s="95">
        <f>SUM(Tabelle2[[#This Row],[Oct 22 CF]:[Dec 22 CF]])</f>
        <v>0</v>
      </c>
      <c r="CO216" s="95">
        <f>SUM(Tabelle2[[#This Row],[Jan 23 CF]:[Mar 23 CF]])</f>
        <v>0</v>
      </c>
      <c r="CP216" s="95">
        <f>SUM(Tabelle2[[#This Row],[Apr 23 CF]:[Jun 23 CF]])</f>
        <v>0</v>
      </c>
      <c r="CQ216" s="95">
        <f>SUM(Tabelle2[[#This Row],[Jul 23 CF]:[Sep 23 CF]])</f>
        <v>0</v>
      </c>
      <c r="CR216" s="95">
        <f>SUM(Tabelle2[[#This Row],[Oct 23 CF]:[Dec 23 CF]])</f>
        <v>0</v>
      </c>
      <c r="CS216" s="95">
        <f>SUM(Tabelle2[[#This Row],[Jan 24 CF]:[Mar 24 CF]])</f>
        <v>0</v>
      </c>
      <c r="CT216" s="95">
        <f>SUM(Tabelle2[[#This Row],[Apr 24 CF]:[Jun 24 CF]])</f>
        <v>0</v>
      </c>
      <c r="CU216" s="95">
        <f>SUM(Tabelle2[[#This Row],[Jul 24 CF]:[Sep 24 CF]])</f>
        <v>0</v>
      </c>
      <c r="CV216" s="95">
        <f>SUM(Tabelle2[[#This Row],[Oct 24 CF]:[Dec 24 CF]])</f>
        <v>0</v>
      </c>
      <c r="CW216" s="98">
        <v>0</v>
      </c>
      <c r="CX216" s="275">
        <v>0</v>
      </c>
      <c r="CY216" s="98">
        <v>0</v>
      </c>
      <c r="CZ216" s="52">
        <v>0</v>
      </c>
      <c r="DA216" s="52">
        <f>SUM(Tabelle2[[#This Row],[Jan 22 CF]:[Dec 22 CF]])</f>
        <v>0</v>
      </c>
      <c r="DB216" s="98">
        <f>SUM(Tabelle2[[#This Row],[Jan 23 CF]:[Dec 23 CF]])</f>
        <v>0</v>
      </c>
      <c r="DC216" s="98">
        <f>SUM(Tabelle2[[#This Row],[Jan 24 CF]:[Dec 24 CF]])</f>
        <v>0</v>
      </c>
      <c r="DD216" s="98">
        <v>0</v>
      </c>
      <c r="DE216" s="98">
        <v>0</v>
      </c>
      <c r="DF216" s="98">
        <v>0</v>
      </c>
      <c r="DG216" s="98">
        <v>0</v>
      </c>
      <c r="DH216" s="98">
        <v>0</v>
      </c>
      <c r="DI216" s="98">
        <v>0</v>
      </c>
      <c r="DJ216" s="98">
        <v>0</v>
      </c>
      <c r="DK216" s="98">
        <v>0</v>
      </c>
      <c r="DL216" s="98">
        <v>0</v>
      </c>
      <c r="DM216" s="98">
        <v>0</v>
      </c>
      <c r="DN216" s="98"/>
      <c r="DO216" s="98"/>
      <c r="DP216" s="226">
        <v>0.95</v>
      </c>
      <c r="DQ216" s="226">
        <v>0.92500000000000004</v>
      </c>
      <c r="DR216" s="226">
        <v>0.8</v>
      </c>
      <c r="DS216" s="226">
        <v>0.85</v>
      </c>
      <c r="DT216" s="226">
        <v>0.9</v>
      </c>
      <c r="DU216" s="226">
        <v>0.9</v>
      </c>
      <c r="DV216" s="226">
        <v>0.9</v>
      </c>
      <c r="DW216" s="226">
        <v>0.9</v>
      </c>
      <c r="DX216" s="226">
        <v>0.9</v>
      </c>
      <c r="DY216" s="226">
        <v>0.9</v>
      </c>
      <c r="DZ216" s="226">
        <v>0.9</v>
      </c>
      <c r="EA216" s="226">
        <v>0.88</v>
      </c>
      <c r="EB216" s="226">
        <v>0.9</v>
      </c>
      <c r="EC216" s="226">
        <v>0.93</v>
      </c>
      <c r="ED216" s="226">
        <v>0.93</v>
      </c>
      <c r="EE216" s="226">
        <v>0.9</v>
      </c>
      <c r="EF216" s="316">
        <v>0.9</v>
      </c>
      <c r="EG216" s="316">
        <v>0.9</v>
      </c>
      <c r="EH216" s="316">
        <v>0.9</v>
      </c>
      <c r="EI216" s="226">
        <v>0.95</v>
      </c>
      <c r="EJ216" s="226">
        <v>0.95</v>
      </c>
      <c r="EK216" s="226">
        <v>0.95</v>
      </c>
      <c r="EL216" s="226">
        <v>0.97499999999999998</v>
      </c>
      <c r="EM216" s="226">
        <v>0.95</v>
      </c>
      <c r="EN216" s="226">
        <v>0.9</v>
      </c>
      <c r="EO216" s="226">
        <v>0.9</v>
      </c>
      <c r="EP216" s="226">
        <v>0.9</v>
      </c>
      <c r="EQ216" s="226">
        <v>0.9</v>
      </c>
      <c r="ER216" s="226">
        <v>0.9</v>
      </c>
      <c r="ES216" s="226">
        <v>0.9</v>
      </c>
      <c r="ET216" s="226">
        <v>0.9</v>
      </c>
      <c r="EU216" s="226">
        <v>0.9</v>
      </c>
      <c r="EV216" s="226">
        <v>0.9</v>
      </c>
      <c r="EW216" s="226">
        <v>0.9</v>
      </c>
      <c r="EX216" s="226">
        <v>0.9</v>
      </c>
      <c r="EY216" s="226">
        <v>0.9</v>
      </c>
      <c r="EZ216" s="316">
        <v>0.9</v>
      </c>
      <c r="FA216" s="226">
        <v>0.9</v>
      </c>
      <c r="FB216" s="226">
        <v>0.85</v>
      </c>
      <c r="FC216" s="226">
        <v>0.85</v>
      </c>
      <c r="FD216" s="226">
        <v>0.85</v>
      </c>
      <c r="FE216" s="226">
        <v>0.85</v>
      </c>
      <c r="FF216" s="226">
        <v>0.85</v>
      </c>
      <c r="FG216" s="226">
        <v>0.85</v>
      </c>
      <c r="FH216" s="226">
        <v>0.85</v>
      </c>
      <c r="FI216" s="226">
        <v>0.85</v>
      </c>
      <c r="FJ216" s="226">
        <v>0.85</v>
      </c>
      <c r="FK216" s="226">
        <v>0.85</v>
      </c>
      <c r="FL216" s="226">
        <v>0.85</v>
      </c>
      <c r="FM216" s="195">
        <f t="shared" si="158"/>
        <v>0</v>
      </c>
      <c r="FN216" s="195">
        <f t="shared" si="159"/>
        <v>0</v>
      </c>
      <c r="FO216" s="195">
        <f t="shared" si="160"/>
        <v>0</v>
      </c>
      <c r="FP216" s="195">
        <f t="shared" si="161"/>
        <v>0</v>
      </c>
      <c r="FQ216" s="195">
        <f t="shared" si="162"/>
        <v>0</v>
      </c>
      <c r="FR216" s="195">
        <f t="shared" si="163"/>
        <v>0</v>
      </c>
      <c r="FS216" s="195">
        <f t="shared" si="164"/>
        <v>0</v>
      </c>
      <c r="FT216" s="95">
        <f t="shared" si="165"/>
        <v>0</v>
      </c>
      <c r="FU216" s="95">
        <f t="shared" si="166"/>
        <v>0</v>
      </c>
      <c r="FV216" s="95">
        <f t="shared" si="167"/>
        <v>0</v>
      </c>
      <c r="FW216" s="95">
        <f t="shared" si="168"/>
        <v>0</v>
      </c>
      <c r="FX216" s="95">
        <f t="shared" si="169"/>
        <v>0</v>
      </c>
      <c r="FY216" s="95">
        <f t="shared" si="170"/>
        <v>0</v>
      </c>
      <c r="FZ216" s="95">
        <f t="shared" si="171"/>
        <v>0</v>
      </c>
      <c r="GA216" s="95">
        <f t="shared" si="151"/>
        <v>0</v>
      </c>
      <c r="GB216" s="95">
        <f t="shared" si="152"/>
        <v>0</v>
      </c>
      <c r="GC216" s="95">
        <f t="shared" si="153"/>
        <v>0</v>
      </c>
      <c r="GD216" s="95">
        <f t="shared" si="154"/>
        <v>0</v>
      </c>
      <c r="GE216" s="95">
        <f t="shared" si="155"/>
        <v>0</v>
      </c>
      <c r="GF216" s="95">
        <f t="shared" si="156"/>
        <v>0</v>
      </c>
      <c r="GG216" s="95">
        <f t="shared" si="157"/>
        <v>0</v>
      </c>
      <c r="GH216" s="95">
        <f t="shared" si="172"/>
        <v>0</v>
      </c>
      <c r="GI216" s="95">
        <f>BW216*Tabelle2[[#This Row],[Nov 2023 AF]]</f>
        <v>0</v>
      </c>
      <c r="GJ216" s="95">
        <f>BX216*Tabelle2[[#This Row],[Dec 2023 AF]]</f>
        <v>0</v>
      </c>
      <c r="GK216" s="95">
        <f>BY216*Tabelle2[[#This Row],[Jan 2024 AF]]</f>
        <v>0</v>
      </c>
      <c r="GL216" s="95">
        <f>BZ216*Tabelle2[[#This Row],[Feb 2024 AF]]</f>
        <v>0</v>
      </c>
      <c r="GM216" s="95">
        <f>CA216*Tabelle2[[#This Row],[Mar 2024 AF]]</f>
        <v>0</v>
      </c>
      <c r="GN216" s="95">
        <f>CB216*Tabelle2[[#This Row],[Apr 2024 AF]]</f>
        <v>0</v>
      </c>
      <c r="GO216" s="95">
        <f>CC216*Tabelle2[[#This Row],[May 2024 AF]]</f>
        <v>0</v>
      </c>
      <c r="GP216" s="95">
        <f>CD216*Tabelle2[[#This Row],[Jun 2024 AF]]</f>
        <v>0</v>
      </c>
      <c r="GQ216" s="95">
        <f>CE216*Tabelle2[[#This Row],[Jul 2024 AF]]</f>
        <v>0</v>
      </c>
      <c r="GR216" s="95">
        <f>CF216*Tabelle2[[#This Row],[Aug 2024 AF]]</f>
        <v>0</v>
      </c>
      <c r="GS216" s="95">
        <f>CG216*Tabelle2[[#This Row],[Sep 2024 AF]]</f>
        <v>0</v>
      </c>
      <c r="GT216" s="95">
        <f>CH216*Tabelle2[[#This Row],[Oct 2024 AF]]</f>
        <v>0</v>
      </c>
      <c r="GU216" s="95">
        <f>CI216*Tabelle2[[#This Row],[Nov 2024 AF]]</f>
        <v>0</v>
      </c>
      <c r="GV216" s="95">
        <f>CJ216*Tabelle2[[#This Row],[Dec 2024 AF]]</f>
        <v>0</v>
      </c>
      <c r="GW216" s="95">
        <f>SUM(Tabelle2[[#This Row],[Jan 22 NF]:[Mar 22 NF]])</f>
        <v>0</v>
      </c>
      <c r="GX216" s="95">
        <f>SUM(Tabelle2[[#This Row],[Apr 22 NF]:[Jun 22 NF]])</f>
        <v>0</v>
      </c>
      <c r="GY216" s="95">
        <f>SUM(Tabelle2[[#This Row],[Jul 22 NF]:[Sep 22 NF]])</f>
        <v>0</v>
      </c>
      <c r="GZ216" s="95">
        <f>SUM(Tabelle2[[#This Row],[Oct 22 NF]:[Dec 22 NF]])</f>
        <v>0</v>
      </c>
      <c r="HA216" s="98">
        <f>SUM(Tabelle2[[#This Row],[Jan 23 NF]:[Mar 23 NF]])</f>
        <v>0</v>
      </c>
      <c r="HB216" s="98">
        <f>SUM(Tabelle2[[#This Row],[Apr 23 NF]:[Jun 23 NF]])</f>
        <v>0</v>
      </c>
      <c r="HC216" s="98">
        <f>SUM(Tabelle2[[#This Row],[Jul 23 NF]:[Sep 23 NF]])</f>
        <v>0</v>
      </c>
      <c r="HD216" s="98">
        <f>SUM(Tabelle2[[#This Row],[Oct 23 NF]:[Dec 23 NF]])</f>
        <v>0</v>
      </c>
      <c r="HE216" s="95">
        <f>SUM(Tabelle2[[#This Row],[Jan 24 NF]:[Mar 24 NF]])</f>
        <v>0</v>
      </c>
      <c r="HF216" s="98">
        <f>SUM(Tabelle2[[#This Row],[Apr 24 NF]:[Jun 24 NF]])</f>
        <v>0</v>
      </c>
      <c r="HG216" s="98">
        <f>SUM(Tabelle2[[#This Row],[Jul 24 NF]:[Sep 24 NF]])</f>
        <v>0</v>
      </c>
      <c r="HH216" s="98">
        <f>SUM(Tabelle2[[#This Row],[Oct 24 NF]:[Dec 24 NF]])</f>
        <v>0</v>
      </c>
      <c r="HI216" s="75"/>
      <c r="HJ216" s="75"/>
      <c r="HK216" s="75"/>
      <c r="HL216" s="75"/>
      <c r="HM216" s="75"/>
      <c r="HN216" s="75"/>
      <c r="HO216" s="75"/>
      <c r="HP216" s="75"/>
      <c r="HQ216" s="75"/>
      <c r="HR216" s="75"/>
      <c r="HS216" s="75"/>
      <c r="HT216" s="75"/>
      <c r="HU216" s="75">
        <v>0</v>
      </c>
      <c r="HV216" s="98">
        <v>0</v>
      </c>
      <c r="HW216" s="98">
        <v>0</v>
      </c>
      <c r="HX216" s="98">
        <v>0</v>
      </c>
      <c r="HY216" s="98">
        <v>0</v>
      </c>
      <c r="HZ216" s="98">
        <f>SUM(Tabelle2[[#This Row],[Jan 22 NF]:[Dec 22 NF]])</f>
        <v>0</v>
      </c>
      <c r="IA216" s="98">
        <f>SUM(Tabelle2[[#This Row],[Jan 23 NF]:[Dec 23 NF]])</f>
        <v>0</v>
      </c>
      <c r="IB216" s="98">
        <f>SUM(Tabelle2[[#This Row],[Jan 24 NF]:[Dec 24 NF]])</f>
        <v>0</v>
      </c>
      <c r="IC216" s="98">
        <f>IFERROR(Tabelle2[[#This Row],[2025 CF]]*Tabelle2[[#This Row],[2025 AF]],0)</f>
        <v>0</v>
      </c>
      <c r="ID216" s="98">
        <f>IFERROR(Tabelle2[[#This Row],[2026 CF]]*Tabelle2[[#This Row],[2026 AF]],0)</f>
        <v>0</v>
      </c>
      <c r="IE216" s="98">
        <f>IFERROR(Tabelle2[[#This Row],[2027 CF]]*Tabelle2[[#This Row],[2027 AF]],0)</f>
        <v>0</v>
      </c>
      <c r="IF216" s="98">
        <f>IFERROR(Tabelle2[[#This Row],[2028 CF]]*Tabelle2[[#This Row],[2028 AF]],0)</f>
        <v>0</v>
      </c>
      <c r="IG216" s="98">
        <f>IFERROR(Tabelle2[[#This Row],[2029 CF]]*Tabelle2[[#This Row],[2029 AF]],0)</f>
        <v>0</v>
      </c>
      <c r="IH216" s="98">
        <f>IFERROR(Tabelle2[[#This Row],[2030 CF]]*Tabelle2[[#This Row],[2030 AF]],0)</f>
        <v>0</v>
      </c>
      <c r="II216" s="98">
        <f>IFERROR(Tabelle2[[#This Row],[2031 CF]]*Tabelle2[[#This Row],[2031 AF]],0)</f>
        <v>0</v>
      </c>
      <c r="IJ216" s="98">
        <f>IFERROR(Tabelle2[[#This Row],[2032 CF]]*Tabelle2[[#This Row],[2032 AF]],0)</f>
        <v>0</v>
      </c>
      <c r="IK216" s="98">
        <f>IFERROR(Tabelle2[[#This Row],[2033 CF]]*Tabelle2[[#This Row],[2033 AF]],0)</f>
        <v>0</v>
      </c>
      <c r="IL216" s="98">
        <f>IFERROR(Tabelle2[[#This Row],[2034 CF]]*Tabelle2[[#This Row],[2034 AF]],0)</f>
        <v>0</v>
      </c>
      <c r="IM216" s="98">
        <f>IFERROR(Tabelle2[[#This Row],[2035 CF]]*Tabelle2[[#This Row],[2035 AF]],0)</f>
        <v>0</v>
      </c>
      <c r="IN216" s="51">
        <v>0</v>
      </c>
      <c r="IO216" s="51">
        <v>0</v>
      </c>
      <c r="IP216" s="51">
        <v>0</v>
      </c>
      <c r="IQ216" s="51">
        <v>0</v>
      </c>
      <c r="IR216" s="51">
        <v>0</v>
      </c>
      <c r="IS216" s="51">
        <v>0</v>
      </c>
      <c r="IT216" s="51">
        <v>0</v>
      </c>
      <c r="IU216" s="51">
        <v>0</v>
      </c>
      <c r="IV216" s="51">
        <v>0</v>
      </c>
      <c r="IW216" s="51">
        <v>0</v>
      </c>
      <c r="IX216" s="51">
        <v>0</v>
      </c>
      <c r="IY216" s="51">
        <v>0</v>
      </c>
      <c r="IZ216" s="199">
        <v>0</v>
      </c>
      <c r="JA216" s="199">
        <v>0</v>
      </c>
      <c r="JB216" s="199">
        <v>0</v>
      </c>
      <c r="JC216" s="199">
        <v>0</v>
      </c>
      <c r="JD216" s="199">
        <v>0</v>
      </c>
      <c r="JE216" s="196">
        <v>0</v>
      </c>
      <c r="JF216" s="196">
        <v>0</v>
      </c>
      <c r="JG216" s="196">
        <v>0</v>
      </c>
      <c r="JH216" s="196">
        <v>0</v>
      </c>
      <c r="JI216" s="196">
        <v>0</v>
      </c>
      <c r="JJ216" s="196">
        <v>0</v>
      </c>
      <c r="JK216" s="196">
        <v>0</v>
      </c>
      <c r="JL216" s="196">
        <v>0</v>
      </c>
      <c r="JM216" s="196">
        <v>0</v>
      </c>
      <c r="JN216" s="196">
        <v>0</v>
      </c>
      <c r="JO216" s="196">
        <v>0</v>
      </c>
      <c r="JP216" s="196">
        <v>0</v>
      </c>
      <c r="JQ216" s="196">
        <f>SUM(Tabelle2[[#This Row],[Jan-23B]:[Mar-23B]])</f>
        <v>0</v>
      </c>
      <c r="JR216" s="196">
        <f>SUM(Tabelle2[[#This Row],[Apr-23B]:[Jun-23B]])</f>
        <v>0</v>
      </c>
      <c r="JS216" s="196">
        <f>SUM(Tabelle2[[#This Row],[Jul-23B]:[Sep-23B]])</f>
        <v>0</v>
      </c>
      <c r="JT216" s="196">
        <f>SUM(Tabelle2[[#This Row],[Oct-23B]:[Dec-23B]])</f>
        <v>0</v>
      </c>
      <c r="JU216" s="196">
        <f>SUM(Tabelle2[[#This Row],[1Q23 B1]:[4Q23 B]])</f>
        <v>0</v>
      </c>
      <c r="JV216" s="196">
        <v>0</v>
      </c>
      <c r="JW216" s="196">
        <v>0</v>
      </c>
      <c r="JX216" s="196">
        <v>0</v>
      </c>
      <c r="JY216" s="196">
        <v>0</v>
      </c>
      <c r="JZ216" s="196">
        <v>0</v>
      </c>
      <c r="KA216" s="196">
        <v>0</v>
      </c>
      <c r="KB216" s="196">
        <v>0</v>
      </c>
      <c r="KC216" s="196">
        <v>0</v>
      </c>
      <c r="KD216" s="196">
        <v>0</v>
      </c>
      <c r="KE216" s="196">
        <v>0</v>
      </c>
      <c r="KF216" s="196" t="str">
        <f>IF(SUM(Tabelle2[[#This Row],[2018 NF]:[2028 NF]],Tabelle2[[#This Row],[2023 B]])&gt;0,"yes","no")</f>
        <v>no</v>
      </c>
      <c r="KG216" s="196">
        <f>IFERROR(INDEX(Tabelle2[[#Headers],[2005 NF]:[2034 NF]],MATCH(TRUE,INDEX(Tabelle2[[#This Row],[2005 NF]:[2034 NF]]&gt;1000,),0)),0)</f>
        <v>0</v>
      </c>
      <c r="KH216" s="196">
        <f>IFERROR(LOOKUP(2,1/(Tabelle2[[#This Row],[2005 NF]:[2035 NF]]&gt;1000),Tabelle2[[#Headers],[2005 NF]:[2035 NF]]),0)</f>
        <v>0</v>
      </c>
      <c r="KI216" s="196">
        <f>SUM(Tabelle2[[#This Row],[Jan 23 NF]:[Mar 23 NF]])</f>
        <v>0</v>
      </c>
      <c r="KJ216" s="196">
        <f>SUM(Tabelle2[[#This Row],[Jan-23B]:[Mar-23B]])</f>
        <v>0</v>
      </c>
      <c r="KK216" s="52">
        <v>0</v>
      </c>
      <c r="KL216" s="52">
        <v>0</v>
      </c>
      <c r="KM216" s="52">
        <v>0</v>
      </c>
      <c r="KN216" s="52">
        <v>0</v>
      </c>
      <c r="KO216" s="52">
        <v>0</v>
      </c>
      <c r="KP216" s="52">
        <v>0</v>
      </c>
      <c r="KQ216" s="52">
        <v>0</v>
      </c>
      <c r="KR216" s="52">
        <v>0</v>
      </c>
      <c r="KS216" s="52">
        <v>0</v>
      </c>
      <c r="KT216" s="52">
        <v>0</v>
      </c>
      <c r="KU216" s="52">
        <v>0</v>
      </c>
      <c r="KV216" s="52">
        <v>0</v>
      </c>
      <c r="KW216" s="52">
        <v>0</v>
      </c>
      <c r="KX216" s="52">
        <v>0</v>
      </c>
      <c r="KY216" s="52">
        <v>0</v>
      </c>
      <c r="KZ216" s="52">
        <v>0</v>
      </c>
      <c r="LA216" s="52" t="e">
        <f>$AV216*2.204623/#REF!*$AP216*Tabelle2[[#This Row],[May 23 NF]]</f>
        <v>#REF!</v>
      </c>
      <c r="LB216" s="52" t="e">
        <f>$AV216*2.204623/#REF!*$AP216*Tabelle2[[#This Row],[Jun 23 NF]]</f>
        <v>#REF!</v>
      </c>
      <c r="LC216" s="52" t="e">
        <f>$AV216*2.204623/#REF!*$AP216*Tabelle2[[#This Row],[Jul 23 NF]]</f>
        <v>#REF!</v>
      </c>
      <c r="LD216" s="52" t="e">
        <f>$AV216*2.204623/#REF!*$AP216*Tabelle2[[#This Row],[Aug 23 NF]]</f>
        <v>#REF!</v>
      </c>
      <c r="LE216" s="52" t="e">
        <f>$AV216*2.204623/#REF!*$AP216*Tabelle2[[#This Row],[Sep 23 NF]]</f>
        <v>#REF!</v>
      </c>
      <c r="LF216" s="52" t="e">
        <f>$AV216*2.204623/#REF!*$AP216*Tabelle2[[#This Row],[Oct 23 NF]]</f>
        <v>#REF!</v>
      </c>
      <c r="LG216" s="52" t="e">
        <f>$AV216*2.204623/#REF!*$AP216*Tabelle2[[#This Row],[Nov 23 NF]]</f>
        <v>#REF!</v>
      </c>
      <c r="LH216" s="52" t="e">
        <f>$AV216*2.204623/#REF!*$AP216*Tabelle2[[#This Row],[Dec 23 NF]]</f>
        <v>#REF!</v>
      </c>
      <c r="LI216" s="52" t="e">
        <f>$AV216*2.204623/#REF!*$AP216*Tabelle2[[#This Row],[Jan 24 NF]]</f>
        <v>#REF!</v>
      </c>
      <c r="LJ216" s="52" t="e">
        <f>$AV216*2.204623/#REF!*$AP216*Tabelle2[[#This Row],[Feb 24 NF]]</f>
        <v>#REF!</v>
      </c>
      <c r="LK216" s="52" t="e">
        <f>$AV216*2.204623/#REF!*$AP216*Tabelle2[[#This Row],[Mar 24 NF]]</f>
        <v>#REF!</v>
      </c>
      <c r="LL216" s="52" t="e">
        <f>$AV216*2.204623/#REF!*$AP216*Tabelle2[[#This Row],[Apr 24 NF]]</f>
        <v>#REF!</v>
      </c>
      <c r="LM216" s="52" t="e">
        <f>$AV216*2.204623/#REF!*$AP216*Tabelle2[[#This Row],[May 24 NF]]</f>
        <v>#REF!</v>
      </c>
      <c r="LN216" s="52" t="e">
        <f>$AV216*2.204623/#REF!*$AP216*Tabelle2[[#This Row],[Jun 24 NF]]</f>
        <v>#REF!</v>
      </c>
      <c r="LO216" s="52" t="e">
        <f>$AV216*2.204623/#REF!*$AP216*Tabelle2[[#This Row],[Jul 24 NF]]</f>
        <v>#REF!</v>
      </c>
      <c r="LP216" s="52" t="e">
        <f>$AV216*2.204623/#REF!*$AP216*Tabelle2[[#This Row],[Aug 24 NF]]</f>
        <v>#REF!</v>
      </c>
      <c r="LQ216" s="52" t="e">
        <f>$AV216*2.204623/#REF!*$AP216*Tabelle2[[#This Row],[Sep 24 NF]]</f>
        <v>#REF!</v>
      </c>
      <c r="LR216" s="52" t="e">
        <f>$AV216*2.204623/#REF!*$AP216*Tabelle2[[#This Row],[Oct 24 NF]]</f>
        <v>#REF!</v>
      </c>
      <c r="LS216" s="52" t="e">
        <f>$AV216*2.204623/#REF!*$AP216*Tabelle2[[#This Row],[Nov 24 NF]]</f>
        <v>#REF!</v>
      </c>
      <c r="LT216" s="52" t="e">
        <f>$AV216*2.204623/#REF!*$AP216*Tabelle2[[#This Row],[Dec 24 NF]]</f>
        <v>#REF!</v>
      </c>
      <c r="LU216" s="198">
        <f>SUM(Tabelle2[[#This Row],[Jan 22 EV]:[Mar 22 EV]])</f>
        <v>0</v>
      </c>
      <c r="LV216" s="198">
        <f>SUM(Tabelle2[[#This Row],[Apr 22 EV]:[Jun 22 EV]])</f>
        <v>0</v>
      </c>
      <c r="LW216" s="198">
        <f>SUM(Tabelle2[[#This Row],[Jul 22 EV]:[Sep 22 EV]])</f>
        <v>0</v>
      </c>
      <c r="LX216" s="198">
        <f>SUM(Tabelle2[[#This Row],[Oct 22 EV]:[Dec 22 EV]])</f>
        <v>0</v>
      </c>
      <c r="LY216" s="198">
        <f>SUM(Tabelle2[[#This Row],[Jan 23 EV]:[Mar 23 EV]])</f>
        <v>0</v>
      </c>
      <c r="LZ216" s="198" t="e">
        <f>SUM(Tabelle2[[#This Row],[Apr 23 EV]:[Jun 23 EV]])</f>
        <v>#REF!</v>
      </c>
      <c r="MA216" s="198" t="e">
        <f>SUM(Tabelle2[[#This Row],[Jul 23 EV]:[Sep 23 EV]])</f>
        <v>#REF!</v>
      </c>
      <c r="MB216" s="198" t="e">
        <f>SUM(Tabelle2[[#This Row],[Oct 23 EV]:[Dec 23 EV]])</f>
        <v>#REF!</v>
      </c>
      <c r="MC216" s="198" t="e">
        <f>SUM(Tabelle2[[#This Row],[Jan 24 EV]:[Mar 24 EV]])</f>
        <v>#REF!</v>
      </c>
      <c r="MD216" s="198" t="e">
        <f>SUM(Tabelle2[[#This Row],[Apr 24 EV]:[Jun 24 EV]])</f>
        <v>#REF!</v>
      </c>
      <c r="ME216" s="198" t="e">
        <f>SUM(Tabelle2[[#This Row],[Jul 24 EV]:[Sep 24 EV]])</f>
        <v>#REF!</v>
      </c>
      <c r="MF216" s="198" t="e">
        <f>SUM(Tabelle2[[#This Row],[Oct 24 EV]:[Dec 24 EV]])</f>
        <v>#REF!</v>
      </c>
      <c r="MG216" s="75"/>
      <c r="MH216" s="75"/>
      <c r="MI216" s="75"/>
      <c r="MJ216" s="75"/>
      <c r="MK216" s="75"/>
      <c r="ML216" s="75"/>
      <c r="MM216" s="75"/>
      <c r="MN216" s="75"/>
      <c r="MO216" s="75"/>
      <c r="MP216" s="98"/>
      <c r="MQ216" s="98" t="e">
        <f>$AS216*2.204623/#REF!*$AP216*HU216</f>
        <v>#REF!</v>
      </c>
      <c r="MR216" s="98" t="e">
        <f>$AT216*2.204623/#REF!*$AP216*HV216</f>
        <v>#REF!</v>
      </c>
      <c r="MS216" s="98">
        <v>0</v>
      </c>
      <c r="MT216" s="98">
        <v>0</v>
      </c>
      <c r="MU216" s="98">
        <v>0</v>
      </c>
      <c r="MV216" s="98">
        <f>SUM(Tabelle2[[#This Row],[Jan 22 EV]:[Dec 22 EV]])</f>
        <v>0</v>
      </c>
      <c r="MW216" s="98" t="e">
        <f>SUM(Tabelle2[[#This Row],[Jan 23 EV]:[Dec 23 EV]])</f>
        <v>#REF!</v>
      </c>
      <c r="MX216" s="98" t="e">
        <f>SUM(Tabelle2[[#This Row],[Jan 24 EV]:[Dec 24 EV]])</f>
        <v>#REF!</v>
      </c>
      <c r="MY216" s="98">
        <f t="shared" si="139"/>
        <v>0</v>
      </c>
      <c r="MZ216" s="98">
        <f t="shared" si="140"/>
        <v>0</v>
      </c>
      <c r="NA216" s="98">
        <f t="shared" si="141"/>
        <v>0</v>
      </c>
      <c r="NB216" s="98">
        <f t="shared" si="142"/>
        <v>0</v>
      </c>
      <c r="NC216" s="98">
        <v>0</v>
      </c>
      <c r="ND216" s="98">
        <v>0</v>
      </c>
      <c r="NE216" s="98">
        <v>0</v>
      </c>
      <c r="NF216" s="98">
        <v>0</v>
      </c>
      <c r="NG216" s="98">
        <v>0</v>
      </c>
      <c r="NH216" s="98">
        <v>0</v>
      </c>
      <c r="NI216" s="98">
        <v>0</v>
      </c>
      <c r="NJ216" s="98">
        <v>0</v>
      </c>
      <c r="NK216" s="98">
        <v>0</v>
      </c>
      <c r="NL216" s="98">
        <v>0</v>
      </c>
      <c r="NM216" s="98">
        <v>0</v>
      </c>
      <c r="NN216" s="98">
        <v>0</v>
      </c>
      <c r="NO216" s="198">
        <f t="shared" si="146"/>
        <v>0</v>
      </c>
      <c r="NP216" s="198">
        <f t="shared" si="147"/>
        <v>0</v>
      </c>
      <c r="NQ216" s="198">
        <f t="shared" si="148"/>
        <v>0</v>
      </c>
      <c r="NR216" s="198">
        <f t="shared" si="149"/>
        <v>0</v>
      </c>
      <c r="NS216" s="198">
        <f t="shared" si="150"/>
        <v>0</v>
      </c>
      <c r="NT216" s="198">
        <v>0</v>
      </c>
      <c r="NU216" s="198">
        <v>0</v>
      </c>
      <c r="NV216" s="198">
        <v>0</v>
      </c>
      <c r="NW216" s="198">
        <v>0</v>
      </c>
      <c r="NX216" s="198">
        <v>0</v>
      </c>
      <c r="NY216" s="198">
        <v>0</v>
      </c>
      <c r="NZ216" s="198">
        <v>0</v>
      </c>
      <c r="OA216" s="198">
        <v>0</v>
      </c>
      <c r="OB216" s="198">
        <v>0</v>
      </c>
      <c r="OC216" s="198">
        <v>0</v>
      </c>
      <c r="OD216" s="198">
        <v>0</v>
      </c>
      <c r="OE216" s="198">
        <v>0</v>
      </c>
      <c r="OF216" s="198">
        <f>SUM(Tabelle2[[#This Row],[Jan 23 B EV]:[Mar 23 B EV]])</f>
        <v>0</v>
      </c>
      <c r="OG216" s="198">
        <f>SUM(Tabelle2[[#This Row],[Apr 23 B EV]:[Jun 23 B EV]])</f>
        <v>0</v>
      </c>
      <c r="OH216" s="198">
        <f>SUM(Tabelle2[[#This Row],[Jul 23 B EV]:[Sep 23 B EV]])</f>
        <v>0</v>
      </c>
      <c r="OI216" s="198">
        <f>SUM(Tabelle2[[#This Row],[Oct 23 B EV]:[Dec 23 B EV]])</f>
        <v>0</v>
      </c>
      <c r="OJ216" s="198">
        <f>SUM(Tabelle2[[#This Row],[Jan 23 B EV]:[Dec 23 B EV]])</f>
        <v>0</v>
      </c>
      <c r="OK216" s="75"/>
      <c r="OL216" s="75"/>
      <c r="OM216" s="43"/>
      <c r="ON216" s="43"/>
      <c r="OO216" s="43"/>
      <c r="OP216" s="43"/>
      <c r="OQ216" s="75"/>
      <c r="OR216" s="75"/>
      <c r="OS216" s="75"/>
      <c r="OT216" s="75"/>
      <c r="OU216" s="75"/>
      <c r="OV216" s="75"/>
      <c r="OW216" s="75"/>
      <c r="OX216" s="198">
        <v>0</v>
      </c>
      <c r="OY216" s="198">
        <v>0</v>
      </c>
      <c r="OZ216" s="198">
        <v>0</v>
      </c>
      <c r="PA216" s="198">
        <v>0</v>
      </c>
      <c r="PB216" s="353">
        <v>0</v>
      </c>
      <c r="PC216" s="43" t="s">
        <v>57</v>
      </c>
      <c r="PD216" s="51"/>
      <c r="PE216" s="317"/>
      <c r="PF216" s="51" t="s">
        <v>190</v>
      </c>
      <c r="PG216" s="336">
        <v>0</v>
      </c>
      <c r="PH216" s="51">
        <v>250</v>
      </c>
      <c r="PI216" s="12">
        <v>1</v>
      </c>
      <c r="PJ216" s="12" t="s">
        <v>190</v>
      </c>
      <c r="PK216" s="12">
        <v>250</v>
      </c>
      <c r="PL216" s="12"/>
      <c r="PM216" s="317"/>
      <c r="PN216" s="329">
        <v>0</v>
      </c>
      <c r="PO216" s="51"/>
      <c r="PP216" s="200">
        <v>1514.6759560378769</v>
      </c>
      <c r="PQ216" s="56">
        <v>1458.5264388439821</v>
      </c>
      <c r="PR216" s="56">
        <v>1748.2400132301209</v>
      </c>
      <c r="PS216" s="56">
        <v>1793.170691875157</v>
      </c>
      <c r="PT216" s="200">
        <v>1579.9397350501818</v>
      </c>
      <c r="PU216" s="200">
        <v>1506.0252838259262</v>
      </c>
      <c r="PV216" s="200">
        <v>2178.5553362573096</v>
      </c>
      <c r="PW216" s="200">
        <v>2567.1720198155649</v>
      </c>
      <c r="PX216" s="200" t="e">
        <f>IF($PI216=1,SUMIF(#REF!,$PF216,#REF!),SUMIF(#REF!,$PJ216,#REF!))</f>
        <v>#REF!</v>
      </c>
      <c r="PY216" s="200" t="e">
        <f>IF($PI216=1,SUMIF(#REF!,$PF216,#REF!),SUMIF(#REF!,$PJ216,#REF!))</f>
        <v>#REF!</v>
      </c>
      <c r="PZ216" s="200" t="e">
        <f>IF($PI216=1,SUMIF(#REF!,$PF216,#REF!),SUMIF(#REF!,$PJ216,#REF!))</f>
        <v>#REF!</v>
      </c>
      <c r="QA216" s="200" t="e">
        <f>IF($PI216=1,SUMIF(#REF!,$PF216,#REF!),SUMIF(#REF!,$PJ216,#REF!))</f>
        <v>#REF!</v>
      </c>
      <c r="QB216" s="200" t="e">
        <f>IF($PI216=1,SUMIF(#REF!,$PF216,#REF!),SUMIF(#REF!,$PJ216,#REF!))</f>
        <v>#REF!</v>
      </c>
      <c r="QC216" s="200" t="e">
        <f>IF($PI216=1,SUMIF(#REF!,$PF216,#REF!),SUMIF(#REF!,$PJ216,#REF!))</f>
        <v>#REF!</v>
      </c>
      <c r="QD216" s="57">
        <f t="shared" si="143"/>
        <v>0</v>
      </c>
      <c r="QE216" s="57">
        <f t="shared" si="144"/>
        <v>11.392965435431535</v>
      </c>
      <c r="QF216" s="57">
        <f t="shared" si="138"/>
        <v>4.7197242982316139</v>
      </c>
      <c r="QG216" s="57">
        <f t="shared" si="145"/>
        <v>4.2271607879659205</v>
      </c>
      <c r="QH216" s="57">
        <f t="shared" si="173"/>
        <v>4.0564184056378902</v>
      </c>
      <c r="QI216" s="57">
        <f t="shared" si="174"/>
        <v>5.6099628267543871</v>
      </c>
      <c r="QJ216" s="57">
        <f>IF(Tabelle2[[#This Row],[Index and Premium Usage]]=1,($AW216*(1+$AZ216))*(PW216*(1+$PG216)+$PH216)/1000,($AW216*(1+$AZ216))*(PW216*(1+$PG216)+$PK216)/1000)</f>
        <v>6.5076673657739565</v>
      </c>
      <c r="QK216" s="57" t="e">
        <f>IF($PI216=1,($AW216*(1+$AY216))*(PX216*(1+$PG216)+$PH216)/1000,($AW216*(1+$AZ216))*(PX216*(1+$PG216)+$PK216+Tabelle2[[#This Row],[Premium VW 2023]])/1000)</f>
        <v>#REF!</v>
      </c>
      <c r="QL216" s="57" t="e">
        <f t="shared" si="133"/>
        <v>#REF!</v>
      </c>
      <c r="QM216" s="57" t="e">
        <f t="shared" si="134"/>
        <v>#REF!</v>
      </c>
      <c r="QN216" s="57" t="e">
        <f t="shared" si="135"/>
        <v>#REF!</v>
      </c>
      <c r="QO216" s="57" t="e">
        <f t="shared" si="136"/>
        <v>#REF!</v>
      </c>
      <c r="QP216" s="57" t="e">
        <f t="shared" si="137"/>
        <v>#REF!</v>
      </c>
    </row>
    <row r="217" spans="1:458" ht="15" customHeight="1">
      <c r="A217" s="94" t="s">
        <v>781</v>
      </c>
      <c r="B217" s="94" t="s">
        <v>87</v>
      </c>
      <c r="C217" s="94" t="s">
        <v>1553</v>
      </c>
      <c r="D217" s="2" t="s">
        <v>108</v>
      </c>
      <c r="E217" s="173" t="s">
        <v>304</v>
      </c>
      <c r="F217" s="2" t="s">
        <v>304</v>
      </c>
      <c r="G217" s="2" t="s">
        <v>304</v>
      </c>
      <c r="H217" s="2" t="s">
        <v>1557</v>
      </c>
      <c r="I217" s="188" t="s">
        <v>308</v>
      </c>
      <c r="J217" s="94" t="s">
        <v>33</v>
      </c>
      <c r="K217" s="94" t="s">
        <v>245</v>
      </c>
      <c r="L217" s="94" t="s">
        <v>234</v>
      </c>
      <c r="M217" s="2" t="s">
        <v>361</v>
      </c>
      <c r="N217" s="2">
        <v>0</v>
      </c>
      <c r="O217" s="64"/>
      <c r="P217" s="3">
        <v>0</v>
      </c>
      <c r="Q217" s="2" t="s">
        <v>91</v>
      </c>
      <c r="R217" s="63"/>
      <c r="S217" s="63"/>
      <c r="T217" s="94" t="s">
        <v>1282</v>
      </c>
      <c r="U217" s="63" t="s">
        <v>14</v>
      </c>
      <c r="V217" s="63"/>
      <c r="W217" s="63"/>
      <c r="X217" s="94"/>
      <c r="Y217" s="2" t="s">
        <v>257</v>
      </c>
      <c r="Z217" s="2" t="s">
        <v>261</v>
      </c>
      <c r="AA217" s="2" t="s">
        <v>447</v>
      </c>
      <c r="AB217" s="2" t="s">
        <v>1229</v>
      </c>
      <c r="AC217" s="2" t="s">
        <v>1042</v>
      </c>
      <c r="AD217" s="63"/>
      <c r="AE217" s="63"/>
      <c r="AF217" s="63" t="s">
        <v>119</v>
      </c>
      <c r="AG217" s="2" t="s">
        <v>360</v>
      </c>
      <c r="AH217" s="2" t="s">
        <v>63</v>
      </c>
      <c r="AI217" s="2" t="s">
        <v>109</v>
      </c>
      <c r="AJ217" s="63" t="s">
        <v>120</v>
      </c>
      <c r="AK217" s="66"/>
      <c r="AL217" s="67"/>
      <c r="AM217" s="67"/>
      <c r="AN217" s="67"/>
      <c r="AO217" s="67"/>
      <c r="AP217" s="67">
        <v>1</v>
      </c>
      <c r="AQ217" s="129"/>
      <c r="AR217" s="37">
        <v>2.1800000000000002</v>
      </c>
      <c r="AS217" s="67">
        <v>2.1800000000000002</v>
      </c>
      <c r="AT217" s="67">
        <v>2.1800000000000002</v>
      </c>
      <c r="AU217" s="33">
        <v>2.1800000000000002</v>
      </c>
      <c r="AV217" s="33">
        <v>2.1800000000000002</v>
      </c>
      <c r="AW217" s="33">
        <v>2.1800000000000002</v>
      </c>
      <c r="AX217" s="193"/>
      <c r="AY217" s="61">
        <v>0.1</v>
      </c>
      <c r="AZ217" s="61">
        <v>0.1</v>
      </c>
      <c r="BA217" s="97">
        <v>1408</v>
      </c>
      <c r="BB217" s="97">
        <v>512</v>
      </c>
      <c r="BC217" s="97">
        <v>384</v>
      </c>
      <c r="BD217" s="97">
        <v>256</v>
      </c>
      <c r="BE217" s="133">
        <v>256</v>
      </c>
      <c r="BF217" s="133">
        <v>896</v>
      </c>
      <c r="BG217" s="133">
        <v>128</v>
      </c>
      <c r="BH217" s="133">
        <v>768</v>
      </c>
      <c r="BI217" s="133">
        <v>256</v>
      </c>
      <c r="BJ217" s="133">
        <v>0</v>
      </c>
      <c r="BK217" s="133">
        <v>0</v>
      </c>
      <c r="BL217" s="133">
        <v>0</v>
      </c>
      <c r="BM217" s="96">
        <v>256</v>
      </c>
      <c r="BN217" s="96">
        <v>1024</v>
      </c>
      <c r="BO217" s="96">
        <v>1280</v>
      </c>
      <c r="BP217" s="96">
        <v>768</v>
      </c>
      <c r="BQ217" s="96">
        <v>0</v>
      </c>
      <c r="BR217" s="96">
        <v>256</v>
      </c>
      <c r="BS217" s="96">
        <v>0</v>
      </c>
      <c r="BT217" s="96">
        <v>1024</v>
      </c>
      <c r="BU217" s="96">
        <v>1280</v>
      </c>
      <c r="BV217" s="96">
        <v>1024</v>
      </c>
      <c r="BW217" s="96">
        <v>1280</v>
      </c>
      <c r="BX217" s="96">
        <v>768</v>
      </c>
      <c r="BY217" s="96">
        <v>1408</v>
      </c>
      <c r="BZ217" s="96">
        <v>400</v>
      </c>
      <c r="CA217" s="96">
        <v>600</v>
      </c>
      <c r="CB217" s="96">
        <v>400</v>
      </c>
      <c r="CC217" s="96">
        <v>600</v>
      </c>
      <c r="CD217" s="96">
        <v>400</v>
      </c>
      <c r="CE217" s="96">
        <v>600</v>
      </c>
      <c r="CF217" s="96">
        <v>400</v>
      </c>
      <c r="CG217" s="96">
        <v>600</v>
      </c>
      <c r="CH217" s="96">
        <v>400</v>
      </c>
      <c r="CI217" s="96">
        <v>600</v>
      </c>
      <c r="CJ217" s="96">
        <v>400</v>
      </c>
      <c r="CK217" s="95">
        <f>SUM(Tabelle2[[#This Row],[Jan 22 CF]:[Mar 22 CF]])</f>
        <v>2304</v>
      </c>
      <c r="CL217" s="95">
        <f>SUM(Tabelle2[[#This Row],[Apr 22 CF]:[Jun 22 CF]])</f>
        <v>1408</v>
      </c>
      <c r="CM217" s="95">
        <f>SUM(Tabelle2[[#This Row],[Jul 22 CF]:[Sep 22 CF]])</f>
        <v>1152</v>
      </c>
      <c r="CN217" s="95">
        <f>SUM(Tabelle2[[#This Row],[Oct 22 CF]:[Dec 22 CF]])</f>
        <v>0</v>
      </c>
      <c r="CO217" s="95">
        <f>SUM(Tabelle2[[#This Row],[Jan 23 CF]:[Mar 23 CF]])</f>
        <v>2560</v>
      </c>
      <c r="CP217" s="95">
        <f>SUM(Tabelle2[[#This Row],[Apr 23 CF]:[Jun 23 CF]])</f>
        <v>1024</v>
      </c>
      <c r="CQ217" s="95">
        <f>SUM(Tabelle2[[#This Row],[Jul 23 CF]:[Sep 23 CF]])</f>
        <v>2304</v>
      </c>
      <c r="CR217" s="95">
        <f>SUM(Tabelle2[[#This Row],[Oct 23 CF]:[Dec 23 CF]])</f>
        <v>3072</v>
      </c>
      <c r="CS217" s="95">
        <f>SUM(Tabelle2[[#This Row],[Jan 24 CF]:[Mar 24 CF]])</f>
        <v>2408</v>
      </c>
      <c r="CT217" s="95">
        <f>SUM(Tabelle2[[#This Row],[Apr 24 CF]:[Jun 24 CF]])</f>
        <v>1400</v>
      </c>
      <c r="CU217" s="95">
        <f>SUM(Tabelle2[[#This Row],[Jul 24 CF]:[Sep 24 CF]])</f>
        <v>1600</v>
      </c>
      <c r="CV217" s="95">
        <f>SUM(Tabelle2[[#This Row],[Oct 24 CF]:[Dec 24 CF]])</f>
        <v>1400</v>
      </c>
      <c r="CW217" s="98">
        <v>32128</v>
      </c>
      <c r="CX217" s="275">
        <v>19072</v>
      </c>
      <c r="CY217" s="98">
        <v>14336</v>
      </c>
      <c r="CZ217" s="52">
        <v>16000</v>
      </c>
      <c r="DA217" s="52">
        <f>SUM(Tabelle2[[#This Row],[Jan 22 CF]:[Dec 22 CF]])</f>
        <v>4864</v>
      </c>
      <c r="DB217" s="98">
        <f>SUM(Tabelle2[[#This Row],[Jan 23 CF]:[Dec 23 CF]])</f>
        <v>8960</v>
      </c>
      <c r="DC217" s="98">
        <f>SUM(Tabelle2[[#This Row],[Jan 24 CF]:[Dec 24 CF]])</f>
        <v>6808</v>
      </c>
      <c r="DD217" s="98">
        <v>0</v>
      </c>
      <c r="DE217" s="98">
        <v>0</v>
      </c>
      <c r="DF217" s="98">
        <v>0</v>
      </c>
      <c r="DG217" s="98">
        <v>0</v>
      </c>
      <c r="DH217" s="98">
        <v>0</v>
      </c>
      <c r="DI217" s="98">
        <v>0</v>
      </c>
      <c r="DJ217" s="98">
        <v>0</v>
      </c>
      <c r="DK217" s="98">
        <v>0</v>
      </c>
      <c r="DL217" s="98">
        <v>0</v>
      </c>
      <c r="DM217" s="98">
        <v>0</v>
      </c>
      <c r="DN217" s="98"/>
      <c r="DO217" s="98"/>
      <c r="DP217" s="226">
        <v>0.95</v>
      </c>
      <c r="DQ217" s="226">
        <v>0.92500000000000004</v>
      </c>
      <c r="DR217" s="226">
        <v>0.8</v>
      </c>
      <c r="DS217" s="226">
        <v>0.85</v>
      </c>
      <c r="DT217" s="226">
        <v>0.9</v>
      </c>
      <c r="DU217" s="226">
        <v>0.9</v>
      </c>
      <c r="DV217" s="226">
        <v>0.9</v>
      </c>
      <c r="DW217" s="226">
        <v>0.9</v>
      </c>
      <c r="DX217" s="226">
        <v>0.9</v>
      </c>
      <c r="DY217" s="226">
        <v>0.9</v>
      </c>
      <c r="DZ217" s="226">
        <v>0.9</v>
      </c>
      <c r="EA217" s="226">
        <v>0.88</v>
      </c>
      <c r="EB217" s="226">
        <v>0.9</v>
      </c>
      <c r="EC217" s="226">
        <v>0.93</v>
      </c>
      <c r="ED217" s="226">
        <v>0.93</v>
      </c>
      <c r="EE217" s="226">
        <v>0.9</v>
      </c>
      <c r="EF217" s="316">
        <v>0.9</v>
      </c>
      <c r="EG217" s="316">
        <v>0.9</v>
      </c>
      <c r="EH217" s="316">
        <v>0.76800000000000002</v>
      </c>
      <c r="EI217" s="226">
        <v>0.95</v>
      </c>
      <c r="EJ217" s="226">
        <v>0.95</v>
      </c>
      <c r="EK217" s="226">
        <v>0.95</v>
      </c>
      <c r="EL217" s="226">
        <v>0.97499999999999998</v>
      </c>
      <c r="EM217" s="226">
        <v>0.95</v>
      </c>
      <c r="EN217" s="226">
        <v>0.9</v>
      </c>
      <c r="EO217" s="226">
        <v>0.9</v>
      </c>
      <c r="EP217" s="226">
        <v>0.9</v>
      </c>
      <c r="EQ217" s="226">
        <v>0.9</v>
      </c>
      <c r="ER217" s="226">
        <v>0.9</v>
      </c>
      <c r="ES217" s="226">
        <v>0.9</v>
      </c>
      <c r="ET217" s="226">
        <v>0.9</v>
      </c>
      <c r="EU217" s="226">
        <v>0.9</v>
      </c>
      <c r="EV217" s="226">
        <v>0.9</v>
      </c>
      <c r="EW217" s="226">
        <v>0.9</v>
      </c>
      <c r="EX217" s="226">
        <v>0.9</v>
      </c>
      <c r="EY217" s="226">
        <v>0.9</v>
      </c>
      <c r="EZ217" s="316">
        <v>0.76800000000000002</v>
      </c>
      <c r="FA217" s="226">
        <v>0.9</v>
      </c>
      <c r="FB217" s="226">
        <v>0.9</v>
      </c>
      <c r="FC217" s="226">
        <v>0.9</v>
      </c>
      <c r="FD217" s="226">
        <v>0.9</v>
      </c>
      <c r="FE217" s="226">
        <v>0.9</v>
      </c>
      <c r="FF217" s="226">
        <v>0</v>
      </c>
      <c r="FG217" s="226">
        <v>0</v>
      </c>
      <c r="FH217" s="226">
        <v>0</v>
      </c>
      <c r="FI217" s="226">
        <v>0</v>
      </c>
      <c r="FJ217" s="226">
        <v>0</v>
      </c>
      <c r="FK217" s="226">
        <v>0</v>
      </c>
      <c r="FL217" s="226">
        <v>0</v>
      </c>
      <c r="FM217" s="195">
        <f t="shared" si="158"/>
        <v>1408</v>
      </c>
      <c r="FN217" s="195">
        <f t="shared" si="159"/>
        <v>512</v>
      </c>
      <c r="FO217" s="195">
        <f t="shared" si="160"/>
        <v>384</v>
      </c>
      <c r="FP217" s="195">
        <f t="shared" si="161"/>
        <v>256</v>
      </c>
      <c r="FQ217" s="195">
        <f t="shared" si="162"/>
        <v>256</v>
      </c>
      <c r="FR217" s="195">
        <f t="shared" si="163"/>
        <v>896</v>
      </c>
      <c r="FS217" s="195">
        <f t="shared" si="164"/>
        <v>128</v>
      </c>
      <c r="FT217" s="95">
        <f t="shared" si="165"/>
        <v>768</v>
      </c>
      <c r="FU217" s="95">
        <f t="shared" si="166"/>
        <v>256</v>
      </c>
      <c r="FV217" s="95">
        <f t="shared" si="167"/>
        <v>0</v>
      </c>
      <c r="FW217" s="95">
        <f t="shared" si="168"/>
        <v>0</v>
      </c>
      <c r="FX217" s="95">
        <f t="shared" si="169"/>
        <v>0</v>
      </c>
      <c r="FY217" s="95">
        <f t="shared" si="170"/>
        <v>256</v>
      </c>
      <c r="FZ217" s="95">
        <f t="shared" si="171"/>
        <v>1024</v>
      </c>
      <c r="GA217" s="95">
        <f t="shared" si="151"/>
        <v>1280</v>
      </c>
      <c r="GB217" s="95">
        <f t="shared" si="152"/>
        <v>768</v>
      </c>
      <c r="GC217" s="95">
        <f t="shared" si="153"/>
        <v>0</v>
      </c>
      <c r="GD217" s="95">
        <f t="shared" si="154"/>
        <v>256</v>
      </c>
      <c r="GE217" s="95">
        <f t="shared" si="155"/>
        <v>0</v>
      </c>
      <c r="GF217" s="95">
        <f t="shared" si="156"/>
        <v>1024</v>
      </c>
      <c r="GG217" s="95">
        <f t="shared" si="157"/>
        <v>1280</v>
      </c>
      <c r="GH217" s="95">
        <f t="shared" si="172"/>
        <v>1024</v>
      </c>
      <c r="GI217" s="95">
        <f>BW217*Tabelle2[[#This Row],[Nov 2023 AF]]</f>
        <v>1248</v>
      </c>
      <c r="GJ217" s="95">
        <f>BX217*Tabelle2[[#This Row],[Dec 2023 AF]]</f>
        <v>729.59999999999991</v>
      </c>
      <c r="GK217" s="95">
        <f>BY217*Tabelle2[[#This Row],[Jan 2024 AF]]</f>
        <v>1267.2</v>
      </c>
      <c r="GL217" s="95">
        <f>BZ217*Tabelle2[[#This Row],[Feb 2024 AF]]</f>
        <v>360</v>
      </c>
      <c r="GM217" s="95">
        <f>CA217*Tabelle2[[#This Row],[Mar 2024 AF]]</f>
        <v>540</v>
      </c>
      <c r="GN217" s="95">
        <f>CB217*Tabelle2[[#This Row],[Apr 2024 AF]]</f>
        <v>360</v>
      </c>
      <c r="GO217" s="95">
        <f>CC217*Tabelle2[[#This Row],[May 2024 AF]]</f>
        <v>540</v>
      </c>
      <c r="GP217" s="95">
        <f>CD217*Tabelle2[[#This Row],[Jun 2024 AF]]</f>
        <v>360</v>
      </c>
      <c r="GQ217" s="95">
        <f>CE217*Tabelle2[[#This Row],[Jul 2024 AF]]</f>
        <v>540</v>
      </c>
      <c r="GR217" s="95">
        <f>CF217*Tabelle2[[#This Row],[Aug 2024 AF]]</f>
        <v>360</v>
      </c>
      <c r="GS217" s="95">
        <f>CG217*Tabelle2[[#This Row],[Sep 2024 AF]]</f>
        <v>540</v>
      </c>
      <c r="GT217" s="95">
        <f>CH217*Tabelle2[[#This Row],[Oct 2024 AF]]</f>
        <v>360</v>
      </c>
      <c r="GU217" s="95">
        <f>CI217*Tabelle2[[#This Row],[Nov 2024 AF]]</f>
        <v>540</v>
      </c>
      <c r="GV217" s="95">
        <f>CJ217*Tabelle2[[#This Row],[Dec 2024 AF]]</f>
        <v>360</v>
      </c>
      <c r="GW217" s="95">
        <f>SUM(Tabelle2[[#This Row],[Jan 22 NF]:[Mar 22 NF]])</f>
        <v>2304</v>
      </c>
      <c r="GX217" s="95">
        <f>SUM(Tabelle2[[#This Row],[Apr 22 NF]:[Jun 22 NF]])</f>
        <v>1408</v>
      </c>
      <c r="GY217" s="95">
        <f>SUM(Tabelle2[[#This Row],[Jul 22 NF]:[Sep 22 NF]])</f>
        <v>1152</v>
      </c>
      <c r="GZ217" s="95">
        <f>SUM(Tabelle2[[#This Row],[Oct 22 NF]:[Dec 22 NF]])</f>
        <v>0</v>
      </c>
      <c r="HA217" s="98">
        <f>SUM(Tabelle2[[#This Row],[Jan 23 NF]:[Mar 23 NF]])</f>
        <v>2560</v>
      </c>
      <c r="HB217" s="98">
        <f>SUM(Tabelle2[[#This Row],[Apr 23 NF]:[Jun 23 NF]])</f>
        <v>1024</v>
      </c>
      <c r="HC217" s="98">
        <f>SUM(Tabelle2[[#This Row],[Jul 23 NF]:[Sep 23 NF]])</f>
        <v>2304</v>
      </c>
      <c r="HD217" s="98">
        <f>SUM(Tabelle2[[#This Row],[Oct 23 NF]:[Dec 23 NF]])</f>
        <v>3001.6</v>
      </c>
      <c r="HE217" s="95">
        <f>SUM(Tabelle2[[#This Row],[Jan 24 NF]:[Mar 24 NF]])</f>
        <v>2167.1999999999998</v>
      </c>
      <c r="HF217" s="98">
        <f>SUM(Tabelle2[[#This Row],[Apr 24 NF]:[Jun 24 NF]])</f>
        <v>1260</v>
      </c>
      <c r="HG217" s="98">
        <f>SUM(Tabelle2[[#This Row],[Jul 24 NF]:[Sep 24 NF]])</f>
        <v>1440</v>
      </c>
      <c r="HH217" s="98">
        <f>SUM(Tabelle2[[#This Row],[Oct 24 NF]:[Dec 24 NF]])</f>
        <v>1260</v>
      </c>
      <c r="HI217" s="95">
        <v>0</v>
      </c>
      <c r="HJ217" s="95">
        <v>0</v>
      </c>
      <c r="HK217" s="95">
        <v>0</v>
      </c>
      <c r="HL217" s="95">
        <v>0</v>
      </c>
      <c r="HM217" s="95">
        <v>0</v>
      </c>
      <c r="HN217" s="95">
        <v>0</v>
      </c>
      <c r="HO217" s="95">
        <v>0</v>
      </c>
      <c r="HP217" s="95">
        <v>0</v>
      </c>
      <c r="HQ217" s="95">
        <v>0</v>
      </c>
      <c r="HR217" s="95">
        <v>0</v>
      </c>
      <c r="HS217" s="95">
        <v>0</v>
      </c>
      <c r="HT217" s="95">
        <v>8192</v>
      </c>
      <c r="HU217" s="95">
        <v>88069</v>
      </c>
      <c r="HV217" s="98">
        <v>32128</v>
      </c>
      <c r="HW217" s="98">
        <v>19072</v>
      </c>
      <c r="HX217" s="98">
        <v>14336</v>
      </c>
      <c r="HY217" s="98">
        <v>16000</v>
      </c>
      <c r="HZ217" s="98">
        <f>SUM(Tabelle2[[#This Row],[Jan 22 NF]:[Dec 22 NF]])</f>
        <v>4864</v>
      </c>
      <c r="IA217" s="98">
        <f>SUM(Tabelle2[[#This Row],[Jan 23 NF]:[Dec 23 NF]])</f>
        <v>8889.6</v>
      </c>
      <c r="IB217" s="98">
        <f>SUM(Tabelle2[[#This Row],[Jan 24 NF]:[Dec 24 NF]])</f>
        <v>6127.2</v>
      </c>
      <c r="IC217" s="98">
        <f>IFERROR(Tabelle2[[#This Row],[2025 CF]]*Tabelle2[[#This Row],[2025 AF]],0)</f>
        <v>0</v>
      </c>
      <c r="ID217" s="98">
        <f>IFERROR(Tabelle2[[#This Row],[2026 CF]]*Tabelle2[[#This Row],[2026 AF]],0)</f>
        <v>0</v>
      </c>
      <c r="IE217" s="98">
        <f>IFERROR(Tabelle2[[#This Row],[2027 CF]]*Tabelle2[[#This Row],[2027 AF]],0)</f>
        <v>0</v>
      </c>
      <c r="IF217" s="98">
        <f>IFERROR(Tabelle2[[#This Row],[2028 CF]]*Tabelle2[[#This Row],[2028 AF]],0)</f>
        <v>0</v>
      </c>
      <c r="IG217" s="98">
        <f>IFERROR(Tabelle2[[#This Row],[2029 CF]]*Tabelle2[[#This Row],[2029 AF]],0)</f>
        <v>0</v>
      </c>
      <c r="IH217" s="98">
        <f>IFERROR(Tabelle2[[#This Row],[2030 CF]]*Tabelle2[[#This Row],[2030 AF]],0)</f>
        <v>0</v>
      </c>
      <c r="II217" s="98">
        <f>IFERROR(Tabelle2[[#This Row],[2031 CF]]*Tabelle2[[#This Row],[2031 AF]],0)</f>
        <v>0</v>
      </c>
      <c r="IJ217" s="98">
        <f>IFERROR(Tabelle2[[#This Row],[2032 CF]]*Tabelle2[[#This Row],[2032 AF]],0)</f>
        <v>0</v>
      </c>
      <c r="IK217" s="98">
        <f>IFERROR(Tabelle2[[#This Row],[2033 CF]]*Tabelle2[[#This Row],[2033 AF]],0)</f>
        <v>0</v>
      </c>
      <c r="IL217" s="98">
        <f>IFERROR(Tabelle2[[#This Row],[2034 CF]]*Tabelle2[[#This Row],[2034 AF]],0)</f>
        <v>0</v>
      </c>
      <c r="IM217" s="98">
        <f>IFERROR(Tabelle2[[#This Row],[2035 CF]]*Tabelle2[[#This Row],[2035 AF]],0)</f>
        <v>0</v>
      </c>
      <c r="IN217" s="51">
        <v>223.99999999999997</v>
      </c>
      <c r="IO217" s="51">
        <v>464.93999999999994</v>
      </c>
      <c r="IP217" s="51">
        <v>797.3</v>
      </c>
      <c r="IQ217" s="51">
        <v>591.58346647819724</v>
      </c>
      <c r="IR217" s="51">
        <v>567</v>
      </c>
      <c r="IS217" s="51">
        <v>510.3</v>
      </c>
      <c r="IT217" s="51">
        <v>445.54999999999995</v>
      </c>
      <c r="IU217" s="51">
        <v>420</v>
      </c>
      <c r="IV217" s="51">
        <v>573.29999999999995</v>
      </c>
      <c r="IW217" s="51">
        <v>585.9</v>
      </c>
      <c r="IX217" s="51">
        <v>585.9</v>
      </c>
      <c r="IY217" s="51">
        <v>651</v>
      </c>
      <c r="IZ217" s="199">
        <v>1486.2399999999998</v>
      </c>
      <c r="JA217" s="199">
        <v>1668.8834664781973</v>
      </c>
      <c r="JB217" s="199">
        <v>1438.85</v>
      </c>
      <c r="JC217" s="199">
        <v>1822.8</v>
      </c>
      <c r="JD217" s="199">
        <v>6416.7734664781974</v>
      </c>
      <c r="JE217" s="196">
        <v>402.43200000000002</v>
      </c>
      <c r="JF217" s="196">
        <v>760.32</v>
      </c>
      <c r="JG217" s="196">
        <v>645.88800000000003</v>
      </c>
      <c r="JH217" s="196">
        <v>462.33600000000001</v>
      </c>
      <c r="JI217" s="196">
        <v>423.93600000000004</v>
      </c>
      <c r="JJ217" s="196">
        <v>153.6</v>
      </c>
      <c r="JK217" s="196">
        <v>760.32</v>
      </c>
      <c r="JL217" s="196">
        <v>153.6</v>
      </c>
      <c r="JM217" s="196">
        <v>462.33600000000001</v>
      </c>
      <c r="JN217" s="196">
        <v>423.93600000000004</v>
      </c>
      <c r="JO217" s="196">
        <v>423.93600000000004</v>
      </c>
      <c r="JP217" s="196">
        <v>153.6</v>
      </c>
      <c r="JQ217" s="196">
        <f>SUM(Tabelle2[[#This Row],[Jan-23B]:[Mar-23B]])</f>
        <v>1808.6399999999999</v>
      </c>
      <c r="JR217" s="196">
        <f>SUM(Tabelle2[[#This Row],[Apr-23B]:[Jun-23B]])</f>
        <v>1039.8720000000001</v>
      </c>
      <c r="JS217" s="196">
        <f>SUM(Tabelle2[[#This Row],[Jul-23B]:[Sep-23B]])</f>
        <v>1376.2560000000001</v>
      </c>
      <c r="JT217" s="196">
        <f>SUM(Tabelle2[[#This Row],[Oct-23B]:[Dec-23B]])</f>
        <v>1001.4720000000001</v>
      </c>
      <c r="JU217" s="196">
        <f>SUM(Tabelle2[[#This Row],[1Q23 B1]:[4Q23 B]])</f>
        <v>5226.24</v>
      </c>
      <c r="JV217" s="196">
        <v>0</v>
      </c>
      <c r="JW217" s="196">
        <v>0</v>
      </c>
      <c r="JX217" s="196">
        <v>0</v>
      </c>
      <c r="JY217" s="196">
        <v>0</v>
      </c>
      <c r="JZ217" s="196">
        <v>0</v>
      </c>
      <c r="KA217" s="196">
        <v>0</v>
      </c>
      <c r="KB217" s="196">
        <v>0</v>
      </c>
      <c r="KC217" s="196">
        <v>0</v>
      </c>
      <c r="KD217" s="196">
        <v>0</v>
      </c>
      <c r="KE217" s="196">
        <v>0</v>
      </c>
      <c r="KF217" s="196" t="str">
        <f>IF(SUM(Tabelle2[[#This Row],[2018 NF]:[2028 NF]],Tabelle2[[#This Row],[2023 B]])&gt;0,"yes","no")</f>
        <v>yes</v>
      </c>
      <c r="KG217" s="196" t="str">
        <f>IFERROR(INDEX(Tabelle2[[#Headers],[2005 NF]:[2034 NF]],MATCH(TRUE,INDEX(Tabelle2[[#This Row],[2005 NF]:[2034 NF]]&gt;1000,),0)),0)</f>
        <v>2016 NF</v>
      </c>
      <c r="KH217" s="196" t="str">
        <f>IFERROR(LOOKUP(2,1/(Tabelle2[[#This Row],[2005 NF]:[2035 NF]]&gt;1000),Tabelle2[[#Headers],[2005 NF]:[2035 NF]]),0)</f>
        <v>2024 NF</v>
      </c>
      <c r="KI217" s="196">
        <f>SUM(Tabelle2[[#This Row],[Jan 23 NF]:[Mar 23 NF]])</f>
        <v>2560</v>
      </c>
      <c r="KJ217" s="196">
        <f>SUM(Tabelle2[[#This Row],[Jan-23B]:[Mar-23B]])</f>
        <v>1808.6399999999999</v>
      </c>
      <c r="KK217" s="52">
        <v>225.56526737066673</v>
      </c>
      <c r="KL217" s="52">
        <v>82.023733589333361</v>
      </c>
      <c r="KM217" s="52">
        <v>61.517800192000024</v>
      </c>
      <c r="KN217" s="52">
        <v>41.01186679466668</v>
      </c>
      <c r="KO217" s="52">
        <v>41.01186679466668</v>
      </c>
      <c r="KP217" s="52">
        <v>143.54153378133338</v>
      </c>
      <c r="KQ217" s="52">
        <v>20.50593339733334</v>
      </c>
      <c r="KR217" s="52">
        <v>123.03560038400005</v>
      </c>
      <c r="KS217" s="52">
        <v>41.01186679466668</v>
      </c>
      <c r="KT217" s="52">
        <v>0</v>
      </c>
      <c r="KU217" s="52">
        <v>0</v>
      </c>
      <c r="KV217" s="52">
        <v>0</v>
      </c>
      <c r="KW217" s="52">
        <v>41.01186679466668</v>
      </c>
      <c r="KX217" s="52">
        <v>164.04746717866672</v>
      </c>
      <c r="KY217" s="52">
        <v>205.05933397333339</v>
      </c>
      <c r="KZ217" s="52">
        <v>123.03560038400005</v>
      </c>
      <c r="LA217" s="52" t="e">
        <f>$AV217*2.204623/#REF!*$AP217*Tabelle2[[#This Row],[May 23 NF]]</f>
        <v>#REF!</v>
      </c>
      <c r="LB217" s="52" t="e">
        <f>$AV217*2.204623/#REF!*$AP217*Tabelle2[[#This Row],[Jun 23 NF]]</f>
        <v>#REF!</v>
      </c>
      <c r="LC217" s="52" t="e">
        <f>$AV217*2.204623/#REF!*$AP217*Tabelle2[[#This Row],[Jul 23 NF]]</f>
        <v>#REF!</v>
      </c>
      <c r="LD217" s="52" t="e">
        <f>$AV217*2.204623/#REF!*$AP217*Tabelle2[[#This Row],[Aug 23 NF]]</f>
        <v>#REF!</v>
      </c>
      <c r="LE217" s="52" t="e">
        <f>$AV217*2.204623/#REF!*$AP217*Tabelle2[[#This Row],[Sep 23 NF]]</f>
        <v>#REF!</v>
      </c>
      <c r="LF217" s="52" t="e">
        <f>$AV217*2.204623/#REF!*$AP217*Tabelle2[[#This Row],[Oct 23 NF]]</f>
        <v>#REF!</v>
      </c>
      <c r="LG217" s="52" t="e">
        <f>$AV217*2.204623/#REF!*$AP217*Tabelle2[[#This Row],[Nov 23 NF]]</f>
        <v>#REF!</v>
      </c>
      <c r="LH217" s="52" t="e">
        <f>$AV217*2.204623/#REF!*$AP217*Tabelle2[[#This Row],[Dec 23 NF]]</f>
        <v>#REF!</v>
      </c>
      <c r="LI217" s="52" t="e">
        <f>$AV217*2.204623/#REF!*$AP217*Tabelle2[[#This Row],[Jan 24 NF]]</f>
        <v>#REF!</v>
      </c>
      <c r="LJ217" s="52" t="e">
        <f>$AV217*2.204623/#REF!*$AP217*Tabelle2[[#This Row],[Feb 24 NF]]</f>
        <v>#REF!</v>
      </c>
      <c r="LK217" s="52" t="e">
        <f>$AV217*2.204623/#REF!*$AP217*Tabelle2[[#This Row],[Mar 24 NF]]</f>
        <v>#REF!</v>
      </c>
      <c r="LL217" s="52" t="e">
        <f>$AV217*2.204623/#REF!*$AP217*Tabelle2[[#This Row],[Apr 24 NF]]</f>
        <v>#REF!</v>
      </c>
      <c r="LM217" s="52" t="e">
        <f>$AV217*2.204623/#REF!*$AP217*Tabelle2[[#This Row],[May 24 NF]]</f>
        <v>#REF!</v>
      </c>
      <c r="LN217" s="52" t="e">
        <f>$AV217*2.204623/#REF!*$AP217*Tabelle2[[#This Row],[Jun 24 NF]]</f>
        <v>#REF!</v>
      </c>
      <c r="LO217" s="52" t="e">
        <f>$AV217*2.204623/#REF!*$AP217*Tabelle2[[#This Row],[Jul 24 NF]]</f>
        <v>#REF!</v>
      </c>
      <c r="LP217" s="52" t="e">
        <f>$AV217*2.204623/#REF!*$AP217*Tabelle2[[#This Row],[Aug 24 NF]]</f>
        <v>#REF!</v>
      </c>
      <c r="LQ217" s="52" t="e">
        <f>$AV217*2.204623/#REF!*$AP217*Tabelle2[[#This Row],[Sep 24 NF]]</f>
        <v>#REF!</v>
      </c>
      <c r="LR217" s="52" t="e">
        <f>$AV217*2.204623/#REF!*$AP217*Tabelle2[[#This Row],[Oct 24 NF]]</f>
        <v>#REF!</v>
      </c>
      <c r="LS217" s="52" t="e">
        <f>$AV217*2.204623/#REF!*$AP217*Tabelle2[[#This Row],[Nov 24 NF]]</f>
        <v>#REF!</v>
      </c>
      <c r="LT217" s="52" t="e">
        <f>$AV217*2.204623/#REF!*$AP217*Tabelle2[[#This Row],[Dec 24 NF]]</f>
        <v>#REF!</v>
      </c>
      <c r="LU217" s="198">
        <f>SUM(Tabelle2[[#This Row],[Jan 22 EV]:[Mar 22 EV]])</f>
        <v>369.10680115200012</v>
      </c>
      <c r="LV217" s="198">
        <f>SUM(Tabelle2[[#This Row],[Apr 22 EV]:[Jun 22 EV]])</f>
        <v>225.56526737066673</v>
      </c>
      <c r="LW217" s="198">
        <f>SUM(Tabelle2[[#This Row],[Jul 22 EV]:[Sep 22 EV]])</f>
        <v>184.55340057600006</v>
      </c>
      <c r="LX217" s="198">
        <f>SUM(Tabelle2[[#This Row],[Oct 22 EV]:[Dec 22 EV]])</f>
        <v>0</v>
      </c>
      <c r="LY217" s="198">
        <f>SUM(Tabelle2[[#This Row],[Jan 23 EV]:[Mar 23 EV]])</f>
        <v>410.11866794666679</v>
      </c>
      <c r="LZ217" s="198" t="e">
        <f>SUM(Tabelle2[[#This Row],[Apr 23 EV]:[Jun 23 EV]])</f>
        <v>#REF!</v>
      </c>
      <c r="MA217" s="198" t="e">
        <f>SUM(Tabelle2[[#This Row],[Jul 23 EV]:[Sep 23 EV]])</f>
        <v>#REF!</v>
      </c>
      <c r="MB217" s="198" t="e">
        <f>SUM(Tabelle2[[#This Row],[Oct 23 EV]:[Dec 23 EV]])</f>
        <v>#REF!</v>
      </c>
      <c r="MC217" s="198" t="e">
        <f>SUM(Tabelle2[[#This Row],[Jan 24 EV]:[Mar 24 EV]])</f>
        <v>#REF!</v>
      </c>
      <c r="MD217" s="198" t="e">
        <f>SUM(Tabelle2[[#This Row],[Apr 24 EV]:[Jun 24 EV]])</f>
        <v>#REF!</v>
      </c>
      <c r="ME217" s="198" t="e">
        <f>SUM(Tabelle2[[#This Row],[Jul 24 EV]:[Sep 24 EV]])</f>
        <v>#REF!</v>
      </c>
      <c r="MF217" s="198" t="e">
        <f>SUM(Tabelle2[[#This Row],[Oct 24 EV]:[Dec 24 EV]])</f>
        <v>#REF!</v>
      </c>
      <c r="MG217" s="68">
        <v>0</v>
      </c>
      <c r="MH217" s="68">
        <v>0</v>
      </c>
      <c r="MI217" s="68">
        <v>0</v>
      </c>
      <c r="MJ217" s="68">
        <v>0</v>
      </c>
      <c r="MK217" s="68">
        <v>0</v>
      </c>
      <c r="ML217" s="68">
        <v>0</v>
      </c>
      <c r="MM217" s="68">
        <v>0</v>
      </c>
      <c r="MN217" s="68">
        <v>0</v>
      </c>
      <c r="MO217" s="68">
        <v>0</v>
      </c>
      <c r="MP217" s="98">
        <v>1312.3797374293338</v>
      </c>
      <c r="MQ217" s="98" t="e">
        <f>$AS217*2.204623/#REF!*$AP217*HU217</f>
        <v>#REF!</v>
      </c>
      <c r="MR217" s="98" t="e">
        <f>$AT217*2.204623/#REF!*$AP217*HV217</f>
        <v>#REF!</v>
      </c>
      <c r="MS217" s="98">
        <v>3055.384076202668</v>
      </c>
      <c r="MT217" s="98">
        <v>2296.6645405013346</v>
      </c>
      <c r="MU217" s="98">
        <v>2563.2416746666677</v>
      </c>
      <c r="MV217" s="98">
        <f>SUM(Tabelle2[[#This Row],[Jan 22 EV]:[Dec 22 EV]])</f>
        <v>779.22546909866708</v>
      </c>
      <c r="MW217" s="98" t="e">
        <f>SUM(Tabelle2[[#This Row],[Jan 23 EV]:[Dec 23 EV]])</f>
        <v>#REF!</v>
      </c>
      <c r="MX217" s="98" t="e">
        <f>SUM(Tabelle2[[#This Row],[Jan 24 EV]:[Dec 24 EV]])</f>
        <v>#REF!</v>
      </c>
      <c r="MY217" s="98">
        <f t="shared" si="139"/>
        <v>0</v>
      </c>
      <c r="MZ217" s="98">
        <f t="shared" si="140"/>
        <v>0</v>
      </c>
      <c r="NA217" s="98">
        <f t="shared" si="141"/>
        <v>0</v>
      </c>
      <c r="NB217" s="98">
        <f t="shared" si="142"/>
        <v>0</v>
      </c>
      <c r="NC217" s="52">
        <v>35.885383445333339</v>
      </c>
      <c r="ND217" s="52">
        <v>74.484599013720015</v>
      </c>
      <c r="NE217" s="52">
        <v>127.72953670073336</v>
      </c>
      <c r="NF217" s="52">
        <v>94.773212207542912</v>
      </c>
      <c r="NG217" s="52">
        <v>90.834876846000029</v>
      </c>
      <c r="NH217" s="52">
        <v>81.751389161400027</v>
      </c>
      <c r="NI217" s="52">
        <v>71.378270509233346</v>
      </c>
      <c r="NJ217" s="52">
        <v>67.285093960000026</v>
      </c>
      <c r="NK217" s="52">
        <v>91.84415325540003</v>
      </c>
      <c r="NL217" s="52">
        <v>93.862706074200034</v>
      </c>
      <c r="NM217" s="52">
        <v>93.862706074200034</v>
      </c>
      <c r="NN217" s="52">
        <v>104.29189563800003</v>
      </c>
      <c r="NO217" s="198">
        <f t="shared" si="146"/>
        <v>238.09951915978672</v>
      </c>
      <c r="NP217" s="198">
        <f t="shared" si="147"/>
        <v>267.35947821494295</v>
      </c>
      <c r="NQ217" s="198">
        <f t="shared" si="148"/>
        <v>230.50751772463343</v>
      </c>
      <c r="NR217" s="198">
        <f t="shared" si="149"/>
        <v>292.01730778640012</v>
      </c>
      <c r="NS217" s="198">
        <f t="shared" si="150"/>
        <v>1027.9838228857629</v>
      </c>
      <c r="NT217" s="198">
        <v>64.470654601216012</v>
      </c>
      <c r="NU217" s="198">
        <v>121.80524438016002</v>
      </c>
      <c r="NV217" s="198">
        <v>103.47293992294404</v>
      </c>
      <c r="NW217" s="198">
        <v>74.067431431168018</v>
      </c>
      <c r="NX217" s="198">
        <v>67.915651411968014</v>
      </c>
      <c r="NY217" s="198">
        <v>24.607120076800005</v>
      </c>
      <c r="NZ217" s="198">
        <v>121.80524438016002</v>
      </c>
      <c r="OA217" s="198">
        <v>24.607120076800005</v>
      </c>
      <c r="OB217" s="198">
        <v>74.067431431168018</v>
      </c>
      <c r="OC217" s="198">
        <v>67.915651411968014</v>
      </c>
      <c r="OD217" s="198">
        <v>67.915651411968014</v>
      </c>
      <c r="OE217" s="198">
        <v>24.607120076800005</v>
      </c>
      <c r="OF217" s="198">
        <f>SUM(Tabelle2[[#This Row],[Jan 23 B EV]:[Mar 23 B EV]])</f>
        <v>289.74883890432005</v>
      </c>
      <c r="OG217" s="198">
        <f>SUM(Tabelle2[[#This Row],[Apr 23 B EV]:[Jun 23 B EV]])</f>
        <v>166.59020291993605</v>
      </c>
      <c r="OH217" s="198">
        <f>SUM(Tabelle2[[#This Row],[Jul 23 B EV]:[Sep 23 B EV]])</f>
        <v>220.47979588812805</v>
      </c>
      <c r="OI217" s="198">
        <f>SUM(Tabelle2[[#This Row],[Oct 23 B EV]:[Dec 23 B EV]])</f>
        <v>160.43842290073604</v>
      </c>
      <c r="OJ217" s="198">
        <f>SUM(Tabelle2[[#This Row],[Jan 23 B EV]:[Dec 23 B EV]])</f>
        <v>837.25726061312037</v>
      </c>
      <c r="OK217" s="68"/>
      <c r="OL217" s="68"/>
      <c r="OM217" s="43" t="s">
        <v>959</v>
      </c>
      <c r="ON217" s="43" t="s">
        <v>219</v>
      </c>
      <c r="OO217" s="43">
        <v>0</v>
      </c>
      <c r="OP217" s="43" t="s">
        <v>976</v>
      </c>
      <c r="OQ217" s="68"/>
      <c r="OR217" s="68"/>
      <c r="OS217" s="68"/>
      <c r="OT217" s="68"/>
      <c r="OU217" s="68"/>
      <c r="OV217" s="68"/>
      <c r="OW217" s="68"/>
      <c r="OX217" s="198" t="s">
        <v>1229</v>
      </c>
      <c r="OY217" s="198" t="s">
        <v>1229</v>
      </c>
      <c r="OZ217" s="198" t="s">
        <v>1229</v>
      </c>
      <c r="PA217" s="198" t="s">
        <v>1229</v>
      </c>
      <c r="PB217" s="353" t="s">
        <v>1229</v>
      </c>
      <c r="PC217" s="130" t="s">
        <v>57</v>
      </c>
      <c r="PD217" s="53" t="s">
        <v>100</v>
      </c>
      <c r="PE217" s="53" t="s">
        <v>159</v>
      </c>
      <c r="PF217" s="53" t="s">
        <v>191</v>
      </c>
      <c r="PG217" s="53">
        <v>0.08</v>
      </c>
      <c r="PH217" s="53">
        <v>40</v>
      </c>
      <c r="PI217" s="53">
        <v>1</v>
      </c>
      <c r="PJ217" s="53" t="s">
        <v>191</v>
      </c>
      <c r="PK217" s="53">
        <v>40</v>
      </c>
      <c r="PL217" s="53">
        <v>0</v>
      </c>
      <c r="PM217" s="334"/>
      <c r="PN217" s="53" t="s">
        <v>972</v>
      </c>
      <c r="PO217" s="53" t="s">
        <v>17</v>
      </c>
      <c r="PP217" s="200">
        <v>1897.4924120060696</v>
      </c>
      <c r="PQ217" s="56">
        <v>1615.7497990965437</v>
      </c>
      <c r="PR217" s="56">
        <v>1766.1458333333333</v>
      </c>
      <c r="PS217" s="56">
        <v>1714.5520833333333</v>
      </c>
      <c r="PT217" s="200">
        <v>1398.2708333333333</v>
      </c>
      <c r="PU217" s="200">
        <v>1423.8541666666667</v>
      </c>
      <c r="PV217" s="200">
        <v>2111.5208333333335</v>
      </c>
      <c r="PW217" s="200">
        <v>2435.75</v>
      </c>
      <c r="PX217" s="200" t="e">
        <f>IF($PI217=1,SUMIF(#REF!,$PF217,#REF!),SUMIF(#REF!,$PJ217,#REF!))</f>
        <v>#REF!</v>
      </c>
      <c r="PY217" s="200" t="e">
        <f>IF($PI217=1,SUMIF(#REF!,$PF217,#REF!),SUMIF(#REF!,$PJ217,#REF!))</f>
        <v>#REF!</v>
      </c>
      <c r="PZ217" s="200" t="e">
        <f>IF($PI217=1,SUMIF(#REF!,$PF217,#REF!),SUMIF(#REF!,$PJ217,#REF!))</f>
        <v>#REF!</v>
      </c>
      <c r="QA217" s="200" t="e">
        <f>IF($PI217=1,SUMIF(#REF!,$PF217,#REF!),SUMIF(#REF!,$PJ217,#REF!))</f>
        <v>#REF!</v>
      </c>
      <c r="QB217" s="200" t="e">
        <f>IF($PI217=1,SUMIF(#REF!,$PF217,#REF!),SUMIF(#REF!,$PJ217,#REF!))</f>
        <v>#REF!</v>
      </c>
      <c r="QC217" s="200" t="e">
        <f>IF($PI217=1,SUMIF(#REF!,$PF217,#REF!),SUMIF(#REF!,$PJ217,#REF!))</f>
        <v>#REF!</v>
      </c>
      <c r="QD217" s="57">
        <f t="shared" si="143"/>
        <v>4.2804534596921942</v>
      </c>
      <c r="QE217" s="57">
        <f t="shared" si="144"/>
        <v>4.6699551250000013</v>
      </c>
      <c r="QF217" s="57">
        <f t="shared" si="138"/>
        <v>4.536335567500001</v>
      </c>
      <c r="QG217" s="57">
        <f t="shared" si="145"/>
        <v>3.7172177350000006</v>
      </c>
      <c r="QH217" s="57">
        <f t="shared" si="173"/>
        <v>3.7834744750000016</v>
      </c>
      <c r="QI217" s="57">
        <f t="shared" si="174"/>
        <v>5.5644211150000018</v>
      </c>
      <c r="QJ217" s="57">
        <f>IF(Tabelle2[[#This Row],[Index and Premium Usage]]=1,($AW217*(1+$AZ217))*(PW217*(1+$PG217)+$PH217)/1000,($AW217*(1+$AZ217))*(PW217*(1+$PG217)+$PK217)/1000)</f>
        <v>6.4041227800000016</v>
      </c>
      <c r="QK217" s="57" t="e">
        <f>IF($PI217=1,($AW217*(1+$AY217))*(PX217*(1+$PG217)+$PH217)/1000,($AW217*(1+$AZ217))*(PX217*(1+$PG217)+$PK217+Tabelle2[[#This Row],[Premium VW 2023]])/1000)</f>
        <v>#REF!</v>
      </c>
      <c r="QL217" s="57" t="e">
        <f t="shared" si="133"/>
        <v>#REF!</v>
      </c>
      <c r="QM217" s="57" t="e">
        <f t="shared" si="134"/>
        <v>#REF!</v>
      </c>
      <c r="QN217" s="57" t="e">
        <f t="shared" si="135"/>
        <v>#REF!</v>
      </c>
      <c r="QO217" s="57" t="e">
        <f t="shared" si="136"/>
        <v>#REF!</v>
      </c>
      <c r="QP217" s="57" t="e">
        <f t="shared" si="137"/>
        <v>#REF!</v>
      </c>
    </row>
    <row r="218" spans="1:458" ht="15" customHeight="1">
      <c r="A218" s="94" t="s">
        <v>923</v>
      </c>
      <c r="B218" s="94" t="s">
        <v>87</v>
      </c>
      <c r="C218" s="94" t="s">
        <v>1553</v>
      </c>
      <c r="D218" s="2" t="s">
        <v>108</v>
      </c>
      <c r="E218" s="173" t="s">
        <v>304</v>
      </c>
      <c r="F218" s="2" t="s">
        <v>304</v>
      </c>
      <c r="G218" s="2" t="s">
        <v>304</v>
      </c>
      <c r="H218" s="2" t="s">
        <v>1557</v>
      </c>
      <c r="I218" s="188" t="s">
        <v>308</v>
      </c>
      <c r="J218" s="94" t="s">
        <v>33</v>
      </c>
      <c r="K218" s="94" t="s">
        <v>245</v>
      </c>
      <c r="L218" s="94" t="s">
        <v>234</v>
      </c>
      <c r="M218" s="2" t="s">
        <v>449</v>
      </c>
      <c r="N218" s="64"/>
      <c r="O218" s="64"/>
      <c r="P218" s="65"/>
      <c r="Q218" s="2"/>
      <c r="R218" s="63"/>
      <c r="S218" s="63"/>
      <c r="T218" s="94" t="s">
        <v>1282</v>
      </c>
      <c r="U218" s="63" t="s">
        <v>14</v>
      </c>
      <c r="V218" s="63"/>
      <c r="W218" s="63"/>
      <c r="X218" s="94"/>
      <c r="Y218" s="63" t="s">
        <v>235</v>
      </c>
      <c r="Z218" s="94" t="s">
        <v>261</v>
      </c>
      <c r="AA218" s="69" t="s">
        <v>450</v>
      </c>
      <c r="AB218" s="64"/>
      <c r="AC218" s="64"/>
      <c r="AD218" s="63"/>
      <c r="AE218" s="63"/>
      <c r="AF218" s="63" t="s">
        <v>122</v>
      </c>
      <c r="AG218" s="2" t="s">
        <v>448</v>
      </c>
      <c r="AH218" s="2" t="s">
        <v>106</v>
      </c>
      <c r="AI218" s="2" t="s">
        <v>109</v>
      </c>
      <c r="AJ218" s="63" t="s">
        <v>120</v>
      </c>
      <c r="AK218" s="66"/>
      <c r="AL218" s="67"/>
      <c r="AM218" s="67"/>
      <c r="AN218" s="67"/>
      <c r="AO218" s="67"/>
      <c r="AP218" s="67">
        <v>1</v>
      </c>
      <c r="AQ218" s="33"/>
      <c r="AR218" s="37">
        <v>0</v>
      </c>
      <c r="AS218" s="67">
        <v>0</v>
      </c>
      <c r="AT218" s="67">
        <v>0</v>
      </c>
      <c r="AU218" s="67">
        <v>0</v>
      </c>
      <c r="AV218" s="67">
        <v>0</v>
      </c>
      <c r="AW218" s="33">
        <v>0</v>
      </c>
      <c r="AX218" s="193"/>
      <c r="AY218" s="36">
        <v>0.1</v>
      </c>
      <c r="AZ218" s="36">
        <v>0.1</v>
      </c>
      <c r="BA218" s="97">
        <v>0</v>
      </c>
      <c r="BB218" s="97">
        <v>0</v>
      </c>
      <c r="BC218" s="97">
        <v>0</v>
      </c>
      <c r="BD218" s="97">
        <v>0</v>
      </c>
      <c r="BE218" s="133">
        <v>0</v>
      </c>
      <c r="BF218" s="133">
        <v>0</v>
      </c>
      <c r="BG218" s="133">
        <v>0</v>
      </c>
      <c r="BH218" s="133">
        <v>0</v>
      </c>
      <c r="BI218" s="133">
        <v>0</v>
      </c>
      <c r="BJ218" s="133">
        <v>0</v>
      </c>
      <c r="BK218" s="133">
        <v>0</v>
      </c>
      <c r="BL218" s="133">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5">
        <f>SUM(Tabelle2[[#This Row],[Jan 22 CF]:[Mar 22 CF]])</f>
        <v>0</v>
      </c>
      <c r="CL218" s="95">
        <f>SUM(Tabelle2[[#This Row],[Apr 22 CF]:[Jun 22 CF]])</f>
        <v>0</v>
      </c>
      <c r="CM218" s="95">
        <f>SUM(Tabelle2[[#This Row],[Jul 22 CF]:[Sep 22 CF]])</f>
        <v>0</v>
      </c>
      <c r="CN218" s="95">
        <f>SUM(Tabelle2[[#This Row],[Oct 22 CF]:[Dec 22 CF]])</f>
        <v>0</v>
      </c>
      <c r="CO218" s="95">
        <f>SUM(Tabelle2[[#This Row],[Jan 23 CF]:[Mar 23 CF]])</f>
        <v>0</v>
      </c>
      <c r="CP218" s="95">
        <f>SUM(Tabelle2[[#This Row],[Apr 23 CF]:[Jun 23 CF]])</f>
        <v>0</v>
      </c>
      <c r="CQ218" s="95">
        <f>SUM(Tabelle2[[#This Row],[Jul 23 CF]:[Sep 23 CF]])</f>
        <v>0</v>
      </c>
      <c r="CR218" s="95">
        <f>SUM(Tabelle2[[#This Row],[Oct 23 CF]:[Dec 23 CF]])</f>
        <v>0</v>
      </c>
      <c r="CS218" s="95">
        <f>SUM(Tabelle2[[#This Row],[Jan 24 CF]:[Mar 24 CF]])</f>
        <v>0</v>
      </c>
      <c r="CT218" s="95">
        <f>SUM(Tabelle2[[#This Row],[Apr 24 CF]:[Jun 24 CF]])</f>
        <v>0</v>
      </c>
      <c r="CU218" s="95">
        <f>SUM(Tabelle2[[#This Row],[Jul 24 CF]:[Sep 24 CF]])</f>
        <v>0</v>
      </c>
      <c r="CV218" s="95">
        <f>SUM(Tabelle2[[#This Row],[Oct 24 CF]:[Dec 24 CF]])</f>
        <v>0</v>
      </c>
      <c r="CW218" s="98">
        <v>0</v>
      </c>
      <c r="CX218" s="275">
        <v>0</v>
      </c>
      <c r="CY218" s="98">
        <v>0</v>
      </c>
      <c r="CZ218" s="52">
        <v>0</v>
      </c>
      <c r="DA218" s="52">
        <f>SUM(Tabelle2[[#This Row],[Jan 22 CF]:[Dec 22 CF]])</f>
        <v>0</v>
      </c>
      <c r="DB218" s="98">
        <f>SUM(Tabelle2[[#This Row],[Jan 23 CF]:[Dec 23 CF]])</f>
        <v>0</v>
      </c>
      <c r="DC218" s="98">
        <f>SUM(Tabelle2[[#This Row],[Jan 24 CF]:[Dec 24 CF]])</f>
        <v>0</v>
      </c>
      <c r="DD218" s="98">
        <v>0</v>
      </c>
      <c r="DE218" s="98">
        <v>0</v>
      </c>
      <c r="DF218" s="98">
        <v>0</v>
      </c>
      <c r="DG218" s="98">
        <v>0</v>
      </c>
      <c r="DH218" s="98">
        <v>0</v>
      </c>
      <c r="DI218" s="98">
        <v>0</v>
      </c>
      <c r="DJ218" s="98">
        <v>0</v>
      </c>
      <c r="DK218" s="98">
        <v>0</v>
      </c>
      <c r="DL218" s="98">
        <v>0</v>
      </c>
      <c r="DM218" s="98">
        <v>0</v>
      </c>
      <c r="DN218" s="95"/>
      <c r="DO218" s="95"/>
      <c r="DP218" s="226">
        <v>0.95</v>
      </c>
      <c r="DQ218" s="226">
        <v>0.92500000000000004</v>
      </c>
      <c r="DR218" s="226">
        <v>0.8</v>
      </c>
      <c r="DS218" s="226">
        <v>0.85</v>
      </c>
      <c r="DT218" s="226">
        <v>0.9</v>
      </c>
      <c r="DU218" s="226">
        <v>0.9</v>
      </c>
      <c r="DV218" s="226">
        <v>0.9</v>
      </c>
      <c r="DW218" s="226">
        <v>0.9</v>
      </c>
      <c r="DX218" s="226">
        <v>0.9</v>
      </c>
      <c r="DY218" s="226">
        <v>0.9</v>
      </c>
      <c r="DZ218" s="226">
        <v>0.9</v>
      </c>
      <c r="EA218" s="226">
        <v>0.88</v>
      </c>
      <c r="EB218" s="226">
        <v>0.9</v>
      </c>
      <c r="EC218" s="226">
        <v>0.93</v>
      </c>
      <c r="ED218" s="226">
        <v>0.93</v>
      </c>
      <c r="EE218" s="226">
        <v>0.9</v>
      </c>
      <c r="EF218" s="316">
        <v>0.9</v>
      </c>
      <c r="EG218" s="316">
        <v>0.9</v>
      </c>
      <c r="EH218" s="316">
        <v>0.9</v>
      </c>
      <c r="EI218" s="226">
        <v>0.95</v>
      </c>
      <c r="EJ218" s="226">
        <v>0.95</v>
      </c>
      <c r="EK218" s="226">
        <v>0.95</v>
      </c>
      <c r="EL218" s="226">
        <v>0.97499999999999998</v>
      </c>
      <c r="EM218" s="226">
        <v>0.95</v>
      </c>
      <c r="EN218" s="226">
        <v>0.9</v>
      </c>
      <c r="EO218" s="226">
        <v>0.9</v>
      </c>
      <c r="EP218" s="226">
        <v>0.9</v>
      </c>
      <c r="EQ218" s="226">
        <v>0.9</v>
      </c>
      <c r="ER218" s="226">
        <v>0.9</v>
      </c>
      <c r="ES218" s="226">
        <v>0.9</v>
      </c>
      <c r="ET218" s="226">
        <v>0.9</v>
      </c>
      <c r="EU218" s="226">
        <v>0.9</v>
      </c>
      <c r="EV218" s="226">
        <v>0.9</v>
      </c>
      <c r="EW218" s="226">
        <v>0.9</v>
      </c>
      <c r="EX218" s="226">
        <v>0.9</v>
      </c>
      <c r="EY218" s="226">
        <v>0.9</v>
      </c>
      <c r="EZ218" s="316">
        <v>0.9</v>
      </c>
      <c r="FA218" s="226">
        <v>0.9</v>
      </c>
      <c r="FB218" s="226">
        <v>0.85</v>
      </c>
      <c r="FC218" s="226">
        <v>0.85</v>
      </c>
      <c r="FD218" s="226">
        <v>0.85</v>
      </c>
      <c r="FE218" s="226">
        <v>0.85</v>
      </c>
      <c r="FF218" s="226">
        <v>0.85</v>
      </c>
      <c r="FG218" s="226">
        <v>0.85</v>
      </c>
      <c r="FH218" s="226">
        <v>0.85</v>
      </c>
      <c r="FI218" s="226">
        <v>0.85</v>
      </c>
      <c r="FJ218" s="226">
        <v>0.85</v>
      </c>
      <c r="FK218" s="226">
        <v>0.85</v>
      </c>
      <c r="FL218" s="226">
        <v>0.85</v>
      </c>
      <c r="FM218" s="195">
        <f t="shared" si="158"/>
        <v>0</v>
      </c>
      <c r="FN218" s="195">
        <f t="shared" si="159"/>
        <v>0</v>
      </c>
      <c r="FO218" s="195">
        <f t="shared" si="160"/>
        <v>0</v>
      </c>
      <c r="FP218" s="195">
        <f t="shared" si="161"/>
        <v>0</v>
      </c>
      <c r="FQ218" s="195">
        <f t="shared" si="162"/>
        <v>0</v>
      </c>
      <c r="FR218" s="195">
        <f t="shared" si="163"/>
        <v>0</v>
      </c>
      <c r="FS218" s="195">
        <f t="shared" si="164"/>
        <v>0</v>
      </c>
      <c r="FT218" s="95">
        <f t="shared" si="165"/>
        <v>0</v>
      </c>
      <c r="FU218" s="95">
        <f t="shared" si="166"/>
        <v>0</v>
      </c>
      <c r="FV218" s="95">
        <f t="shared" si="167"/>
        <v>0</v>
      </c>
      <c r="FW218" s="95">
        <f t="shared" si="168"/>
        <v>0</v>
      </c>
      <c r="FX218" s="95">
        <f t="shared" si="169"/>
        <v>0</v>
      </c>
      <c r="FY218" s="95">
        <f t="shared" si="170"/>
        <v>0</v>
      </c>
      <c r="FZ218" s="95">
        <f t="shared" si="171"/>
        <v>0</v>
      </c>
      <c r="GA218" s="95">
        <f t="shared" si="151"/>
        <v>0</v>
      </c>
      <c r="GB218" s="95">
        <f t="shared" si="152"/>
        <v>0</v>
      </c>
      <c r="GC218" s="95">
        <f t="shared" si="153"/>
        <v>0</v>
      </c>
      <c r="GD218" s="95">
        <f t="shared" si="154"/>
        <v>0</v>
      </c>
      <c r="GE218" s="95">
        <f t="shared" si="155"/>
        <v>0</v>
      </c>
      <c r="GF218" s="95">
        <f t="shared" si="156"/>
        <v>0</v>
      </c>
      <c r="GG218" s="95">
        <f t="shared" si="157"/>
        <v>0</v>
      </c>
      <c r="GH218" s="95">
        <f t="shared" si="172"/>
        <v>0</v>
      </c>
      <c r="GI218" s="95">
        <f>BW218*Tabelle2[[#This Row],[Nov 2023 AF]]</f>
        <v>0</v>
      </c>
      <c r="GJ218" s="95">
        <f>BX218*Tabelle2[[#This Row],[Dec 2023 AF]]</f>
        <v>0</v>
      </c>
      <c r="GK218" s="95">
        <f>BY218*Tabelle2[[#This Row],[Jan 2024 AF]]</f>
        <v>0</v>
      </c>
      <c r="GL218" s="95">
        <f>BZ218*Tabelle2[[#This Row],[Feb 2024 AF]]</f>
        <v>0</v>
      </c>
      <c r="GM218" s="95">
        <f>CA218*Tabelle2[[#This Row],[Mar 2024 AF]]</f>
        <v>0</v>
      </c>
      <c r="GN218" s="95">
        <f>CB218*Tabelle2[[#This Row],[Apr 2024 AF]]</f>
        <v>0</v>
      </c>
      <c r="GO218" s="95">
        <f>CC218*Tabelle2[[#This Row],[May 2024 AF]]</f>
        <v>0</v>
      </c>
      <c r="GP218" s="95">
        <f>CD218*Tabelle2[[#This Row],[Jun 2024 AF]]</f>
        <v>0</v>
      </c>
      <c r="GQ218" s="95">
        <f>CE218*Tabelle2[[#This Row],[Jul 2024 AF]]</f>
        <v>0</v>
      </c>
      <c r="GR218" s="95">
        <f>CF218*Tabelle2[[#This Row],[Aug 2024 AF]]</f>
        <v>0</v>
      </c>
      <c r="GS218" s="95">
        <f>CG218*Tabelle2[[#This Row],[Sep 2024 AF]]</f>
        <v>0</v>
      </c>
      <c r="GT218" s="95">
        <f>CH218*Tabelle2[[#This Row],[Oct 2024 AF]]</f>
        <v>0</v>
      </c>
      <c r="GU218" s="95">
        <f>CI218*Tabelle2[[#This Row],[Nov 2024 AF]]</f>
        <v>0</v>
      </c>
      <c r="GV218" s="95">
        <f>CJ218*Tabelle2[[#This Row],[Dec 2024 AF]]</f>
        <v>0</v>
      </c>
      <c r="GW218" s="95">
        <f>SUM(Tabelle2[[#This Row],[Jan 22 NF]:[Mar 22 NF]])</f>
        <v>0</v>
      </c>
      <c r="GX218" s="95">
        <f>SUM(Tabelle2[[#This Row],[Apr 22 NF]:[Jun 22 NF]])</f>
        <v>0</v>
      </c>
      <c r="GY218" s="95">
        <f>SUM(Tabelle2[[#This Row],[Jul 22 NF]:[Sep 22 NF]])</f>
        <v>0</v>
      </c>
      <c r="GZ218" s="95">
        <f>SUM(Tabelle2[[#This Row],[Oct 22 NF]:[Dec 22 NF]])</f>
        <v>0</v>
      </c>
      <c r="HA218" s="98">
        <f>SUM(Tabelle2[[#This Row],[Jan 23 NF]:[Mar 23 NF]])</f>
        <v>0</v>
      </c>
      <c r="HB218" s="98">
        <f>SUM(Tabelle2[[#This Row],[Apr 23 NF]:[Jun 23 NF]])</f>
        <v>0</v>
      </c>
      <c r="HC218" s="98">
        <f>SUM(Tabelle2[[#This Row],[Jul 23 NF]:[Sep 23 NF]])</f>
        <v>0</v>
      </c>
      <c r="HD218" s="98">
        <f>SUM(Tabelle2[[#This Row],[Oct 23 NF]:[Dec 23 NF]])</f>
        <v>0</v>
      </c>
      <c r="HE218" s="95">
        <f>SUM(Tabelle2[[#This Row],[Jan 24 NF]:[Mar 24 NF]])</f>
        <v>0</v>
      </c>
      <c r="HF218" s="98">
        <f>SUM(Tabelle2[[#This Row],[Apr 24 NF]:[Jun 24 NF]])</f>
        <v>0</v>
      </c>
      <c r="HG218" s="98">
        <f>SUM(Tabelle2[[#This Row],[Jul 24 NF]:[Sep 24 NF]])</f>
        <v>0</v>
      </c>
      <c r="HH218" s="98">
        <f>SUM(Tabelle2[[#This Row],[Oct 24 NF]:[Dec 24 NF]])</f>
        <v>0</v>
      </c>
      <c r="HI218" s="95">
        <v>0</v>
      </c>
      <c r="HJ218" s="95">
        <v>0</v>
      </c>
      <c r="HK218" s="95">
        <v>0</v>
      </c>
      <c r="HL218" s="95">
        <v>0</v>
      </c>
      <c r="HM218" s="95">
        <v>0</v>
      </c>
      <c r="HN218" s="95">
        <v>0</v>
      </c>
      <c r="HO218" s="95">
        <v>0</v>
      </c>
      <c r="HP218" s="95">
        <v>0</v>
      </c>
      <c r="HQ218" s="95">
        <v>0</v>
      </c>
      <c r="HR218" s="95">
        <v>0</v>
      </c>
      <c r="HS218" s="95">
        <v>0</v>
      </c>
      <c r="HT218" s="95">
        <v>0</v>
      </c>
      <c r="HU218" s="95">
        <v>0</v>
      </c>
      <c r="HV218" s="98">
        <v>0</v>
      </c>
      <c r="HW218" s="98">
        <v>0</v>
      </c>
      <c r="HX218" s="98">
        <v>0</v>
      </c>
      <c r="HY218" s="98">
        <v>0</v>
      </c>
      <c r="HZ218" s="98">
        <f>SUM(Tabelle2[[#This Row],[Jan 22 NF]:[Dec 22 NF]])</f>
        <v>0</v>
      </c>
      <c r="IA218" s="98">
        <f>SUM(Tabelle2[[#This Row],[Jan 23 NF]:[Dec 23 NF]])</f>
        <v>0</v>
      </c>
      <c r="IB218" s="98">
        <f>SUM(Tabelle2[[#This Row],[Jan 24 NF]:[Dec 24 NF]])</f>
        <v>0</v>
      </c>
      <c r="IC218" s="98">
        <f>IFERROR(Tabelle2[[#This Row],[2025 CF]]*Tabelle2[[#This Row],[2025 AF]],0)</f>
        <v>0</v>
      </c>
      <c r="ID218" s="98">
        <f>IFERROR(Tabelle2[[#This Row],[2026 CF]]*Tabelle2[[#This Row],[2026 AF]],0)</f>
        <v>0</v>
      </c>
      <c r="IE218" s="98">
        <f>IFERROR(Tabelle2[[#This Row],[2027 CF]]*Tabelle2[[#This Row],[2027 AF]],0)</f>
        <v>0</v>
      </c>
      <c r="IF218" s="98">
        <f>IFERROR(Tabelle2[[#This Row],[2028 CF]]*Tabelle2[[#This Row],[2028 AF]],0)</f>
        <v>0</v>
      </c>
      <c r="IG218" s="98">
        <f>IFERROR(Tabelle2[[#This Row],[2029 CF]]*Tabelle2[[#This Row],[2029 AF]],0)</f>
        <v>0</v>
      </c>
      <c r="IH218" s="98">
        <f>IFERROR(Tabelle2[[#This Row],[2030 CF]]*Tabelle2[[#This Row],[2030 AF]],0)</f>
        <v>0</v>
      </c>
      <c r="II218" s="98">
        <f>IFERROR(Tabelle2[[#This Row],[2031 CF]]*Tabelle2[[#This Row],[2031 AF]],0)</f>
        <v>0</v>
      </c>
      <c r="IJ218" s="98">
        <f>IFERROR(Tabelle2[[#This Row],[2032 CF]]*Tabelle2[[#This Row],[2032 AF]],0)</f>
        <v>0</v>
      </c>
      <c r="IK218" s="98">
        <f>IFERROR(Tabelle2[[#This Row],[2033 CF]]*Tabelle2[[#This Row],[2033 AF]],0)</f>
        <v>0</v>
      </c>
      <c r="IL218" s="98">
        <f>IFERROR(Tabelle2[[#This Row],[2034 CF]]*Tabelle2[[#This Row],[2034 AF]],0)</f>
        <v>0</v>
      </c>
      <c r="IM218" s="98">
        <f>IFERROR(Tabelle2[[#This Row],[2035 CF]]*Tabelle2[[#This Row],[2035 AF]],0)</f>
        <v>0</v>
      </c>
      <c r="IN218" s="51">
        <v>0</v>
      </c>
      <c r="IO218" s="51">
        <v>0</v>
      </c>
      <c r="IP218" s="51">
        <v>0</v>
      </c>
      <c r="IQ218" s="51">
        <v>0</v>
      </c>
      <c r="IR218" s="51">
        <v>0</v>
      </c>
      <c r="IS218" s="51">
        <v>0</v>
      </c>
      <c r="IT218" s="51">
        <v>0</v>
      </c>
      <c r="IU218" s="51">
        <v>0</v>
      </c>
      <c r="IV218" s="51">
        <v>0</v>
      </c>
      <c r="IW218" s="51">
        <v>0</v>
      </c>
      <c r="IX218" s="51">
        <v>0</v>
      </c>
      <c r="IY218" s="51">
        <v>0</v>
      </c>
      <c r="IZ218" s="199">
        <v>0</v>
      </c>
      <c r="JA218" s="199">
        <v>0</v>
      </c>
      <c r="JB218" s="199">
        <v>0</v>
      </c>
      <c r="JC218" s="199">
        <v>0</v>
      </c>
      <c r="JD218" s="199">
        <v>0</v>
      </c>
      <c r="JE218" s="196">
        <v>0</v>
      </c>
      <c r="JF218" s="196">
        <v>0</v>
      </c>
      <c r="JG218" s="196">
        <v>0</v>
      </c>
      <c r="JH218" s="196">
        <v>0</v>
      </c>
      <c r="JI218" s="196">
        <v>0</v>
      </c>
      <c r="JJ218" s="196">
        <v>0</v>
      </c>
      <c r="JK218" s="196">
        <v>0</v>
      </c>
      <c r="JL218" s="196">
        <v>0</v>
      </c>
      <c r="JM218" s="196">
        <v>0</v>
      </c>
      <c r="JN218" s="196">
        <v>0</v>
      </c>
      <c r="JO218" s="196">
        <v>0</v>
      </c>
      <c r="JP218" s="196">
        <v>0</v>
      </c>
      <c r="JQ218" s="196">
        <f>SUM(Tabelle2[[#This Row],[Jan-23B]:[Mar-23B]])</f>
        <v>0</v>
      </c>
      <c r="JR218" s="196">
        <f>SUM(Tabelle2[[#This Row],[Apr-23B]:[Jun-23B]])</f>
        <v>0</v>
      </c>
      <c r="JS218" s="196">
        <f>SUM(Tabelle2[[#This Row],[Jul-23B]:[Sep-23B]])</f>
        <v>0</v>
      </c>
      <c r="JT218" s="196">
        <f>SUM(Tabelle2[[#This Row],[Oct-23B]:[Dec-23B]])</f>
        <v>0</v>
      </c>
      <c r="JU218" s="196">
        <f>SUM(Tabelle2[[#This Row],[1Q23 B1]:[4Q23 B]])</f>
        <v>0</v>
      </c>
      <c r="JV218" s="196">
        <v>0</v>
      </c>
      <c r="JW218" s="196">
        <v>0</v>
      </c>
      <c r="JX218" s="196">
        <v>0</v>
      </c>
      <c r="JY218" s="196">
        <v>0</v>
      </c>
      <c r="JZ218" s="196">
        <v>0</v>
      </c>
      <c r="KA218" s="196">
        <v>0</v>
      </c>
      <c r="KB218" s="196">
        <v>0</v>
      </c>
      <c r="KC218" s="196">
        <v>0</v>
      </c>
      <c r="KD218" s="196">
        <v>0</v>
      </c>
      <c r="KE218" s="196">
        <v>0</v>
      </c>
      <c r="KF218" s="196" t="str">
        <f>IF(SUM(Tabelle2[[#This Row],[2018 NF]:[2028 NF]],Tabelle2[[#This Row],[2023 B]])&gt;0,"yes","no")</f>
        <v>no</v>
      </c>
      <c r="KG218" s="196">
        <f>IFERROR(INDEX(Tabelle2[[#Headers],[2005 NF]:[2034 NF]],MATCH(TRUE,INDEX(Tabelle2[[#This Row],[2005 NF]:[2034 NF]]&gt;1000,),0)),0)</f>
        <v>0</v>
      </c>
      <c r="KH218" s="196">
        <f>IFERROR(LOOKUP(2,1/(Tabelle2[[#This Row],[2005 NF]:[2035 NF]]&gt;1000),Tabelle2[[#Headers],[2005 NF]:[2035 NF]]),0)</f>
        <v>0</v>
      </c>
      <c r="KI218" s="196">
        <f>SUM(Tabelle2[[#This Row],[Jan 23 NF]:[Mar 23 NF]])</f>
        <v>0</v>
      </c>
      <c r="KJ218" s="196">
        <f>SUM(Tabelle2[[#This Row],[Jan-23B]:[Mar-23B]])</f>
        <v>0</v>
      </c>
      <c r="KK218" s="52">
        <v>0</v>
      </c>
      <c r="KL218" s="52">
        <v>0</v>
      </c>
      <c r="KM218" s="52">
        <v>0</v>
      </c>
      <c r="KN218" s="52">
        <v>0</v>
      </c>
      <c r="KO218" s="52">
        <v>0</v>
      </c>
      <c r="KP218" s="52">
        <v>0</v>
      </c>
      <c r="KQ218" s="52">
        <v>0</v>
      </c>
      <c r="KR218" s="52">
        <v>0</v>
      </c>
      <c r="KS218" s="52">
        <v>0</v>
      </c>
      <c r="KT218" s="52">
        <v>0</v>
      </c>
      <c r="KU218" s="52">
        <v>0</v>
      </c>
      <c r="KV218" s="52">
        <v>0</v>
      </c>
      <c r="KW218" s="52">
        <v>0</v>
      </c>
      <c r="KX218" s="52">
        <v>0</v>
      </c>
      <c r="KY218" s="52">
        <v>0</v>
      </c>
      <c r="KZ218" s="52">
        <v>0</v>
      </c>
      <c r="LA218" s="52" t="e">
        <f>$AV218*2.204623/#REF!*$AP218*Tabelle2[[#This Row],[May 23 NF]]</f>
        <v>#REF!</v>
      </c>
      <c r="LB218" s="52" t="e">
        <f>$AV218*2.204623/#REF!*$AP218*Tabelle2[[#This Row],[Jun 23 NF]]</f>
        <v>#REF!</v>
      </c>
      <c r="LC218" s="52" t="e">
        <f>$AV218*2.204623/#REF!*$AP218*Tabelle2[[#This Row],[Jul 23 NF]]</f>
        <v>#REF!</v>
      </c>
      <c r="LD218" s="52" t="e">
        <f>$AV218*2.204623/#REF!*$AP218*Tabelle2[[#This Row],[Aug 23 NF]]</f>
        <v>#REF!</v>
      </c>
      <c r="LE218" s="52" t="e">
        <f>$AV218*2.204623/#REF!*$AP218*Tabelle2[[#This Row],[Sep 23 NF]]</f>
        <v>#REF!</v>
      </c>
      <c r="LF218" s="52" t="e">
        <f>$AV218*2.204623/#REF!*$AP218*Tabelle2[[#This Row],[Oct 23 NF]]</f>
        <v>#REF!</v>
      </c>
      <c r="LG218" s="52" t="e">
        <f>$AV218*2.204623/#REF!*$AP218*Tabelle2[[#This Row],[Nov 23 NF]]</f>
        <v>#REF!</v>
      </c>
      <c r="LH218" s="52" t="e">
        <f>$AV218*2.204623/#REF!*$AP218*Tabelle2[[#This Row],[Dec 23 NF]]</f>
        <v>#REF!</v>
      </c>
      <c r="LI218" s="52" t="e">
        <f>$AV218*2.204623/#REF!*$AP218*Tabelle2[[#This Row],[Jan 24 NF]]</f>
        <v>#REF!</v>
      </c>
      <c r="LJ218" s="52" t="e">
        <f>$AV218*2.204623/#REF!*$AP218*Tabelle2[[#This Row],[Feb 24 NF]]</f>
        <v>#REF!</v>
      </c>
      <c r="LK218" s="52" t="e">
        <f>$AV218*2.204623/#REF!*$AP218*Tabelle2[[#This Row],[Mar 24 NF]]</f>
        <v>#REF!</v>
      </c>
      <c r="LL218" s="52" t="e">
        <f>$AV218*2.204623/#REF!*$AP218*Tabelle2[[#This Row],[Apr 24 NF]]</f>
        <v>#REF!</v>
      </c>
      <c r="LM218" s="52" t="e">
        <f>$AV218*2.204623/#REF!*$AP218*Tabelle2[[#This Row],[May 24 NF]]</f>
        <v>#REF!</v>
      </c>
      <c r="LN218" s="52" t="e">
        <f>$AV218*2.204623/#REF!*$AP218*Tabelle2[[#This Row],[Jun 24 NF]]</f>
        <v>#REF!</v>
      </c>
      <c r="LO218" s="52" t="e">
        <f>$AV218*2.204623/#REF!*$AP218*Tabelle2[[#This Row],[Jul 24 NF]]</f>
        <v>#REF!</v>
      </c>
      <c r="LP218" s="52" t="e">
        <f>$AV218*2.204623/#REF!*$AP218*Tabelle2[[#This Row],[Aug 24 NF]]</f>
        <v>#REF!</v>
      </c>
      <c r="LQ218" s="52" t="e">
        <f>$AV218*2.204623/#REF!*$AP218*Tabelle2[[#This Row],[Sep 24 NF]]</f>
        <v>#REF!</v>
      </c>
      <c r="LR218" s="52" t="e">
        <f>$AV218*2.204623/#REF!*$AP218*Tabelle2[[#This Row],[Oct 24 NF]]</f>
        <v>#REF!</v>
      </c>
      <c r="LS218" s="52" t="e">
        <f>$AV218*2.204623/#REF!*$AP218*Tabelle2[[#This Row],[Nov 24 NF]]</f>
        <v>#REF!</v>
      </c>
      <c r="LT218" s="52" t="e">
        <f>$AV218*2.204623/#REF!*$AP218*Tabelle2[[#This Row],[Dec 24 NF]]</f>
        <v>#REF!</v>
      </c>
      <c r="LU218" s="198">
        <f>SUM(Tabelle2[[#This Row],[Jan 22 EV]:[Mar 22 EV]])</f>
        <v>0</v>
      </c>
      <c r="LV218" s="198">
        <f>SUM(Tabelle2[[#This Row],[Apr 22 EV]:[Jun 22 EV]])</f>
        <v>0</v>
      </c>
      <c r="LW218" s="198">
        <f>SUM(Tabelle2[[#This Row],[Jul 22 EV]:[Sep 22 EV]])</f>
        <v>0</v>
      </c>
      <c r="LX218" s="198">
        <f>SUM(Tabelle2[[#This Row],[Oct 22 EV]:[Dec 22 EV]])</f>
        <v>0</v>
      </c>
      <c r="LY218" s="198">
        <f>SUM(Tabelle2[[#This Row],[Jan 23 EV]:[Mar 23 EV]])</f>
        <v>0</v>
      </c>
      <c r="LZ218" s="198" t="e">
        <f>SUM(Tabelle2[[#This Row],[Apr 23 EV]:[Jun 23 EV]])</f>
        <v>#REF!</v>
      </c>
      <c r="MA218" s="198" t="e">
        <f>SUM(Tabelle2[[#This Row],[Jul 23 EV]:[Sep 23 EV]])</f>
        <v>#REF!</v>
      </c>
      <c r="MB218" s="198" t="e">
        <f>SUM(Tabelle2[[#This Row],[Oct 23 EV]:[Dec 23 EV]])</f>
        <v>#REF!</v>
      </c>
      <c r="MC218" s="198" t="e">
        <f>SUM(Tabelle2[[#This Row],[Jan 24 EV]:[Mar 24 EV]])</f>
        <v>#REF!</v>
      </c>
      <c r="MD218" s="198" t="e">
        <f>SUM(Tabelle2[[#This Row],[Apr 24 EV]:[Jun 24 EV]])</f>
        <v>#REF!</v>
      </c>
      <c r="ME218" s="198" t="e">
        <f>SUM(Tabelle2[[#This Row],[Jul 24 EV]:[Sep 24 EV]])</f>
        <v>#REF!</v>
      </c>
      <c r="MF218" s="198" t="e">
        <f>SUM(Tabelle2[[#This Row],[Oct 24 EV]:[Dec 24 EV]])</f>
        <v>#REF!</v>
      </c>
      <c r="MG218" s="68">
        <v>0</v>
      </c>
      <c r="MH218" s="68">
        <v>0</v>
      </c>
      <c r="MI218" s="68">
        <v>0</v>
      </c>
      <c r="MJ218" s="68">
        <v>0</v>
      </c>
      <c r="MK218" s="68">
        <v>0</v>
      </c>
      <c r="ML218" s="68">
        <v>0</v>
      </c>
      <c r="MM218" s="68">
        <v>0</v>
      </c>
      <c r="MN218" s="68">
        <v>0</v>
      </c>
      <c r="MO218" s="68">
        <v>0</v>
      </c>
      <c r="MP218" s="98">
        <v>0</v>
      </c>
      <c r="MQ218" s="98" t="e">
        <f>$AS218*2.204623/#REF!*$AP218*HU218</f>
        <v>#REF!</v>
      </c>
      <c r="MR218" s="98" t="e">
        <f>$AT218*2.204623/#REF!*$AP218*HV218</f>
        <v>#REF!</v>
      </c>
      <c r="MS218" s="98">
        <v>0</v>
      </c>
      <c r="MT218" s="98">
        <v>0</v>
      </c>
      <c r="MU218" s="98">
        <v>0</v>
      </c>
      <c r="MV218" s="98">
        <f>SUM(Tabelle2[[#This Row],[Jan 22 EV]:[Dec 22 EV]])</f>
        <v>0</v>
      </c>
      <c r="MW218" s="98" t="e">
        <f>SUM(Tabelle2[[#This Row],[Jan 23 EV]:[Dec 23 EV]])</f>
        <v>#REF!</v>
      </c>
      <c r="MX218" s="98" t="e">
        <f>SUM(Tabelle2[[#This Row],[Jan 24 EV]:[Dec 24 EV]])</f>
        <v>#REF!</v>
      </c>
      <c r="MY218" s="98">
        <f t="shared" si="139"/>
        <v>0</v>
      </c>
      <c r="MZ218" s="98">
        <f t="shared" si="140"/>
        <v>0</v>
      </c>
      <c r="NA218" s="98">
        <f t="shared" si="141"/>
        <v>0</v>
      </c>
      <c r="NB218" s="98">
        <f t="shared" si="142"/>
        <v>0</v>
      </c>
      <c r="NC218" s="52">
        <v>0</v>
      </c>
      <c r="ND218" s="52">
        <v>0</v>
      </c>
      <c r="NE218" s="52">
        <v>0</v>
      </c>
      <c r="NF218" s="52">
        <v>0</v>
      </c>
      <c r="NG218" s="52">
        <v>0</v>
      </c>
      <c r="NH218" s="52">
        <v>0</v>
      </c>
      <c r="NI218" s="52">
        <v>0</v>
      </c>
      <c r="NJ218" s="52">
        <v>0</v>
      </c>
      <c r="NK218" s="52">
        <v>0</v>
      </c>
      <c r="NL218" s="52">
        <v>0</v>
      </c>
      <c r="NM218" s="52">
        <v>0</v>
      </c>
      <c r="NN218" s="52">
        <v>0</v>
      </c>
      <c r="NO218" s="198">
        <f t="shared" si="146"/>
        <v>0</v>
      </c>
      <c r="NP218" s="198">
        <f t="shared" si="147"/>
        <v>0</v>
      </c>
      <c r="NQ218" s="198">
        <f t="shared" si="148"/>
        <v>0</v>
      </c>
      <c r="NR218" s="198">
        <f t="shared" si="149"/>
        <v>0</v>
      </c>
      <c r="NS218" s="198">
        <f t="shared" si="150"/>
        <v>0</v>
      </c>
      <c r="NT218" s="198">
        <v>0</v>
      </c>
      <c r="NU218" s="198">
        <v>0</v>
      </c>
      <c r="NV218" s="198">
        <v>0</v>
      </c>
      <c r="NW218" s="198">
        <v>0</v>
      </c>
      <c r="NX218" s="198">
        <v>0</v>
      </c>
      <c r="NY218" s="198">
        <v>0</v>
      </c>
      <c r="NZ218" s="198">
        <v>0</v>
      </c>
      <c r="OA218" s="198">
        <v>0</v>
      </c>
      <c r="OB218" s="198">
        <v>0</v>
      </c>
      <c r="OC218" s="198">
        <v>0</v>
      </c>
      <c r="OD218" s="198">
        <v>0</v>
      </c>
      <c r="OE218" s="198">
        <v>0</v>
      </c>
      <c r="OF218" s="198">
        <f>SUM(Tabelle2[[#This Row],[Jan 23 B EV]:[Mar 23 B EV]])</f>
        <v>0</v>
      </c>
      <c r="OG218" s="198">
        <f>SUM(Tabelle2[[#This Row],[Apr 23 B EV]:[Jun 23 B EV]])</f>
        <v>0</v>
      </c>
      <c r="OH218" s="198">
        <f>SUM(Tabelle2[[#This Row],[Jul 23 B EV]:[Sep 23 B EV]])</f>
        <v>0</v>
      </c>
      <c r="OI218" s="198">
        <f>SUM(Tabelle2[[#This Row],[Oct 23 B EV]:[Dec 23 B EV]])</f>
        <v>0</v>
      </c>
      <c r="OJ218" s="198">
        <f>SUM(Tabelle2[[#This Row],[Jan 23 B EV]:[Dec 23 B EV]])</f>
        <v>0</v>
      </c>
      <c r="OK218" s="68"/>
      <c r="OL218" s="68"/>
      <c r="OM218" s="43" t="s">
        <v>959</v>
      </c>
      <c r="ON218" s="43" t="s">
        <v>975</v>
      </c>
      <c r="OO218" s="43">
        <v>0</v>
      </c>
      <c r="OP218" s="43">
        <v>0</v>
      </c>
      <c r="OQ218" s="68"/>
      <c r="OR218" s="68"/>
      <c r="OS218" s="68"/>
      <c r="OT218" s="68"/>
      <c r="OU218" s="68"/>
      <c r="OV218" s="68"/>
      <c r="OW218" s="68"/>
      <c r="OX218" s="198">
        <v>0</v>
      </c>
      <c r="OY218" s="198">
        <v>0</v>
      </c>
      <c r="OZ218" s="198">
        <v>0</v>
      </c>
      <c r="PA218" s="198">
        <v>0</v>
      </c>
      <c r="PB218" s="353">
        <v>0</v>
      </c>
      <c r="PC218" s="49" t="s">
        <v>57</v>
      </c>
      <c r="PD218" s="341" t="s">
        <v>40</v>
      </c>
      <c r="PE218" s="3" t="s">
        <v>159</v>
      </c>
      <c r="PF218" s="221" t="s">
        <v>191</v>
      </c>
      <c r="PG218" s="342">
        <v>0.08</v>
      </c>
      <c r="PH218" s="221">
        <v>40</v>
      </c>
      <c r="PI218" s="30">
        <v>1</v>
      </c>
      <c r="PJ218" s="30" t="s">
        <v>191</v>
      </c>
      <c r="PK218" s="30">
        <v>40</v>
      </c>
      <c r="PL218" s="30"/>
      <c r="PM218" s="334"/>
      <c r="PN218" s="341" t="s">
        <v>972</v>
      </c>
      <c r="PO218" s="334" t="s">
        <v>17</v>
      </c>
      <c r="PP218" s="200">
        <v>1897.4924120060696</v>
      </c>
      <c r="PQ218" s="56">
        <v>1615.7497990965437</v>
      </c>
      <c r="PR218" s="56">
        <v>1766.1458333333333</v>
      </c>
      <c r="PS218" s="56">
        <v>1714.5520833333333</v>
      </c>
      <c r="PT218" s="200">
        <v>1398.2708333333333</v>
      </c>
      <c r="PU218" s="200">
        <v>1423.8541666666667</v>
      </c>
      <c r="PV218" s="200">
        <v>2111.5208333333335</v>
      </c>
      <c r="PW218" s="200">
        <v>2435.75</v>
      </c>
      <c r="PX218" s="200" t="e">
        <f>IF($PI218=1,SUMIF(#REF!,$PF218,#REF!),SUMIF(#REF!,$PJ218,#REF!))</f>
        <v>#REF!</v>
      </c>
      <c r="PY218" s="200" t="e">
        <f>IF($PI218=1,SUMIF(#REF!,$PF218,#REF!),SUMIF(#REF!,$PJ218,#REF!))</f>
        <v>#REF!</v>
      </c>
      <c r="PZ218" s="200" t="e">
        <f>IF($PI218=1,SUMIF(#REF!,$PF218,#REF!),SUMIF(#REF!,$PJ218,#REF!))</f>
        <v>#REF!</v>
      </c>
      <c r="QA218" s="200" t="e">
        <f>IF($PI218=1,SUMIF(#REF!,$PF218,#REF!),SUMIF(#REF!,$PJ218,#REF!))</f>
        <v>#REF!</v>
      </c>
      <c r="QB218" s="200" t="e">
        <f>IF($PI218=1,SUMIF(#REF!,$PF218,#REF!),SUMIF(#REF!,$PJ218,#REF!))</f>
        <v>#REF!</v>
      </c>
      <c r="QC218" s="200" t="e">
        <f>IF($PI218=1,SUMIF(#REF!,$PF218,#REF!),SUMIF(#REF!,$PJ218,#REF!))</f>
        <v>#REF!</v>
      </c>
      <c r="QD218" s="57">
        <f t="shared" si="143"/>
        <v>0</v>
      </c>
      <c r="QE218" s="57">
        <f t="shared" si="144"/>
        <v>0</v>
      </c>
      <c r="QF218" s="57">
        <f t="shared" si="138"/>
        <v>0</v>
      </c>
      <c r="QG218" s="57">
        <f t="shared" si="145"/>
        <v>0</v>
      </c>
      <c r="QH218" s="57">
        <f t="shared" si="173"/>
        <v>0</v>
      </c>
      <c r="QI218" s="57">
        <f t="shared" si="174"/>
        <v>0</v>
      </c>
      <c r="QJ218" s="57">
        <f>IF(Tabelle2[[#This Row],[Index and Premium Usage]]=1,($AW218*(1+$AZ218))*(PW218*(1+$PG218)+$PH218)/1000,($AW218*(1+$AZ218))*(PW218*(1+$PG218)+$PK218)/1000)</f>
        <v>0</v>
      </c>
      <c r="QK218" s="57" t="e">
        <f>IF($PI218=1,($AW218*(1+$AY218))*(PX218*(1+$PG218)+$PH218)/1000,($AW218*(1+$AZ218))*(PX218*(1+$PG218)+$PK218+Tabelle2[[#This Row],[Premium VW 2023]])/1000)</f>
        <v>#REF!</v>
      </c>
      <c r="QL218" s="57" t="e">
        <f t="shared" si="133"/>
        <v>#REF!</v>
      </c>
      <c r="QM218" s="57" t="e">
        <f t="shared" si="134"/>
        <v>#REF!</v>
      </c>
      <c r="QN218" s="57" t="e">
        <f t="shared" si="135"/>
        <v>#REF!</v>
      </c>
      <c r="QO218" s="57" t="e">
        <f t="shared" si="136"/>
        <v>#REF!</v>
      </c>
      <c r="QP218" s="57" t="e">
        <f t="shared" si="137"/>
        <v>#REF!</v>
      </c>
    </row>
    <row r="219" spans="1:458" ht="15" customHeight="1">
      <c r="A219" s="94" t="s">
        <v>924</v>
      </c>
      <c r="B219" s="94" t="s">
        <v>87</v>
      </c>
      <c r="C219" s="94" t="s">
        <v>1553</v>
      </c>
      <c r="D219" s="2" t="s">
        <v>108</v>
      </c>
      <c r="E219" s="173" t="s">
        <v>304</v>
      </c>
      <c r="F219" s="2" t="s">
        <v>304</v>
      </c>
      <c r="G219" s="2" t="s">
        <v>304</v>
      </c>
      <c r="H219" s="2" t="s">
        <v>1557</v>
      </c>
      <c r="I219" s="188" t="s">
        <v>308</v>
      </c>
      <c r="J219" s="94" t="s">
        <v>33</v>
      </c>
      <c r="K219" s="94" t="s">
        <v>245</v>
      </c>
      <c r="L219" s="94" t="s">
        <v>234</v>
      </c>
      <c r="M219" s="2" t="s">
        <v>451</v>
      </c>
      <c r="N219" s="64"/>
      <c r="O219" s="64"/>
      <c r="P219" s="65"/>
      <c r="Q219" s="2"/>
      <c r="R219" s="63"/>
      <c r="S219" s="63"/>
      <c r="T219" s="94" t="s">
        <v>1282</v>
      </c>
      <c r="U219" s="63" t="s">
        <v>14</v>
      </c>
      <c r="V219" s="63"/>
      <c r="W219" s="63"/>
      <c r="X219" s="94"/>
      <c r="Y219" s="63" t="s">
        <v>235</v>
      </c>
      <c r="Z219" s="94" t="s">
        <v>261</v>
      </c>
      <c r="AA219" s="69" t="s">
        <v>452</v>
      </c>
      <c r="AB219" s="64"/>
      <c r="AC219" s="64"/>
      <c r="AD219" s="63"/>
      <c r="AE219" s="63"/>
      <c r="AF219" s="63" t="s">
        <v>122</v>
      </c>
      <c r="AG219" s="2" t="s">
        <v>448</v>
      </c>
      <c r="AH219" s="2" t="s">
        <v>106</v>
      </c>
      <c r="AI219" s="2" t="s">
        <v>109</v>
      </c>
      <c r="AJ219" s="63" t="s">
        <v>120</v>
      </c>
      <c r="AK219" s="66"/>
      <c r="AL219" s="67"/>
      <c r="AM219" s="67"/>
      <c r="AN219" s="67"/>
      <c r="AO219" s="67"/>
      <c r="AP219" s="67">
        <v>1</v>
      </c>
      <c r="AQ219" s="129"/>
      <c r="AR219" s="37">
        <v>0</v>
      </c>
      <c r="AS219" s="67">
        <v>0</v>
      </c>
      <c r="AT219" s="67">
        <v>0</v>
      </c>
      <c r="AU219" s="67">
        <v>0</v>
      </c>
      <c r="AV219" s="67">
        <v>0</v>
      </c>
      <c r="AW219" s="33">
        <v>0</v>
      </c>
      <c r="AX219" s="193"/>
      <c r="AY219" s="36">
        <v>0.1</v>
      </c>
      <c r="AZ219" s="36">
        <v>0.1</v>
      </c>
      <c r="BA219" s="97">
        <v>0</v>
      </c>
      <c r="BB219" s="97">
        <v>0</v>
      </c>
      <c r="BC219" s="97">
        <v>0</v>
      </c>
      <c r="BD219" s="97">
        <v>0</v>
      </c>
      <c r="BE219" s="133">
        <v>0</v>
      </c>
      <c r="BF219" s="133">
        <v>0</v>
      </c>
      <c r="BG219" s="133">
        <v>0</v>
      </c>
      <c r="BH219" s="133">
        <v>0</v>
      </c>
      <c r="BI219" s="133">
        <v>0</v>
      </c>
      <c r="BJ219" s="133">
        <v>0</v>
      </c>
      <c r="BK219" s="133">
        <v>0</v>
      </c>
      <c r="BL219" s="133">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5">
        <f>SUM(Tabelle2[[#This Row],[Jan 22 CF]:[Mar 22 CF]])</f>
        <v>0</v>
      </c>
      <c r="CL219" s="95">
        <f>SUM(Tabelle2[[#This Row],[Apr 22 CF]:[Jun 22 CF]])</f>
        <v>0</v>
      </c>
      <c r="CM219" s="95">
        <f>SUM(Tabelle2[[#This Row],[Jul 22 CF]:[Sep 22 CF]])</f>
        <v>0</v>
      </c>
      <c r="CN219" s="95">
        <f>SUM(Tabelle2[[#This Row],[Oct 22 CF]:[Dec 22 CF]])</f>
        <v>0</v>
      </c>
      <c r="CO219" s="95">
        <f>SUM(Tabelle2[[#This Row],[Jan 23 CF]:[Mar 23 CF]])</f>
        <v>0</v>
      </c>
      <c r="CP219" s="95">
        <f>SUM(Tabelle2[[#This Row],[Apr 23 CF]:[Jun 23 CF]])</f>
        <v>0</v>
      </c>
      <c r="CQ219" s="95">
        <f>SUM(Tabelle2[[#This Row],[Jul 23 CF]:[Sep 23 CF]])</f>
        <v>0</v>
      </c>
      <c r="CR219" s="95">
        <f>SUM(Tabelle2[[#This Row],[Oct 23 CF]:[Dec 23 CF]])</f>
        <v>0</v>
      </c>
      <c r="CS219" s="95">
        <f>SUM(Tabelle2[[#This Row],[Jan 24 CF]:[Mar 24 CF]])</f>
        <v>0</v>
      </c>
      <c r="CT219" s="95">
        <f>SUM(Tabelle2[[#This Row],[Apr 24 CF]:[Jun 24 CF]])</f>
        <v>0</v>
      </c>
      <c r="CU219" s="95">
        <f>SUM(Tabelle2[[#This Row],[Jul 24 CF]:[Sep 24 CF]])</f>
        <v>0</v>
      </c>
      <c r="CV219" s="95">
        <f>SUM(Tabelle2[[#This Row],[Oct 24 CF]:[Dec 24 CF]])</f>
        <v>0</v>
      </c>
      <c r="CW219" s="98">
        <v>0</v>
      </c>
      <c r="CX219" s="275">
        <v>0</v>
      </c>
      <c r="CY219" s="98">
        <v>0</v>
      </c>
      <c r="CZ219" s="52">
        <v>0</v>
      </c>
      <c r="DA219" s="52">
        <f>SUM(Tabelle2[[#This Row],[Jan 22 CF]:[Dec 22 CF]])</f>
        <v>0</v>
      </c>
      <c r="DB219" s="98">
        <f>SUM(Tabelle2[[#This Row],[Jan 23 CF]:[Dec 23 CF]])</f>
        <v>0</v>
      </c>
      <c r="DC219" s="98">
        <f>SUM(Tabelle2[[#This Row],[Jan 24 CF]:[Dec 24 CF]])</f>
        <v>0</v>
      </c>
      <c r="DD219" s="98">
        <v>0</v>
      </c>
      <c r="DE219" s="98">
        <v>0</v>
      </c>
      <c r="DF219" s="98">
        <v>0</v>
      </c>
      <c r="DG219" s="98">
        <v>0</v>
      </c>
      <c r="DH219" s="98">
        <v>0</v>
      </c>
      <c r="DI219" s="98">
        <v>0</v>
      </c>
      <c r="DJ219" s="98">
        <v>0</v>
      </c>
      <c r="DK219" s="98">
        <v>0</v>
      </c>
      <c r="DL219" s="98">
        <v>0</v>
      </c>
      <c r="DM219" s="98">
        <v>0</v>
      </c>
      <c r="DN219" s="95"/>
      <c r="DO219" s="95"/>
      <c r="DP219" s="226">
        <v>0.95</v>
      </c>
      <c r="DQ219" s="226">
        <v>0.92500000000000004</v>
      </c>
      <c r="DR219" s="226">
        <v>0.8</v>
      </c>
      <c r="DS219" s="226">
        <v>0.85</v>
      </c>
      <c r="DT219" s="226">
        <v>0.9</v>
      </c>
      <c r="DU219" s="226">
        <v>0.9</v>
      </c>
      <c r="DV219" s="226">
        <v>0.9</v>
      </c>
      <c r="DW219" s="226">
        <v>0.9</v>
      </c>
      <c r="DX219" s="226">
        <v>0.9</v>
      </c>
      <c r="DY219" s="226">
        <v>0.9</v>
      </c>
      <c r="DZ219" s="226">
        <v>0.9</v>
      </c>
      <c r="EA219" s="226">
        <v>0.88</v>
      </c>
      <c r="EB219" s="226">
        <v>0.9</v>
      </c>
      <c r="EC219" s="226">
        <v>0.93</v>
      </c>
      <c r="ED219" s="226">
        <v>0.93</v>
      </c>
      <c r="EE219" s="226">
        <v>0.9</v>
      </c>
      <c r="EF219" s="316">
        <v>0.9</v>
      </c>
      <c r="EG219" s="316">
        <v>0.9</v>
      </c>
      <c r="EH219" s="316">
        <v>0.9</v>
      </c>
      <c r="EI219" s="226">
        <v>0.95</v>
      </c>
      <c r="EJ219" s="226">
        <v>0.95</v>
      </c>
      <c r="EK219" s="226">
        <v>0.95</v>
      </c>
      <c r="EL219" s="226">
        <v>0.97499999999999998</v>
      </c>
      <c r="EM219" s="226">
        <v>0.95</v>
      </c>
      <c r="EN219" s="226">
        <v>0.9</v>
      </c>
      <c r="EO219" s="226">
        <v>0.9</v>
      </c>
      <c r="EP219" s="226">
        <v>0.9</v>
      </c>
      <c r="EQ219" s="226">
        <v>0.9</v>
      </c>
      <c r="ER219" s="226">
        <v>0.9</v>
      </c>
      <c r="ES219" s="226">
        <v>0.9</v>
      </c>
      <c r="ET219" s="226">
        <v>0.9</v>
      </c>
      <c r="EU219" s="226">
        <v>0.9</v>
      </c>
      <c r="EV219" s="226">
        <v>0.9</v>
      </c>
      <c r="EW219" s="226">
        <v>0.9</v>
      </c>
      <c r="EX219" s="226">
        <v>0.9</v>
      </c>
      <c r="EY219" s="226">
        <v>0.9</v>
      </c>
      <c r="EZ219" s="316">
        <v>0.9</v>
      </c>
      <c r="FA219" s="226">
        <v>0.9</v>
      </c>
      <c r="FB219" s="226">
        <v>0.85</v>
      </c>
      <c r="FC219" s="226">
        <v>0.85</v>
      </c>
      <c r="FD219" s="226">
        <v>0.85</v>
      </c>
      <c r="FE219" s="226">
        <v>0.85</v>
      </c>
      <c r="FF219" s="226">
        <v>0.85</v>
      </c>
      <c r="FG219" s="226">
        <v>0.85</v>
      </c>
      <c r="FH219" s="226">
        <v>0.85</v>
      </c>
      <c r="FI219" s="226">
        <v>0.85</v>
      </c>
      <c r="FJ219" s="226">
        <v>0.85</v>
      </c>
      <c r="FK219" s="226">
        <v>0.85</v>
      </c>
      <c r="FL219" s="226">
        <v>0.85</v>
      </c>
      <c r="FM219" s="195">
        <f t="shared" si="158"/>
        <v>0</v>
      </c>
      <c r="FN219" s="195">
        <f t="shared" si="159"/>
        <v>0</v>
      </c>
      <c r="FO219" s="195">
        <f t="shared" si="160"/>
        <v>0</v>
      </c>
      <c r="FP219" s="195">
        <f t="shared" si="161"/>
        <v>0</v>
      </c>
      <c r="FQ219" s="195">
        <f t="shared" si="162"/>
        <v>0</v>
      </c>
      <c r="FR219" s="195">
        <f t="shared" si="163"/>
        <v>0</v>
      </c>
      <c r="FS219" s="195">
        <f t="shared" si="164"/>
        <v>0</v>
      </c>
      <c r="FT219" s="95">
        <f t="shared" si="165"/>
        <v>0</v>
      </c>
      <c r="FU219" s="95">
        <f t="shared" si="166"/>
        <v>0</v>
      </c>
      <c r="FV219" s="95">
        <f t="shared" si="167"/>
        <v>0</v>
      </c>
      <c r="FW219" s="95">
        <f t="shared" si="168"/>
        <v>0</v>
      </c>
      <c r="FX219" s="95">
        <f t="shared" si="169"/>
        <v>0</v>
      </c>
      <c r="FY219" s="95">
        <f t="shared" si="170"/>
        <v>0</v>
      </c>
      <c r="FZ219" s="95">
        <f t="shared" si="171"/>
        <v>0</v>
      </c>
      <c r="GA219" s="95">
        <f t="shared" si="151"/>
        <v>0</v>
      </c>
      <c r="GB219" s="95">
        <f t="shared" si="152"/>
        <v>0</v>
      </c>
      <c r="GC219" s="95">
        <f t="shared" si="153"/>
        <v>0</v>
      </c>
      <c r="GD219" s="95">
        <f t="shared" si="154"/>
        <v>0</v>
      </c>
      <c r="GE219" s="95">
        <f t="shared" si="155"/>
        <v>0</v>
      </c>
      <c r="GF219" s="95">
        <f t="shared" si="156"/>
        <v>0</v>
      </c>
      <c r="GG219" s="95">
        <f t="shared" si="157"/>
        <v>0</v>
      </c>
      <c r="GH219" s="95">
        <f t="shared" si="172"/>
        <v>0</v>
      </c>
      <c r="GI219" s="95">
        <f>BW219*Tabelle2[[#This Row],[Nov 2023 AF]]</f>
        <v>0</v>
      </c>
      <c r="GJ219" s="95">
        <f>BX219*Tabelle2[[#This Row],[Dec 2023 AF]]</f>
        <v>0</v>
      </c>
      <c r="GK219" s="95">
        <f>BY219*Tabelle2[[#This Row],[Jan 2024 AF]]</f>
        <v>0</v>
      </c>
      <c r="GL219" s="95">
        <f>BZ219*Tabelle2[[#This Row],[Feb 2024 AF]]</f>
        <v>0</v>
      </c>
      <c r="GM219" s="95">
        <f>CA219*Tabelle2[[#This Row],[Mar 2024 AF]]</f>
        <v>0</v>
      </c>
      <c r="GN219" s="95">
        <f>CB219*Tabelle2[[#This Row],[Apr 2024 AF]]</f>
        <v>0</v>
      </c>
      <c r="GO219" s="95">
        <f>CC219*Tabelle2[[#This Row],[May 2024 AF]]</f>
        <v>0</v>
      </c>
      <c r="GP219" s="95">
        <f>CD219*Tabelle2[[#This Row],[Jun 2024 AF]]</f>
        <v>0</v>
      </c>
      <c r="GQ219" s="95">
        <f>CE219*Tabelle2[[#This Row],[Jul 2024 AF]]</f>
        <v>0</v>
      </c>
      <c r="GR219" s="95">
        <f>CF219*Tabelle2[[#This Row],[Aug 2024 AF]]</f>
        <v>0</v>
      </c>
      <c r="GS219" s="95">
        <f>CG219*Tabelle2[[#This Row],[Sep 2024 AF]]</f>
        <v>0</v>
      </c>
      <c r="GT219" s="95">
        <f>CH219*Tabelle2[[#This Row],[Oct 2024 AF]]</f>
        <v>0</v>
      </c>
      <c r="GU219" s="95">
        <f>CI219*Tabelle2[[#This Row],[Nov 2024 AF]]</f>
        <v>0</v>
      </c>
      <c r="GV219" s="95">
        <f>CJ219*Tabelle2[[#This Row],[Dec 2024 AF]]</f>
        <v>0</v>
      </c>
      <c r="GW219" s="95">
        <f>SUM(Tabelle2[[#This Row],[Jan 22 NF]:[Mar 22 NF]])</f>
        <v>0</v>
      </c>
      <c r="GX219" s="95">
        <f>SUM(Tabelle2[[#This Row],[Apr 22 NF]:[Jun 22 NF]])</f>
        <v>0</v>
      </c>
      <c r="GY219" s="95">
        <f>SUM(Tabelle2[[#This Row],[Jul 22 NF]:[Sep 22 NF]])</f>
        <v>0</v>
      </c>
      <c r="GZ219" s="95">
        <f>SUM(Tabelle2[[#This Row],[Oct 22 NF]:[Dec 22 NF]])</f>
        <v>0</v>
      </c>
      <c r="HA219" s="98">
        <f>SUM(Tabelle2[[#This Row],[Jan 23 NF]:[Mar 23 NF]])</f>
        <v>0</v>
      </c>
      <c r="HB219" s="98">
        <f>SUM(Tabelle2[[#This Row],[Apr 23 NF]:[Jun 23 NF]])</f>
        <v>0</v>
      </c>
      <c r="HC219" s="98">
        <f>SUM(Tabelle2[[#This Row],[Jul 23 NF]:[Sep 23 NF]])</f>
        <v>0</v>
      </c>
      <c r="HD219" s="98">
        <f>SUM(Tabelle2[[#This Row],[Oct 23 NF]:[Dec 23 NF]])</f>
        <v>0</v>
      </c>
      <c r="HE219" s="95">
        <f>SUM(Tabelle2[[#This Row],[Jan 24 NF]:[Mar 24 NF]])</f>
        <v>0</v>
      </c>
      <c r="HF219" s="98">
        <f>SUM(Tabelle2[[#This Row],[Apr 24 NF]:[Jun 24 NF]])</f>
        <v>0</v>
      </c>
      <c r="HG219" s="98">
        <f>SUM(Tabelle2[[#This Row],[Jul 24 NF]:[Sep 24 NF]])</f>
        <v>0</v>
      </c>
      <c r="HH219" s="98">
        <f>SUM(Tabelle2[[#This Row],[Oct 24 NF]:[Dec 24 NF]])</f>
        <v>0</v>
      </c>
      <c r="HI219" s="95">
        <v>0</v>
      </c>
      <c r="HJ219" s="95">
        <v>0</v>
      </c>
      <c r="HK219" s="95">
        <v>0</v>
      </c>
      <c r="HL219" s="95">
        <v>0</v>
      </c>
      <c r="HM219" s="95">
        <v>0</v>
      </c>
      <c r="HN219" s="95">
        <v>0</v>
      </c>
      <c r="HO219" s="95">
        <v>0</v>
      </c>
      <c r="HP219" s="95">
        <v>0</v>
      </c>
      <c r="HQ219" s="95">
        <v>0</v>
      </c>
      <c r="HR219" s="95">
        <v>0</v>
      </c>
      <c r="HS219" s="95">
        <v>0</v>
      </c>
      <c r="HT219" s="95">
        <v>0</v>
      </c>
      <c r="HU219" s="95">
        <v>0</v>
      </c>
      <c r="HV219" s="98">
        <v>0</v>
      </c>
      <c r="HW219" s="98">
        <v>0</v>
      </c>
      <c r="HX219" s="98">
        <v>0</v>
      </c>
      <c r="HY219" s="98">
        <v>0</v>
      </c>
      <c r="HZ219" s="98">
        <f>SUM(Tabelle2[[#This Row],[Jan 22 NF]:[Dec 22 NF]])</f>
        <v>0</v>
      </c>
      <c r="IA219" s="98">
        <f>SUM(Tabelle2[[#This Row],[Jan 23 NF]:[Dec 23 NF]])</f>
        <v>0</v>
      </c>
      <c r="IB219" s="98">
        <f>SUM(Tabelle2[[#This Row],[Jan 24 NF]:[Dec 24 NF]])</f>
        <v>0</v>
      </c>
      <c r="IC219" s="98">
        <f>IFERROR(Tabelle2[[#This Row],[2025 CF]]*Tabelle2[[#This Row],[2025 AF]],0)</f>
        <v>0</v>
      </c>
      <c r="ID219" s="98">
        <f>IFERROR(Tabelle2[[#This Row],[2026 CF]]*Tabelle2[[#This Row],[2026 AF]],0)</f>
        <v>0</v>
      </c>
      <c r="IE219" s="98">
        <f>IFERROR(Tabelle2[[#This Row],[2027 CF]]*Tabelle2[[#This Row],[2027 AF]],0)</f>
        <v>0</v>
      </c>
      <c r="IF219" s="98">
        <f>IFERROR(Tabelle2[[#This Row],[2028 CF]]*Tabelle2[[#This Row],[2028 AF]],0)</f>
        <v>0</v>
      </c>
      <c r="IG219" s="98">
        <f>IFERROR(Tabelle2[[#This Row],[2029 CF]]*Tabelle2[[#This Row],[2029 AF]],0)</f>
        <v>0</v>
      </c>
      <c r="IH219" s="98">
        <f>IFERROR(Tabelle2[[#This Row],[2030 CF]]*Tabelle2[[#This Row],[2030 AF]],0)</f>
        <v>0</v>
      </c>
      <c r="II219" s="98">
        <f>IFERROR(Tabelle2[[#This Row],[2031 CF]]*Tabelle2[[#This Row],[2031 AF]],0)</f>
        <v>0</v>
      </c>
      <c r="IJ219" s="98">
        <f>IFERROR(Tabelle2[[#This Row],[2032 CF]]*Tabelle2[[#This Row],[2032 AF]],0)</f>
        <v>0</v>
      </c>
      <c r="IK219" s="98">
        <f>IFERROR(Tabelle2[[#This Row],[2033 CF]]*Tabelle2[[#This Row],[2033 AF]],0)</f>
        <v>0</v>
      </c>
      <c r="IL219" s="98">
        <f>IFERROR(Tabelle2[[#This Row],[2034 CF]]*Tabelle2[[#This Row],[2034 AF]],0)</f>
        <v>0</v>
      </c>
      <c r="IM219" s="98">
        <f>IFERROR(Tabelle2[[#This Row],[2035 CF]]*Tabelle2[[#This Row],[2035 AF]],0)</f>
        <v>0</v>
      </c>
      <c r="IN219" s="51">
        <v>0</v>
      </c>
      <c r="IO219" s="51">
        <v>0</v>
      </c>
      <c r="IP219" s="51">
        <v>0</v>
      </c>
      <c r="IQ219" s="51">
        <v>0</v>
      </c>
      <c r="IR219" s="51">
        <v>0</v>
      </c>
      <c r="IS219" s="51">
        <v>0</v>
      </c>
      <c r="IT219" s="51">
        <v>0</v>
      </c>
      <c r="IU219" s="51">
        <v>0</v>
      </c>
      <c r="IV219" s="51">
        <v>0</v>
      </c>
      <c r="IW219" s="51">
        <v>0</v>
      </c>
      <c r="IX219" s="51">
        <v>0</v>
      </c>
      <c r="IY219" s="51">
        <v>0</v>
      </c>
      <c r="IZ219" s="199">
        <v>0</v>
      </c>
      <c r="JA219" s="199">
        <v>0</v>
      </c>
      <c r="JB219" s="199">
        <v>0</v>
      </c>
      <c r="JC219" s="199">
        <v>0</v>
      </c>
      <c r="JD219" s="199">
        <v>0</v>
      </c>
      <c r="JE219" s="196">
        <v>0</v>
      </c>
      <c r="JF219" s="196">
        <v>0</v>
      </c>
      <c r="JG219" s="196">
        <v>0</v>
      </c>
      <c r="JH219" s="196">
        <v>0</v>
      </c>
      <c r="JI219" s="196">
        <v>0</v>
      </c>
      <c r="JJ219" s="196">
        <v>0</v>
      </c>
      <c r="JK219" s="196">
        <v>0</v>
      </c>
      <c r="JL219" s="196">
        <v>0</v>
      </c>
      <c r="JM219" s="196">
        <v>0</v>
      </c>
      <c r="JN219" s="196">
        <v>0</v>
      </c>
      <c r="JO219" s="196">
        <v>0</v>
      </c>
      <c r="JP219" s="196">
        <v>0</v>
      </c>
      <c r="JQ219" s="196">
        <f>SUM(Tabelle2[[#This Row],[Jan-23B]:[Mar-23B]])</f>
        <v>0</v>
      </c>
      <c r="JR219" s="196">
        <f>SUM(Tabelle2[[#This Row],[Apr-23B]:[Jun-23B]])</f>
        <v>0</v>
      </c>
      <c r="JS219" s="196">
        <f>SUM(Tabelle2[[#This Row],[Jul-23B]:[Sep-23B]])</f>
        <v>0</v>
      </c>
      <c r="JT219" s="196">
        <f>SUM(Tabelle2[[#This Row],[Oct-23B]:[Dec-23B]])</f>
        <v>0</v>
      </c>
      <c r="JU219" s="196">
        <f>SUM(Tabelle2[[#This Row],[1Q23 B1]:[4Q23 B]])</f>
        <v>0</v>
      </c>
      <c r="JV219" s="196">
        <v>0</v>
      </c>
      <c r="JW219" s="196">
        <v>0</v>
      </c>
      <c r="JX219" s="196">
        <v>0</v>
      </c>
      <c r="JY219" s="196">
        <v>0</v>
      </c>
      <c r="JZ219" s="196">
        <v>0</v>
      </c>
      <c r="KA219" s="196">
        <v>0</v>
      </c>
      <c r="KB219" s="196">
        <v>0</v>
      </c>
      <c r="KC219" s="196">
        <v>0</v>
      </c>
      <c r="KD219" s="196">
        <v>0</v>
      </c>
      <c r="KE219" s="196">
        <v>0</v>
      </c>
      <c r="KF219" s="196" t="str">
        <f>IF(SUM(Tabelle2[[#This Row],[2018 NF]:[2028 NF]],Tabelle2[[#This Row],[2023 B]])&gt;0,"yes","no")</f>
        <v>no</v>
      </c>
      <c r="KG219" s="196">
        <f>IFERROR(INDEX(Tabelle2[[#Headers],[2005 NF]:[2034 NF]],MATCH(TRUE,INDEX(Tabelle2[[#This Row],[2005 NF]:[2034 NF]]&gt;1000,),0)),0)</f>
        <v>0</v>
      </c>
      <c r="KH219" s="196">
        <f>IFERROR(LOOKUP(2,1/(Tabelle2[[#This Row],[2005 NF]:[2035 NF]]&gt;1000),Tabelle2[[#Headers],[2005 NF]:[2035 NF]]),0)</f>
        <v>0</v>
      </c>
      <c r="KI219" s="196">
        <f>SUM(Tabelle2[[#This Row],[Jan 23 NF]:[Mar 23 NF]])</f>
        <v>0</v>
      </c>
      <c r="KJ219" s="196">
        <f>SUM(Tabelle2[[#This Row],[Jan-23B]:[Mar-23B]])</f>
        <v>0</v>
      </c>
      <c r="KK219" s="52">
        <v>0</v>
      </c>
      <c r="KL219" s="52">
        <v>0</v>
      </c>
      <c r="KM219" s="52">
        <v>0</v>
      </c>
      <c r="KN219" s="52">
        <v>0</v>
      </c>
      <c r="KO219" s="52">
        <v>0</v>
      </c>
      <c r="KP219" s="52">
        <v>0</v>
      </c>
      <c r="KQ219" s="52">
        <v>0</v>
      </c>
      <c r="KR219" s="52">
        <v>0</v>
      </c>
      <c r="KS219" s="52">
        <v>0</v>
      </c>
      <c r="KT219" s="52">
        <v>0</v>
      </c>
      <c r="KU219" s="52">
        <v>0</v>
      </c>
      <c r="KV219" s="52">
        <v>0</v>
      </c>
      <c r="KW219" s="52">
        <v>0</v>
      </c>
      <c r="KX219" s="52">
        <v>0</v>
      </c>
      <c r="KY219" s="52">
        <v>0</v>
      </c>
      <c r="KZ219" s="52">
        <v>0</v>
      </c>
      <c r="LA219" s="52" t="e">
        <f>$AV219*2.204623/#REF!*$AP219*Tabelle2[[#This Row],[May 23 NF]]</f>
        <v>#REF!</v>
      </c>
      <c r="LB219" s="52" t="e">
        <f>$AV219*2.204623/#REF!*$AP219*Tabelle2[[#This Row],[Jun 23 NF]]</f>
        <v>#REF!</v>
      </c>
      <c r="LC219" s="52" t="e">
        <f>$AV219*2.204623/#REF!*$AP219*Tabelle2[[#This Row],[Jul 23 NF]]</f>
        <v>#REF!</v>
      </c>
      <c r="LD219" s="52" t="e">
        <f>$AV219*2.204623/#REF!*$AP219*Tabelle2[[#This Row],[Aug 23 NF]]</f>
        <v>#REF!</v>
      </c>
      <c r="LE219" s="52" t="e">
        <f>$AV219*2.204623/#REF!*$AP219*Tabelle2[[#This Row],[Sep 23 NF]]</f>
        <v>#REF!</v>
      </c>
      <c r="LF219" s="52" t="e">
        <f>$AV219*2.204623/#REF!*$AP219*Tabelle2[[#This Row],[Oct 23 NF]]</f>
        <v>#REF!</v>
      </c>
      <c r="LG219" s="52" t="e">
        <f>$AV219*2.204623/#REF!*$AP219*Tabelle2[[#This Row],[Nov 23 NF]]</f>
        <v>#REF!</v>
      </c>
      <c r="LH219" s="52" t="e">
        <f>$AV219*2.204623/#REF!*$AP219*Tabelle2[[#This Row],[Dec 23 NF]]</f>
        <v>#REF!</v>
      </c>
      <c r="LI219" s="52" t="e">
        <f>$AV219*2.204623/#REF!*$AP219*Tabelle2[[#This Row],[Jan 24 NF]]</f>
        <v>#REF!</v>
      </c>
      <c r="LJ219" s="52" t="e">
        <f>$AV219*2.204623/#REF!*$AP219*Tabelle2[[#This Row],[Feb 24 NF]]</f>
        <v>#REF!</v>
      </c>
      <c r="LK219" s="52" t="e">
        <f>$AV219*2.204623/#REF!*$AP219*Tabelle2[[#This Row],[Mar 24 NF]]</f>
        <v>#REF!</v>
      </c>
      <c r="LL219" s="52" t="e">
        <f>$AV219*2.204623/#REF!*$AP219*Tabelle2[[#This Row],[Apr 24 NF]]</f>
        <v>#REF!</v>
      </c>
      <c r="LM219" s="52" t="e">
        <f>$AV219*2.204623/#REF!*$AP219*Tabelle2[[#This Row],[May 24 NF]]</f>
        <v>#REF!</v>
      </c>
      <c r="LN219" s="52" t="e">
        <f>$AV219*2.204623/#REF!*$AP219*Tabelle2[[#This Row],[Jun 24 NF]]</f>
        <v>#REF!</v>
      </c>
      <c r="LO219" s="52" t="e">
        <f>$AV219*2.204623/#REF!*$AP219*Tabelle2[[#This Row],[Jul 24 NF]]</f>
        <v>#REF!</v>
      </c>
      <c r="LP219" s="52" t="e">
        <f>$AV219*2.204623/#REF!*$AP219*Tabelle2[[#This Row],[Aug 24 NF]]</f>
        <v>#REF!</v>
      </c>
      <c r="LQ219" s="52" t="e">
        <f>$AV219*2.204623/#REF!*$AP219*Tabelle2[[#This Row],[Sep 24 NF]]</f>
        <v>#REF!</v>
      </c>
      <c r="LR219" s="52" t="e">
        <f>$AV219*2.204623/#REF!*$AP219*Tabelle2[[#This Row],[Oct 24 NF]]</f>
        <v>#REF!</v>
      </c>
      <c r="LS219" s="52" t="e">
        <f>$AV219*2.204623/#REF!*$AP219*Tabelle2[[#This Row],[Nov 24 NF]]</f>
        <v>#REF!</v>
      </c>
      <c r="LT219" s="52" t="e">
        <f>$AV219*2.204623/#REF!*$AP219*Tabelle2[[#This Row],[Dec 24 NF]]</f>
        <v>#REF!</v>
      </c>
      <c r="LU219" s="198">
        <f>SUM(Tabelle2[[#This Row],[Jan 22 EV]:[Mar 22 EV]])</f>
        <v>0</v>
      </c>
      <c r="LV219" s="198">
        <f>SUM(Tabelle2[[#This Row],[Apr 22 EV]:[Jun 22 EV]])</f>
        <v>0</v>
      </c>
      <c r="LW219" s="198">
        <f>SUM(Tabelle2[[#This Row],[Jul 22 EV]:[Sep 22 EV]])</f>
        <v>0</v>
      </c>
      <c r="LX219" s="198">
        <f>SUM(Tabelle2[[#This Row],[Oct 22 EV]:[Dec 22 EV]])</f>
        <v>0</v>
      </c>
      <c r="LY219" s="198">
        <f>SUM(Tabelle2[[#This Row],[Jan 23 EV]:[Mar 23 EV]])</f>
        <v>0</v>
      </c>
      <c r="LZ219" s="198" t="e">
        <f>SUM(Tabelle2[[#This Row],[Apr 23 EV]:[Jun 23 EV]])</f>
        <v>#REF!</v>
      </c>
      <c r="MA219" s="198" t="e">
        <f>SUM(Tabelle2[[#This Row],[Jul 23 EV]:[Sep 23 EV]])</f>
        <v>#REF!</v>
      </c>
      <c r="MB219" s="198" t="e">
        <f>SUM(Tabelle2[[#This Row],[Oct 23 EV]:[Dec 23 EV]])</f>
        <v>#REF!</v>
      </c>
      <c r="MC219" s="198" t="e">
        <f>SUM(Tabelle2[[#This Row],[Jan 24 EV]:[Mar 24 EV]])</f>
        <v>#REF!</v>
      </c>
      <c r="MD219" s="198" t="e">
        <f>SUM(Tabelle2[[#This Row],[Apr 24 EV]:[Jun 24 EV]])</f>
        <v>#REF!</v>
      </c>
      <c r="ME219" s="198" t="e">
        <f>SUM(Tabelle2[[#This Row],[Jul 24 EV]:[Sep 24 EV]])</f>
        <v>#REF!</v>
      </c>
      <c r="MF219" s="198" t="e">
        <f>SUM(Tabelle2[[#This Row],[Oct 24 EV]:[Dec 24 EV]])</f>
        <v>#REF!</v>
      </c>
      <c r="MG219" s="68">
        <v>0</v>
      </c>
      <c r="MH219" s="68">
        <v>0</v>
      </c>
      <c r="MI219" s="68">
        <v>0</v>
      </c>
      <c r="MJ219" s="68">
        <v>0</v>
      </c>
      <c r="MK219" s="68">
        <v>0</v>
      </c>
      <c r="ML219" s="68">
        <v>0</v>
      </c>
      <c r="MM219" s="68">
        <v>0</v>
      </c>
      <c r="MN219" s="68">
        <v>0</v>
      </c>
      <c r="MO219" s="68">
        <v>0</v>
      </c>
      <c r="MP219" s="98">
        <v>0</v>
      </c>
      <c r="MQ219" s="98" t="e">
        <f>$AS219*2.204623/#REF!*$AP219*HU219</f>
        <v>#REF!</v>
      </c>
      <c r="MR219" s="98" t="e">
        <f>$AT219*2.204623/#REF!*$AP219*HV219</f>
        <v>#REF!</v>
      </c>
      <c r="MS219" s="98">
        <v>0</v>
      </c>
      <c r="MT219" s="98">
        <v>0</v>
      </c>
      <c r="MU219" s="98">
        <v>0</v>
      </c>
      <c r="MV219" s="98">
        <f>SUM(Tabelle2[[#This Row],[Jan 22 EV]:[Dec 22 EV]])</f>
        <v>0</v>
      </c>
      <c r="MW219" s="98" t="e">
        <f>SUM(Tabelle2[[#This Row],[Jan 23 EV]:[Dec 23 EV]])</f>
        <v>#REF!</v>
      </c>
      <c r="MX219" s="98" t="e">
        <f>SUM(Tabelle2[[#This Row],[Jan 24 EV]:[Dec 24 EV]])</f>
        <v>#REF!</v>
      </c>
      <c r="MY219" s="98">
        <f t="shared" si="139"/>
        <v>0</v>
      </c>
      <c r="MZ219" s="98">
        <f t="shared" si="140"/>
        <v>0</v>
      </c>
      <c r="NA219" s="98">
        <f t="shared" si="141"/>
        <v>0</v>
      </c>
      <c r="NB219" s="98">
        <f t="shared" si="142"/>
        <v>0</v>
      </c>
      <c r="NC219" s="52">
        <v>0</v>
      </c>
      <c r="ND219" s="52">
        <v>0</v>
      </c>
      <c r="NE219" s="52">
        <v>0</v>
      </c>
      <c r="NF219" s="52">
        <v>0</v>
      </c>
      <c r="NG219" s="52">
        <v>0</v>
      </c>
      <c r="NH219" s="52">
        <v>0</v>
      </c>
      <c r="NI219" s="52">
        <v>0</v>
      </c>
      <c r="NJ219" s="52">
        <v>0</v>
      </c>
      <c r="NK219" s="52">
        <v>0</v>
      </c>
      <c r="NL219" s="52">
        <v>0</v>
      </c>
      <c r="NM219" s="52">
        <v>0</v>
      </c>
      <c r="NN219" s="52">
        <v>0</v>
      </c>
      <c r="NO219" s="198">
        <f t="shared" si="146"/>
        <v>0</v>
      </c>
      <c r="NP219" s="198">
        <f t="shared" si="147"/>
        <v>0</v>
      </c>
      <c r="NQ219" s="198">
        <f t="shared" si="148"/>
        <v>0</v>
      </c>
      <c r="NR219" s="198">
        <f t="shared" si="149"/>
        <v>0</v>
      </c>
      <c r="NS219" s="198">
        <f t="shared" si="150"/>
        <v>0</v>
      </c>
      <c r="NT219" s="198">
        <v>0</v>
      </c>
      <c r="NU219" s="198">
        <v>0</v>
      </c>
      <c r="NV219" s="198">
        <v>0</v>
      </c>
      <c r="NW219" s="198">
        <v>0</v>
      </c>
      <c r="NX219" s="198">
        <v>0</v>
      </c>
      <c r="NY219" s="198">
        <v>0</v>
      </c>
      <c r="NZ219" s="198">
        <v>0</v>
      </c>
      <c r="OA219" s="198">
        <v>0</v>
      </c>
      <c r="OB219" s="198">
        <v>0</v>
      </c>
      <c r="OC219" s="198">
        <v>0</v>
      </c>
      <c r="OD219" s="198">
        <v>0</v>
      </c>
      <c r="OE219" s="198">
        <v>0</v>
      </c>
      <c r="OF219" s="198">
        <f>SUM(Tabelle2[[#This Row],[Jan 23 B EV]:[Mar 23 B EV]])</f>
        <v>0</v>
      </c>
      <c r="OG219" s="198">
        <f>SUM(Tabelle2[[#This Row],[Apr 23 B EV]:[Jun 23 B EV]])</f>
        <v>0</v>
      </c>
      <c r="OH219" s="198">
        <f>SUM(Tabelle2[[#This Row],[Jul 23 B EV]:[Sep 23 B EV]])</f>
        <v>0</v>
      </c>
      <c r="OI219" s="198">
        <f>SUM(Tabelle2[[#This Row],[Oct 23 B EV]:[Dec 23 B EV]])</f>
        <v>0</v>
      </c>
      <c r="OJ219" s="198">
        <f>SUM(Tabelle2[[#This Row],[Jan 23 B EV]:[Dec 23 B EV]])</f>
        <v>0</v>
      </c>
      <c r="OK219" s="68"/>
      <c r="OL219" s="68"/>
      <c r="OM219" s="43" t="s">
        <v>959</v>
      </c>
      <c r="ON219" s="43" t="s">
        <v>975</v>
      </c>
      <c r="OO219" s="43">
        <v>0</v>
      </c>
      <c r="OP219" s="43">
        <v>0</v>
      </c>
      <c r="OQ219" s="68"/>
      <c r="OR219" s="68"/>
      <c r="OS219" s="68"/>
      <c r="OT219" s="68"/>
      <c r="OU219" s="68"/>
      <c r="OV219" s="68"/>
      <c r="OW219" s="68"/>
      <c r="OX219" s="198">
        <v>0</v>
      </c>
      <c r="OY219" s="198">
        <v>0</v>
      </c>
      <c r="OZ219" s="198">
        <v>0</v>
      </c>
      <c r="PA219" s="198">
        <v>0</v>
      </c>
      <c r="PB219" s="353">
        <v>0</v>
      </c>
      <c r="PC219" s="49" t="s">
        <v>57</v>
      </c>
      <c r="PD219" s="341" t="s">
        <v>40</v>
      </c>
      <c r="PE219" s="3" t="s">
        <v>159</v>
      </c>
      <c r="PF219" s="221" t="s">
        <v>191</v>
      </c>
      <c r="PG219" s="342">
        <v>0.08</v>
      </c>
      <c r="PH219" s="221">
        <v>40</v>
      </c>
      <c r="PI219" s="30">
        <v>1</v>
      </c>
      <c r="PJ219" s="30" t="s">
        <v>191</v>
      </c>
      <c r="PK219" s="30">
        <v>40</v>
      </c>
      <c r="PL219" s="30"/>
      <c r="PM219" s="334"/>
      <c r="PN219" s="341" t="s">
        <v>972</v>
      </c>
      <c r="PO219" s="334" t="s">
        <v>17</v>
      </c>
      <c r="PP219" s="200">
        <v>1897.4924120060696</v>
      </c>
      <c r="PQ219" s="56">
        <v>1615.7497990965437</v>
      </c>
      <c r="PR219" s="56">
        <v>1766.1458333333333</v>
      </c>
      <c r="PS219" s="56">
        <v>1714.5520833333333</v>
      </c>
      <c r="PT219" s="200">
        <v>1398.2708333333333</v>
      </c>
      <c r="PU219" s="200">
        <v>1423.8541666666667</v>
      </c>
      <c r="PV219" s="200">
        <v>2111.5208333333335</v>
      </c>
      <c r="PW219" s="200">
        <v>2435.75</v>
      </c>
      <c r="PX219" s="200" t="e">
        <f>IF($PI219=1,SUMIF(#REF!,$PF219,#REF!),SUMIF(#REF!,$PJ219,#REF!))</f>
        <v>#REF!</v>
      </c>
      <c r="PY219" s="200" t="e">
        <f>IF($PI219=1,SUMIF(#REF!,$PF219,#REF!),SUMIF(#REF!,$PJ219,#REF!))</f>
        <v>#REF!</v>
      </c>
      <c r="PZ219" s="200" t="e">
        <f>IF($PI219=1,SUMIF(#REF!,$PF219,#REF!),SUMIF(#REF!,$PJ219,#REF!))</f>
        <v>#REF!</v>
      </c>
      <c r="QA219" s="200" t="e">
        <f>IF($PI219=1,SUMIF(#REF!,$PF219,#REF!),SUMIF(#REF!,$PJ219,#REF!))</f>
        <v>#REF!</v>
      </c>
      <c r="QB219" s="200" t="e">
        <f>IF($PI219=1,SUMIF(#REF!,$PF219,#REF!),SUMIF(#REF!,$PJ219,#REF!))</f>
        <v>#REF!</v>
      </c>
      <c r="QC219" s="200" t="e">
        <f>IF($PI219=1,SUMIF(#REF!,$PF219,#REF!),SUMIF(#REF!,$PJ219,#REF!))</f>
        <v>#REF!</v>
      </c>
      <c r="QD219" s="57">
        <f t="shared" si="143"/>
        <v>0</v>
      </c>
      <c r="QE219" s="57">
        <f t="shared" si="144"/>
        <v>0</v>
      </c>
      <c r="QF219" s="57">
        <f t="shared" si="138"/>
        <v>0</v>
      </c>
      <c r="QG219" s="57">
        <f t="shared" si="145"/>
        <v>0</v>
      </c>
      <c r="QH219" s="57">
        <f t="shared" si="173"/>
        <v>0</v>
      </c>
      <c r="QI219" s="57">
        <f t="shared" si="174"/>
        <v>0</v>
      </c>
      <c r="QJ219" s="57">
        <f>IF(Tabelle2[[#This Row],[Index and Premium Usage]]=1,($AW219*(1+$AZ219))*(PW219*(1+$PG219)+$PH219)/1000,($AW219*(1+$AZ219))*(PW219*(1+$PG219)+$PK219)/1000)</f>
        <v>0</v>
      </c>
      <c r="QK219" s="57" t="e">
        <f>IF($PI219=1,($AW219*(1+$AY219))*(PX219*(1+$PG219)+$PH219)/1000,($AW219*(1+$AZ219))*(PX219*(1+$PG219)+$PK219+Tabelle2[[#This Row],[Premium VW 2023]])/1000)</f>
        <v>#REF!</v>
      </c>
      <c r="QL219" s="57" t="e">
        <f t="shared" si="133"/>
        <v>#REF!</v>
      </c>
      <c r="QM219" s="57" t="e">
        <f t="shared" si="134"/>
        <v>#REF!</v>
      </c>
      <c r="QN219" s="57" t="e">
        <f t="shared" si="135"/>
        <v>#REF!</v>
      </c>
      <c r="QO219" s="57" t="e">
        <f t="shared" si="136"/>
        <v>#REF!</v>
      </c>
      <c r="QP219" s="57" t="e">
        <f t="shared" si="137"/>
        <v>#REF!</v>
      </c>
    </row>
    <row r="220" spans="1:458" ht="15" customHeight="1">
      <c r="A220" s="94" t="s">
        <v>951</v>
      </c>
      <c r="B220" s="94" t="s">
        <v>87</v>
      </c>
      <c r="C220" s="94" t="s">
        <v>1553</v>
      </c>
      <c r="D220" s="94" t="s">
        <v>108</v>
      </c>
      <c r="E220" s="173" t="s">
        <v>304</v>
      </c>
      <c r="F220" s="94" t="s">
        <v>304</v>
      </c>
      <c r="G220" s="94" t="s">
        <v>304</v>
      </c>
      <c r="H220" s="2" t="s">
        <v>1557</v>
      </c>
      <c r="I220" s="188" t="s">
        <v>249</v>
      </c>
      <c r="J220" s="94" t="s">
        <v>33</v>
      </c>
      <c r="K220" s="94" t="s">
        <v>245</v>
      </c>
      <c r="L220" s="94" t="s">
        <v>234</v>
      </c>
      <c r="M220" s="2" t="s">
        <v>692</v>
      </c>
      <c r="N220" s="1">
        <v>0</v>
      </c>
      <c r="O220" s="1"/>
      <c r="P220" s="3"/>
      <c r="Q220" s="2"/>
      <c r="R220" s="94"/>
      <c r="S220" s="94"/>
      <c r="T220" s="94" t="s">
        <v>1282</v>
      </c>
      <c r="U220" s="94" t="s">
        <v>38</v>
      </c>
      <c r="V220" s="94"/>
      <c r="W220" s="94"/>
      <c r="X220" s="94"/>
      <c r="Y220" s="2" t="s">
        <v>66</v>
      </c>
      <c r="Z220" s="2" t="s">
        <v>261</v>
      </c>
      <c r="AA220" s="2" t="s">
        <v>693</v>
      </c>
      <c r="AB220" s="2"/>
      <c r="AC220" s="2" t="s">
        <v>1111</v>
      </c>
      <c r="AD220" s="94"/>
      <c r="AE220" s="94"/>
      <c r="AF220" s="94" t="s">
        <v>122</v>
      </c>
      <c r="AG220" s="2" t="s">
        <v>448</v>
      </c>
      <c r="AH220" s="2" t="s">
        <v>106</v>
      </c>
      <c r="AI220" s="2" t="s">
        <v>109</v>
      </c>
      <c r="AJ220" s="2" t="s">
        <v>120</v>
      </c>
      <c r="AK220" s="20"/>
      <c r="AL220" s="24"/>
      <c r="AM220" s="24"/>
      <c r="AN220" s="24"/>
      <c r="AO220" s="24"/>
      <c r="AP220" s="13">
        <v>1</v>
      </c>
      <c r="AQ220" s="33"/>
      <c r="AR220" s="37">
        <v>6.39</v>
      </c>
      <c r="AS220" s="73">
        <v>6.39</v>
      </c>
      <c r="AT220" s="73">
        <v>6.39</v>
      </c>
      <c r="AU220" s="33">
        <v>6.39</v>
      </c>
      <c r="AV220" s="33">
        <v>6.39</v>
      </c>
      <c r="AW220" s="33">
        <v>6.39</v>
      </c>
      <c r="AX220" s="193"/>
      <c r="AY220" s="61">
        <v>0.05</v>
      </c>
      <c r="AZ220" s="61">
        <v>0.05</v>
      </c>
      <c r="BA220" s="97">
        <v>0</v>
      </c>
      <c r="BB220" s="97">
        <v>0</v>
      </c>
      <c r="BC220" s="97">
        <v>0</v>
      </c>
      <c r="BD220" s="97">
        <v>0</v>
      </c>
      <c r="BE220" s="133">
        <v>0</v>
      </c>
      <c r="BF220" s="133">
        <v>0</v>
      </c>
      <c r="BG220" s="133">
        <v>0</v>
      </c>
      <c r="BH220" s="133">
        <v>0</v>
      </c>
      <c r="BI220" s="133">
        <v>0</v>
      </c>
      <c r="BJ220" s="133">
        <v>0</v>
      </c>
      <c r="BK220" s="133">
        <v>0</v>
      </c>
      <c r="BL220" s="133">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5">
        <f>SUM(Tabelle2[[#This Row],[Jan 22 CF]:[Mar 22 CF]])</f>
        <v>0</v>
      </c>
      <c r="CL220" s="95">
        <f>SUM(Tabelle2[[#This Row],[Apr 22 CF]:[Jun 22 CF]])</f>
        <v>0</v>
      </c>
      <c r="CM220" s="95">
        <f>SUM(Tabelle2[[#This Row],[Jul 22 CF]:[Sep 22 CF]])</f>
        <v>0</v>
      </c>
      <c r="CN220" s="95">
        <f>SUM(Tabelle2[[#This Row],[Oct 22 CF]:[Dec 22 CF]])</f>
        <v>0</v>
      </c>
      <c r="CO220" s="95">
        <f>SUM(Tabelle2[[#This Row],[Jan 23 CF]:[Mar 23 CF]])</f>
        <v>0</v>
      </c>
      <c r="CP220" s="95">
        <f>SUM(Tabelle2[[#This Row],[Apr 23 CF]:[Jun 23 CF]])</f>
        <v>0</v>
      </c>
      <c r="CQ220" s="95">
        <f>SUM(Tabelle2[[#This Row],[Jul 23 CF]:[Sep 23 CF]])</f>
        <v>0</v>
      </c>
      <c r="CR220" s="95">
        <f>SUM(Tabelle2[[#This Row],[Oct 23 CF]:[Dec 23 CF]])</f>
        <v>0</v>
      </c>
      <c r="CS220" s="95">
        <f>SUM(Tabelle2[[#This Row],[Jan 24 CF]:[Mar 24 CF]])</f>
        <v>0</v>
      </c>
      <c r="CT220" s="95">
        <f>SUM(Tabelle2[[#This Row],[Apr 24 CF]:[Jun 24 CF]])</f>
        <v>0</v>
      </c>
      <c r="CU220" s="95">
        <f>SUM(Tabelle2[[#This Row],[Jul 24 CF]:[Sep 24 CF]])</f>
        <v>0</v>
      </c>
      <c r="CV220" s="95">
        <f>SUM(Tabelle2[[#This Row],[Oct 24 CF]:[Dec 24 CF]])</f>
        <v>0</v>
      </c>
      <c r="CW220" s="98">
        <v>29551</v>
      </c>
      <c r="CX220" s="275">
        <v>4947</v>
      </c>
      <c r="CY220" s="98">
        <v>0</v>
      </c>
      <c r="CZ220" s="52">
        <v>0</v>
      </c>
      <c r="DA220" s="52">
        <f>SUM(Tabelle2[[#This Row],[Jan 22 CF]:[Dec 22 CF]])</f>
        <v>0</v>
      </c>
      <c r="DB220" s="98">
        <f>SUM(Tabelle2[[#This Row],[Jan 23 CF]:[Dec 23 CF]])</f>
        <v>0</v>
      </c>
      <c r="DC220" s="98">
        <f>SUM(Tabelle2[[#This Row],[Jan 24 CF]:[Dec 24 CF]])</f>
        <v>0</v>
      </c>
      <c r="DD220" s="98">
        <v>0</v>
      </c>
      <c r="DE220" s="98">
        <v>0</v>
      </c>
      <c r="DF220" s="98">
        <v>0</v>
      </c>
      <c r="DG220" s="98">
        <v>0</v>
      </c>
      <c r="DH220" s="98">
        <v>0</v>
      </c>
      <c r="DI220" s="98">
        <v>0</v>
      </c>
      <c r="DJ220" s="98">
        <v>0</v>
      </c>
      <c r="DK220" s="98">
        <v>0</v>
      </c>
      <c r="DL220" s="98">
        <v>0</v>
      </c>
      <c r="DM220" s="98">
        <v>0</v>
      </c>
      <c r="DN220" s="98"/>
      <c r="DO220" s="98"/>
      <c r="DP220" s="226">
        <v>0.95</v>
      </c>
      <c r="DQ220" s="226">
        <v>0.92500000000000004</v>
      </c>
      <c r="DR220" s="226">
        <v>0.8</v>
      </c>
      <c r="DS220" s="226">
        <v>0.85</v>
      </c>
      <c r="DT220" s="226">
        <v>0.9</v>
      </c>
      <c r="DU220" s="226">
        <v>0.9</v>
      </c>
      <c r="DV220" s="226">
        <v>0.9</v>
      </c>
      <c r="DW220" s="226">
        <v>0.9</v>
      </c>
      <c r="DX220" s="226">
        <v>0.9</v>
      </c>
      <c r="DY220" s="226">
        <v>0.9</v>
      </c>
      <c r="DZ220" s="226">
        <v>0.9</v>
      </c>
      <c r="EA220" s="226">
        <v>0.88</v>
      </c>
      <c r="EB220" s="226">
        <v>0.9</v>
      </c>
      <c r="EC220" s="226">
        <v>0.93</v>
      </c>
      <c r="ED220" s="226">
        <v>0.93</v>
      </c>
      <c r="EE220" s="226">
        <v>0.9</v>
      </c>
      <c r="EF220" s="316">
        <v>0.9</v>
      </c>
      <c r="EG220" s="316">
        <v>0.9</v>
      </c>
      <c r="EH220" s="316">
        <v>0</v>
      </c>
      <c r="EI220" s="226">
        <v>0.95</v>
      </c>
      <c r="EJ220" s="226">
        <v>0.95</v>
      </c>
      <c r="EK220" s="226">
        <v>0.95</v>
      </c>
      <c r="EL220" s="226">
        <v>0.97499999999999998</v>
      </c>
      <c r="EM220" s="226">
        <v>0.95</v>
      </c>
      <c r="EN220" s="226">
        <v>0.9</v>
      </c>
      <c r="EO220" s="226">
        <v>0.9</v>
      </c>
      <c r="EP220" s="226">
        <v>0.9</v>
      </c>
      <c r="EQ220" s="226">
        <v>0.9</v>
      </c>
      <c r="ER220" s="226">
        <v>0.9</v>
      </c>
      <c r="ES220" s="226">
        <v>0.9</v>
      </c>
      <c r="ET220" s="226">
        <v>0.9</v>
      </c>
      <c r="EU220" s="226">
        <v>0.9</v>
      </c>
      <c r="EV220" s="226">
        <v>0.9</v>
      </c>
      <c r="EW220" s="226">
        <v>0.9</v>
      </c>
      <c r="EX220" s="226">
        <v>0.9</v>
      </c>
      <c r="EY220" s="226">
        <v>0.9</v>
      </c>
      <c r="EZ220" s="316">
        <v>0</v>
      </c>
      <c r="FA220" s="226">
        <v>0.9</v>
      </c>
      <c r="FB220" s="226">
        <v>0.85</v>
      </c>
      <c r="FC220" s="226">
        <v>0.85</v>
      </c>
      <c r="FD220" s="226">
        <v>0.85</v>
      </c>
      <c r="FE220" s="226">
        <v>0.85</v>
      </c>
      <c r="FF220" s="226">
        <v>0.85</v>
      </c>
      <c r="FG220" s="226">
        <v>0.85</v>
      </c>
      <c r="FH220" s="226">
        <v>0.85</v>
      </c>
      <c r="FI220" s="226">
        <v>0.85</v>
      </c>
      <c r="FJ220" s="226">
        <v>0.85</v>
      </c>
      <c r="FK220" s="226">
        <v>0.85</v>
      </c>
      <c r="FL220" s="226">
        <v>0.85</v>
      </c>
      <c r="FM220" s="195">
        <f t="shared" si="158"/>
        <v>0</v>
      </c>
      <c r="FN220" s="195">
        <f t="shared" si="159"/>
        <v>0</v>
      </c>
      <c r="FO220" s="195">
        <f t="shared" si="160"/>
        <v>0</v>
      </c>
      <c r="FP220" s="195">
        <f t="shared" si="161"/>
        <v>0</v>
      </c>
      <c r="FQ220" s="195">
        <f t="shared" si="162"/>
        <v>0</v>
      </c>
      <c r="FR220" s="195">
        <f t="shared" si="163"/>
        <v>0</v>
      </c>
      <c r="FS220" s="195">
        <f t="shared" si="164"/>
        <v>0</v>
      </c>
      <c r="FT220" s="95">
        <f t="shared" si="165"/>
        <v>0</v>
      </c>
      <c r="FU220" s="95">
        <f t="shared" si="166"/>
        <v>0</v>
      </c>
      <c r="FV220" s="95">
        <f t="shared" si="167"/>
        <v>0</v>
      </c>
      <c r="FW220" s="95">
        <f t="shared" si="168"/>
        <v>0</v>
      </c>
      <c r="FX220" s="95">
        <f t="shared" si="169"/>
        <v>0</v>
      </c>
      <c r="FY220" s="95">
        <f t="shared" si="170"/>
        <v>0</v>
      </c>
      <c r="FZ220" s="95">
        <f t="shared" si="171"/>
        <v>0</v>
      </c>
      <c r="GA220" s="95">
        <f t="shared" si="151"/>
        <v>0</v>
      </c>
      <c r="GB220" s="95">
        <f t="shared" si="152"/>
        <v>0</v>
      </c>
      <c r="GC220" s="95">
        <f t="shared" si="153"/>
        <v>0</v>
      </c>
      <c r="GD220" s="95">
        <f t="shared" si="154"/>
        <v>0</v>
      </c>
      <c r="GE220" s="95">
        <f t="shared" si="155"/>
        <v>0</v>
      </c>
      <c r="GF220" s="95">
        <f t="shared" si="156"/>
        <v>0</v>
      </c>
      <c r="GG220" s="95">
        <f t="shared" si="157"/>
        <v>0</v>
      </c>
      <c r="GH220" s="95">
        <f t="shared" si="172"/>
        <v>0</v>
      </c>
      <c r="GI220" s="95">
        <f>BW220*Tabelle2[[#This Row],[Nov 2023 AF]]</f>
        <v>0</v>
      </c>
      <c r="GJ220" s="95">
        <f>BX220*Tabelle2[[#This Row],[Dec 2023 AF]]</f>
        <v>0</v>
      </c>
      <c r="GK220" s="95">
        <f>BY220*Tabelle2[[#This Row],[Jan 2024 AF]]</f>
        <v>0</v>
      </c>
      <c r="GL220" s="95">
        <f>BZ220*Tabelle2[[#This Row],[Feb 2024 AF]]</f>
        <v>0</v>
      </c>
      <c r="GM220" s="95">
        <f>CA220*Tabelle2[[#This Row],[Mar 2024 AF]]</f>
        <v>0</v>
      </c>
      <c r="GN220" s="95">
        <f>CB220*Tabelle2[[#This Row],[Apr 2024 AF]]</f>
        <v>0</v>
      </c>
      <c r="GO220" s="95">
        <f>CC220*Tabelle2[[#This Row],[May 2024 AF]]</f>
        <v>0</v>
      </c>
      <c r="GP220" s="95">
        <f>CD220*Tabelle2[[#This Row],[Jun 2024 AF]]</f>
        <v>0</v>
      </c>
      <c r="GQ220" s="95">
        <f>CE220*Tabelle2[[#This Row],[Jul 2024 AF]]</f>
        <v>0</v>
      </c>
      <c r="GR220" s="95">
        <f>CF220*Tabelle2[[#This Row],[Aug 2024 AF]]</f>
        <v>0</v>
      </c>
      <c r="GS220" s="95">
        <f>CG220*Tabelle2[[#This Row],[Sep 2024 AF]]</f>
        <v>0</v>
      </c>
      <c r="GT220" s="95">
        <f>CH220*Tabelle2[[#This Row],[Oct 2024 AF]]</f>
        <v>0</v>
      </c>
      <c r="GU220" s="95">
        <f>CI220*Tabelle2[[#This Row],[Nov 2024 AF]]</f>
        <v>0</v>
      </c>
      <c r="GV220" s="95">
        <f>CJ220*Tabelle2[[#This Row],[Dec 2024 AF]]</f>
        <v>0</v>
      </c>
      <c r="GW220" s="95">
        <f>SUM(Tabelle2[[#This Row],[Jan 22 NF]:[Mar 22 NF]])</f>
        <v>0</v>
      </c>
      <c r="GX220" s="95">
        <f>SUM(Tabelle2[[#This Row],[Apr 22 NF]:[Jun 22 NF]])</f>
        <v>0</v>
      </c>
      <c r="GY220" s="95">
        <f>SUM(Tabelle2[[#This Row],[Jul 22 NF]:[Sep 22 NF]])</f>
        <v>0</v>
      </c>
      <c r="GZ220" s="95">
        <f>SUM(Tabelle2[[#This Row],[Oct 22 NF]:[Dec 22 NF]])</f>
        <v>0</v>
      </c>
      <c r="HA220" s="98">
        <f>SUM(Tabelle2[[#This Row],[Jan 23 NF]:[Mar 23 NF]])</f>
        <v>0</v>
      </c>
      <c r="HB220" s="98">
        <f>SUM(Tabelle2[[#This Row],[Apr 23 NF]:[Jun 23 NF]])</f>
        <v>0</v>
      </c>
      <c r="HC220" s="98">
        <f>SUM(Tabelle2[[#This Row],[Jul 23 NF]:[Sep 23 NF]])</f>
        <v>0</v>
      </c>
      <c r="HD220" s="98">
        <f>SUM(Tabelle2[[#This Row],[Oct 23 NF]:[Dec 23 NF]])</f>
        <v>0</v>
      </c>
      <c r="HE220" s="95">
        <f>SUM(Tabelle2[[#This Row],[Jan 24 NF]:[Mar 24 NF]])</f>
        <v>0</v>
      </c>
      <c r="HF220" s="98">
        <f>SUM(Tabelle2[[#This Row],[Apr 24 NF]:[Jun 24 NF]])</f>
        <v>0</v>
      </c>
      <c r="HG220" s="98">
        <f>SUM(Tabelle2[[#This Row],[Jul 24 NF]:[Sep 24 NF]])</f>
        <v>0</v>
      </c>
      <c r="HH220" s="98">
        <f>SUM(Tabelle2[[#This Row],[Oct 24 NF]:[Dec 24 NF]])</f>
        <v>0</v>
      </c>
      <c r="HI220" s="75">
        <v>0</v>
      </c>
      <c r="HJ220" s="75">
        <v>0</v>
      </c>
      <c r="HK220" s="75">
        <v>0</v>
      </c>
      <c r="HL220" s="75">
        <v>0</v>
      </c>
      <c r="HM220" s="75">
        <v>0</v>
      </c>
      <c r="HN220" s="75">
        <v>0</v>
      </c>
      <c r="HO220" s="75">
        <v>0</v>
      </c>
      <c r="HP220" s="75">
        <v>0</v>
      </c>
      <c r="HQ220" s="75">
        <v>0</v>
      </c>
      <c r="HR220" s="75">
        <v>0</v>
      </c>
      <c r="HS220" s="75">
        <v>0</v>
      </c>
      <c r="HT220" s="75">
        <v>7537</v>
      </c>
      <c r="HU220" s="75">
        <v>53369</v>
      </c>
      <c r="HV220" s="98">
        <v>29551</v>
      </c>
      <c r="HW220" s="98">
        <v>4947</v>
      </c>
      <c r="HX220" s="98">
        <v>0</v>
      </c>
      <c r="HY220" s="98">
        <v>0</v>
      </c>
      <c r="HZ220" s="98">
        <f>SUM(Tabelle2[[#This Row],[Jan 22 NF]:[Dec 22 NF]])</f>
        <v>0</v>
      </c>
      <c r="IA220" s="98">
        <f>SUM(Tabelle2[[#This Row],[Jan 23 NF]:[Dec 23 NF]])</f>
        <v>0</v>
      </c>
      <c r="IB220" s="98">
        <f>SUM(Tabelle2[[#This Row],[Jan 24 NF]:[Dec 24 NF]])</f>
        <v>0</v>
      </c>
      <c r="IC220" s="98">
        <f>IFERROR(Tabelle2[[#This Row],[2025 CF]]*Tabelle2[[#This Row],[2025 AF]],0)</f>
        <v>0</v>
      </c>
      <c r="ID220" s="98">
        <f>IFERROR(Tabelle2[[#This Row],[2026 CF]]*Tabelle2[[#This Row],[2026 AF]],0)</f>
        <v>0</v>
      </c>
      <c r="IE220" s="98">
        <f>IFERROR(Tabelle2[[#This Row],[2027 CF]]*Tabelle2[[#This Row],[2027 AF]],0)</f>
        <v>0</v>
      </c>
      <c r="IF220" s="98">
        <f>IFERROR(Tabelle2[[#This Row],[2028 CF]]*Tabelle2[[#This Row],[2028 AF]],0)</f>
        <v>0</v>
      </c>
      <c r="IG220" s="98">
        <f>IFERROR(Tabelle2[[#This Row],[2029 CF]]*Tabelle2[[#This Row],[2029 AF]],0)</f>
        <v>0</v>
      </c>
      <c r="IH220" s="98">
        <f>IFERROR(Tabelle2[[#This Row],[2030 CF]]*Tabelle2[[#This Row],[2030 AF]],0)</f>
        <v>0</v>
      </c>
      <c r="II220" s="98">
        <f>IFERROR(Tabelle2[[#This Row],[2031 CF]]*Tabelle2[[#This Row],[2031 AF]],0)</f>
        <v>0</v>
      </c>
      <c r="IJ220" s="98">
        <f>IFERROR(Tabelle2[[#This Row],[2032 CF]]*Tabelle2[[#This Row],[2032 AF]],0)</f>
        <v>0</v>
      </c>
      <c r="IK220" s="98">
        <f>IFERROR(Tabelle2[[#This Row],[2033 CF]]*Tabelle2[[#This Row],[2033 AF]],0)</f>
        <v>0</v>
      </c>
      <c r="IL220" s="98">
        <f>IFERROR(Tabelle2[[#This Row],[2034 CF]]*Tabelle2[[#This Row],[2034 AF]],0)</f>
        <v>0</v>
      </c>
      <c r="IM220" s="98">
        <f>IFERROR(Tabelle2[[#This Row],[2035 CF]]*Tabelle2[[#This Row],[2035 AF]],0)</f>
        <v>0</v>
      </c>
      <c r="IN220" s="51">
        <v>0</v>
      </c>
      <c r="IO220" s="51">
        <v>0</v>
      </c>
      <c r="IP220" s="51">
        <v>0</v>
      </c>
      <c r="IQ220" s="51">
        <v>0</v>
      </c>
      <c r="IR220" s="51">
        <v>0</v>
      </c>
      <c r="IS220" s="51">
        <v>0</v>
      </c>
      <c r="IT220" s="51">
        <v>0</v>
      </c>
      <c r="IU220" s="51">
        <v>0</v>
      </c>
      <c r="IV220" s="51">
        <v>0</v>
      </c>
      <c r="IW220" s="51">
        <v>0</v>
      </c>
      <c r="IX220" s="51">
        <v>0</v>
      </c>
      <c r="IY220" s="51">
        <v>0</v>
      </c>
      <c r="IZ220" s="199">
        <v>0</v>
      </c>
      <c r="JA220" s="199">
        <v>0</v>
      </c>
      <c r="JB220" s="199">
        <v>0</v>
      </c>
      <c r="JC220" s="199">
        <v>0</v>
      </c>
      <c r="JD220" s="199">
        <v>0</v>
      </c>
      <c r="JE220" s="196">
        <v>0</v>
      </c>
      <c r="JF220" s="196">
        <v>0</v>
      </c>
      <c r="JG220" s="196">
        <v>0</v>
      </c>
      <c r="JH220" s="196">
        <v>0</v>
      </c>
      <c r="JI220" s="196">
        <v>0</v>
      </c>
      <c r="JJ220" s="196">
        <v>0</v>
      </c>
      <c r="JK220" s="196">
        <v>0</v>
      </c>
      <c r="JL220" s="196">
        <v>0</v>
      </c>
      <c r="JM220" s="196">
        <v>0</v>
      </c>
      <c r="JN220" s="196">
        <v>0</v>
      </c>
      <c r="JO220" s="196">
        <v>0</v>
      </c>
      <c r="JP220" s="196">
        <v>0</v>
      </c>
      <c r="JQ220" s="196">
        <f>SUM(Tabelle2[[#This Row],[Jan-23B]:[Mar-23B]])</f>
        <v>0</v>
      </c>
      <c r="JR220" s="196">
        <f>SUM(Tabelle2[[#This Row],[Apr-23B]:[Jun-23B]])</f>
        <v>0</v>
      </c>
      <c r="JS220" s="196">
        <f>SUM(Tabelle2[[#This Row],[Jul-23B]:[Sep-23B]])</f>
        <v>0</v>
      </c>
      <c r="JT220" s="196">
        <f>SUM(Tabelle2[[#This Row],[Oct-23B]:[Dec-23B]])</f>
        <v>0</v>
      </c>
      <c r="JU220" s="196">
        <f>SUM(Tabelle2[[#This Row],[1Q23 B1]:[4Q23 B]])</f>
        <v>0</v>
      </c>
      <c r="JV220" s="196">
        <v>0</v>
      </c>
      <c r="JW220" s="196">
        <v>0</v>
      </c>
      <c r="JX220" s="196">
        <v>0</v>
      </c>
      <c r="JY220" s="196">
        <v>0</v>
      </c>
      <c r="JZ220" s="196">
        <v>0</v>
      </c>
      <c r="KA220" s="196">
        <v>0</v>
      </c>
      <c r="KB220" s="196">
        <v>0</v>
      </c>
      <c r="KC220" s="196">
        <v>0</v>
      </c>
      <c r="KD220" s="196">
        <v>0</v>
      </c>
      <c r="KE220" s="196">
        <v>0</v>
      </c>
      <c r="KF220" s="196" t="str">
        <f>IF(SUM(Tabelle2[[#This Row],[2018 NF]:[2028 NF]],Tabelle2[[#This Row],[2023 B]])&gt;0,"yes","no")</f>
        <v>yes</v>
      </c>
      <c r="KG220" s="196" t="str">
        <f>IFERROR(INDEX(Tabelle2[[#Headers],[2005 NF]:[2034 NF]],MATCH(TRUE,INDEX(Tabelle2[[#This Row],[2005 NF]:[2034 NF]]&gt;1000,),0)),0)</f>
        <v>2016 NF</v>
      </c>
      <c r="KH220" s="196" t="str">
        <f>IFERROR(LOOKUP(2,1/(Tabelle2[[#This Row],[2005 NF]:[2035 NF]]&gt;1000),Tabelle2[[#Headers],[2005 NF]:[2035 NF]]),0)</f>
        <v>2019 NF</v>
      </c>
      <c r="KI220" s="196">
        <f>SUM(Tabelle2[[#This Row],[Jan 23 NF]:[Mar 23 NF]])</f>
        <v>0</v>
      </c>
      <c r="KJ220" s="196">
        <f>SUM(Tabelle2[[#This Row],[Jan-23B]:[Mar-23B]])</f>
        <v>0</v>
      </c>
      <c r="KK220" s="52">
        <v>0</v>
      </c>
      <c r="KL220" s="52">
        <v>0</v>
      </c>
      <c r="KM220" s="52">
        <v>0</v>
      </c>
      <c r="KN220" s="52">
        <v>0</v>
      </c>
      <c r="KO220" s="52">
        <v>0</v>
      </c>
      <c r="KP220" s="52">
        <v>0</v>
      </c>
      <c r="KQ220" s="52">
        <v>0</v>
      </c>
      <c r="KR220" s="52">
        <v>0</v>
      </c>
      <c r="KS220" s="52">
        <v>0</v>
      </c>
      <c r="KT220" s="52">
        <v>0</v>
      </c>
      <c r="KU220" s="52">
        <v>0</v>
      </c>
      <c r="KV220" s="52">
        <v>0</v>
      </c>
      <c r="KW220" s="52">
        <v>0</v>
      </c>
      <c r="KX220" s="52">
        <v>0</v>
      </c>
      <c r="KY220" s="52">
        <v>0</v>
      </c>
      <c r="KZ220" s="52">
        <v>0</v>
      </c>
      <c r="LA220" s="52" t="e">
        <f>$AV220*2.204623/#REF!*$AP220*Tabelle2[[#This Row],[May 23 NF]]</f>
        <v>#REF!</v>
      </c>
      <c r="LB220" s="52" t="e">
        <f>$AV220*2.204623/#REF!*$AP220*Tabelle2[[#This Row],[Jun 23 NF]]</f>
        <v>#REF!</v>
      </c>
      <c r="LC220" s="52" t="e">
        <f>$AV220*2.204623/#REF!*$AP220*Tabelle2[[#This Row],[Jul 23 NF]]</f>
        <v>#REF!</v>
      </c>
      <c r="LD220" s="52" t="e">
        <f>$AV220*2.204623/#REF!*$AP220*Tabelle2[[#This Row],[Aug 23 NF]]</f>
        <v>#REF!</v>
      </c>
      <c r="LE220" s="52" t="e">
        <f>$AV220*2.204623/#REF!*$AP220*Tabelle2[[#This Row],[Sep 23 NF]]</f>
        <v>#REF!</v>
      </c>
      <c r="LF220" s="52" t="e">
        <f>$AV220*2.204623/#REF!*$AP220*Tabelle2[[#This Row],[Oct 23 NF]]</f>
        <v>#REF!</v>
      </c>
      <c r="LG220" s="52" t="e">
        <f>$AV220*2.204623/#REF!*$AP220*Tabelle2[[#This Row],[Nov 23 NF]]</f>
        <v>#REF!</v>
      </c>
      <c r="LH220" s="52" t="e">
        <f>$AV220*2.204623/#REF!*$AP220*Tabelle2[[#This Row],[Dec 23 NF]]</f>
        <v>#REF!</v>
      </c>
      <c r="LI220" s="52" t="e">
        <f>$AV220*2.204623/#REF!*$AP220*Tabelle2[[#This Row],[Jan 24 NF]]</f>
        <v>#REF!</v>
      </c>
      <c r="LJ220" s="52" t="e">
        <f>$AV220*2.204623/#REF!*$AP220*Tabelle2[[#This Row],[Feb 24 NF]]</f>
        <v>#REF!</v>
      </c>
      <c r="LK220" s="52" t="e">
        <f>$AV220*2.204623/#REF!*$AP220*Tabelle2[[#This Row],[Mar 24 NF]]</f>
        <v>#REF!</v>
      </c>
      <c r="LL220" s="52" t="e">
        <f>$AV220*2.204623/#REF!*$AP220*Tabelle2[[#This Row],[Apr 24 NF]]</f>
        <v>#REF!</v>
      </c>
      <c r="LM220" s="52" t="e">
        <f>$AV220*2.204623/#REF!*$AP220*Tabelle2[[#This Row],[May 24 NF]]</f>
        <v>#REF!</v>
      </c>
      <c r="LN220" s="52" t="e">
        <f>$AV220*2.204623/#REF!*$AP220*Tabelle2[[#This Row],[Jun 24 NF]]</f>
        <v>#REF!</v>
      </c>
      <c r="LO220" s="52" t="e">
        <f>$AV220*2.204623/#REF!*$AP220*Tabelle2[[#This Row],[Jul 24 NF]]</f>
        <v>#REF!</v>
      </c>
      <c r="LP220" s="52" t="e">
        <f>$AV220*2.204623/#REF!*$AP220*Tabelle2[[#This Row],[Aug 24 NF]]</f>
        <v>#REF!</v>
      </c>
      <c r="LQ220" s="52" t="e">
        <f>$AV220*2.204623/#REF!*$AP220*Tabelle2[[#This Row],[Sep 24 NF]]</f>
        <v>#REF!</v>
      </c>
      <c r="LR220" s="52" t="e">
        <f>$AV220*2.204623/#REF!*$AP220*Tabelle2[[#This Row],[Oct 24 NF]]</f>
        <v>#REF!</v>
      </c>
      <c r="LS220" s="52" t="e">
        <f>$AV220*2.204623/#REF!*$AP220*Tabelle2[[#This Row],[Nov 24 NF]]</f>
        <v>#REF!</v>
      </c>
      <c r="LT220" s="52" t="e">
        <f>$AV220*2.204623/#REF!*$AP220*Tabelle2[[#This Row],[Dec 24 NF]]</f>
        <v>#REF!</v>
      </c>
      <c r="LU220" s="198">
        <f>SUM(Tabelle2[[#This Row],[Jan 22 EV]:[Mar 22 EV]])</f>
        <v>0</v>
      </c>
      <c r="LV220" s="198">
        <f>SUM(Tabelle2[[#This Row],[Apr 22 EV]:[Jun 22 EV]])</f>
        <v>0</v>
      </c>
      <c r="LW220" s="198">
        <f>SUM(Tabelle2[[#This Row],[Jul 22 EV]:[Sep 22 EV]])</f>
        <v>0</v>
      </c>
      <c r="LX220" s="198">
        <f>SUM(Tabelle2[[#This Row],[Oct 22 EV]:[Dec 22 EV]])</f>
        <v>0</v>
      </c>
      <c r="LY220" s="198">
        <f>SUM(Tabelle2[[#This Row],[Jan 23 EV]:[Mar 23 EV]])</f>
        <v>0</v>
      </c>
      <c r="LZ220" s="198" t="e">
        <f>SUM(Tabelle2[[#This Row],[Apr 23 EV]:[Jun 23 EV]])</f>
        <v>#REF!</v>
      </c>
      <c r="MA220" s="198" t="e">
        <f>SUM(Tabelle2[[#This Row],[Jul 23 EV]:[Sep 23 EV]])</f>
        <v>#REF!</v>
      </c>
      <c r="MB220" s="198" t="e">
        <f>SUM(Tabelle2[[#This Row],[Oct 23 EV]:[Dec 23 EV]])</f>
        <v>#REF!</v>
      </c>
      <c r="MC220" s="198" t="e">
        <f>SUM(Tabelle2[[#This Row],[Jan 24 EV]:[Mar 24 EV]])</f>
        <v>#REF!</v>
      </c>
      <c r="MD220" s="198" t="e">
        <f>SUM(Tabelle2[[#This Row],[Apr 24 EV]:[Jun 24 EV]])</f>
        <v>#REF!</v>
      </c>
      <c r="ME220" s="198" t="e">
        <f>SUM(Tabelle2[[#This Row],[Jul 24 EV]:[Sep 24 EV]])</f>
        <v>#REF!</v>
      </c>
      <c r="MF220" s="198" t="e">
        <f>SUM(Tabelle2[[#This Row],[Oct 24 EV]:[Dec 24 EV]])</f>
        <v>#REF!</v>
      </c>
      <c r="MG220" s="74">
        <v>0</v>
      </c>
      <c r="MH220" s="74">
        <v>0</v>
      </c>
      <c r="MI220" s="74">
        <v>0</v>
      </c>
      <c r="MJ220" s="74">
        <v>0</v>
      </c>
      <c r="MK220" s="74">
        <v>0</v>
      </c>
      <c r="ML220" s="74">
        <v>0</v>
      </c>
      <c r="MM220" s="74">
        <v>0</v>
      </c>
      <c r="MN220" s="74">
        <v>0</v>
      </c>
      <c r="MO220" s="75">
        <v>0</v>
      </c>
      <c r="MP220" s="98">
        <v>3539.2598763630003</v>
      </c>
      <c r="MQ220" s="98" t="e">
        <f>$AS220*2.204623/#REF!*$AP220*HU220</f>
        <v>#REF!</v>
      </c>
      <c r="MR220" s="98" t="e">
        <f>$AT220*2.204623/#REF!*$AP220*HV220</f>
        <v>#REF!</v>
      </c>
      <c r="MS220" s="98">
        <v>2323.0355059530002</v>
      </c>
      <c r="MT220" s="98">
        <v>0</v>
      </c>
      <c r="MU220" s="98">
        <v>0</v>
      </c>
      <c r="MV220" s="98">
        <f>SUM(Tabelle2[[#This Row],[Jan 22 EV]:[Dec 22 EV]])</f>
        <v>0</v>
      </c>
      <c r="MW220" s="98" t="e">
        <f>SUM(Tabelle2[[#This Row],[Jan 23 EV]:[Dec 23 EV]])</f>
        <v>#REF!</v>
      </c>
      <c r="MX220" s="98" t="e">
        <f>SUM(Tabelle2[[#This Row],[Jan 24 EV]:[Dec 24 EV]])</f>
        <v>#REF!</v>
      </c>
      <c r="MY220" s="98">
        <f t="shared" si="139"/>
        <v>0</v>
      </c>
      <c r="MZ220" s="98">
        <f t="shared" si="140"/>
        <v>0</v>
      </c>
      <c r="NA220" s="98">
        <f t="shared" si="141"/>
        <v>0</v>
      </c>
      <c r="NB220" s="98">
        <f t="shared" si="142"/>
        <v>0</v>
      </c>
      <c r="NC220" s="52">
        <v>0</v>
      </c>
      <c r="ND220" s="52">
        <v>0</v>
      </c>
      <c r="NE220" s="52">
        <v>0</v>
      </c>
      <c r="NF220" s="52">
        <v>0</v>
      </c>
      <c r="NG220" s="52">
        <v>0</v>
      </c>
      <c r="NH220" s="52">
        <v>0</v>
      </c>
      <c r="NI220" s="52">
        <v>0</v>
      </c>
      <c r="NJ220" s="52">
        <v>0</v>
      </c>
      <c r="NK220" s="52">
        <v>0</v>
      </c>
      <c r="NL220" s="52">
        <v>0</v>
      </c>
      <c r="NM220" s="52">
        <v>0</v>
      </c>
      <c r="NN220" s="52">
        <v>0</v>
      </c>
      <c r="NO220" s="198">
        <f t="shared" si="146"/>
        <v>0</v>
      </c>
      <c r="NP220" s="198">
        <f t="shared" si="147"/>
        <v>0</v>
      </c>
      <c r="NQ220" s="198">
        <f t="shared" si="148"/>
        <v>0</v>
      </c>
      <c r="NR220" s="198">
        <f t="shared" si="149"/>
        <v>0</v>
      </c>
      <c r="NS220" s="198">
        <f t="shared" si="150"/>
        <v>0</v>
      </c>
      <c r="NT220" s="198">
        <v>0</v>
      </c>
      <c r="NU220" s="198">
        <v>0</v>
      </c>
      <c r="NV220" s="198">
        <v>0</v>
      </c>
      <c r="NW220" s="198">
        <v>0</v>
      </c>
      <c r="NX220" s="198">
        <v>0</v>
      </c>
      <c r="NY220" s="198">
        <v>0</v>
      </c>
      <c r="NZ220" s="198">
        <v>0</v>
      </c>
      <c r="OA220" s="198">
        <v>0</v>
      </c>
      <c r="OB220" s="198">
        <v>0</v>
      </c>
      <c r="OC220" s="198">
        <v>0</v>
      </c>
      <c r="OD220" s="198">
        <v>0</v>
      </c>
      <c r="OE220" s="198">
        <v>0</v>
      </c>
      <c r="OF220" s="198">
        <f>SUM(Tabelle2[[#This Row],[Jan 23 B EV]:[Mar 23 B EV]])</f>
        <v>0</v>
      </c>
      <c r="OG220" s="198">
        <f>SUM(Tabelle2[[#This Row],[Apr 23 B EV]:[Jun 23 B EV]])</f>
        <v>0</v>
      </c>
      <c r="OH220" s="198">
        <f>SUM(Tabelle2[[#This Row],[Jul 23 B EV]:[Sep 23 B EV]])</f>
        <v>0</v>
      </c>
      <c r="OI220" s="198">
        <f>SUM(Tabelle2[[#This Row],[Oct 23 B EV]:[Dec 23 B EV]])</f>
        <v>0</v>
      </c>
      <c r="OJ220" s="198">
        <f>SUM(Tabelle2[[#This Row],[Jan 23 B EV]:[Dec 23 B EV]])</f>
        <v>0</v>
      </c>
      <c r="OK220" s="75"/>
      <c r="OL220" s="75"/>
      <c r="OM220" s="43" t="s">
        <v>973</v>
      </c>
      <c r="ON220" s="43">
        <v>0</v>
      </c>
      <c r="OO220" s="43">
        <v>0</v>
      </c>
      <c r="OP220" s="43">
        <v>0</v>
      </c>
      <c r="OQ220" s="75"/>
      <c r="OR220" s="75"/>
      <c r="OS220" s="75"/>
      <c r="OT220" s="75"/>
      <c r="OU220" s="75"/>
      <c r="OV220" s="75"/>
      <c r="OW220" s="75"/>
      <c r="OX220" s="198">
        <v>0</v>
      </c>
      <c r="OY220" s="198">
        <v>0</v>
      </c>
      <c r="OZ220" s="198">
        <v>0</v>
      </c>
      <c r="PA220" s="198">
        <v>0</v>
      </c>
      <c r="PB220" s="353">
        <v>0</v>
      </c>
      <c r="PC220" s="130" t="s">
        <v>57</v>
      </c>
      <c r="PD220" s="53" t="s">
        <v>162</v>
      </c>
      <c r="PE220" s="317" t="s">
        <v>159</v>
      </c>
      <c r="PF220" s="328" t="s">
        <v>191</v>
      </c>
      <c r="PG220" s="54">
        <v>0.08</v>
      </c>
      <c r="PH220" s="55">
        <v>40</v>
      </c>
      <c r="PI220" s="4">
        <v>1</v>
      </c>
      <c r="PJ220" s="4" t="s">
        <v>191</v>
      </c>
      <c r="PK220" s="4">
        <v>40</v>
      </c>
      <c r="PL220" s="4"/>
      <c r="PM220" s="317"/>
      <c r="PN220" s="53" t="s">
        <v>972</v>
      </c>
      <c r="PO220" s="53" t="s">
        <v>17</v>
      </c>
      <c r="PP220" s="200">
        <v>1897.4924120060696</v>
      </c>
      <c r="PQ220" s="56">
        <v>1615.7497990965437</v>
      </c>
      <c r="PR220" s="56">
        <v>1766.1458333333333</v>
      </c>
      <c r="PS220" s="56">
        <v>1714.5520833333333</v>
      </c>
      <c r="PT220" s="200">
        <v>1398.2708333333333</v>
      </c>
      <c r="PU220" s="200">
        <v>1423.8541666666667</v>
      </c>
      <c r="PV220" s="200">
        <v>2111.5208333333335</v>
      </c>
      <c r="PW220" s="200">
        <v>2435.75</v>
      </c>
      <c r="PX220" s="200" t="e">
        <f>IF($PI220=1,SUMIF(#REF!,$PF220,#REF!),SUMIF(#REF!,$PJ220,#REF!))</f>
        <v>#REF!</v>
      </c>
      <c r="PY220" s="200" t="e">
        <f>IF($PI220=1,SUMIF(#REF!,$PF220,#REF!),SUMIF(#REF!,$PJ220,#REF!))</f>
        <v>#REF!</v>
      </c>
      <c r="PZ220" s="200" t="e">
        <f>IF($PI220=1,SUMIF(#REF!,$PF220,#REF!),SUMIF(#REF!,$PJ220,#REF!))</f>
        <v>#REF!</v>
      </c>
      <c r="QA220" s="200" t="e">
        <f>IF($PI220=1,SUMIF(#REF!,$PF220,#REF!),SUMIF(#REF!,$PJ220,#REF!))</f>
        <v>#REF!</v>
      </c>
      <c r="QB220" s="200" t="e">
        <f>IF($PI220=1,SUMIF(#REF!,$PF220,#REF!),SUMIF(#REF!,$PJ220,#REF!))</f>
        <v>#REF!</v>
      </c>
      <c r="QC220" s="200" t="e">
        <f>IF($PI220=1,SUMIF(#REF!,$PF220,#REF!),SUMIF(#REF!,$PJ220,#REF!))</f>
        <v>#REF!</v>
      </c>
      <c r="QD220" s="57">
        <f t="shared" si="143"/>
        <v>11.976523139201323</v>
      </c>
      <c r="QE220" s="57">
        <f t="shared" si="144"/>
        <v>13.066331906250001</v>
      </c>
      <c r="QF220" s="57">
        <f t="shared" si="138"/>
        <v>12.692470179375</v>
      </c>
      <c r="QG220" s="57">
        <f t="shared" si="145"/>
        <v>10.400614008750001</v>
      </c>
      <c r="QH220" s="57">
        <f t="shared" si="173"/>
        <v>10.585997493750003</v>
      </c>
      <c r="QI220" s="57">
        <f t="shared" si="174"/>
        <v>15.56900895375</v>
      </c>
      <c r="QJ220" s="57">
        <f>IF(Tabelle2[[#This Row],[Index and Premium Usage]]=1,($AW220*(1+$AZ220))*(PW220*(1+$PG220)+$PH220)/1000,($AW220*(1+$AZ220))*(PW220*(1+$PG220)+$PK220)/1000)</f>
        <v>17.918457795000002</v>
      </c>
      <c r="QK220" s="57" t="e">
        <f>IF($PI220=1,($AW220*(1+$AY220))*(PX220*(1+$PG220)+$PH220)/1000,($AW220*(1+$AZ220))*(PX220*(1+$PG220)+$PK220+Tabelle2[[#This Row],[Premium VW 2023]])/1000)</f>
        <v>#REF!</v>
      </c>
      <c r="QL220" s="57" t="e">
        <f t="shared" si="133"/>
        <v>#REF!</v>
      </c>
      <c r="QM220" s="57" t="e">
        <f t="shared" si="134"/>
        <v>#REF!</v>
      </c>
      <c r="QN220" s="57" t="e">
        <f t="shared" si="135"/>
        <v>#REF!</v>
      </c>
      <c r="QO220" s="57" t="e">
        <f t="shared" si="136"/>
        <v>#REF!</v>
      </c>
      <c r="QP220" s="57" t="e">
        <f t="shared" si="137"/>
        <v>#REF!</v>
      </c>
    </row>
    <row r="221" spans="1:458" ht="15" customHeight="1">
      <c r="A221" s="94" t="s">
        <v>957</v>
      </c>
      <c r="B221" s="94" t="s">
        <v>87</v>
      </c>
      <c r="C221" s="94" t="s">
        <v>1553</v>
      </c>
      <c r="D221" s="94" t="s">
        <v>108</v>
      </c>
      <c r="E221" s="173" t="s">
        <v>304</v>
      </c>
      <c r="F221" s="94" t="s">
        <v>304</v>
      </c>
      <c r="G221" s="94" t="s">
        <v>304</v>
      </c>
      <c r="H221" s="2" t="s">
        <v>1557</v>
      </c>
      <c r="I221" s="188" t="s">
        <v>249</v>
      </c>
      <c r="J221" s="94" t="s">
        <v>33</v>
      </c>
      <c r="K221" s="94" t="s">
        <v>245</v>
      </c>
      <c r="L221" s="94" t="s">
        <v>234</v>
      </c>
      <c r="M221" s="2" t="s">
        <v>321</v>
      </c>
      <c r="N221" s="2" t="s">
        <v>125</v>
      </c>
      <c r="O221" s="1"/>
      <c r="P221" s="3" t="s">
        <v>79</v>
      </c>
      <c r="Q221" s="2" t="s">
        <v>90</v>
      </c>
      <c r="R221" s="94"/>
      <c r="S221" s="94"/>
      <c r="T221" s="94" t="s">
        <v>1282</v>
      </c>
      <c r="U221" s="94" t="s">
        <v>38</v>
      </c>
      <c r="V221" s="94"/>
      <c r="W221" s="94"/>
      <c r="X221" s="94"/>
      <c r="Y221" s="2" t="s">
        <v>257</v>
      </c>
      <c r="Z221" s="2" t="s">
        <v>261</v>
      </c>
      <c r="AA221" s="2" t="s">
        <v>725</v>
      </c>
      <c r="AB221" s="2" t="s">
        <v>1229</v>
      </c>
      <c r="AC221" s="2" t="s">
        <v>1127</v>
      </c>
      <c r="AD221" s="94"/>
      <c r="AE221" s="94"/>
      <c r="AF221" s="94" t="s">
        <v>122</v>
      </c>
      <c r="AG221" s="2" t="s">
        <v>448</v>
      </c>
      <c r="AH221" s="2" t="s">
        <v>106</v>
      </c>
      <c r="AI221" s="2" t="s">
        <v>109</v>
      </c>
      <c r="AJ221" s="2" t="s">
        <v>120</v>
      </c>
      <c r="AK221" s="20"/>
      <c r="AL221" s="24"/>
      <c r="AM221" s="24"/>
      <c r="AN221" s="24"/>
      <c r="AO221" s="24"/>
      <c r="AP221" s="13">
        <v>1</v>
      </c>
      <c r="AQ221" s="129"/>
      <c r="AR221" s="37">
        <v>5.43</v>
      </c>
      <c r="AS221" s="73">
        <v>5.43</v>
      </c>
      <c r="AT221" s="73">
        <v>5.43</v>
      </c>
      <c r="AU221" s="33">
        <v>5.43</v>
      </c>
      <c r="AV221" s="33">
        <v>5.43</v>
      </c>
      <c r="AW221" s="33">
        <v>5.43</v>
      </c>
      <c r="AX221" s="193"/>
      <c r="AY221" s="61">
        <v>0.05</v>
      </c>
      <c r="AZ221" s="61">
        <v>0.05</v>
      </c>
      <c r="BA221" s="97">
        <v>0</v>
      </c>
      <c r="BB221" s="97">
        <v>408</v>
      </c>
      <c r="BC221" s="97">
        <v>360</v>
      </c>
      <c r="BD221" s="97">
        <v>72</v>
      </c>
      <c r="BE221" s="133">
        <v>624</v>
      </c>
      <c r="BF221" s="133">
        <v>48</v>
      </c>
      <c r="BG221" s="133">
        <v>384</v>
      </c>
      <c r="BH221" s="133">
        <v>227</v>
      </c>
      <c r="BI221" s="133">
        <v>192</v>
      </c>
      <c r="BJ221" s="133">
        <v>48</v>
      </c>
      <c r="BK221" s="133">
        <v>48</v>
      </c>
      <c r="BL221" s="133">
        <v>0</v>
      </c>
      <c r="BM221" s="96">
        <v>48</v>
      </c>
      <c r="BN221" s="96">
        <v>0</v>
      </c>
      <c r="BO221" s="96">
        <v>48</v>
      </c>
      <c r="BP221" s="96">
        <v>72</v>
      </c>
      <c r="BQ221" s="96">
        <v>0</v>
      </c>
      <c r="BR221" s="96">
        <v>0</v>
      </c>
      <c r="BS221" s="96">
        <v>24</v>
      </c>
      <c r="BT221" s="96">
        <v>96</v>
      </c>
      <c r="BU221" s="96">
        <v>144</v>
      </c>
      <c r="BV221" s="96">
        <v>426</v>
      </c>
      <c r="BW221" s="96">
        <v>0</v>
      </c>
      <c r="BX221" s="96">
        <v>0</v>
      </c>
      <c r="BY221" s="96">
        <v>120</v>
      </c>
      <c r="BZ221" s="96">
        <v>108</v>
      </c>
      <c r="CA221" s="96">
        <v>76</v>
      </c>
      <c r="CB221" s="96">
        <v>108</v>
      </c>
      <c r="CC221" s="96">
        <v>64</v>
      </c>
      <c r="CD221" s="96">
        <v>36</v>
      </c>
      <c r="CE221" s="96">
        <v>76</v>
      </c>
      <c r="CF221" s="96">
        <v>76</v>
      </c>
      <c r="CG221" s="96">
        <v>162</v>
      </c>
      <c r="CH221" s="96">
        <v>108</v>
      </c>
      <c r="CI221" s="96">
        <v>64</v>
      </c>
      <c r="CJ221" s="96">
        <v>36</v>
      </c>
      <c r="CK221" s="95">
        <f>SUM(Tabelle2[[#This Row],[Jan 22 CF]:[Mar 22 CF]])</f>
        <v>768</v>
      </c>
      <c r="CL221" s="95">
        <f>SUM(Tabelle2[[#This Row],[Apr 22 CF]:[Jun 22 CF]])</f>
        <v>744</v>
      </c>
      <c r="CM221" s="95">
        <f>SUM(Tabelle2[[#This Row],[Jul 22 CF]:[Sep 22 CF]])</f>
        <v>803</v>
      </c>
      <c r="CN221" s="95">
        <f>SUM(Tabelle2[[#This Row],[Oct 22 CF]:[Dec 22 CF]])</f>
        <v>96</v>
      </c>
      <c r="CO221" s="95">
        <f>SUM(Tabelle2[[#This Row],[Jan 23 CF]:[Mar 23 CF]])</f>
        <v>96</v>
      </c>
      <c r="CP221" s="95">
        <f>SUM(Tabelle2[[#This Row],[Apr 23 CF]:[Jun 23 CF]])</f>
        <v>72</v>
      </c>
      <c r="CQ221" s="95">
        <f>SUM(Tabelle2[[#This Row],[Jul 23 CF]:[Sep 23 CF]])</f>
        <v>264</v>
      </c>
      <c r="CR221" s="95">
        <f>SUM(Tabelle2[[#This Row],[Oct 23 CF]:[Dec 23 CF]])</f>
        <v>426</v>
      </c>
      <c r="CS221" s="95">
        <f>SUM(Tabelle2[[#This Row],[Jan 24 CF]:[Mar 24 CF]])</f>
        <v>304</v>
      </c>
      <c r="CT221" s="95">
        <f>SUM(Tabelle2[[#This Row],[Apr 24 CF]:[Jun 24 CF]])</f>
        <v>208</v>
      </c>
      <c r="CU221" s="95">
        <f>SUM(Tabelle2[[#This Row],[Jul 24 CF]:[Sep 24 CF]])</f>
        <v>314</v>
      </c>
      <c r="CV221" s="95">
        <f>SUM(Tabelle2[[#This Row],[Oct 24 CF]:[Dec 24 CF]])</f>
        <v>208</v>
      </c>
      <c r="CW221" s="98">
        <v>10945</v>
      </c>
      <c r="CX221" s="275">
        <v>7464</v>
      </c>
      <c r="CY221" s="98">
        <v>3912</v>
      </c>
      <c r="CZ221" s="52">
        <v>1752</v>
      </c>
      <c r="DA221" s="52">
        <f>SUM(Tabelle2[[#This Row],[Jan 22 CF]:[Dec 22 CF]])</f>
        <v>2411</v>
      </c>
      <c r="DB221" s="98">
        <f>SUM(Tabelle2[[#This Row],[Jan 23 CF]:[Dec 23 CF]])</f>
        <v>858</v>
      </c>
      <c r="DC221" s="98">
        <f>SUM(Tabelle2[[#This Row],[Jan 24 CF]:[Dec 24 CF]])</f>
        <v>1034</v>
      </c>
      <c r="DD221" s="98">
        <v>0</v>
      </c>
      <c r="DE221" s="98">
        <v>0</v>
      </c>
      <c r="DF221" s="98">
        <v>0</v>
      </c>
      <c r="DG221" s="98">
        <v>0</v>
      </c>
      <c r="DH221" s="98">
        <v>0</v>
      </c>
      <c r="DI221" s="98">
        <v>0</v>
      </c>
      <c r="DJ221" s="98">
        <v>0</v>
      </c>
      <c r="DK221" s="98">
        <v>0</v>
      </c>
      <c r="DL221" s="98">
        <v>0</v>
      </c>
      <c r="DM221" s="98">
        <v>0</v>
      </c>
      <c r="DN221" s="98"/>
      <c r="DO221" s="98"/>
      <c r="DP221" s="226">
        <v>0.95</v>
      </c>
      <c r="DQ221" s="226">
        <v>0.92500000000000004</v>
      </c>
      <c r="DR221" s="226">
        <v>0.8</v>
      </c>
      <c r="DS221" s="226">
        <v>0.85</v>
      </c>
      <c r="DT221" s="226">
        <v>0.9</v>
      </c>
      <c r="DU221" s="226">
        <v>0.9</v>
      </c>
      <c r="DV221" s="226">
        <v>0.9</v>
      </c>
      <c r="DW221" s="226">
        <v>0.9</v>
      </c>
      <c r="DX221" s="226">
        <v>0.9</v>
      </c>
      <c r="DY221" s="226">
        <v>0.9</v>
      </c>
      <c r="DZ221" s="226">
        <v>0.9</v>
      </c>
      <c r="EA221" s="226">
        <v>0.88</v>
      </c>
      <c r="EB221" s="226">
        <v>0.9</v>
      </c>
      <c r="EC221" s="226">
        <v>0.93</v>
      </c>
      <c r="ED221" s="226">
        <v>0.93</v>
      </c>
      <c r="EE221" s="226">
        <v>0.9</v>
      </c>
      <c r="EF221" s="316">
        <v>0.9</v>
      </c>
      <c r="EG221" s="316">
        <v>0.9</v>
      </c>
      <c r="EH221" s="316">
        <v>0.66799999999999993</v>
      </c>
      <c r="EI221" s="226">
        <v>0.95</v>
      </c>
      <c r="EJ221" s="226">
        <v>0.95</v>
      </c>
      <c r="EK221" s="226">
        <v>0.95</v>
      </c>
      <c r="EL221" s="226">
        <v>0.97499999999999998</v>
      </c>
      <c r="EM221" s="226">
        <v>0.95</v>
      </c>
      <c r="EN221" s="226">
        <v>0.9</v>
      </c>
      <c r="EO221" s="226">
        <v>0.8</v>
      </c>
      <c r="EP221" s="226">
        <v>0.8</v>
      </c>
      <c r="EQ221" s="226">
        <v>0.8</v>
      </c>
      <c r="ER221" s="226">
        <v>0.8</v>
      </c>
      <c r="ES221" s="226">
        <v>0.8</v>
      </c>
      <c r="ET221" s="226">
        <v>0.8</v>
      </c>
      <c r="EU221" s="226">
        <v>0.8</v>
      </c>
      <c r="EV221" s="226">
        <v>0.8</v>
      </c>
      <c r="EW221" s="226">
        <v>0.8</v>
      </c>
      <c r="EX221" s="226">
        <v>0.8</v>
      </c>
      <c r="EY221" s="226">
        <v>0.8</v>
      </c>
      <c r="EZ221" s="316">
        <v>0.66799999999999993</v>
      </c>
      <c r="FA221" s="226">
        <v>0.8</v>
      </c>
      <c r="FB221" s="226">
        <v>0.9</v>
      </c>
      <c r="FC221" s="226">
        <v>0.9</v>
      </c>
      <c r="FD221" s="226">
        <v>0.9</v>
      </c>
      <c r="FE221" s="226">
        <v>0.9</v>
      </c>
      <c r="FF221" s="226">
        <v>0</v>
      </c>
      <c r="FG221" s="226">
        <v>0</v>
      </c>
      <c r="FH221" s="226">
        <v>0</v>
      </c>
      <c r="FI221" s="226">
        <v>0</v>
      </c>
      <c r="FJ221" s="226">
        <v>0</v>
      </c>
      <c r="FK221" s="226">
        <v>0</v>
      </c>
      <c r="FL221" s="226">
        <v>0</v>
      </c>
      <c r="FM221" s="195">
        <f t="shared" si="158"/>
        <v>0</v>
      </c>
      <c r="FN221" s="195">
        <f t="shared" si="159"/>
        <v>408</v>
      </c>
      <c r="FO221" s="195">
        <f t="shared" si="160"/>
        <v>360</v>
      </c>
      <c r="FP221" s="195">
        <f t="shared" si="161"/>
        <v>72</v>
      </c>
      <c r="FQ221" s="195">
        <f t="shared" si="162"/>
        <v>624</v>
      </c>
      <c r="FR221" s="195">
        <f t="shared" si="163"/>
        <v>48</v>
      </c>
      <c r="FS221" s="195">
        <f t="shared" si="164"/>
        <v>384</v>
      </c>
      <c r="FT221" s="95">
        <f t="shared" si="165"/>
        <v>227</v>
      </c>
      <c r="FU221" s="95">
        <f t="shared" si="166"/>
        <v>192</v>
      </c>
      <c r="FV221" s="95">
        <f t="shared" si="167"/>
        <v>48</v>
      </c>
      <c r="FW221" s="95">
        <f t="shared" si="168"/>
        <v>48</v>
      </c>
      <c r="FX221" s="95">
        <f t="shared" si="169"/>
        <v>0</v>
      </c>
      <c r="FY221" s="95">
        <f t="shared" si="170"/>
        <v>48</v>
      </c>
      <c r="FZ221" s="95">
        <f t="shared" si="171"/>
        <v>0</v>
      </c>
      <c r="GA221" s="95">
        <f t="shared" si="151"/>
        <v>48</v>
      </c>
      <c r="GB221" s="95">
        <f t="shared" si="152"/>
        <v>72</v>
      </c>
      <c r="GC221" s="95">
        <f t="shared" si="153"/>
        <v>0</v>
      </c>
      <c r="GD221" s="95">
        <f t="shared" si="154"/>
        <v>0</v>
      </c>
      <c r="GE221" s="95">
        <f t="shared" si="155"/>
        <v>24</v>
      </c>
      <c r="GF221" s="95">
        <f t="shared" si="156"/>
        <v>96</v>
      </c>
      <c r="GG221" s="95">
        <f t="shared" si="157"/>
        <v>144</v>
      </c>
      <c r="GH221" s="95">
        <f t="shared" si="172"/>
        <v>426</v>
      </c>
      <c r="GI221" s="95">
        <f>BW221*Tabelle2[[#This Row],[Nov 2023 AF]]</f>
        <v>0</v>
      </c>
      <c r="GJ221" s="95">
        <f>BX221*Tabelle2[[#This Row],[Dec 2023 AF]]</f>
        <v>0</v>
      </c>
      <c r="GK221" s="95">
        <f>BY221*Tabelle2[[#This Row],[Jan 2024 AF]]</f>
        <v>108</v>
      </c>
      <c r="GL221" s="95">
        <f>BZ221*Tabelle2[[#This Row],[Feb 2024 AF]]</f>
        <v>86.4</v>
      </c>
      <c r="GM221" s="95">
        <f>CA221*Tabelle2[[#This Row],[Mar 2024 AF]]</f>
        <v>60.800000000000004</v>
      </c>
      <c r="GN221" s="95">
        <f>CB221*Tabelle2[[#This Row],[Apr 2024 AF]]</f>
        <v>86.4</v>
      </c>
      <c r="GO221" s="95">
        <f>CC221*Tabelle2[[#This Row],[May 2024 AF]]</f>
        <v>51.2</v>
      </c>
      <c r="GP221" s="95">
        <f>CD221*Tabelle2[[#This Row],[Jun 2024 AF]]</f>
        <v>28.8</v>
      </c>
      <c r="GQ221" s="95">
        <f>CE221*Tabelle2[[#This Row],[Jul 2024 AF]]</f>
        <v>60.800000000000004</v>
      </c>
      <c r="GR221" s="95">
        <f>CF221*Tabelle2[[#This Row],[Aug 2024 AF]]</f>
        <v>60.800000000000004</v>
      </c>
      <c r="GS221" s="95">
        <f>CG221*Tabelle2[[#This Row],[Sep 2024 AF]]</f>
        <v>129.6</v>
      </c>
      <c r="GT221" s="95">
        <f>CH221*Tabelle2[[#This Row],[Oct 2024 AF]]</f>
        <v>86.4</v>
      </c>
      <c r="GU221" s="95">
        <f>CI221*Tabelle2[[#This Row],[Nov 2024 AF]]</f>
        <v>51.2</v>
      </c>
      <c r="GV221" s="95">
        <f>CJ221*Tabelle2[[#This Row],[Dec 2024 AF]]</f>
        <v>28.8</v>
      </c>
      <c r="GW221" s="95">
        <f>SUM(Tabelle2[[#This Row],[Jan 22 NF]:[Mar 22 NF]])</f>
        <v>768</v>
      </c>
      <c r="GX221" s="95">
        <f>SUM(Tabelle2[[#This Row],[Apr 22 NF]:[Jun 22 NF]])</f>
        <v>744</v>
      </c>
      <c r="GY221" s="95">
        <f>SUM(Tabelle2[[#This Row],[Jul 22 NF]:[Sep 22 NF]])</f>
        <v>803</v>
      </c>
      <c r="GZ221" s="95">
        <f>SUM(Tabelle2[[#This Row],[Oct 22 NF]:[Dec 22 NF]])</f>
        <v>96</v>
      </c>
      <c r="HA221" s="98">
        <f>SUM(Tabelle2[[#This Row],[Jan 23 NF]:[Mar 23 NF]])</f>
        <v>96</v>
      </c>
      <c r="HB221" s="98">
        <f>SUM(Tabelle2[[#This Row],[Apr 23 NF]:[Jun 23 NF]])</f>
        <v>72</v>
      </c>
      <c r="HC221" s="98">
        <f>SUM(Tabelle2[[#This Row],[Jul 23 NF]:[Sep 23 NF]])</f>
        <v>264</v>
      </c>
      <c r="HD221" s="98">
        <f>SUM(Tabelle2[[#This Row],[Oct 23 NF]:[Dec 23 NF]])</f>
        <v>426</v>
      </c>
      <c r="HE221" s="95">
        <f>SUM(Tabelle2[[#This Row],[Jan 24 NF]:[Mar 24 NF]])</f>
        <v>255.20000000000002</v>
      </c>
      <c r="HF221" s="98">
        <f>SUM(Tabelle2[[#This Row],[Apr 24 NF]:[Jun 24 NF]])</f>
        <v>166.40000000000003</v>
      </c>
      <c r="HG221" s="98">
        <f>SUM(Tabelle2[[#This Row],[Jul 24 NF]:[Sep 24 NF]])</f>
        <v>251.2</v>
      </c>
      <c r="HH221" s="98">
        <f>SUM(Tabelle2[[#This Row],[Oct 24 NF]:[Dec 24 NF]])</f>
        <v>166.40000000000003</v>
      </c>
      <c r="HI221" s="75">
        <v>0</v>
      </c>
      <c r="HJ221" s="75">
        <v>0</v>
      </c>
      <c r="HK221" s="75">
        <v>0</v>
      </c>
      <c r="HL221" s="75">
        <v>0</v>
      </c>
      <c r="HM221" s="75">
        <v>0</v>
      </c>
      <c r="HN221" s="75">
        <v>0</v>
      </c>
      <c r="HO221" s="75">
        <v>0</v>
      </c>
      <c r="HP221" s="75">
        <v>0</v>
      </c>
      <c r="HQ221" s="75">
        <v>0</v>
      </c>
      <c r="HR221" s="75">
        <v>0</v>
      </c>
      <c r="HS221" s="75">
        <v>0</v>
      </c>
      <c r="HT221" s="75">
        <v>1800</v>
      </c>
      <c r="HU221" s="75">
        <v>16464</v>
      </c>
      <c r="HV221" s="98">
        <v>10945</v>
      </c>
      <c r="HW221" s="98">
        <v>7464</v>
      </c>
      <c r="HX221" s="98">
        <v>3912</v>
      </c>
      <c r="HY221" s="98">
        <v>1752</v>
      </c>
      <c r="HZ221" s="98">
        <f>SUM(Tabelle2[[#This Row],[Jan 22 NF]:[Dec 22 NF]])</f>
        <v>2411</v>
      </c>
      <c r="IA221" s="98">
        <f>SUM(Tabelle2[[#This Row],[Jan 23 NF]:[Dec 23 NF]])</f>
        <v>858</v>
      </c>
      <c r="IB221" s="98">
        <f>SUM(Tabelle2[[#This Row],[Jan 24 NF]:[Dec 24 NF]])</f>
        <v>839.2</v>
      </c>
      <c r="IC221" s="98">
        <f>IFERROR(Tabelle2[[#This Row],[2025 CF]]*Tabelle2[[#This Row],[2025 AF]],0)</f>
        <v>0</v>
      </c>
      <c r="ID221" s="98">
        <f>IFERROR(Tabelle2[[#This Row],[2026 CF]]*Tabelle2[[#This Row],[2026 AF]],0)</f>
        <v>0</v>
      </c>
      <c r="IE221" s="98">
        <f>IFERROR(Tabelle2[[#This Row],[2027 CF]]*Tabelle2[[#This Row],[2027 AF]],0)</f>
        <v>0</v>
      </c>
      <c r="IF221" s="98">
        <f>IFERROR(Tabelle2[[#This Row],[2028 CF]]*Tabelle2[[#This Row],[2028 AF]],0)</f>
        <v>0</v>
      </c>
      <c r="IG221" s="98">
        <f>IFERROR(Tabelle2[[#This Row],[2029 CF]]*Tabelle2[[#This Row],[2029 AF]],0)</f>
        <v>0</v>
      </c>
      <c r="IH221" s="98">
        <f>IFERROR(Tabelle2[[#This Row],[2030 CF]]*Tabelle2[[#This Row],[2030 AF]],0)</f>
        <v>0</v>
      </c>
      <c r="II221" s="98">
        <f>IFERROR(Tabelle2[[#This Row],[2031 CF]]*Tabelle2[[#This Row],[2031 AF]],0)</f>
        <v>0</v>
      </c>
      <c r="IJ221" s="98">
        <f>IFERROR(Tabelle2[[#This Row],[2032 CF]]*Tabelle2[[#This Row],[2032 AF]],0)</f>
        <v>0</v>
      </c>
      <c r="IK221" s="98">
        <f>IFERROR(Tabelle2[[#This Row],[2033 CF]]*Tabelle2[[#This Row],[2033 AF]],0)</f>
        <v>0</v>
      </c>
      <c r="IL221" s="98">
        <f>IFERROR(Tabelle2[[#This Row],[2034 CF]]*Tabelle2[[#This Row],[2034 AF]],0)</f>
        <v>0</v>
      </c>
      <c r="IM221" s="98">
        <f>IFERROR(Tabelle2[[#This Row],[2035 CF]]*Tabelle2[[#This Row],[2035 AF]],0)</f>
        <v>0</v>
      </c>
      <c r="IN221" s="51">
        <v>208.8</v>
      </c>
      <c r="IO221" s="51">
        <v>214.02</v>
      </c>
      <c r="IP221" s="51">
        <v>221.85</v>
      </c>
      <c r="IQ221" s="51">
        <v>220.57612107258501</v>
      </c>
      <c r="IR221" s="51">
        <v>234.9</v>
      </c>
      <c r="IS221" s="51">
        <v>234.9</v>
      </c>
      <c r="IT221" s="51">
        <v>247.95000000000002</v>
      </c>
      <c r="IU221" s="51">
        <v>0</v>
      </c>
      <c r="IV221" s="51">
        <v>234.9</v>
      </c>
      <c r="IW221" s="51">
        <v>234.9</v>
      </c>
      <c r="IX221" s="51">
        <v>234.9</v>
      </c>
      <c r="IY221" s="51">
        <v>0</v>
      </c>
      <c r="IZ221" s="199">
        <v>644.67000000000007</v>
      </c>
      <c r="JA221" s="199">
        <v>690.37612107258497</v>
      </c>
      <c r="JB221" s="199">
        <v>482.85</v>
      </c>
      <c r="JC221" s="199">
        <v>469.8</v>
      </c>
      <c r="JD221" s="199">
        <v>2287.6961210725854</v>
      </c>
      <c r="JE221" s="196">
        <v>80.16</v>
      </c>
      <c r="JF221" s="196">
        <v>385.43599999999998</v>
      </c>
      <c r="JG221" s="196">
        <v>420.17199999999997</v>
      </c>
      <c r="JH221" s="196">
        <v>324.64799999999997</v>
      </c>
      <c r="JI221" s="196">
        <v>277.88799999999998</v>
      </c>
      <c r="JJ221" s="196">
        <v>32.063999999999993</v>
      </c>
      <c r="JK221" s="196">
        <v>256.51199999999994</v>
      </c>
      <c r="JL221" s="196">
        <v>160.32</v>
      </c>
      <c r="JM221" s="196">
        <v>400.79999999999995</v>
      </c>
      <c r="JN221" s="196">
        <v>160.32</v>
      </c>
      <c r="JO221" s="196">
        <v>200.39999999999998</v>
      </c>
      <c r="JP221" s="196">
        <v>0</v>
      </c>
      <c r="JQ221" s="196">
        <f>SUM(Tabelle2[[#This Row],[Jan-23B]:[Mar-23B]])</f>
        <v>885.76800000000003</v>
      </c>
      <c r="JR221" s="196">
        <f>SUM(Tabelle2[[#This Row],[Apr-23B]:[Jun-23B]])</f>
        <v>634.59999999999991</v>
      </c>
      <c r="JS221" s="196">
        <f>SUM(Tabelle2[[#This Row],[Jul-23B]:[Sep-23B]])</f>
        <v>817.63199999999983</v>
      </c>
      <c r="JT221" s="196">
        <f>SUM(Tabelle2[[#This Row],[Oct-23B]:[Dec-23B]])</f>
        <v>360.71999999999997</v>
      </c>
      <c r="JU221" s="196">
        <f>SUM(Tabelle2[[#This Row],[1Q23 B1]:[4Q23 B]])</f>
        <v>2698.72</v>
      </c>
      <c r="JV221" s="196">
        <v>430</v>
      </c>
      <c r="JW221" s="196">
        <v>0</v>
      </c>
      <c r="JX221" s="196">
        <v>0</v>
      </c>
      <c r="JY221" s="196">
        <v>0</v>
      </c>
      <c r="JZ221" s="196">
        <v>0</v>
      </c>
      <c r="KA221" s="196">
        <v>171.58580809</v>
      </c>
      <c r="KB221" s="196">
        <v>0</v>
      </c>
      <c r="KC221" s="196">
        <v>0</v>
      </c>
      <c r="KD221" s="196">
        <v>0</v>
      </c>
      <c r="KE221" s="196">
        <v>0</v>
      </c>
      <c r="KF221" s="196" t="str">
        <f>IF(SUM(Tabelle2[[#This Row],[2018 NF]:[2028 NF]],Tabelle2[[#This Row],[2023 B]])&gt;0,"yes","no")</f>
        <v>yes</v>
      </c>
      <c r="KG221" s="196" t="str">
        <f>IFERROR(INDEX(Tabelle2[[#Headers],[2005 NF]:[2034 NF]],MATCH(TRUE,INDEX(Tabelle2[[#This Row],[2005 NF]:[2034 NF]]&gt;1000,),0)),0)</f>
        <v>2016 NF</v>
      </c>
      <c r="KH221" s="196" t="str">
        <f>IFERROR(LOOKUP(2,1/(Tabelle2[[#This Row],[2005 NF]:[2035 NF]]&gt;1000),Tabelle2[[#Headers],[2005 NF]:[2035 NF]]),0)</f>
        <v>2022 NF</v>
      </c>
      <c r="KI221" s="196">
        <f>SUM(Tabelle2[[#This Row],[Jan 23 NF]:[Mar 23 NF]])</f>
        <v>96</v>
      </c>
      <c r="KJ221" s="196">
        <f>SUM(Tabelle2[[#This Row],[Jan-23B]:[Mar-23B]])</f>
        <v>885.76800000000003</v>
      </c>
      <c r="KK221" s="52">
        <v>0</v>
      </c>
      <c r="KL221" s="52">
        <v>162.80699930400002</v>
      </c>
      <c r="KM221" s="52">
        <v>143.65323468</v>
      </c>
      <c r="KN221" s="52">
        <v>28.730646935999999</v>
      </c>
      <c r="KO221" s="52">
        <v>248.99894011200001</v>
      </c>
      <c r="KP221" s="52">
        <v>19.153764624000001</v>
      </c>
      <c r="KQ221" s="52">
        <v>153.23011699200001</v>
      </c>
      <c r="KR221" s="52">
        <v>90.581345201000005</v>
      </c>
      <c r="KS221" s="52">
        <v>76.615058496000003</v>
      </c>
      <c r="KT221" s="52">
        <v>19.153764624000001</v>
      </c>
      <c r="KU221" s="52">
        <v>19.153764624000001</v>
      </c>
      <c r="KV221" s="52">
        <v>0</v>
      </c>
      <c r="KW221" s="52">
        <v>19.153764624000001</v>
      </c>
      <c r="KX221" s="52">
        <v>0</v>
      </c>
      <c r="KY221" s="52">
        <v>19.153764624000001</v>
      </c>
      <c r="KZ221" s="52">
        <v>28.730646935999999</v>
      </c>
      <c r="LA221" s="52" t="e">
        <f>$AV221*2.204623/#REF!*$AP221*Tabelle2[[#This Row],[May 23 NF]]</f>
        <v>#REF!</v>
      </c>
      <c r="LB221" s="52" t="e">
        <f>$AV221*2.204623/#REF!*$AP221*Tabelle2[[#This Row],[Jun 23 NF]]</f>
        <v>#REF!</v>
      </c>
      <c r="LC221" s="52" t="e">
        <f>$AV221*2.204623/#REF!*$AP221*Tabelle2[[#This Row],[Jul 23 NF]]</f>
        <v>#REF!</v>
      </c>
      <c r="LD221" s="52" t="e">
        <f>$AV221*2.204623/#REF!*$AP221*Tabelle2[[#This Row],[Aug 23 NF]]</f>
        <v>#REF!</v>
      </c>
      <c r="LE221" s="52" t="e">
        <f>$AV221*2.204623/#REF!*$AP221*Tabelle2[[#This Row],[Sep 23 NF]]</f>
        <v>#REF!</v>
      </c>
      <c r="LF221" s="52" t="e">
        <f>$AV221*2.204623/#REF!*$AP221*Tabelle2[[#This Row],[Oct 23 NF]]</f>
        <v>#REF!</v>
      </c>
      <c r="LG221" s="52" t="e">
        <f>$AV221*2.204623/#REF!*$AP221*Tabelle2[[#This Row],[Nov 23 NF]]</f>
        <v>#REF!</v>
      </c>
      <c r="LH221" s="52" t="e">
        <f>$AV221*2.204623/#REF!*$AP221*Tabelle2[[#This Row],[Dec 23 NF]]</f>
        <v>#REF!</v>
      </c>
      <c r="LI221" s="52" t="e">
        <f>$AV221*2.204623/#REF!*$AP221*Tabelle2[[#This Row],[Jan 24 NF]]</f>
        <v>#REF!</v>
      </c>
      <c r="LJ221" s="52" t="e">
        <f>$AV221*2.204623/#REF!*$AP221*Tabelle2[[#This Row],[Feb 24 NF]]</f>
        <v>#REF!</v>
      </c>
      <c r="LK221" s="52" t="e">
        <f>$AV221*2.204623/#REF!*$AP221*Tabelle2[[#This Row],[Mar 24 NF]]</f>
        <v>#REF!</v>
      </c>
      <c r="LL221" s="52" t="e">
        <f>$AV221*2.204623/#REF!*$AP221*Tabelle2[[#This Row],[Apr 24 NF]]</f>
        <v>#REF!</v>
      </c>
      <c r="LM221" s="52" t="e">
        <f>$AV221*2.204623/#REF!*$AP221*Tabelle2[[#This Row],[May 24 NF]]</f>
        <v>#REF!</v>
      </c>
      <c r="LN221" s="52" t="e">
        <f>$AV221*2.204623/#REF!*$AP221*Tabelle2[[#This Row],[Jun 24 NF]]</f>
        <v>#REF!</v>
      </c>
      <c r="LO221" s="52" t="e">
        <f>$AV221*2.204623/#REF!*$AP221*Tabelle2[[#This Row],[Jul 24 NF]]</f>
        <v>#REF!</v>
      </c>
      <c r="LP221" s="52" t="e">
        <f>$AV221*2.204623/#REF!*$AP221*Tabelle2[[#This Row],[Aug 24 NF]]</f>
        <v>#REF!</v>
      </c>
      <c r="LQ221" s="52" t="e">
        <f>$AV221*2.204623/#REF!*$AP221*Tabelle2[[#This Row],[Sep 24 NF]]</f>
        <v>#REF!</v>
      </c>
      <c r="LR221" s="52" t="e">
        <f>$AV221*2.204623/#REF!*$AP221*Tabelle2[[#This Row],[Oct 24 NF]]</f>
        <v>#REF!</v>
      </c>
      <c r="LS221" s="52" t="e">
        <f>$AV221*2.204623/#REF!*$AP221*Tabelle2[[#This Row],[Nov 24 NF]]</f>
        <v>#REF!</v>
      </c>
      <c r="LT221" s="52" t="e">
        <f>$AV221*2.204623/#REF!*$AP221*Tabelle2[[#This Row],[Dec 24 NF]]</f>
        <v>#REF!</v>
      </c>
      <c r="LU221" s="198">
        <f>SUM(Tabelle2[[#This Row],[Jan 22 EV]:[Mar 22 EV]])</f>
        <v>306.46023398400001</v>
      </c>
      <c r="LV221" s="198">
        <f>SUM(Tabelle2[[#This Row],[Apr 22 EV]:[Jun 22 EV]])</f>
        <v>296.883351672</v>
      </c>
      <c r="LW221" s="198">
        <f>SUM(Tabelle2[[#This Row],[Jul 22 EV]:[Sep 22 EV]])</f>
        <v>320.42652068900003</v>
      </c>
      <c r="LX221" s="198">
        <f>SUM(Tabelle2[[#This Row],[Oct 22 EV]:[Dec 22 EV]])</f>
        <v>38.307529248000002</v>
      </c>
      <c r="LY221" s="198">
        <f>SUM(Tabelle2[[#This Row],[Jan 23 EV]:[Mar 23 EV]])</f>
        <v>38.307529248000002</v>
      </c>
      <c r="LZ221" s="198" t="e">
        <f>SUM(Tabelle2[[#This Row],[Apr 23 EV]:[Jun 23 EV]])</f>
        <v>#REF!</v>
      </c>
      <c r="MA221" s="198" t="e">
        <f>SUM(Tabelle2[[#This Row],[Jul 23 EV]:[Sep 23 EV]])</f>
        <v>#REF!</v>
      </c>
      <c r="MB221" s="198" t="e">
        <f>SUM(Tabelle2[[#This Row],[Oct 23 EV]:[Dec 23 EV]])</f>
        <v>#REF!</v>
      </c>
      <c r="MC221" s="198" t="e">
        <f>SUM(Tabelle2[[#This Row],[Jan 24 EV]:[Mar 24 EV]])</f>
        <v>#REF!</v>
      </c>
      <c r="MD221" s="198" t="e">
        <f>SUM(Tabelle2[[#This Row],[Apr 24 EV]:[Jun 24 EV]])</f>
        <v>#REF!</v>
      </c>
      <c r="ME221" s="198" t="e">
        <f>SUM(Tabelle2[[#This Row],[Jul 24 EV]:[Sep 24 EV]])</f>
        <v>#REF!</v>
      </c>
      <c r="MF221" s="198" t="e">
        <f>SUM(Tabelle2[[#This Row],[Oct 24 EV]:[Dec 24 EV]])</f>
        <v>#REF!</v>
      </c>
      <c r="MG221" s="74">
        <v>0</v>
      </c>
      <c r="MH221" s="74">
        <v>0</v>
      </c>
      <c r="MI221" s="74">
        <v>0</v>
      </c>
      <c r="MJ221" s="74">
        <v>0</v>
      </c>
      <c r="MK221" s="74">
        <v>0</v>
      </c>
      <c r="ML221" s="74">
        <v>0</v>
      </c>
      <c r="MM221" s="74">
        <v>0</v>
      </c>
      <c r="MN221" s="74">
        <v>0</v>
      </c>
      <c r="MO221" s="75">
        <v>0</v>
      </c>
      <c r="MP221" s="98">
        <v>718.26617340000007</v>
      </c>
      <c r="MQ221" s="98" t="e">
        <f>$AS221*2.204623/#REF!*$AP221*HU221</f>
        <v>#REF!</v>
      </c>
      <c r="MR221" s="98" t="e">
        <f>$AT221*2.204623/#REF!*$AP221*HV221</f>
        <v>#REF!</v>
      </c>
      <c r="MS221" s="98">
        <v>2978.410399032</v>
      </c>
      <c r="MT221" s="98">
        <v>1561.0318168560002</v>
      </c>
      <c r="MU221" s="98">
        <v>699.11240877600005</v>
      </c>
      <c r="MV221" s="98">
        <f>SUM(Tabelle2[[#This Row],[Jan 22 EV]:[Dec 22 EV]])</f>
        <v>962.07763559300008</v>
      </c>
      <c r="MW221" s="98" t="e">
        <f>SUM(Tabelle2[[#This Row],[Jan 23 EV]:[Dec 23 EV]])</f>
        <v>#REF!</v>
      </c>
      <c r="MX221" s="98" t="e">
        <f>SUM(Tabelle2[[#This Row],[Jan 24 EV]:[Dec 24 EV]])</f>
        <v>#REF!</v>
      </c>
      <c r="MY221" s="98">
        <f t="shared" si="139"/>
        <v>0</v>
      </c>
      <c r="MZ221" s="98">
        <f t="shared" si="140"/>
        <v>0</v>
      </c>
      <c r="NA221" s="98">
        <f t="shared" si="141"/>
        <v>0</v>
      </c>
      <c r="NB221" s="98">
        <f t="shared" si="142"/>
        <v>0</v>
      </c>
      <c r="NC221" s="52">
        <v>83.318876114400013</v>
      </c>
      <c r="ND221" s="52">
        <v>85.401848017260008</v>
      </c>
      <c r="NE221" s="52">
        <v>88.526305871550008</v>
      </c>
      <c r="NF221" s="52">
        <v>88.017981347900417</v>
      </c>
      <c r="NG221" s="52">
        <v>93.733735628700003</v>
      </c>
      <c r="NH221" s="52">
        <v>93.733735628700003</v>
      </c>
      <c r="NI221" s="52">
        <v>98.941165385850013</v>
      </c>
      <c r="NJ221" s="52">
        <v>0</v>
      </c>
      <c r="NK221" s="52">
        <v>93.733735628700003</v>
      </c>
      <c r="NL221" s="52">
        <v>93.733735628700003</v>
      </c>
      <c r="NM221" s="52">
        <v>93.733735628700003</v>
      </c>
      <c r="NN221" s="52">
        <v>0</v>
      </c>
      <c r="NO221" s="198">
        <f t="shared" si="146"/>
        <v>257.24703000321</v>
      </c>
      <c r="NP221" s="198">
        <f t="shared" si="147"/>
        <v>275.48545260530045</v>
      </c>
      <c r="NQ221" s="198">
        <f t="shared" si="148"/>
        <v>192.67490101455002</v>
      </c>
      <c r="NR221" s="198">
        <f t="shared" si="149"/>
        <v>187.46747125740001</v>
      </c>
      <c r="NS221" s="198">
        <f t="shared" si="150"/>
        <v>912.87485488046059</v>
      </c>
      <c r="NT221" s="198">
        <v>31.98678692208</v>
      </c>
      <c r="NU221" s="198">
        <v>153.80313378366799</v>
      </c>
      <c r="NV221" s="198">
        <v>167.664074783236</v>
      </c>
      <c r="NW221" s="198">
        <v>129.54648703442399</v>
      </c>
      <c r="NX221" s="198">
        <v>110.88752799654398</v>
      </c>
      <c r="NY221" s="198">
        <v>12.794714768831998</v>
      </c>
      <c r="NZ221" s="198">
        <v>102.35771815065598</v>
      </c>
      <c r="OA221" s="198">
        <v>63.973573844160001</v>
      </c>
      <c r="OB221" s="198">
        <v>159.93393461039997</v>
      </c>
      <c r="OC221" s="198">
        <v>63.973573844160001</v>
      </c>
      <c r="OD221" s="198">
        <v>79.966967305199987</v>
      </c>
      <c r="OE221" s="198">
        <v>0</v>
      </c>
      <c r="OF221" s="198">
        <f>SUM(Tabelle2[[#This Row],[Jan 23 B EV]:[Mar 23 B EV]])</f>
        <v>353.45399548898399</v>
      </c>
      <c r="OG221" s="198">
        <f>SUM(Tabelle2[[#This Row],[Apr 23 B EV]:[Jun 23 B EV]])</f>
        <v>253.22872979979996</v>
      </c>
      <c r="OH221" s="198">
        <f>SUM(Tabelle2[[#This Row],[Jul 23 B EV]:[Sep 23 B EV]])</f>
        <v>326.26522660521596</v>
      </c>
      <c r="OI221" s="198">
        <f>SUM(Tabelle2[[#This Row],[Oct 23 B EV]:[Dec 23 B EV]])</f>
        <v>143.94054114936</v>
      </c>
      <c r="OJ221" s="198">
        <f>SUM(Tabelle2[[#This Row],[Jan 23 B EV]:[Dec 23 B EV]])</f>
        <v>1076.8884930433599</v>
      </c>
      <c r="OK221" s="75"/>
      <c r="OL221" s="75"/>
      <c r="OM221" s="43" t="s">
        <v>960</v>
      </c>
      <c r="ON221" s="43" t="s">
        <v>975</v>
      </c>
      <c r="OO221" s="43">
        <v>0</v>
      </c>
      <c r="OP221" s="43">
        <v>0</v>
      </c>
      <c r="OQ221" s="75"/>
      <c r="OR221" s="75"/>
      <c r="OS221" s="75"/>
      <c r="OT221" s="75"/>
      <c r="OU221" s="75"/>
      <c r="OV221" s="75"/>
      <c r="OW221" s="75"/>
      <c r="OX221" s="198" t="s">
        <v>1229</v>
      </c>
      <c r="OY221" s="198" t="s">
        <v>1229</v>
      </c>
      <c r="OZ221" s="198" t="s">
        <v>1229</v>
      </c>
      <c r="PA221" s="198" t="s">
        <v>1229</v>
      </c>
      <c r="PB221" s="353" t="s">
        <v>1229</v>
      </c>
      <c r="PC221" s="130" t="s">
        <v>57</v>
      </c>
      <c r="PD221" s="53" t="s">
        <v>162</v>
      </c>
      <c r="PE221" s="53" t="s">
        <v>159</v>
      </c>
      <c r="PF221" s="53" t="s">
        <v>190</v>
      </c>
      <c r="PG221" s="53">
        <v>0</v>
      </c>
      <c r="PH221" s="53">
        <v>250</v>
      </c>
      <c r="PI221" s="53">
        <v>1</v>
      </c>
      <c r="PJ221" s="53" t="s">
        <v>190</v>
      </c>
      <c r="PK221" s="53">
        <v>250</v>
      </c>
      <c r="PL221" s="53">
        <v>0</v>
      </c>
      <c r="PM221" s="317"/>
      <c r="PN221" s="53" t="s">
        <v>972</v>
      </c>
      <c r="PO221" s="53" t="s">
        <v>17</v>
      </c>
      <c r="PP221" s="200">
        <v>1514.6759560378769</v>
      </c>
      <c r="PQ221" s="56">
        <v>1458.5264388439821</v>
      </c>
      <c r="PR221" s="56">
        <v>1748.2400132301209</v>
      </c>
      <c r="PS221" s="56">
        <v>1793.170691875157</v>
      </c>
      <c r="PT221" s="200">
        <v>1579.9397350501818</v>
      </c>
      <c r="PU221" s="200">
        <v>1506.0252838259262</v>
      </c>
      <c r="PV221" s="200">
        <v>2178.5553362573096</v>
      </c>
      <c r="PW221" s="200">
        <v>2567.1720198155649</v>
      </c>
      <c r="PX221" s="200" t="e">
        <f>IF($PI221=1,SUMIF(#REF!,$PF221,#REF!),SUMIF(#REF!,$PJ221,#REF!))</f>
        <v>#REF!</v>
      </c>
      <c r="PY221" s="200" t="e">
        <f>IF($PI221=1,SUMIF(#REF!,$PF221,#REF!),SUMIF(#REF!,$PJ221,#REF!))</f>
        <v>#REF!</v>
      </c>
      <c r="PZ221" s="200" t="e">
        <f>IF($PI221=1,SUMIF(#REF!,$PF221,#REF!),SUMIF(#REF!,$PJ221,#REF!))</f>
        <v>#REF!</v>
      </c>
      <c r="QA221" s="200" t="e">
        <f>IF($PI221=1,SUMIF(#REF!,$PF221,#REF!),SUMIF(#REF!,$PJ221,#REF!))</f>
        <v>#REF!</v>
      </c>
      <c r="QB221" s="200" t="e">
        <f>IF($PI221=1,SUMIF(#REF!,$PF221,#REF!),SUMIF(#REF!,$PJ221,#REF!))</f>
        <v>#REF!</v>
      </c>
      <c r="QC221" s="200" t="e">
        <f>IF($PI221=1,SUMIF(#REF!,$PF221,#REF!),SUMIF(#REF!,$PJ221,#REF!))</f>
        <v>#REF!</v>
      </c>
      <c r="QD221" s="57">
        <f t="shared" si="143"/>
        <v>9.7411634910689653</v>
      </c>
      <c r="QE221" s="57">
        <f t="shared" si="144"/>
        <v>11.392965435431535</v>
      </c>
      <c r="QF221" s="57">
        <f t="shared" si="138"/>
        <v>11.649137699726209</v>
      </c>
      <c r="QG221" s="57">
        <f t="shared" si="145"/>
        <v>10.433401399388611</v>
      </c>
      <c r="QH221" s="57">
        <f t="shared" si="173"/>
        <v>10.011978155733519</v>
      </c>
      <c r="QI221" s="57">
        <f t="shared" si="174"/>
        <v>13.84640824967105</v>
      </c>
      <c r="QJ221" s="57">
        <f>IF(Tabelle2[[#This Row],[Index and Premium Usage]]=1,($AW221*(1+$AZ221))*(PW221*(1+$PG221)+$PH221)/1000,($AW221*(1+$AZ221))*(PW221*(1+$PG221)+$PK221)/1000)</f>
        <v>16.062106270978443</v>
      </c>
      <c r="QK221" s="57" t="e">
        <f>IF($PI221=1,($AW221*(1+$AY221))*(PX221*(1+$PG221)+$PH221)/1000,($AW221*(1+$AZ221))*(PX221*(1+$PG221)+$PK221+Tabelle2[[#This Row],[Premium VW 2023]])/1000)</f>
        <v>#REF!</v>
      </c>
      <c r="QL221" s="57" t="e">
        <f t="shared" si="133"/>
        <v>#REF!</v>
      </c>
      <c r="QM221" s="57" t="e">
        <f t="shared" si="134"/>
        <v>#REF!</v>
      </c>
      <c r="QN221" s="57" t="e">
        <f t="shared" si="135"/>
        <v>#REF!</v>
      </c>
      <c r="QO221" s="57" t="e">
        <f t="shared" si="136"/>
        <v>#REF!</v>
      </c>
      <c r="QP221" s="57" t="e">
        <f t="shared" si="137"/>
        <v>#REF!</v>
      </c>
    </row>
    <row r="222" spans="1:458" ht="15" customHeight="1">
      <c r="A222" s="94" t="s">
        <v>958</v>
      </c>
      <c r="B222" s="94" t="s">
        <v>87</v>
      </c>
      <c r="C222" s="94" t="s">
        <v>1553</v>
      </c>
      <c r="D222" s="94" t="s">
        <v>108</v>
      </c>
      <c r="E222" s="173" t="s">
        <v>304</v>
      </c>
      <c r="F222" s="94" t="s">
        <v>304</v>
      </c>
      <c r="G222" s="94" t="s">
        <v>304</v>
      </c>
      <c r="H222" s="2" t="s">
        <v>1557</v>
      </c>
      <c r="I222" s="188" t="s">
        <v>249</v>
      </c>
      <c r="J222" s="94" t="s">
        <v>33</v>
      </c>
      <c r="K222" s="94" t="s">
        <v>245</v>
      </c>
      <c r="L222" s="94" t="s">
        <v>234</v>
      </c>
      <c r="M222" s="2" t="s">
        <v>321</v>
      </c>
      <c r="N222" s="2" t="s">
        <v>125</v>
      </c>
      <c r="O222" s="1"/>
      <c r="P222" s="3">
        <v>0</v>
      </c>
      <c r="Q222" s="2" t="s">
        <v>90</v>
      </c>
      <c r="R222" s="94"/>
      <c r="S222" s="94"/>
      <c r="T222" s="94" t="s">
        <v>1282</v>
      </c>
      <c r="U222" s="94" t="s">
        <v>38</v>
      </c>
      <c r="V222" s="94"/>
      <c r="W222" s="94"/>
      <c r="X222" s="94"/>
      <c r="Y222" s="2" t="s">
        <v>257</v>
      </c>
      <c r="Z222" s="2" t="s">
        <v>261</v>
      </c>
      <c r="AA222" s="2" t="s">
        <v>736</v>
      </c>
      <c r="AB222" s="2" t="s">
        <v>1229</v>
      </c>
      <c r="AC222" s="2" t="s">
        <v>1133</v>
      </c>
      <c r="AD222" s="94"/>
      <c r="AE222" s="94"/>
      <c r="AF222" s="94" t="s">
        <v>122</v>
      </c>
      <c r="AG222" s="2" t="s">
        <v>448</v>
      </c>
      <c r="AH222" s="2" t="s">
        <v>106</v>
      </c>
      <c r="AI222" s="2" t="s">
        <v>109</v>
      </c>
      <c r="AJ222" s="2" t="s">
        <v>120</v>
      </c>
      <c r="AK222" s="20"/>
      <c r="AL222" s="24"/>
      <c r="AM222" s="24"/>
      <c r="AN222" s="24"/>
      <c r="AO222" s="24"/>
      <c r="AP222" s="13">
        <v>1</v>
      </c>
      <c r="AQ222" s="33"/>
      <c r="AR222" s="37">
        <v>5.3</v>
      </c>
      <c r="AS222" s="73">
        <v>5.3</v>
      </c>
      <c r="AT222" s="24">
        <v>5.4630000000000001</v>
      </c>
      <c r="AU222" s="33">
        <v>5.4630000000000001</v>
      </c>
      <c r="AV222" s="33">
        <v>5.4630000000000001</v>
      </c>
      <c r="AW222" s="33">
        <v>5.4630000000000001</v>
      </c>
      <c r="AX222" s="193"/>
      <c r="AY222" s="61">
        <v>0.05</v>
      </c>
      <c r="AZ222" s="61">
        <v>0.05</v>
      </c>
      <c r="BA222" s="97">
        <v>1512</v>
      </c>
      <c r="BB222" s="97">
        <v>1536</v>
      </c>
      <c r="BC222" s="97">
        <v>212</v>
      </c>
      <c r="BD222" s="97">
        <v>1032</v>
      </c>
      <c r="BE222" s="133">
        <v>288</v>
      </c>
      <c r="BF222" s="133">
        <v>0</v>
      </c>
      <c r="BG222" s="133">
        <v>0</v>
      </c>
      <c r="BH222" s="133">
        <v>552</v>
      </c>
      <c r="BI222" s="133">
        <v>912</v>
      </c>
      <c r="BJ222" s="133">
        <v>840</v>
      </c>
      <c r="BK222" s="133">
        <v>1128</v>
      </c>
      <c r="BL222" s="133">
        <v>1056</v>
      </c>
      <c r="BM222" s="96">
        <v>1008</v>
      </c>
      <c r="BN222" s="96">
        <v>840</v>
      </c>
      <c r="BO222" s="96">
        <v>576</v>
      </c>
      <c r="BP222" s="96">
        <v>24</v>
      </c>
      <c r="BQ222" s="96">
        <v>240</v>
      </c>
      <c r="BR222" s="96">
        <v>216</v>
      </c>
      <c r="BS222" s="96">
        <v>1008</v>
      </c>
      <c r="BT222" s="96">
        <v>1248</v>
      </c>
      <c r="BU222" s="96">
        <v>1128</v>
      </c>
      <c r="BV222" s="96">
        <v>888</v>
      </c>
      <c r="BW222" s="96">
        <v>504</v>
      </c>
      <c r="BX222" s="96">
        <v>600</v>
      </c>
      <c r="BY222" s="96">
        <v>384</v>
      </c>
      <c r="BZ222" s="96">
        <v>701</v>
      </c>
      <c r="CA222" s="96">
        <v>731</v>
      </c>
      <c r="CB222" s="96">
        <v>1114</v>
      </c>
      <c r="CC222" s="96">
        <v>1080</v>
      </c>
      <c r="CD222" s="96">
        <v>1928</v>
      </c>
      <c r="CE222" s="96">
        <v>671</v>
      </c>
      <c r="CF222" s="96">
        <v>671</v>
      </c>
      <c r="CG222" s="96">
        <v>630</v>
      </c>
      <c r="CH222" s="96">
        <v>922</v>
      </c>
      <c r="CI222" s="96">
        <v>728</v>
      </c>
      <c r="CJ222" s="96">
        <v>756</v>
      </c>
      <c r="CK222" s="95">
        <f>SUM(Tabelle2[[#This Row],[Jan 22 CF]:[Mar 22 CF]])</f>
        <v>3260</v>
      </c>
      <c r="CL222" s="95">
        <f>SUM(Tabelle2[[#This Row],[Apr 22 CF]:[Jun 22 CF]])</f>
        <v>1320</v>
      </c>
      <c r="CM222" s="95">
        <f>SUM(Tabelle2[[#This Row],[Jul 22 CF]:[Sep 22 CF]])</f>
        <v>1464</v>
      </c>
      <c r="CN222" s="95">
        <f>SUM(Tabelle2[[#This Row],[Oct 22 CF]:[Dec 22 CF]])</f>
        <v>3024</v>
      </c>
      <c r="CO222" s="95">
        <f>SUM(Tabelle2[[#This Row],[Jan 23 CF]:[Mar 23 CF]])</f>
        <v>2424</v>
      </c>
      <c r="CP222" s="95">
        <f>SUM(Tabelle2[[#This Row],[Apr 23 CF]:[Jun 23 CF]])</f>
        <v>480</v>
      </c>
      <c r="CQ222" s="95">
        <f>SUM(Tabelle2[[#This Row],[Jul 23 CF]:[Sep 23 CF]])</f>
        <v>3384</v>
      </c>
      <c r="CR222" s="95">
        <f>SUM(Tabelle2[[#This Row],[Oct 23 CF]:[Dec 23 CF]])</f>
        <v>1992</v>
      </c>
      <c r="CS222" s="95">
        <f>SUM(Tabelle2[[#This Row],[Jan 24 CF]:[Mar 24 CF]])</f>
        <v>1816</v>
      </c>
      <c r="CT222" s="95">
        <f>SUM(Tabelle2[[#This Row],[Apr 24 CF]:[Jun 24 CF]])</f>
        <v>4122</v>
      </c>
      <c r="CU222" s="95">
        <f>SUM(Tabelle2[[#This Row],[Jul 24 CF]:[Sep 24 CF]])</f>
        <v>1972</v>
      </c>
      <c r="CV222" s="95">
        <f>SUM(Tabelle2[[#This Row],[Oct 24 CF]:[Dec 24 CF]])</f>
        <v>2406</v>
      </c>
      <c r="CW222" s="98">
        <v>75590</v>
      </c>
      <c r="CX222" s="275">
        <v>47568</v>
      </c>
      <c r="CY222" s="98">
        <v>23784</v>
      </c>
      <c r="CZ222" s="52">
        <v>13388</v>
      </c>
      <c r="DA222" s="52">
        <f>SUM(Tabelle2[[#This Row],[Jan 22 CF]:[Dec 22 CF]])</f>
        <v>9068</v>
      </c>
      <c r="DB222" s="98">
        <f>SUM(Tabelle2[[#This Row],[Jan 23 CF]:[Dec 23 CF]])</f>
        <v>8280</v>
      </c>
      <c r="DC222" s="98">
        <f>SUM(Tabelle2[[#This Row],[Jan 24 CF]:[Dec 24 CF]])</f>
        <v>10316</v>
      </c>
      <c r="DD222" s="98">
        <v>0</v>
      </c>
      <c r="DE222" s="98">
        <v>0</v>
      </c>
      <c r="DF222" s="98">
        <v>0</v>
      </c>
      <c r="DG222" s="98">
        <v>0</v>
      </c>
      <c r="DH222" s="98">
        <v>0</v>
      </c>
      <c r="DI222" s="98">
        <v>0</v>
      </c>
      <c r="DJ222" s="98">
        <v>0</v>
      </c>
      <c r="DK222" s="98">
        <v>0</v>
      </c>
      <c r="DL222" s="98">
        <v>0</v>
      </c>
      <c r="DM222" s="98">
        <v>0</v>
      </c>
      <c r="DN222" s="98"/>
      <c r="DO222" s="98"/>
      <c r="DP222" s="226">
        <v>0.95</v>
      </c>
      <c r="DQ222" s="226">
        <v>0.92500000000000004</v>
      </c>
      <c r="DR222" s="226">
        <v>0.8</v>
      </c>
      <c r="DS222" s="226">
        <v>0.85</v>
      </c>
      <c r="DT222" s="226">
        <v>0.9</v>
      </c>
      <c r="DU222" s="226">
        <v>0.9</v>
      </c>
      <c r="DV222" s="226">
        <v>0.9</v>
      </c>
      <c r="DW222" s="226">
        <v>0.9</v>
      </c>
      <c r="DX222" s="226">
        <v>0.9</v>
      </c>
      <c r="DY222" s="226">
        <v>0.9</v>
      </c>
      <c r="DZ222" s="226">
        <v>0.9</v>
      </c>
      <c r="EA222" s="226">
        <v>0.88</v>
      </c>
      <c r="EB222" s="226">
        <v>0.9</v>
      </c>
      <c r="EC222" s="226">
        <v>0.93</v>
      </c>
      <c r="ED222" s="226">
        <v>0.93</v>
      </c>
      <c r="EE222" s="226">
        <v>0.9</v>
      </c>
      <c r="EF222" s="316">
        <v>0.9</v>
      </c>
      <c r="EG222" s="316">
        <v>0.9</v>
      </c>
      <c r="EH222" s="316">
        <v>0.66799999999999993</v>
      </c>
      <c r="EI222" s="226">
        <v>0.95</v>
      </c>
      <c r="EJ222" s="226">
        <v>0.95</v>
      </c>
      <c r="EK222" s="226">
        <v>0.95</v>
      </c>
      <c r="EL222" s="226">
        <v>0.97499999999999998</v>
      </c>
      <c r="EM222" s="226">
        <v>0.95</v>
      </c>
      <c r="EN222" s="226">
        <v>0.9</v>
      </c>
      <c r="EO222" s="226">
        <v>0.8</v>
      </c>
      <c r="EP222" s="226">
        <v>0.8</v>
      </c>
      <c r="EQ222" s="226">
        <v>0.8</v>
      </c>
      <c r="ER222" s="226">
        <v>0.8</v>
      </c>
      <c r="ES222" s="226">
        <v>0.8</v>
      </c>
      <c r="ET222" s="226">
        <v>0.8</v>
      </c>
      <c r="EU222" s="226">
        <v>0.8</v>
      </c>
      <c r="EV222" s="226">
        <v>0.8</v>
      </c>
      <c r="EW222" s="226">
        <v>0.8</v>
      </c>
      <c r="EX222" s="226">
        <v>0.8</v>
      </c>
      <c r="EY222" s="226">
        <v>0.8</v>
      </c>
      <c r="EZ222" s="316">
        <v>0.66799999999999993</v>
      </c>
      <c r="FA222" s="226">
        <v>0.8</v>
      </c>
      <c r="FB222" s="226">
        <v>0.9</v>
      </c>
      <c r="FC222" s="226">
        <v>0.9</v>
      </c>
      <c r="FD222" s="226">
        <v>0.9</v>
      </c>
      <c r="FE222" s="226">
        <v>0.9</v>
      </c>
      <c r="FF222" s="226">
        <v>0</v>
      </c>
      <c r="FG222" s="226">
        <v>0</v>
      </c>
      <c r="FH222" s="226">
        <v>0</v>
      </c>
      <c r="FI222" s="226">
        <v>0</v>
      </c>
      <c r="FJ222" s="226">
        <v>0</v>
      </c>
      <c r="FK222" s="226">
        <v>0</v>
      </c>
      <c r="FL222" s="226">
        <v>0</v>
      </c>
      <c r="FM222" s="195">
        <f t="shared" si="158"/>
        <v>1512</v>
      </c>
      <c r="FN222" s="195">
        <f t="shared" si="159"/>
        <v>1536</v>
      </c>
      <c r="FO222" s="195">
        <f t="shared" si="160"/>
        <v>212</v>
      </c>
      <c r="FP222" s="195">
        <f t="shared" si="161"/>
        <v>1032</v>
      </c>
      <c r="FQ222" s="195">
        <f t="shared" si="162"/>
        <v>288</v>
      </c>
      <c r="FR222" s="195">
        <f t="shared" si="163"/>
        <v>0</v>
      </c>
      <c r="FS222" s="195">
        <f t="shared" si="164"/>
        <v>0</v>
      </c>
      <c r="FT222" s="95">
        <f t="shared" si="165"/>
        <v>552</v>
      </c>
      <c r="FU222" s="95">
        <f t="shared" si="166"/>
        <v>912</v>
      </c>
      <c r="FV222" s="95">
        <f t="shared" si="167"/>
        <v>840</v>
      </c>
      <c r="FW222" s="95">
        <f t="shared" si="168"/>
        <v>1128</v>
      </c>
      <c r="FX222" s="95">
        <f t="shared" si="169"/>
        <v>1056</v>
      </c>
      <c r="FY222" s="95">
        <f t="shared" si="170"/>
        <v>1008</v>
      </c>
      <c r="FZ222" s="95">
        <f t="shared" si="171"/>
        <v>840</v>
      </c>
      <c r="GA222" s="95">
        <f t="shared" si="151"/>
        <v>576</v>
      </c>
      <c r="GB222" s="95">
        <f t="shared" si="152"/>
        <v>24</v>
      </c>
      <c r="GC222" s="95">
        <f t="shared" si="153"/>
        <v>240</v>
      </c>
      <c r="GD222" s="95">
        <f t="shared" si="154"/>
        <v>216</v>
      </c>
      <c r="GE222" s="95">
        <f t="shared" si="155"/>
        <v>1008</v>
      </c>
      <c r="GF222" s="95">
        <f t="shared" si="156"/>
        <v>1248</v>
      </c>
      <c r="GG222" s="95">
        <f t="shared" si="157"/>
        <v>1128</v>
      </c>
      <c r="GH222" s="95">
        <f t="shared" si="172"/>
        <v>888</v>
      </c>
      <c r="GI222" s="95">
        <f>BW222*Tabelle2[[#This Row],[Nov 2023 AF]]</f>
        <v>491.4</v>
      </c>
      <c r="GJ222" s="95">
        <f>BX222*Tabelle2[[#This Row],[Dec 2023 AF]]</f>
        <v>570</v>
      </c>
      <c r="GK222" s="95">
        <f>BY222*Tabelle2[[#This Row],[Jan 2024 AF]]</f>
        <v>345.6</v>
      </c>
      <c r="GL222" s="95">
        <f>BZ222*Tabelle2[[#This Row],[Feb 2024 AF]]</f>
        <v>560.80000000000007</v>
      </c>
      <c r="GM222" s="95">
        <f>CA222*Tabelle2[[#This Row],[Mar 2024 AF]]</f>
        <v>584.80000000000007</v>
      </c>
      <c r="GN222" s="95">
        <f>CB222*Tabelle2[[#This Row],[Apr 2024 AF]]</f>
        <v>891.2</v>
      </c>
      <c r="GO222" s="95">
        <f>CC222*Tabelle2[[#This Row],[May 2024 AF]]</f>
        <v>864</v>
      </c>
      <c r="GP222" s="95">
        <f>CD222*Tabelle2[[#This Row],[Jun 2024 AF]]</f>
        <v>1542.4</v>
      </c>
      <c r="GQ222" s="95">
        <f>CE222*Tabelle2[[#This Row],[Jul 2024 AF]]</f>
        <v>536.80000000000007</v>
      </c>
      <c r="GR222" s="95">
        <f>CF222*Tabelle2[[#This Row],[Aug 2024 AF]]</f>
        <v>536.80000000000007</v>
      </c>
      <c r="GS222" s="95">
        <f>CG222*Tabelle2[[#This Row],[Sep 2024 AF]]</f>
        <v>504</v>
      </c>
      <c r="GT222" s="95">
        <f>CH222*Tabelle2[[#This Row],[Oct 2024 AF]]</f>
        <v>737.6</v>
      </c>
      <c r="GU222" s="95">
        <f>CI222*Tabelle2[[#This Row],[Nov 2024 AF]]</f>
        <v>582.4</v>
      </c>
      <c r="GV222" s="95">
        <f>CJ222*Tabelle2[[#This Row],[Dec 2024 AF]]</f>
        <v>604.80000000000007</v>
      </c>
      <c r="GW222" s="95">
        <f>SUM(Tabelle2[[#This Row],[Jan 22 NF]:[Mar 22 NF]])</f>
        <v>3260</v>
      </c>
      <c r="GX222" s="95">
        <f>SUM(Tabelle2[[#This Row],[Apr 22 NF]:[Jun 22 NF]])</f>
        <v>1320</v>
      </c>
      <c r="GY222" s="95">
        <f>SUM(Tabelle2[[#This Row],[Jul 22 NF]:[Sep 22 NF]])</f>
        <v>1464</v>
      </c>
      <c r="GZ222" s="95">
        <f>SUM(Tabelle2[[#This Row],[Oct 22 NF]:[Dec 22 NF]])</f>
        <v>3024</v>
      </c>
      <c r="HA222" s="98">
        <f>SUM(Tabelle2[[#This Row],[Jan 23 NF]:[Mar 23 NF]])</f>
        <v>2424</v>
      </c>
      <c r="HB222" s="98">
        <f>SUM(Tabelle2[[#This Row],[Apr 23 NF]:[Jun 23 NF]])</f>
        <v>480</v>
      </c>
      <c r="HC222" s="98">
        <f>SUM(Tabelle2[[#This Row],[Jul 23 NF]:[Sep 23 NF]])</f>
        <v>3384</v>
      </c>
      <c r="HD222" s="98">
        <f>SUM(Tabelle2[[#This Row],[Oct 23 NF]:[Dec 23 NF]])</f>
        <v>1949.4</v>
      </c>
      <c r="HE222" s="95">
        <f>SUM(Tabelle2[[#This Row],[Jan 24 NF]:[Mar 24 NF]])</f>
        <v>1491.2000000000003</v>
      </c>
      <c r="HF222" s="98">
        <f>SUM(Tabelle2[[#This Row],[Apr 24 NF]:[Jun 24 NF]])</f>
        <v>3297.6000000000004</v>
      </c>
      <c r="HG222" s="98">
        <f>SUM(Tabelle2[[#This Row],[Jul 24 NF]:[Sep 24 NF]])</f>
        <v>1577.6000000000001</v>
      </c>
      <c r="HH222" s="98">
        <f>SUM(Tabelle2[[#This Row],[Oct 24 NF]:[Dec 24 NF]])</f>
        <v>1924.8000000000002</v>
      </c>
      <c r="HI222" s="75">
        <v>0</v>
      </c>
      <c r="HJ222" s="75">
        <v>0</v>
      </c>
      <c r="HK222" s="75">
        <v>0</v>
      </c>
      <c r="HL222" s="75">
        <v>0</v>
      </c>
      <c r="HM222" s="75">
        <v>0</v>
      </c>
      <c r="HN222" s="75">
        <v>0</v>
      </c>
      <c r="HO222" s="75">
        <v>0</v>
      </c>
      <c r="HP222" s="75">
        <v>0</v>
      </c>
      <c r="HQ222" s="75">
        <v>0</v>
      </c>
      <c r="HR222" s="75">
        <v>0</v>
      </c>
      <c r="HS222" s="75">
        <v>0</v>
      </c>
      <c r="HT222" s="75">
        <v>8136</v>
      </c>
      <c r="HU222" s="75">
        <v>64976</v>
      </c>
      <c r="HV222" s="98">
        <v>75590</v>
      </c>
      <c r="HW222" s="98">
        <v>47568</v>
      </c>
      <c r="HX222" s="98">
        <v>23784</v>
      </c>
      <c r="HY222" s="98">
        <v>13388</v>
      </c>
      <c r="HZ222" s="98">
        <f>SUM(Tabelle2[[#This Row],[Jan 22 NF]:[Dec 22 NF]])</f>
        <v>9068</v>
      </c>
      <c r="IA222" s="98">
        <f>SUM(Tabelle2[[#This Row],[Jan 23 NF]:[Dec 23 NF]])</f>
        <v>8237.4</v>
      </c>
      <c r="IB222" s="98">
        <f>SUM(Tabelle2[[#This Row],[Jan 24 NF]:[Dec 24 NF]])</f>
        <v>8291.2000000000007</v>
      </c>
      <c r="IC222" s="98">
        <f>IFERROR(Tabelle2[[#This Row],[2025 CF]]*Tabelle2[[#This Row],[2025 AF]],0)</f>
        <v>0</v>
      </c>
      <c r="ID222" s="98">
        <f>IFERROR(Tabelle2[[#This Row],[2026 CF]]*Tabelle2[[#This Row],[2026 AF]],0)</f>
        <v>0</v>
      </c>
      <c r="IE222" s="98">
        <f>IFERROR(Tabelle2[[#This Row],[2027 CF]]*Tabelle2[[#This Row],[2027 AF]],0)</f>
        <v>0</v>
      </c>
      <c r="IF222" s="98">
        <f>IFERROR(Tabelle2[[#This Row],[2028 CF]]*Tabelle2[[#This Row],[2028 AF]],0)</f>
        <v>0</v>
      </c>
      <c r="IG222" s="98">
        <f>IFERROR(Tabelle2[[#This Row],[2029 CF]]*Tabelle2[[#This Row],[2029 AF]],0)</f>
        <v>0</v>
      </c>
      <c r="IH222" s="98">
        <f>IFERROR(Tabelle2[[#This Row],[2030 CF]]*Tabelle2[[#This Row],[2030 AF]],0)</f>
        <v>0</v>
      </c>
      <c r="II222" s="98">
        <f>IFERROR(Tabelle2[[#This Row],[2031 CF]]*Tabelle2[[#This Row],[2031 AF]],0)</f>
        <v>0</v>
      </c>
      <c r="IJ222" s="98">
        <f>IFERROR(Tabelle2[[#This Row],[2032 CF]]*Tabelle2[[#This Row],[2032 AF]],0)</f>
        <v>0</v>
      </c>
      <c r="IK222" s="98">
        <f>IFERROR(Tabelle2[[#This Row],[2033 CF]]*Tabelle2[[#This Row],[2033 AF]],0)</f>
        <v>0</v>
      </c>
      <c r="IL222" s="98">
        <f>IFERROR(Tabelle2[[#This Row],[2034 CF]]*Tabelle2[[#This Row],[2034 AF]],0)</f>
        <v>0</v>
      </c>
      <c r="IM222" s="98">
        <f>IFERROR(Tabelle2[[#This Row],[2035 CF]]*Tabelle2[[#This Row],[2035 AF]],0)</f>
        <v>0</v>
      </c>
      <c r="IN222" s="51">
        <v>835.2</v>
      </c>
      <c r="IO222" s="51">
        <v>856.08</v>
      </c>
      <c r="IP222" s="51">
        <v>887.4</v>
      </c>
      <c r="IQ222" s="51">
        <v>882.30448429034004</v>
      </c>
      <c r="IR222" s="51">
        <v>939.6</v>
      </c>
      <c r="IS222" s="51">
        <v>939.6</v>
      </c>
      <c r="IT222" s="51">
        <v>991.80000000000007</v>
      </c>
      <c r="IU222" s="51">
        <v>0</v>
      </c>
      <c r="IV222" s="51">
        <v>704.7</v>
      </c>
      <c r="IW222" s="51">
        <v>939.6</v>
      </c>
      <c r="IX222" s="51">
        <v>587.25</v>
      </c>
      <c r="IY222" s="51">
        <v>652.5</v>
      </c>
      <c r="IZ222" s="199">
        <v>2578.6800000000003</v>
      </c>
      <c r="JA222" s="199">
        <v>2761.5044842903399</v>
      </c>
      <c r="JB222" s="199">
        <v>1696.5</v>
      </c>
      <c r="JC222" s="199">
        <v>2179.35</v>
      </c>
      <c r="JD222" s="199">
        <v>9216.0344842903396</v>
      </c>
      <c r="JE222" s="196">
        <v>705.4079999999999</v>
      </c>
      <c r="JF222" s="196">
        <v>547.76</v>
      </c>
      <c r="JG222" s="196">
        <v>478.28799999999995</v>
      </c>
      <c r="JH222" s="196">
        <v>615.89599999999996</v>
      </c>
      <c r="JI222" s="196">
        <v>749.49599999999987</v>
      </c>
      <c r="JJ222" s="196">
        <v>384.76799999999997</v>
      </c>
      <c r="JK222" s="196">
        <v>300.59999999999997</v>
      </c>
      <c r="JL222" s="196">
        <v>304.60799999999995</v>
      </c>
      <c r="JM222" s="196">
        <v>945.88799999999992</v>
      </c>
      <c r="JN222" s="196">
        <v>320.64</v>
      </c>
      <c r="JO222" s="196">
        <v>500.99999999999994</v>
      </c>
      <c r="JP222" s="196">
        <v>500.99999999999994</v>
      </c>
      <c r="JQ222" s="196">
        <f>SUM(Tabelle2[[#This Row],[Jan-23B]:[Mar-23B]])</f>
        <v>1731.4559999999999</v>
      </c>
      <c r="JR222" s="196">
        <f>SUM(Tabelle2[[#This Row],[Apr-23B]:[Jun-23B]])</f>
        <v>1750.1599999999999</v>
      </c>
      <c r="JS222" s="196">
        <f>SUM(Tabelle2[[#This Row],[Jul-23B]:[Sep-23B]])</f>
        <v>1551.0959999999998</v>
      </c>
      <c r="JT222" s="196">
        <f>SUM(Tabelle2[[#This Row],[Oct-23B]:[Dec-23B]])</f>
        <v>1322.6399999999999</v>
      </c>
      <c r="JU222" s="196">
        <f>SUM(Tabelle2[[#This Row],[1Q23 B1]:[4Q23 B]])</f>
        <v>6355.351999999999</v>
      </c>
      <c r="JV222" s="196">
        <v>3010</v>
      </c>
      <c r="JW222" s="196">
        <v>0</v>
      </c>
      <c r="JX222" s="196">
        <v>0</v>
      </c>
      <c r="JY222" s="196">
        <v>0</v>
      </c>
      <c r="JZ222" s="196">
        <v>0</v>
      </c>
      <c r="KA222" s="196">
        <v>1208.4001633830003</v>
      </c>
      <c r="KB222" s="196">
        <v>0</v>
      </c>
      <c r="KC222" s="196">
        <v>0</v>
      </c>
      <c r="KD222" s="196">
        <v>0</v>
      </c>
      <c r="KE222" s="196">
        <v>0</v>
      </c>
      <c r="KF222" s="196" t="str">
        <f>IF(SUM(Tabelle2[[#This Row],[2018 NF]:[2028 NF]],Tabelle2[[#This Row],[2023 B]])&gt;0,"yes","no")</f>
        <v>yes</v>
      </c>
      <c r="KG222" s="196" t="str">
        <f>IFERROR(INDEX(Tabelle2[[#Headers],[2005 NF]:[2034 NF]],MATCH(TRUE,INDEX(Tabelle2[[#This Row],[2005 NF]:[2034 NF]]&gt;1000,),0)),0)</f>
        <v>2016 NF</v>
      </c>
      <c r="KH222" s="196" t="str">
        <f>IFERROR(LOOKUP(2,1/(Tabelle2[[#This Row],[2005 NF]:[2035 NF]]&gt;1000),Tabelle2[[#Headers],[2005 NF]:[2035 NF]]),0)</f>
        <v>2024 NF</v>
      </c>
      <c r="KI222" s="196">
        <f>SUM(Tabelle2[[#This Row],[Jan 23 NF]:[Mar 23 NF]])</f>
        <v>2424</v>
      </c>
      <c r="KJ222" s="196">
        <f>SUM(Tabelle2[[#This Row],[Jan-23B]:[Mar-23B]])</f>
        <v>1731.4559999999999</v>
      </c>
      <c r="KK222" s="52">
        <v>607.01031462960009</v>
      </c>
      <c r="KL222" s="52">
        <v>616.64539898880014</v>
      </c>
      <c r="KM222" s="52">
        <v>85.109911839600016</v>
      </c>
      <c r="KN222" s="52">
        <v>414.30862744560011</v>
      </c>
      <c r="KO222" s="52">
        <v>115.62101231040003</v>
      </c>
      <c r="KP222" s="52">
        <v>0</v>
      </c>
      <c r="KQ222" s="52">
        <v>0</v>
      </c>
      <c r="KR222" s="52">
        <v>221.60694026160004</v>
      </c>
      <c r="KS222" s="52">
        <v>366.13320564960009</v>
      </c>
      <c r="KT222" s="52">
        <v>337.22795257200005</v>
      </c>
      <c r="KU222" s="52">
        <v>452.84896488240008</v>
      </c>
      <c r="KV222" s="52">
        <v>423.9437118048001</v>
      </c>
      <c r="KW222" s="52">
        <v>404.67354308640012</v>
      </c>
      <c r="KX222" s="52">
        <v>337.22795257200005</v>
      </c>
      <c r="KY222" s="52">
        <v>231.24202462080007</v>
      </c>
      <c r="KZ222" s="52">
        <v>9.6350843592000022</v>
      </c>
      <c r="LA222" s="52" t="e">
        <f>$AV222*2.204623/#REF!*$AP222*Tabelle2[[#This Row],[May 23 NF]]</f>
        <v>#REF!</v>
      </c>
      <c r="LB222" s="52" t="e">
        <f>$AV222*2.204623/#REF!*$AP222*Tabelle2[[#This Row],[Jun 23 NF]]</f>
        <v>#REF!</v>
      </c>
      <c r="LC222" s="52" t="e">
        <f>$AV222*2.204623/#REF!*$AP222*Tabelle2[[#This Row],[Jul 23 NF]]</f>
        <v>#REF!</v>
      </c>
      <c r="LD222" s="52" t="e">
        <f>$AV222*2.204623/#REF!*$AP222*Tabelle2[[#This Row],[Aug 23 NF]]</f>
        <v>#REF!</v>
      </c>
      <c r="LE222" s="52" t="e">
        <f>$AV222*2.204623/#REF!*$AP222*Tabelle2[[#This Row],[Sep 23 NF]]</f>
        <v>#REF!</v>
      </c>
      <c r="LF222" s="52" t="e">
        <f>$AV222*2.204623/#REF!*$AP222*Tabelle2[[#This Row],[Oct 23 NF]]</f>
        <v>#REF!</v>
      </c>
      <c r="LG222" s="52" t="e">
        <f>$AV222*2.204623/#REF!*$AP222*Tabelle2[[#This Row],[Nov 23 NF]]</f>
        <v>#REF!</v>
      </c>
      <c r="LH222" s="52" t="e">
        <f>$AV222*2.204623/#REF!*$AP222*Tabelle2[[#This Row],[Dec 23 NF]]</f>
        <v>#REF!</v>
      </c>
      <c r="LI222" s="52" t="e">
        <f>$AV222*2.204623/#REF!*$AP222*Tabelle2[[#This Row],[Jan 24 NF]]</f>
        <v>#REF!</v>
      </c>
      <c r="LJ222" s="52" t="e">
        <f>$AV222*2.204623/#REF!*$AP222*Tabelle2[[#This Row],[Feb 24 NF]]</f>
        <v>#REF!</v>
      </c>
      <c r="LK222" s="52" t="e">
        <f>$AV222*2.204623/#REF!*$AP222*Tabelle2[[#This Row],[Mar 24 NF]]</f>
        <v>#REF!</v>
      </c>
      <c r="LL222" s="52" t="e">
        <f>$AV222*2.204623/#REF!*$AP222*Tabelle2[[#This Row],[Apr 24 NF]]</f>
        <v>#REF!</v>
      </c>
      <c r="LM222" s="52" t="e">
        <f>$AV222*2.204623/#REF!*$AP222*Tabelle2[[#This Row],[May 24 NF]]</f>
        <v>#REF!</v>
      </c>
      <c r="LN222" s="52" t="e">
        <f>$AV222*2.204623/#REF!*$AP222*Tabelle2[[#This Row],[Jun 24 NF]]</f>
        <v>#REF!</v>
      </c>
      <c r="LO222" s="52" t="e">
        <f>$AV222*2.204623/#REF!*$AP222*Tabelle2[[#This Row],[Jul 24 NF]]</f>
        <v>#REF!</v>
      </c>
      <c r="LP222" s="52" t="e">
        <f>$AV222*2.204623/#REF!*$AP222*Tabelle2[[#This Row],[Aug 24 NF]]</f>
        <v>#REF!</v>
      </c>
      <c r="LQ222" s="52" t="e">
        <f>$AV222*2.204623/#REF!*$AP222*Tabelle2[[#This Row],[Sep 24 NF]]</f>
        <v>#REF!</v>
      </c>
      <c r="LR222" s="52" t="e">
        <f>$AV222*2.204623/#REF!*$AP222*Tabelle2[[#This Row],[Oct 24 NF]]</f>
        <v>#REF!</v>
      </c>
      <c r="LS222" s="52" t="e">
        <f>$AV222*2.204623/#REF!*$AP222*Tabelle2[[#This Row],[Nov 24 NF]]</f>
        <v>#REF!</v>
      </c>
      <c r="LT222" s="52" t="e">
        <f>$AV222*2.204623/#REF!*$AP222*Tabelle2[[#This Row],[Dec 24 NF]]</f>
        <v>#REF!</v>
      </c>
      <c r="LU222" s="198">
        <f>SUM(Tabelle2[[#This Row],[Jan 22 EV]:[Mar 22 EV]])</f>
        <v>1308.7656254580002</v>
      </c>
      <c r="LV222" s="198">
        <f>SUM(Tabelle2[[#This Row],[Apr 22 EV]:[Jun 22 EV]])</f>
        <v>529.92963975600014</v>
      </c>
      <c r="LW222" s="198">
        <f>SUM(Tabelle2[[#This Row],[Jul 22 EV]:[Sep 22 EV]])</f>
        <v>587.7401459112001</v>
      </c>
      <c r="LX222" s="198">
        <f>SUM(Tabelle2[[#This Row],[Oct 22 EV]:[Dec 22 EV]])</f>
        <v>1214.0206292592002</v>
      </c>
      <c r="LY222" s="198">
        <f>SUM(Tabelle2[[#This Row],[Jan 23 EV]:[Mar 23 EV]])</f>
        <v>973.14352027920017</v>
      </c>
      <c r="LZ222" s="198" t="e">
        <f>SUM(Tabelle2[[#This Row],[Apr 23 EV]:[Jun 23 EV]])</f>
        <v>#REF!</v>
      </c>
      <c r="MA222" s="198" t="e">
        <f>SUM(Tabelle2[[#This Row],[Jul 23 EV]:[Sep 23 EV]])</f>
        <v>#REF!</v>
      </c>
      <c r="MB222" s="198" t="e">
        <f>SUM(Tabelle2[[#This Row],[Oct 23 EV]:[Dec 23 EV]])</f>
        <v>#REF!</v>
      </c>
      <c r="MC222" s="198" t="e">
        <f>SUM(Tabelle2[[#This Row],[Jan 24 EV]:[Mar 24 EV]])</f>
        <v>#REF!</v>
      </c>
      <c r="MD222" s="198" t="e">
        <f>SUM(Tabelle2[[#This Row],[Apr 24 EV]:[Jun 24 EV]])</f>
        <v>#REF!</v>
      </c>
      <c r="ME222" s="198" t="e">
        <f>SUM(Tabelle2[[#This Row],[Jul 24 EV]:[Sep 24 EV]])</f>
        <v>#REF!</v>
      </c>
      <c r="MF222" s="198" t="e">
        <f>SUM(Tabelle2[[#This Row],[Oct 24 EV]:[Dec 24 EV]])</f>
        <v>#REF!</v>
      </c>
      <c r="MG222" s="74">
        <v>0</v>
      </c>
      <c r="MH222" s="74">
        <v>0</v>
      </c>
      <c r="MI222" s="74">
        <v>0</v>
      </c>
      <c r="MJ222" s="74">
        <v>0</v>
      </c>
      <c r="MK222" s="74">
        <v>0</v>
      </c>
      <c r="ML222" s="74">
        <v>0</v>
      </c>
      <c r="MM222" s="74">
        <v>0</v>
      </c>
      <c r="MN222" s="74">
        <v>0</v>
      </c>
      <c r="MO222" s="75">
        <v>0</v>
      </c>
      <c r="MP222" s="98">
        <v>3168.8369152800001</v>
      </c>
      <c r="MQ222" s="98" t="e">
        <f>$AS222*2.204623/#REF!*$AP222*HU222</f>
        <v>#REF!</v>
      </c>
      <c r="MR222" s="98" t="e">
        <f>$AT222*2.204623/#REF!*$AP222*HV222</f>
        <v>#REF!</v>
      </c>
      <c r="MS222" s="98">
        <v>19096.737199934407</v>
      </c>
      <c r="MT222" s="98">
        <v>9548.3685999672016</v>
      </c>
      <c r="MU222" s="98">
        <v>5374.7712250404029</v>
      </c>
      <c r="MV222" s="98">
        <f>SUM(Tabelle2[[#This Row],[Jan 22 EV]:[Dec 22 EV]])</f>
        <v>3640.4560403844007</v>
      </c>
      <c r="MW222" s="98" t="e">
        <f>SUM(Tabelle2[[#This Row],[Jan 23 EV]:[Dec 23 EV]])</f>
        <v>#REF!</v>
      </c>
      <c r="MX222" s="98" t="e">
        <f>SUM(Tabelle2[[#This Row],[Jan 24 EV]:[Dec 24 EV]])</f>
        <v>#REF!</v>
      </c>
      <c r="MY222" s="98">
        <f t="shared" si="139"/>
        <v>0</v>
      </c>
      <c r="MZ222" s="98">
        <f t="shared" si="140"/>
        <v>0</v>
      </c>
      <c r="NA222" s="98">
        <f t="shared" si="141"/>
        <v>0</v>
      </c>
      <c r="NB222" s="98">
        <f t="shared" si="142"/>
        <v>0</v>
      </c>
      <c r="NC222" s="52">
        <v>335.3009357001601</v>
      </c>
      <c r="ND222" s="52">
        <v>343.68345909266407</v>
      </c>
      <c r="NE222" s="52">
        <v>356.25724418142005</v>
      </c>
      <c r="NF222" s="52">
        <v>354.21158902657828</v>
      </c>
      <c r="NG222" s="52">
        <v>377.21355266268012</v>
      </c>
      <c r="NH222" s="52">
        <v>377.21355266268012</v>
      </c>
      <c r="NI222" s="52">
        <v>398.16986114394012</v>
      </c>
      <c r="NJ222" s="52">
        <v>0</v>
      </c>
      <c r="NK222" s="52">
        <v>282.9101644970101</v>
      </c>
      <c r="NL222" s="52">
        <v>377.21355266268012</v>
      </c>
      <c r="NM222" s="52">
        <v>235.75847041417506</v>
      </c>
      <c r="NN222" s="52">
        <v>261.95385601575003</v>
      </c>
      <c r="NO222" s="198">
        <f t="shared" si="146"/>
        <v>1035.2416389742441</v>
      </c>
      <c r="NP222" s="198">
        <f t="shared" si="147"/>
        <v>1108.6386943519385</v>
      </c>
      <c r="NQ222" s="198">
        <f t="shared" si="148"/>
        <v>681.08002564095023</v>
      </c>
      <c r="NR222" s="198">
        <f t="shared" si="149"/>
        <v>874.92587909260521</v>
      </c>
      <c r="NS222" s="198">
        <f t="shared" si="150"/>
        <v>3699.8862380597384</v>
      </c>
      <c r="NT222" s="198">
        <v>283.19439948560643</v>
      </c>
      <c r="NU222" s="198">
        <v>219.904742024808</v>
      </c>
      <c r="NV222" s="198">
        <v>192.01438449971042</v>
      </c>
      <c r="NW222" s="198">
        <v>247.25874652057684</v>
      </c>
      <c r="NX222" s="198">
        <v>300.89404945345683</v>
      </c>
      <c r="NY222" s="198">
        <v>154.4696724466944</v>
      </c>
      <c r="NZ222" s="198">
        <v>120.67943159898</v>
      </c>
      <c r="OA222" s="198">
        <v>122.2884906869664</v>
      </c>
      <c r="OB222" s="198">
        <v>379.73794476479048</v>
      </c>
      <c r="OC222" s="198">
        <v>128.72472703891202</v>
      </c>
      <c r="OD222" s="198">
        <v>201.13238599830001</v>
      </c>
      <c r="OE222" s="198">
        <v>201.13238599830001</v>
      </c>
      <c r="OF222" s="198">
        <f>SUM(Tabelle2[[#This Row],[Jan 23 B EV]:[Mar 23 B EV]])</f>
        <v>695.11352601012482</v>
      </c>
      <c r="OG222" s="198">
        <f>SUM(Tabelle2[[#This Row],[Apr 23 B EV]:[Jun 23 B EV]])</f>
        <v>702.62246842072807</v>
      </c>
      <c r="OH222" s="198">
        <f>SUM(Tabelle2[[#This Row],[Jul 23 B EV]:[Sep 23 B EV]])</f>
        <v>622.70586705073686</v>
      </c>
      <c r="OI222" s="198">
        <f>SUM(Tabelle2[[#This Row],[Oct 23 B EV]:[Dec 23 B EV]])</f>
        <v>530.98949903551204</v>
      </c>
      <c r="OJ222" s="198">
        <f>SUM(Tabelle2[[#This Row],[Jan 23 B EV]:[Dec 23 B EV]])</f>
        <v>2551.4313605171014</v>
      </c>
      <c r="OK222" s="75"/>
      <c r="OL222" s="75"/>
      <c r="OM222" s="43" t="s">
        <v>960</v>
      </c>
      <c r="ON222" s="43" t="s">
        <v>975</v>
      </c>
      <c r="OO222" s="43">
        <v>0</v>
      </c>
      <c r="OP222" s="43">
        <v>0</v>
      </c>
      <c r="OQ222" s="75"/>
      <c r="OR222" s="75"/>
      <c r="OS222" s="75"/>
      <c r="OT222" s="75"/>
      <c r="OU222" s="75"/>
      <c r="OV222" s="75"/>
      <c r="OW222" s="75"/>
      <c r="OX222" s="198" t="s">
        <v>1229</v>
      </c>
      <c r="OY222" s="198" t="s">
        <v>1229</v>
      </c>
      <c r="OZ222" s="198" t="s">
        <v>1229</v>
      </c>
      <c r="PA222" s="198" t="s">
        <v>1229</v>
      </c>
      <c r="PB222" s="353" t="s">
        <v>1229</v>
      </c>
      <c r="PC222" s="130" t="s">
        <v>57</v>
      </c>
      <c r="PD222" s="53" t="s">
        <v>162</v>
      </c>
      <c r="PE222" s="53" t="s">
        <v>159</v>
      </c>
      <c r="PF222" s="53" t="s">
        <v>190</v>
      </c>
      <c r="PG222" s="53">
        <v>0</v>
      </c>
      <c r="PH222" s="53">
        <v>250</v>
      </c>
      <c r="PI222" s="53">
        <v>1</v>
      </c>
      <c r="PJ222" s="53" t="s">
        <v>190</v>
      </c>
      <c r="PK222" s="53">
        <v>250</v>
      </c>
      <c r="PL222" s="53">
        <v>0</v>
      </c>
      <c r="PM222" s="317"/>
      <c r="PN222" s="53" t="s">
        <v>972</v>
      </c>
      <c r="PO222" s="53" t="s">
        <v>17</v>
      </c>
      <c r="PP222" s="200">
        <v>1514.6759560378769</v>
      </c>
      <c r="PQ222" s="56">
        <v>1458.5264388439821</v>
      </c>
      <c r="PR222" s="56">
        <v>1748.2400132301209</v>
      </c>
      <c r="PS222" s="56">
        <v>1793.170691875157</v>
      </c>
      <c r="PT222" s="200">
        <v>1579.9397350501818</v>
      </c>
      <c r="PU222" s="200">
        <v>1506.0252838259262</v>
      </c>
      <c r="PV222" s="200">
        <v>2178.5553362573096</v>
      </c>
      <c r="PW222" s="200">
        <v>2567.1720198155649</v>
      </c>
      <c r="PX222" s="200" t="e">
        <f>IF($PI222=1,SUMIF(#REF!,$PF222,#REF!),SUMIF(#REF!,$PJ222,#REF!))</f>
        <v>#REF!</v>
      </c>
      <c r="PY222" s="200" t="e">
        <f>IF($PI222=1,SUMIF(#REF!,$PF222,#REF!),SUMIF(#REF!,$PJ222,#REF!))</f>
        <v>#REF!</v>
      </c>
      <c r="PZ222" s="200" t="e">
        <f>IF($PI222=1,SUMIF(#REF!,$PF222,#REF!),SUMIF(#REF!,$PJ222,#REF!))</f>
        <v>#REF!</v>
      </c>
      <c r="QA222" s="200" t="e">
        <f>IF($PI222=1,SUMIF(#REF!,$PF222,#REF!),SUMIF(#REF!,$PJ222,#REF!))</f>
        <v>#REF!</v>
      </c>
      <c r="QB222" s="200" t="e">
        <f>IF($PI222=1,SUMIF(#REF!,$PF222,#REF!),SUMIF(#REF!,$PJ222,#REF!))</f>
        <v>#REF!</v>
      </c>
      <c r="QC222" s="200" t="e">
        <f>IF($PI222=1,SUMIF(#REF!,$PF222,#REF!),SUMIF(#REF!,$PJ222,#REF!))</f>
        <v>#REF!</v>
      </c>
      <c r="QD222" s="57">
        <f t="shared" si="143"/>
        <v>9.5079496321667616</v>
      </c>
      <c r="QE222" s="57">
        <f t="shared" si="144"/>
        <v>11.120205673625623</v>
      </c>
      <c r="QF222" s="57">
        <f t="shared" si="138"/>
        <v>11.719933564199682</v>
      </c>
      <c r="QG222" s="57">
        <f t="shared" si="145"/>
        <v>10.496808811208101</v>
      </c>
      <c r="QH222" s="57">
        <f t="shared" si="173"/>
        <v>10.072824431818088</v>
      </c>
      <c r="QI222" s="57">
        <f t="shared" si="174"/>
        <v>13.930557692072368</v>
      </c>
      <c r="QJ222" s="57">
        <f>IF(Tabelle2[[#This Row],[Index and Premium Usage]]=1,($AW222*(1+$AZ222))*(PW222*(1+$PG222)+$PH222)/1000,($AW222*(1+$AZ222))*(PW222*(1+$PG222)+$PK222)/1000)</f>
        <v>16.159721281465053</v>
      </c>
      <c r="QK222" s="57" t="e">
        <f>IF($PI222=1,($AW222*(1+$AY222))*(PX222*(1+$PG222)+$PH222)/1000,($AW222*(1+$AZ222))*(PX222*(1+$PG222)+$PK222+Tabelle2[[#This Row],[Premium VW 2023]])/1000)</f>
        <v>#REF!</v>
      </c>
      <c r="QL222" s="57" t="e">
        <f t="shared" si="133"/>
        <v>#REF!</v>
      </c>
      <c r="QM222" s="57" t="e">
        <f t="shared" si="134"/>
        <v>#REF!</v>
      </c>
      <c r="QN222" s="57" t="e">
        <f t="shared" si="135"/>
        <v>#REF!</v>
      </c>
      <c r="QO222" s="57" t="e">
        <f t="shared" si="136"/>
        <v>#REF!</v>
      </c>
      <c r="QP222" s="57" t="e">
        <f t="shared" si="137"/>
        <v>#REF!</v>
      </c>
    </row>
    <row r="223" spans="1:458" ht="15" customHeight="1">
      <c r="A223" s="94" t="s">
        <v>1005</v>
      </c>
      <c r="B223" s="94" t="s">
        <v>87</v>
      </c>
      <c r="C223" s="94" t="s">
        <v>1553</v>
      </c>
      <c r="D223" s="94" t="s">
        <v>108</v>
      </c>
      <c r="E223" s="172" t="s">
        <v>304</v>
      </c>
      <c r="F223" s="94" t="s">
        <v>304</v>
      </c>
      <c r="G223" s="94" t="s">
        <v>304</v>
      </c>
      <c r="H223" s="2" t="s">
        <v>1557</v>
      </c>
      <c r="I223" s="188" t="s">
        <v>249</v>
      </c>
      <c r="J223" s="94" t="s">
        <v>33</v>
      </c>
      <c r="K223" s="94" t="s">
        <v>245</v>
      </c>
      <c r="L223" s="94" t="s">
        <v>234</v>
      </c>
      <c r="M223" s="94" t="s">
        <v>321</v>
      </c>
      <c r="N223" s="1" t="s">
        <v>125</v>
      </c>
      <c r="O223" s="1"/>
      <c r="P223" s="17"/>
      <c r="Q223" s="94" t="s">
        <v>90</v>
      </c>
      <c r="R223" s="94"/>
      <c r="S223" s="94"/>
      <c r="T223" s="94" t="s">
        <v>1282</v>
      </c>
      <c r="U223" s="94" t="s">
        <v>38</v>
      </c>
      <c r="V223" s="94"/>
      <c r="W223" s="94"/>
      <c r="X223" s="94"/>
      <c r="Y223" s="94" t="s">
        <v>67</v>
      </c>
      <c r="Z223" s="94" t="s">
        <v>258</v>
      </c>
      <c r="AA223" s="1"/>
      <c r="AB223" s="1"/>
      <c r="AC223" s="1" t="s">
        <v>1127</v>
      </c>
      <c r="AD223" s="94"/>
      <c r="AE223" s="94"/>
      <c r="AF223" s="94"/>
      <c r="AG223" s="2"/>
      <c r="AH223" s="2"/>
      <c r="AI223" s="2"/>
      <c r="AJ223" s="2" t="s">
        <v>120</v>
      </c>
      <c r="AK223" s="20"/>
      <c r="AL223" s="24"/>
      <c r="AM223" s="24"/>
      <c r="AN223" s="24"/>
      <c r="AO223" s="24"/>
      <c r="AP223" s="13">
        <v>1</v>
      </c>
      <c r="AQ223" s="42"/>
      <c r="AR223" s="37"/>
      <c r="AS223" s="37">
        <v>5.3</v>
      </c>
      <c r="AT223" s="37">
        <v>5.3</v>
      </c>
      <c r="AU223" s="37">
        <v>5.3</v>
      </c>
      <c r="AV223" s="37">
        <v>5.3</v>
      </c>
      <c r="AW223" s="33">
        <v>5.3</v>
      </c>
      <c r="AX223" s="193"/>
      <c r="AY223" s="34">
        <v>0.05</v>
      </c>
      <c r="AZ223" s="34">
        <v>0.05</v>
      </c>
      <c r="BA223" s="97">
        <v>0</v>
      </c>
      <c r="BB223" s="97">
        <v>0</v>
      </c>
      <c r="BC223" s="97">
        <v>0</v>
      </c>
      <c r="BD223" s="97">
        <v>0</v>
      </c>
      <c r="BE223" s="133">
        <v>0</v>
      </c>
      <c r="BF223" s="133">
        <v>0</v>
      </c>
      <c r="BG223" s="133">
        <v>0</v>
      </c>
      <c r="BH223" s="133">
        <v>0</v>
      </c>
      <c r="BI223" s="133">
        <v>0</v>
      </c>
      <c r="BJ223" s="133">
        <v>0</v>
      </c>
      <c r="BK223" s="133">
        <v>0</v>
      </c>
      <c r="BL223" s="133">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5">
        <f>SUM(Tabelle2[[#This Row],[Jan 22 CF]:[Mar 22 CF]])</f>
        <v>0</v>
      </c>
      <c r="CL223" s="95">
        <f>SUM(Tabelle2[[#This Row],[Apr 22 CF]:[Jun 22 CF]])</f>
        <v>0</v>
      </c>
      <c r="CM223" s="95">
        <f>SUM(Tabelle2[[#This Row],[Jul 22 CF]:[Sep 22 CF]])</f>
        <v>0</v>
      </c>
      <c r="CN223" s="95">
        <f>SUM(Tabelle2[[#This Row],[Oct 22 CF]:[Dec 22 CF]])</f>
        <v>0</v>
      </c>
      <c r="CO223" s="95">
        <f>SUM(Tabelle2[[#This Row],[Jan 23 CF]:[Mar 23 CF]])</f>
        <v>0</v>
      </c>
      <c r="CP223" s="95">
        <f>SUM(Tabelle2[[#This Row],[Apr 23 CF]:[Jun 23 CF]])</f>
        <v>0</v>
      </c>
      <c r="CQ223" s="95">
        <f>SUM(Tabelle2[[#This Row],[Jul 23 CF]:[Sep 23 CF]])</f>
        <v>0</v>
      </c>
      <c r="CR223" s="95">
        <f>SUM(Tabelle2[[#This Row],[Oct 23 CF]:[Dec 23 CF]])</f>
        <v>0</v>
      </c>
      <c r="CS223" s="95">
        <f>SUM(Tabelle2[[#This Row],[Jan 24 CF]:[Mar 24 CF]])</f>
        <v>0</v>
      </c>
      <c r="CT223" s="95">
        <f>SUM(Tabelle2[[#This Row],[Apr 24 CF]:[Jun 24 CF]])</f>
        <v>0</v>
      </c>
      <c r="CU223" s="95">
        <f>SUM(Tabelle2[[#This Row],[Jul 24 CF]:[Sep 24 CF]])</f>
        <v>0</v>
      </c>
      <c r="CV223" s="95">
        <f>SUM(Tabelle2[[#This Row],[Oct 24 CF]:[Dec 24 CF]])</f>
        <v>0</v>
      </c>
      <c r="CW223" s="98">
        <v>0</v>
      </c>
      <c r="CX223" s="275">
        <v>0</v>
      </c>
      <c r="CY223" s="98">
        <v>0</v>
      </c>
      <c r="CZ223" s="52">
        <v>0</v>
      </c>
      <c r="DA223" s="52">
        <f>SUM(Tabelle2[[#This Row],[Jan 22 CF]:[Dec 22 CF]])</f>
        <v>0</v>
      </c>
      <c r="DB223" s="98">
        <f>SUM(Tabelle2[[#This Row],[Jan 23 CF]:[Dec 23 CF]])</f>
        <v>0</v>
      </c>
      <c r="DC223" s="98">
        <f>SUM(Tabelle2[[#This Row],[Jan 24 CF]:[Dec 24 CF]])</f>
        <v>0</v>
      </c>
      <c r="DD223" s="98">
        <v>0</v>
      </c>
      <c r="DE223" s="98">
        <v>0</v>
      </c>
      <c r="DF223" s="98">
        <v>0</v>
      </c>
      <c r="DG223" s="98">
        <v>0</v>
      </c>
      <c r="DH223" s="98">
        <v>0</v>
      </c>
      <c r="DI223" s="98">
        <v>0</v>
      </c>
      <c r="DJ223" s="98">
        <v>0</v>
      </c>
      <c r="DK223" s="98">
        <v>0</v>
      </c>
      <c r="DL223" s="98">
        <v>0</v>
      </c>
      <c r="DM223" s="98">
        <v>0</v>
      </c>
      <c r="DN223" s="98"/>
      <c r="DO223" s="98"/>
      <c r="DP223" s="226">
        <v>0.95</v>
      </c>
      <c r="DQ223" s="226">
        <v>0.92500000000000004</v>
      </c>
      <c r="DR223" s="226">
        <v>0.8</v>
      </c>
      <c r="DS223" s="226">
        <v>0.85</v>
      </c>
      <c r="DT223" s="226">
        <v>0.9</v>
      </c>
      <c r="DU223" s="226">
        <v>0.9</v>
      </c>
      <c r="DV223" s="226">
        <v>0.9</v>
      </c>
      <c r="DW223" s="226">
        <v>0.9</v>
      </c>
      <c r="DX223" s="226">
        <v>0.9</v>
      </c>
      <c r="DY223" s="226">
        <v>0.9</v>
      </c>
      <c r="DZ223" s="226">
        <v>0.9</v>
      </c>
      <c r="EA223" s="226">
        <v>0.88</v>
      </c>
      <c r="EB223" s="226">
        <v>0.9</v>
      </c>
      <c r="EC223" s="226">
        <v>0.93</v>
      </c>
      <c r="ED223" s="226">
        <v>0.93</v>
      </c>
      <c r="EE223" s="226">
        <v>0.9</v>
      </c>
      <c r="EF223" s="316">
        <v>0.9</v>
      </c>
      <c r="EG223" s="316">
        <v>0.9</v>
      </c>
      <c r="EH223" s="316">
        <v>0.9</v>
      </c>
      <c r="EI223" s="226">
        <v>0.95</v>
      </c>
      <c r="EJ223" s="226">
        <v>0.95</v>
      </c>
      <c r="EK223" s="226">
        <v>0.95</v>
      </c>
      <c r="EL223" s="226">
        <v>0.97499999999999998</v>
      </c>
      <c r="EM223" s="226">
        <v>0.95</v>
      </c>
      <c r="EN223" s="226">
        <v>0.9</v>
      </c>
      <c r="EO223" s="226">
        <v>0.9</v>
      </c>
      <c r="EP223" s="226">
        <v>0.9</v>
      </c>
      <c r="EQ223" s="226">
        <v>0.9</v>
      </c>
      <c r="ER223" s="226">
        <v>0.9</v>
      </c>
      <c r="ES223" s="226">
        <v>0.9</v>
      </c>
      <c r="ET223" s="226">
        <v>0.9</v>
      </c>
      <c r="EU223" s="226">
        <v>0.9</v>
      </c>
      <c r="EV223" s="226">
        <v>0.9</v>
      </c>
      <c r="EW223" s="226">
        <v>0.9</v>
      </c>
      <c r="EX223" s="226">
        <v>0.9</v>
      </c>
      <c r="EY223" s="226">
        <v>0.9</v>
      </c>
      <c r="EZ223" s="316">
        <v>0.9</v>
      </c>
      <c r="FA223" s="226">
        <v>0.9</v>
      </c>
      <c r="FB223" s="226">
        <v>0.85</v>
      </c>
      <c r="FC223" s="226">
        <v>0.85</v>
      </c>
      <c r="FD223" s="226">
        <v>0.85</v>
      </c>
      <c r="FE223" s="226">
        <v>0.85</v>
      </c>
      <c r="FF223" s="226">
        <v>0.85</v>
      </c>
      <c r="FG223" s="226">
        <v>0.85</v>
      </c>
      <c r="FH223" s="226">
        <v>0.85</v>
      </c>
      <c r="FI223" s="226">
        <v>0.85</v>
      </c>
      <c r="FJ223" s="226">
        <v>0.85</v>
      </c>
      <c r="FK223" s="226">
        <v>0.85</v>
      </c>
      <c r="FL223" s="226">
        <v>0.85</v>
      </c>
      <c r="FM223" s="195">
        <f t="shared" si="158"/>
        <v>0</v>
      </c>
      <c r="FN223" s="195">
        <f t="shared" si="159"/>
        <v>0</v>
      </c>
      <c r="FO223" s="195">
        <f t="shared" si="160"/>
        <v>0</v>
      </c>
      <c r="FP223" s="195">
        <f t="shared" si="161"/>
        <v>0</v>
      </c>
      <c r="FQ223" s="195">
        <f t="shared" si="162"/>
        <v>0</v>
      </c>
      <c r="FR223" s="195">
        <f t="shared" si="163"/>
        <v>0</v>
      </c>
      <c r="FS223" s="195">
        <f t="shared" si="164"/>
        <v>0</v>
      </c>
      <c r="FT223" s="95">
        <f t="shared" si="165"/>
        <v>0</v>
      </c>
      <c r="FU223" s="95">
        <f t="shared" si="166"/>
        <v>0</v>
      </c>
      <c r="FV223" s="95">
        <f t="shared" si="167"/>
        <v>0</v>
      </c>
      <c r="FW223" s="95">
        <f t="shared" si="168"/>
        <v>0</v>
      </c>
      <c r="FX223" s="95">
        <f t="shared" si="169"/>
        <v>0</v>
      </c>
      <c r="FY223" s="95">
        <f t="shared" si="170"/>
        <v>0</v>
      </c>
      <c r="FZ223" s="95">
        <f t="shared" si="171"/>
        <v>0</v>
      </c>
      <c r="GA223" s="95">
        <f t="shared" si="151"/>
        <v>0</v>
      </c>
      <c r="GB223" s="95">
        <f t="shared" si="152"/>
        <v>0</v>
      </c>
      <c r="GC223" s="95">
        <f t="shared" si="153"/>
        <v>0</v>
      </c>
      <c r="GD223" s="95">
        <f t="shared" si="154"/>
        <v>0</v>
      </c>
      <c r="GE223" s="95">
        <f t="shared" si="155"/>
        <v>0</v>
      </c>
      <c r="GF223" s="95">
        <f t="shared" si="156"/>
        <v>0</v>
      </c>
      <c r="GG223" s="95">
        <f t="shared" si="157"/>
        <v>0</v>
      </c>
      <c r="GH223" s="95">
        <f t="shared" si="172"/>
        <v>0</v>
      </c>
      <c r="GI223" s="95">
        <f>BW223*Tabelle2[[#This Row],[Nov 2023 AF]]</f>
        <v>0</v>
      </c>
      <c r="GJ223" s="95">
        <f>BX223*Tabelle2[[#This Row],[Dec 2023 AF]]</f>
        <v>0</v>
      </c>
      <c r="GK223" s="95">
        <f>BY223*Tabelle2[[#This Row],[Jan 2024 AF]]</f>
        <v>0</v>
      </c>
      <c r="GL223" s="95">
        <f>BZ223*Tabelle2[[#This Row],[Feb 2024 AF]]</f>
        <v>0</v>
      </c>
      <c r="GM223" s="95">
        <f>CA223*Tabelle2[[#This Row],[Mar 2024 AF]]</f>
        <v>0</v>
      </c>
      <c r="GN223" s="95">
        <f>CB223*Tabelle2[[#This Row],[Apr 2024 AF]]</f>
        <v>0</v>
      </c>
      <c r="GO223" s="95">
        <f>CC223*Tabelle2[[#This Row],[May 2024 AF]]</f>
        <v>0</v>
      </c>
      <c r="GP223" s="95">
        <f>CD223*Tabelle2[[#This Row],[Jun 2024 AF]]</f>
        <v>0</v>
      </c>
      <c r="GQ223" s="95">
        <f>CE223*Tabelle2[[#This Row],[Jul 2024 AF]]</f>
        <v>0</v>
      </c>
      <c r="GR223" s="95">
        <f>CF223*Tabelle2[[#This Row],[Aug 2024 AF]]</f>
        <v>0</v>
      </c>
      <c r="GS223" s="95">
        <f>CG223*Tabelle2[[#This Row],[Sep 2024 AF]]</f>
        <v>0</v>
      </c>
      <c r="GT223" s="95">
        <f>CH223*Tabelle2[[#This Row],[Oct 2024 AF]]</f>
        <v>0</v>
      </c>
      <c r="GU223" s="95">
        <f>CI223*Tabelle2[[#This Row],[Nov 2024 AF]]</f>
        <v>0</v>
      </c>
      <c r="GV223" s="95">
        <f>CJ223*Tabelle2[[#This Row],[Dec 2024 AF]]</f>
        <v>0</v>
      </c>
      <c r="GW223" s="95">
        <f>SUM(Tabelle2[[#This Row],[Jan 22 NF]:[Mar 22 NF]])</f>
        <v>0</v>
      </c>
      <c r="GX223" s="95">
        <f>SUM(Tabelle2[[#This Row],[Apr 22 NF]:[Jun 22 NF]])</f>
        <v>0</v>
      </c>
      <c r="GY223" s="95">
        <f>SUM(Tabelle2[[#This Row],[Jul 22 NF]:[Sep 22 NF]])</f>
        <v>0</v>
      </c>
      <c r="GZ223" s="95">
        <f>SUM(Tabelle2[[#This Row],[Oct 22 NF]:[Dec 22 NF]])</f>
        <v>0</v>
      </c>
      <c r="HA223" s="98">
        <f>SUM(Tabelle2[[#This Row],[Jan 23 NF]:[Mar 23 NF]])</f>
        <v>0</v>
      </c>
      <c r="HB223" s="98">
        <f>SUM(Tabelle2[[#This Row],[Apr 23 NF]:[Jun 23 NF]])</f>
        <v>0</v>
      </c>
      <c r="HC223" s="98">
        <f>SUM(Tabelle2[[#This Row],[Jul 23 NF]:[Sep 23 NF]])</f>
        <v>0</v>
      </c>
      <c r="HD223" s="98">
        <f>SUM(Tabelle2[[#This Row],[Oct 23 NF]:[Dec 23 NF]])</f>
        <v>0</v>
      </c>
      <c r="HE223" s="95">
        <f>SUM(Tabelle2[[#This Row],[Jan 24 NF]:[Mar 24 NF]])</f>
        <v>0</v>
      </c>
      <c r="HF223" s="98">
        <f>SUM(Tabelle2[[#This Row],[Apr 24 NF]:[Jun 24 NF]])</f>
        <v>0</v>
      </c>
      <c r="HG223" s="98">
        <f>SUM(Tabelle2[[#This Row],[Jul 24 NF]:[Sep 24 NF]])</f>
        <v>0</v>
      </c>
      <c r="HH223" s="98">
        <f>SUM(Tabelle2[[#This Row],[Oct 24 NF]:[Dec 24 NF]])</f>
        <v>0</v>
      </c>
      <c r="HI223" s="75"/>
      <c r="HJ223" s="75"/>
      <c r="HK223" s="75"/>
      <c r="HL223" s="75"/>
      <c r="HM223" s="75">
        <v>0</v>
      </c>
      <c r="HN223" s="75">
        <v>0</v>
      </c>
      <c r="HO223" s="75">
        <v>0</v>
      </c>
      <c r="HP223" s="75">
        <v>0</v>
      </c>
      <c r="HQ223" s="75">
        <v>0</v>
      </c>
      <c r="HR223" s="75">
        <v>0</v>
      </c>
      <c r="HS223" s="75"/>
      <c r="HT223" s="75">
        <v>0</v>
      </c>
      <c r="HU223" s="75">
        <v>0</v>
      </c>
      <c r="HV223" s="98">
        <v>0</v>
      </c>
      <c r="HW223" s="98">
        <v>0</v>
      </c>
      <c r="HX223" s="98">
        <v>0</v>
      </c>
      <c r="HY223" s="98">
        <v>0</v>
      </c>
      <c r="HZ223" s="98">
        <f>SUM(Tabelle2[[#This Row],[Jan 22 NF]:[Dec 22 NF]])</f>
        <v>0</v>
      </c>
      <c r="IA223" s="98">
        <f>SUM(Tabelle2[[#This Row],[Jan 23 NF]:[Dec 23 NF]])</f>
        <v>0</v>
      </c>
      <c r="IB223" s="98">
        <f>SUM(Tabelle2[[#This Row],[Jan 24 NF]:[Dec 24 NF]])</f>
        <v>0</v>
      </c>
      <c r="IC223" s="98">
        <f>IFERROR(Tabelle2[[#This Row],[2025 CF]]*Tabelle2[[#This Row],[2025 AF]],0)</f>
        <v>0</v>
      </c>
      <c r="ID223" s="98">
        <f>IFERROR(Tabelle2[[#This Row],[2026 CF]]*Tabelle2[[#This Row],[2026 AF]],0)</f>
        <v>0</v>
      </c>
      <c r="IE223" s="98">
        <f>IFERROR(Tabelle2[[#This Row],[2027 CF]]*Tabelle2[[#This Row],[2027 AF]],0)</f>
        <v>0</v>
      </c>
      <c r="IF223" s="98">
        <f>IFERROR(Tabelle2[[#This Row],[2028 CF]]*Tabelle2[[#This Row],[2028 AF]],0)</f>
        <v>0</v>
      </c>
      <c r="IG223" s="98">
        <f>IFERROR(Tabelle2[[#This Row],[2029 CF]]*Tabelle2[[#This Row],[2029 AF]],0)</f>
        <v>0</v>
      </c>
      <c r="IH223" s="98">
        <f>IFERROR(Tabelle2[[#This Row],[2030 CF]]*Tabelle2[[#This Row],[2030 AF]],0)</f>
        <v>0</v>
      </c>
      <c r="II223" s="98">
        <f>IFERROR(Tabelle2[[#This Row],[2031 CF]]*Tabelle2[[#This Row],[2031 AF]],0)</f>
        <v>0</v>
      </c>
      <c r="IJ223" s="98">
        <f>IFERROR(Tabelle2[[#This Row],[2032 CF]]*Tabelle2[[#This Row],[2032 AF]],0)</f>
        <v>0</v>
      </c>
      <c r="IK223" s="98">
        <f>IFERROR(Tabelle2[[#This Row],[2033 CF]]*Tabelle2[[#This Row],[2033 AF]],0)</f>
        <v>0</v>
      </c>
      <c r="IL223" s="98">
        <f>IFERROR(Tabelle2[[#This Row],[2034 CF]]*Tabelle2[[#This Row],[2034 AF]],0)</f>
        <v>0</v>
      </c>
      <c r="IM223" s="98">
        <f>IFERROR(Tabelle2[[#This Row],[2035 CF]]*Tabelle2[[#This Row],[2035 AF]],0)</f>
        <v>0</v>
      </c>
      <c r="IN223" s="51">
        <v>0</v>
      </c>
      <c r="IO223" s="51">
        <v>0</v>
      </c>
      <c r="IP223" s="51">
        <v>0</v>
      </c>
      <c r="IQ223" s="51">
        <v>0</v>
      </c>
      <c r="IR223" s="51">
        <v>0</v>
      </c>
      <c r="IS223" s="51">
        <v>0</v>
      </c>
      <c r="IT223" s="51">
        <v>0</v>
      </c>
      <c r="IU223" s="51">
        <v>0</v>
      </c>
      <c r="IV223" s="51">
        <v>0</v>
      </c>
      <c r="IW223" s="51">
        <v>0</v>
      </c>
      <c r="IX223" s="51">
        <v>0</v>
      </c>
      <c r="IY223" s="51">
        <v>0</v>
      </c>
      <c r="IZ223" s="199">
        <v>0</v>
      </c>
      <c r="JA223" s="199">
        <v>0</v>
      </c>
      <c r="JB223" s="199">
        <v>0</v>
      </c>
      <c r="JC223" s="199">
        <v>0</v>
      </c>
      <c r="JD223" s="199">
        <v>0</v>
      </c>
      <c r="JE223" s="196">
        <v>0</v>
      </c>
      <c r="JF223" s="196">
        <v>0</v>
      </c>
      <c r="JG223" s="196">
        <v>0</v>
      </c>
      <c r="JH223" s="196">
        <v>0</v>
      </c>
      <c r="JI223" s="196">
        <v>0</v>
      </c>
      <c r="JJ223" s="196">
        <v>0</v>
      </c>
      <c r="JK223" s="196">
        <v>0</v>
      </c>
      <c r="JL223" s="196">
        <v>0</v>
      </c>
      <c r="JM223" s="196">
        <v>0</v>
      </c>
      <c r="JN223" s="196">
        <v>0</v>
      </c>
      <c r="JO223" s="196">
        <v>0</v>
      </c>
      <c r="JP223" s="196">
        <v>0</v>
      </c>
      <c r="JQ223" s="196">
        <f>SUM(Tabelle2[[#This Row],[Jan-23B]:[Mar-23B]])</f>
        <v>0</v>
      </c>
      <c r="JR223" s="196">
        <f>SUM(Tabelle2[[#This Row],[Apr-23B]:[Jun-23B]])</f>
        <v>0</v>
      </c>
      <c r="JS223" s="196">
        <f>SUM(Tabelle2[[#This Row],[Jul-23B]:[Sep-23B]])</f>
        <v>0</v>
      </c>
      <c r="JT223" s="196">
        <f>SUM(Tabelle2[[#This Row],[Oct-23B]:[Dec-23B]])</f>
        <v>0</v>
      </c>
      <c r="JU223" s="196">
        <f>SUM(Tabelle2[[#This Row],[1Q23 B1]:[4Q23 B]])</f>
        <v>0</v>
      </c>
      <c r="JV223" s="196">
        <v>0</v>
      </c>
      <c r="JW223" s="196">
        <v>0</v>
      </c>
      <c r="JX223" s="196">
        <v>0</v>
      </c>
      <c r="JY223" s="196">
        <v>0</v>
      </c>
      <c r="JZ223" s="196">
        <v>0</v>
      </c>
      <c r="KA223" s="196">
        <v>0</v>
      </c>
      <c r="KB223" s="196">
        <v>0</v>
      </c>
      <c r="KC223" s="196">
        <v>0</v>
      </c>
      <c r="KD223" s="196">
        <v>0</v>
      </c>
      <c r="KE223" s="196">
        <v>0</v>
      </c>
      <c r="KF223" s="196" t="str">
        <f>IF(SUM(Tabelle2[[#This Row],[2018 NF]:[2028 NF]],Tabelle2[[#This Row],[2023 B]])&gt;0,"yes","no")</f>
        <v>no</v>
      </c>
      <c r="KG223" s="196">
        <f>IFERROR(INDEX(Tabelle2[[#Headers],[2005 NF]:[2034 NF]],MATCH(TRUE,INDEX(Tabelle2[[#This Row],[2005 NF]:[2034 NF]]&gt;1000,),0)),0)</f>
        <v>0</v>
      </c>
      <c r="KH223" s="196">
        <f>IFERROR(LOOKUP(2,1/(Tabelle2[[#This Row],[2005 NF]:[2035 NF]]&gt;1000),Tabelle2[[#Headers],[2005 NF]:[2035 NF]]),0)</f>
        <v>0</v>
      </c>
      <c r="KI223" s="196">
        <f>SUM(Tabelle2[[#This Row],[Jan 23 NF]:[Mar 23 NF]])</f>
        <v>0</v>
      </c>
      <c r="KJ223" s="196">
        <f>SUM(Tabelle2[[#This Row],[Jan-23B]:[Mar-23B]])</f>
        <v>0</v>
      </c>
      <c r="KK223" s="52">
        <v>0</v>
      </c>
      <c r="KL223" s="52">
        <v>0</v>
      </c>
      <c r="KM223" s="52">
        <v>0</v>
      </c>
      <c r="KN223" s="52">
        <v>0</v>
      </c>
      <c r="KO223" s="52">
        <v>0</v>
      </c>
      <c r="KP223" s="52">
        <v>0</v>
      </c>
      <c r="KQ223" s="52">
        <v>0</v>
      </c>
      <c r="KR223" s="52">
        <v>0</v>
      </c>
      <c r="KS223" s="52">
        <v>0</v>
      </c>
      <c r="KT223" s="52">
        <v>0</v>
      </c>
      <c r="KU223" s="52">
        <v>0</v>
      </c>
      <c r="KV223" s="52">
        <v>0</v>
      </c>
      <c r="KW223" s="52">
        <v>0</v>
      </c>
      <c r="KX223" s="52">
        <v>0</v>
      </c>
      <c r="KY223" s="52">
        <v>0</v>
      </c>
      <c r="KZ223" s="52">
        <v>0</v>
      </c>
      <c r="LA223" s="52" t="e">
        <f>$AV223*2.204623/#REF!*$AP223*Tabelle2[[#This Row],[May 23 NF]]</f>
        <v>#REF!</v>
      </c>
      <c r="LB223" s="52" t="e">
        <f>$AV223*2.204623/#REF!*$AP223*Tabelle2[[#This Row],[Jun 23 NF]]</f>
        <v>#REF!</v>
      </c>
      <c r="LC223" s="52" t="e">
        <f>$AV223*2.204623/#REF!*$AP223*Tabelle2[[#This Row],[Jul 23 NF]]</f>
        <v>#REF!</v>
      </c>
      <c r="LD223" s="52" t="e">
        <f>$AV223*2.204623/#REF!*$AP223*Tabelle2[[#This Row],[Aug 23 NF]]</f>
        <v>#REF!</v>
      </c>
      <c r="LE223" s="52" t="e">
        <f>$AV223*2.204623/#REF!*$AP223*Tabelle2[[#This Row],[Sep 23 NF]]</f>
        <v>#REF!</v>
      </c>
      <c r="LF223" s="52" t="e">
        <f>$AV223*2.204623/#REF!*$AP223*Tabelle2[[#This Row],[Oct 23 NF]]</f>
        <v>#REF!</v>
      </c>
      <c r="LG223" s="52" t="e">
        <f>$AV223*2.204623/#REF!*$AP223*Tabelle2[[#This Row],[Nov 23 NF]]</f>
        <v>#REF!</v>
      </c>
      <c r="LH223" s="52" t="e">
        <f>$AV223*2.204623/#REF!*$AP223*Tabelle2[[#This Row],[Dec 23 NF]]</f>
        <v>#REF!</v>
      </c>
      <c r="LI223" s="52" t="e">
        <f>$AV223*2.204623/#REF!*$AP223*Tabelle2[[#This Row],[Jan 24 NF]]</f>
        <v>#REF!</v>
      </c>
      <c r="LJ223" s="52" t="e">
        <f>$AV223*2.204623/#REF!*$AP223*Tabelle2[[#This Row],[Feb 24 NF]]</f>
        <v>#REF!</v>
      </c>
      <c r="LK223" s="52" t="e">
        <f>$AV223*2.204623/#REF!*$AP223*Tabelle2[[#This Row],[Mar 24 NF]]</f>
        <v>#REF!</v>
      </c>
      <c r="LL223" s="52" t="e">
        <f>$AV223*2.204623/#REF!*$AP223*Tabelle2[[#This Row],[Apr 24 NF]]</f>
        <v>#REF!</v>
      </c>
      <c r="LM223" s="52" t="e">
        <f>$AV223*2.204623/#REF!*$AP223*Tabelle2[[#This Row],[May 24 NF]]</f>
        <v>#REF!</v>
      </c>
      <c r="LN223" s="52" t="e">
        <f>$AV223*2.204623/#REF!*$AP223*Tabelle2[[#This Row],[Jun 24 NF]]</f>
        <v>#REF!</v>
      </c>
      <c r="LO223" s="52" t="e">
        <f>$AV223*2.204623/#REF!*$AP223*Tabelle2[[#This Row],[Jul 24 NF]]</f>
        <v>#REF!</v>
      </c>
      <c r="LP223" s="52" t="e">
        <f>$AV223*2.204623/#REF!*$AP223*Tabelle2[[#This Row],[Aug 24 NF]]</f>
        <v>#REF!</v>
      </c>
      <c r="LQ223" s="52" t="e">
        <f>$AV223*2.204623/#REF!*$AP223*Tabelle2[[#This Row],[Sep 24 NF]]</f>
        <v>#REF!</v>
      </c>
      <c r="LR223" s="52" t="e">
        <f>$AV223*2.204623/#REF!*$AP223*Tabelle2[[#This Row],[Oct 24 NF]]</f>
        <v>#REF!</v>
      </c>
      <c r="LS223" s="52" t="e">
        <f>$AV223*2.204623/#REF!*$AP223*Tabelle2[[#This Row],[Nov 24 NF]]</f>
        <v>#REF!</v>
      </c>
      <c r="LT223" s="52" t="e">
        <f>$AV223*2.204623/#REF!*$AP223*Tabelle2[[#This Row],[Dec 24 NF]]</f>
        <v>#REF!</v>
      </c>
      <c r="LU223" s="198">
        <f>SUM(Tabelle2[[#This Row],[Jan 22 EV]:[Mar 22 EV]])</f>
        <v>0</v>
      </c>
      <c r="LV223" s="198">
        <f>SUM(Tabelle2[[#This Row],[Apr 22 EV]:[Jun 22 EV]])</f>
        <v>0</v>
      </c>
      <c r="LW223" s="198">
        <f>SUM(Tabelle2[[#This Row],[Jul 22 EV]:[Sep 22 EV]])</f>
        <v>0</v>
      </c>
      <c r="LX223" s="198">
        <f>SUM(Tabelle2[[#This Row],[Oct 22 EV]:[Dec 22 EV]])</f>
        <v>0</v>
      </c>
      <c r="LY223" s="198">
        <f>SUM(Tabelle2[[#This Row],[Jan 23 EV]:[Mar 23 EV]])</f>
        <v>0</v>
      </c>
      <c r="LZ223" s="198" t="e">
        <f>SUM(Tabelle2[[#This Row],[Apr 23 EV]:[Jun 23 EV]])</f>
        <v>#REF!</v>
      </c>
      <c r="MA223" s="198" t="e">
        <f>SUM(Tabelle2[[#This Row],[Jul 23 EV]:[Sep 23 EV]])</f>
        <v>#REF!</v>
      </c>
      <c r="MB223" s="198" t="e">
        <f>SUM(Tabelle2[[#This Row],[Oct 23 EV]:[Dec 23 EV]])</f>
        <v>#REF!</v>
      </c>
      <c r="MC223" s="198" t="e">
        <f>SUM(Tabelle2[[#This Row],[Jan 24 EV]:[Mar 24 EV]])</f>
        <v>#REF!</v>
      </c>
      <c r="MD223" s="198" t="e">
        <f>SUM(Tabelle2[[#This Row],[Apr 24 EV]:[Jun 24 EV]])</f>
        <v>#REF!</v>
      </c>
      <c r="ME223" s="198" t="e">
        <f>SUM(Tabelle2[[#This Row],[Jul 24 EV]:[Sep 24 EV]])</f>
        <v>#REF!</v>
      </c>
      <c r="MF223" s="198" t="e">
        <f>SUM(Tabelle2[[#This Row],[Oct 24 EV]:[Dec 24 EV]])</f>
        <v>#REF!</v>
      </c>
      <c r="MG223" s="75"/>
      <c r="MH223" s="75"/>
      <c r="MI223" s="75"/>
      <c r="MJ223" s="75"/>
      <c r="MK223" s="74"/>
      <c r="ML223" s="74">
        <v>0</v>
      </c>
      <c r="MM223" s="74">
        <v>0</v>
      </c>
      <c r="MN223" s="74">
        <v>0</v>
      </c>
      <c r="MO223" s="75">
        <v>0</v>
      </c>
      <c r="MP223" s="98">
        <v>0</v>
      </c>
      <c r="MQ223" s="98" t="e">
        <f>$AS223*2.204623/#REF!*$AP223*HU223</f>
        <v>#REF!</v>
      </c>
      <c r="MR223" s="98" t="e">
        <f>$AT223*2.204623/#REF!*$AP223*HV223</f>
        <v>#REF!</v>
      </c>
      <c r="MS223" s="98">
        <v>0</v>
      </c>
      <c r="MT223" s="98">
        <v>0</v>
      </c>
      <c r="MU223" s="98">
        <v>0</v>
      </c>
      <c r="MV223" s="98">
        <f>SUM(Tabelle2[[#This Row],[Jan 22 EV]:[Dec 22 EV]])</f>
        <v>0</v>
      </c>
      <c r="MW223" s="98" t="e">
        <f>SUM(Tabelle2[[#This Row],[Jan 23 EV]:[Dec 23 EV]])</f>
        <v>#REF!</v>
      </c>
      <c r="MX223" s="98" t="e">
        <f>SUM(Tabelle2[[#This Row],[Jan 24 EV]:[Dec 24 EV]])</f>
        <v>#REF!</v>
      </c>
      <c r="MY223" s="98">
        <f t="shared" si="139"/>
        <v>0</v>
      </c>
      <c r="MZ223" s="98">
        <f t="shared" si="140"/>
        <v>0</v>
      </c>
      <c r="NA223" s="98">
        <f t="shared" si="141"/>
        <v>0</v>
      </c>
      <c r="NB223" s="98">
        <f t="shared" si="142"/>
        <v>0</v>
      </c>
      <c r="NC223" s="98">
        <v>0</v>
      </c>
      <c r="ND223" s="98">
        <v>0</v>
      </c>
      <c r="NE223" s="98">
        <v>0</v>
      </c>
      <c r="NF223" s="98">
        <v>0</v>
      </c>
      <c r="NG223" s="98">
        <v>0</v>
      </c>
      <c r="NH223" s="98">
        <v>0</v>
      </c>
      <c r="NI223" s="98">
        <v>0</v>
      </c>
      <c r="NJ223" s="98">
        <v>0</v>
      </c>
      <c r="NK223" s="98">
        <v>0</v>
      </c>
      <c r="NL223" s="98">
        <v>0</v>
      </c>
      <c r="NM223" s="98">
        <v>0</v>
      </c>
      <c r="NN223" s="98">
        <v>0</v>
      </c>
      <c r="NO223" s="198">
        <f t="shared" si="146"/>
        <v>0</v>
      </c>
      <c r="NP223" s="198">
        <f t="shared" si="147"/>
        <v>0</v>
      </c>
      <c r="NQ223" s="198">
        <f t="shared" si="148"/>
        <v>0</v>
      </c>
      <c r="NR223" s="198">
        <f t="shared" si="149"/>
        <v>0</v>
      </c>
      <c r="NS223" s="198">
        <f t="shared" si="150"/>
        <v>0</v>
      </c>
      <c r="NT223" s="198">
        <v>0</v>
      </c>
      <c r="NU223" s="198">
        <v>0</v>
      </c>
      <c r="NV223" s="198">
        <v>0</v>
      </c>
      <c r="NW223" s="198">
        <v>0</v>
      </c>
      <c r="NX223" s="198">
        <v>0</v>
      </c>
      <c r="NY223" s="198">
        <v>0</v>
      </c>
      <c r="NZ223" s="198">
        <v>0</v>
      </c>
      <c r="OA223" s="198">
        <v>0</v>
      </c>
      <c r="OB223" s="198">
        <v>0</v>
      </c>
      <c r="OC223" s="198">
        <v>0</v>
      </c>
      <c r="OD223" s="198">
        <v>0</v>
      </c>
      <c r="OE223" s="198">
        <v>0</v>
      </c>
      <c r="OF223" s="198">
        <f>SUM(Tabelle2[[#This Row],[Jan 23 B EV]:[Mar 23 B EV]])</f>
        <v>0</v>
      </c>
      <c r="OG223" s="198">
        <f>SUM(Tabelle2[[#This Row],[Apr 23 B EV]:[Jun 23 B EV]])</f>
        <v>0</v>
      </c>
      <c r="OH223" s="198">
        <f>SUM(Tabelle2[[#This Row],[Jul 23 B EV]:[Sep 23 B EV]])</f>
        <v>0</v>
      </c>
      <c r="OI223" s="198">
        <f>SUM(Tabelle2[[#This Row],[Oct 23 B EV]:[Dec 23 B EV]])</f>
        <v>0</v>
      </c>
      <c r="OJ223" s="198">
        <f>SUM(Tabelle2[[#This Row],[Jan 23 B EV]:[Dec 23 B EV]])</f>
        <v>0</v>
      </c>
      <c r="OK223" s="75"/>
      <c r="OL223" s="75"/>
      <c r="OM223" s="43" t="s">
        <v>960</v>
      </c>
      <c r="ON223" s="43" t="s">
        <v>975</v>
      </c>
      <c r="OO223" s="43"/>
      <c r="OP223" s="43"/>
      <c r="OQ223" s="75"/>
      <c r="OR223" s="75"/>
      <c r="OS223" s="75"/>
      <c r="OT223" s="75"/>
      <c r="OU223" s="75"/>
      <c r="OV223" s="75"/>
      <c r="OW223" s="75"/>
      <c r="OX223" s="198">
        <v>0</v>
      </c>
      <c r="OY223" s="198">
        <v>0</v>
      </c>
      <c r="OZ223" s="198">
        <v>0</v>
      </c>
      <c r="PA223" s="198">
        <v>0</v>
      </c>
      <c r="PB223" s="353">
        <v>0</v>
      </c>
      <c r="PC223" s="43" t="s">
        <v>57</v>
      </c>
      <c r="PD223" s="51" t="s">
        <v>162</v>
      </c>
      <c r="PE223" s="317" t="s">
        <v>159</v>
      </c>
      <c r="PF223" s="51" t="s">
        <v>190</v>
      </c>
      <c r="PG223" s="336">
        <v>0</v>
      </c>
      <c r="PH223" s="51">
        <v>250</v>
      </c>
      <c r="PI223" s="12">
        <v>1</v>
      </c>
      <c r="PJ223" s="12" t="s">
        <v>190</v>
      </c>
      <c r="PK223" s="12">
        <v>250</v>
      </c>
      <c r="PL223" s="12"/>
      <c r="PM223" s="317"/>
      <c r="PN223" s="51" t="s">
        <v>972</v>
      </c>
      <c r="PO223" s="51" t="s">
        <v>17</v>
      </c>
      <c r="PP223" s="200">
        <v>1514.6759560378769</v>
      </c>
      <c r="PQ223" s="56">
        <v>1458.5264388439821</v>
      </c>
      <c r="PR223" s="56">
        <v>1748.2400132301209</v>
      </c>
      <c r="PS223" s="56">
        <v>1793.170691875157</v>
      </c>
      <c r="PT223" s="200">
        <v>1579.9397350501818</v>
      </c>
      <c r="PU223" s="200">
        <v>1506.0252838259262</v>
      </c>
      <c r="PV223" s="200">
        <v>2178.5553362573096</v>
      </c>
      <c r="PW223" s="200">
        <v>2567.1720198155649</v>
      </c>
      <c r="PX223" s="200" t="e">
        <f>IF($PI223=1,SUMIF(#REF!,$PF223,#REF!),SUMIF(#REF!,$PJ223,#REF!))</f>
        <v>#REF!</v>
      </c>
      <c r="PY223" s="200" t="e">
        <f>IF($PI223=1,SUMIF(#REF!,$PF223,#REF!),SUMIF(#REF!,$PJ223,#REF!))</f>
        <v>#REF!</v>
      </c>
      <c r="PZ223" s="200" t="e">
        <f>IF($PI223=1,SUMIF(#REF!,$PF223,#REF!),SUMIF(#REF!,$PJ223,#REF!))</f>
        <v>#REF!</v>
      </c>
      <c r="QA223" s="200" t="e">
        <f>IF($PI223=1,SUMIF(#REF!,$PF223,#REF!),SUMIF(#REF!,$PJ223,#REF!))</f>
        <v>#REF!</v>
      </c>
      <c r="QB223" s="200" t="e">
        <f>IF($PI223=1,SUMIF(#REF!,$PF223,#REF!),SUMIF(#REF!,$PJ223,#REF!))</f>
        <v>#REF!</v>
      </c>
      <c r="QC223" s="200" t="e">
        <f>IF($PI223=1,SUMIF(#REF!,$PF223,#REF!),SUMIF(#REF!,$PJ223,#REF!))</f>
        <v>#REF!</v>
      </c>
      <c r="QD223" s="57">
        <f t="shared" si="143"/>
        <v>0</v>
      </c>
      <c r="QE223" s="57">
        <f t="shared" si="144"/>
        <v>11.120205673625623</v>
      </c>
      <c r="QF223" s="57">
        <f t="shared" si="138"/>
        <v>11.37024490028525</v>
      </c>
      <c r="QG223" s="57">
        <f t="shared" si="145"/>
        <v>10.183614625554263</v>
      </c>
      <c r="QH223" s="57">
        <f t="shared" si="173"/>
        <v>9.7722807044912798</v>
      </c>
      <c r="QI223" s="57">
        <f t="shared" si="174"/>
        <v>13.51491044627193</v>
      </c>
      <c r="QJ223" s="57">
        <f>IF(Tabelle2[[#This Row],[Index and Premium Usage]]=1,($AW223*(1+$AZ223))*(PW223*(1+$PG223)+$PH223)/1000,($AW223*(1+$AZ223))*(PW223*(1+$PG223)+$PK223)/1000)</f>
        <v>15.67756229027362</v>
      </c>
      <c r="QK223" s="57" t="e">
        <f>IF($PI223=1,($AW223*(1+$AY223))*(PX223*(1+$PG223)+$PH223)/1000,($AW223*(1+$AZ223))*(PX223*(1+$PG223)+$PK223+Tabelle2[[#This Row],[Premium VW 2023]])/1000)</f>
        <v>#REF!</v>
      </c>
      <c r="QL223" s="57" t="e">
        <f t="shared" si="133"/>
        <v>#REF!</v>
      </c>
      <c r="QM223" s="57" t="e">
        <f t="shared" si="134"/>
        <v>#REF!</v>
      </c>
      <c r="QN223" s="57" t="e">
        <f t="shared" si="135"/>
        <v>#REF!</v>
      </c>
      <c r="QO223" s="57" t="e">
        <f t="shared" si="136"/>
        <v>#REF!</v>
      </c>
      <c r="QP223" s="57" t="e">
        <f t="shared" si="137"/>
        <v>#REF!</v>
      </c>
    </row>
    <row r="224" spans="1:458" ht="15" customHeight="1">
      <c r="A224" s="94" t="s">
        <v>1202</v>
      </c>
      <c r="B224" s="94" t="s">
        <v>87</v>
      </c>
      <c r="C224" s="94" t="s">
        <v>1553</v>
      </c>
      <c r="D224" s="94" t="s">
        <v>108</v>
      </c>
      <c r="E224" s="173" t="s">
        <v>304</v>
      </c>
      <c r="F224" s="186" t="s">
        <v>304</v>
      </c>
      <c r="G224" s="188" t="s">
        <v>304</v>
      </c>
      <c r="H224" s="2" t="s">
        <v>1557</v>
      </c>
      <c r="I224" s="188" t="s">
        <v>249</v>
      </c>
      <c r="J224" s="188" t="s">
        <v>33</v>
      </c>
      <c r="K224" s="188" t="s">
        <v>245</v>
      </c>
      <c r="L224" s="188" t="s">
        <v>234</v>
      </c>
      <c r="M224" s="2" t="s">
        <v>1206</v>
      </c>
      <c r="N224" s="189" t="s">
        <v>1143</v>
      </c>
      <c r="O224" s="189"/>
      <c r="P224" s="3"/>
      <c r="Q224" s="2" t="s">
        <v>90</v>
      </c>
      <c r="R224" s="188"/>
      <c r="S224" s="188"/>
      <c r="T224" s="94" t="s">
        <v>1282</v>
      </c>
      <c r="U224" s="188" t="s">
        <v>38</v>
      </c>
      <c r="V224" s="188"/>
      <c r="W224" s="188"/>
      <c r="X224" s="94"/>
      <c r="Y224" s="2" t="s">
        <v>67</v>
      </c>
      <c r="Z224" s="2">
        <v>0</v>
      </c>
      <c r="AA224" s="2"/>
      <c r="AB224" s="2"/>
      <c r="AC224" s="2"/>
      <c r="AD224" s="188"/>
      <c r="AE224" s="188"/>
      <c r="AF224" s="2" t="s">
        <v>122</v>
      </c>
      <c r="AG224" s="2">
        <v>0</v>
      </c>
      <c r="AH224" s="2">
        <v>0</v>
      </c>
      <c r="AI224" s="2">
        <v>0</v>
      </c>
      <c r="AJ224" s="188" t="s">
        <v>120</v>
      </c>
      <c r="AK224" s="191"/>
      <c r="AL224" s="192"/>
      <c r="AM224" s="192"/>
      <c r="AN224" s="192"/>
      <c r="AO224" s="192"/>
      <c r="AP224" s="192">
        <v>1</v>
      </c>
      <c r="AQ224" s="193"/>
      <c r="AR224" s="194"/>
      <c r="AS224" s="193">
        <v>1.9</v>
      </c>
      <c r="AT224" s="193">
        <v>1.9</v>
      </c>
      <c r="AU224" s="33">
        <v>1.9</v>
      </c>
      <c r="AV224" s="33">
        <v>1.9</v>
      </c>
      <c r="AW224" s="33">
        <v>1.9</v>
      </c>
      <c r="AX224" s="193"/>
      <c r="AY224" s="61">
        <v>0.05</v>
      </c>
      <c r="AZ224" s="61">
        <v>0.05</v>
      </c>
      <c r="BA224" s="97">
        <v>0</v>
      </c>
      <c r="BB224" s="97">
        <v>0</v>
      </c>
      <c r="BC224" s="97">
        <v>0</v>
      </c>
      <c r="BD224" s="97">
        <v>0</v>
      </c>
      <c r="BE224" s="133">
        <v>0</v>
      </c>
      <c r="BF224" s="133">
        <v>0</v>
      </c>
      <c r="BG224" s="133">
        <v>0</v>
      </c>
      <c r="BH224" s="133">
        <v>0</v>
      </c>
      <c r="BI224" s="133">
        <v>0</v>
      </c>
      <c r="BJ224" s="133">
        <v>0</v>
      </c>
      <c r="BK224" s="133">
        <v>0</v>
      </c>
      <c r="BL224" s="133">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0</v>
      </c>
      <c r="CK224" s="95">
        <f>SUM(Tabelle2[[#This Row],[Jan 22 CF]:[Mar 22 CF]])</f>
        <v>0</v>
      </c>
      <c r="CL224" s="95">
        <f>SUM(Tabelle2[[#This Row],[Apr 22 CF]:[Jun 22 CF]])</f>
        <v>0</v>
      </c>
      <c r="CM224" s="95">
        <f>SUM(Tabelle2[[#This Row],[Jul 22 CF]:[Sep 22 CF]])</f>
        <v>0</v>
      </c>
      <c r="CN224" s="95">
        <f>SUM(Tabelle2[[#This Row],[Oct 22 CF]:[Dec 22 CF]])</f>
        <v>0</v>
      </c>
      <c r="CO224" s="95">
        <f>SUM(Tabelle2[[#This Row],[Jan 23 CF]:[Mar 23 CF]])</f>
        <v>0</v>
      </c>
      <c r="CP224" s="95">
        <f>SUM(Tabelle2[[#This Row],[Apr 23 CF]:[Jun 23 CF]])</f>
        <v>0</v>
      </c>
      <c r="CQ224" s="95">
        <f>SUM(Tabelle2[[#This Row],[Jul 23 CF]:[Sep 23 CF]])</f>
        <v>0</v>
      </c>
      <c r="CR224" s="95">
        <f>SUM(Tabelle2[[#This Row],[Oct 23 CF]:[Dec 23 CF]])</f>
        <v>0</v>
      </c>
      <c r="CS224" s="95">
        <f>SUM(Tabelle2[[#This Row],[Jan 24 CF]:[Mar 24 CF]])</f>
        <v>0</v>
      </c>
      <c r="CT224" s="95">
        <f>SUM(Tabelle2[[#This Row],[Apr 24 CF]:[Jun 24 CF]])</f>
        <v>0</v>
      </c>
      <c r="CU224" s="95">
        <f>SUM(Tabelle2[[#This Row],[Jul 24 CF]:[Sep 24 CF]])</f>
        <v>0</v>
      </c>
      <c r="CV224" s="95">
        <f>SUM(Tabelle2[[#This Row],[Oct 24 CF]:[Dec 24 CF]])</f>
        <v>0</v>
      </c>
      <c r="CW224" s="98">
        <v>0</v>
      </c>
      <c r="CX224" s="274">
        <v>0</v>
      </c>
      <c r="CY224" s="98">
        <v>0</v>
      </c>
      <c r="CZ224" s="52">
        <v>0</v>
      </c>
      <c r="DA224" s="52">
        <f>SUM(Tabelle2[[#This Row],[Jan 22 CF]:[Dec 22 CF]])</f>
        <v>0</v>
      </c>
      <c r="DB224" s="98">
        <f>SUM(Tabelle2[[#This Row],[Jan 23 CF]:[Dec 23 CF]])</f>
        <v>0</v>
      </c>
      <c r="DC224" s="98">
        <f>SUM(Tabelle2[[#This Row],[Jan 24 CF]:[Dec 24 CF]])</f>
        <v>0</v>
      </c>
      <c r="DD224" s="98">
        <v>0</v>
      </c>
      <c r="DE224" s="98">
        <v>0</v>
      </c>
      <c r="DF224" s="98">
        <v>0</v>
      </c>
      <c r="DG224" s="98">
        <v>0</v>
      </c>
      <c r="DH224" s="98">
        <v>0</v>
      </c>
      <c r="DI224" s="98">
        <v>0</v>
      </c>
      <c r="DJ224" s="98">
        <v>0</v>
      </c>
      <c r="DK224" s="98">
        <v>0</v>
      </c>
      <c r="DL224" s="98">
        <v>0</v>
      </c>
      <c r="DM224" s="98">
        <v>0</v>
      </c>
      <c r="DN224" s="98"/>
      <c r="DO224" s="98"/>
      <c r="DP224" s="226">
        <v>0.95</v>
      </c>
      <c r="DQ224" s="226">
        <v>0.92500000000000004</v>
      </c>
      <c r="DR224" s="226">
        <v>0.8</v>
      </c>
      <c r="DS224" s="226">
        <v>0.85</v>
      </c>
      <c r="DT224" s="226">
        <v>0.9</v>
      </c>
      <c r="DU224" s="226">
        <v>0.9</v>
      </c>
      <c r="DV224" s="226">
        <v>0.9</v>
      </c>
      <c r="DW224" s="226">
        <v>0.9</v>
      </c>
      <c r="DX224" s="226">
        <v>0.9</v>
      </c>
      <c r="DY224" s="226">
        <v>0.9</v>
      </c>
      <c r="DZ224" s="226">
        <v>0.9</v>
      </c>
      <c r="EA224" s="226">
        <v>0.88</v>
      </c>
      <c r="EB224" s="226">
        <v>0.9</v>
      </c>
      <c r="EC224" s="226">
        <v>0.93</v>
      </c>
      <c r="ED224" s="226">
        <v>0.93</v>
      </c>
      <c r="EE224" s="226">
        <v>0.9</v>
      </c>
      <c r="EF224" s="316">
        <v>0.9</v>
      </c>
      <c r="EG224" s="316">
        <v>0.9</v>
      </c>
      <c r="EH224" s="316">
        <v>0.9</v>
      </c>
      <c r="EI224" s="226">
        <v>0.95</v>
      </c>
      <c r="EJ224" s="226">
        <v>0.95</v>
      </c>
      <c r="EK224" s="226">
        <v>0.95</v>
      </c>
      <c r="EL224" s="226">
        <v>0.97499999999999998</v>
      </c>
      <c r="EM224" s="226">
        <v>0.95</v>
      </c>
      <c r="EN224" s="226">
        <v>0.9</v>
      </c>
      <c r="EO224" s="226">
        <v>0.9</v>
      </c>
      <c r="EP224" s="226">
        <v>0.9</v>
      </c>
      <c r="EQ224" s="226">
        <v>0.9</v>
      </c>
      <c r="ER224" s="226">
        <v>0.9</v>
      </c>
      <c r="ES224" s="226">
        <v>0.9</v>
      </c>
      <c r="ET224" s="226">
        <v>0.9</v>
      </c>
      <c r="EU224" s="226">
        <v>0.9</v>
      </c>
      <c r="EV224" s="226">
        <v>0.9</v>
      </c>
      <c r="EW224" s="226">
        <v>0.9</v>
      </c>
      <c r="EX224" s="226">
        <v>0.9</v>
      </c>
      <c r="EY224" s="226">
        <v>0.9</v>
      </c>
      <c r="EZ224" s="316">
        <v>0.9</v>
      </c>
      <c r="FA224" s="226">
        <v>0.9</v>
      </c>
      <c r="FB224" s="226">
        <v>0.85</v>
      </c>
      <c r="FC224" s="226">
        <v>0.85</v>
      </c>
      <c r="FD224" s="226">
        <v>0.85</v>
      </c>
      <c r="FE224" s="226">
        <v>0.85</v>
      </c>
      <c r="FF224" s="226">
        <v>0.85</v>
      </c>
      <c r="FG224" s="226">
        <v>0.85</v>
      </c>
      <c r="FH224" s="226">
        <v>0.85</v>
      </c>
      <c r="FI224" s="226">
        <v>0.85</v>
      </c>
      <c r="FJ224" s="226">
        <v>0.85</v>
      </c>
      <c r="FK224" s="226">
        <v>0.85</v>
      </c>
      <c r="FL224" s="226">
        <v>0.85</v>
      </c>
      <c r="FM224" s="195">
        <f t="shared" si="158"/>
        <v>0</v>
      </c>
      <c r="FN224" s="195">
        <f t="shared" si="159"/>
        <v>0</v>
      </c>
      <c r="FO224" s="195">
        <f t="shared" si="160"/>
        <v>0</v>
      </c>
      <c r="FP224" s="195">
        <f t="shared" si="161"/>
        <v>0</v>
      </c>
      <c r="FQ224" s="195">
        <f t="shared" si="162"/>
        <v>0</v>
      </c>
      <c r="FR224" s="195">
        <f t="shared" si="163"/>
        <v>0</v>
      </c>
      <c r="FS224" s="195">
        <f t="shared" si="164"/>
        <v>0</v>
      </c>
      <c r="FT224" s="95">
        <f t="shared" si="165"/>
        <v>0</v>
      </c>
      <c r="FU224" s="95">
        <f t="shared" si="166"/>
        <v>0</v>
      </c>
      <c r="FV224" s="95">
        <f t="shared" si="167"/>
        <v>0</v>
      </c>
      <c r="FW224" s="95">
        <f t="shared" si="168"/>
        <v>0</v>
      </c>
      <c r="FX224" s="95">
        <f t="shared" si="169"/>
        <v>0</v>
      </c>
      <c r="FY224" s="95">
        <f t="shared" si="170"/>
        <v>0</v>
      </c>
      <c r="FZ224" s="95">
        <f t="shared" si="171"/>
        <v>0</v>
      </c>
      <c r="GA224" s="95">
        <f t="shared" si="151"/>
        <v>0</v>
      </c>
      <c r="GB224" s="95">
        <f t="shared" si="152"/>
        <v>0</v>
      </c>
      <c r="GC224" s="95">
        <f t="shared" si="153"/>
        <v>0</v>
      </c>
      <c r="GD224" s="95">
        <f t="shared" si="154"/>
        <v>0</v>
      </c>
      <c r="GE224" s="95">
        <f t="shared" si="155"/>
        <v>0</v>
      </c>
      <c r="GF224" s="95">
        <f t="shared" si="156"/>
        <v>0</v>
      </c>
      <c r="GG224" s="95">
        <f t="shared" si="157"/>
        <v>0</v>
      </c>
      <c r="GH224" s="95">
        <f t="shared" si="172"/>
        <v>0</v>
      </c>
      <c r="GI224" s="95">
        <f>BW224*Tabelle2[[#This Row],[Nov 2023 AF]]</f>
        <v>0</v>
      </c>
      <c r="GJ224" s="95">
        <f>BX224*Tabelle2[[#This Row],[Dec 2023 AF]]</f>
        <v>0</v>
      </c>
      <c r="GK224" s="95">
        <f>BY224*Tabelle2[[#This Row],[Jan 2024 AF]]</f>
        <v>0</v>
      </c>
      <c r="GL224" s="95">
        <f>BZ224*Tabelle2[[#This Row],[Feb 2024 AF]]</f>
        <v>0</v>
      </c>
      <c r="GM224" s="95">
        <f>CA224*Tabelle2[[#This Row],[Mar 2024 AF]]</f>
        <v>0</v>
      </c>
      <c r="GN224" s="95">
        <f>CB224*Tabelle2[[#This Row],[Apr 2024 AF]]</f>
        <v>0</v>
      </c>
      <c r="GO224" s="95">
        <f>CC224*Tabelle2[[#This Row],[May 2024 AF]]</f>
        <v>0</v>
      </c>
      <c r="GP224" s="95">
        <f>CD224*Tabelle2[[#This Row],[Jun 2024 AF]]</f>
        <v>0</v>
      </c>
      <c r="GQ224" s="95">
        <f>CE224*Tabelle2[[#This Row],[Jul 2024 AF]]</f>
        <v>0</v>
      </c>
      <c r="GR224" s="95">
        <f>CF224*Tabelle2[[#This Row],[Aug 2024 AF]]</f>
        <v>0</v>
      </c>
      <c r="GS224" s="95">
        <f>CG224*Tabelle2[[#This Row],[Sep 2024 AF]]</f>
        <v>0</v>
      </c>
      <c r="GT224" s="95">
        <f>CH224*Tabelle2[[#This Row],[Oct 2024 AF]]</f>
        <v>0</v>
      </c>
      <c r="GU224" s="95">
        <f>CI224*Tabelle2[[#This Row],[Nov 2024 AF]]</f>
        <v>0</v>
      </c>
      <c r="GV224" s="95">
        <f>CJ224*Tabelle2[[#This Row],[Dec 2024 AF]]</f>
        <v>0</v>
      </c>
      <c r="GW224" s="95">
        <f>SUM(Tabelle2[[#This Row],[Jan 22 NF]:[Mar 22 NF]])</f>
        <v>0</v>
      </c>
      <c r="GX224" s="95">
        <f>SUM(Tabelle2[[#This Row],[Apr 22 NF]:[Jun 22 NF]])</f>
        <v>0</v>
      </c>
      <c r="GY224" s="95">
        <f>SUM(Tabelle2[[#This Row],[Jul 22 NF]:[Sep 22 NF]])</f>
        <v>0</v>
      </c>
      <c r="GZ224" s="95">
        <f>SUM(Tabelle2[[#This Row],[Oct 22 NF]:[Dec 22 NF]])</f>
        <v>0</v>
      </c>
      <c r="HA224" s="98">
        <f>SUM(Tabelle2[[#This Row],[Jan 23 NF]:[Mar 23 NF]])</f>
        <v>0</v>
      </c>
      <c r="HB224" s="98">
        <f>SUM(Tabelle2[[#This Row],[Apr 23 NF]:[Jun 23 NF]])</f>
        <v>0</v>
      </c>
      <c r="HC224" s="98">
        <f>SUM(Tabelle2[[#This Row],[Jul 23 NF]:[Sep 23 NF]])</f>
        <v>0</v>
      </c>
      <c r="HD224" s="98">
        <f>SUM(Tabelle2[[#This Row],[Oct 23 NF]:[Dec 23 NF]])</f>
        <v>0</v>
      </c>
      <c r="HE224" s="95">
        <f>SUM(Tabelle2[[#This Row],[Jan 24 NF]:[Mar 24 NF]])</f>
        <v>0</v>
      </c>
      <c r="HF224" s="98">
        <f>SUM(Tabelle2[[#This Row],[Apr 24 NF]:[Jun 24 NF]])</f>
        <v>0</v>
      </c>
      <c r="HG224" s="98">
        <f>SUM(Tabelle2[[#This Row],[Jul 24 NF]:[Sep 24 NF]])</f>
        <v>0</v>
      </c>
      <c r="HH224" s="98">
        <f>SUM(Tabelle2[[#This Row],[Oct 24 NF]:[Dec 24 NF]])</f>
        <v>0</v>
      </c>
      <c r="HI224" s="95"/>
      <c r="HJ224" s="95"/>
      <c r="HK224" s="95"/>
      <c r="HL224" s="95"/>
      <c r="HM224" s="95"/>
      <c r="HN224" s="95"/>
      <c r="HO224" s="95"/>
      <c r="HP224" s="95"/>
      <c r="HQ224" s="95"/>
      <c r="HR224" s="95"/>
      <c r="HS224" s="95"/>
      <c r="HT224" s="95"/>
      <c r="HU224" s="95"/>
      <c r="HV224" s="98">
        <v>0</v>
      </c>
      <c r="HW224" s="98">
        <v>0</v>
      </c>
      <c r="HX224" s="98">
        <v>0</v>
      </c>
      <c r="HY224" s="98">
        <v>0</v>
      </c>
      <c r="HZ224" s="98">
        <f>SUM(Tabelle2[[#This Row],[Jan 22 NF]:[Dec 22 NF]])</f>
        <v>0</v>
      </c>
      <c r="IA224" s="98">
        <f>SUM(Tabelle2[[#This Row],[Jan 23 NF]:[Dec 23 NF]])</f>
        <v>0</v>
      </c>
      <c r="IB224" s="98">
        <f>SUM(Tabelle2[[#This Row],[Jan 24 NF]:[Dec 24 NF]])</f>
        <v>0</v>
      </c>
      <c r="IC224" s="98">
        <f>IFERROR(Tabelle2[[#This Row],[2025 CF]]*Tabelle2[[#This Row],[2025 AF]],0)</f>
        <v>0</v>
      </c>
      <c r="ID224" s="98">
        <f>IFERROR(Tabelle2[[#This Row],[2026 CF]]*Tabelle2[[#This Row],[2026 AF]],0)</f>
        <v>0</v>
      </c>
      <c r="IE224" s="98">
        <f>IFERROR(Tabelle2[[#This Row],[2027 CF]]*Tabelle2[[#This Row],[2027 AF]],0)</f>
        <v>0</v>
      </c>
      <c r="IF224" s="98">
        <f>IFERROR(Tabelle2[[#This Row],[2028 CF]]*Tabelle2[[#This Row],[2028 AF]],0)</f>
        <v>0</v>
      </c>
      <c r="IG224" s="98">
        <f>IFERROR(Tabelle2[[#This Row],[2029 CF]]*Tabelle2[[#This Row],[2029 AF]],0)</f>
        <v>0</v>
      </c>
      <c r="IH224" s="98">
        <f>IFERROR(Tabelle2[[#This Row],[2030 CF]]*Tabelle2[[#This Row],[2030 AF]],0)</f>
        <v>0</v>
      </c>
      <c r="II224" s="98">
        <f>IFERROR(Tabelle2[[#This Row],[2031 CF]]*Tabelle2[[#This Row],[2031 AF]],0)</f>
        <v>0</v>
      </c>
      <c r="IJ224" s="98">
        <f>IFERROR(Tabelle2[[#This Row],[2032 CF]]*Tabelle2[[#This Row],[2032 AF]],0)</f>
        <v>0</v>
      </c>
      <c r="IK224" s="98">
        <f>IFERROR(Tabelle2[[#This Row],[2033 CF]]*Tabelle2[[#This Row],[2033 AF]],0)</f>
        <v>0</v>
      </c>
      <c r="IL224" s="98">
        <f>IFERROR(Tabelle2[[#This Row],[2034 CF]]*Tabelle2[[#This Row],[2034 AF]],0)</f>
        <v>0</v>
      </c>
      <c r="IM224" s="98">
        <f>IFERROR(Tabelle2[[#This Row],[2035 CF]]*Tabelle2[[#This Row],[2035 AF]],0)</f>
        <v>0</v>
      </c>
      <c r="IN224" s="199">
        <v>0</v>
      </c>
      <c r="IO224" s="199">
        <v>0</v>
      </c>
      <c r="IP224" s="199">
        <v>0</v>
      </c>
      <c r="IQ224" s="199">
        <v>0</v>
      </c>
      <c r="IR224" s="199">
        <v>0</v>
      </c>
      <c r="IS224" s="199">
        <v>0</v>
      </c>
      <c r="IT224" s="199">
        <v>0</v>
      </c>
      <c r="IU224" s="199">
        <v>0</v>
      </c>
      <c r="IV224" s="199">
        <v>0</v>
      </c>
      <c r="IW224" s="199">
        <v>0</v>
      </c>
      <c r="IX224" s="199">
        <v>0</v>
      </c>
      <c r="IY224" s="199">
        <v>0</v>
      </c>
      <c r="IZ224" s="199">
        <v>0</v>
      </c>
      <c r="JA224" s="199">
        <v>0</v>
      </c>
      <c r="JB224" s="199">
        <v>0</v>
      </c>
      <c r="JC224" s="199">
        <v>0</v>
      </c>
      <c r="JD224" s="199">
        <v>0</v>
      </c>
      <c r="JE224" s="196">
        <v>0</v>
      </c>
      <c r="JF224" s="196">
        <v>0</v>
      </c>
      <c r="JG224" s="196">
        <v>0</v>
      </c>
      <c r="JH224" s="196">
        <v>0</v>
      </c>
      <c r="JI224" s="196">
        <v>0</v>
      </c>
      <c r="JJ224" s="196">
        <v>0</v>
      </c>
      <c r="JK224" s="196">
        <v>0</v>
      </c>
      <c r="JL224" s="196">
        <v>0</v>
      </c>
      <c r="JM224" s="196">
        <v>0</v>
      </c>
      <c r="JN224" s="196">
        <v>0</v>
      </c>
      <c r="JO224" s="196">
        <v>0</v>
      </c>
      <c r="JP224" s="196">
        <v>0</v>
      </c>
      <c r="JQ224" s="196">
        <f>SUM(Tabelle2[[#This Row],[Jan-23B]:[Mar-23B]])</f>
        <v>0</v>
      </c>
      <c r="JR224" s="196">
        <f>SUM(Tabelle2[[#This Row],[Apr-23B]:[Jun-23B]])</f>
        <v>0</v>
      </c>
      <c r="JS224" s="196">
        <f>SUM(Tabelle2[[#This Row],[Jul-23B]:[Sep-23B]])</f>
        <v>0</v>
      </c>
      <c r="JT224" s="196">
        <f>SUM(Tabelle2[[#This Row],[Oct-23B]:[Dec-23B]])</f>
        <v>0</v>
      </c>
      <c r="JU224" s="196">
        <f>SUM(Tabelle2[[#This Row],[1Q23 B1]:[4Q23 B]])</f>
        <v>0</v>
      </c>
      <c r="JV224" s="196">
        <v>0</v>
      </c>
      <c r="JW224" s="196">
        <v>0</v>
      </c>
      <c r="JX224" s="196">
        <v>0</v>
      </c>
      <c r="JY224" s="196">
        <v>0</v>
      </c>
      <c r="JZ224" s="196">
        <v>0</v>
      </c>
      <c r="KA224" s="196">
        <v>0</v>
      </c>
      <c r="KB224" s="196">
        <v>0</v>
      </c>
      <c r="KC224" s="196">
        <v>0</v>
      </c>
      <c r="KD224" s="196">
        <v>0</v>
      </c>
      <c r="KE224" s="196">
        <v>0</v>
      </c>
      <c r="KF224" s="196" t="str">
        <f>IF(SUM(Tabelle2[[#This Row],[2018 NF]:[2028 NF]],Tabelle2[[#This Row],[2023 B]])&gt;0,"yes","no")</f>
        <v>no</v>
      </c>
      <c r="KG224" s="196">
        <f>IFERROR(INDEX(Tabelle2[[#Headers],[2005 NF]:[2034 NF]],MATCH(TRUE,INDEX(Tabelle2[[#This Row],[2005 NF]:[2034 NF]]&gt;1000,),0)),0)</f>
        <v>0</v>
      </c>
      <c r="KH224" s="196">
        <f>IFERROR(LOOKUP(2,1/(Tabelle2[[#This Row],[2005 NF]:[2035 NF]]&gt;1000),Tabelle2[[#Headers],[2005 NF]:[2035 NF]]),0)</f>
        <v>0</v>
      </c>
      <c r="KI224" s="196">
        <f>SUM(Tabelle2[[#This Row],[Jan 23 NF]:[Mar 23 NF]])</f>
        <v>0</v>
      </c>
      <c r="KJ224" s="196">
        <f>SUM(Tabelle2[[#This Row],[Jan-23B]:[Mar-23B]])</f>
        <v>0</v>
      </c>
      <c r="KK224" s="198">
        <v>0</v>
      </c>
      <c r="KL224" s="198">
        <v>0</v>
      </c>
      <c r="KM224" s="198">
        <v>0</v>
      </c>
      <c r="KN224" s="198">
        <v>0</v>
      </c>
      <c r="KO224" s="198">
        <v>0</v>
      </c>
      <c r="KP224" s="198">
        <v>0</v>
      </c>
      <c r="KQ224" s="198">
        <v>0</v>
      </c>
      <c r="KR224" s="198">
        <v>0</v>
      </c>
      <c r="KS224" s="198">
        <v>0</v>
      </c>
      <c r="KT224" s="52">
        <v>0</v>
      </c>
      <c r="KU224" s="52">
        <v>0</v>
      </c>
      <c r="KV224" s="52">
        <v>0</v>
      </c>
      <c r="KW224" s="52">
        <v>0</v>
      </c>
      <c r="KX224" s="52">
        <v>0</v>
      </c>
      <c r="KY224" s="52">
        <v>0</v>
      </c>
      <c r="KZ224" s="52">
        <v>0</v>
      </c>
      <c r="LA224" s="52" t="e">
        <f>$AV224*2.204623/#REF!*$AP224*Tabelle2[[#This Row],[May 23 NF]]</f>
        <v>#REF!</v>
      </c>
      <c r="LB224" s="52" t="e">
        <f>$AV224*2.204623/#REF!*$AP224*Tabelle2[[#This Row],[Jun 23 NF]]</f>
        <v>#REF!</v>
      </c>
      <c r="LC224" s="52" t="e">
        <f>$AV224*2.204623/#REF!*$AP224*Tabelle2[[#This Row],[Jul 23 NF]]</f>
        <v>#REF!</v>
      </c>
      <c r="LD224" s="52" t="e">
        <f>$AV224*2.204623/#REF!*$AP224*Tabelle2[[#This Row],[Aug 23 NF]]</f>
        <v>#REF!</v>
      </c>
      <c r="LE224" s="52" t="e">
        <f>$AV224*2.204623/#REF!*$AP224*Tabelle2[[#This Row],[Sep 23 NF]]</f>
        <v>#REF!</v>
      </c>
      <c r="LF224" s="52" t="e">
        <f>$AV224*2.204623/#REF!*$AP224*Tabelle2[[#This Row],[Oct 23 NF]]</f>
        <v>#REF!</v>
      </c>
      <c r="LG224" s="52" t="e">
        <f>$AV224*2.204623/#REF!*$AP224*Tabelle2[[#This Row],[Nov 23 NF]]</f>
        <v>#REF!</v>
      </c>
      <c r="LH224" s="52" t="e">
        <f>$AV224*2.204623/#REF!*$AP224*Tabelle2[[#This Row],[Dec 23 NF]]</f>
        <v>#REF!</v>
      </c>
      <c r="LI224" s="52" t="e">
        <f>$AV224*2.204623/#REF!*$AP224*Tabelle2[[#This Row],[Jan 24 NF]]</f>
        <v>#REF!</v>
      </c>
      <c r="LJ224" s="52" t="e">
        <f>$AV224*2.204623/#REF!*$AP224*Tabelle2[[#This Row],[Feb 24 NF]]</f>
        <v>#REF!</v>
      </c>
      <c r="LK224" s="52" t="e">
        <f>$AV224*2.204623/#REF!*$AP224*Tabelle2[[#This Row],[Mar 24 NF]]</f>
        <v>#REF!</v>
      </c>
      <c r="LL224" s="52" t="e">
        <f>$AV224*2.204623/#REF!*$AP224*Tabelle2[[#This Row],[Apr 24 NF]]</f>
        <v>#REF!</v>
      </c>
      <c r="LM224" s="52" t="e">
        <f>$AV224*2.204623/#REF!*$AP224*Tabelle2[[#This Row],[May 24 NF]]</f>
        <v>#REF!</v>
      </c>
      <c r="LN224" s="52" t="e">
        <f>$AV224*2.204623/#REF!*$AP224*Tabelle2[[#This Row],[Jun 24 NF]]</f>
        <v>#REF!</v>
      </c>
      <c r="LO224" s="52" t="e">
        <f>$AV224*2.204623/#REF!*$AP224*Tabelle2[[#This Row],[Jul 24 NF]]</f>
        <v>#REF!</v>
      </c>
      <c r="LP224" s="52" t="e">
        <f>$AV224*2.204623/#REF!*$AP224*Tabelle2[[#This Row],[Aug 24 NF]]</f>
        <v>#REF!</v>
      </c>
      <c r="LQ224" s="52" t="e">
        <f>$AV224*2.204623/#REF!*$AP224*Tabelle2[[#This Row],[Sep 24 NF]]</f>
        <v>#REF!</v>
      </c>
      <c r="LR224" s="52" t="e">
        <f>$AV224*2.204623/#REF!*$AP224*Tabelle2[[#This Row],[Oct 24 NF]]</f>
        <v>#REF!</v>
      </c>
      <c r="LS224" s="52" t="e">
        <f>$AV224*2.204623/#REF!*$AP224*Tabelle2[[#This Row],[Nov 24 NF]]</f>
        <v>#REF!</v>
      </c>
      <c r="LT224" s="52" t="e">
        <f>$AV224*2.204623/#REF!*$AP224*Tabelle2[[#This Row],[Dec 24 NF]]</f>
        <v>#REF!</v>
      </c>
      <c r="LU224" s="198">
        <f>SUM(Tabelle2[[#This Row],[Jan 22 EV]:[Mar 22 EV]])</f>
        <v>0</v>
      </c>
      <c r="LV224" s="198">
        <f>SUM(Tabelle2[[#This Row],[Apr 22 EV]:[Jun 22 EV]])</f>
        <v>0</v>
      </c>
      <c r="LW224" s="198">
        <f>SUM(Tabelle2[[#This Row],[Jul 22 EV]:[Sep 22 EV]])</f>
        <v>0</v>
      </c>
      <c r="LX224" s="198">
        <f>SUM(Tabelle2[[#This Row],[Oct 22 EV]:[Dec 22 EV]])</f>
        <v>0</v>
      </c>
      <c r="LY224" s="198">
        <f>SUM(Tabelle2[[#This Row],[Jan 23 EV]:[Mar 23 EV]])</f>
        <v>0</v>
      </c>
      <c r="LZ224" s="198" t="e">
        <f>SUM(Tabelle2[[#This Row],[Apr 23 EV]:[Jun 23 EV]])</f>
        <v>#REF!</v>
      </c>
      <c r="MA224" s="198" t="e">
        <f>SUM(Tabelle2[[#This Row],[Jul 23 EV]:[Sep 23 EV]])</f>
        <v>#REF!</v>
      </c>
      <c r="MB224" s="198" t="e">
        <f>SUM(Tabelle2[[#This Row],[Oct 23 EV]:[Dec 23 EV]])</f>
        <v>#REF!</v>
      </c>
      <c r="MC224" s="198" t="e">
        <f>SUM(Tabelle2[[#This Row],[Jan 24 EV]:[Mar 24 EV]])</f>
        <v>#REF!</v>
      </c>
      <c r="MD224" s="198" t="e">
        <f>SUM(Tabelle2[[#This Row],[Apr 24 EV]:[Jun 24 EV]])</f>
        <v>#REF!</v>
      </c>
      <c r="ME224" s="198" t="e">
        <f>SUM(Tabelle2[[#This Row],[Jul 24 EV]:[Sep 24 EV]])</f>
        <v>#REF!</v>
      </c>
      <c r="MF224" s="198" t="e">
        <f>SUM(Tabelle2[[#This Row],[Oct 24 EV]:[Dec 24 EV]])</f>
        <v>#REF!</v>
      </c>
      <c r="MG224" s="195"/>
      <c r="MH224" s="195"/>
      <c r="MI224" s="195"/>
      <c r="MJ224" s="195"/>
      <c r="MK224" s="195"/>
      <c r="ML224" s="195"/>
      <c r="MM224" s="195"/>
      <c r="MN224" s="195"/>
      <c r="MO224" s="195"/>
      <c r="MP224" s="198"/>
      <c r="MQ224" s="198" t="e">
        <f>$AS224*2.204623/#REF!*$AP224*HU224</f>
        <v>#REF!</v>
      </c>
      <c r="MR224" s="198" t="e">
        <f>$AT224*2.204623/#REF!*$AP224*HV224</f>
        <v>#REF!</v>
      </c>
      <c r="MS224" s="198">
        <v>0</v>
      </c>
      <c r="MT224" s="198">
        <v>0</v>
      </c>
      <c r="MU224" s="98">
        <v>0</v>
      </c>
      <c r="MV224" s="98">
        <f>SUM(Tabelle2[[#This Row],[Jan 22 EV]:[Dec 22 EV]])</f>
        <v>0</v>
      </c>
      <c r="MW224" s="98" t="e">
        <f>SUM(Tabelle2[[#This Row],[Jan 23 EV]:[Dec 23 EV]])</f>
        <v>#REF!</v>
      </c>
      <c r="MX224" s="98" t="e">
        <f>SUM(Tabelle2[[#This Row],[Jan 24 EV]:[Dec 24 EV]])</f>
        <v>#REF!</v>
      </c>
      <c r="MY224" s="98">
        <f t="shared" si="139"/>
        <v>0</v>
      </c>
      <c r="MZ224" s="98">
        <f t="shared" si="140"/>
        <v>0</v>
      </c>
      <c r="NA224" s="98">
        <f t="shared" si="141"/>
        <v>0</v>
      </c>
      <c r="NB224" s="98">
        <f t="shared" si="142"/>
        <v>0</v>
      </c>
      <c r="NC224" s="198">
        <v>0</v>
      </c>
      <c r="ND224" s="198">
        <v>0</v>
      </c>
      <c r="NE224" s="198">
        <v>0</v>
      </c>
      <c r="NF224" s="198">
        <v>0</v>
      </c>
      <c r="NG224" s="198">
        <v>0</v>
      </c>
      <c r="NH224" s="198">
        <v>0</v>
      </c>
      <c r="NI224" s="198">
        <v>0</v>
      </c>
      <c r="NJ224" s="198">
        <v>0</v>
      </c>
      <c r="NK224" s="198">
        <v>0</v>
      </c>
      <c r="NL224" s="198">
        <v>0</v>
      </c>
      <c r="NM224" s="198">
        <v>0</v>
      </c>
      <c r="NN224" s="198">
        <v>0</v>
      </c>
      <c r="NO224" s="198">
        <f t="shared" si="146"/>
        <v>0</v>
      </c>
      <c r="NP224" s="198">
        <f t="shared" si="147"/>
        <v>0</v>
      </c>
      <c r="NQ224" s="198">
        <f t="shared" si="148"/>
        <v>0</v>
      </c>
      <c r="NR224" s="198">
        <f t="shared" si="149"/>
        <v>0</v>
      </c>
      <c r="NS224" s="198">
        <f t="shared" si="150"/>
        <v>0</v>
      </c>
      <c r="NT224" s="198">
        <v>0</v>
      </c>
      <c r="NU224" s="198">
        <v>0</v>
      </c>
      <c r="NV224" s="198">
        <v>0</v>
      </c>
      <c r="NW224" s="198">
        <v>0</v>
      </c>
      <c r="NX224" s="198">
        <v>0</v>
      </c>
      <c r="NY224" s="198">
        <v>0</v>
      </c>
      <c r="NZ224" s="198">
        <v>0</v>
      </c>
      <c r="OA224" s="198">
        <v>0</v>
      </c>
      <c r="OB224" s="198">
        <v>0</v>
      </c>
      <c r="OC224" s="198">
        <v>0</v>
      </c>
      <c r="OD224" s="198">
        <v>0</v>
      </c>
      <c r="OE224" s="198">
        <v>0</v>
      </c>
      <c r="OF224" s="198">
        <f>SUM(Tabelle2[[#This Row],[Jan 23 B EV]:[Mar 23 B EV]])</f>
        <v>0</v>
      </c>
      <c r="OG224" s="198">
        <f>SUM(Tabelle2[[#This Row],[Apr 23 B EV]:[Jun 23 B EV]])</f>
        <v>0</v>
      </c>
      <c r="OH224" s="198">
        <f>SUM(Tabelle2[[#This Row],[Jul 23 B EV]:[Sep 23 B EV]])</f>
        <v>0</v>
      </c>
      <c r="OI224" s="198">
        <f>SUM(Tabelle2[[#This Row],[Oct 23 B EV]:[Dec 23 B EV]])</f>
        <v>0</v>
      </c>
      <c r="OJ224" s="198">
        <f>SUM(Tabelle2[[#This Row],[Jan 23 B EV]:[Dec 23 B EV]])</f>
        <v>0</v>
      </c>
      <c r="OK224" s="195"/>
      <c r="OL224" s="195"/>
      <c r="OM224" s="204"/>
      <c r="ON224" s="204"/>
      <c r="OO224" s="204"/>
      <c r="OP224" s="204"/>
      <c r="OQ224" s="195"/>
      <c r="OR224" s="195"/>
      <c r="OS224" s="195"/>
      <c r="OT224" s="195"/>
      <c r="OU224" s="195"/>
      <c r="OV224" s="195"/>
      <c r="OW224" s="195"/>
      <c r="OX224" s="198">
        <v>0</v>
      </c>
      <c r="OY224" s="198">
        <v>0</v>
      </c>
      <c r="OZ224" s="198">
        <v>0</v>
      </c>
      <c r="PA224" s="198">
        <v>0</v>
      </c>
      <c r="PB224" s="353">
        <v>0</v>
      </c>
      <c r="PC224" s="130" t="s">
        <v>57</v>
      </c>
      <c r="PD224" s="53">
        <v>0</v>
      </c>
      <c r="PE224" s="317" t="s">
        <v>159</v>
      </c>
      <c r="PF224" s="328" t="s">
        <v>190</v>
      </c>
      <c r="PG224" s="54">
        <v>0</v>
      </c>
      <c r="PH224" s="55">
        <v>205</v>
      </c>
      <c r="PI224" s="4">
        <v>1</v>
      </c>
      <c r="PJ224" s="4" t="s">
        <v>190</v>
      </c>
      <c r="PK224" s="4">
        <v>205</v>
      </c>
      <c r="PL224" s="4"/>
      <c r="PM224" s="196"/>
      <c r="PN224" s="53" t="s">
        <v>980</v>
      </c>
      <c r="PO224" s="53" t="s">
        <v>43</v>
      </c>
      <c r="PP224" s="200">
        <v>1514.6759560378769</v>
      </c>
      <c r="PQ224" s="200">
        <v>1458.5264388439821</v>
      </c>
      <c r="PR224" s="200">
        <v>1748.2400132301209</v>
      </c>
      <c r="PS224" s="200">
        <v>1793.170691875157</v>
      </c>
      <c r="PT224" s="200">
        <v>1579.9397350501818</v>
      </c>
      <c r="PU224" s="200">
        <v>1506.0252838259262</v>
      </c>
      <c r="PV224" s="200">
        <v>2178.5553362573096</v>
      </c>
      <c r="PW224" s="200">
        <v>2567.1720198155649</v>
      </c>
      <c r="PX224" s="200" t="e">
        <f>IF($PI224=1,SUMIF(#REF!,$PF224,#REF!),SUMIF(#REF!,$PJ224,#REF!))</f>
        <v>#REF!</v>
      </c>
      <c r="PY224" s="200" t="e">
        <f>IF($PI224=1,SUMIF(#REF!,$PF224,#REF!),SUMIF(#REF!,$PJ224,#REF!))</f>
        <v>#REF!</v>
      </c>
      <c r="PZ224" s="200" t="e">
        <f>IF($PI224=1,SUMIF(#REF!,$PF224,#REF!),SUMIF(#REF!,$PJ224,#REF!))</f>
        <v>#REF!</v>
      </c>
      <c r="QA224" s="200" t="e">
        <f>IF($PI224=1,SUMIF(#REF!,$PF224,#REF!),SUMIF(#REF!,$PJ224,#REF!))</f>
        <v>#REF!</v>
      </c>
      <c r="QB224" s="200" t="e">
        <f>IF($PI224=1,SUMIF(#REF!,$PF224,#REF!),SUMIF(#REF!,$PJ224,#REF!))</f>
        <v>#REF!</v>
      </c>
      <c r="QC224" s="200" t="e">
        <f>IF($PI224=1,SUMIF(#REF!,$PF224,#REF!),SUMIF(#REF!,$PJ224,#REF!))</f>
        <v>#REF!</v>
      </c>
      <c r="QD224" s="57">
        <f t="shared" si="143"/>
        <v>0</v>
      </c>
      <c r="QE224" s="57">
        <f t="shared" si="144"/>
        <v>3.896713826394091</v>
      </c>
      <c r="QF224" s="57">
        <f t="shared" si="138"/>
        <v>3.9863505302909381</v>
      </c>
      <c r="QG224" s="57">
        <f t="shared" si="145"/>
        <v>3.5609547714251124</v>
      </c>
      <c r="QH224" s="57">
        <f t="shared" si="173"/>
        <v>3.4134954412327225</v>
      </c>
      <c r="QI224" s="57">
        <f t="shared" si="174"/>
        <v>4.755192895833332</v>
      </c>
      <c r="QJ224" s="57">
        <f>IF(Tabelle2[[#This Row],[Index and Premium Usage]]=1,($AW224*(1+$AZ224))*(PW224*(1+$PG224)+$PH224)/1000,($AW224*(1+$AZ224))*(PW224*(1+$PG224)+$PK224)/1000)</f>
        <v>5.5304831795320517</v>
      </c>
      <c r="QK224" s="57" t="e">
        <f>IF($PI224=1,($AW224*(1+$AY224))*(PX224*(1+$PG224)+$PH224)/1000,($AW224*(1+$AZ224))*(PX224*(1+$PG224)+$PK224+Tabelle2[[#This Row],[Premium VW 2023]])/1000)</f>
        <v>#REF!</v>
      </c>
      <c r="QL224" s="57" t="e">
        <f t="shared" si="133"/>
        <v>#REF!</v>
      </c>
      <c r="QM224" s="57" t="e">
        <f t="shared" si="134"/>
        <v>#REF!</v>
      </c>
      <c r="QN224" s="57" t="e">
        <f t="shared" si="135"/>
        <v>#REF!</v>
      </c>
      <c r="QO224" s="57" t="e">
        <f t="shared" si="136"/>
        <v>#REF!</v>
      </c>
      <c r="QP224" s="57" t="e">
        <f t="shared" si="137"/>
        <v>#REF!</v>
      </c>
    </row>
    <row r="225" spans="1:458" ht="15" customHeight="1">
      <c r="A225" s="94" t="s">
        <v>930</v>
      </c>
      <c r="B225" s="94" t="s">
        <v>87</v>
      </c>
      <c r="C225" s="94" t="s">
        <v>1553</v>
      </c>
      <c r="D225" s="94" t="s">
        <v>108</v>
      </c>
      <c r="E225" s="173" t="s">
        <v>304</v>
      </c>
      <c r="F225" s="94" t="s">
        <v>304</v>
      </c>
      <c r="G225" s="94" t="s">
        <v>304</v>
      </c>
      <c r="H225" s="2" t="s">
        <v>1557</v>
      </c>
      <c r="I225" s="188" t="s">
        <v>249</v>
      </c>
      <c r="J225" s="94" t="s">
        <v>33</v>
      </c>
      <c r="K225" s="94" t="s">
        <v>245</v>
      </c>
      <c r="L225" s="94" t="s">
        <v>234</v>
      </c>
      <c r="M225" s="2" t="s">
        <v>691</v>
      </c>
      <c r="N225" s="2" t="s">
        <v>319</v>
      </c>
      <c r="O225" s="1"/>
      <c r="P225" s="3" t="s">
        <v>79</v>
      </c>
      <c r="Q225" s="2" t="s">
        <v>90</v>
      </c>
      <c r="R225" s="94"/>
      <c r="S225" s="94"/>
      <c r="T225" s="94" t="s">
        <v>1282</v>
      </c>
      <c r="U225" s="94" t="s">
        <v>38</v>
      </c>
      <c r="V225" s="94"/>
      <c r="W225" s="94"/>
      <c r="X225" s="94"/>
      <c r="Y225" s="2" t="s">
        <v>257</v>
      </c>
      <c r="Z225" s="2" t="s">
        <v>261</v>
      </c>
      <c r="AA225" s="2" t="s">
        <v>689</v>
      </c>
      <c r="AB225" s="2" t="s">
        <v>1229</v>
      </c>
      <c r="AC225" s="2" t="s">
        <v>1110</v>
      </c>
      <c r="AD225" s="94"/>
      <c r="AE225" s="94"/>
      <c r="AF225" s="94" t="s">
        <v>122</v>
      </c>
      <c r="AG225" s="2" t="s">
        <v>448</v>
      </c>
      <c r="AH225" s="2" t="s">
        <v>106</v>
      </c>
      <c r="AI225" s="2" t="s">
        <v>109</v>
      </c>
      <c r="AJ225" s="2" t="s">
        <v>120</v>
      </c>
      <c r="AK225" s="20"/>
      <c r="AL225" s="24"/>
      <c r="AM225" s="24"/>
      <c r="AN225" s="24"/>
      <c r="AO225" s="24"/>
      <c r="AP225" s="13">
        <v>1</v>
      </c>
      <c r="AQ225" s="42"/>
      <c r="AR225" s="37">
        <v>3.88</v>
      </c>
      <c r="AS225" s="73">
        <v>3.88</v>
      </c>
      <c r="AT225" s="73">
        <v>3.88</v>
      </c>
      <c r="AU225" s="33">
        <v>3.88</v>
      </c>
      <c r="AV225" s="33">
        <v>3.88</v>
      </c>
      <c r="AW225" s="33">
        <v>3.88</v>
      </c>
      <c r="AX225" s="193"/>
      <c r="AY225" s="61">
        <v>0.05</v>
      </c>
      <c r="AZ225" s="61">
        <v>0.05</v>
      </c>
      <c r="BA225" s="97">
        <v>84</v>
      </c>
      <c r="BB225" s="97">
        <v>266</v>
      </c>
      <c r="BC225" s="97">
        <v>498</v>
      </c>
      <c r="BD225" s="97">
        <v>668</v>
      </c>
      <c r="BE225" s="133">
        <v>104</v>
      </c>
      <c r="BF225" s="133">
        <v>159</v>
      </c>
      <c r="BG225" s="133">
        <v>0</v>
      </c>
      <c r="BH225" s="133">
        <v>10</v>
      </c>
      <c r="BI225" s="133">
        <v>90</v>
      </c>
      <c r="BJ225" s="133">
        <v>40</v>
      </c>
      <c r="BK225" s="133">
        <v>50</v>
      </c>
      <c r="BL225" s="133">
        <v>10</v>
      </c>
      <c r="BM225" s="96">
        <v>20</v>
      </c>
      <c r="BN225" s="96">
        <v>20</v>
      </c>
      <c r="BO225" s="96">
        <v>60</v>
      </c>
      <c r="BP225" s="96">
        <v>20</v>
      </c>
      <c r="BQ225" s="96">
        <v>60</v>
      </c>
      <c r="BR225" s="96">
        <v>30</v>
      </c>
      <c r="BS225" s="96">
        <v>10</v>
      </c>
      <c r="BT225" s="96">
        <v>30</v>
      </c>
      <c r="BU225" s="96">
        <v>90</v>
      </c>
      <c r="BV225" s="96">
        <v>30</v>
      </c>
      <c r="BW225" s="96">
        <v>40</v>
      </c>
      <c r="BX225" s="96">
        <v>60</v>
      </c>
      <c r="BY225" s="96">
        <v>50</v>
      </c>
      <c r="BZ225" s="96">
        <v>20</v>
      </c>
      <c r="CA225" s="96">
        <v>20</v>
      </c>
      <c r="CB225" s="96">
        <v>20</v>
      </c>
      <c r="CC225" s="96">
        <v>20</v>
      </c>
      <c r="CD225" s="96">
        <v>20</v>
      </c>
      <c r="CE225" s="96">
        <v>20</v>
      </c>
      <c r="CF225" s="96">
        <v>20</v>
      </c>
      <c r="CG225" s="96">
        <v>20</v>
      </c>
      <c r="CH225" s="96">
        <v>20</v>
      </c>
      <c r="CI225" s="96">
        <v>20</v>
      </c>
      <c r="CJ225" s="96">
        <v>20</v>
      </c>
      <c r="CK225" s="95">
        <f>SUM(Tabelle2[[#This Row],[Jan 22 CF]:[Mar 22 CF]])</f>
        <v>848</v>
      </c>
      <c r="CL225" s="95">
        <f>SUM(Tabelle2[[#This Row],[Apr 22 CF]:[Jun 22 CF]])</f>
        <v>931</v>
      </c>
      <c r="CM225" s="95">
        <f>SUM(Tabelle2[[#This Row],[Jul 22 CF]:[Sep 22 CF]])</f>
        <v>100</v>
      </c>
      <c r="CN225" s="95">
        <f>SUM(Tabelle2[[#This Row],[Oct 22 CF]:[Dec 22 CF]])</f>
        <v>100</v>
      </c>
      <c r="CO225" s="95">
        <f>SUM(Tabelle2[[#This Row],[Jan 23 CF]:[Mar 23 CF]])</f>
        <v>100</v>
      </c>
      <c r="CP225" s="95">
        <f>SUM(Tabelle2[[#This Row],[Apr 23 CF]:[Jun 23 CF]])</f>
        <v>110</v>
      </c>
      <c r="CQ225" s="95">
        <f>SUM(Tabelle2[[#This Row],[Jul 23 CF]:[Sep 23 CF]])</f>
        <v>130</v>
      </c>
      <c r="CR225" s="95">
        <f>SUM(Tabelle2[[#This Row],[Oct 23 CF]:[Dec 23 CF]])</f>
        <v>130</v>
      </c>
      <c r="CS225" s="95">
        <f>SUM(Tabelle2[[#This Row],[Jan 24 CF]:[Mar 24 CF]])</f>
        <v>90</v>
      </c>
      <c r="CT225" s="95">
        <f>SUM(Tabelle2[[#This Row],[Apr 24 CF]:[Jun 24 CF]])</f>
        <v>60</v>
      </c>
      <c r="CU225" s="95">
        <f>SUM(Tabelle2[[#This Row],[Jul 24 CF]:[Sep 24 CF]])</f>
        <v>60</v>
      </c>
      <c r="CV225" s="95">
        <f>SUM(Tabelle2[[#This Row],[Oct 24 CF]:[Dec 24 CF]])</f>
        <v>60</v>
      </c>
      <c r="CW225" s="98">
        <v>55410</v>
      </c>
      <c r="CX225" s="275">
        <v>28626</v>
      </c>
      <c r="CY225" s="98">
        <v>26718</v>
      </c>
      <c r="CZ225" s="52">
        <v>8123</v>
      </c>
      <c r="DA225" s="52">
        <f>SUM(Tabelle2[[#This Row],[Jan 22 CF]:[Dec 22 CF]])</f>
        <v>1979</v>
      </c>
      <c r="DB225" s="98">
        <f>SUM(Tabelle2[[#This Row],[Jan 23 CF]:[Dec 23 CF]])</f>
        <v>470</v>
      </c>
      <c r="DC225" s="98">
        <f>SUM(Tabelle2[[#This Row],[Jan 24 CF]:[Dec 24 CF]])</f>
        <v>270</v>
      </c>
      <c r="DD225" s="98">
        <v>0</v>
      </c>
      <c r="DE225" s="98">
        <v>0</v>
      </c>
      <c r="DF225" s="98">
        <v>0</v>
      </c>
      <c r="DG225" s="98">
        <v>0</v>
      </c>
      <c r="DH225" s="98">
        <v>0</v>
      </c>
      <c r="DI225" s="98">
        <v>0</v>
      </c>
      <c r="DJ225" s="98">
        <v>0</v>
      </c>
      <c r="DK225" s="98">
        <v>0</v>
      </c>
      <c r="DL225" s="98">
        <v>0</v>
      </c>
      <c r="DM225" s="98">
        <v>0</v>
      </c>
      <c r="DN225" s="98"/>
      <c r="DO225" s="98"/>
      <c r="DP225" s="226">
        <v>0.95</v>
      </c>
      <c r="DQ225" s="226">
        <v>0.92500000000000004</v>
      </c>
      <c r="DR225" s="226">
        <v>0.8</v>
      </c>
      <c r="DS225" s="226">
        <v>0.85</v>
      </c>
      <c r="DT225" s="226">
        <v>0.9</v>
      </c>
      <c r="DU225" s="226">
        <v>0.9</v>
      </c>
      <c r="DV225" s="226">
        <v>0.9</v>
      </c>
      <c r="DW225" s="226">
        <v>0.9</v>
      </c>
      <c r="DX225" s="226">
        <v>0.9</v>
      </c>
      <c r="DY225" s="226">
        <v>0.9</v>
      </c>
      <c r="DZ225" s="226">
        <v>0.9</v>
      </c>
      <c r="EA225" s="226">
        <v>0.88</v>
      </c>
      <c r="EB225" s="226">
        <v>0.9</v>
      </c>
      <c r="EC225" s="226">
        <v>0.93</v>
      </c>
      <c r="ED225" s="226">
        <v>0.93</v>
      </c>
      <c r="EE225" s="226">
        <v>0.9</v>
      </c>
      <c r="EF225" s="316">
        <v>0.9</v>
      </c>
      <c r="EG225" s="316">
        <v>0.9</v>
      </c>
      <c r="EH225" s="316">
        <v>0</v>
      </c>
      <c r="EI225" s="226">
        <v>0.95</v>
      </c>
      <c r="EJ225" s="226">
        <v>0.95</v>
      </c>
      <c r="EK225" s="226">
        <v>0.95</v>
      </c>
      <c r="EL225" s="226">
        <v>0.97499999999999998</v>
      </c>
      <c r="EM225" s="226">
        <v>0.95</v>
      </c>
      <c r="EN225" s="226">
        <v>0.9</v>
      </c>
      <c r="EO225" s="226">
        <v>0.9</v>
      </c>
      <c r="EP225" s="226">
        <v>0.9</v>
      </c>
      <c r="EQ225" s="226">
        <v>0.9</v>
      </c>
      <c r="ER225" s="226">
        <v>0.9</v>
      </c>
      <c r="ES225" s="226">
        <v>0.9</v>
      </c>
      <c r="ET225" s="226">
        <v>0.9</v>
      </c>
      <c r="EU225" s="226">
        <v>0.9</v>
      </c>
      <c r="EV225" s="226">
        <v>0.9</v>
      </c>
      <c r="EW225" s="226">
        <v>0.9</v>
      </c>
      <c r="EX225" s="226">
        <v>0.9</v>
      </c>
      <c r="EY225" s="226">
        <v>0.9</v>
      </c>
      <c r="EZ225" s="316">
        <v>0</v>
      </c>
      <c r="FA225" s="226">
        <v>0.9</v>
      </c>
      <c r="FB225" s="226">
        <v>0.9</v>
      </c>
      <c r="FC225" s="226">
        <v>0.9</v>
      </c>
      <c r="FD225" s="226">
        <v>0.9</v>
      </c>
      <c r="FE225" s="226">
        <v>0.9</v>
      </c>
      <c r="FF225" s="226">
        <v>0</v>
      </c>
      <c r="FG225" s="226">
        <v>0</v>
      </c>
      <c r="FH225" s="226">
        <v>0</v>
      </c>
      <c r="FI225" s="226">
        <v>0</v>
      </c>
      <c r="FJ225" s="226">
        <v>0</v>
      </c>
      <c r="FK225" s="226">
        <v>0</v>
      </c>
      <c r="FL225" s="226">
        <v>0</v>
      </c>
      <c r="FM225" s="195">
        <f t="shared" si="158"/>
        <v>84</v>
      </c>
      <c r="FN225" s="195">
        <f t="shared" si="159"/>
        <v>266</v>
      </c>
      <c r="FO225" s="195">
        <f t="shared" si="160"/>
        <v>498</v>
      </c>
      <c r="FP225" s="195">
        <f t="shared" si="161"/>
        <v>668</v>
      </c>
      <c r="FQ225" s="195">
        <f t="shared" si="162"/>
        <v>104</v>
      </c>
      <c r="FR225" s="195">
        <f t="shared" si="163"/>
        <v>159</v>
      </c>
      <c r="FS225" s="195">
        <f t="shared" si="164"/>
        <v>0</v>
      </c>
      <c r="FT225" s="95">
        <f t="shared" si="165"/>
        <v>10</v>
      </c>
      <c r="FU225" s="95">
        <f t="shared" si="166"/>
        <v>90</v>
      </c>
      <c r="FV225" s="95">
        <f t="shared" si="167"/>
        <v>40</v>
      </c>
      <c r="FW225" s="95">
        <f t="shared" si="168"/>
        <v>50</v>
      </c>
      <c r="FX225" s="95">
        <f t="shared" si="169"/>
        <v>10</v>
      </c>
      <c r="FY225" s="95">
        <f t="shared" si="170"/>
        <v>20</v>
      </c>
      <c r="FZ225" s="95">
        <f t="shared" si="171"/>
        <v>20</v>
      </c>
      <c r="GA225" s="95">
        <f t="shared" si="151"/>
        <v>60</v>
      </c>
      <c r="GB225" s="95">
        <f t="shared" si="152"/>
        <v>20</v>
      </c>
      <c r="GC225" s="95">
        <f t="shared" si="153"/>
        <v>60</v>
      </c>
      <c r="GD225" s="95">
        <f t="shared" si="154"/>
        <v>30</v>
      </c>
      <c r="GE225" s="95">
        <f t="shared" si="155"/>
        <v>10</v>
      </c>
      <c r="GF225" s="95">
        <f t="shared" si="156"/>
        <v>30</v>
      </c>
      <c r="GG225" s="95">
        <f t="shared" si="157"/>
        <v>90</v>
      </c>
      <c r="GH225" s="95">
        <f t="shared" si="172"/>
        <v>30</v>
      </c>
      <c r="GI225" s="95">
        <f>BW225*Tabelle2[[#This Row],[Nov 2023 AF]]</f>
        <v>39</v>
      </c>
      <c r="GJ225" s="95">
        <f>BX225*Tabelle2[[#This Row],[Dec 2023 AF]]</f>
        <v>57</v>
      </c>
      <c r="GK225" s="95">
        <f>BY225*Tabelle2[[#This Row],[Jan 2024 AF]]</f>
        <v>45</v>
      </c>
      <c r="GL225" s="95">
        <f>BZ225*Tabelle2[[#This Row],[Feb 2024 AF]]</f>
        <v>18</v>
      </c>
      <c r="GM225" s="95">
        <f>CA225*Tabelle2[[#This Row],[Mar 2024 AF]]</f>
        <v>18</v>
      </c>
      <c r="GN225" s="95">
        <f>CB225*Tabelle2[[#This Row],[Apr 2024 AF]]</f>
        <v>18</v>
      </c>
      <c r="GO225" s="95">
        <f>CC225*Tabelle2[[#This Row],[May 2024 AF]]</f>
        <v>18</v>
      </c>
      <c r="GP225" s="95">
        <f>CD225*Tabelle2[[#This Row],[Jun 2024 AF]]</f>
        <v>18</v>
      </c>
      <c r="GQ225" s="95">
        <f>CE225*Tabelle2[[#This Row],[Jul 2024 AF]]</f>
        <v>18</v>
      </c>
      <c r="GR225" s="95">
        <f>CF225*Tabelle2[[#This Row],[Aug 2024 AF]]</f>
        <v>18</v>
      </c>
      <c r="GS225" s="95">
        <f>CG225*Tabelle2[[#This Row],[Sep 2024 AF]]</f>
        <v>18</v>
      </c>
      <c r="GT225" s="95">
        <f>CH225*Tabelle2[[#This Row],[Oct 2024 AF]]</f>
        <v>18</v>
      </c>
      <c r="GU225" s="95">
        <f>CI225*Tabelle2[[#This Row],[Nov 2024 AF]]</f>
        <v>18</v>
      </c>
      <c r="GV225" s="95">
        <f>CJ225*Tabelle2[[#This Row],[Dec 2024 AF]]</f>
        <v>18</v>
      </c>
      <c r="GW225" s="95">
        <f>SUM(Tabelle2[[#This Row],[Jan 22 NF]:[Mar 22 NF]])</f>
        <v>848</v>
      </c>
      <c r="GX225" s="95">
        <f>SUM(Tabelle2[[#This Row],[Apr 22 NF]:[Jun 22 NF]])</f>
        <v>931</v>
      </c>
      <c r="GY225" s="95">
        <f>SUM(Tabelle2[[#This Row],[Jul 22 NF]:[Sep 22 NF]])</f>
        <v>100</v>
      </c>
      <c r="GZ225" s="95">
        <f>SUM(Tabelle2[[#This Row],[Oct 22 NF]:[Dec 22 NF]])</f>
        <v>100</v>
      </c>
      <c r="HA225" s="98">
        <f>SUM(Tabelle2[[#This Row],[Jan 23 NF]:[Mar 23 NF]])</f>
        <v>100</v>
      </c>
      <c r="HB225" s="98">
        <f>SUM(Tabelle2[[#This Row],[Apr 23 NF]:[Jun 23 NF]])</f>
        <v>110</v>
      </c>
      <c r="HC225" s="98">
        <f>SUM(Tabelle2[[#This Row],[Jul 23 NF]:[Sep 23 NF]])</f>
        <v>130</v>
      </c>
      <c r="HD225" s="98">
        <f>SUM(Tabelle2[[#This Row],[Oct 23 NF]:[Dec 23 NF]])</f>
        <v>126</v>
      </c>
      <c r="HE225" s="95">
        <f>SUM(Tabelle2[[#This Row],[Jan 24 NF]:[Mar 24 NF]])</f>
        <v>81</v>
      </c>
      <c r="HF225" s="98">
        <f>SUM(Tabelle2[[#This Row],[Apr 24 NF]:[Jun 24 NF]])</f>
        <v>54</v>
      </c>
      <c r="HG225" s="98">
        <f>SUM(Tabelle2[[#This Row],[Jul 24 NF]:[Sep 24 NF]])</f>
        <v>54</v>
      </c>
      <c r="HH225" s="98">
        <f>SUM(Tabelle2[[#This Row],[Oct 24 NF]:[Dec 24 NF]])</f>
        <v>54</v>
      </c>
      <c r="HI225" s="75">
        <v>0</v>
      </c>
      <c r="HJ225" s="75">
        <v>0</v>
      </c>
      <c r="HK225" s="75">
        <v>0</v>
      </c>
      <c r="HL225" s="75">
        <v>0</v>
      </c>
      <c r="HM225" s="75">
        <v>0</v>
      </c>
      <c r="HN225" s="75">
        <v>0</v>
      </c>
      <c r="HO225" s="75">
        <v>0</v>
      </c>
      <c r="HP225" s="75">
        <v>0</v>
      </c>
      <c r="HQ225" s="75">
        <v>0</v>
      </c>
      <c r="HR225" s="75">
        <v>0</v>
      </c>
      <c r="HS225" s="75">
        <v>0</v>
      </c>
      <c r="HT225" s="75">
        <v>34085</v>
      </c>
      <c r="HU225" s="75">
        <v>137445</v>
      </c>
      <c r="HV225" s="98">
        <v>55410</v>
      </c>
      <c r="HW225" s="98">
        <v>28626</v>
      </c>
      <c r="HX225" s="98">
        <v>26718</v>
      </c>
      <c r="HY225" s="98">
        <v>8123</v>
      </c>
      <c r="HZ225" s="98">
        <f>SUM(Tabelle2[[#This Row],[Jan 22 NF]:[Dec 22 NF]])</f>
        <v>1979</v>
      </c>
      <c r="IA225" s="98">
        <f>SUM(Tabelle2[[#This Row],[Jan 23 NF]:[Dec 23 NF]])</f>
        <v>466</v>
      </c>
      <c r="IB225" s="98">
        <f>SUM(Tabelle2[[#This Row],[Jan 24 NF]:[Dec 24 NF]])</f>
        <v>243</v>
      </c>
      <c r="IC225" s="98">
        <f>IFERROR(Tabelle2[[#This Row],[2025 CF]]*Tabelle2[[#This Row],[2025 AF]],0)</f>
        <v>0</v>
      </c>
      <c r="ID225" s="98">
        <f>IFERROR(Tabelle2[[#This Row],[2026 CF]]*Tabelle2[[#This Row],[2026 AF]],0)</f>
        <v>0</v>
      </c>
      <c r="IE225" s="98">
        <f>IFERROR(Tabelle2[[#This Row],[2027 CF]]*Tabelle2[[#This Row],[2027 AF]],0)</f>
        <v>0</v>
      </c>
      <c r="IF225" s="98">
        <f>IFERROR(Tabelle2[[#This Row],[2028 CF]]*Tabelle2[[#This Row],[2028 AF]],0)</f>
        <v>0</v>
      </c>
      <c r="IG225" s="98">
        <f>IFERROR(Tabelle2[[#This Row],[2029 CF]]*Tabelle2[[#This Row],[2029 AF]],0)</f>
        <v>0</v>
      </c>
      <c r="IH225" s="98">
        <f>IFERROR(Tabelle2[[#This Row],[2030 CF]]*Tabelle2[[#This Row],[2030 AF]],0)</f>
        <v>0</v>
      </c>
      <c r="II225" s="98">
        <f>IFERROR(Tabelle2[[#This Row],[2031 CF]]*Tabelle2[[#This Row],[2031 AF]],0)</f>
        <v>0</v>
      </c>
      <c r="IJ225" s="98">
        <f>IFERROR(Tabelle2[[#This Row],[2032 CF]]*Tabelle2[[#This Row],[2032 AF]],0)</f>
        <v>0</v>
      </c>
      <c r="IK225" s="98">
        <f>IFERROR(Tabelle2[[#This Row],[2033 CF]]*Tabelle2[[#This Row],[2033 AF]],0)</f>
        <v>0</v>
      </c>
      <c r="IL225" s="98">
        <f>IFERROR(Tabelle2[[#This Row],[2034 CF]]*Tabelle2[[#This Row],[2034 AF]],0)</f>
        <v>0</v>
      </c>
      <c r="IM225" s="98">
        <f>IFERROR(Tabelle2[[#This Row],[2035 CF]]*Tabelle2[[#This Row],[2035 AF]],0)</f>
        <v>0</v>
      </c>
      <c r="IN225" s="51">
        <v>1356.5040000000001</v>
      </c>
      <c r="IO225" s="51">
        <v>490.81920000000002</v>
      </c>
      <c r="IP225" s="51">
        <v>212.97599999999997</v>
      </c>
      <c r="IQ225" s="51">
        <v>147.05074738172334</v>
      </c>
      <c r="IR225" s="51">
        <v>78.3</v>
      </c>
      <c r="IS225" s="51">
        <v>156.6</v>
      </c>
      <c r="IT225" s="51">
        <v>82.65</v>
      </c>
      <c r="IU225" s="51">
        <v>0</v>
      </c>
      <c r="IV225" s="51">
        <v>78.3</v>
      </c>
      <c r="IW225" s="51">
        <v>78.3</v>
      </c>
      <c r="IX225" s="51">
        <v>78.3</v>
      </c>
      <c r="IY225" s="51">
        <v>87</v>
      </c>
      <c r="IZ225" s="199">
        <v>2060.2992000000004</v>
      </c>
      <c r="JA225" s="199">
        <v>381.95074738172332</v>
      </c>
      <c r="JB225" s="199">
        <v>160.94999999999999</v>
      </c>
      <c r="JC225" s="199">
        <v>243.6</v>
      </c>
      <c r="JD225" s="199">
        <v>2846.7999473817235</v>
      </c>
      <c r="JE225" s="196">
        <v>0</v>
      </c>
      <c r="JF225" s="196">
        <v>0</v>
      </c>
      <c r="JG225" s="196">
        <v>0</v>
      </c>
      <c r="JH225" s="196">
        <v>0</v>
      </c>
      <c r="JI225" s="196">
        <v>0</v>
      </c>
      <c r="JJ225" s="196">
        <v>0</v>
      </c>
      <c r="JK225" s="196">
        <v>0</v>
      </c>
      <c r="JL225" s="196">
        <v>0</v>
      </c>
      <c r="JM225" s="196">
        <v>0</v>
      </c>
      <c r="JN225" s="196">
        <v>0</v>
      </c>
      <c r="JO225" s="196">
        <v>0</v>
      </c>
      <c r="JP225" s="196">
        <v>0</v>
      </c>
      <c r="JQ225" s="196">
        <f>SUM(Tabelle2[[#This Row],[Jan-23B]:[Mar-23B]])</f>
        <v>0</v>
      </c>
      <c r="JR225" s="196">
        <f>SUM(Tabelle2[[#This Row],[Apr-23B]:[Jun-23B]])</f>
        <v>0</v>
      </c>
      <c r="JS225" s="196">
        <f>SUM(Tabelle2[[#This Row],[Jul-23B]:[Sep-23B]])</f>
        <v>0</v>
      </c>
      <c r="JT225" s="196">
        <f>SUM(Tabelle2[[#This Row],[Oct-23B]:[Dec-23B]])</f>
        <v>0</v>
      </c>
      <c r="JU225" s="196">
        <f>SUM(Tabelle2[[#This Row],[1Q23 B1]:[4Q23 B]])</f>
        <v>0</v>
      </c>
      <c r="JV225" s="196">
        <v>0</v>
      </c>
      <c r="JW225" s="196">
        <v>0</v>
      </c>
      <c r="JX225" s="196">
        <v>0</v>
      </c>
      <c r="JY225" s="196">
        <v>0</v>
      </c>
      <c r="JZ225" s="196">
        <v>0</v>
      </c>
      <c r="KA225" s="196">
        <v>0</v>
      </c>
      <c r="KB225" s="196">
        <v>0</v>
      </c>
      <c r="KC225" s="196">
        <v>0</v>
      </c>
      <c r="KD225" s="196">
        <v>0</v>
      </c>
      <c r="KE225" s="196">
        <v>0</v>
      </c>
      <c r="KF225" s="196" t="str">
        <f>IF(SUM(Tabelle2[[#This Row],[2018 NF]:[2028 NF]],Tabelle2[[#This Row],[2023 B]])&gt;0,"yes","no")</f>
        <v>yes</v>
      </c>
      <c r="KG225" s="196" t="str">
        <f>IFERROR(INDEX(Tabelle2[[#Headers],[2005 NF]:[2034 NF]],MATCH(TRUE,INDEX(Tabelle2[[#This Row],[2005 NF]:[2034 NF]]&gt;1000,),0)),0)</f>
        <v>2016 NF</v>
      </c>
      <c r="KH225" s="196" t="str">
        <f>IFERROR(LOOKUP(2,1/(Tabelle2[[#This Row],[2005 NF]:[2035 NF]]&gt;1000),Tabelle2[[#Headers],[2005 NF]:[2035 NF]]),0)</f>
        <v>2022 NF</v>
      </c>
      <c r="KI225" s="196">
        <f>SUM(Tabelle2[[#This Row],[Jan 23 NF]:[Mar 23 NF]])</f>
        <v>100</v>
      </c>
      <c r="KJ225" s="196">
        <f>SUM(Tabelle2[[#This Row],[Jan-23B]:[Mar-23B]])</f>
        <v>0</v>
      </c>
      <c r="KK225" s="52">
        <v>23.951024272000002</v>
      </c>
      <c r="KL225" s="52">
        <v>75.844910194666667</v>
      </c>
      <c r="KM225" s="52">
        <v>141.995358184</v>
      </c>
      <c r="KN225" s="52">
        <v>190.46766921066668</v>
      </c>
      <c r="KO225" s="52">
        <v>29.653649098666669</v>
      </c>
      <c r="KP225" s="52">
        <v>45.335867372000003</v>
      </c>
      <c r="KQ225" s="52">
        <v>0</v>
      </c>
      <c r="KR225" s="52">
        <v>2.8513124133333334</v>
      </c>
      <c r="KS225" s="52">
        <v>25.661811719999999</v>
      </c>
      <c r="KT225" s="52">
        <v>11.405249653333334</v>
      </c>
      <c r="KU225" s="52">
        <v>14.256562066666667</v>
      </c>
      <c r="KV225" s="52">
        <v>2.8513124133333334</v>
      </c>
      <c r="KW225" s="52">
        <v>5.7026248266666668</v>
      </c>
      <c r="KX225" s="52">
        <v>5.7026248266666668</v>
      </c>
      <c r="KY225" s="52">
        <v>17.10787448</v>
      </c>
      <c r="KZ225" s="52">
        <v>5.7026248266666668</v>
      </c>
      <c r="LA225" s="52" t="e">
        <f>$AV225*2.204623/#REF!*$AP225*Tabelle2[[#This Row],[May 23 NF]]</f>
        <v>#REF!</v>
      </c>
      <c r="LB225" s="52" t="e">
        <f>$AV225*2.204623/#REF!*$AP225*Tabelle2[[#This Row],[Jun 23 NF]]</f>
        <v>#REF!</v>
      </c>
      <c r="LC225" s="52" t="e">
        <f>$AV225*2.204623/#REF!*$AP225*Tabelle2[[#This Row],[Jul 23 NF]]</f>
        <v>#REF!</v>
      </c>
      <c r="LD225" s="52" t="e">
        <f>$AV225*2.204623/#REF!*$AP225*Tabelle2[[#This Row],[Aug 23 NF]]</f>
        <v>#REF!</v>
      </c>
      <c r="LE225" s="52" t="e">
        <f>$AV225*2.204623/#REF!*$AP225*Tabelle2[[#This Row],[Sep 23 NF]]</f>
        <v>#REF!</v>
      </c>
      <c r="LF225" s="52" t="e">
        <f>$AV225*2.204623/#REF!*$AP225*Tabelle2[[#This Row],[Oct 23 NF]]</f>
        <v>#REF!</v>
      </c>
      <c r="LG225" s="52" t="e">
        <f>$AV225*2.204623/#REF!*$AP225*Tabelle2[[#This Row],[Nov 23 NF]]</f>
        <v>#REF!</v>
      </c>
      <c r="LH225" s="52" t="e">
        <f>$AV225*2.204623/#REF!*$AP225*Tabelle2[[#This Row],[Dec 23 NF]]</f>
        <v>#REF!</v>
      </c>
      <c r="LI225" s="52" t="e">
        <f>$AV225*2.204623/#REF!*$AP225*Tabelle2[[#This Row],[Jan 24 NF]]</f>
        <v>#REF!</v>
      </c>
      <c r="LJ225" s="52" t="e">
        <f>$AV225*2.204623/#REF!*$AP225*Tabelle2[[#This Row],[Feb 24 NF]]</f>
        <v>#REF!</v>
      </c>
      <c r="LK225" s="52" t="e">
        <f>$AV225*2.204623/#REF!*$AP225*Tabelle2[[#This Row],[Mar 24 NF]]</f>
        <v>#REF!</v>
      </c>
      <c r="LL225" s="52" t="e">
        <f>$AV225*2.204623/#REF!*$AP225*Tabelle2[[#This Row],[Apr 24 NF]]</f>
        <v>#REF!</v>
      </c>
      <c r="LM225" s="52" t="e">
        <f>$AV225*2.204623/#REF!*$AP225*Tabelle2[[#This Row],[May 24 NF]]</f>
        <v>#REF!</v>
      </c>
      <c r="LN225" s="52" t="e">
        <f>$AV225*2.204623/#REF!*$AP225*Tabelle2[[#This Row],[Jun 24 NF]]</f>
        <v>#REF!</v>
      </c>
      <c r="LO225" s="52" t="e">
        <f>$AV225*2.204623/#REF!*$AP225*Tabelle2[[#This Row],[Jul 24 NF]]</f>
        <v>#REF!</v>
      </c>
      <c r="LP225" s="52" t="e">
        <f>$AV225*2.204623/#REF!*$AP225*Tabelle2[[#This Row],[Aug 24 NF]]</f>
        <v>#REF!</v>
      </c>
      <c r="LQ225" s="52" t="e">
        <f>$AV225*2.204623/#REF!*$AP225*Tabelle2[[#This Row],[Sep 24 NF]]</f>
        <v>#REF!</v>
      </c>
      <c r="LR225" s="52" t="e">
        <f>$AV225*2.204623/#REF!*$AP225*Tabelle2[[#This Row],[Oct 24 NF]]</f>
        <v>#REF!</v>
      </c>
      <c r="LS225" s="52" t="e">
        <f>$AV225*2.204623/#REF!*$AP225*Tabelle2[[#This Row],[Nov 24 NF]]</f>
        <v>#REF!</v>
      </c>
      <c r="LT225" s="52" t="e">
        <f>$AV225*2.204623/#REF!*$AP225*Tabelle2[[#This Row],[Dec 24 NF]]</f>
        <v>#REF!</v>
      </c>
      <c r="LU225" s="198">
        <f>SUM(Tabelle2[[#This Row],[Jan 22 EV]:[Mar 22 EV]])</f>
        <v>241.79129265066666</v>
      </c>
      <c r="LV225" s="198">
        <f>SUM(Tabelle2[[#This Row],[Apr 22 EV]:[Jun 22 EV]])</f>
        <v>265.45718568133339</v>
      </c>
      <c r="LW225" s="198">
        <f>SUM(Tabelle2[[#This Row],[Jul 22 EV]:[Sep 22 EV]])</f>
        <v>28.513124133333331</v>
      </c>
      <c r="LX225" s="198">
        <f>SUM(Tabelle2[[#This Row],[Oct 22 EV]:[Dec 22 EV]])</f>
        <v>28.513124133333335</v>
      </c>
      <c r="LY225" s="198">
        <f>SUM(Tabelle2[[#This Row],[Jan 23 EV]:[Mar 23 EV]])</f>
        <v>28.513124133333335</v>
      </c>
      <c r="LZ225" s="198" t="e">
        <f>SUM(Tabelle2[[#This Row],[Apr 23 EV]:[Jun 23 EV]])</f>
        <v>#REF!</v>
      </c>
      <c r="MA225" s="198" t="e">
        <f>SUM(Tabelle2[[#This Row],[Jul 23 EV]:[Sep 23 EV]])</f>
        <v>#REF!</v>
      </c>
      <c r="MB225" s="198" t="e">
        <f>SUM(Tabelle2[[#This Row],[Oct 23 EV]:[Dec 23 EV]])</f>
        <v>#REF!</v>
      </c>
      <c r="MC225" s="198" t="e">
        <f>SUM(Tabelle2[[#This Row],[Jan 24 EV]:[Mar 24 EV]])</f>
        <v>#REF!</v>
      </c>
      <c r="MD225" s="198" t="e">
        <f>SUM(Tabelle2[[#This Row],[Apr 24 EV]:[Jun 24 EV]])</f>
        <v>#REF!</v>
      </c>
      <c r="ME225" s="198" t="e">
        <f>SUM(Tabelle2[[#This Row],[Jul 24 EV]:[Sep 24 EV]])</f>
        <v>#REF!</v>
      </c>
      <c r="MF225" s="198" t="e">
        <f>SUM(Tabelle2[[#This Row],[Oct 24 EV]:[Dec 24 EV]])</f>
        <v>#REF!</v>
      </c>
      <c r="MG225" s="74">
        <v>0</v>
      </c>
      <c r="MH225" s="74">
        <v>0</v>
      </c>
      <c r="MI225" s="74">
        <v>0</v>
      </c>
      <c r="MJ225" s="74">
        <v>0</v>
      </c>
      <c r="MK225" s="74">
        <v>0</v>
      </c>
      <c r="ML225" s="74">
        <v>0</v>
      </c>
      <c r="MM225" s="74">
        <v>0</v>
      </c>
      <c r="MN225" s="74">
        <v>0</v>
      </c>
      <c r="MO225" s="75">
        <v>0</v>
      </c>
      <c r="MP225" s="98">
        <v>9718.6983608466671</v>
      </c>
      <c r="MQ225" s="98" t="e">
        <f>$AS225*2.204623/#REF!*$AP225*HU225</f>
        <v>#REF!</v>
      </c>
      <c r="MR225" s="98" t="e">
        <f>$AT225*2.204623/#REF!*$AP225*HV225</f>
        <v>#REF!</v>
      </c>
      <c r="MS225" s="98">
        <v>8162.1669144080006</v>
      </c>
      <c r="MT225" s="98">
        <v>7618.1365059440004</v>
      </c>
      <c r="MU225" s="98">
        <v>2316.1210733506673</v>
      </c>
      <c r="MV225" s="98">
        <f>SUM(Tabelle2[[#This Row],[Jan 22 EV]:[Dec 22 EV]])</f>
        <v>564.27472659866669</v>
      </c>
      <c r="MW225" s="98" t="e">
        <f>SUM(Tabelle2[[#This Row],[Jan 23 EV]:[Dec 23 EV]])</f>
        <v>#REF!</v>
      </c>
      <c r="MX225" s="98" t="e">
        <f>SUM(Tabelle2[[#This Row],[Jan 24 EV]:[Dec 24 EV]])</f>
        <v>#REF!</v>
      </c>
      <c r="MY225" s="98">
        <f t="shared" si="139"/>
        <v>0</v>
      </c>
      <c r="MZ225" s="98">
        <f t="shared" si="140"/>
        <v>0</v>
      </c>
      <c r="NA225" s="98">
        <f t="shared" si="141"/>
        <v>0</v>
      </c>
      <c r="NB225" s="98">
        <f t="shared" si="142"/>
        <v>0</v>
      </c>
      <c r="NC225" s="52">
        <v>386.78166939363206</v>
      </c>
      <c r="ND225" s="52">
        <v>139.94788776623361</v>
      </c>
      <c r="NE225" s="52">
        <v>60.726111254207993</v>
      </c>
      <c r="NF225" s="52">
        <v>41.928762139945192</v>
      </c>
      <c r="NG225" s="52">
        <v>22.3257761964</v>
      </c>
      <c r="NH225" s="52">
        <v>44.651552392799999</v>
      </c>
      <c r="NI225" s="52">
        <v>23.566097096200004</v>
      </c>
      <c r="NJ225" s="52">
        <v>0</v>
      </c>
      <c r="NK225" s="52">
        <v>22.3257761964</v>
      </c>
      <c r="NL225" s="52">
        <v>22.3257761964</v>
      </c>
      <c r="NM225" s="52">
        <v>22.3257761964</v>
      </c>
      <c r="NN225" s="52">
        <v>24.806417996</v>
      </c>
      <c r="NO225" s="198">
        <f t="shared" si="146"/>
        <v>587.45566841407367</v>
      </c>
      <c r="NP225" s="198">
        <f t="shared" si="147"/>
        <v>108.90609072914519</v>
      </c>
      <c r="NQ225" s="198">
        <f t="shared" si="148"/>
        <v>45.891873292600003</v>
      </c>
      <c r="NR225" s="198">
        <f t="shared" si="149"/>
        <v>69.457970388799993</v>
      </c>
      <c r="NS225" s="198">
        <f t="shared" si="150"/>
        <v>811.71160282461904</v>
      </c>
      <c r="NT225" s="198">
        <v>0</v>
      </c>
      <c r="NU225" s="198">
        <v>0</v>
      </c>
      <c r="NV225" s="198">
        <v>0</v>
      </c>
      <c r="NW225" s="198">
        <v>0</v>
      </c>
      <c r="NX225" s="198">
        <v>0</v>
      </c>
      <c r="NY225" s="198">
        <v>0</v>
      </c>
      <c r="NZ225" s="198">
        <v>0</v>
      </c>
      <c r="OA225" s="198">
        <v>0</v>
      </c>
      <c r="OB225" s="198">
        <v>0</v>
      </c>
      <c r="OC225" s="198">
        <v>0</v>
      </c>
      <c r="OD225" s="198">
        <v>0</v>
      </c>
      <c r="OE225" s="198">
        <v>0</v>
      </c>
      <c r="OF225" s="198">
        <f>SUM(Tabelle2[[#This Row],[Jan 23 B EV]:[Mar 23 B EV]])</f>
        <v>0</v>
      </c>
      <c r="OG225" s="198">
        <f>SUM(Tabelle2[[#This Row],[Apr 23 B EV]:[Jun 23 B EV]])</f>
        <v>0</v>
      </c>
      <c r="OH225" s="198">
        <f>SUM(Tabelle2[[#This Row],[Jul 23 B EV]:[Sep 23 B EV]])</f>
        <v>0</v>
      </c>
      <c r="OI225" s="198">
        <f>SUM(Tabelle2[[#This Row],[Oct 23 B EV]:[Dec 23 B EV]])</f>
        <v>0</v>
      </c>
      <c r="OJ225" s="198">
        <f>SUM(Tabelle2[[#This Row],[Jan 23 B EV]:[Dec 23 B EV]])</f>
        <v>0</v>
      </c>
      <c r="OK225" s="75"/>
      <c r="OL225" s="75"/>
      <c r="OM225" s="43" t="s">
        <v>960</v>
      </c>
      <c r="ON225" s="43" t="s">
        <v>975</v>
      </c>
      <c r="OO225" s="43">
        <v>0</v>
      </c>
      <c r="OP225" s="43">
        <v>0</v>
      </c>
      <c r="OQ225" s="75"/>
      <c r="OR225" s="75"/>
      <c r="OS225" s="75"/>
      <c r="OT225" s="75"/>
      <c r="OU225" s="75"/>
      <c r="OV225" s="75"/>
      <c r="OW225" s="75"/>
      <c r="OX225" s="198" t="s">
        <v>1229</v>
      </c>
      <c r="OY225" s="198" t="s">
        <v>1229</v>
      </c>
      <c r="OZ225" s="198" t="s">
        <v>1229</v>
      </c>
      <c r="PA225" s="198" t="s">
        <v>1229</v>
      </c>
      <c r="PB225" s="353" t="s">
        <v>1229</v>
      </c>
      <c r="PC225" s="130" t="s">
        <v>57</v>
      </c>
      <c r="PD225" s="53" t="s">
        <v>162</v>
      </c>
      <c r="PE225" s="53" t="s">
        <v>159</v>
      </c>
      <c r="PF225" s="53" t="s">
        <v>191</v>
      </c>
      <c r="PG225" s="53">
        <v>0.08</v>
      </c>
      <c r="PH225" s="53">
        <v>40</v>
      </c>
      <c r="PI225" s="53">
        <v>1</v>
      </c>
      <c r="PJ225" s="53" t="s">
        <v>191</v>
      </c>
      <c r="PK225" s="53">
        <v>40</v>
      </c>
      <c r="PL225" s="53">
        <v>0</v>
      </c>
      <c r="PM225" s="317"/>
      <c r="PN225" s="53" t="s">
        <v>972</v>
      </c>
      <c r="PO225" s="53" t="s">
        <v>17</v>
      </c>
      <c r="PP225" s="200">
        <v>1897.4924120060696</v>
      </c>
      <c r="PQ225" s="56">
        <v>1615.7497990965437</v>
      </c>
      <c r="PR225" s="56">
        <v>1766.1458333333333</v>
      </c>
      <c r="PS225" s="56">
        <v>1714.5520833333333</v>
      </c>
      <c r="PT225" s="200">
        <v>1398.2708333333333</v>
      </c>
      <c r="PU225" s="200">
        <v>1423.8541666666667</v>
      </c>
      <c r="PV225" s="200">
        <v>2111.5208333333335</v>
      </c>
      <c r="PW225" s="200">
        <v>2435.75</v>
      </c>
      <c r="PX225" s="200" t="e">
        <f>IF($PI225=1,SUMIF(#REF!,$PF225,#REF!),SUMIF(#REF!,$PJ225,#REF!))</f>
        <v>#REF!</v>
      </c>
      <c r="PY225" s="200" t="e">
        <f>IF($PI225=1,SUMIF(#REF!,$PF225,#REF!),SUMIF(#REF!,$PJ225,#REF!))</f>
        <v>#REF!</v>
      </c>
      <c r="PZ225" s="200" t="e">
        <f>IF($PI225=1,SUMIF(#REF!,$PF225,#REF!),SUMIF(#REF!,$PJ225,#REF!))</f>
        <v>#REF!</v>
      </c>
      <c r="QA225" s="200" t="e">
        <f>IF($PI225=1,SUMIF(#REF!,$PF225,#REF!),SUMIF(#REF!,$PJ225,#REF!))</f>
        <v>#REF!</v>
      </c>
      <c r="QB225" s="200" t="e">
        <f>IF($PI225=1,SUMIF(#REF!,$PF225,#REF!),SUMIF(#REF!,$PJ225,#REF!))</f>
        <v>#REF!</v>
      </c>
      <c r="QC225" s="200" t="e">
        <f>IF($PI225=1,SUMIF(#REF!,$PF225,#REF!),SUMIF(#REF!,$PJ225,#REF!))</f>
        <v>#REF!</v>
      </c>
      <c r="QD225" s="57">
        <f t="shared" si="143"/>
        <v>7.2721298560408654</v>
      </c>
      <c r="QE225" s="57">
        <f t="shared" si="144"/>
        <v>7.9338603749999992</v>
      </c>
      <c r="QF225" s="57">
        <f t="shared" si="138"/>
        <v>7.7068520024999998</v>
      </c>
      <c r="QG225" s="57">
        <f t="shared" si="145"/>
        <v>6.3152398049999992</v>
      </c>
      <c r="QH225" s="57">
        <f t="shared" si="173"/>
        <v>6.4278044250000015</v>
      </c>
      <c r="QI225" s="57">
        <f t="shared" si="174"/>
        <v>9.4534827449999987</v>
      </c>
      <c r="QJ225" s="57">
        <f>IF(Tabelle2[[#This Row],[Index and Premium Usage]]=1,($AW225*(1+$AZ225))*(PW225*(1+$PG225)+$PH225)/1000,($AW225*(1+$AZ225))*(PW225*(1+$PG225)+$PK225)/1000)</f>
        <v>10.880065140000001</v>
      </c>
      <c r="QK225" s="57" t="e">
        <f>IF($PI225=1,($AW225*(1+$AY225))*(PX225*(1+$PG225)+$PH225)/1000,($AW225*(1+$AZ225))*(PX225*(1+$PG225)+$PK225+Tabelle2[[#This Row],[Premium VW 2023]])/1000)</f>
        <v>#REF!</v>
      </c>
      <c r="QL225" s="57" t="e">
        <f t="shared" si="133"/>
        <v>#REF!</v>
      </c>
      <c r="QM225" s="57" t="e">
        <f t="shared" si="134"/>
        <v>#REF!</v>
      </c>
      <c r="QN225" s="57" t="e">
        <f t="shared" si="135"/>
        <v>#REF!</v>
      </c>
      <c r="QO225" s="57" t="e">
        <f t="shared" si="136"/>
        <v>#REF!</v>
      </c>
      <c r="QP225" s="57" t="e">
        <f t="shared" si="137"/>
        <v>#REF!</v>
      </c>
    </row>
    <row r="226" spans="1:458" ht="15" customHeight="1">
      <c r="A226" s="94" t="s">
        <v>953</v>
      </c>
      <c r="B226" s="94" t="s">
        <v>87</v>
      </c>
      <c r="C226" s="94" t="s">
        <v>1553</v>
      </c>
      <c r="D226" s="94" t="s">
        <v>108</v>
      </c>
      <c r="E226" s="172" t="s">
        <v>304</v>
      </c>
      <c r="F226" s="94" t="s">
        <v>304</v>
      </c>
      <c r="G226" s="94" t="s">
        <v>304</v>
      </c>
      <c r="H226" s="2" t="s">
        <v>1557</v>
      </c>
      <c r="I226" s="188" t="s">
        <v>249</v>
      </c>
      <c r="J226" s="94" t="s">
        <v>33</v>
      </c>
      <c r="K226" s="94" t="s">
        <v>245</v>
      </c>
      <c r="L226" s="94" t="s">
        <v>234</v>
      </c>
      <c r="M226" s="94" t="s">
        <v>701</v>
      </c>
      <c r="N226" s="1" t="s">
        <v>319</v>
      </c>
      <c r="O226" s="1"/>
      <c r="P226" s="17" t="s">
        <v>79</v>
      </c>
      <c r="Q226" s="23" t="s">
        <v>90</v>
      </c>
      <c r="R226" s="94"/>
      <c r="S226" s="94"/>
      <c r="T226" s="94" t="s">
        <v>1282</v>
      </c>
      <c r="U226" s="94" t="s">
        <v>38</v>
      </c>
      <c r="V226" s="94"/>
      <c r="W226" s="94"/>
      <c r="X226" s="94"/>
      <c r="Y226" s="94" t="s">
        <v>66</v>
      </c>
      <c r="Z226" s="94" t="s">
        <v>261</v>
      </c>
      <c r="AA226" s="1" t="s">
        <v>702</v>
      </c>
      <c r="AB226" s="1"/>
      <c r="AC226" s="1"/>
      <c r="AD226" s="94"/>
      <c r="AE226" s="94"/>
      <c r="AF226" s="94" t="s">
        <v>122</v>
      </c>
      <c r="AG226" s="2" t="s">
        <v>448</v>
      </c>
      <c r="AH226" s="2" t="s">
        <v>106</v>
      </c>
      <c r="AI226" s="2" t="s">
        <v>109</v>
      </c>
      <c r="AJ226" s="2" t="s">
        <v>120</v>
      </c>
      <c r="AK226" s="20"/>
      <c r="AL226" s="24"/>
      <c r="AM226" s="24"/>
      <c r="AN226" s="24"/>
      <c r="AO226" s="24"/>
      <c r="AP226" s="13">
        <v>1</v>
      </c>
      <c r="AQ226" s="33"/>
      <c r="AR226" s="37">
        <v>3.88</v>
      </c>
      <c r="AS226" s="73">
        <v>3.88</v>
      </c>
      <c r="AT226" s="73">
        <v>3.88</v>
      </c>
      <c r="AU226" s="73">
        <v>3.88</v>
      </c>
      <c r="AV226" s="73">
        <v>3.88</v>
      </c>
      <c r="AW226" s="33">
        <v>3.88</v>
      </c>
      <c r="AX226" s="193"/>
      <c r="AY226" s="36">
        <v>0.05</v>
      </c>
      <c r="AZ226" s="36">
        <v>0.05</v>
      </c>
      <c r="BA226" s="97">
        <v>0</v>
      </c>
      <c r="BB226" s="97">
        <v>0</v>
      </c>
      <c r="BC226" s="97">
        <v>0</v>
      </c>
      <c r="BD226" s="97">
        <v>0</v>
      </c>
      <c r="BE226" s="133">
        <v>0</v>
      </c>
      <c r="BF226" s="133">
        <v>0</v>
      </c>
      <c r="BG226" s="133">
        <v>0</v>
      </c>
      <c r="BH226" s="133">
        <v>0</v>
      </c>
      <c r="BI226" s="133">
        <v>0</v>
      </c>
      <c r="BJ226" s="133">
        <v>0</v>
      </c>
      <c r="BK226" s="133">
        <v>0</v>
      </c>
      <c r="BL226" s="133">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0</v>
      </c>
      <c r="CH226" s="96">
        <v>0</v>
      </c>
      <c r="CI226" s="96">
        <v>0</v>
      </c>
      <c r="CJ226" s="96">
        <v>0</v>
      </c>
      <c r="CK226" s="95">
        <f>SUM(Tabelle2[[#This Row],[Jan 22 CF]:[Mar 22 CF]])</f>
        <v>0</v>
      </c>
      <c r="CL226" s="95">
        <f>SUM(Tabelle2[[#This Row],[Apr 22 CF]:[Jun 22 CF]])</f>
        <v>0</v>
      </c>
      <c r="CM226" s="95">
        <f>SUM(Tabelle2[[#This Row],[Jul 22 CF]:[Sep 22 CF]])</f>
        <v>0</v>
      </c>
      <c r="CN226" s="95">
        <f>SUM(Tabelle2[[#This Row],[Oct 22 CF]:[Dec 22 CF]])</f>
        <v>0</v>
      </c>
      <c r="CO226" s="95">
        <f>SUM(Tabelle2[[#This Row],[Jan 23 CF]:[Mar 23 CF]])</f>
        <v>0</v>
      </c>
      <c r="CP226" s="95">
        <f>SUM(Tabelle2[[#This Row],[Apr 23 CF]:[Jun 23 CF]])</f>
        <v>0</v>
      </c>
      <c r="CQ226" s="95">
        <f>SUM(Tabelle2[[#This Row],[Jul 23 CF]:[Sep 23 CF]])</f>
        <v>0</v>
      </c>
      <c r="CR226" s="95">
        <f>SUM(Tabelle2[[#This Row],[Oct 23 CF]:[Dec 23 CF]])</f>
        <v>0</v>
      </c>
      <c r="CS226" s="95">
        <f>SUM(Tabelle2[[#This Row],[Jan 24 CF]:[Mar 24 CF]])</f>
        <v>0</v>
      </c>
      <c r="CT226" s="95">
        <f>SUM(Tabelle2[[#This Row],[Apr 24 CF]:[Jun 24 CF]])</f>
        <v>0</v>
      </c>
      <c r="CU226" s="95">
        <f>SUM(Tabelle2[[#This Row],[Jul 24 CF]:[Sep 24 CF]])</f>
        <v>0</v>
      </c>
      <c r="CV226" s="95">
        <f>SUM(Tabelle2[[#This Row],[Oct 24 CF]:[Dec 24 CF]])</f>
        <v>0</v>
      </c>
      <c r="CW226" s="98">
        <v>0</v>
      </c>
      <c r="CX226" s="275">
        <v>0</v>
      </c>
      <c r="CY226" s="98">
        <v>0</v>
      </c>
      <c r="CZ226" s="52">
        <v>0</v>
      </c>
      <c r="DA226" s="52">
        <f>SUM(Tabelle2[[#This Row],[Jan 22 CF]:[Dec 22 CF]])</f>
        <v>0</v>
      </c>
      <c r="DB226" s="98">
        <f>SUM(Tabelle2[[#This Row],[Jan 23 CF]:[Dec 23 CF]])</f>
        <v>0</v>
      </c>
      <c r="DC226" s="98">
        <f>SUM(Tabelle2[[#This Row],[Jan 24 CF]:[Dec 24 CF]])</f>
        <v>0</v>
      </c>
      <c r="DD226" s="98">
        <v>0</v>
      </c>
      <c r="DE226" s="98">
        <v>0</v>
      </c>
      <c r="DF226" s="98">
        <v>0</v>
      </c>
      <c r="DG226" s="98">
        <v>0</v>
      </c>
      <c r="DH226" s="98">
        <v>0</v>
      </c>
      <c r="DI226" s="98">
        <v>0</v>
      </c>
      <c r="DJ226" s="98">
        <v>0</v>
      </c>
      <c r="DK226" s="98">
        <v>0</v>
      </c>
      <c r="DL226" s="98">
        <v>0</v>
      </c>
      <c r="DM226" s="98">
        <v>0</v>
      </c>
      <c r="DN226" s="98"/>
      <c r="DO226" s="98"/>
      <c r="DP226" s="226">
        <v>0.95</v>
      </c>
      <c r="DQ226" s="226">
        <v>0.92500000000000004</v>
      </c>
      <c r="DR226" s="226">
        <v>0.8</v>
      </c>
      <c r="DS226" s="226">
        <v>0.85</v>
      </c>
      <c r="DT226" s="226">
        <v>0.9</v>
      </c>
      <c r="DU226" s="226">
        <v>0.9</v>
      </c>
      <c r="DV226" s="226">
        <v>0.9</v>
      </c>
      <c r="DW226" s="226">
        <v>0.9</v>
      </c>
      <c r="DX226" s="226">
        <v>0.9</v>
      </c>
      <c r="DY226" s="226">
        <v>0.9</v>
      </c>
      <c r="DZ226" s="226">
        <v>0.9</v>
      </c>
      <c r="EA226" s="226">
        <v>0.88</v>
      </c>
      <c r="EB226" s="226">
        <v>0.9</v>
      </c>
      <c r="EC226" s="226">
        <v>0.93</v>
      </c>
      <c r="ED226" s="226">
        <v>0.93</v>
      </c>
      <c r="EE226" s="226">
        <v>0.9</v>
      </c>
      <c r="EF226" s="316">
        <v>0.9</v>
      </c>
      <c r="EG226" s="316">
        <v>0.9</v>
      </c>
      <c r="EH226" s="316">
        <v>0.9</v>
      </c>
      <c r="EI226" s="226">
        <v>0.95</v>
      </c>
      <c r="EJ226" s="226">
        <v>0.95</v>
      </c>
      <c r="EK226" s="226">
        <v>0.95</v>
      </c>
      <c r="EL226" s="226">
        <v>0.97499999999999998</v>
      </c>
      <c r="EM226" s="226">
        <v>0.95</v>
      </c>
      <c r="EN226" s="226">
        <v>0.9</v>
      </c>
      <c r="EO226" s="226">
        <v>0.9</v>
      </c>
      <c r="EP226" s="226">
        <v>0.9</v>
      </c>
      <c r="EQ226" s="226">
        <v>0.9</v>
      </c>
      <c r="ER226" s="226">
        <v>0.9</v>
      </c>
      <c r="ES226" s="226">
        <v>0.9</v>
      </c>
      <c r="ET226" s="226">
        <v>0.9</v>
      </c>
      <c r="EU226" s="226">
        <v>0.9</v>
      </c>
      <c r="EV226" s="226">
        <v>0.9</v>
      </c>
      <c r="EW226" s="226">
        <v>0.9</v>
      </c>
      <c r="EX226" s="226">
        <v>0.9</v>
      </c>
      <c r="EY226" s="226">
        <v>0.9</v>
      </c>
      <c r="EZ226" s="316">
        <v>0.9</v>
      </c>
      <c r="FA226" s="226">
        <v>0.9</v>
      </c>
      <c r="FB226" s="226">
        <v>0.85</v>
      </c>
      <c r="FC226" s="226">
        <v>0.85</v>
      </c>
      <c r="FD226" s="226">
        <v>0.85</v>
      </c>
      <c r="FE226" s="226">
        <v>0.85</v>
      </c>
      <c r="FF226" s="226">
        <v>0.85</v>
      </c>
      <c r="FG226" s="226">
        <v>0.85</v>
      </c>
      <c r="FH226" s="226">
        <v>0.85</v>
      </c>
      <c r="FI226" s="226">
        <v>0.85</v>
      </c>
      <c r="FJ226" s="226">
        <v>0.85</v>
      </c>
      <c r="FK226" s="226">
        <v>0.85</v>
      </c>
      <c r="FL226" s="226">
        <v>0.85</v>
      </c>
      <c r="FM226" s="195">
        <f t="shared" si="158"/>
        <v>0</v>
      </c>
      <c r="FN226" s="195">
        <f t="shared" si="159"/>
        <v>0</v>
      </c>
      <c r="FO226" s="195">
        <f t="shared" si="160"/>
        <v>0</v>
      </c>
      <c r="FP226" s="195">
        <f t="shared" si="161"/>
        <v>0</v>
      </c>
      <c r="FQ226" s="195">
        <f t="shared" si="162"/>
        <v>0</v>
      </c>
      <c r="FR226" s="195">
        <f t="shared" si="163"/>
        <v>0</v>
      </c>
      <c r="FS226" s="195">
        <f t="shared" si="164"/>
        <v>0</v>
      </c>
      <c r="FT226" s="95">
        <f t="shared" si="165"/>
        <v>0</v>
      </c>
      <c r="FU226" s="95">
        <f t="shared" si="166"/>
        <v>0</v>
      </c>
      <c r="FV226" s="95">
        <f t="shared" si="167"/>
        <v>0</v>
      </c>
      <c r="FW226" s="95">
        <f t="shared" si="168"/>
        <v>0</v>
      </c>
      <c r="FX226" s="95">
        <f t="shared" si="169"/>
        <v>0</v>
      </c>
      <c r="FY226" s="95">
        <f t="shared" si="170"/>
        <v>0</v>
      </c>
      <c r="FZ226" s="95">
        <f t="shared" si="171"/>
        <v>0</v>
      </c>
      <c r="GA226" s="95">
        <f t="shared" si="151"/>
        <v>0</v>
      </c>
      <c r="GB226" s="95">
        <f t="shared" si="152"/>
        <v>0</v>
      </c>
      <c r="GC226" s="95">
        <f t="shared" si="153"/>
        <v>0</v>
      </c>
      <c r="GD226" s="95">
        <f t="shared" si="154"/>
        <v>0</v>
      </c>
      <c r="GE226" s="95">
        <f t="shared" si="155"/>
        <v>0</v>
      </c>
      <c r="GF226" s="95">
        <f t="shared" si="156"/>
        <v>0</v>
      </c>
      <c r="GG226" s="95">
        <f t="shared" si="157"/>
        <v>0</v>
      </c>
      <c r="GH226" s="95">
        <f t="shared" si="172"/>
        <v>0</v>
      </c>
      <c r="GI226" s="95">
        <f>BW226*Tabelle2[[#This Row],[Nov 2023 AF]]</f>
        <v>0</v>
      </c>
      <c r="GJ226" s="95">
        <f>BX226*Tabelle2[[#This Row],[Dec 2023 AF]]</f>
        <v>0</v>
      </c>
      <c r="GK226" s="95">
        <f>BY226*Tabelle2[[#This Row],[Jan 2024 AF]]</f>
        <v>0</v>
      </c>
      <c r="GL226" s="95">
        <f>BZ226*Tabelle2[[#This Row],[Feb 2024 AF]]</f>
        <v>0</v>
      </c>
      <c r="GM226" s="95">
        <f>CA226*Tabelle2[[#This Row],[Mar 2024 AF]]</f>
        <v>0</v>
      </c>
      <c r="GN226" s="95">
        <f>CB226*Tabelle2[[#This Row],[Apr 2024 AF]]</f>
        <v>0</v>
      </c>
      <c r="GO226" s="95">
        <f>CC226*Tabelle2[[#This Row],[May 2024 AF]]</f>
        <v>0</v>
      </c>
      <c r="GP226" s="95">
        <f>CD226*Tabelle2[[#This Row],[Jun 2024 AF]]</f>
        <v>0</v>
      </c>
      <c r="GQ226" s="95">
        <f>CE226*Tabelle2[[#This Row],[Jul 2024 AF]]</f>
        <v>0</v>
      </c>
      <c r="GR226" s="95">
        <f>CF226*Tabelle2[[#This Row],[Aug 2024 AF]]</f>
        <v>0</v>
      </c>
      <c r="GS226" s="95">
        <f>CG226*Tabelle2[[#This Row],[Sep 2024 AF]]</f>
        <v>0</v>
      </c>
      <c r="GT226" s="95">
        <f>CH226*Tabelle2[[#This Row],[Oct 2024 AF]]</f>
        <v>0</v>
      </c>
      <c r="GU226" s="95">
        <f>CI226*Tabelle2[[#This Row],[Nov 2024 AF]]</f>
        <v>0</v>
      </c>
      <c r="GV226" s="95">
        <f>CJ226*Tabelle2[[#This Row],[Dec 2024 AF]]</f>
        <v>0</v>
      </c>
      <c r="GW226" s="95">
        <f>SUM(Tabelle2[[#This Row],[Jan 22 NF]:[Mar 22 NF]])</f>
        <v>0</v>
      </c>
      <c r="GX226" s="95">
        <f>SUM(Tabelle2[[#This Row],[Apr 22 NF]:[Jun 22 NF]])</f>
        <v>0</v>
      </c>
      <c r="GY226" s="95">
        <f>SUM(Tabelle2[[#This Row],[Jul 22 NF]:[Sep 22 NF]])</f>
        <v>0</v>
      </c>
      <c r="GZ226" s="95">
        <f>SUM(Tabelle2[[#This Row],[Oct 22 NF]:[Dec 22 NF]])</f>
        <v>0</v>
      </c>
      <c r="HA226" s="98">
        <f>SUM(Tabelle2[[#This Row],[Jan 23 NF]:[Mar 23 NF]])</f>
        <v>0</v>
      </c>
      <c r="HB226" s="98">
        <f>SUM(Tabelle2[[#This Row],[Apr 23 NF]:[Jun 23 NF]])</f>
        <v>0</v>
      </c>
      <c r="HC226" s="98">
        <f>SUM(Tabelle2[[#This Row],[Jul 23 NF]:[Sep 23 NF]])</f>
        <v>0</v>
      </c>
      <c r="HD226" s="98">
        <f>SUM(Tabelle2[[#This Row],[Oct 23 NF]:[Dec 23 NF]])</f>
        <v>0</v>
      </c>
      <c r="HE226" s="95">
        <f>SUM(Tabelle2[[#This Row],[Jan 24 NF]:[Mar 24 NF]])</f>
        <v>0</v>
      </c>
      <c r="HF226" s="98">
        <f>SUM(Tabelle2[[#This Row],[Apr 24 NF]:[Jun 24 NF]])</f>
        <v>0</v>
      </c>
      <c r="HG226" s="98">
        <f>SUM(Tabelle2[[#This Row],[Jul 24 NF]:[Sep 24 NF]])</f>
        <v>0</v>
      </c>
      <c r="HH226" s="98">
        <f>SUM(Tabelle2[[#This Row],[Oct 24 NF]:[Dec 24 NF]])</f>
        <v>0</v>
      </c>
      <c r="HI226" s="75">
        <v>0</v>
      </c>
      <c r="HJ226" s="75">
        <v>0</v>
      </c>
      <c r="HK226" s="75">
        <v>0</v>
      </c>
      <c r="HL226" s="75">
        <v>0</v>
      </c>
      <c r="HM226" s="75">
        <v>0</v>
      </c>
      <c r="HN226" s="75">
        <v>0</v>
      </c>
      <c r="HO226" s="75">
        <v>0</v>
      </c>
      <c r="HP226" s="75">
        <v>0</v>
      </c>
      <c r="HQ226" s="75">
        <v>0</v>
      </c>
      <c r="HR226" s="75">
        <v>0</v>
      </c>
      <c r="HS226" s="75">
        <v>0</v>
      </c>
      <c r="HT226" s="75">
        <v>0</v>
      </c>
      <c r="HU226" s="75">
        <v>0</v>
      </c>
      <c r="HV226" s="98">
        <v>0</v>
      </c>
      <c r="HW226" s="98">
        <v>0</v>
      </c>
      <c r="HX226" s="98">
        <v>0</v>
      </c>
      <c r="HY226" s="98">
        <v>0</v>
      </c>
      <c r="HZ226" s="98">
        <f>SUM(Tabelle2[[#This Row],[Jan 22 NF]:[Dec 22 NF]])</f>
        <v>0</v>
      </c>
      <c r="IA226" s="98">
        <f>SUM(Tabelle2[[#This Row],[Jan 23 NF]:[Dec 23 NF]])</f>
        <v>0</v>
      </c>
      <c r="IB226" s="98">
        <f>SUM(Tabelle2[[#This Row],[Jan 24 NF]:[Dec 24 NF]])</f>
        <v>0</v>
      </c>
      <c r="IC226" s="98">
        <f>IFERROR(Tabelle2[[#This Row],[2025 CF]]*Tabelle2[[#This Row],[2025 AF]],0)</f>
        <v>0</v>
      </c>
      <c r="ID226" s="98">
        <f>IFERROR(Tabelle2[[#This Row],[2026 CF]]*Tabelle2[[#This Row],[2026 AF]],0)</f>
        <v>0</v>
      </c>
      <c r="IE226" s="98">
        <f>IFERROR(Tabelle2[[#This Row],[2027 CF]]*Tabelle2[[#This Row],[2027 AF]],0)</f>
        <v>0</v>
      </c>
      <c r="IF226" s="98">
        <f>IFERROR(Tabelle2[[#This Row],[2028 CF]]*Tabelle2[[#This Row],[2028 AF]],0)</f>
        <v>0</v>
      </c>
      <c r="IG226" s="98">
        <f>IFERROR(Tabelle2[[#This Row],[2029 CF]]*Tabelle2[[#This Row],[2029 AF]],0)</f>
        <v>0</v>
      </c>
      <c r="IH226" s="98">
        <f>IFERROR(Tabelle2[[#This Row],[2030 CF]]*Tabelle2[[#This Row],[2030 AF]],0)</f>
        <v>0</v>
      </c>
      <c r="II226" s="98">
        <f>IFERROR(Tabelle2[[#This Row],[2031 CF]]*Tabelle2[[#This Row],[2031 AF]],0)</f>
        <v>0</v>
      </c>
      <c r="IJ226" s="98">
        <f>IFERROR(Tabelle2[[#This Row],[2032 CF]]*Tabelle2[[#This Row],[2032 AF]],0)</f>
        <v>0</v>
      </c>
      <c r="IK226" s="98">
        <f>IFERROR(Tabelle2[[#This Row],[2033 CF]]*Tabelle2[[#This Row],[2033 AF]],0)</f>
        <v>0</v>
      </c>
      <c r="IL226" s="98">
        <f>IFERROR(Tabelle2[[#This Row],[2034 CF]]*Tabelle2[[#This Row],[2034 AF]],0)</f>
        <v>0</v>
      </c>
      <c r="IM226" s="98">
        <f>IFERROR(Tabelle2[[#This Row],[2035 CF]]*Tabelle2[[#This Row],[2035 AF]],0)</f>
        <v>0</v>
      </c>
      <c r="IN226" s="51">
        <v>0</v>
      </c>
      <c r="IO226" s="51">
        <v>0</v>
      </c>
      <c r="IP226" s="51">
        <v>0</v>
      </c>
      <c r="IQ226" s="51">
        <v>0</v>
      </c>
      <c r="IR226" s="51">
        <v>0</v>
      </c>
      <c r="IS226" s="51">
        <v>0</v>
      </c>
      <c r="IT226" s="51">
        <v>0</v>
      </c>
      <c r="IU226" s="51">
        <v>0</v>
      </c>
      <c r="IV226" s="51">
        <v>0</v>
      </c>
      <c r="IW226" s="51">
        <v>0</v>
      </c>
      <c r="IX226" s="51">
        <v>0</v>
      </c>
      <c r="IY226" s="51">
        <v>0</v>
      </c>
      <c r="IZ226" s="199">
        <v>0</v>
      </c>
      <c r="JA226" s="199">
        <v>0</v>
      </c>
      <c r="JB226" s="199">
        <v>0</v>
      </c>
      <c r="JC226" s="199">
        <v>0</v>
      </c>
      <c r="JD226" s="199">
        <v>0</v>
      </c>
      <c r="JE226" s="196">
        <v>0</v>
      </c>
      <c r="JF226" s="196">
        <v>0</v>
      </c>
      <c r="JG226" s="196">
        <v>0</v>
      </c>
      <c r="JH226" s="196">
        <v>0</v>
      </c>
      <c r="JI226" s="196">
        <v>0</v>
      </c>
      <c r="JJ226" s="196">
        <v>0</v>
      </c>
      <c r="JK226" s="196">
        <v>0</v>
      </c>
      <c r="JL226" s="196">
        <v>0</v>
      </c>
      <c r="JM226" s="196">
        <v>0</v>
      </c>
      <c r="JN226" s="196">
        <v>0</v>
      </c>
      <c r="JO226" s="196">
        <v>0</v>
      </c>
      <c r="JP226" s="196">
        <v>0</v>
      </c>
      <c r="JQ226" s="196">
        <f>SUM(Tabelle2[[#This Row],[Jan-23B]:[Mar-23B]])</f>
        <v>0</v>
      </c>
      <c r="JR226" s="196">
        <f>SUM(Tabelle2[[#This Row],[Apr-23B]:[Jun-23B]])</f>
        <v>0</v>
      </c>
      <c r="JS226" s="196">
        <f>SUM(Tabelle2[[#This Row],[Jul-23B]:[Sep-23B]])</f>
        <v>0</v>
      </c>
      <c r="JT226" s="196">
        <f>SUM(Tabelle2[[#This Row],[Oct-23B]:[Dec-23B]])</f>
        <v>0</v>
      </c>
      <c r="JU226" s="196">
        <f>SUM(Tabelle2[[#This Row],[1Q23 B1]:[4Q23 B]])</f>
        <v>0</v>
      </c>
      <c r="JV226" s="196">
        <v>0</v>
      </c>
      <c r="JW226" s="196">
        <v>0</v>
      </c>
      <c r="JX226" s="196">
        <v>0</v>
      </c>
      <c r="JY226" s="196">
        <v>0</v>
      </c>
      <c r="JZ226" s="196">
        <v>0</v>
      </c>
      <c r="KA226" s="196">
        <v>0</v>
      </c>
      <c r="KB226" s="196">
        <v>0</v>
      </c>
      <c r="KC226" s="196">
        <v>0</v>
      </c>
      <c r="KD226" s="196">
        <v>0</v>
      </c>
      <c r="KE226" s="196">
        <v>0</v>
      </c>
      <c r="KF226" s="196" t="str">
        <f>IF(SUM(Tabelle2[[#This Row],[2018 NF]:[2028 NF]],Tabelle2[[#This Row],[2023 B]])&gt;0,"yes","no")</f>
        <v>no</v>
      </c>
      <c r="KG226" s="196">
        <f>IFERROR(INDEX(Tabelle2[[#Headers],[2005 NF]:[2034 NF]],MATCH(TRUE,INDEX(Tabelle2[[#This Row],[2005 NF]:[2034 NF]]&gt;1000,),0)),0)</f>
        <v>0</v>
      </c>
      <c r="KH226" s="196">
        <f>IFERROR(LOOKUP(2,1/(Tabelle2[[#This Row],[2005 NF]:[2035 NF]]&gt;1000),Tabelle2[[#Headers],[2005 NF]:[2035 NF]]),0)</f>
        <v>0</v>
      </c>
      <c r="KI226" s="196">
        <f>SUM(Tabelle2[[#This Row],[Jan 23 NF]:[Mar 23 NF]])</f>
        <v>0</v>
      </c>
      <c r="KJ226" s="196">
        <f>SUM(Tabelle2[[#This Row],[Jan-23B]:[Mar-23B]])</f>
        <v>0</v>
      </c>
      <c r="KK226" s="52">
        <v>0</v>
      </c>
      <c r="KL226" s="52">
        <v>0</v>
      </c>
      <c r="KM226" s="52">
        <v>0</v>
      </c>
      <c r="KN226" s="52">
        <v>0</v>
      </c>
      <c r="KO226" s="52">
        <v>0</v>
      </c>
      <c r="KP226" s="52">
        <v>0</v>
      </c>
      <c r="KQ226" s="52">
        <v>0</v>
      </c>
      <c r="KR226" s="52">
        <v>0</v>
      </c>
      <c r="KS226" s="52">
        <v>0</v>
      </c>
      <c r="KT226" s="52">
        <v>0</v>
      </c>
      <c r="KU226" s="52">
        <v>0</v>
      </c>
      <c r="KV226" s="52">
        <v>0</v>
      </c>
      <c r="KW226" s="52">
        <v>0</v>
      </c>
      <c r="KX226" s="52">
        <v>0</v>
      </c>
      <c r="KY226" s="52">
        <v>0</v>
      </c>
      <c r="KZ226" s="52">
        <v>0</v>
      </c>
      <c r="LA226" s="52" t="e">
        <f>$AV226*2.204623/#REF!*$AP226*Tabelle2[[#This Row],[May 23 NF]]</f>
        <v>#REF!</v>
      </c>
      <c r="LB226" s="52" t="e">
        <f>$AV226*2.204623/#REF!*$AP226*Tabelle2[[#This Row],[Jun 23 NF]]</f>
        <v>#REF!</v>
      </c>
      <c r="LC226" s="52" t="e">
        <f>$AV226*2.204623/#REF!*$AP226*Tabelle2[[#This Row],[Jul 23 NF]]</f>
        <v>#REF!</v>
      </c>
      <c r="LD226" s="52" t="e">
        <f>$AV226*2.204623/#REF!*$AP226*Tabelle2[[#This Row],[Aug 23 NF]]</f>
        <v>#REF!</v>
      </c>
      <c r="LE226" s="52" t="e">
        <f>$AV226*2.204623/#REF!*$AP226*Tabelle2[[#This Row],[Sep 23 NF]]</f>
        <v>#REF!</v>
      </c>
      <c r="LF226" s="52" t="e">
        <f>$AV226*2.204623/#REF!*$AP226*Tabelle2[[#This Row],[Oct 23 NF]]</f>
        <v>#REF!</v>
      </c>
      <c r="LG226" s="52" t="e">
        <f>$AV226*2.204623/#REF!*$AP226*Tabelle2[[#This Row],[Nov 23 NF]]</f>
        <v>#REF!</v>
      </c>
      <c r="LH226" s="52" t="e">
        <f>$AV226*2.204623/#REF!*$AP226*Tabelle2[[#This Row],[Dec 23 NF]]</f>
        <v>#REF!</v>
      </c>
      <c r="LI226" s="52" t="e">
        <f>$AV226*2.204623/#REF!*$AP226*Tabelle2[[#This Row],[Jan 24 NF]]</f>
        <v>#REF!</v>
      </c>
      <c r="LJ226" s="52" t="e">
        <f>$AV226*2.204623/#REF!*$AP226*Tabelle2[[#This Row],[Feb 24 NF]]</f>
        <v>#REF!</v>
      </c>
      <c r="LK226" s="52" t="e">
        <f>$AV226*2.204623/#REF!*$AP226*Tabelle2[[#This Row],[Mar 24 NF]]</f>
        <v>#REF!</v>
      </c>
      <c r="LL226" s="52" t="e">
        <f>$AV226*2.204623/#REF!*$AP226*Tabelle2[[#This Row],[Apr 24 NF]]</f>
        <v>#REF!</v>
      </c>
      <c r="LM226" s="52" t="e">
        <f>$AV226*2.204623/#REF!*$AP226*Tabelle2[[#This Row],[May 24 NF]]</f>
        <v>#REF!</v>
      </c>
      <c r="LN226" s="52" t="e">
        <f>$AV226*2.204623/#REF!*$AP226*Tabelle2[[#This Row],[Jun 24 NF]]</f>
        <v>#REF!</v>
      </c>
      <c r="LO226" s="52" t="e">
        <f>$AV226*2.204623/#REF!*$AP226*Tabelle2[[#This Row],[Jul 24 NF]]</f>
        <v>#REF!</v>
      </c>
      <c r="LP226" s="52" t="e">
        <f>$AV226*2.204623/#REF!*$AP226*Tabelle2[[#This Row],[Aug 24 NF]]</f>
        <v>#REF!</v>
      </c>
      <c r="LQ226" s="52" t="e">
        <f>$AV226*2.204623/#REF!*$AP226*Tabelle2[[#This Row],[Sep 24 NF]]</f>
        <v>#REF!</v>
      </c>
      <c r="LR226" s="52" t="e">
        <f>$AV226*2.204623/#REF!*$AP226*Tabelle2[[#This Row],[Oct 24 NF]]</f>
        <v>#REF!</v>
      </c>
      <c r="LS226" s="52" t="e">
        <f>$AV226*2.204623/#REF!*$AP226*Tabelle2[[#This Row],[Nov 24 NF]]</f>
        <v>#REF!</v>
      </c>
      <c r="LT226" s="52" t="e">
        <f>$AV226*2.204623/#REF!*$AP226*Tabelle2[[#This Row],[Dec 24 NF]]</f>
        <v>#REF!</v>
      </c>
      <c r="LU226" s="198">
        <f>SUM(Tabelle2[[#This Row],[Jan 22 EV]:[Mar 22 EV]])</f>
        <v>0</v>
      </c>
      <c r="LV226" s="198">
        <f>SUM(Tabelle2[[#This Row],[Apr 22 EV]:[Jun 22 EV]])</f>
        <v>0</v>
      </c>
      <c r="LW226" s="198">
        <f>SUM(Tabelle2[[#This Row],[Jul 22 EV]:[Sep 22 EV]])</f>
        <v>0</v>
      </c>
      <c r="LX226" s="198">
        <f>SUM(Tabelle2[[#This Row],[Oct 22 EV]:[Dec 22 EV]])</f>
        <v>0</v>
      </c>
      <c r="LY226" s="198">
        <f>SUM(Tabelle2[[#This Row],[Jan 23 EV]:[Mar 23 EV]])</f>
        <v>0</v>
      </c>
      <c r="LZ226" s="198" t="e">
        <f>SUM(Tabelle2[[#This Row],[Apr 23 EV]:[Jun 23 EV]])</f>
        <v>#REF!</v>
      </c>
      <c r="MA226" s="198" t="e">
        <f>SUM(Tabelle2[[#This Row],[Jul 23 EV]:[Sep 23 EV]])</f>
        <v>#REF!</v>
      </c>
      <c r="MB226" s="198" t="e">
        <f>SUM(Tabelle2[[#This Row],[Oct 23 EV]:[Dec 23 EV]])</f>
        <v>#REF!</v>
      </c>
      <c r="MC226" s="198" t="e">
        <f>SUM(Tabelle2[[#This Row],[Jan 24 EV]:[Mar 24 EV]])</f>
        <v>#REF!</v>
      </c>
      <c r="MD226" s="198" t="e">
        <f>SUM(Tabelle2[[#This Row],[Apr 24 EV]:[Jun 24 EV]])</f>
        <v>#REF!</v>
      </c>
      <c r="ME226" s="198" t="e">
        <f>SUM(Tabelle2[[#This Row],[Jul 24 EV]:[Sep 24 EV]])</f>
        <v>#REF!</v>
      </c>
      <c r="MF226" s="198" t="e">
        <f>SUM(Tabelle2[[#This Row],[Oct 24 EV]:[Dec 24 EV]])</f>
        <v>#REF!</v>
      </c>
      <c r="MG226" s="74">
        <v>0</v>
      </c>
      <c r="MH226" s="74">
        <v>0</v>
      </c>
      <c r="MI226" s="74">
        <v>0</v>
      </c>
      <c r="MJ226" s="74">
        <v>0</v>
      </c>
      <c r="MK226" s="74">
        <v>0</v>
      </c>
      <c r="ML226" s="74">
        <v>0</v>
      </c>
      <c r="MM226" s="74">
        <v>0</v>
      </c>
      <c r="MN226" s="74">
        <v>0</v>
      </c>
      <c r="MO226" s="75">
        <v>0</v>
      </c>
      <c r="MP226" s="98">
        <v>0</v>
      </c>
      <c r="MQ226" s="98" t="e">
        <f>$AS226*2.204623/#REF!*$AP226*HU226</f>
        <v>#REF!</v>
      </c>
      <c r="MR226" s="98" t="e">
        <f>$AT226*2.204623/#REF!*$AP226*HV226</f>
        <v>#REF!</v>
      </c>
      <c r="MS226" s="98">
        <v>0</v>
      </c>
      <c r="MT226" s="98">
        <v>0</v>
      </c>
      <c r="MU226" s="98">
        <v>0</v>
      </c>
      <c r="MV226" s="98">
        <f>SUM(Tabelle2[[#This Row],[Jan 22 EV]:[Dec 22 EV]])</f>
        <v>0</v>
      </c>
      <c r="MW226" s="98" t="e">
        <f>SUM(Tabelle2[[#This Row],[Jan 23 EV]:[Dec 23 EV]])</f>
        <v>#REF!</v>
      </c>
      <c r="MX226" s="98" t="e">
        <f>SUM(Tabelle2[[#This Row],[Jan 24 EV]:[Dec 24 EV]])</f>
        <v>#REF!</v>
      </c>
      <c r="MY226" s="98">
        <f t="shared" si="139"/>
        <v>0</v>
      </c>
      <c r="MZ226" s="98">
        <f t="shared" si="140"/>
        <v>0</v>
      </c>
      <c r="NA226" s="98">
        <f t="shared" si="141"/>
        <v>0</v>
      </c>
      <c r="NB226" s="98">
        <f t="shared" si="142"/>
        <v>0</v>
      </c>
      <c r="NC226" s="52">
        <v>0</v>
      </c>
      <c r="ND226" s="52">
        <v>0</v>
      </c>
      <c r="NE226" s="52">
        <v>0</v>
      </c>
      <c r="NF226" s="52">
        <v>0</v>
      </c>
      <c r="NG226" s="52">
        <v>0</v>
      </c>
      <c r="NH226" s="52">
        <v>0</v>
      </c>
      <c r="NI226" s="52">
        <v>0</v>
      </c>
      <c r="NJ226" s="52">
        <v>0</v>
      </c>
      <c r="NK226" s="52">
        <v>0</v>
      </c>
      <c r="NL226" s="52">
        <v>0</v>
      </c>
      <c r="NM226" s="52">
        <v>0</v>
      </c>
      <c r="NN226" s="52">
        <v>0</v>
      </c>
      <c r="NO226" s="198">
        <f t="shared" si="146"/>
        <v>0</v>
      </c>
      <c r="NP226" s="198">
        <f t="shared" si="147"/>
        <v>0</v>
      </c>
      <c r="NQ226" s="198">
        <f t="shared" si="148"/>
        <v>0</v>
      </c>
      <c r="NR226" s="198">
        <f t="shared" si="149"/>
        <v>0</v>
      </c>
      <c r="NS226" s="198">
        <f t="shared" si="150"/>
        <v>0</v>
      </c>
      <c r="NT226" s="198">
        <v>0</v>
      </c>
      <c r="NU226" s="198">
        <v>0</v>
      </c>
      <c r="NV226" s="198">
        <v>0</v>
      </c>
      <c r="NW226" s="198">
        <v>0</v>
      </c>
      <c r="NX226" s="198">
        <v>0</v>
      </c>
      <c r="NY226" s="198">
        <v>0</v>
      </c>
      <c r="NZ226" s="198">
        <v>0</v>
      </c>
      <c r="OA226" s="198">
        <v>0</v>
      </c>
      <c r="OB226" s="198">
        <v>0</v>
      </c>
      <c r="OC226" s="198">
        <v>0</v>
      </c>
      <c r="OD226" s="198">
        <v>0</v>
      </c>
      <c r="OE226" s="198">
        <v>0</v>
      </c>
      <c r="OF226" s="198">
        <f>SUM(Tabelle2[[#This Row],[Jan 23 B EV]:[Mar 23 B EV]])</f>
        <v>0</v>
      </c>
      <c r="OG226" s="198">
        <f>SUM(Tabelle2[[#This Row],[Apr 23 B EV]:[Jun 23 B EV]])</f>
        <v>0</v>
      </c>
      <c r="OH226" s="198">
        <f>SUM(Tabelle2[[#This Row],[Jul 23 B EV]:[Sep 23 B EV]])</f>
        <v>0</v>
      </c>
      <c r="OI226" s="198">
        <f>SUM(Tabelle2[[#This Row],[Oct 23 B EV]:[Dec 23 B EV]])</f>
        <v>0</v>
      </c>
      <c r="OJ226" s="198">
        <f>SUM(Tabelle2[[#This Row],[Jan 23 B EV]:[Dec 23 B EV]])</f>
        <v>0</v>
      </c>
      <c r="OK226" s="75"/>
      <c r="OL226" s="75"/>
      <c r="OM226" s="43" t="s">
        <v>960</v>
      </c>
      <c r="ON226" s="43" t="s">
        <v>975</v>
      </c>
      <c r="OO226" s="43">
        <v>0</v>
      </c>
      <c r="OP226" s="43">
        <v>0</v>
      </c>
      <c r="OQ226" s="75"/>
      <c r="OR226" s="75"/>
      <c r="OS226" s="75"/>
      <c r="OT226" s="75"/>
      <c r="OU226" s="75"/>
      <c r="OV226" s="75"/>
      <c r="OW226" s="75"/>
      <c r="OX226" s="198">
        <v>0</v>
      </c>
      <c r="OY226" s="198">
        <v>0</v>
      </c>
      <c r="OZ226" s="198">
        <v>0</v>
      </c>
      <c r="PA226" s="198">
        <v>0</v>
      </c>
      <c r="PB226" s="353">
        <v>0</v>
      </c>
      <c r="PC226" s="49" t="s">
        <v>57</v>
      </c>
      <c r="PD226" s="221" t="s">
        <v>162</v>
      </c>
      <c r="PE226" s="317" t="s">
        <v>159</v>
      </c>
      <c r="PF226" s="221" t="s">
        <v>191</v>
      </c>
      <c r="PG226" s="336">
        <v>0.08</v>
      </c>
      <c r="PH226" s="221">
        <v>40</v>
      </c>
      <c r="PI226" s="30">
        <v>1</v>
      </c>
      <c r="PJ226" s="30" t="s">
        <v>191</v>
      </c>
      <c r="PK226" s="30">
        <v>40</v>
      </c>
      <c r="PL226" s="30"/>
      <c r="PM226" s="317"/>
      <c r="PN226" s="221" t="s">
        <v>972</v>
      </c>
      <c r="PO226" s="51" t="s">
        <v>17</v>
      </c>
      <c r="PP226" s="200">
        <v>1897.4924120060696</v>
      </c>
      <c r="PQ226" s="56">
        <v>1615.7497990965437</v>
      </c>
      <c r="PR226" s="56">
        <v>1766.1458333333333</v>
      </c>
      <c r="PS226" s="56">
        <v>1714.5520833333333</v>
      </c>
      <c r="PT226" s="200">
        <v>1398.2708333333333</v>
      </c>
      <c r="PU226" s="200">
        <v>1423.8541666666667</v>
      </c>
      <c r="PV226" s="200">
        <v>2111.5208333333335</v>
      </c>
      <c r="PW226" s="200">
        <v>2435.75</v>
      </c>
      <c r="PX226" s="200" t="e">
        <f>IF($PI226=1,SUMIF(#REF!,$PF226,#REF!),SUMIF(#REF!,$PJ226,#REF!))</f>
        <v>#REF!</v>
      </c>
      <c r="PY226" s="200" t="e">
        <f>IF($PI226=1,SUMIF(#REF!,$PF226,#REF!),SUMIF(#REF!,$PJ226,#REF!))</f>
        <v>#REF!</v>
      </c>
      <c r="PZ226" s="200" t="e">
        <f>IF($PI226=1,SUMIF(#REF!,$PF226,#REF!),SUMIF(#REF!,$PJ226,#REF!))</f>
        <v>#REF!</v>
      </c>
      <c r="QA226" s="200" t="e">
        <f>IF($PI226=1,SUMIF(#REF!,$PF226,#REF!),SUMIF(#REF!,$PJ226,#REF!))</f>
        <v>#REF!</v>
      </c>
      <c r="QB226" s="200" t="e">
        <f>IF($PI226=1,SUMIF(#REF!,$PF226,#REF!),SUMIF(#REF!,$PJ226,#REF!))</f>
        <v>#REF!</v>
      </c>
      <c r="QC226" s="200" t="e">
        <f>IF($PI226=1,SUMIF(#REF!,$PF226,#REF!),SUMIF(#REF!,$PJ226,#REF!))</f>
        <v>#REF!</v>
      </c>
      <c r="QD226" s="57">
        <f t="shared" si="143"/>
        <v>7.2721298560408654</v>
      </c>
      <c r="QE226" s="57">
        <f t="shared" si="144"/>
        <v>7.9338603749999992</v>
      </c>
      <c r="QF226" s="57">
        <f t="shared" si="138"/>
        <v>7.7068520024999998</v>
      </c>
      <c r="QG226" s="57">
        <f t="shared" si="145"/>
        <v>6.3152398049999992</v>
      </c>
      <c r="QH226" s="57">
        <f t="shared" ref="QH226:QH241" si="175">($AW226*(1+$AZ226))*(PU226*(1+$PG226)+$PH226)/1000</f>
        <v>6.4278044250000015</v>
      </c>
      <c r="QI226" s="57">
        <f t="shared" ref="QI226:QI241" si="176">($AW226*(1+$AZ226))*(PV226*(1+$PG226)+$PH226)/1000</f>
        <v>9.4534827449999987</v>
      </c>
      <c r="QJ226" s="57">
        <f>IF(Tabelle2[[#This Row],[Index and Premium Usage]]=1,($AW226*(1+$AZ226))*(PW226*(1+$PG226)+$PH226)/1000,($AW226*(1+$AZ226))*(PW226*(1+$PG226)+$PK226)/1000)</f>
        <v>10.880065140000001</v>
      </c>
      <c r="QK226" s="57" t="e">
        <f>IF($PI226=1,($AW226*(1+$AY226))*(PX226*(1+$PG226)+$PH226)/1000,($AW226*(1+$AZ226))*(PX226*(1+$PG226)+$PK226+Tabelle2[[#This Row],[Premium VW 2023]])/1000)</f>
        <v>#REF!</v>
      </c>
      <c r="QL226" s="57" t="e">
        <f t="shared" ref="QL226:QL280" si="177">IF($PI226=1,($AW226*(1+$AZ226))*(PY226*(1+$PG226)+$PH226)/1000,($AW226*(1+$AZ226))*(PY226*(1+$PG226)+$PK226)/1000)</f>
        <v>#REF!</v>
      </c>
      <c r="QM226" s="57" t="e">
        <f t="shared" ref="QM226:QM280" si="178">IF($PI226=1,($AW226*(1+$AZ226))*(PZ226*(1+$PG226)+$PH226)/1000,($AW226*(1+$AZ226))*(PZ226*(1+$PG226)+$PK226)/1000)</f>
        <v>#REF!</v>
      </c>
      <c r="QN226" s="57" t="e">
        <f t="shared" ref="QN226:QN280" si="179">IF($PI226=1,($AW226*(1+$AZ226))*(QA226*(1+$PG226)+$PH226)/1000,($AW226*(1+$AZ226))*(QA226*(1+$PG226)+$PK226)/1000)</f>
        <v>#REF!</v>
      </c>
      <c r="QO226" s="57" t="e">
        <f t="shared" ref="QO226:QO280" si="180">IF($PI226=1,($AW226*(1+$AZ226))*(QB226*(1+$PG226)+$PH226)/1000,($AW226*(1+$AZ226))*(QB226*(1+$PG226)+$PK226)/1000)</f>
        <v>#REF!</v>
      </c>
      <c r="QP226" s="57" t="e">
        <f t="shared" ref="QP226:QP280" si="181">IF($PI226=1,($AW226*(1+$AZ226))*(QC226*(1+$PG226)+$PH226)/1000,($AW226*(1+$AZ226))*(QC226*(1+$PG226)+$PK226)/1000)</f>
        <v>#REF!</v>
      </c>
    </row>
    <row r="227" spans="1:458" ht="15" customHeight="1">
      <c r="A227" s="94" t="s">
        <v>929</v>
      </c>
      <c r="B227" s="94" t="s">
        <v>87</v>
      </c>
      <c r="C227" s="94" t="s">
        <v>1553</v>
      </c>
      <c r="D227" s="94" t="s">
        <v>108</v>
      </c>
      <c r="E227" s="172" t="s">
        <v>304</v>
      </c>
      <c r="F227" s="94" t="s">
        <v>304</v>
      </c>
      <c r="G227" s="94" t="s">
        <v>304</v>
      </c>
      <c r="H227" s="2" t="s">
        <v>1557</v>
      </c>
      <c r="I227" s="188" t="s">
        <v>249</v>
      </c>
      <c r="J227" s="94" t="s">
        <v>33</v>
      </c>
      <c r="K227" s="94" t="s">
        <v>245</v>
      </c>
      <c r="L227" s="94" t="s">
        <v>234</v>
      </c>
      <c r="M227" s="94" t="s">
        <v>687</v>
      </c>
      <c r="N227" s="1"/>
      <c r="O227" s="1"/>
      <c r="P227" s="17"/>
      <c r="R227" s="94"/>
      <c r="S227" s="94"/>
      <c r="T227" s="94" t="s">
        <v>1282</v>
      </c>
      <c r="U227" s="94" t="s">
        <v>38</v>
      </c>
      <c r="V227" s="94"/>
      <c r="W227" s="94"/>
      <c r="X227" s="94"/>
      <c r="Y227" s="94" t="s">
        <v>235</v>
      </c>
      <c r="Z227" s="94" t="s">
        <v>261</v>
      </c>
      <c r="AA227" s="1" t="s">
        <v>688</v>
      </c>
      <c r="AB227" s="1"/>
      <c r="AC227" s="1"/>
      <c r="AD227" s="94"/>
      <c r="AE227" s="94"/>
      <c r="AF227" s="94" t="s">
        <v>122</v>
      </c>
      <c r="AG227" s="2" t="s">
        <v>448</v>
      </c>
      <c r="AH227" s="2" t="s">
        <v>106</v>
      </c>
      <c r="AI227" s="2" t="s">
        <v>109</v>
      </c>
      <c r="AJ227" s="2" t="s">
        <v>120</v>
      </c>
      <c r="AK227" s="20"/>
      <c r="AL227" s="24"/>
      <c r="AM227" s="24"/>
      <c r="AN227" s="24"/>
      <c r="AO227" s="24"/>
      <c r="AP227" s="13">
        <v>1</v>
      </c>
      <c r="AQ227" s="129"/>
      <c r="AR227" s="37">
        <v>3.8</v>
      </c>
      <c r="AS227" s="73">
        <v>3.8</v>
      </c>
      <c r="AT227" s="73">
        <v>3.8</v>
      </c>
      <c r="AU227" s="73">
        <v>3.8</v>
      </c>
      <c r="AV227" s="73">
        <v>3.8</v>
      </c>
      <c r="AW227" s="33">
        <v>3.8</v>
      </c>
      <c r="AX227" s="193"/>
      <c r="AY227" s="36">
        <v>0.05</v>
      </c>
      <c r="AZ227" s="36">
        <v>0.05</v>
      </c>
      <c r="BA227" s="97">
        <v>0</v>
      </c>
      <c r="BB227" s="97">
        <v>0</v>
      </c>
      <c r="BC227" s="97">
        <v>0</v>
      </c>
      <c r="BD227" s="97">
        <v>0</v>
      </c>
      <c r="BE227" s="133">
        <v>0</v>
      </c>
      <c r="BF227" s="133">
        <v>0</v>
      </c>
      <c r="BG227" s="133">
        <v>0</v>
      </c>
      <c r="BH227" s="133">
        <v>0</v>
      </c>
      <c r="BI227" s="133">
        <v>0</v>
      </c>
      <c r="BJ227" s="133">
        <v>0</v>
      </c>
      <c r="BK227" s="133">
        <v>0</v>
      </c>
      <c r="BL227" s="133">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5">
        <f>SUM(Tabelle2[[#This Row],[Jan 22 CF]:[Mar 22 CF]])</f>
        <v>0</v>
      </c>
      <c r="CL227" s="95">
        <f>SUM(Tabelle2[[#This Row],[Apr 22 CF]:[Jun 22 CF]])</f>
        <v>0</v>
      </c>
      <c r="CM227" s="95">
        <f>SUM(Tabelle2[[#This Row],[Jul 22 CF]:[Sep 22 CF]])</f>
        <v>0</v>
      </c>
      <c r="CN227" s="95">
        <f>SUM(Tabelle2[[#This Row],[Oct 22 CF]:[Dec 22 CF]])</f>
        <v>0</v>
      </c>
      <c r="CO227" s="95">
        <f>SUM(Tabelle2[[#This Row],[Jan 23 CF]:[Mar 23 CF]])</f>
        <v>0</v>
      </c>
      <c r="CP227" s="95">
        <f>SUM(Tabelle2[[#This Row],[Apr 23 CF]:[Jun 23 CF]])</f>
        <v>0</v>
      </c>
      <c r="CQ227" s="95">
        <f>SUM(Tabelle2[[#This Row],[Jul 23 CF]:[Sep 23 CF]])</f>
        <v>0</v>
      </c>
      <c r="CR227" s="95">
        <f>SUM(Tabelle2[[#This Row],[Oct 23 CF]:[Dec 23 CF]])</f>
        <v>0</v>
      </c>
      <c r="CS227" s="95">
        <f>SUM(Tabelle2[[#This Row],[Jan 24 CF]:[Mar 24 CF]])</f>
        <v>0</v>
      </c>
      <c r="CT227" s="95">
        <f>SUM(Tabelle2[[#This Row],[Apr 24 CF]:[Jun 24 CF]])</f>
        <v>0</v>
      </c>
      <c r="CU227" s="95">
        <f>SUM(Tabelle2[[#This Row],[Jul 24 CF]:[Sep 24 CF]])</f>
        <v>0</v>
      </c>
      <c r="CV227" s="95">
        <f>SUM(Tabelle2[[#This Row],[Oct 24 CF]:[Dec 24 CF]])</f>
        <v>0</v>
      </c>
      <c r="CW227" s="98">
        <v>0</v>
      </c>
      <c r="CX227" s="275">
        <v>0</v>
      </c>
      <c r="CY227" s="98">
        <v>0</v>
      </c>
      <c r="CZ227" s="52">
        <v>0</v>
      </c>
      <c r="DA227" s="52">
        <f>SUM(Tabelle2[[#This Row],[Jan 22 CF]:[Dec 22 CF]])</f>
        <v>0</v>
      </c>
      <c r="DB227" s="98">
        <f>SUM(Tabelle2[[#This Row],[Jan 23 CF]:[Dec 23 CF]])</f>
        <v>0</v>
      </c>
      <c r="DC227" s="98">
        <f>SUM(Tabelle2[[#This Row],[Jan 24 CF]:[Dec 24 CF]])</f>
        <v>0</v>
      </c>
      <c r="DD227" s="98">
        <v>0</v>
      </c>
      <c r="DE227" s="98">
        <v>0</v>
      </c>
      <c r="DF227" s="98">
        <v>0</v>
      </c>
      <c r="DG227" s="98">
        <v>0</v>
      </c>
      <c r="DH227" s="98">
        <v>0</v>
      </c>
      <c r="DI227" s="98">
        <v>0</v>
      </c>
      <c r="DJ227" s="98">
        <v>0</v>
      </c>
      <c r="DK227" s="98">
        <v>0</v>
      </c>
      <c r="DL227" s="98">
        <v>0</v>
      </c>
      <c r="DM227" s="98">
        <v>0</v>
      </c>
      <c r="DN227" s="95"/>
      <c r="DO227" s="95"/>
      <c r="DP227" s="226">
        <v>0.95</v>
      </c>
      <c r="DQ227" s="226">
        <v>0.92500000000000004</v>
      </c>
      <c r="DR227" s="226">
        <v>0.8</v>
      </c>
      <c r="DS227" s="226">
        <v>0.85</v>
      </c>
      <c r="DT227" s="226">
        <v>0.9</v>
      </c>
      <c r="DU227" s="226">
        <v>0.9</v>
      </c>
      <c r="DV227" s="226">
        <v>0.9</v>
      </c>
      <c r="DW227" s="226">
        <v>0.9</v>
      </c>
      <c r="DX227" s="226">
        <v>0.9</v>
      </c>
      <c r="DY227" s="226">
        <v>0.9</v>
      </c>
      <c r="DZ227" s="226">
        <v>0.9</v>
      </c>
      <c r="EA227" s="226">
        <v>0.88</v>
      </c>
      <c r="EB227" s="226">
        <v>0.9</v>
      </c>
      <c r="EC227" s="226">
        <v>0.93</v>
      </c>
      <c r="ED227" s="226">
        <v>0.93</v>
      </c>
      <c r="EE227" s="226">
        <v>0.9</v>
      </c>
      <c r="EF227" s="316">
        <v>0.9</v>
      </c>
      <c r="EG227" s="316">
        <v>0.9</v>
      </c>
      <c r="EH227" s="316">
        <v>0.9</v>
      </c>
      <c r="EI227" s="226">
        <v>0.95</v>
      </c>
      <c r="EJ227" s="226">
        <v>0.95</v>
      </c>
      <c r="EK227" s="226">
        <v>0.95</v>
      </c>
      <c r="EL227" s="226">
        <v>0.97499999999999998</v>
      </c>
      <c r="EM227" s="226">
        <v>0.95</v>
      </c>
      <c r="EN227" s="226">
        <v>0.9</v>
      </c>
      <c r="EO227" s="226">
        <v>0.9</v>
      </c>
      <c r="EP227" s="226">
        <v>0.9</v>
      </c>
      <c r="EQ227" s="226">
        <v>0.9</v>
      </c>
      <c r="ER227" s="226">
        <v>0.9</v>
      </c>
      <c r="ES227" s="226">
        <v>0.9</v>
      </c>
      <c r="ET227" s="226">
        <v>0.9</v>
      </c>
      <c r="EU227" s="226">
        <v>0.9</v>
      </c>
      <c r="EV227" s="226">
        <v>0.9</v>
      </c>
      <c r="EW227" s="226">
        <v>0.9</v>
      </c>
      <c r="EX227" s="226">
        <v>0.9</v>
      </c>
      <c r="EY227" s="226">
        <v>0.9</v>
      </c>
      <c r="EZ227" s="316">
        <v>0.9</v>
      </c>
      <c r="FA227" s="226">
        <v>0.9</v>
      </c>
      <c r="FB227" s="226">
        <v>0.85</v>
      </c>
      <c r="FC227" s="226">
        <v>0.85</v>
      </c>
      <c r="FD227" s="226">
        <v>0.85</v>
      </c>
      <c r="FE227" s="226">
        <v>0.85</v>
      </c>
      <c r="FF227" s="226">
        <v>0.85</v>
      </c>
      <c r="FG227" s="226">
        <v>0.85</v>
      </c>
      <c r="FH227" s="226">
        <v>0.85</v>
      </c>
      <c r="FI227" s="226">
        <v>0.85</v>
      </c>
      <c r="FJ227" s="226">
        <v>0.85</v>
      </c>
      <c r="FK227" s="226">
        <v>0.85</v>
      </c>
      <c r="FL227" s="226">
        <v>0.85</v>
      </c>
      <c r="FM227" s="195">
        <f t="shared" si="158"/>
        <v>0</v>
      </c>
      <c r="FN227" s="195">
        <f t="shared" si="159"/>
        <v>0</v>
      </c>
      <c r="FO227" s="195">
        <f t="shared" si="160"/>
        <v>0</v>
      </c>
      <c r="FP227" s="195">
        <f t="shared" si="161"/>
        <v>0</v>
      </c>
      <c r="FQ227" s="195">
        <f t="shared" si="162"/>
        <v>0</v>
      </c>
      <c r="FR227" s="195">
        <f t="shared" si="163"/>
        <v>0</v>
      </c>
      <c r="FS227" s="195">
        <f t="shared" si="164"/>
        <v>0</v>
      </c>
      <c r="FT227" s="95">
        <f t="shared" si="165"/>
        <v>0</v>
      </c>
      <c r="FU227" s="95">
        <f t="shared" si="166"/>
        <v>0</v>
      </c>
      <c r="FV227" s="95">
        <f t="shared" si="167"/>
        <v>0</v>
      </c>
      <c r="FW227" s="95">
        <f t="shared" si="168"/>
        <v>0</v>
      </c>
      <c r="FX227" s="95">
        <f t="shared" si="169"/>
        <v>0</v>
      </c>
      <c r="FY227" s="95">
        <f t="shared" si="170"/>
        <v>0</v>
      </c>
      <c r="FZ227" s="95">
        <f t="shared" si="171"/>
        <v>0</v>
      </c>
      <c r="GA227" s="95">
        <f t="shared" si="151"/>
        <v>0</v>
      </c>
      <c r="GB227" s="95">
        <f t="shared" si="152"/>
        <v>0</v>
      </c>
      <c r="GC227" s="95">
        <f t="shared" si="153"/>
        <v>0</v>
      </c>
      <c r="GD227" s="95">
        <f t="shared" si="154"/>
        <v>0</v>
      </c>
      <c r="GE227" s="95">
        <f t="shared" si="155"/>
        <v>0</v>
      </c>
      <c r="GF227" s="95">
        <f t="shared" si="156"/>
        <v>0</v>
      </c>
      <c r="GG227" s="95">
        <f t="shared" si="157"/>
        <v>0</v>
      </c>
      <c r="GH227" s="95">
        <f t="shared" si="172"/>
        <v>0</v>
      </c>
      <c r="GI227" s="95">
        <f>BW227*Tabelle2[[#This Row],[Nov 2023 AF]]</f>
        <v>0</v>
      </c>
      <c r="GJ227" s="95">
        <f>BX227*Tabelle2[[#This Row],[Dec 2023 AF]]</f>
        <v>0</v>
      </c>
      <c r="GK227" s="95">
        <f>BY227*Tabelle2[[#This Row],[Jan 2024 AF]]</f>
        <v>0</v>
      </c>
      <c r="GL227" s="95">
        <f>BZ227*Tabelle2[[#This Row],[Feb 2024 AF]]</f>
        <v>0</v>
      </c>
      <c r="GM227" s="95">
        <f>CA227*Tabelle2[[#This Row],[Mar 2024 AF]]</f>
        <v>0</v>
      </c>
      <c r="GN227" s="95">
        <f>CB227*Tabelle2[[#This Row],[Apr 2024 AF]]</f>
        <v>0</v>
      </c>
      <c r="GO227" s="95">
        <f>CC227*Tabelle2[[#This Row],[May 2024 AF]]</f>
        <v>0</v>
      </c>
      <c r="GP227" s="95">
        <f>CD227*Tabelle2[[#This Row],[Jun 2024 AF]]</f>
        <v>0</v>
      </c>
      <c r="GQ227" s="95">
        <f>CE227*Tabelle2[[#This Row],[Jul 2024 AF]]</f>
        <v>0</v>
      </c>
      <c r="GR227" s="95">
        <f>CF227*Tabelle2[[#This Row],[Aug 2024 AF]]</f>
        <v>0</v>
      </c>
      <c r="GS227" s="95">
        <f>CG227*Tabelle2[[#This Row],[Sep 2024 AF]]</f>
        <v>0</v>
      </c>
      <c r="GT227" s="95">
        <f>CH227*Tabelle2[[#This Row],[Oct 2024 AF]]</f>
        <v>0</v>
      </c>
      <c r="GU227" s="95">
        <f>CI227*Tabelle2[[#This Row],[Nov 2024 AF]]</f>
        <v>0</v>
      </c>
      <c r="GV227" s="95">
        <f>CJ227*Tabelle2[[#This Row],[Dec 2024 AF]]</f>
        <v>0</v>
      </c>
      <c r="GW227" s="95">
        <f>SUM(Tabelle2[[#This Row],[Jan 22 NF]:[Mar 22 NF]])</f>
        <v>0</v>
      </c>
      <c r="GX227" s="95">
        <f>SUM(Tabelle2[[#This Row],[Apr 22 NF]:[Jun 22 NF]])</f>
        <v>0</v>
      </c>
      <c r="GY227" s="95">
        <f>SUM(Tabelle2[[#This Row],[Jul 22 NF]:[Sep 22 NF]])</f>
        <v>0</v>
      </c>
      <c r="GZ227" s="95">
        <f>SUM(Tabelle2[[#This Row],[Oct 22 NF]:[Dec 22 NF]])</f>
        <v>0</v>
      </c>
      <c r="HA227" s="98">
        <f>SUM(Tabelle2[[#This Row],[Jan 23 NF]:[Mar 23 NF]])</f>
        <v>0</v>
      </c>
      <c r="HB227" s="98">
        <f>SUM(Tabelle2[[#This Row],[Apr 23 NF]:[Jun 23 NF]])</f>
        <v>0</v>
      </c>
      <c r="HC227" s="98">
        <f>SUM(Tabelle2[[#This Row],[Jul 23 NF]:[Sep 23 NF]])</f>
        <v>0</v>
      </c>
      <c r="HD227" s="98">
        <f>SUM(Tabelle2[[#This Row],[Oct 23 NF]:[Dec 23 NF]])</f>
        <v>0</v>
      </c>
      <c r="HE227" s="95">
        <f>SUM(Tabelle2[[#This Row],[Jan 24 NF]:[Mar 24 NF]])</f>
        <v>0</v>
      </c>
      <c r="HF227" s="98">
        <f>SUM(Tabelle2[[#This Row],[Apr 24 NF]:[Jun 24 NF]])</f>
        <v>0</v>
      </c>
      <c r="HG227" s="98">
        <f>SUM(Tabelle2[[#This Row],[Jul 24 NF]:[Sep 24 NF]])</f>
        <v>0</v>
      </c>
      <c r="HH227" s="98">
        <f>SUM(Tabelle2[[#This Row],[Oct 24 NF]:[Dec 24 NF]])</f>
        <v>0</v>
      </c>
      <c r="HI227" s="75">
        <v>0</v>
      </c>
      <c r="HJ227" s="75">
        <v>0</v>
      </c>
      <c r="HK227" s="75">
        <v>0</v>
      </c>
      <c r="HL227" s="75">
        <v>0</v>
      </c>
      <c r="HM227" s="75">
        <v>0</v>
      </c>
      <c r="HN227" s="75">
        <v>0</v>
      </c>
      <c r="HO227" s="75">
        <v>0</v>
      </c>
      <c r="HP227" s="75">
        <v>0</v>
      </c>
      <c r="HQ227" s="75">
        <v>0</v>
      </c>
      <c r="HR227" s="75">
        <v>0</v>
      </c>
      <c r="HS227" s="75">
        <v>0</v>
      </c>
      <c r="HT227" s="75">
        <v>0</v>
      </c>
      <c r="HU227" s="75">
        <v>0</v>
      </c>
      <c r="HV227" s="98">
        <v>0</v>
      </c>
      <c r="HW227" s="98">
        <v>0</v>
      </c>
      <c r="HX227" s="98">
        <v>0</v>
      </c>
      <c r="HY227" s="98">
        <v>0</v>
      </c>
      <c r="HZ227" s="98">
        <f>SUM(Tabelle2[[#This Row],[Jan 22 NF]:[Dec 22 NF]])</f>
        <v>0</v>
      </c>
      <c r="IA227" s="98">
        <f>SUM(Tabelle2[[#This Row],[Jan 23 NF]:[Dec 23 NF]])</f>
        <v>0</v>
      </c>
      <c r="IB227" s="98">
        <f>SUM(Tabelle2[[#This Row],[Jan 24 NF]:[Dec 24 NF]])</f>
        <v>0</v>
      </c>
      <c r="IC227" s="98">
        <f>IFERROR(Tabelle2[[#This Row],[2025 CF]]*Tabelle2[[#This Row],[2025 AF]],0)</f>
        <v>0</v>
      </c>
      <c r="ID227" s="98">
        <f>IFERROR(Tabelle2[[#This Row],[2026 CF]]*Tabelle2[[#This Row],[2026 AF]],0)</f>
        <v>0</v>
      </c>
      <c r="IE227" s="98">
        <f>IFERROR(Tabelle2[[#This Row],[2027 CF]]*Tabelle2[[#This Row],[2027 AF]],0)</f>
        <v>0</v>
      </c>
      <c r="IF227" s="98">
        <f>IFERROR(Tabelle2[[#This Row],[2028 CF]]*Tabelle2[[#This Row],[2028 AF]],0)</f>
        <v>0</v>
      </c>
      <c r="IG227" s="98">
        <f>IFERROR(Tabelle2[[#This Row],[2029 CF]]*Tabelle2[[#This Row],[2029 AF]],0)</f>
        <v>0</v>
      </c>
      <c r="IH227" s="98">
        <f>IFERROR(Tabelle2[[#This Row],[2030 CF]]*Tabelle2[[#This Row],[2030 AF]],0)</f>
        <v>0</v>
      </c>
      <c r="II227" s="98">
        <f>IFERROR(Tabelle2[[#This Row],[2031 CF]]*Tabelle2[[#This Row],[2031 AF]],0)</f>
        <v>0</v>
      </c>
      <c r="IJ227" s="98">
        <f>IFERROR(Tabelle2[[#This Row],[2032 CF]]*Tabelle2[[#This Row],[2032 AF]],0)</f>
        <v>0</v>
      </c>
      <c r="IK227" s="98">
        <f>IFERROR(Tabelle2[[#This Row],[2033 CF]]*Tabelle2[[#This Row],[2033 AF]],0)</f>
        <v>0</v>
      </c>
      <c r="IL227" s="98">
        <f>IFERROR(Tabelle2[[#This Row],[2034 CF]]*Tabelle2[[#This Row],[2034 AF]],0)</f>
        <v>0</v>
      </c>
      <c r="IM227" s="98">
        <f>IFERROR(Tabelle2[[#This Row],[2035 CF]]*Tabelle2[[#This Row],[2035 AF]],0)</f>
        <v>0</v>
      </c>
      <c r="IN227" s="51">
        <v>0</v>
      </c>
      <c r="IO227" s="51">
        <v>0</v>
      </c>
      <c r="IP227" s="51">
        <v>0</v>
      </c>
      <c r="IQ227" s="51">
        <v>0</v>
      </c>
      <c r="IR227" s="51">
        <v>0</v>
      </c>
      <c r="IS227" s="51">
        <v>0</v>
      </c>
      <c r="IT227" s="51">
        <v>0</v>
      </c>
      <c r="IU227" s="51">
        <v>0</v>
      </c>
      <c r="IV227" s="51">
        <v>0</v>
      </c>
      <c r="IW227" s="51">
        <v>0</v>
      </c>
      <c r="IX227" s="51">
        <v>0</v>
      </c>
      <c r="IY227" s="51">
        <v>0</v>
      </c>
      <c r="IZ227" s="199">
        <v>0</v>
      </c>
      <c r="JA227" s="199">
        <v>0</v>
      </c>
      <c r="JB227" s="199">
        <v>0</v>
      </c>
      <c r="JC227" s="199">
        <v>0</v>
      </c>
      <c r="JD227" s="199">
        <v>0</v>
      </c>
      <c r="JE227" s="196">
        <v>0</v>
      </c>
      <c r="JF227" s="196">
        <v>0</v>
      </c>
      <c r="JG227" s="196">
        <v>0</v>
      </c>
      <c r="JH227" s="196">
        <v>0</v>
      </c>
      <c r="JI227" s="196">
        <v>0</v>
      </c>
      <c r="JJ227" s="196">
        <v>0</v>
      </c>
      <c r="JK227" s="196">
        <v>0</v>
      </c>
      <c r="JL227" s="196">
        <v>0</v>
      </c>
      <c r="JM227" s="196">
        <v>0</v>
      </c>
      <c r="JN227" s="196">
        <v>0</v>
      </c>
      <c r="JO227" s="196">
        <v>0</v>
      </c>
      <c r="JP227" s="196">
        <v>0</v>
      </c>
      <c r="JQ227" s="196">
        <f>SUM(Tabelle2[[#This Row],[Jan-23B]:[Mar-23B]])</f>
        <v>0</v>
      </c>
      <c r="JR227" s="196">
        <f>SUM(Tabelle2[[#This Row],[Apr-23B]:[Jun-23B]])</f>
        <v>0</v>
      </c>
      <c r="JS227" s="196">
        <f>SUM(Tabelle2[[#This Row],[Jul-23B]:[Sep-23B]])</f>
        <v>0</v>
      </c>
      <c r="JT227" s="196">
        <f>SUM(Tabelle2[[#This Row],[Oct-23B]:[Dec-23B]])</f>
        <v>0</v>
      </c>
      <c r="JU227" s="196">
        <f>SUM(Tabelle2[[#This Row],[1Q23 B1]:[4Q23 B]])</f>
        <v>0</v>
      </c>
      <c r="JV227" s="196">
        <v>0</v>
      </c>
      <c r="JW227" s="196">
        <v>0</v>
      </c>
      <c r="JX227" s="196">
        <v>0</v>
      </c>
      <c r="JY227" s="196">
        <v>0</v>
      </c>
      <c r="JZ227" s="196">
        <v>0</v>
      </c>
      <c r="KA227" s="196">
        <v>0</v>
      </c>
      <c r="KB227" s="196">
        <v>0</v>
      </c>
      <c r="KC227" s="196">
        <v>0</v>
      </c>
      <c r="KD227" s="196">
        <v>0</v>
      </c>
      <c r="KE227" s="196">
        <v>0</v>
      </c>
      <c r="KF227" s="196" t="str">
        <f>IF(SUM(Tabelle2[[#This Row],[2018 NF]:[2028 NF]],Tabelle2[[#This Row],[2023 B]])&gt;0,"yes","no")</f>
        <v>no</v>
      </c>
      <c r="KG227" s="196">
        <f>IFERROR(INDEX(Tabelle2[[#Headers],[2005 NF]:[2034 NF]],MATCH(TRUE,INDEX(Tabelle2[[#This Row],[2005 NF]:[2034 NF]]&gt;1000,),0)),0)</f>
        <v>0</v>
      </c>
      <c r="KH227" s="196">
        <f>IFERROR(LOOKUP(2,1/(Tabelle2[[#This Row],[2005 NF]:[2035 NF]]&gt;1000),Tabelle2[[#Headers],[2005 NF]:[2035 NF]]),0)</f>
        <v>0</v>
      </c>
      <c r="KI227" s="196">
        <f>SUM(Tabelle2[[#This Row],[Jan 23 NF]:[Mar 23 NF]])</f>
        <v>0</v>
      </c>
      <c r="KJ227" s="196">
        <f>SUM(Tabelle2[[#This Row],[Jan-23B]:[Mar-23B]])</f>
        <v>0</v>
      </c>
      <c r="KK227" s="52">
        <v>0</v>
      </c>
      <c r="KL227" s="52">
        <v>0</v>
      </c>
      <c r="KM227" s="52">
        <v>0</v>
      </c>
      <c r="KN227" s="52">
        <v>0</v>
      </c>
      <c r="KO227" s="52">
        <v>0</v>
      </c>
      <c r="KP227" s="52">
        <v>0</v>
      </c>
      <c r="KQ227" s="52">
        <v>0</v>
      </c>
      <c r="KR227" s="52">
        <v>0</v>
      </c>
      <c r="KS227" s="52">
        <v>0</v>
      </c>
      <c r="KT227" s="52">
        <v>0</v>
      </c>
      <c r="KU227" s="52">
        <v>0</v>
      </c>
      <c r="KV227" s="52">
        <v>0</v>
      </c>
      <c r="KW227" s="52">
        <v>0</v>
      </c>
      <c r="KX227" s="52">
        <v>0</v>
      </c>
      <c r="KY227" s="52">
        <v>0</v>
      </c>
      <c r="KZ227" s="52">
        <v>0</v>
      </c>
      <c r="LA227" s="52" t="e">
        <f>$AV227*2.204623/#REF!*$AP227*Tabelle2[[#This Row],[May 23 NF]]</f>
        <v>#REF!</v>
      </c>
      <c r="LB227" s="52" t="e">
        <f>$AV227*2.204623/#REF!*$AP227*Tabelle2[[#This Row],[Jun 23 NF]]</f>
        <v>#REF!</v>
      </c>
      <c r="LC227" s="52" t="e">
        <f>$AV227*2.204623/#REF!*$AP227*Tabelle2[[#This Row],[Jul 23 NF]]</f>
        <v>#REF!</v>
      </c>
      <c r="LD227" s="52" t="e">
        <f>$AV227*2.204623/#REF!*$AP227*Tabelle2[[#This Row],[Aug 23 NF]]</f>
        <v>#REF!</v>
      </c>
      <c r="LE227" s="52" t="e">
        <f>$AV227*2.204623/#REF!*$AP227*Tabelle2[[#This Row],[Sep 23 NF]]</f>
        <v>#REF!</v>
      </c>
      <c r="LF227" s="52" t="e">
        <f>$AV227*2.204623/#REF!*$AP227*Tabelle2[[#This Row],[Oct 23 NF]]</f>
        <v>#REF!</v>
      </c>
      <c r="LG227" s="52" t="e">
        <f>$AV227*2.204623/#REF!*$AP227*Tabelle2[[#This Row],[Nov 23 NF]]</f>
        <v>#REF!</v>
      </c>
      <c r="LH227" s="52" t="e">
        <f>$AV227*2.204623/#REF!*$AP227*Tabelle2[[#This Row],[Dec 23 NF]]</f>
        <v>#REF!</v>
      </c>
      <c r="LI227" s="52" t="e">
        <f>$AV227*2.204623/#REF!*$AP227*Tabelle2[[#This Row],[Jan 24 NF]]</f>
        <v>#REF!</v>
      </c>
      <c r="LJ227" s="52" t="e">
        <f>$AV227*2.204623/#REF!*$AP227*Tabelle2[[#This Row],[Feb 24 NF]]</f>
        <v>#REF!</v>
      </c>
      <c r="LK227" s="52" t="e">
        <f>$AV227*2.204623/#REF!*$AP227*Tabelle2[[#This Row],[Mar 24 NF]]</f>
        <v>#REF!</v>
      </c>
      <c r="LL227" s="52" t="e">
        <f>$AV227*2.204623/#REF!*$AP227*Tabelle2[[#This Row],[Apr 24 NF]]</f>
        <v>#REF!</v>
      </c>
      <c r="LM227" s="52" t="e">
        <f>$AV227*2.204623/#REF!*$AP227*Tabelle2[[#This Row],[May 24 NF]]</f>
        <v>#REF!</v>
      </c>
      <c r="LN227" s="52" t="e">
        <f>$AV227*2.204623/#REF!*$AP227*Tabelle2[[#This Row],[Jun 24 NF]]</f>
        <v>#REF!</v>
      </c>
      <c r="LO227" s="52" t="e">
        <f>$AV227*2.204623/#REF!*$AP227*Tabelle2[[#This Row],[Jul 24 NF]]</f>
        <v>#REF!</v>
      </c>
      <c r="LP227" s="52" t="e">
        <f>$AV227*2.204623/#REF!*$AP227*Tabelle2[[#This Row],[Aug 24 NF]]</f>
        <v>#REF!</v>
      </c>
      <c r="LQ227" s="52" t="e">
        <f>$AV227*2.204623/#REF!*$AP227*Tabelle2[[#This Row],[Sep 24 NF]]</f>
        <v>#REF!</v>
      </c>
      <c r="LR227" s="52" t="e">
        <f>$AV227*2.204623/#REF!*$AP227*Tabelle2[[#This Row],[Oct 24 NF]]</f>
        <v>#REF!</v>
      </c>
      <c r="LS227" s="52" t="e">
        <f>$AV227*2.204623/#REF!*$AP227*Tabelle2[[#This Row],[Nov 24 NF]]</f>
        <v>#REF!</v>
      </c>
      <c r="LT227" s="52" t="e">
        <f>$AV227*2.204623/#REF!*$AP227*Tabelle2[[#This Row],[Dec 24 NF]]</f>
        <v>#REF!</v>
      </c>
      <c r="LU227" s="198">
        <f>SUM(Tabelle2[[#This Row],[Jan 22 EV]:[Mar 22 EV]])</f>
        <v>0</v>
      </c>
      <c r="LV227" s="198">
        <f>SUM(Tabelle2[[#This Row],[Apr 22 EV]:[Jun 22 EV]])</f>
        <v>0</v>
      </c>
      <c r="LW227" s="198">
        <f>SUM(Tabelle2[[#This Row],[Jul 22 EV]:[Sep 22 EV]])</f>
        <v>0</v>
      </c>
      <c r="LX227" s="198">
        <f>SUM(Tabelle2[[#This Row],[Oct 22 EV]:[Dec 22 EV]])</f>
        <v>0</v>
      </c>
      <c r="LY227" s="198">
        <f>SUM(Tabelle2[[#This Row],[Jan 23 EV]:[Mar 23 EV]])</f>
        <v>0</v>
      </c>
      <c r="LZ227" s="198" t="e">
        <f>SUM(Tabelle2[[#This Row],[Apr 23 EV]:[Jun 23 EV]])</f>
        <v>#REF!</v>
      </c>
      <c r="MA227" s="198" t="e">
        <f>SUM(Tabelle2[[#This Row],[Jul 23 EV]:[Sep 23 EV]])</f>
        <v>#REF!</v>
      </c>
      <c r="MB227" s="198" t="e">
        <f>SUM(Tabelle2[[#This Row],[Oct 23 EV]:[Dec 23 EV]])</f>
        <v>#REF!</v>
      </c>
      <c r="MC227" s="198" t="e">
        <f>SUM(Tabelle2[[#This Row],[Jan 24 EV]:[Mar 24 EV]])</f>
        <v>#REF!</v>
      </c>
      <c r="MD227" s="198" t="e">
        <f>SUM(Tabelle2[[#This Row],[Apr 24 EV]:[Jun 24 EV]])</f>
        <v>#REF!</v>
      </c>
      <c r="ME227" s="198" t="e">
        <f>SUM(Tabelle2[[#This Row],[Jul 24 EV]:[Sep 24 EV]])</f>
        <v>#REF!</v>
      </c>
      <c r="MF227" s="198" t="e">
        <f>SUM(Tabelle2[[#This Row],[Oct 24 EV]:[Dec 24 EV]])</f>
        <v>#REF!</v>
      </c>
      <c r="MG227" s="74">
        <v>0</v>
      </c>
      <c r="MH227" s="74">
        <v>0</v>
      </c>
      <c r="MI227" s="74">
        <v>0</v>
      </c>
      <c r="MJ227" s="74">
        <v>0</v>
      </c>
      <c r="MK227" s="74">
        <v>0</v>
      </c>
      <c r="ML227" s="74">
        <v>0</v>
      </c>
      <c r="MM227" s="74">
        <v>0</v>
      </c>
      <c r="MN227" s="74">
        <v>0</v>
      </c>
      <c r="MO227" s="75">
        <v>0</v>
      </c>
      <c r="MP227" s="98">
        <v>0</v>
      </c>
      <c r="MQ227" s="98" t="e">
        <f>$AS227*2.204623/#REF!*$AP227*HU227</f>
        <v>#REF!</v>
      </c>
      <c r="MR227" s="98" t="e">
        <f>$AT227*2.204623/#REF!*$AP227*HV227</f>
        <v>#REF!</v>
      </c>
      <c r="MS227" s="98">
        <v>0</v>
      </c>
      <c r="MT227" s="98">
        <v>0</v>
      </c>
      <c r="MU227" s="98">
        <v>0</v>
      </c>
      <c r="MV227" s="98">
        <f>SUM(Tabelle2[[#This Row],[Jan 22 EV]:[Dec 22 EV]])</f>
        <v>0</v>
      </c>
      <c r="MW227" s="98" t="e">
        <f>SUM(Tabelle2[[#This Row],[Jan 23 EV]:[Dec 23 EV]])</f>
        <v>#REF!</v>
      </c>
      <c r="MX227" s="98" t="e">
        <f>SUM(Tabelle2[[#This Row],[Jan 24 EV]:[Dec 24 EV]])</f>
        <v>#REF!</v>
      </c>
      <c r="MY227" s="98">
        <f t="shared" si="139"/>
        <v>0</v>
      </c>
      <c r="MZ227" s="98">
        <f t="shared" si="140"/>
        <v>0</v>
      </c>
      <c r="NA227" s="98">
        <f t="shared" si="141"/>
        <v>0</v>
      </c>
      <c r="NB227" s="98">
        <f t="shared" si="142"/>
        <v>0</v>
      </c>
      <c r="NC227" s="52">
        <v>0</v>
      </c>
      <c r="ND227" s="52">
        <v>0</v>
      </c>
      <c r="NE227" s="52">
        <v>0</v>
      </c>
      <c r="NF227" s="52">
        <v>0</v>
      </c>
      <c r="NG227" s="52">
        <v>0</v>
      </c>
      <c r="NH227" s="52">
        <v>0</v>
      </c>
      <c r="NI227" s="52">
        <v>0</v>
      </c>
      <c r="NJ227" s="52">
        <v>0</v>
      </c>
      <c r="NK227" s="52">
        <v>0</v>
      </c>
      <c r="NL227" s="52">
        <v>0</v>
      </c>
      <c r="NM227" s="52">
        <v>0</v>
      </c>
      <c r="NN227" s="52">
        <v>0</v>
      </c>
      <c r="NO227" s="198">
        <f t="shared" si="146"/>
        <v>0</v>
      </c>
      <c r="NP227" s="198">
        <f t="shared" si="147"/>
        <v>0</v>
      </c>
      <c r="NQ227" s="198">
        <f t="shared" si="148"/>
        <v>0</v>
      </c>
      <c r="NR227" s="198">
        <f t="shared" si="149"/>
        <v>0</v>
      </c>
      <c r="NS227" s="198">
        <f t="shared" si="150"/>
        <v>0</v>
      </c>
      <c r="NT227" s="198">
        <v>0</v>
      </c>
      <c r="NU227" s="198">
        <v>0</v>
      </c>
      <c r="NV227" s="198">
        <v>0</v>
      </c>
      <c r="NW227" s="198">
        <v>0</v>
      </c>
      <c r="NX227" s="198">
        <v>0</v>
      </c>
      <c r="NY227" s="198">
        <v>0</v>
      </c>
      <c r="NZ227" s="198">
        <v>0</v>
      </c>
      <c r="OA227" s="198">
        <v>0</v>
      </c>
      <c r="OB227" s="198">
        <v>0</v>
      </c>
      <c r="OC227" s="198">
        <v>0</v>
      </c>
      <c r="OD227" s="198">
        <v>0</v>
      </c>
      <c r="OE227" s="198">
        <v>0</v>
      </c>
      <c r="OF227" s="198">
        <f>SUM(Tabelle2[[#This Row],[Jan 23 B EV]:[Mar 23 B EV]])</f>
        <v>0</v>
      </c>
      <c r="OG227" s="198">
        <f>SUM(Tabelle2[[#This Row],[Apr 23 B EV]:[Jun 23 B EV]])</f>
        <v>0</v>
      </c>
      <c r="OH227" s="198">
        <f>SUM(Tabelle2[[#This Row],[Jul 23 B EV]:[Sep 23 B EV]])</f>
        <v>0</v>
      </c>
      <c r="OI227" s="198">
        <f>SUM(Tabelle2[[#This Row],[Oct 23 B EV]:[Dec 23 B EV]])</f>
        <v>0</v>
      </c>
      <c r="OJ227" s="198">
        <f>SUM(Tabelle2[[#This Row],[Jan 23 B EV]:[Dec 23 B EV]])</f>
        <v>0</v>
      </c>
      <c r="OK227" s="75"/>
      <c r="OL227" s="75"/>
      <c r="OM227" s="43" t="s">
        <v>960</v>
      </c>
      <c r="ON227" s="43" t="s">
        <v>975</v>
      </c>
      <c r="OO227" s="43">
        <v>0</v>
      </c>
      <c r="OP227" s="43">
        <v>0</v>
      </c>
      <c r="OQ227" s="75"/>
      <c r="OR227" s="75"/>
      <c r="OS227" s="75"/>
      <c r="OT227" s="75"/>
      <c r="OU227" s="75"/>
      <c r="OV227" s="75"/>
      <c r="OW227" s="75"/>
      <c r="OX227" s="198">
        <v>0</v>
      </c>
      <c r="OY227" s="198">
        <v>0</v>
      </c>
      <c r="OZ227" s="198">
        <v>0</v>
      </c>
      <c r="PA227" s="198">
        <v>0</v>
      </c>
      <c r="PB227" s="353">
        <v>0</v>
      </c>
      <c r="PC227" s="49" t="s">
        <v>57</v>
      </c>
      <c r="PD227" s="341" t="s">
        <v>162</v>
      </c>
      <c r="PE227" s="317" t="s">
        <v>159</v>
      </c>
      <c r="PF227" s="341" t="s">
        <v>191</v>
      </c>
      <c r="PG227" s="342">
        <v>0.08</v>
      </c>
      <c r="PH227" s="341">
        <v>40</v>
      </c>
      <c r="PI227" s="30">
        <v>1</v>
      </c>
      <c r="PJ227" s="30" t="s">
        <v>191</v>
      </c>
      <c r="PK227" s="30">
        <v>40</v>
      </c>
      <c r="PL227" s="30"/>
      <c r="PM227" s="317"/>
      <c r="PN227" s="341" t="s">
        <v>972</v>
      </c>
      <c r="PO227" s="12" t="s">
        <v>17</v>
      </c>
      <c r="PP227" s="200">
        <v>1897.4924120060696</v>
      </c>
      <c r="PQ227" s="56">
        <v>1615.7497990965437</v>
      </c>
      <c r="PR227" s="56">
        <v>1766.1458333333333</v>
      </c>
      <c r="PS227" s="56">
        <v>1714.5520833333333</v>
      </c>
      <c r="PT227" s="200">
        <v>1398.2708333333333</v>
      </c>
      <c r="PU227" s="200">
        <v>1423.8541666666667</v>
      </c>
      <c r="PV227" s="200">
        <v>2111.5208333333335</v>
      </c>
      <c r="PW227" s="200">
        <v>2435.75</v>
      </c>
      <c r="PX227" s="200" t="e">
        <f>IF($PI227=1,SUMIF(#REF!,$PF227,#REF!),SUMIF(#REF!,$PJ227,#REF!))</f>
        <v>#REF!</v>
      </c>
      <c r="PY227" s="200" t="e">
        <f>IF($PI227=1,SUMIF(#REF!,$PF227,#REF!),SUMIF(#REF!,$PJ227,#REF!))</f>
        <v>#REF!</v>
      </c>
      <c r="PZ227" s="200" t="e">
        <f>IF($PI227=1,SUMIF(#REF!,$PF227,#REF!),SUMIF(#REF!,$PJ227,#REF!))</f>
        <v>#REF!</v>
      </c>
      <c r="QA227" s="200" t="e">
        <f>IF($PI227=1,SUMIF(#REF!,$PF227,#REF!),SUMIF(#REF!,$PJ227,#REF!))</f>
        <v>#REF!</v>
      </c>
      <c r="QB227" s="200" t="e">
        <f>IF($PI227=1,SUMIF(#REF!,$PF227,#REF!),SUMIF(#REF!,$PJ227,#REF!))</f>
        <v>#REF!</v>
      </c>
      <c r="QC227" s="200" t="e">
        <f>IF($PI227=1,SUMIF(#REF!,$PF227,#REF!),SUMIF(#REF!,$PJ227,#REF!))</f>
        <v>#REF!</v>
      </c>
      <c r="QD227" s="57">
        <f t="shared" si="143"/>
        <v>7.1221890342668264</v>
      </c>
      <c r="QE227" s="57">
        <f t="shared" si="144"/>
        <v>7.7702756249999991</v>
      </c>
      <c r="QF227" s="57">
        <f t="shared" si="138"/>
        <v>7.5479478374999989</v>
      </c>
      <c r="QG227" s="57">
        <f t="shared" si="145"/>
        <v>6.1850286749999999</v>
      </c>
      <c r="QH227" s="57">
        <f t="shared" si="175"/>
        <v>6.2952723750000006</v>
      </c>
      <c r="QI227" s="57">
        <f t="shared" si="176"/>
        <v>9.2585655750000004</v>
      </c>
      <c r="QJ227" s="57">
        <f>IF(Tabelle2[[#This Row],[Index and Premium Usage]]=1,($AW227*(1+$AZ227))*(PW227*(1+$PG227)+$PH227)/1000,($AW227*(1+$AZ227))*(PW227*(1+$PG227)+$PK227)/1000)</f>
        <v>10.6557339</v>
      </c>
      <c r="QK227" s="57" t="e">
        <f>IF($PI227=1,($AW227*(1+$AY227))*(PX227*(1+$PG227)+$PH227)/1000,($AW227*(1+$AZ227))*(PX227*(1+$PG227)+$PK227+Tabelle2[[#This Row],[Premium VW 2023]])/1000)</f>
        <v>#REF!</v>
      </c>
      <c r="QL227" s="57" t="e">
        <f t="shared" si="177"/>
        <v>#REF!</v>
      </c>
      <c r="QM227" s="57" t="e">
        <f t="shared" si="178"/>
        <v>#REF!</v>
      </c>
      <c r="QN227" s="57" t="e">
        <f t="shared" si="179"/>
        <v>#REF!</v>
      </c>
      <c r="QO227" s="57" t="e">
        <f t="shared" si="180"/>
        <v>#REF!</v>
      </c>
      <c r="QP227" s="57" t="e">
        <f t="shared" si="181"/>
        <v>#REF!</v>
      </c>
    </row>
    <row r="228" spans="1:458" ht="15" customHeight="1">
      <c r="A228" s="94" t="s">
        <v>952</v>
      </c>
      <c r="B228" s="94" t="s">
        <v>87</v>
      </c>
      <c r="C228" s="94" t="s">
        <v>1553</v>
      </c>
      <c r="D228" s="94" t="s">
        <v>108</v>
      </c>
      <c r="E228" s="172" t="s">
        <v>304</v>
      </c>
      <c r="F228" s="94" t="s">
        <v>304</v>
      </c>
      <c r="G228" s="94" t="s">
        <v>304</v>
      </c>
      <c r="H228" s="2" t="s">
        <v>1557</v>
      </c>
      <c r="I228" s="188" t="s">
        <v>249</v>
      </c>
      <c r="J228" s="94" t="s">
        <v>33</v>
      </c>
      <c r="K228" s="94" t="s">
        <v>245</v>
      </c>
      <c r="L228" s="94" t="s">
        <v>234</v>
      </c>
      <c r="M228" s="94" t="s">
        <v>694</v>
      </c>
      <c r="N228" s="1"/>
      <c r="O228" s="1"/>
      <c r="P228" s="17"/>
      <c r="R228" s="94"/>
      <c r="S228" s="94"/>
      <c r="T228" s="94" t="s">
        <v>1282</v>
      </c>
      <c r="U228" s="94" t="s">
        <v>38</v>
      </c>
      <c r="V228" s="94"/>
      <c r="W228" s="94"/>
      <c r="X228" s="94"/>
      <c r="Y228" s="94" t="s">
        <v>235</v>
      </c>
      <c r="Z228" s="94" t="s">
        <v>261</v>
      </c>
      <c r="AA228" s="1" t="s">
        <v>695</v>
      </c>
      <c r="AB228" s="1"/>
      <c r="AC228" s="1"/>
      <c r="AD228" s="94"/>
      <c r="AE228" s="94"/>
      <c r="AF228" s="94" t="s">
        <v>122</v>
      </c>
      <c r="AG228" s="2" t="s">
        <v>448</v>
      </c>
      <c r="AH228" s="2" t="s">
        <v>106</v>
      </c>
      <c r="AI228" s="2" t="s">
        <v>109</v>
      </c>
      <c r="AJ228" s="2" t="s">
        <v>120</v>
      </c>
      <c r="AK228" s="20"/>
      <c r="AL228" s="24"/>
      <c r="AM228" s="24"/>
      <c r="AN228" s="24"/>
      <c r="AO228" s="24"/>
      <c r="AP228" s="13">
        <v>1</v>
      </c>
      <c r="AQ228" s="78"/>
      <c r="AR228" s="37">
        <v>7.6950000000000003</v>
      </c>
      <c r="AS228" s="73">
        <v>7.6950000000000003</v>
      </c>
      <c r="AT228" s="73">
        <v>7.6950000000000003</v>
      </c>
      <c r="AU228" s="73">
        <v>7.6950000000000003</v>
      </c>
      <c r="AV228" s="73">
        <v>7.6950000000000003</v>
      </c>
      <c r="AW228" s="33">
        <v>7.6950000000000003</v>
      </c>
      <c r="AX228" s="193"/>
      <c r="AY228" s="36">
        <v>0.05</v>
      </c>
      <c r="AZ228" s="36">
        <v>0.05</v>
      </c>
      <c r="BA228" s="97">
        <v>0</v>
      </c>
      <c r="BB228" s="97">
        <v>0</v>
      </c>
      <c r="BC228" s="97">
        <v>0</v>
      </c>
      <c r="BD228" s="97">
        <v>0</v>
      </c>
      <c r="BE228" s="133">
        <v>0</v>
      </c>
      <c r="BF228" s="133">
        <v>0</v>
      </c>
      <c r="BG228" s="133">
        <v>0</v>
      </c>
      <c r="BH228" s="133">
        <v>0</v>
      </c>
      <c r="BI228" s="133">
        <v>0</v>
      </c>
      <c r="BJ228" s="133">
        <v>0</v>
      </c>
      <c r="BK228" s="133">
        <v>0</v>
      </c>
      <c r="BL228" s="133">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0</v>
      </c>
      <c r="CK228" s="95">
        <f>SUM(Tabelle2[[#This Row],[Jan 22 CF]:[Mar 22 CF]])</f>
        <v>0</v>
      </c>
      <c r="CL228" s="95">
        <f>SUM(Tabelle2[[#This Row],[Apr 22 CF]:[Jun 22 CF]])</f>
        <v>0</v>
      </c>
      <c r="CM228" s="95">
        <f>SUM(Tabelle2[[#This Row],[Jul 22 CF]:[Sep 22 CF]])</f>
        <v>0</v>
      </c>
      <c r="CN228" s="95">
        <f>SUM(Tabelle2[[#This Row],[Oct 22 CF]:[Dec 22 CF]])</f>
        <v>0</v>
      </c>
      <c r="CO228" s="95">
        <f>SUM(Tabelle2[[#This Row],[Jan 23 CF]:[Mar 23 CF]])</f>
        <v>0</v>
      </c>
      <c r="CP228" s="95">
        <f>SUM(Tabelle2[[#This Row],[Apr 23 CF]:[Jun 23 CF]])</f>
        <v>0</v>
      </c>
      <c r="CQ228" s="95">
        <f>SUM(Tabelle2[[#This Row],[Jul 23 CF]:[Sep 23 CF]])</f>
        <v>0</v>
      </c>
      <c r="CR228" s="95">
        <f>SUM(Tabelle2[[#This Row],[Oct 23 CF]:[Dec 23 CF]])</f>
        <v>0</v>
      </c>
      <c r="CS228" s="95">
        <f>SUM(Tabelle2[[#This Row],[Jan 24 CF]:[Mar 24 CF]])</f>
        <v>0</v>
      </c>
      <c r="CT228" s="95">
        <f>SUM(Tabelle2[[#This Row],[Apr 24 CF]:[Jun 24 CF]])</f>
        <v>0</v>
      </c>
      <c r="CU228" s="95">
        <f>SUM(Tabelle2[[#This Row],[Jul 24 CF]:[Sep 24 CF]])</f>
        <v>0</v>
      </c>
      <c r="CV228" s="95">
        <f>SUM(Tabelle2[[#This Row],[Oct 24 CF]:[Dec 24 CF]])</f>
        <v>0</v>
      </c>
      <c r="CW228" s="98">
        <v>0</v>
      </c>
      <c r="CX228" s="275">
        <v>0</v>
      </c>
      <c r="CY228" s="98">
        <v>0</v>
      </c>
      <c r="CZ228" s="52">
        <v>0</v>
      </c>
      <c r="DA228" s="52">
        <f>SUM(Tabelle2[[#This Row],[Jan 22 CF]:[Dec 22 CF]])</f>
        <v>0</v>
      </c>
      <c r="DB228" s="98">
        <f>SUM(Tabelle2[[#This Row],[Jan 23 CF]:[Dec 23 CF]])</f>
        <v>0</v>
      </c>
      <c r="DC228" s="98">
        <f>SUM(Tabelle2[[#This Row],[Jan 24 CF]:[Dec 24 CF]])</f>
        <v>0</v>
      </c>
      <c r="DD228" s="98">
        <v>0</v>
      </c>
      <c r="DE228" s="98">
        <v>0</v>
      </c>
      <c r="DF228" s="98">
        <v>0</v>
      </c>
      <c r="DG228" s="98">
        <v>0</v>
      </c>
      <c r="DH228" s="98">
        <v>0</v>
      </c>
      <c r="DI228" s="98">
        <v>0</v>
      </c>
      <c r="DJ228" s="98">
        <v>0</v>
      </c>
      <c r="DK228" s="98">
        <v>0</v>
      </c>
      <c r="DL228" s="98">
        <v>0</v>
      </c>
      <c r="DM228" s="98">
        <v>0</v>
      </c>
      <c r="DN228" s="95"/>
      <c r="DO228" s="95"/>
      <c r="DP228" s="226">
        <v>0.95</v>
      </c>
      <c r="DQ228" s="226">
        <v>0.92500000000000004</v>
      </c>
      <c r="DR228" s="226">
        <v>0.8</v>
      </c>
      <c r="DS228" s="226">
        <v>0.85</v>
      </c>
      <c r="DT228" s="226">
        <v>0.9</v>
      </c>
      <c r="DU228" s="226">
        <v>0.9</v>
      </c>
      <c r="DV228" s="226">
        <v>0.9</v>
      </c>
      <c r="DW228" s="226">
        <v>0.9</v>
      </c>
      <c r="DX228" s="226">
        <v>0.9</v>
      </c>
      <c r="DY228" s="226">
        <v>0.9</v>
      </c>
      <c r="DZ228" s="226">
        <v>0.9</v>
      </c>
      <c r="EA228" s="226">
        <v>0.88</v>
      </c>
      <c r="EB228" s="226">
        <v>0.9</v>
      </c>
      <c r="EC228" s="226">
        <v>0.93</v>
      </c>
      <c r="ED228" s="226">
        <v>0.93</v>
      </c>
      <c r="EE228" s="226">
        <v>0.9</v>
      </c>
      <c r="EF228" s="316">
        <v>0.9</v>
      </c>
      <c r="EG228" s="316">
        <v>0.9</v>
      </c>
      <c r="EH228" s="316">
        <v>0.9</v>
      </c>
      <c r="EI228" s="226">
        <v>0.95</v>
      </c>
      <c r="EJ228" s="226">
        <v>0.95</v>
      </c>
      <c r="EK228" s="226">
        <v>0.95</v>
      </c>
      <c r="EL228" s="226">
        <v>0.97499999999999998</v>
      </c>
      <c r="EM228" s="226">
        <v>0.95</v>
      </c>
      <c r="EN228" s="226">
        <v>0.9</v>
      </c>
      <c r="EO228" s="226">
        <v>0.9</v>
      </c>
      <c r="EP228" s="226">
        <v>0.9</v>
      </c>
      <c r="EQ228" s="226">
        <v>0.9</v>
      </c>
      <c r="ER228" s="226">
        <v>0.9</v>
      </c>
      <c r="ES228" s="226">
        <v>0.9</v>
      </c>
      <c r="ET228" s="226">
        <v>0.9</v>
      </c>
      <c r="EU228" s="226">
        <v>0.9</v>
      </c>
      <c r="EV228" s="226">
        <v>0.9</v>
      </c>
      <c r="EW228" s="226">
        <v>0.9</v>
      </c>
      <c r="EX228" s="226">
        <v>0.9</v>
      </c>
      <c r="EY228" s="226">
        <v>0.9</v>
      </c>
      <c r="EZ228" s="316">
        <v>0.9</v>
      </c>
      <c r="FA228" s="226">
        <v>0.9</v>
      </c>
      <c r="FB228" s="226">
        <v>0.85</v>
      </c>
      <c r="FC228" s="226">
        <v>0.85</v>
      </c>
      <c r="FD228" s="226">
        <v>0.85</v>
      </c>
      <c r="FE228" s="226">
        <v>0.85</v>
      </c>
      <c r="FF228" s="226">
        <v>0.85</v>
      </c>
      <c r="FG228" s="226">
        <v>0.85</v>
      </c>
      <c r="FH228" s="226">
        <v>0.85</v>
      </c>
      <c r="FI228" s="226">
        <v>0.85</v>
      </c>
      <c r="FJ228" s="226">
        <v>0.85</v>
      </c>
      <c r="FK228" s="226">
        <v>0.85</v>
      </c>
      <c r="FL228" s="226">
        <v>0.85</v>
      </c>
      <c r="FM228" s="195">
        <f t="shared" si="158"/>
        <v>0</v>
      </c>
      <c r="FN228" s="195">
        <f t="shared" si="159"/>
        <v>0</v>
      </c>
      <c r="FO228" s="195">
        <f t="shared" si="160"/>
        <v>0</v>
      </c>
      <c r="FP228" s="195">
        <f t="shared" si="161"/>
        <v>0</v>
      </c>
      <c r="FQ228" s="195">
        <f t="shared" si="162"/>
        <v>0</v>
      </c>
      <c r="FR228" s="195">
        <f t="shared" si="163"/>
        <v>0</v>
      </c>
      <c r="FS228" s="195">
        <f t="shared" si="164"/>
        <v>0</v>
      </c>
      <c r="FT228" s="95">
        <f t="shared" si="165"/>
        <v>0</v>
      </c>
      <c r="FU228" s="95">
        <f t="shared" si="166"/>
        <v>0</v>
      </c>
      <c r="FV228" s="95">
        <f t="shared" si="167"/>
        <v>0</v>
      </c>
      <c r="FW228" s="95">
        <f t="shared" si="168"/>
        <v>0</v>
      </c>
      <c r="FX228" s="95">
        <f t="shared" si="169"/>
        <v>0</v>
      </c>
      <c r="FY228" s="95">
        <f t="shared" si="170"/>
        <v>0</v>
      </c>
      <c r="FZ228" s="95">
        <f t="shared" si="171"/>
        <v>0</v>
      </c>
      <c r="GA228" s="95">
        <f t="shared" si="151"/>
        <v>0</v>
      </c>
      <c r="GB228" s="95">
        <f t="shared" si="152"/>
        <v>0</v>
      </c>
      <c r="GC228" s="95">
        <f t="shared" si="153"/>
        <v>0</v>
      </c>
      <c r="GD228" s="95">
        <f t="shared" si="154"/>
        <v>0</v>
      </c>
      <c r="GE228" s="95">
        <f t="shared" si="155"/>
        <v>0</v>
      </c>
      <c r="GF228" s="95">
        <f t="shared" si="156"/>
        <v>0</v>
      </c>
      <c r="GG228" s="95">
        <f t="shared" si="157"/>
        <v>0</v>
      </c>
      <c r="GH228" s="95">
        <f t="shared" si="172"/>
        <v>0</v>
      </c>
      <c r="GI228" s="95">
        <f>BW228*Tabelle2[[#This Row],[Nov 2023 AF]]</f>
        <v>0</v>
      </c>
      <c r="GJ228" s="95">
        <f>BX228*Tabelle2[[#This Row],[Dec 2023 AF]]</f>
        <v>0</v>
      </c>
      <c r="GK228" s="95">
        <f>BY228*Tabelle2[[#This Row],[Jan 2024 AF]]</f>
        <v>0</v>
      </c>
      <c r="GL228" s="95">
        <f>BZ228*Tabelle2[[#This Row],[Feb 2024 AF]]</f>
        <v>0</v>
      </c>
      <c r="GM228" s="95">
        <f>CA228*Tabelle2[[#This Row],[Mar 2024 AF]]</f>
        <v>0</v>
      </c>
      <c r="GN228" s="95">
        <f>CB228*Tabelle2[[#This Row],[Apr 2024 AF]]</f>
        <v>0</v>
      </c>
      <c r="GO228" s="95">
        <f>CC228*Tabelle2[[#This Row],[May 2024 AF]]</f>
        <v>0</v>
      </c>
      <c r="GP228" s="95">
        <f>CD228*Tabelle2[[#This Row],[Jun 2024 AF]]</f>
        <v>0</v>
      </c>
      <c r="GQ228" s="95">
        <f>CE228*Tabelle2[[#This Row],[Jul 2024 AF]]</f>
        <v>0</v>
      </c>
      <c r="GR228" s="95">
        <f>CF228*Tabelle2[[#This Row],[Aug 2024 AF]]</f>
        <v>0</v>
      </c>
      <c r="GS228" s="95">
        <f>CG228*Tabelle2[[#This Row],[Sep 2024 AF]]</f>
        <v>0</v>
      </c>
      <c r="GT228" s="95">
        <f>CH228*Tabelle2[[#This Row],[Oct 2024 AF]]</f>
        <v>0</v>
      </c>
      <c r="GU228" s="95">
        <f>CI228*Tabelle2[[#This Row],[Nov 2024 AF]]</f>
        <v>0</v>
      </c>
      <c r="GV228" s="95">
        <f>CJ228*Tabelle2[[#This Row],[Dec 2024 AF]]</f>
        <v>0</v>
      </c>
      <c r="GW228" s="95">
        <f>SUM(Tabelle2[[#This Row],[Jan 22 NF]:[Mar 22 NF]])</f>
        <v>0</v>
      </c>
      <c r="GX228" s="95">
        <f>SUM(Tabelle2[[#This Row],[Apr 22 NF]:[Jun 22 NF]])</f>
        <v>0</v>
      </c>
      <c r="GY228" s="95">
        <f>SUM(Tabelle2[[#This Row],[Jul 22 NF]:[Sep 22 NF]])</f>
        <v>0</v>
      </c>
      <c r="GZ228" s="95">
        <f>SUM(Tabelle2[[#This Row],[Oct 22 NF]:[Dec 22 NF]])</f>
        <v>0</v>
      </c>
      <c r="HA228" s="98">
        <f>SUM(Tabelle2[[#This Row],[Jan 23 NF]:[Mar 23 NF]])</f>
        <v>0</v>
      </c>
      <c r="HB228" s="98">
        <f>SUM(Tabelle2[[#This Row],[Apr 23 NF]:[Jun 23 NF]])</f>
        <v>0</v>
      </c>
      <c r="HC228" s="98">
        <f>SUM(Tabelle2[[#This Row],[Jul 23 NF]:[Sep 23 NF]])</f>
        <v>0</v>
      </c>
      <c r="HD228" s="98">
        <f>SUM(Tabelle2[[#This Row],[Oct 23 NF]:[Dec 23 NF]])</f>
        <v>0</v>
      </c>
      <c r="HE228" s="95">
        <f>SUM(Tabelle2[[#This Row],[Jan 24 NF]:[Mar 24 NF]])</f>
        <v>0</v>
      </c>
      <c r="HF228" s="98">
        <f>SUM(Tabelle2[[#This Row],[Apr 24 NF]:[Jun 24 NF]])</f>
        <v>0</v>
      </c>
      <c r="HG228" s="98">
        <f>SUM(Tabelle2[[#This Row],[Jul 24 NF]:[Sep 24 NF]])</f>
        <v>0</v>
      </c>
      <c r="HH228" s="98">
        <f>SUM(Tabelle2[[#This Row],[Oct 24 NF]:[Dec 24 NF]])</f>
        <v>0</v>
      </c>
      <c r="HI228" s="75">
        <v>0</v>
      </c>
      <c r="HJ228" s="75">
        <v>0</v>
      </c>
      <c r="HK228" s="75">
        <v>0</v>
      </c>
      <c r="HL228" s="75">
        <v>0</v>
      </c>
      <c r="HM228" s="75">
        <v>0</v>
      </c>
      <c r="HN228" s="75">
        <v>0</v>
      </c>
      <c r="HO228" s="75">
        <v>0</v>
      </c>
      <c r="HP228" s="75">
        <v>0</v>
      </c>
      <c r="HQ228" s="75">
        <v>0</v>
      </c>
      <c r="HR228" s="75">
        <v>0</v>
      </c>
      <c r="HS228" s="75">
        <v>0</v>
      </c>
      <c r="HT228" s="75">
        <v>0</v>
      </c>
      <c r="HU228" s="75">
        <v>0</v>
      </c>
      <c r="HV228" s="98">
        <v>0</v>
      </c>
      <c r="HW228" s="98">
        <v>0</v>
      </c>
      <c r="HX228" s="98">
        <v>0</v>
      </c>
      <c r="HY228" s="98">
        <v>0</v>
      </c>
      <c r="HZ228" s="98">
        <f>SUM(Tabelle2[[#This Row],[Jan 22 NF]:[Dec 22 NF]])</f>
        <v>0</v>
      </c>
      <c r="IA228" s="98">
        <f>SUM(Tabelle2[[#This Row],[Jan 23 NF]:[Dec 23 NF]])</f>
        <v>0</v>
      </c>
      <c r="IB228" s="98">
        <f>SUM(Tabelle2[[#This Row],[Jan 24 NF]:[Dec 24 NF]])</f>
        <v>0</v>
      </c>
      <c r="IC228" s="98">
        <f>IFERROR(Tabelle2[[#This Row],[2025 CF]]*Tabelle2[[#This Row],[2025 AF]],0)</f>
        <v>0</v>
      </c>
      <c r="ID228" s="98">
        <f>IFERROR(Tabelle2[[#This Row],[2026 CF]]*Tabelle2[[#This Row],[2026 AF]],0)</f>
        <v>0</v>
      </c>
      <c r="IE228" s="98">
        <f>IFERROR(Tabelle2[[#This Row],[2027 CF]]*Tabelle2[[#This Row],[2027 AF]],0)</f>
        <v>0</v>
      </c>
      <c r="IF228" s="98">
        <f>IFERROR(Tabelle2[[#This Row],[2028 CF]]*Tabelle2[[#This Row],[2028 AF]],0)</f>
        <v>0</v>
      </c>
      <c r="IG228" s="98">
        <f>IFERROR(Tabelle2[[#This Row],[2029 CF]]*Tabelle2[[#This Row],[2029 AF]],0)</f>
        <v>0</v>
      </c>
      <c r="IH228" s="98">
        <f>IFERROR(Tabelle2[[#This Row],[2030 CF]]*Tabelle2[[#This Row],[2030 AF]],0)</f>
        <v>0</v>
      </c>
      <c r="II228" s="98">
        <f>IFERROR(Tabelle2[[#This Row],[2031 CF]]*Tabelle2[[#This Row],[2031 AF]],0)</f>
        <v>0</v>
      </c>
      <c r="IJ228" s="98">
        <f>IFERROR(Tabelle2[[#This Row],[2032 CF]]*Tabelle2[[#This Row],[2032 AF]],0)</f>
        <v>0</v>
      </c>
      <c r="IK228" s="98">
        <f>IFERROR(Tabelle2[[#This Row],[2033 CF]]*Tabelle2[[#This Row],[2033 AF]],0)</f>
        <v>0</v>
      </c>
      <c r="IL228" s="98">
        <f>IFERROR(Tabelle2[[#This Row],[2034 CF]]*Tabelle2[[#This Row],[2034 AF]],0)</f>
        <v>0</v>
      </c>
      <c r="IM228" s="98">
        <f>IFERROR(Tabelle2[[#This Row],[2035 CF]]*Tabelle2[[#This Row],[2035 AF]],0)</f>
        <v>0</v>
      </c>
      <c r="IN228" s="51">
        <v>0</v>
      </c>
      <c r="IO228" s="51">
        <v>0</v>
      </c>
      <c r="IP228" s="51">
        <v>0</v>
      </c>
      <c r="IQ228" s="51">
        <v>0</v>
      </c>
      <c r="IR228" s="51">
        <v>0</v>
      </c>
      <c r="IS228" s="51">
        <v>0</v>
      </c>
      <c r="IT228" s="51">
        <v>0</v>
      </c>
      <c r="IU228" s="51">
        <v>0</v>
      </c>
      <c r="IV228" s="51">
        <v>0</v>
      </c>
      <c r="IW228" s="51">
        <v>0</v>
      </c>
      <c r="IX228" s="51">
        <v>0</v>
      </c>
      <c r="IY228" s="51">
        <v>0</v>
      </c>
      <c r="IZ228" s="199">
        <v>0</v>
      </c>
      <c r="JA228" s="199">
        <v>0</v>
      </c>
      <c r="JB228" s="199">
        <v>0</v>
      </c>
      <c r="JC228" s="199">
        <v>0</v>
      </c>
      <c r="JD228" s="199">
        <v>0</v>
      </c>
      <c r="JE228" s="196">
        <v>0</v>
      </c>
      <c r="JF228" s="196">
        <v>0</v>
      </c>
      <c r="JG228" s="196">
        <v>0</v>
      </c>
      <c r="JH228" s="196">
        <v>0</v>
      </c>
      <c r="JI228" s="196">
        <v>0</v>
      </c>
      <c r="JJ228" s="196">
        <v>0</v>
      </c>
      <c r="JK228" s="196">
        <v>0</v>
      </c>
      <c r="JL228" s="196">
        <v>0</v>
      </c>
      <c r="JM228" s="196">
        <v>0</v>
      </c>
      <c r="JN228" s="196">
        <v>0</v>
      </c>
      <c r="JO228" s="196">
        <v>0</v>
      </c>
      <c r="JP228" s="196">
        <v>0</v>
      </c>
      <c r="JQ228" s="196">
        <f>SUM(Tabelle2[[#This Row],[Jan-23B]:[Mar-23B]])</f>
        <v>0</v>
      </c>
      <c r="JR228" s="196">
        <f>SUM(Tabelle2[[#This Row],[Apr-23B]:[Jun-23B]])</f>
        <v>0</v>
      </c>
      <c r="JS228" s="196">
        <f>SUM(Tabelle2[[#This Row],[Jul-23B]:[Sep-23B]])</f>
        <v>0</v>
      </c>
      <c r="JT228" s="196">
        <f>SUM(Tabelle2[[#This Row],[Oct-23B]:[Dec-23B]])</f>
        <v>0</v>
      </c>
      <c r="JU228" s="196">
        <f>SUM(Tabelle2[[#This Row],[1Q23 B1]:[4Q23 B]])</f>
        <v>0</v>
      </c>
      <c r="JV228" s="196">
        <v>0</v>
      </c>
      <c r="JW228" s="196">
        <v>0</v>
      </c>
      <c r="JX228" s="196">
        <v>0</v>
      </c>
      <c r="JY228" s="196">
        <v>0</v>
      </c>
      <c r="JZ228" s="196">
        <v>0</v>
      </c>
      <c r="KA228" s="196">
        <v>0</v>
      </c>
      <c r="KB228" s="196">
        <v>0</v>
      </c>
      <c r="KC228" s="196">
        <v>0</v>
      </c>
      <c r="KD228" s="196">
        <v>0</v>
      </c>
      <c r="KE228" s="196">
        <v>0</v>
      </c>
      <c r="KF228" s="196" t="str">
        <f>IF(SUM(Tabelle2[[#This Row],[2018 NF]:[2028 NF]],Tabelle2[[#This Row],[2023 B]])&gt;0,"yes","no")</f>
        <v>no</v>
      </c>
      <c r="KG228" s="196">
        <f>IFERROR(INDEX(Tabelle2[[#Headers],[2005 NF]:[2034 NF]],MATCH(TRUE,INDEX(Tabelle2[[#This Row],[2005 NF]:[2034 NF]]&gt;1000,),0)),0)</f>
        <v>0</v>
      </c>
      <c r="KH228" s="196">
        <f>IFERROR(LOOKUP(2,1/(Tabelle2[[#This Row],[2005 NF]:[2035 NF]]&gt;1000),Tabelle2[[#Headers],[2005 NF]:[2035 NF]]),0)</f>
        <v>0</v>
      </c>
      <c r="KI228" s="196">
        <f>SUM(Tabelle2[[#This Row],[Jan 23 NF]:[Mar 23 NF]])</f>
        <v>0</v>
      </c>
      <c r="KJ228" s="196">
        <f>SUM(Tabelle2[[#This Row],[Jan-23B]:[Mar-23B]])</f>
        <v>0</v>
      </c>
      <c r="KK228" s="52">
        <v>0</v>
      </c>
      <c r="KL228" s="52">
        <v>0</v>
      </c>
      <c r="KM228" s="52">
        <v>0</v>
      </c>
      <c r="KN228" s="52">
        <v>0</v>
      </c>
      <c r="KO228" s="52">
        <v>0</v>
      </c>
      <c r="KP228" s="52">
        <v>0</v>
      </c>
      <c r="KQ228" s="52">
        <v>0</v>
      </c>
      <c r="KR228" s="52">
        <v>0</v>
      </c>
      <c r="KS228" s="52">
        <v>0</v>
      </c>
      <c r="KT228" s="52">
        <v>0</v>
      </c>
      <c r="KU228" s="52">
        <v>0</v>
      </c>
      <c r="KV228" s="52">
        <v>0</v>
      </c>
      <c r="KW228" s="52">
        <v>0</v>
      </c>
      <c r="KX228" s="52">
        <v>0</v>
      </c>
      <c r="KY228" s="52">
        <v>0</v>
      </c>
      <c r="KZ228" s="52">
        <v>0</v>
      </c>
      <c r="LA228" s="52" t="e">
        <f>$AV228*2.204623/#REF!*$AP228*Tabelle2[[#This Row],[May 23 NF]]</f>
        <v>#REF!</v>
      </c>
      <c r="LB228" s="52" t="e">
        <f>$AV228*2.204623/#REF!*$AP228*Tabelle2[[#This Row],[Jun 23 NF]]</f>
        <v>#REF!</v>
      </c>
      <c r="LC228" s="52" t="e">
        <f>$AV228*2.204623/#REF!*$AP228*Tabelle2[[#This Row],[Jul 23 NF]]</f>
        <v>#REF!</v>
      </c>
      <c r="LD228" s="52" t="e">
        <f>$AV228*2.204623/#REF!*$AP228*Tabelle2[[#This Row],[Aug 23 NF]]</f>
        <v>#REF!</v>
      </c>
      <c r="LE228" s="52" t="e">
        <f>$AV228*2.204623/#REF!*$AP228*Tabelle2[[#This Row],[Sep 23 NF]]</f>
        <v>#REF!</v>
      </c>
      <c r="LF228" s="52" t="e">
        <f>$AV228*2.204623/#REF!*$AP228*Tabelle2[[#This Row],[Oct 23 NF]]</f>
        <v>#REF!</v>
      </c>
      <c r="LG228" s="52" t="e">
        <f>$AV228*2.204623/#REF!*$AP228*Tabelle2[[#This Row],[Nov 23 NF]]</f>
        <v>#REF!</v>
      </c>
      <c r="LH228" s="52" t="e">
        <f>$AV228*2.204623/#REF!*$AP228*Tabelle2[[#This Row],[Dec 23 NF]]</f>
        <v>#REF!</v>
      </c>
      <c r="LI228" s="52" t="e">
        <f>$AV228*2.204623/#REF!*$AP228*Tabelle2[[#This Row],[Jan 24 NF]]</f>
        <v>#REF!</v>
      </c>
      <c r="LJ228" s="52" t="e">
        <f>$AV228*2.204623/#REF!*$AP228*Tabelle2[[#This Row],[Feb 24 NF]]</f>
        <v>#REF!</v>
      </c>
      <c r="LK228" s="52" t="e">
        <f>$AV228*2.204623/#REF!*$AP228*Tabelle2[[#This Row],[Mar 24 NF]]</f>
        <v>#REF!</v>
      </c>
      <c r="LL228" s="52" t="e">
        <f>$AV228*2.204623/#REF!*$AP228*Tabelle2[[#This Row],[Apr 24 NF]]</f>
        <v>#REF!</v>
      </c>
      <c r="LM228" s="52" t="e">
        <f>$AV228*2.204623/#REF!*$AP228*Tabelle2[[#This Row],[May 24 NF]]</f>
        <v>#REF!</v>
      </c>
      <c r="LN228" s="52" t="e">
        <f>$AV228*2.204623/#REF!*$AP228*Tabelle2[[#This Row],[Jun 24 NF]]</f>
        <v>#REF!</v>
      </c>
      <c r="LO228" s="52" t="e">
        <f>$AV228*2.204623/#REF!*$AP228*Tabelle2[[#This Row],[Jul 24 NF]]</f>
        <v>#REF!</v>
      </c>
      <c r="LP228" s="52" t="e">
        <f>$AV228*2.204623/#REF!*$AP228*Tabelle2[[#This Row],[Aug 24 NF]]</f>
        <v>#REF!</v>
      </c>
      <c r="LQ228" s="52" t="e">
        <f>$AV228*2.204623/#REF!*$AP228*Tabelle2[[#This Row],[Sep 24 NF]]</f>
        <v>#REF!</v>
      </c>
      <c r="LR228" s="52" t="e">
        <f>$AV228*2.204623/#REF!*$AP228*Tabelle2[[#This Row],[Oct 24 NF]]</f>
        <v>#REF!</v>
      </c>
      <c r="LS228" s="52" t="e">
        <f>$AV228*2.204623/#REF!*$AP228*Tabelle2[[#This Row],[Nov 24 NF]]</f>
        <v>#REF!</v>
      </c>
      <c r="LT228" s="52" t="e">
        <f>$AV228*2.204623/#REF!*$AP228*Tabelle2[[#This Row],[Dec 24 NF]]</f>
        <v>#REF!</v>
      </c>
      <c r="LU228" s="198">
        <f>SUM(Tabelle2[[#This Row],[Jan 22 EV]:[Mar 22 EV]])</f>
        <v>0</v>
      </c>
      <c r="LV228" s="198">
        <f>SUM(Tabelle2[[#This Row],[Apr 22 EV]:[Jun 22 EV]])</f>
        <v>0</v>
      </c>
      <c r="LW228" s="198">
        <f>SUM(Tabelle2[[#This Row],[Jul 22 EV]:[Sep 22 EV]])</f>
        <v>0</v>
      </c>
      <c r="LX228" s="198">
        <f>SUM(Tabelle2[[#This Row],[Oct 22 EV]:[Dec 22 EV]])</f>
        <v>0</v>
      </c>
      <c r="LY228" s="198">
        <f>SUM(Tabelle2[[#This Row],[Jan 23 EV]:[Mar 23 EV]])</f>
        <v>0</v>
      </c>
      <c r="LZ228" s="198" t="e">
        <f>SUM(Tabelle2[[#This Row],[Apr 23 EV]:[Jun 23 EV]])</f>
        <v>#REF!</v>
      </c>
      <c r="MA228" s="198" t="e">
        <f>SUM(Tabelle2[[#This Row],[Jul 23 EV]:[Sep 23 EV]])</f>
        <v>#REF!</v>
      </c>
      <c r="MB228" s="198" t="e">
        <f>SUM(Tabelle2[[#This Row],[Oct 23 EV]:[Dec 23 EV]])</f>
        <v>#REF!</v>
      </c>
      <c r="MC228" s="198" t="e">
        <f>SUM(Tabelle2[[#This Row],[Jan 24 EV]:[Mar 24 EV]])</f>
        <v>#REF!</v>
      </c>
      <c r="MD228" s="198" t="e">
        <f>SUM(Tabelle2[[#This Row],[Apr 24 EV]:[Jun 24 EV]])</f>
        <v>#REF!</v>
      </c>
      <c r="ME228" s="198" t="e">
        <f>SUM(Tabelle2[[#This Row],[Jul 24 EV]:[Sep 24 EV]])</f>
        <v>#REF!</v>
      </c>
      <c r="MF228" s="198" t="e">
        <f>SUM(Tabelle2[[#This Row],[Oct 24 EV]:[Dec 24 EV]])</f>
        <v>#REF!</v>
      </c>
      <c r="MG228" s="74">
        <v>0</v>
      </c>
      <c r="MH228" s="74">
        <v>0</v>
      </c>
      <c r="MI228" s="74">
        <v>0</v>
      </c>
      <c r="MJ228" s="74">
        <v>0</v>
      </c>
      <c r="MK228" s="74">
        <v>0</v>
      </c>
      <c r="ML228" s="74">
        <v>0</v>
      </c>
      <c r="MM228" s="74">
        <v>0</v>
      </c>
      <c r="MN228" s="74">
        <v>0</v>
      </c>
      <c r="MO228" s="75">
        <v>0</v>
      </c>
      <c r="MP228" s="98">
        <v>0</v>
      </c>
      <c r="MQ228" s="98" t="e">
        <f>$AS228*2.204623/#REF!*$AP228*HU228</f>
        <v>#REF!</v>
      </c>
      <c r="MR228" s="98" t="e">
        <f>$AT228*2.204623/#REF!*$AP228*HV228</f>
        <v>#REF!</v>
      </c>
      <c r="MS228" s="98">
        <v>0</v>
      </c>
      <c r="MT228" s="98">
        <v>0</v>
      </c>
      <c r="MU228" s="98">
        <v>0</v>
      </c>
      <c r="MV228" s="98">
        <f>SUM(Tabelle2[[#This Row],[Jan 22 EV]:[Dec 22 EV]])</f>
        <v>0</v>
      </c>
      <c r="MW228" s="98" t="e">
        <f>SUM(Tabelle2[[#This Row],[Jan 23 EV]:[Dec 23 EV]])</f>
        <v>#REF!</v>
      </c>
      <c r="MX228" s="98" t="e">
        <f>SUM(Tabelle2[[#This Row],[Jan 24 EV]:[Dec 24 EV]])</f>
        <v>#REF!</v>
      </c>
      <c r="MY228" s="98">
        <f t="shared" si="139"/>
        <v>0</v>
      </c>
      <c r="MZ228" s="98">
        <f t="shared" si="140"/>
        <v>0</v>
      </c>
      <c r="NA228" s="98">
        <f t="shared" si="141"/>
        <v>0</v>
      </c>
      <c r="NB228" s="98">
        <f t="shared" si="142"/>
        <v>0</v>
      </c>
      <c r="NC228" s="52">
        <v>0</v>
      </c>
      <c r="ND228" s="52">
        <v>0</v>
      </c>
      <c r="NE228" s="52">
        <v>0</v>
      </c>
      <c r="NF228" s="52">
        <v>0</v>
      </c>
      <c r="NG228" s="52">
        <v>0</v>
      </c>
      <c r="NH228" s="52">
        <v>0</v>
      </c>
      <c r="NI228" s="52">
        <v>0</v>
      </c>
      <c r="NJ228" s="52">
        <v>0</v>
      </c>
      <c r="NK228" s="52">
        <v>0</v>
      </c>
      <c r="NL228" s="52">
        <v>0</v>
      </c>
      <c r="NM228" s="52">
        <v>0</v>
      </c>
      <c r="NN228" s="52">
        <v>0</v>
      </c>
      <c r="NO228" s="198">
        <f t="shared" si="146"/>
        <v>0</v>
      </c>
      <c r="NP228" s="198">
        <f t="shared" si="147"/>
        <v>0</v>
      </c>
      <c r="NQ228" s="198">
        <f t="shared" si="148"/>
        <v>0</v>
      </c>
      <c r="NR228" s="198">
        <f t="shared" si="149"/>
        <v>0</v>
      </c>
      <c r="NS228" s="198">
        <f t="shared" si="150"/>
        <v>0</v>
      </c>
      <c r="NT228" s="198">
        <v>0</v>
      </c>
      <c r="NU228" s="198">
        <v>0</v>
      </c>
      <c r="NV228" s="198">
        <v>0</v>
      </c>
      <c r="NW228" s="198">
        <v>0</v>
      </c>
      <c r="NX228" s="198">
        <v>0</v>
      </c>
      <c r="NY228" s="198">
        <v>0</v>
      </c>
      <c r="NZ228" s="198">
        <v>0</v>
      </c>
      <c r="OA228" s="198">
        <v>0</v>
      </c>
      <c r="OB228" s="198">
        <v>0</v>
      </c>
      <c r="OC228" s="198">
        <v>0</v>
      </c>
      <c r="OD228" s="198">
        <v>0</v>
      </c>
      <c r="OE228" s="198">
        <v>0</v>
      </c>
      <c r="OF228" s="198">
        <f>SUM(Tabelle2[[#This Row],[Jan 23 B EV]:[Mar 23 B EV]])</f>
        <v>0</v>
      </c>
      <c r="OG228" s="198">
        <f>SUM(Tabelle2[[#This Row],[Apr 23 B EV]:[Jun 23 B EV]])</f>
        <v>0</v>
      </c>
      <c r="OH228" s="198">
        <f>SUM(Tabelle2[[#This Row],[Jul 23 B EV]:[Sep 23 B EV]])</f>
        <v>0</v>
      </c>
      <c r="OI228" s="198">
        <f>SUM(Tabelle2[[#This Row],[Oct 23 B EV]:[Dec 23 B EV]])</f>
        <v>0</v>
      </c>
      <c r="OJ228" s="198">
        <f>SUM(Tabelle2[[#This Row],[Jan 23 B EV]:[Dec 23 B EV]])</f>
        <v>0</v>
      </c>
      <c r="OK228" s="75"/>
      <c r="OL228" s="75"/>
      <c r="OM228" s="43" t="s">
        <v>973</v>
      </c>
      <c r="ON228" s="43">
        <v>0</v>
      </c>
      <c r="OO228" s="43">
        <v>0</v>
      </c>
      <c r="OP228" s="43">
        <v>0</v>
      </c>
      <c r="OQ228" s="75"/>
      <c r="OR228" s="75"/>
      <c r="OS228" s="75"/>
      <c r="OT228" s="75"/>
      <c r="OU228" s="75"/>
      <c r="OV228" s="75"/>
      <c r="OW228" s="75"/>
      <c r="OX228" s="198">
        <v>0</v>
      </c>
      <c r="OY228" s="198">
        <v>0</v>
      </c>
      <c r="OZ228" s="198">
        <v>0</v>
      </c>
      <c r="PA228" s="198">
        <v>0</v>
      </c>
      <c r="PB228" s="353">
        <v>0</v>
      </c>
      <c r="PC228" s="49" t="s">
        <v>57</v>
      </c>
      <c r="PD228" s="341" t="s">
        <v>162</v>
      </c>
      <c r="PE228" s="317" t="s">
        <v>159</v>
      </c>
      <c r="PF228" s="341" t="s">
        <v>191</v>
      </c>
      <c r="PG228" s="342">
        <v>0.08</v>
      </c>
      <c r="PH228" s="341">
        <v>40</v>
      </c>
      <c r="PI228" s="30">
        <v>1</v>
      </c>
      <c r="PJ228" s="30" t="s">
        <v>191</v>
      </c>
      <c r="PK228" s="30">
        <v>40</v>
      </c>
      <c r="PL228" s="30"/>
      <c r="PM228" s="317"/>
      <c r="PN228" s="341" t="s">
        <v>972</v>
      </c>
      <c r="PO228" s="12" t="s">
        <v>17</v>
      </c>
      <c r="PP228" s="200">
        <v>1897.4924120060696</v>
      </c>
      <c r="PQ228" s="56">
        <v>1615.7497990965437</v>
      </c>
      <c r="PR228" s="56">
        <v>1766.1458333333333</v>
      </c>
      <c r="PS228" s="56">
        <v>1714.5520833333333</v>
      </c>
      <c r="PT228" s="200">
        <v>1398.2708333333333</v>
      </c>
      <c r="PU228" s="200">
        <v>1423.8541666666667</v>
      </c>
      <c r="PV228" s="200">
        <v>2111.5208333333335</v>
      </c>
      <c r="PW228" s="200">
        <v>2435.75</v>
      </c>
      <c r="PX228" s="200" t="e">
        <f>IF($PI228=1,SUMIF(#REF!,$PF228,#REF!),SUMIF(#REF!,$PJ228,#REF!))</f>
        <v>#REF!</v>
      </c>
      <c r="PY228" s="200" t="e">
        <f>IF($PI228=1,SUMIF(#REF!,$PF228,#REF!),SUMIF(#REF!,$PJ228,#REF!))</f>
        <v>#REF!</v>
      </c>
      <c r="PZ228" s="200" t="e">
        <f>IF($PI228=1,SUMIF(#REF!,$PF228,#REF!),SUMIF(#REF!,$PJ228,#REF!))</f>
        <v>#REF!</v>
      </c>
      <c r="QA228" s="200" t="e">
        <f>IF($PI228=1,SUMIF(#REF!,$PF228,#REF!),SUMIF(#REF!,$PJ228,#REF!))</f>
        <v>#REF!</v>
      </c>
      <c r="QB228" s="200" t="e">
        <f>IF($PI228=1,SUMIF(#REF!,$PF228,#REF!),SUMIF(#REF!,$PJ228,#REF!))</f>
        <v>#REF!</v>
      </c>
      <c r="QC228" s="200" t="e">
        <f>IF($PI228=1,SUMIF(#REF!,$PF228,#REF!),SUMIF(#REF!,$PJ228,#REF!))</f>
        <v>#REF!</v>
      </c>
      <c r="QD228" s="57">
        <f t="shared" si="143"/>
        <v>14.422432794390325</v>
      </c>
      <c r="QE228" s="57">
        <f t="shared" si="144"/>
        <v>15.734808140625002</v>
      </c>
      <c r="QF228" s="57">
        <f t="shared" si="138"/>
        <v>15.284594370937501</v>
      </c>
      <c r="QG228" s="57">
        <f t="shared" si="145"/>
        <v>12.524683066875001</v>
      </c>
      <c r="QH228" s="57">
        <f t="shared" si="175"/>
        <v>12.747926559375003</v>
      </c>
      <c r="QI228" s="57">
        <f t="shared" si="176"/>
        <v>18.748595289375004</v>
      </c>
      <c r="QJ228" s="57">
        <f>IF(Tabelle2[[#This Row],[Index and Premium Usage]]=1,($AW228*(1+$AZ228))*(PW228*(1+$PG228)+$PH228)/1000,($AW228*(1+$AZ228))*(PW228*(1+$PG228)+$PK228)/1000)</f>
        <v>21.577861147500002</v>
      </c>
      <c r="QK228" s="57" t="e">
        <f>IF($PI228=1,($AW228*(1+$AY228))*(PX228*(1+$PG228)+$PH228)/1000,($AW228*(1+$AZ228))*(PX228*(1+$PG228)+$PK228+Tabelle2[[#This Row],[Premium VW 2023]])/1000)</f>
        <v>#REF!</v>
      </c>
      <c r="QL228" s="57" t="e">
        <f t="shared" si="177"/>
        <v>#REF!</v>
      </c>
      <c r="QM228" s="57" t="e">
        <f t="shared" si="178"/>
        <v>#REF!</v>
      </c>
      <c r="QN228" s="57" t="e">
        <f t="shared" si="179"/>
        <v>#REF!</v>
      </c>
      <c r="QO228" s="57" t="e">
        <f t="shared" si="180"/>
        <v>#REF!</v>
      </c>
      <c r="QP228" s="57" t="e">
        <f t="shared" si="181"/>
        <v>#REF!</v>
      </c>
    </row>
    <row r="229" spans="1:458" ht="15" customHeight="1">
      <c r="A229" s="94" t="s">
        <v>1167</v>
      </c>
      <c r="B229" s="94" t="s">
        <v>87</v>
      </c>
      <c r="C229" s="94" t="s">
        <v>1553</v>
      </c>
      <c r="D229" s="94" t="s">
        <v>108</v>
      </c>
      <c r="E229" s="172" t="s">
        <v>304</v>
      </c>
      <c r="F229" s="94" t="s">
        <v>304</v>
      </c>
      <c r="G229" s="94" t="s">
        <v>304</v>
      </c>
      <c r="H229" s="2" t="s">
        <v>1557</v>
      </c>
      <c r="I229" s="94" t="s">
        <v>249</v>
      </c>
      <c r="J229" s="94" t="s">
        <v>33</v>
      </c>
      <c r="K229" s="94" t="s">
        <v>245</v>
      </c>
      <c r="L229" s="94" t="s">
        <v>234</v>
      </c>
      <c r="M229" s="94" t="s">
        <v>1171</v>
      </c>
      <c r="N229" s="1"/>
      <c r="O229" s="1"/>
      <c r="P229" s="17"/>
      <c r="Q229" s="94" t="s">
        <v>90</v>
      </c>
      <c r="R229" s="94"/>
      <c r="S229" s="94"/>
      <c r="T229" s="94" t="s">
        <v>1282</v>
      </c>
      <c r="U229" s="94" t="s">
        <v>38</v>
      </c>
      <c r="V229" s="94"/>
      <c r="W229" s="94"/>
      <c r="X229" s="94"/>
      <c r="Y229" s="94" t="s">
        <v>67</v>
      </c>
      <c r="Z229" s="94" t="s">
        <v>260</v>
      </c>
      <c r="AA229" s="1"/>
      <c r="AB229" s="1"/>
      <c r="AC229" s="1"/>
      <c r="AD229" s="94"/>
      <c r="AE229" s="94"/>
      <c r="AF229" s="94"/>
      <c r="AG229" s="2" t="s">
        <v>448</v>
      </c>
      <c r="AH229" s="2" t="s">
        <v>106</v>
      </c>
      <c r="AI229" s="2" t="s">
        <v>109</v>
      </c>
      <c r="AJ229" s="2" t="s">
        <v>120</v>
      </c>
      <c r="AK229" s="20"/>
      <c r="AL229" s="24"/>
      <c r="AM229" s="24"/>
      <c r="AN229" s="24"/>
      <c r="AO229" s="24"/>
      <c r="AP229" s="13">
        <v>1</v>
      </c>
      <c r="AQ229" s="42"/>
      <c r="AR229" s="37"/>
      <c r="AS229" s="37">
        <v>2.5</v>
      </c>
      <c r="AT229" s="37">
        <v>5.43</v>
      </c>
      <c r="AU229" s="37">
        <v>5.43</v>
      </c>
      <c r="AV229" s="37">
        <v>5.43</v>
      </c>
      <c r="AW229" s="33">
        <v>5.43</v>
      </c>
      <c r="AX229" s="193"/>
      <c r="AY229" s="34">
        <v>0.05</v>
      </c>
      <c r="AZ229" s="34">
        <v>0.05</v>
      </c>
      <c r="BA229" s="97">
        <v>0</v>
      </c>
      <c r="BB229" s="97">
        <v>0</v>
      </c>
      <c r="BC229" s="97">
        <v>0</v>
      </c>
      <c r="BD229" s="97">
        <v>0</v>
      </c>
      <c r="BE229" s="133">
        <v>0</v>
      </c>
      <c r="BF229" s="133">
        <v>0</v>
      </c>
      <c r="BG229" s="133">
        <v>0</v>
      </c>
      <c r="BH229" s="133">
        <v>0</v>
      </c>
      <c r="BI229" s="133">
        <v>0</v>
      </c>
      <c r="BJ229" s="133">
        <v>0</v>
      </c>
      <c r="BK229" s="133">
        <v>0</v>
      </c>
      <c r="BL229" s="133">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0</v>
      </c>
      <c r="CH229" s="96">
        <v>0</v>
      </c>
      <c r="CI229" s="96">
        <v>0</v>
      </c>
      <c r="CJ229" s="96">
        <v>0</v>
      </c>
      <c r="CK229" s="95">
        <f>SUM(Tabelle2[[#This Row],[Jan 22 CF]:[Mar 22 CF]])</f>
        <v>0</v>
      </c>
      <c r="CL229" s="95">
        <f>SUM(Tabelle2[[#This Row],[Apr 22 CF]:[Jun 22 CF]])</f>
        <v>0</v>
      </c>
      <c r="CM229" s="95">
        <f>SUM(Tabelle2[[#This Row],[Jul 22 CF]:[Sep 22 CF]])</f>
        <v>0</v>
      </c>
      <c r="CN229" s="95">
        <f>SUM(Tabelle2[[#This Row],[Oct 22 CF]:[Dec 22 CF]])</f>
        <v>0</v>
      </c>
      <c r="CO229" s="95">
        <f>SUM(Tabelle2[[#This Row],[Jan 23 CF]:[Mar 23 CF]])</f>
        <v>0</v>
      </c>
      <c r="CP229" s="95">
        <f>SUM(Tabelle2[[#This Row],[Apr 23 CF]:[Jun 23 CF]])</f>
        <v>0</v>
      </c>
      <c r="CQ229" s="95">
        <f>SUM(Tabelle2[[#This Row],[Jul 23 CF]:[Sep 23 CF]])</f>
        <v>0</v>
      </c>
      <c r="CR229" s="95">
        <f>SUM(Tabelle2[[#This Row],[Oct 23 CF]:[Dec 23 CF]])</f>
        <v>0</v>
      </c>
      <c r="CS229" s="95">
        <f>SUM(Tabelle2[[#This Row],[Jan 24 CF]:[Mar 24 CF]])</f>
        <v>0</v>
      </c>
      <c r="CT229" s="95">
        <f>SUM(Tabelle2[[#This Row],[Apr 24 CF]:[Jun 24 CF]])</f>
        <v>0</v>
      </c>
      <c r="CU229" s="95">
        <f>SUM(Tabelle2[[#This Row],[Jul 24 CF]:[Sep 24 CF]])</f>
        <v>0</v>
      </c>
      <c r="CV229" s="95">
        <f>SUM(Tabelle2[[#This Row],[Oct 24 CF]:[Dec 24 CF]])</f>
        <v>0</v>
      </c>
      <c r="CW229" s="98">
        <v>0</v>
      </c>
      <c r="CX229" s="275">
        <v>0</v>
      </c>
      <c r="CY229" s="98">
        <v>0</v>
      </c>
      <c r="CZ229" s="52">
        <v>0</v>
      </c>
      <c r="DA229" s="52">
        <f>SUM(Tabelle2[[#This Row],[Jan 22 CF]:[Dec 22 CF]])</f>
        <v>0</v>
      </c>
      <c r="DB229" s="98">
        <f>SUM(Tabelle2[[#This Row],[Jan 23 CF]:[Dec 23 CF]])</f>
        <v>0</v>
      </c>
      <c r="DC229" s="98">
        <f>SUM(Tabelle2[[#This Row],[Jan 24 CF]:[Dec 24 CF]])</f>
        <v>0</v>
      </c>
      <c r="DD229" s="98">
        <v>0</v>
      </c>
      <c r="DE229" s="98">
        <v>0</v>
      </c>
      <c r="DF229" s="98">
        <v>0</v>
      </c>
      <c r="DG229" s="98">
        <v>0</v>
      </c>
      <c r="DH229" s="98">
        <v>0</v>
      </c>
      <c r="DI229" s="98">
        <v>0</v>
      </c>
      <c r="DJ229" s="98">
        <v>0</v>
      </c>
      <c r="DK229" s="98">
        <v>0</v>
      </c>
      <c r="DL229" s="98">
        <v>0</v>
      </c>
      <c r="DM229" s="98">
        <v>0</v>
      </c>
      <c r="DN229" s="98"/>
      <c r="DO229" s="98"/>
      <c r="DP229" s="226">
        <v>0.95</v>
      </c>
      <c r="DQ229" s="226">
        <v>0.92500000000000004</v>
      </c>
      <c r="DR229" s="226">
        <v>0.8</v>
      </c>
      <c r="DS229" s="226">
        <v>0.85</v>
      </c>
      <c r="DT229" s="226">
        <v>0.9</v>
      </c>
      <c r="DU229" s="226">
        <v>0.9</v>
      </c>
      <c r="DV229" s="226">
        <v>0.9</v>
      </c>
      <c r="DW229" s="226">
        <v>0.9</v>
      </c>
      <c r="DX229" s="226">
        <v>0.9</v>
      </c>
      <c r="DY229" s="226">
        <v>0.9</v>
      </c>
      <c r="DZ229" s="226">
        <v>0.9</v>
      </c>
      <c r="EA229" s="226">
        <v>0.88</v>
      </c>
      <c r="EB229" s="226">
        <v>0.9</v>
      </c>
      <c r="EC229" s="226">
        <v>0.93</v>
      </c>
      <c r="ED229" s="226">
        <v>0.93</v>
      </c>
      <c r="EE229" s="226">
        <v>0.9</v>
      </c>
      <c r="EF229" s="316">
        <v>0.9</v>
      </c>
      <c r="EG229" s="316">
        <v>0.9</v>
      </c>
      <c r="EH229" s="316">
        <v>0.9</v>
      </c>
      <c r="EI229" s="226">
        <v>0.95</v>
      </c>
      <c r="EJ229" s="226">
        <v>0.95</v>
      </c>
      <c r="EK229" s="226">
        <v>0.95</v>
      </c>
      <c r="EL229" s="226">
        <v>0.97499999999999998</v>
      </c>
      <c r="EM229" s="226">
        <v>0.95</v>
      </c>
      <c r="EN229" s="226">
        <v>0.9</v>
      </c>
      <c r="EO229" s="226">
        <v>0.9</v>
      </c>
      <c r="EP229" s="226">
        <v>0.9</v>
      </c>
      <c r="EQ229" s="226">
        <v>0.9</v>
      </c>
      <c r="ER229" s="226">
        <v>0.9</v>
      </c>
      <c r="ES229" s="226">
        <v>0.9</v>
      </c>
      <c r="ET229" s="226">
        <v>0.9</v>
      </c>
      <c r="EU229" s="226">
        <v>0.9</v>
      </c>
      <c r="EV229" s="226">
        <v>0.9</v>
      </c>
      <c r="EW229" s="226">
        <v>0.9</v>
      </c>
      <c r="EX229" s="226">
        <v>0.9</v>
      </c>
      <c r="EY229" s="226">
        <v>0.9</v>
      </c>
      <c r="EZ229" s="316">
        <v>0.9</v>
      </c>
      <c r="FA229" s="226">
        <v>0.9</v>
      </c>
      <c r="FB229" s="226">
        <v>0.85</v>
      </c>
      <c r="FC229" s="226">
        <v>0.85</v>
      </c>
      <c r="FD229" s="226">
        <v>0.85</v>
      </c>
      <c r="FE229" s="226">
        <v>0.85</v>
      </c>
      <c r="FF229" s="226">
        <v>0.85</v>
      </c>
      <c r="FG229" s="226">
        <v>0.85</v>
      </c>
      <c r="FH229" s="226">
        <v>0.85</v>
      </c>
      <c r="FI229" s="226">
        <v>0.85</v>
      </c>
      <c r="FJ229" s="226">
        <v>0.85</v>
      </c>
      <c r="FK229" s="226">
        <v>0.85</v>
      </c>
      <c r="FL229" s="226">
        <v>0.85</v>
      </c>
      <c r="FM229" s="195">
        <f t="shared" si="158"/>
        <v>0</v>
      </c>
      <c r="FN229" s="195">
        <f t="shared" si="159"/>
        <v>0</v>
      </c>
      <c r="FO229" s="195">
        <f t="shared" si="160"/>
        <v>0</v>
      </c>
      <c r="FP229" s="195">
        <f t="shared" si="161"/>
        <v>0</v>
      </c>
      <c r="FQ229" s="195">
        <f t="shared" si="162"/>
        <v>0</v>
      </c>
      <c r="FR229" s="195">
        <f t="shared" si="163"/>
        <v>0</v>
      </c>
      <c r="FS229" s="195">
        <f t="shared" si="164"/>
        <v>0</v>
      </c>
      <c r="FT229" s="95">
        <f t="shared" si="165"/>
        <v>0</v>
      </c>
      <c r="FU229" s="95">
        <f t="shared" si="166"/>
        <v>0</v>
      </c>
      <c r="FV229" s="95">
        <f t="shared" si="167"/>
        <v>0</v>
      </c>
      <c r="FW229" s="95">
        <f t="shared" si="168"/>
        <v>0</v>
      </c>
      <c r="FX229" s="95">
        <f t="shared" si="169"/>
        <v>0</v>
      </c>
      <c r="FY229" s="95">
        <f t="shared" si="170"/>
        <v>0</v>
      </c>
      <c r="FZ229" s="95">
        <f t="shared" si="171"/>
        <v>0</v>
      </c>
      <c r="GA229" s="95">
        <f t="shared" si="151"/>
        <v>0</v>
      </c>
      <c r="GB229" s="95">
        <f t="shared" si="152"/>
        <v>0</v>
      </c>
      <c r="GC229" s="95">
        <f t="shared" si="153"/>
        <v>0</v>
      </c>
      <c r="GD229" s="95">
        <f t="shared" si="154"/>
        <v>0</v>
      </c>
      <c r="GE229" s="95">
        <f t="shared" si="155"/>
        <v>0</v>
      </c>
      <c r="GF229" s="95">
        <f t="shared" si="156"/>
        <v>0</v>
      </c>
      <c r="GG229" s="95">
        <f t="shared" si="157"/>
        <v>0</v>
      </c>
      <c r="GH229" s="95">
        <f t="shared" si="172"/>
        <v>0</v>
      </c>
      <c r="GI229" s="95">
        <f>BW229*Tabelle2[[#This Row],[Nov 2023 AF]]</f>
        <v>0</v>
      </c>
      <c r="GJ229" s="95">
        <f>BX229*Tabelle2[[#This Row],[Dec 2023 AF]]</f>
        <v>0</v>
      </c>
      <c r="GK229" s="95">
        <f>BY229*Tabelle2[[#This Row],[Jan 2024 AF]]</f>
        <v>0</v>
      </c>
      <c r="GL229" s="95">
        <f>BZ229*Tabelle2[[#This Row],[Feb 2024 AF]]</f>
        <v>0</v>
      </c>
      <c r="GM229" s="95">
        <f>CA229*Tabelle2[[#This Row],[Mar 2024 AF]]</f>
        <v>0</v>
      </c>
      <c r="GN229" s="95">
        <f>CB229*Tabelle2[[#This Row],[Apr 2024 AF]]</f>
        <v>0</v>
      </c>
      <c r="GO229" s="95">
        <f>CC229*Tabelle2[[#This Row],[May 2024 AF]]</f>
        <v>0</v>
      </c>
      <c r="GP229" s="95">
        <f>CD229*Tabelle2[[#This Row],[Jun 2024 AF]]</f>
        <v>0</v>
      </c>
      <c r="GQ229" s="95">
        <f>CE229*Tabelle2[[#This Row],[Jul 2024 AF]]</f>
        <v>0</v>
      </c>
      <c r="GR229" s="95">
        <f>CF229*Tabelle2[[#This Row],[Aug 2024 AF]]</f>
        <v>0</v>
      </c>
      <c r="GS229" s="95">
        <f>CG229*Tabelle2[[#This Row],[Sep 2024 AF]]</f>
        <v>0</v>
      </c>
      <c r="GT229" s="95">
        <f>CH229*Tabelle2[[#This Row],[Oct 2024 AF]]</f>
        <v>0</v>
      </c>
      <c r="GU229" s="95">
        <f>CI229*Tabelle2[[#This Row],[Nov 2024 AF]]</f>
        <v>0</v>
      </c>
      <c r="GV229" s="95">
        <f>CJ229*Tabelle2[[#This Row],[Dec 2024 AF]]</f>
        <v>0</v>
      </c>
      <c r="GW229" s="95">
        <f>SUM(Tabelle2[[#This Row],[Jan 22 NF]:[Mar 22 NF]])</f>
        <v>0</v>
      </c>
      <c r="GX229" s="95">
        <f>SUM(Tabelle2[[#This Row],[Apr 22 NF]:[Jun 22 NF]])</f>
        <v>0</v>
      </c>
      <c r="GY229" s="95">
        <f>SUM(Tabelle2[[#This Row],[Jul 22 NF]:[Sep 22 NF]])</f>
        <v>0</v>
      </c>
      <c r="GZ229" s="95">
        <f>SUM(Tabelle2[[#This Row],[Oct 22 NF]:[Dec 22 NF]])</f>
        <v>0</v>
      </c>
      <c r="HA229" s="98">
        <f>SUM(Tabelle2[[#This Row],[Jan 23 NF]:[Mar 23 NF]])</f>
        <v>0</v>
      </c>
      <c r="HB229" s="98">
        <f>SUM(Tabelle2[[#This Row],[Apr 23 NF]:[Jun 23 NF]])</f>
        <v>0</v>
      </c>
      <c r="HC229" s="98">
        <f>SUM(Tabelle2[[#This Row],[Jul 23 NF]:[Sep 23 NF]])</f>
        <v>0</v>
      </c>
      <c r="HD229" s="98">
        <f>SUM(Tabelle2[[#This Row],[Oct 23 NF]:[Dec 23 NF]])</f>
        <v>0</v>
      </c>
      <c r="HE229" s="95">
        <f>SUM(Tabelle2[[#This Row],[Jan 24 NF]:[Mar 24 NF]])</f>
        <v>0</v>
      </c>
      <c r="HF229" s="98">
        <f>SUM(Tabelle2[[#This Row],[Apr 24 NF]:[Jun 24 NF]])</f>
        <v>0</v>
      </c>
      <c r="HG229" s="98">
        <f>SUM(Tabelle2[[#This Row],[Jul 24 NF]:[Sep 24 NF]])</f>
        <v>0</v>
      </c>
      <c r="HH229" s="98">
        <f>SUM(Tabelle2[[#This Row],[Oct 24 NF]:[Dec 24 NF]])</f>
        <v>0</v>
      </c>
      <c r="HI229" s="75"/>
      <c r="HJ229" s="75"/>
      <c r="HK229" s="75"/>
      <c r="HL229" s="75"/>
      <c r="HM229" s="75"/>
      <c r="HN229" s="75"/>
      <c r="HO229" s="75"/>
      <c r="HP229" s="75"/>
      <c r="HQ229" s="75"/>
      <c r="HR229" s="75"/>
      <c r="HS229" s="75"/>
      <c r="HT229" s="75"/>
      <c r="HU229" s="75">
        <v>0</v>
      </c>
      <c r="HV229" s="98">
        <v>0</v>
      </c>
      <c r="HW229" s="98">
        <v>0</v>
      </c>
      <c r="HX229" s="98">
        <v>0</v>
      </c>
      <c r="HY229" s="98">
        <v>0</v>
      </c>
      <c r="HZ229" s="98">
        <f>SUM(Tabelle2[[#This Row],[Jan 22 NF]:[Dec 22 NF]])</f>
        <v>0</v>
      </c>
      <c r="IA229" s="98">
        <f>SUM(Tabelle2[[#This Row],[Jan 23 NF]:[Dec 23 NF]])</f>
        <v>0</v>
      </c>
      <c r="IB229" s="98">
        <f>SUM(Tabelle2[[#This Row],[Jan 24 NF]:[Dec 24 NF]])</f>
        <v>0</v>
      </c>
      <c r="IC229" s="98">
        <f>IFERROR(Tabelle2[[#This Row],[2025 CF]]*Tabelle2[[#This Row],[2025 AF]],0)</f>
        <v>0</v>
      </c>
      <c r="ID229" s="98">
        <f>IFERROR(Tabelle2[[#This Row],[2026 CF]]*Tabelle2[[#This Row],[2026 AF]],0)</f>
        <v>0</v>
      </c>
      <c r="IE229" s="98">
        <f>IFERROR(Tabelle2[[#This Row],[2027 CF]]*Tabelle2[[#This Row],[2027 AF]],0)</f>
        <v>0</v>
      </c>
      <c r="IF229" s="98">
        <f>IFERROR(Tabelle2[[#This Row],[2028 CF]]*Tabelle2[[#This Row],[2028 AF]],0)</f>
        <v>0</v>
      </c>
      <c r="IG229" s="98">
        <f>IFERROR(Tabelle2[[#This Row],[2029 CF]]*Tabelle2[[#This Row],[2029 AF]],0)</f>
        <v>0</v>
      </c>
      <c r="IH229" s="98">
        <f>IFERROR(Tabelle2[[#This Row],[2030 CF]]*Tabelle2[[#This Row],[2030 AF]],0)</f>
        <v>0</v>
      </c>
      <c r="II229" s="98">
        <f>IFERROR(Tabelle2[[#This Row],[2031 CF]]*Tabelle2[[#This Row],[2031 AF]],0)</f>
        <v>0</v>
      </c>
      <c r="IJ229" s="98">
        <f>IFERROR(Tabelle2[[#This Row],[2032 CF]]*Tabelle2[[#This Row],[2032 AF]],0)</f>
        <v>0</v>
      </c>
      <c r="IK229" s="98">
        <f>IFERROR(Tabelle2[[#This Row],[2033 CF]]*Tabelle2[[#This Row],[2033 AF]],0)</f>
        <v>0</v>
      </c>
      <c r="IL229" s="98">
        <f>IFERROR(Tabelle2[[#This Row],[2034 CF]]*Tabelle2[[#This Row],[2034 AF]],0)</f>
        <v>0</v>
      </c>
      <c r="IM229" s="98">
        <f>IFERROR(Tabelle2[[#This Row],[2035 CF]]*Tabelle2[[#This Row],[2035 AF]],0)</f>
        <v>0</v>
      </c>
      <c r="IN229" s="51">
        <v>0</v>
      </c>
      <c r="IO229" s="51">
        <v>0</v>
      </c>
      <c r="IP229" s="51">
        <v>0</v>
      </c>
      <c r="IQ229" s="51">
        <v>0</v>
      </c>
      <c r="IR229" s="51">
        <v>0</v>
      </c>
      <c r="IS229" s="51">
        <v>0</v>
      </c>
      <c r="IT229" s="51">
        <v>0</v>
      </c>
      <c r="IU229" s="51">
        <v>0</v>
      </c>
      <c r="IV229" s="51">
        <v>0</v>
      </c>
      <c r="IW229" s="51">
        <v>0</v>
      </c>
      <c r="IX229" s="51">
        <v>0</v>
      </c>
      <c r="IY229" s="51">
        <v>0</v>
      </c>
      <c r="IZ229" s="199">
        <v>0</v>
      </c>
      <c r="JA229" s="199">
        <v>0</v>
      </c>
      <c r="JB229" s="199">
        <v>0</v>
      </c>
      <c r="JC229" s="199">
        <v>0</v>
      </c>
      <c r="JD229" s="199">
        <v>0</v>
      </c>
      <c r="JE229" s="196">
        <v>0</v>
      </c>
      <c r="JF229" s="196">
        <v>0</v>
      </c>
      <c r="JG229" s="196">
        <v>0</v>
      </c>
      <c r="JH229" s="196">
        <v>0</v>
      </c>
      <c r="JI229" s="196">
        <v>0</v>
      </c>
      <c r="JJ229" s="196">
        <v>0</v>
      </c>
      <c r="JK229" s="196">
        <v>0</v>
      </c>
      <c r="JL229" s="196">
        <v>0</v>
      </c>
      <c r="JM229" s="196">
        <v>0</v>
      </c>
      <c r="JN229" s="196">
        <v>0</v>
      </c>
      <c r="JO229" s="196">
        <v>0</v>
      </c>
      <c r="JP229" s="196">
        <v>0</v>
      </c>
      <c r="JQ229" s="196">
        <f>SUM(Tabelle2[[#This Row],[Jan-23B]:[Mar-23B]])</f>
        <v>0</v>
      </c>
      <c r="JR229" s="196">
        <f>SUM(Tabelle2[[#This Row],[Apr-23B]:[Jun-23B]])</f>
        <v>0</v>
      </c>
      <c r="JS229" s="196">
        <f>SUM(Tabelle2[[#This Row],[Jul-23B]:[Sep-23B]])</f>
        <v>0</v>
      </c>
      <c r="JT229" s="196">
        <f>SUM(Tabelle2[[#This Row],[Oct-23B]:[Dec-23B]])</f>
        <v>0</v>
      </c>
      <c r="JU229" s="196">
        <f>SUM(Tabelle2[[#This Row],[1Q23 B1]:[4Q23 B]])</f>
        <v>0</v>
      </c>
      <c r="JV229" s="196">
        <v>0</v>
      </c>
      <c r="JW229" s="196">
        <v>0</v>
      </c>
      <c r="JX229" s="196">
        <v>0</v>
      </c>
      <c r="JY229" s="196">
        <v>0</v>
      </c>
      <c r="JZ229" s="196">
        <v>0</v>
      </c>
      <c r="KA229" s="196">
        <v>0</v>
      </c>
      <c r="KB229" s="196">
        <v>0</v>
      </c>
      <c r="KC229" s="196">
        <v>0</v>
      </c>
      <c r="KD229" s="196">
        <v>0</v>
      </c>
      <c r="KE229" s="196">
        <v>0</v>
      </c>
      <c r="KF229" s="196" t="str">
        <f>IF(SUM(Tabelle2[[#This Row],[2018 NF]:[2028 NF]],Tabelle2[[#This Row],[2023 B]])&gt;0,"yes","no")</f>
        <v>no</v>
      </c>
      <c r="KG229" s="196">
        <f>IFERROR(INDEX(Tabelle2[[#Headers],[2005 NF]:[2034 NF]],MATCH(TRUE,INDEX(Tabelle2[[#This Row],[2005 NF]:[2034 NF]]&gt;1000,),0)),0)</f>
        <v>0</v>
      </c>
      <c r="KH229" s="196">
        <f>IFERROR(LOOKUP(2,1/(Tabelle2[[#This Row],[2005 NF]:[2035 NF]]&gt;1000),Tabelle2[[#Headers],[2005 NF]:[2035 NF]]),0)</f>
        <v>0</v>
      </c>
      <c r="KI229" s="196">
        <f>SUM(Tabelle2[[#This Row],[Jan 23 NF]:[Mar 23 NF]])</f>
        <v>0</v>
      </c>
      <c r="KJ229" s="196">
        <f>SUM(Tabelle2[[#This Row],[Jan-23B]:[Mar-23B]])</f>
        <v>0</v>
      </c>
      <c r="KK229" s="52">
        <v>0</v>
      </c>
      <c r="KL229" s="52">
        <v>0</v>
      </c>
      <c r="KM229" s="52">
        <v>0</v>
      </c>
      <c r="KN229" s="52">
        <v>0</v>
      </c>
      <c r="KO229" s="52">
        <v>0</v>
      </c>
      <c r="KP229" s="52">
        <v>0</v>
      </c>
      <c r="KQ229" s="52">
        <v>0</v>
      </c>
      <c r="KR229" s="52">
        <v>0</v>
      </c>
      <c r="KS229" s="52">
        <v>0</v>
      </c>
      <c r="KT229" s="52">
        <v>0</v>
      </c>
      <c r="KU229" s="52">
        <v>0</v>
      </c>
      <c r="KV229" s="52">
        <v>0</v>
      </c>
      <c r="KW229" s="52">
        <v>0</v>
      </c>
      <c r="KX229" s="52">
        <v>0</v>
      </c>
      <c r="KY229" s="52">
        <v>0</v>
      </c>
      <c r="KZ229" s="52">
        <v>0</v>
      </c>
      <c r="LA229" s="52" t="e">
        <f>$AV229*2.204623/#REF!*$AP229*Tabelle2[[#This Row],[May 23 NF]]</f>
        <v>#REF!</v>
      </c>
      <c r="LB229" s="52" t="e">
        <f>$AV229*2.204623/#REF!*$AP229*Tabelle2[[#This Row],[Jun 23 NF]]</f>
        <v>#REF!</v>
      </c>
      <c r="LC229" s="52" t="e">
        <f>$AV229*2.204623/#REF!*$AP229*Tabelle2[[#This Row],[Jul 23 NF]]</f>
        <v>#REF!</v>
      </c>
      <c r="LD229" s="52" t="e">
        <f>$AV229*2.204623/#REF!*$AP229*Tabelle2[[#This Row],[Aug 23 NF]]</f>
        <v>#REF!</v>
      </c>
      <c r="LE229" s="52" t="e">
        <f>$AV229*2.204623/#REF!*$AP229*Tabelle2[[#This Row],[Sep 23 NF]]</f>
        <v>#REF!</v>
      </c>
      <c r="LF229" s="52" t="e">
        <f>$AV229*2.204623/#REF!*$AP229*Tabelle2[[#This Row],[Oct 23 NF]]</f>
        <v>#REF!</v>
      </c>
      <c r="LG229" s="52" t="e">
        <f>$AV229*2.204623/#REF!*$AP229*Tabelle2[[#This Row],[Nov 23 NF]]</f>
        <v>#REF!</v>
      </c>
      <c r="LH229" s="52" t="e">
        <f>$AV229*2.204623/#REF!*$AP229*Tabelle2[[#This Row],[Dec 23 NF]]</f>
        <v>#REF!</v>
      </c>
      <c r="LI229" s="52" t="e">
        <f>$AV229*2.204623/#REF!*$AP229*Tabelle2[[#This Row],[Jan 24 NF]]</f>
        <v>#REF!</v>
      </c>
      <c r="LJ229" s="52" t="e">
        <f>$AV229*2.204623/#REF!*$AP229*Tabelle2[[#This Row],[Feb 24 NF]]</f>
        <v>#REF!</v>
      </c>
      <c r="LK229" s="52" t="e">
        <f>$AV229*2.204623/#REF!*$AP229*Tabelle2[[#This Row],[Mar 24 NF]]</f>
        <v>#REF!</v>
      </c>
      <c r="LL229" s="52" t="e">
        <f>$AV229*2.204623/#REF!*$AP229*Tabelle2[[#This Row],[Apr 24 NF]]</f>
        <v>#REF!</v>
      </c>
      <c r="LM229" s="52" t="e">
        <f>$AV229*2.204623/#REF!*$AP229*Tabelle2[[#This Row],[May 24 NF]]</f>
        <v>#REF!</v>
      </c>
      <c r="LN229" s="52" t="e">
        <f>$AV229*2.204623/#REF!*$AP229*Tabelle2[[#This Row],[Jun 24 NF]]</f>
        <v>#REF!</v>
      </c>
      <c r="LO229" s="52" t="e">
        <f>$AV229*2.204623/#REF!*$AP229*Tabelle2[[#This Row],[Jul 24 NF]]</f>
        <v>#REF!</v>
      </c>
      <c r="LP229" s="52" t="e">
        <f>$AV229*2.204623/#REF!*$AP229*Tabelle2[[#This Row],[Aug 24 NF]]</f>
        <v>#REF!</v>
      </c>
      <c r="LQ229" s="52" t="e">
        <f>$AV229*2.204623/#REF!*$AP229*Tabelle2[[#This Row],[Sep 24 NF]]</f>
        <v>#REF!</v>
      </c>
      <c r="LR229" s="52" t="e">
        <f>$AV229*2.204623/#REF!*$AP229*Tabelle2[[#This Row],[Oct 24 NF]]</f>
        <v>#REF!</v>
      </c>
      <c r="LS229" s="52" t="e">
        <f>$AV229*2.204623/#REF!*$AP229*Tabelle2[[#This Row],[Nov 24 NF]]</f>
        <v>#REF!</v>
      </c>
      <c r="LT229" s="52" t="e">
        <f>$AV229*2.204623/#REF!*$AP229*Tabelle2[[#This Row],[Dec 24 NF]]</f>
        <v>#REF!</v>
      </c>
      <c r="LU229" s="198">
        <f>SUM(Tabelle2[[#This Row],[Jan 22 EV]:[Mar 22 EV]])</f>
        <v>0</v>
      </c>
      <c r="LV229" s="198">
        <f>SUM(Tabelle2[[#This Row],[Apr 22 EV]:[Jun 22 EV]])</f>
        <v>0</v>
      </c>
      <c r="LW229" s="198">
        <f>SUM(Tabelle2[[#This Row],[Jul 22 EV]:[Sep 22 EV]])</f>
        <v>0</v>
      </c>
      <c r="LX229" s="198">
        <f>SUM(Tabelle2[[#This Row],[Oct 22 EV]:[Dec 22 EV]])</f>
        <v>0</v>
      </c>
      <c r="LY229" s="198">
        <f>SUM(Tabelle2[[#This Row],[Jan 23 EV]:[Mar 23 EV]])</f>
        <v>0</v>
      </c>
      <c r="LZ229" s="198" t="e">
        <f>SUM(Tabelle2[[#This Row],[Apr 23 EV]:[Jun 23 EV]])</f>
        <v>#REF!</v>
      </c>
      <c r="MA229" s="198" t="e">
        <f>SUM(Tabelle2[[#This Row],[Jul 23 EV]:[Sep 23 EV]])</f>
        <v>#REF!</v>
      </c>
      <c r="MB229" s="198" t="e">
        <f>SUM(Tabelle2[[#This Row],[Oct 23 EV]:[Dec 23 EV]])</f>
        <v>#REF!</v>
      </c>
      <c r="MC229" s="198" t="e">
        <f>SUM(Tabelle2[[#This Row],[Jan 24 EV]:[Mar 24 EV]])</f>
        <v>#REF!</v>
      </c>
      <c r="MD229" s="198" t="e">
        <f>SUM(Tabelle2[[#This Row],[Apr 24 EV]:[Jun 24 EV]])</f>
        <v>#REF!</v>
      </c>
      <c r="ME229" s="198" t="e">
        <f>SUM(Tabelle2[[#This Row],[Jul 24 EV]:[Sep 24 EV]])</f>
        <v>#REF!</v>
      </c>
      <c r="MF229" s="198" t="e">
        <f>SUM(Tabelle2[[#This Row],[Oct 24 EV]:[Dec 24 EV]])</f>
        <v>#REF!</v>
      </c>
      <c r="MG229" s="75"/>
      <c r="MH229" s="75"/>
      <c r="MI229" s="75"/>
      <c r="MJ229" s="75"/>
      <c r="MK229" s="75"/>
      <c r="ML229" s="75"/>
      <c r="MM229" s="75"/>
      <c r="MN229" s="75"/>
      <c r="MO229" s="75"/>
      <c r="MP229" s="98"/>
      <c r="MQ229" s="98" t="e">
        <f>$AS229*2.204623/#REF!*$AP229*HU229</f>
        <v>#REF!</v>
      </c>
      <c r="MR229" s="98" t="e">
        <f>$AT229*2.204623/#REF!*$AP229*HV229</f>
        <v>#REF!</v>
      </c>
      <c r="MS229" s="98">
        <v>0</v>
      </c>
      <c r="MT229" s="98">
        <v>0</v>
      </c>
      <c r="MU229" s="98">
        <v>0</v>
      </c>
      <c r="MV229" s="98">
        <f>SUM(Tabelle2[[#This Row],[Jan 22 EV]:[Dec 22 EV]])</f>
        <v>0</v>
      </c>
      <c r="MW229" s="98" t="e">
        <f>SUM(Tabelle2[[#This Row],[Jan 23 EV]:[Dec 23 EV]])</f>
        <v>#REF!</v>
      </c>
      <c r="MX229" s="98" t="e">
        <f>SUM(Tabelle2[[#This Row],[Jan 24 EV]:[Dec 24 EV]])</f>
        <v>#REF!</v>
      </c>
      <c r="MY229" s="98">
        <f t="shared" si="139"/>
        <v>0</v>
      </c>
      <c r="MZ229" s="98">
        <f t="shared" si="140"/>
        <v>0</v>
      </c>
      <c r="NA229" s="98">
        <f t="shared" si="141"/>
        <v>0</v>
      </c>
      <c r="NB229" s="98">
        <f t="shared" si="142"/>
        <v>0</v>
      </c>
      <c r="NC229" s="98">
        <v>0</v>
      </c>
      <c r="ND229" s="98">
        <v>0</v>
      </c>
      <c r="NE229" s="98">
        <v>0</v>
      </c>
      <c r="NF229" s="98">
        <v>0</v>
      </c>
      <c r="NG229" s="98">
        <v>0</v>
      </c>
      <c r="NH229" s="98">
        <v>0</v>
      </c>
      <c r="NI229" s="98">
        <v>0</v>
      </c>
      <c r="NJ229" s="98">
        <v>0</v>
      </c>
      <c r="NK229" s="98">
        <v>0</v>
      </c>
      <c r="NL229" s="98">
        <v>0</v>
      </c>
      <c r="NM229" s="98">
        <v>0</v>
      </c>
      <c r="NN229" s="98">
        <v>0</v>
      </c>
      <c r="NO229" s="198">
        <f t="shared" si="146"/>
        <v>0</v>
      </c>
      <c r="NP229" s="198">
        <f t="shared" si="147"/>
        <v>0</v>
      </c>
      <c r="NQ229" s="198">
        <f t="shared" si="148"/>
        <v>0</v>
      </c>
      <c r="NR229" s="198">
        <f t="shared" si="149"/>
        <v>0</v>
      </c>
      <c r="NS229" s="198">
        <f t="shared" si="150"/>
        <v>0</v>
      </c>
      <c r="NT229" s="198">
        <v>0</v>
      </c>
      <c r="NU229" s="198">
        <v>0</v>
      </c>
      <c r="NV229" s="198">
        <v>0</v>
      </c>
      <c r="NW229" s="198">
        <v>0</v>
      </c>
      <c r="NX229" s="198">
        <v>0</v>
      </c>
      <c r="NY229" s="198">
        <v>0</v>
      </c>
      <c r="NZ229" s="198">
        <v>0</v>
      </c>
      <c r="OA229" s="198">
        <v>0</v>
      </c>
      <c r="OB229" s="198">
        <v>0</v>
      </c>
      <c r="OC229" s="198">
        <v>0</v>
      </c>
      <c r="OD229" s="198">
        <v>0</v>
      </c>
      <c r="OE229" s="198">
        <v>0</v>
      </c>
      <c r="OF229" s="198">
        <f>SUM(Tabelle2[[#This Row],[Jan 23 B EV]:[Mar 23 B EV]])</f>
        <v>0</v>
      </c>
      <c r="OG229" s="198">
        <f>SUM(Tabelle2[[#This Row],[Apr 23 B EV]:[Jun 23 B EV]])</f>
        <v>0</v>
      </c>
      <c r="OH229" s="198">
        <f>SUM(Tabelle2[[#This Row],[Jul 23 B EV]:[Sep 23 B EV]])</f>
        <v>0</v>
      </c>
      <c r="OI229" s="198">
        <f>SUM(Tabelle2[[#This Row],[Oct 23 B EV]:[Dec 23 B EV]])</f>
        <v>0</v>
      </c>
      <c r="OJ229" s="198">
        <f>SUM(Tabelle2[[#This Row],[Jan 23 B EV]:[Dec 23 B EV]])</f>
        <v>0</v>
      </c>
      <c r="OK229" s="75"/>
      <c r="OL229" s="75"/>
      <c r="OM229" s="43"/>
      <c r="ON229" s="43"/>
      <c r="OO229" s="43"/>
      <c r="OP229" s="43"/>
      <c r="OQ229" s="75"/>
      <c r="OR229" s="75"/>
      <c r="OS229" s="75"/>
      <c r="OT229" s="75"/>
      <c r="OU229" s="75"/>
      <c r="OV229" s="75"/>
      <c r="OW229" s="75"/>
      <c r="OX229" s="198">
        <v>0</v>
      </c>
      <c r="OY229" s="198">
        <v>0</v>
      </c>
      <c r="OZ229" s="198">
        <v>0</v>
      </c>
      <c r="PA229" s="198">
        <v>0</v>
      </c>
      <c r="PB229" s="353">
        <v>0</v>
      </c>
      <c r="PC229" s="43" t="s">
        <v>57</v>
      </c>
      <c r="PD229" s="51"/>
      <c r="PE229" s="317"/>
      <c r="PF229" s="51" t="s">
        <v>190</v>
      </c>
      <c r="PG229" s="336">
        <v>0</v>
      </c>
      <c r="PH229" s="51">
        <v>250</v>
      </c>
      <c r="PI229" s="12">
        <v>1</v>
      </c>
      <c r="PJ229" s="12" t="s">
        <v>190</v>
      </c>
      <c r="PK229" s="12">
        <v>250</v>
      </c>
      <c r="PL229" s="12"/>
      <c r="PM229" s="317"/>
      <c r="PN229" s="329">
        <v>0</v>
      </c>
      <c r="PO229" s="51"/>
      <c r="PP229" s="200">
        <v>1514.6759560378769</v>
      </c>
      <c r="PQ229" s="56">
        <v>1458.5264388439821</v>
      </c>
      <c r="PR229" s="56">
        <v>1748.2400132301209</v>
      </c>
      <c r="PS229" s="56">
        <v>1793.170691875157</v>
      </c>
      <c r="PT229" s="200">
        <v>1579.9397350501818</v>
      </c>
      <c r="PU229" s="200">
        <v>1506.0252838259262</v>
      </c>
      <c r="PV229" s="200">
        <v>2178.5553362573096</v>
      </c>
      <c r="PW229" s="200">
        <v>2567.1720198155649</v>
      </c>
      <c r="PX229" s="200" t="e">
        <f>IF($PI229=1,SUMIF(#REF!,$PF229,#REF!),SUMIF(#REF!,$PJ229,#REF!))</f>
        <v>#REF!</v>
      </c>
      <c r="PY229" s="200" t="e">
        <f>IF($PI229=1,SUMIF(#REF!,$PF229,#REF!),SUMIF(#REF!,$PJ229,#REF!))</f>
        <v>#REF!</v>
      </c>
      <c r="PZ229" s="200" t="e">
        <f>IF($PI229=1,SUMIF(#REF!,$PF229,#REF!),SUMIF(#REF!,$PJ229,#REF!))</f>
        <v>#REF!</v>
      </c>
      <c r="QA229" s="200" t="e">
        <f>IF($PI229=1,SUMIF(#REF!,$PF229,#REF!),SUMIF(#REF!,$PJ229,#REF!))</f>
        <v>#REF!</v>
      </c>
      <c r="QB229" s="200" t="e">
        <f>IF($PI229=1,SUMIF(#REF!,$PF229,#REF!),SUMIF(#REF!,$PJ229,#REF!))</f>
        <v>#REF!</v>
      </c>
      <c r="QC229" s="200" t="e">
        <f>IF($PI229=1,SUMIF(#REF!,$PF229,#REF!),SUMIF(#REF!,$PJ229,#REF!))</f>
        <v>#REF!</v>
      </c>
      <c r="QD229" s="57">
        <f t="shared" si="143"/>
        <v>0</v>
      </c>
      <c r="QE229" s="57">
        <f t="shared" si="144"/>
        <v>5.2453800347290676</v>
      </c>
      <c r="QF229" s="57">
        <f t="shared" si="138"/>
        <v>11.649137699726209</v>
      </c>
      <c r="QG229" s="57">
        <f t="shared" si="145"/>
        <v>10.433401399388611</v>
      </c>
      <c r="QH229" s="57">
        <f t="shared" si="175"/>
        <v>10.011978155733519</v>
      </c>
      <c r="QI229" s="57">
        <f t="shared" si="176"/>
        <v>13.84640824967105</v>
      </c>
      <c r="QJ229" s="57">
        <f>IF(Tabelle2[[#This Row],[Index and Premium Usage]]=1,($AW229*(1+$AZ229))*(PW229*(1+$PG229)+$PH229)/1000,($AW229*(1+$AZ229))*(PW229*(1+$PG229)+$PK229)/1000)</f>
        <v>16.062106270978443</v>
      </c>
      <c r="QK229" s="57" t="e">
        <f>IF($PI229=1,($AW229*(1+$AY229))*(PX229*(1+$PG229)+$PH229)/1000,($AW229*(1+$AZ229))*(PX229*(1+$PG229)+$PK229+Tabelle2[[#This Row],[Premium VW 2023]])/1000)</f>
        <v>#REF!</v>
      </c>
      <c r="QL229" s="57" t="e">
        <f t="shared" si="177"/>
        <v>#REF!</v>
      </c>
      <c r="QM229" s="57" t="e">
        <f t="shared" si="178"/>
        <v>#REF!</v>
      </c>
      <c r="QN229" s="57" t="e">
        <f t="shared" si="179"/>
        <v>#REF!</v>
      </c>
      <c r="QO229" s="57" t="e">
        <f t="shared" si="180"/>
        <v>#REF!</v>
      </c>
      <c r="QP229" s="57" t="e">
        <f t="shared" si="181"/>
        <v>#REF!</v>
      </c>
    </row>
    <row r="230" spans="1:458" ht="15" customHeight="1">
      <c r="A230" s="94" t="s">
        <v>911</v>
      </c>
      <c r="B230" s="94" t="s">
        <v>87</v>
      </c>
      <c r="C230" s="94" t="s">
        <v>1553</v>
      </c>
      <c r="D230" s="2" t="s">
        <v>108</v>
      </c>
      <c r="E230" s="173" t="s">
        <v>304</v>
      </c>
      <c r="F230" s="2" t="s">
        <v>304</v>
      </c>
      <c r="G230" s="2" t="s">
        <v>304</v>
      </c>
      <c r="H230" s="2" t="s">
        <v>1557</v>
      </c>
      <c r="I230" s="188" t="s">
        <v>102</v>
      </c>
      <c r="J230" s="2" t="s">
        <v>367</v>
      </c>
      <c r="K230" s="256" t="s">
        <v>1441</v>
      </c>
      <c r="L230" s="256" t="s">
        <v>1441</v>
      </c>
      <c r="M230" s="2" t="s">
        <v>335</v>
      </c>
      <c r="N230" s="2">
        <v>0</v>
      </c>
      <c r="O230" s="64"/>
      <c r="P230" s="3"/>
      <c r="Q230" s="2"/>
      <c r="R230" s="63"/>
      <c r="S230" s="63"/>
      <c r="T230" s="94" t="s">
        <v>1282</v>
      </c>
      <c r="U230" s="63" t="s">
        <v>38</v>
      </c>
      <c r="V230" s="63"/>
      <c r="W230" s="63"/>
      <c r="X230" s="94"/>
      <c r="Y230" s="2" t="s">
        <v>235</v>
      </c>
      <c r="Z230" s="2" t="s">
        <v>261</v>
      </c>
      <c r="AA230" s="2" t="s">
        <v>615</v>
      </c>
      <c r="AB230" s="2" t="s">
        <v>1229</v>
      </c>
      <c r="AC230" s="2" t="s">
        <v>1092</v>
      </c>
      <c r="AD230" s="63"/>
      <c r="AE230" s="63"/>
      <c r="AF230" s="63" t="s">
        <v>119</v>
      </c>
      <c r="AG230" s="2">
        <v>0</v>
      </c>
      <c r="AH230" s="2">
        <v>0</v>
      </c>
      <c r="AI230" s="2">
        <v>0</v>
      </c>
      <c r="AJ230" s="63" t="s">
        <v>120</v>
      </c>
      <c r="AK230" s="66"/>
      <c r="AL230" s="67"/>
      <c r="AM230" s="67"/>
      <c r="AN230" s="67"/>
      <c r="AO230" s="67"/>
      <c r="AP230" s="67">
        <v>1</v>
      </c>
      <c r="AQ230" s="78"/>
      <c r="AR230" s="37">
        <v>0.35</v>
      </c>
      <c r="AS230" s="67">
        <v>0.35</v>
      </c>
      <c r="AT230" s="67">
        <v>0.35</v>
      </c>
      <c r="AU230" s="67">
        <v>0.35</v>
      </c>
      <c r="AV230" s="33">
        <v>0.35</v>
      </c>
      <c r="AW230" s="33">
        <v>0.35</v>
      </c>
      <c r="AX230" s="193"/>
      <c r="AY230" s="61">
        <v>0</v>
      </c>
      <c r="AZ230" s="61">
        <v>0</v>
      </c>
      <c r="BA230" s="97">
        <v>81</v>
      </c>
      <c r="BB230" s="97">
        <v>0</v>
      </c>
      <c r="BC230" s="97">
        <v>0</v>
      </c>
      <c r="BD230" s="97">
        <v>0</v>
      </c>
      <c r="BE230" s="133">
        <v>0</v>
      </c>
      <c r="BF230" s="133">
        <v>0</v>
      </c>
      <c r="BG230" s="133">
        <v>0</v>
      </c>
      <c r="BH230" s="133">
        <v>0</v>
      </c>
      <c r="BI230" s="133">
        <v>0</v>
      </c>
      <c r="BJ230" s="133">
        <v>0</v>
      </c>
      <c r="BK230" s="133">
        <v>0</v>
      </c>
      <c r="BL230" s="133">
        <v>0</v>
      </c>
      <c r="BM230" s="96">
        <v>81</v>
      </c>
      <c r="BN230" s="96">
        <v>0</v>
      </c>
      <c r="BO230" s="96">
        <v>0</v>
      </c>
      <c r="BP230" s="96">
        <v>0</v>
      </c>
      <c r="BQ230" s="96">
        <v>0</v>
      </c>
      <c r="BR230" s="96">
        <v>0</v>
      </c>
      <c r="BS230" s="96">
        <v>0</v>
      </c>
      <c r="BT230" s="96">
        <v>0</v>
      </c>
      <c r="BU230" s="96">
        <v>0</v>
      </c>
      <c r="BV230" s="96">
        <v>0</v>
      </c>
      <c r="BW230" s="96">
        <v>81</v>
      </c>
      <c r="BX230" s="96">
        <v>0</v>
      </c>
      <c r="BY230" s="96">
        <v>0</v>
      </c>
      <c r="BZ230" s="96">
        <v>0</v>
      </c>
      <c r="CA230" s="96">
        <v>0</v>
      </c>
      <c r="CB230" s="96">
        <v>0</v>
      </c>
      <c r="CC230" s="96">
        <v>0</v>
      </c>
      <c r="CD230" s="96">
        <v>0</v>
      </c>
      <c r="CE230" s="96">
        <v>0</v>
      </c>
      <c r="CF230" s="96">
        <v>0</v>
      </c>
      <c r="CG230" s="96">
        <v>0</v>
      </c>
      <c r="CH230" s="96">
        <v>0</v>
      </c>
      <c r="CI230" s="96">
        <v>0</v>
      </c>
      <c r="CJ230" s="96">
        <v>0</v>
      </c>
      <c r="CK230" s="95">
        <f>SUM(Tabelle2[[#This Row],[Jan 22 CF]:[Mar 22 CF]])</f>
        <v>81</v>
      </c>
      <c r="CL230" s="95">
        <f>SUM(Tabelle2[[#This Row],[Apr 22 CF]:[Jun 22 CF]])</f>
        <v>0</v>
      </c>
      <c r="CM230" s="95">
        <f>SUM(Tabelle2[[#This Row],[Jul 22 CF]:[Sep 22 CF]])</f>
        <v>0</v>
      </c>
      <c r="CN230" s="95">
        <f>SUM(Tabelle2[[#This Row],[Oct 22 CF]:[Dec 22 CF]])</f>
        <v>0</v>
      </c>
      <c r="CO230" s="95">
        <f>SUM(Tabelle2[[#This Row],[Jan 23 CF]:[Mar 23 CF]])</f>
        <v>81</v>
      </c>
      <c r="CP230" s="95">
        <f>SUM(Tabelle2[[#This Row],[Apr 23 CF]:[Jun 23 CF]])</f>
        <v>0</v>
      </c>
      <c r="CQ230" s="95">
        <f>SUM(Tabelle2[[#This Row],[Jul 23 CF]:[Sep 23 CF]])</f>
        <v>0</v>
      </c>
      <c r="CR230" s="95">
        <f>SUM(Tabelle2[[#This Row],[Oct 23 CF]:[Dec 23 CF]])</f>
        <v>81</v>
      </c>
      <c r="CS230" s="95">
        <f>SUM(Tabelle2[[#This Row],[Jan 24 CF]:[Mar 24 CF]])</f>
        <v>0</v>
      </c>
      <c r="CT230" s="95">
        <f>SUM(Tabelle2[[#This Row],[Apr 24 CF]:[Jun 24 CF]])</f>
        <v>0</v>
      </c>
      <c r="CU230" s="95">
        <f>SUM(Tabelle2[[#This Row],[Jul 24 CF]:[Sep 24 CF]])</f>
        <v>0</v>
      </c>
      <c r="CV230" s="95">
        <f>SUM(Tabelle2[[#This Row],[Oct 24 CF]:[Dec 24 CF]])</f>
        <v>0</v>
      </c>
      <c r="CW230" s="98">
        <v>0</v>
      </c>
      <c r="CX230" s="275">
        <v>81</v>
      </c>
      <c r="CY230" s="98">
        <v>81</v>
      </c>
      <c r="CZ230" s="52">
        <v>81</v>
      </c>
      <c r="DA230" s="52">
        <f>SUM(Tabelle2[[#This Row],[Jan 22 CF]:[Dec 22 CF]])</f>
        <v>81</v>
      </c>
      <c r="DB230" s="98">
        <f>SUM(Tabelle2[[#This Row],[Jan 23 CF]:[Dec 23 CF]])</f>
        <v>162</v>
      </c>
      <c r="DC230" s="98">
        <f>SUM(Tabelle2[[#This Row],[Jan 24 CF]:[Dec 24 CF]])</f>
        <v>0</v>
      </c>
      <c r="DD230" s="98">
        <v>0</v>
      </c>
      <c r="DE230" s="98">
        <v>0</v>
      </c>
      <c r="DF230" s="98">
        <v>0</v>
      </c>
      <c r="DG230" s="98">
        <v>0</v>
      </c>
      <c r="DH230" s="98">
        <v>0</v>
      </c>
      <c r="DI230" s="98">
        <v>0</v>
      </c>
      <c r="DJ230" s="98">
        <v>0</v>
      </c>
      <c r="DK230" s="98">
        <v>0</v>
      </c>
      <c r="DL230" s="98">
        <v>0</v>
      </c>
      <c r="DM230" s="98">
        <v>0</v>
      </c>
      <c r="DN230" s="95"/>
      <c r="DO230" s="95"/>
      <c r="DP230" s="226">
        <v>0.95</v>
      </c>
      <c r="DQ230" s="226">
        <v>0.92500000000000004</v>
      </c>
      <c r="DR230" s="226">
        <v>0.8</v>
      </c>
      <c r="DS230" s="226">
        <v>0.85</v>
      </c>
      <c r="DT230" s="226">
        <v>0.9</v>
      </c>
      <c r="DU230" s="226">
        <v>0.9</v>
      </c>
      <c r="DV230" s="226">
        <v>0.9</v>
      </c>
      <c r="DW230" s="226">
        <v>0.9</v>
      </c>
      <c r="DX230" s="226">
        <v>0.9</v>
      </c>
      <c r="DY230" s="226">
        <v>0.9</v>
      </c>
      <c r="DZ230" s="226">
        <v>0.9</v>
      </c>
      <c r="EA230" s="226">
        <v>0.88</v>
      </c>
      <c r="EB230" s="226">
        <v>0.9</v>
      </c>
      <c r="EC230" s="226">
        <v>0.93</v>
      </c>
      <c r="ED230" s="226">
        <v>0.93</v>
      </c>
      <c r="EE230" s="226">
        <v>0.9</v>
      </c>
      <c r="EF230" s="316">
        <v>0.9</v>
      </c>
      <c r="EG230" s="316">
        <v>0.9</v>
      </c>
      <c r="EH230" s="316">
        <v>0</v>
      </c>
      <c r="EI230" s="226">
        <v>0.95</v>
      </c>
      <c r="EJ230" s="226">
        <v>0.95</v>
      </c>
      <c r="EK230" s="226">
        <v>0.95</v>
      </c>
      <c r="EL230" s="226">
        <v>0.97499999999999998</v>
      </c>
      <c r="EM230" s="226">
        <v>0.95</v>
      </c>
      <c r="EN230" s="226">
        <v>0.9</v>
      </c>
      <c r="EO230" s="226">
        <v>0</v>
      </c>
      <c r="EP230" s="226">
        <v>0</v>
      </c>
      <c r="EQ230" s="226">
        <v>0</v>
      </c>
      <c r="ER230" s="226">
        <v>0</v>
      </c>
      <c r="ES230" s="226">
        <v>0</v>
      </c>
      <c r="ET230" s="226">
        <v>0</v>
      </c>
      <c r="EU230" s="226">
        <v>0</v>
      </c>
      <c r="EV230" s="226">
        <v>0</v>
      </c>
      <c r="EW230" s="226">
        <v>0</v>
      </c>
      <c r="EX230" s="226">
        <v>0</v>
      </c>
      <c r="EY230" s="226">
        <v>0</v>
      </c>
      <c r="EZ230" s="316">
        <v>0</v>
      </c>
      <c r="FA230" s="226">
        <v>0</v>
      </c>
      <c r="FB230" s="226">
        <v>0</v>
      </c>
      <c r="FC230" s="226">
        <v>0</v>
      </c>
      <c r="FD230" s="226">
        <v>0</v>
      </c>
      <c r="FE230" s="226">
        <v>0</v>
      </c>
      <c r="FF230" s="226">
        <v>0</v>
      </c>
      <c r="FG230" s="226">
        <v>0</v>
      </c>
      <c r="FH230" s="226">
        <v>0</v>
      </c>
      <c r="FI230" s="226">
        <v>0</v>
      </c>
      <c r="FJ230" s="226">
        <v>0</v>
      </c>
      <c r="FK230" s="226">
        <v>0</v>
      </c>
      <c r="FL230" s="226">
        <v>0</v>
      </c>
      <c r="FM230" s="195">
        <f t="shared" si="158"/>
        <v>81</v>
      </c>
      <c r="FN230" s="195">
        <f t="shared" si="159"/>
        <v>0</v>
      </c>
      <c r="FO230" s="195">
        <f t="shared" si="160"/>
        <v>0</v>
      </c>
      <c r="FP230" s="195">
        <f t="shared" si="161"/>
        <v>0</v>
      </c>
      <c r="FQ230" s="195">
        <f t="shared" si="162"/>
        <v>0</v>
      </c>
      <c r="FR230" s="195">
        <f t="shared" si="163"/>
        <v>0</v>
      </c>
      <c r="FS230" s="195">
        <f t="shared" si="164"/>
        <v>0</v>
      </c>
      <c r="FT230" s="95">
        <f t="shared" si="165"/>
        <v>0</v>
      </c>
      <c r="FU230" s="95">
        <f t="shared" si="166"/>
        <v>0</v>
      </c>
      <c r="FV230" s="95">
        <f t="shared" si="167"/>
        <v>0</v>
      </c>
      <c r="FW230" s="95">
        <f t="shared" si="168"/>
        <v>0</v>
      </c>
      <c r="FX230" s="95">
        <f t="shared" si="169"/>
        <v>0</v>
      </c>
      <c r="FY230" s="95">
        <f t="shared" si="170"/>
        <v>81</v>
      </c>
      <c r="FZ230" s="95">
        <f t="shared" si="171"/>
        <v>0</v>
      </c>
      <c r="GA230" s="95">
        <f t="shared" si="151"/>
        <v>0</v>
      </c>
      <c r="GB230" s="95">
        <f t="shared" si="152"/>
        <v>0</v>
      </c>
      <c r="GC230" s="95">
        <f t="shared" si="153"/>
        <v>0</v>
      </c>
      <c r="GD230" s="95">
        <f t="shared" si="154"/>
        <v>0</v>
      </c>
      <c r="GE230" s="95">
        <f t="shared" si="155"/>
        <v>0</v>
      </c>
      <c r="GF230" s="95">
        <f t="shared" si="156"/>
        <v>0</v>
      </c>
      <c r="GG230" s="95">
        <f t="shared" si="157"/>
        <v>0</v>
      </c>
      <c r="GH230" s="95">
        <f t="shared" si="172"/>
        <v>0</v>
      </c>
      <c r="GI230" s="95">
        <f>BW230*Tabelle2[[#This Row],[Nov 2023 AF]]</f>
        <v>78.974999999999994</v>
      </c>
      <c r="GJ230" s="95">
        <f>BX230*Tabelle2[[#This Row],[Dec 2023 AF]]</f>
        <v>0</v>
      </c>
      <c r="GK230" s="95">
        <f>BY230*Tabelle2[[#This Row],[Jan 2024 AF]]</f>
        <v>0</v>
      </c>
      <c r="GL230" s="95">
        <f>BZ230*Tabelle2[[#This Row],[Feb 2024 AF]]</f>
        <v>0</v>
      </c>
      <c r="GM230" s="95">
        <f>CA230*Tabelle2[[#This Row],[Mar 2024 AF]]</f>
        <v>0</v>
      </c>
      <c r="GN230" s="95">
        <f>CB230*Tabelle2[[#This Row],[Apr 2024 AF]]</f>
        <v>0</v>
      </c>
      <c r="GO230" s="95">
        <f>CC230*Tabelle2[[#This Row],[May 2024 AF]]</f>
        <v>0</v>
      </c>
      <c r="GP230" s="95">
        <f>CD230*Tabelle2[[#This Row],[Jun 2024 AF]]</f>
        <v>0</v>
      </c>
      <c r="GQ230" s="95">
        <f>CE230*Tabelle2[[#This Row],[Jul 2024 AF]]</f>
        <v>0</v>
      </c>
      <c r="GR230" s="95">
        <f>CF230*Tabelle2[[#This Row],[Aug 2024 AF]]</f>
        <v>0</v>
      </c>
      <c r="GS230" s="95">
        <f>CG230*Tabelle2[[#This Row],[Sep 2024 AF]]</f>
        <v>0</v>
      </c>
      <c r="GT230" s="95">
        <f>CH230*Tabelle2[[#This Row],[Oct 2024 AF]]</f>
        <v>0</v>
      </c>
      <c r="GU230" s="95">
        <f>CI230*Tabelle2[[#This Row],[Nov 2024 AF]]</f>
        <v>0</v>
      </c>
      <c r="GV230" s="95">
        <f>CJ230*Tabelle2[[#This Row],[Dec 2024 AF]]</f>
        <v>0</v>
      </c>
      <c r="GW230" s="95">
        <f>SUM(Tabelle2[[#This Row],[Jan 22 NF]:[Mar 22 NF]])</f>
        <v>81</v>
      </c>
      <c r="GX230" s="95">
        <f>SUM(Tabelle2[[#This Row],[Apr 22 NF]:[Jun 22 NF]])</f>
        <v>0</v>
      </c>
      <c r="GY230" s="95">
        <f>SUM(Tabelle2[[#This Row],[Jul 22 NF]:[Sep 22 NF]])</f>
        <v>0</v>
      </c>
      <c r="GZ230" s="95">
        <f>SUM(Tabelle2[[#This Row],[Oct 22 NF]:[Dec 22 NF]])</f>
        <v>0</v>
      </c>
      <c r="HA230" s="98">
        <f>SUM(Tabelle2[[#This Row],[Jan 23 NF]:[Mar 23 NF]])</f>
        <v>81</v>
      </c>
      <c r="HB230" s="98">
        <f>SUM(Tabelle2[[#This Row],[Apr 23 NF]:[Jun 23 NF]])</f>
        <v>0</v>
      </c>
      <c r="HC230" s="98">
        <f>SUM(Tabelle2[[#This Row],[Jul 23 NF]:[Sep 23 NF]])</f>
        <v>0</v>
      </c>
      <c r="HD230" s="98">
        <f>SUM(Tabelle2[[#This Row],[Oct 23 NF]:[Dec 23 NF]])</f>
        <v>78.974999999999994</v>
      </c>
      <c r="HE230" s="95">
        <f>SUM(Tabelle2[[#This Row],[Jan 24 NF]:[Mar 24 NF]])</f>
        <v>0</v>
      </c>
      <c r="HF230" s="98">
        <f>SUM(Tabelle2[[#This Row],[Apr 24 NF]:[Jun 24 NF]])</f>
        <v>0</v>
      </c>
      <c r="HG230" s="98">
        <f>SUM(Tabelle2[[#This Row],[Jul 24 NF]:[Sep 24 NF]])</f>
        <v>0</v>
      </c>
      <c r="HH230" s="98">
        <f>SUM(Tabelle2[[#This Row],[Oct 24 NF]:[Dec 24 NF]])</f>
        <v>0</v>
      </c>
      <c r="HI230" s="95">
        <v>0</v>
      </c>
      <c r="HJ230" s="95">
        <v>0</v>
      </c>
      <c r="HK230" s="95">
        <v>0</v>
      </c>
      <c r="HL230" s="95">
        <v>0</v>
      </c>
      <c r="HM230" s="95">
        <v>0</v>
      </c>
      <c r="HN230" s="95">
        <v>0</v>
      </c>
      <c r="HO230" s="95">
        <v>0</v>
      </c>
      <c r="HP230" s="95">
        <v>0</v>
      </c>
      <c r="HQ230" s="95">
        <v>0</v>
      </c>
      <c r="HR230" s="95">
        <v>0</v>
      </c>
      <c r="HS230" s="95">
        <v>0</v>
      </c>
      <c r="HT230" s="95">
        <v>981</v>
      </c>
      <c r="HU230" s="95">
        <v>892</v>
      </c>
      <c r="HV230" s="98">
        <v>0</v>
      </c>
      <c r="HW230" s="98">
        <v>81</v>
      </c>
      <c r="HX230" s="98">
        <v>81</v>
      </c>
      <c r="HY230" s="98">
        <v>81</v>
      </c>
      <c r="HZ230" s="98">
        <f>SUM(Tabelle2[[#This Row],[Jan 22 NF]:[Dec 22 NF]])</f>
        <v>81</v>
      </c>
      <c r="IA230" s="98">
        <f>SUM(Tabelle2[[#This Row],[Jan 23 NF]:[Dec 23 NF]])</f>
        <v>159.97499999999999</v>
      </c>
      <c r="IB230" s="98">
        <f>SUM(Tabelle2[[#This Row],[Jan 24 NF]:[Dec 24 NF]])</f>
        <v>0</v>
      </c>
      <c r="IC230" s="98">
        <f>IFERROR(Tabelle2[[#This Row],[2025 CF]]*Tabelle2[[#This Row],[2025 AF]],0)</f>
        <v>0</v>
      </c>
      <c r="ID230" s="98">
        <f>IFERROR(Tabelle2[[#This Row],[2026 CF]]*Tabelle2[[#This Row],[2026 AF]],0)</f>
        <v>0</v>
      </c>
      <c r="IE230" s="98">
        <f>IFERROR(Tabelle2[[#This Row],[2027 CF]]*Tabelle2[[#This Row],[2027 AF]],0)</f>
        <v>0</v>
      </c>
      <c r="IF230" s="98">
        <f>IFERROR(Tabelle2[[#This Row],[2028 CF]]*Tabelle2[[#This Row],[2028 AF]],0)</f>
        <v>0</v>
      </c>
      <c r="IG230" s="98">
        <f>IFERROR(Tabelle2[[#This Row],[2029 CF]]*Tabelle2[[#This Row],[2029 AF]],0)</f>
        <v>0</v>
      </c>
      <c r="IH230" s="98">
        <f>IFERROR(Tabelle2[[#This Row],[2030 CF]]*Tabelle2[[#This Row],[2030 AF]],0)</f>
        <v>0</v>
      </c>
      <c r="II230" s="98">
        <f>IFERROR(Tabelle2[[#This Row],[2031 CF]]*Tabelle2[[#This Row],[2031 AF]],0)</f>
        <v>0</v>
      </c>
      <c r="IJ230" s="98">
        <f>IFERROR(Tabelle2[[#This Row],[2032 CF]]*Tabelle2[[#This Row],[2032 AF]],0)</f>
        <v>0</v>
      </c>
      <c r="IK230" s="98">
        <f>IFERROR(Tabelle2[[#This Row],[2033 CF]]*Tabelle2[[#This Row],[2033 AF]],0)</f>
        <v>0</v>
      </c>
      <c r="IL230" s="98">
        <f>IFERROR(Tabelle2[[#This Row],[2034 CF]]*Tabelle2[[#This Row],[2034 AF]],0)</f>
        <v>0</v>
      </c>
      <c r="IM230" s="98">
        <f>IFERROR(Tabelle2[[#This Row],[2035 CF]]*Tabelle2[[#This Row],[2035 AF]],0)</f>
        <v>0</v>
      </c>
      <c r="IN230" s="51">
        <v>0</v>
      </c>
      <c r="IO230" s="51">
        <v>0</v>
      </c>
      <c r="IP230" s="51">
        <v>0</v>
      </c>
      <c r="IQ230" s="51">
        <v>0</v>
      </c>
      <c r="IR230" s="51">
        <v>0</v>
      </c>
      <c r="IS230" s="51">
        <v>0</v>
      </c>
      <c r="IT230" s="51">
        <v>0</v>
      </c>
      <c r="IU230" s="51">
        <v>0</v>
      </c>
      <c r="IV230" s="51">
        <v>0</v>
      </c>
      <c r="IW230" s="51">
        <v>0</v>
      </c>
      <c r="IX230" s="51">
        <v>0</v>
      </c>
      <c r="IY230" s="51">
        <v>0</v>
      </c>
      <c r="IZ230" s="199">
        <v>0</v>
      </c>
      <c r="JA230" s="199">
        <v>0</v>
      </c>
      <c r="JB230" s="199">
        <v>0</v>
      </c>
      <c r="JC230" s="199">
        <v>0</v>
      </c>
      <c r="JD230" s="199">
        <v>0</v>
      </c>
      <c r="JE230" s="196">
        <v>0</v>
      </c>
      <c r="JF230" s="196">
        <v>0</v>
      </c>
      <c r="JG230" s="196">
        <v>0</v>
      </c>
      <c r="JH230" s="196">
        <v>0</v>
      </c>
      <c r="JI230" s="196">
        <v>0</v>
      </c>
      <c r="JJ230" s="196">
        <v>0</v>
      </c>
      <c r="JK230" s="196">
        <v>0</v>
      </c>
      <c r="JL230" s="196">
        <v>0</v>
      </c>
      <c r="JM230" s="196">
        <v>0</v>
      </c>
      <c r="JN230" s="196">
        <v>0</v>
      </c>
      <c r="JO230" s="196">
        <v>0</v>
      </c>
      <c r="JP230" s="196">
        <v>0</v>
      </c>
      <c r="JQ230" s="196">
        <f>SUM(Tabelle2[[#This Row],[Jan-23B]:[Mar-23B]])</f>
        <v>0</v>
      </c>
      <c r="JR230" s="196">
        <f>SUM(Tabelle2[[#This Row],[Apr-23B]:[Jun-23B]])</f>
        <v>0</v>
      </c>
      <c r="JS230" s="196">
        <f>SUM(Tabelle2[[#This Row],[Jul-23B]:[Sep-23B]])</f>
        <v>0</v>
      </c>
      <c r="JT230" s="196">
        <f>SUM(Tabelle2[[#This Row],[Oct-23B]:[Dec-23B]])</f>
        <v>0</v>
      </c>
      <c r="JU230" s="196">
        <f>SUM(Tabelle2[[#This Row],[1Q23 B1]:[4Q23 B]])</f>
        <v>0</v>
      </c>
      <c r="JV230" s="196">
        <v>0</v>
      </c>
      <c r="JW230" s="196">
        <v>0</v>
      </c>
      <c r="JX230" s="196">
        <v>0</v>
      </c>
      <c r="JY230" s="196">
        <v>0</v>
      </c>
      <c r="JZ230" s="196">
        <v>0</v>
      </c>
      <c r="KA230" s="196">
        <v>0</v>
      </c>
      <c r="KB230" s="196">
        <v>0</v>
      </c>
      <c r="KC230" s="196">
        <v>0</v>
      </c>
      <c r="KD230" s="196">
        <v>0</v>
      </c>
      <c r="KE230" s="196">
        <v>0</v>
      </c>
      <c r="KF230" s="196" t="str">
        <f>IF(SUM(Tabelle2[[#This Row],[2018 NF]:[2028 NF]],Tabelle2[[#This Row],[2023 B]])&gt;0,"yes","no")</f>
        <v>yes</v>
      </c>
      <c r="KG230" s="196">
        <f>IFERROR(INDEX(Tabelle2[[#Headers],[2005 NF]:[2034 NF]],MATCH(TRUE,INDEX(Tabelle2[[#This Row],[2005 NF]:[2034 NF]]&gt;1000,),0)),0)</f>
        <v>0</v>
      </c>
      <c r="KH230" s="196">
        <f>IFERROR(LOOKUP(2,1/(Tabelle2[[#This Row],[2005 NF]:[2035 NF]]&gt;1000),Tabelle2[[#Headers],[2005 NF]:[2035 NF]]),0)</f>
        <v>0</v>
      </c>
      <c r="KI230" s="196">
        <f>SUM(Tabelle2[[#This Row],[Jan 23 NF]:[Mar 23 NF]])</f>
        <v>81</v>
      </c>
      <c r="KJ230" s="196">
        <f>SUM(Tabelle2[[#This Row],[Jan-23B]:[Mar-23B]])</f>
        <v>0</v>
      </c>
      <c r="KK230" s="52">
        <v>2.0833687350000001</v>
      </c>
      <c r="KL230" s="52">
        <v>0</v>
      </c>
      <c r="KM230" s="52">
        <v>0</v>
      </c>
      <c r="KN230" s="52">
        <v>0</v>
      </c>
      <c r="KO230" s="52">
        <v>0</v>
      </c>
      <c r="KP230" s="52">
        <v>0</v>
      </c>
      <c r="KQ230" s="52">
        <v>0</v>
      </c>
      <c r="KR230" s="52">
        <v>0</v>
      </c>
      <c r="KS230" s="52">
        <v>0</v>
      </c>
      <c r="KT230" s="52">
        <v>0</v>
      </c>
      <c r="KU230" s="52">
        <v>0</v>
      </c>
      <c r="KV230" s="52">
        <v>0</v>
      </c>
      <c r="KW230" s="52">
        <v>2.0833687350000001</v>
      </c>
      <c r="KX230" s="52">
        <v>0</v>
      </c>
      <c r="KY230" s="52">
        <v>0</v>
      </c>
      <c r="KZ230" s="52">
        <v>0</v>
      </c>
      <c r="LA230" s="52" t="e">
        <f>$AV230*2.204623/#REF!*$AP230*Tabelle2[[#This Row],[May 23 NF]]</f>
        <v>#REF!</v>
      </c>
      <c r="LB230" s="52" t="e">
        <f>$AV230*2.204623/#REF!*$AP230*Tabelle2[[#This Row],[Jun 23 NF]]</f>
        <v>#REF!</v>
      </c>
      <c r="LC230" s="52" t="e">
        <f>$AV230*2.204623/#REF!*$AP230*Tabelle2[[#This Row],[Jul 23 NF]]</f>
        <v>#REF!</v>
      </c>
      <c r="LD230" s="52" t="e">
        <f>$AV230*2.204623/#REF!*$AP230*Tabelle2[[#This Row],[Aug 23 NF]]</f>
        <v>#REF!</v>
      </c>
      <c r="LE230" s="52" t="e">
        <f>$AV230*2.204623/#REF!*$AP230*Tabelle2[[#This Row],[Sep 23 NF]]</f>
        <v>#REF!</v>
      </c>
      <c r="LF230" s="52" t="e">
        <f>$AV230*2.204623/#REF!*$AP230*Tabelle2[[#This Row],[Oct 23 NF]]</f>
        <v>#REF!</v>
      </c>
      <c r="LG230" s="52" t="e">
        <f>$AV230*2.204623/#REF!*$AP230*Tabelle2[[#This Row],[Nov 23 NF]]</f>
        <v>#REF!</v>
      </c>
      <c r="LH230" s="52" t="e">
        <f>$AV230*2.204623/#REF!*$AP230*Tabelle2[[#This Row],[Dec 23 NF]]</f>
        <v>#REF!</v>
      </c>
      <c r="LI230" s="52" t="e">
        <f>$AV230*2.204623/#REF!*$AP230*Tabelle2[[#This Row],[Jan 24 NF]]</f>
        <v>#REF!</v>
      </c>
      <c r="LJ230" s="52" t="e">
        <f>$AV230*2.204623/#REF!*$AP230*Tabelle2[[#This Row],[Feb 24 NF]]</f>
        <v>#REF!</v>
      </c>
      <c r="LK230" s="52" t="e">
        <f>$AV230*2.204623/#REF!*$AP230*Tabelle2[[#This Row],[Mar 24 NF]]</f>
        <v>#REF!</v>
      </c>
      <c r="LL230" s="52" t="e">
        <f>$AV230*2.204623/#REF!*$AP230*Tabelle2[[#This Row],[Apr 24 NF]]</f>
        <v>#REF!</v>
      </c>
      <c r="LM230" s="52" t="e">
        <f>$AV230*2.204623/#REF!*$AP230*Tabelle2[[#This Row],[May 24 NF]]</f>
        <v>#REF!</v>
      </c>
      <c r="LN230" s="52" t="e">
        <f>$AV230*2.204623/#REF!*$AP230*Tabelle2[[#This Row],[Jun 24 NF]]</f>
        <v>#REF!</v>
      </c>
      <c r="LO230" s="52" t="e">
        <f>$AV230*2.204623/#REF!*$AP230*Tabelle2[[#This Row],[Jul 24 NF]]</f>
        <v>#REF!</v>
      </c>
      <c r="LP230" s="52" t="e">
        <f>$AV230*2.204623/#REF!*$AP230*Tabelle2[[#This Row],[Aug 24 NF]]</f>
        <v>#REF!</v>
      </c>
      <c r="LQ230" s="52" t="e">
        <f>$AV230*2.204623/#REF!*$AP230*Tabelle2[[#This Row],[Sep 24 NF]]</f>
        <v>#REF!</v>
      </c>
      <c r="LR230" s="52" t="e">
        <f>$AV230*2.204623/#REF!*$AP230*Tabelle2[[#This Row],[Oct 24 NF]]</f>
        <v>#REF!</v>
      </c>
      <c r="LS230" s="52" t="e">
        <f>$AV230*2.204623/#REF!*$AP230*Tabelle2[[#This Row],[Nov 24 NF]]</f>
        <v>#REF!</v>
      </c>
      <c r="LT230" s="52" t="e">
        <f>$AV230*2.204623/#REF!*$AP230*Tabelle2[[#This Row],[Dec 24 NF]]</f>
        <v>#REF!</v>
      </c>
      <c r="LU230" s="198">
        <f>SUM(Tabelle2[[#This Row],[Jan 22 EV]:[Mar 22 EV]])</f>
        <v>2.0833687350000001</v>
      </c>
      <c r="LV230" s="198">
        <f>SUM(Tabelle2[[#This Row],[Apr 22 EV]:[Jun 22 EV]])</f>
        <v>0</v>
      </c>
      <c r="LW230" s="198">
        <f>SUM(Tabelle2[[#This Row],[Jul 22 EV]:[Sep 22 EV]])</f>
        <v>0</v>
      </c>
      <c r="LX230" s="198">
        <f>SUM(Tabelle2[[#This Row],[Oct 22 EV]:[Dec 22 EV]])</f>
        <v>0</v>
      </c>
      <c r="LY230" s="198">
        <f>SUM(Tabelle2[[#This Row],[Jan 23 EV]:[Mar 23 EV]])</f>
        <v>2.0833687350000001</v>
      </c>
      <c r="LZ230" s="198" t="e">
        <f>SUM(Tabelle2[[#This Row],[Apr 23 EV]:[Jun 23 EV]])</f>
        <v>#REF!</v>
      </c>
      <c r="MA230" s="198" t="e">
        <f>SUM(Tabelle2[[#This Row],[Jul 23 EV]:[Sep 23 EV]])</f>
        <v>#REF!</v>
      </c>
      <c r="MB230" s="198" t="e">
        <f>SUM(Tabelle2[[#This Row],[Oct 23 EV]:[Dec 23 EV]])</f>
        <v>#REF!</v>
      </c>
      <c r="MC230" s="198" t="e">
        <f>SUM(Tabelle2[[#This Row],[Jan 24 EV]:[Mar 24 EV]])</f>
        <v>#REF!</v>
      </c>
      <c r="MD230" s="198" t="e">
        <f>SUM(Tabelle2[[#This Row],[Apr 24 EV]:[Jun 24 EV]])</f>
        <v>#REF!</v>
      </c>
      <c r="ME230" s="198" t="e">
        <f>SUM(Tabelle2[[#This Row],[Jul 24 EV]:[Sep 24 EV]])</f>
        <v>#REF!</v>
      </c>
      <c r="MF230" s="198" t="e">
        <f>SUM(Tabelle2[[#This Row],[Oct 24 EV]:[Dec 24 EV]])</f>
        <v>#REF!</v>
      </c>
      <c r="MG230" s="68">
        <v>0</v>
      </c>
      <c r="MH230" s="68">
        <v>0</v>
      </c>
      <c r="MI230" s="68">
        <v>0</v>
      </c>
      <c r="MJ230" s="68">
        <v>0</v>
      </c>
      <c r="MK230" s="68">
        <v>0</v>
      </c>
      <c r="ML230" s="68">
        <v>0</v>
      </c>
      <c r="MM230" s="68">
        <v>0</v>
      </c>
      <c r="MN230" s="68">
        <v>0</v>
      </c>
      <c r="MO230" s="68">
        <v>0</v>
      </c>
      <c r="MP230" s="98">
        <v>25.231910235000001</v>
      </c>
      <c r="MQ230" s="98" t="e">
        <f>$AS230*2.204623/#REF!*$AP230*HU230</f>
        <v>#REF!</v>
      </c>
      <c r="MR230" s="98" t="e">
        <f>$AT230*2.204623/#REF!*$AP230*HV230</f>
        <v>#REF!</v>
      </c>
      <c r="MS230" s="98">
        <v>2.0833687350000001</v>
      </c>
      <c r="MT230" s="98">
        <v>2.0833687350000001</v>
      </c>
      <c r="MU230" s="98">
        <v>2.0833687350000001</v>
      </c>
      <c r="MV230" s="98">
        <f>SUM(Tabelle2[[#This Row],[Jan 22 EV]:[Dec 22 EV]])</f>
        <v>2.0833687350000001</v>
      </c>
      <c r="MW230" s="98" t="e">
        <f>SUM(Tabelle2[[#This Row],[Jan 23 EV]:[Dec 23 EV]])</f>
        <v>#REF!</v>
      </c>
      <c r="MX230" s="98" t="e">
        <f>SUM(Tabelle2[[#This Row],[Jan 24 EV]:[Dec 24 EV]])</f>
        <v>#REF!</v>
      </c>
      <c r="MY230" s="98">
        <f t="shared" si="139"/>
        <v>0</v>
      </c>
      <c r="MZ230" s="98">
        <f t="shared" si="140"/>
        <v>0</v>
      </c>
      <c r="NA230" s="98">
        <f t="shared" si="141"/>
        <v>0</v>
      </c>
      <c r="NB230" s="98">
        <f t="shared" si="142"/>
        <v>0</v>
      </c>
      <c r="NC230" s="52">
        <v>0</v>
      </c>
      <c r="ND230" s="52">
        <v>0</v>
      </c>
      <c r="NE230" s="52">
        <v>0</v>
      </c>
      <c r="NF230" s="52">
        <v>0</v>
      </c>
      <c r="NG230" s="52">
        <v>0</v>
      </c>
      <c r="NH230" s="52">
        <v>0</v>
      </c>
      <c r="NI230" s="52">
        <v>0</v>
      </c>
      <c r="NJ230" s="52">
        <v>0</v>
      </c>
      <c r="NK230" s="52">
        <v>0</v>
      </c>
      <c r="NL230" s="52">
        <v>0</v>
      </c>
      <c r="NM230" s="52">
        <v>0</v>
      </c>
      <c r="NN230" s="52">
        <v>0</v>
      </c>
      <c r="NO230" s="198">
        <f t="shared" si="146"/>
        <v>0</v>
      </c>
      <c r="NP230" s="198">
        <f t="shared" si="147"/>
        <v>0</v>
      </c>
      <c r="NQ230" s="198">
        <f t="shared" si="148"/>
        <v>0</v>
      </c>
      <c r="NR230" s="198">
        <f t="shared" si="149"/>
        <v>0</v>
      </c>
      <c r="NS230" s="198">
        <f t="shared" si="150"/>
        <v>0</v>
      </c>
      <c r="NT230" s="198">
        <v>0</v>
      </c>
      <c r="NU230" s="198">
        <v>0</v>
      </c>
      <c r="NV230" s="198">
        <v>0</v>
      </c>
      <c r="NW230" s="198">
        <v>0</v>
      </c>
      <c r="NX230" s="198">
        <v>0</v>
      </c>
      <c r="NY230" s="198">
        <v>0</v>
      </c>
      <c r="NZ230" s="198">
        <v>0</v>
      </c>
      <c r="OA230" s="198">
        <v>0</v>
      </c>
      <c r="OB230" s="198">
        <v>0</v>
      </c>
      <c r="OC230" s="198">
        <v>0</v>
      </c>
      <c r="OD230" s="198">
        <v>0</v>
      </c>
      <c r="OE230" s="198">
        <v>0</v>
      </c>
      <c r="OF230" s="198">
        <f>SUM(Tabelle2[[#This Row],[Jan 23 B EV]:[Mar 23 B EV]])</f>
        <v>0</v>
      </c>
      <c r="OG230" s="198">
        <f>SUM(Tabelle2[[#This Row],[Apr 23 B EV]:[Jun 23 B EV]])</f>
        <v>0</v>
      </c>
      <c r="OH230" s="198">
        <f>SUM(Tabelle2[[#This Row],[Jul 23 B EV]:[Sep 23 B EV]])</f>
        <v>0</v>
      </c>
      <c r="OI230" s="198">
        <f>SUM(Tabelle2[[#This Row],[Oct 23 B EV]:[Dec 23 B EV]])</f>
        <v>0</v>
      </c>
      <c r="OJ230" s="198">
        <f>SUM(Tabelle2[[#This Row],[Jan 23 B EV]:[Dec 23 B EV]])</f>
        <v>0</v>
      </c>
      <c r="OK230" s="68"/>
      <c r="OL230" s="68"/>
      <c r="OM230" s="43" t="s">
        <v>959</v>
      </c>
      <c r="ON230" s="43" t="s">
        <v>975</v>
      </c>
      <c r="OO230" s="43">
        <v>0</v>
      </c>
      <c r="OP230" s="43">
        <v>0</v>
      </c>
      <c r="OQ230" s="68"/>
      <c r="OR230" s="68"/>
      <c r="OS230" s="68"/>
      <c r="OT230" s="68"/>
      <c r="OU230" s="68"/>
      <c r="OV230" s="68"/>
      <c r="OW230" s="68"/>
      <c r="OX230" s="198" t="s">
        <v>1229</v>
      </c>
      <c r="OY230" s="198" t="s">
        <v>1229</v>
      </c>
      <c r="OZ230" s="198" t="s">
        <v>1229</v>
      </c>
      <c r="PA230" s="198" t="s">
        <v>1229</v>
      </c>
      <c r="PB230" s="353" t="s">
        <v>1229</v>
      </c>
      <c r="PC230" s="130" t="s">
        <v>57</v>
      </c>
      <c r="PD230" s="53" t="s">
        <v>162</v>
      </c>
      <c r="PE230" s="53" t="s">
        <v>159</v>
      </c>
      <c r="PF230" s="53" t="s">
        <v>170</v>
      </c>
      <c r="PG230" s="53">
        <v>0</v>
      </c>
      <c r="PH230" s="53">
        <v>0</v>
      </c>
      <c r="PI230" s="53">
        <v>1</v>
      </c>
      <c r="PJ230" s="53" t="s">
        <v>170</v>
      </c>
      <c r="PK230" s="53">
        <v>0</v>
      </c>
      <c r="PL230" s="53">
        <v>0</v>
      </c>
      <c r="PM230" s="334"/>
      <c r="PN230" s="53" t="s">
        <v>980</v>
      </c>
      <c r="PO230" s="53" t="s">
        <v>43</v>
      </c>
      <c r="PP230" s="200">
        <v>1565.1005573122095</v>
      </c>
      <c r="PQ230" s="56">
        <v>1399.8594792216134</v>
      </c>
      <c r="PR230" s="56">
        <v>1505.8500324776508</v>
      </c>
      <c r="PS230" s="56">
        <v>1413.0627359755019</v>
      </c>
      <c r="PT230" s="200">
        <v>1148.5212668120259</v>
      </c>
      <c r="PU230" s="200">
        <v>1207.4862538513455</v>
      </c>
      <c r="PV230" s="200">
        <v>1959.8980263157889</v>
      </c>
      <c r="PW230" s="200">
        <v>1949.0700624881274</v>
      </c>
      <c r="PX230" s="200" t="e">
        <f>IF($PI230=1,SUMIF(#REF!,$PF230,#REF!),SUMIF(#REF!,$PJ230,#REF!))</f>
        <v>#REF!</v>
      </c>
      <c r="PY230" s="200" t="e">
        <f>IF($PI230=1,SUMIF(#REF!,$PF230,#REF!),SUMIF(#REF!,$PJ230,#REF!))</f>
        <v>#REF!</v>
      </c>
      <c r="PZ230" s="200" t="e">
        <f>IF($PI230=1,SUMIF(#REF!,$PF230,#REF!),SUMIF(#REF!,$PJ230,#REF!))</f>
        <v>#REF!</v>
      </c>
      <c r="QA230" s="200" t="e">
        <f>IF($PI230=1,SUMIF(#REF!,$PF230,#REF!),SUMIF(#REF!,$PJ230,#REF!))</f>
        <v>#REF!</v>
      </c>
      <c r="QB230" s="200" t="e">
        <f>IF($PI230=1,SUMIF(#REF!,$PF230,#REF!),SUMIF(#REF!,$PJ230,#REF!))</f>
        <v>#REF!</v>
      </c>
      <c r="QC230" s="200" t="e">
        <f>IF($PI230=1,SUMIF(#REF!,$PF230,#REF!),SUMIF(#REF!,$PJ230,#REF!))</f>
        <v>#REF!</v>
      </c>
      <c r="QD230" s="57">
        <f t="shared" si="143"/>
        <v>0.48995081772756466</v>
      </c>
      <c r="QE230" s="57">
        <f t="shared" si="144"/>
        <v>0.52704751136717776</v>
      </c>
      <c r="QF230" s="57">
        <f t="shared" si="138"/>
        <v>0.49457195759142564</v>
      </c>
      <c r="QG230" s="57">
        <f t="shared" si="145"/>
        <v>0.40198244338420902</v>
      </c>
      <c r="QH230" s="57">
        <f t="shared" si="175"/>
        <v>0.42262018884797087</v>
      </c>
      <c r="QI230" s="57">
        <f t="shared" si="176"/>
        <v>0.68596430921052609</v>
      </c>
      <c r="QJ230" s="57">
        <f>IF(Tabelle2[[#This Row],[Index and Premium Usage]]=1,($AW230*(1+$AZ230))*(PW230*(1+$PG230)+$PH230)/1000,($AW230*(1+$AZ230))*(PW230*(1+$PG230)+$PK230)/1000)</f>
        <v>0.68217452187084449</v>
      </c>
      <c r="QK230" s="57" t="e">
        <f>IF($PI230=1,($AW230*(1+$AY230))*(PX230*(1+$PG230)+$PH230)/1000,($AW230*(1+$AZ230))*(PX230*(1+$PG230)+$PK230+Tabelle2[[#This Row],[Premium VW 2023]])/1000)</f>
        <v>#REF!</v>
      </c>
      <c r="QL230" s="57" t="e">
        <f t="shared" si="177"/>
        <v>#REF!</v>
      </c>
      <c r="QM230" s="57" t="e">
        <f t="shared" si="178"/>
        <v>#REF!</v>
      </c>
      <c r="QN230" s="57" t="e">
        <f t="shared" si="179"/>
        <v>#REF!</v>
      </c>
      <c r="QO230" s="57" t="e">
        <f t="shared" si="180"/>
        <v>#REF!</v>
      </c>
      <c r="QP230" s="57" t="e">
        <f t="shared" si="181"/>
        <v>#REF!</v>
      </c>
    </row>
    <row r="231" spans="1:458" ht="15" customHeight="1">
      <c r="A231" s="94" t="s">
        <v>921</v>
      </c>
      <c r="B231" s="94" t="s">
        <v>87</v>
      </c>
      <c r="C231" s="94" t="s">
        <v>1553</v>
      </c>
      <c r="D231" s="2" t="s">
        <v>108</v>
      </c>
      <c r="E231" s="173" t="s">
        <v>304</v>
      </c>
      <c r="F231" s="2" t="s">
        <v>304</v>
      </c>
      <c r="G231" s="2" t="s">
        <v>304</v>
      </c>
      <c r="H231" s="2" t="s">
        <v>1557</v>
      </c>
      <c r="I231" s="188" t="s">
        <v>102</v>
      </c>
      <c r="J231" s="2" t="s">
        <v>367</v>
      </c>
      <c r="K231" s="256" t="s">
        <v>1441</v>
      </c>
      <c r="L231" s="256" t="s">
        <v>1441</v>
      </c>
      <c r="M231" s="2" t="s">
        <v>341</v>
      </c>
      <c r="N231" s="2">
        <v>0</v>
      </c>
      <c r="O231" s="64"/>
      <c r="P231" s="3"/>
      <c r="Q231" s="2"/>
      <c r="R231" s="63"/>
      <c r="S231" s="63"/>
      <c r="T231" s="94" t="s">
        <v>1282</v>
      </c>
      <c r="U231" s="63" t="s">
        <v>38</v>
      </c>
      <c r="V231" s="63"/>
      <c r="W231" s="63"/>
      <c r="X231" s="94"/>
      <c r="Y231" s="2" t="s">
        <v>235</v>
      </c>
      <c r="Z231" s="2" t="s">
        <v>261</v>
      </c>
      <c r="AA231" s="2" t="s">
        <v>629</v>
      </c>
      <c r="AB231" s="2">
        <v>0</v>
      </c>
      <c r="AC231" s="2" t="s">
        <v>1097</v>
      </c>
      <c r="AD231" s="63"/>
      <c r="AE231" s="63"/>
      <c r="AF231" s="63" t="s">
        <v>119</v>
      </c>
      <c r="AG231" s="2">
        <v>0</v>
      </c>
      <c r="AH231" s="2">
        <v>0</v>
      </c>
      <c r="AI231" s="2">
        <v>0</v>
      </c>
      <c r="AJ231" s="63" t="s">
        <v>120</v>
      </c>
      <c r="AK231" s="66"/>
      <c r="AL231" s="67"/>
      <c r="AM231" s="67"/>
      <c r="AN231" s="67"/>
      <c r="AO231" s="67"/>
      <c r="AP231" s="67">
        <v>1</v>
      </c>
      <c r="AQ231" s="129"/>
      <c r="AR231" s="37">
        <v>0.86</v>
      </c>
      <c r="AS231" s="67">
        <v>0.86</v>
      </c>
      <c r="AT231" s="67">
        <v>0.86</v>
      </c>
      <c r="AU231" s="33">
        <v>0.86</v>
      </c>
      <c r="AV231" s="33">
        <v>0.86</v>
      </c>
      <c r="AW231" s="33">
        <v>0.86</v>
      </c>
      <c r="AX231" s="193"/>
      <c r="AY231" s="61">
        <v>0</v>
      </c>
      <c r="AZ231" s="61">
        <v>0</v>
      </c>
      <c r="BA231" s="97">
        <v>18</v>
      </c>
      <c r="BB231" s="97">
        <v>0</v>
      </c>
      <c r="BC231" s="97">
        <v>0</v>
      </c>
      <c r="BD231" s="97">
        <v>0</v>
      </c>
      <c r="BE231" s="133">
        <v>0</v>
      </c>
      <c r="BF231" s="133">
        <v>0</v>
      </c>
      <c r="BG231" s="133">
        <v>0</v>
      </c>
      <c r="BH231" s="133">
        <v>0</v>
      </c>
      <c r="BI231" s="133">
        <v>0</v>
      </c>
      <c r="BJ231" s="133">
        <v>0</v>
      </c>
      <c r="BK231" s="133">
        <v>0</v>
      </c>
      <c r="BL231" s="133">
        <v>0</v>
      </c>
      <c r="BM231" s="96">
        <v>0</v>
      </c>
      <c r="BN231" s="96">
        <v>0</v>
      </c>
      <c r="BO231" s="96">
        <v>0</v>
      </c>
      <c r="BP231" s="96">
        <v>0</v>
      </c>
      <c r="BQ231" s="96">
        <v>0</v>
      </c>
      <c r="BR231" s="96">
        <v>0</v>
      </c>
      <c r="BS231" s="96">
        <v>6</v>
      </c>
      <c r="BT231" s="96">
        <v>2</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5">
        <f>SUM(Tabelle2[[#This Row],[Jan 22 CF]:[Mar 22 CF]])</f>
        <v>18</v>
      </c>
      <c r="CL231" s="95">
        <f>SUM(Tabelle2[[#This Row],[Apr 22 CF]:[Jun 22 CF]])</f>
        <v>0</v>
      </c>
      <c r="CM231" s="95">
        <f>SUM(Tabelle2[[#This Row],[Jul 22 CF]:[Sep 22 CF]])</f>
        <v>0</v>
      </c>
      <c r="CN231" s="95">
        <f>SUM(Tabelle2[[#This Row],[Oct 22 CF]:[Dec 22 CF]])</f>
        <v>0</v>
      </c>
      <c r="CO231" s="95">
        <f>SUM(Tabelle2[[#This Row],[Jan 23 CF]:[Mar 23 CF]])</f>
        <v>0</v>
      </c>
      <c r="CP231" s="95">
        <f>SUM(Tabelle2[[#This Row],[Apr 23 CF]:[Jun 23 CF]])</f>
        <v>0</v>
      </c>
      <c r="CQ231" s="95">
        <f>SUM(Tabelle2[[#This Row],[Jul 23 CF]:[Sep 23 CF]])</f>
        <v>8</v>
      </c>
      <c r="CR231" s="95">
        <f>SUM(Tabelle2[[#This Row],[Oct 23 CF]:[Dec 23 CF]])</f>
        <v>0</v>
      </c>
      <c r="CS231" s="95">
        <f>SUM(Tabelle2[[#This Row],[Jan 24 CF]:[Mar 24 CF]])</f>
        <v>0</v>
      </c>
      <c r="CT231" s="95">
        <f>SUM(Tabelle2[[#This Row],[Apr 24 CF]:[Jun 24 CF]])</f>
        <v>0</v>
      </c>
      <c r="CU231" s="95">
        <f>SUM(Tabelle2[[#This Row],[Jul 24 CF]:[Sep 24 CF]])</f>
        <v>0</v>
      </c>
      <c r="CV231" s="95">
        <f>SUM(Tabelle2[[#This Row],[Oct 24 CF]:[Dec 24 CF]])</f>
        <v>0</v>
      </c>
      <c r="CW231" s="98">
        <v>108</v>
      </c>
      <c r="CX231" s="275">
        <v>180</v>
      </c>
      <c r="CY231" s="98">
        <v>54</v>
      </c>
      <c r="CZ231" s="52">
        <v>112</v>
      </c>
      <c r="DA231" s="52">
        <f>SUM(Tabelle2[[#This Row],[Jan 22 CF]:[Dec 22 CF]])</f>
        <v>18</v>
      </c>
      <c r="DB231" s="98">
        <f>SUM(Tabelle2[[#This Row],[Jan 23 CF]:[Dec 23 CF]])</f>
        <v>8</v>
      </c>
      <c r="DC231" s="98">
        <f>SUM(Tabelle2[[#This Row],[Jan 24 CF]:[Dec 24 CF]])</f>
        <v>0</v>
      </c>
      <c r="DD231" s="98">
        <v>0</v>
      </c>
      <c r="DE231" s="98">
        <v>0</v>
      </c>
      <c r="DF231" s="98">
        <v>0</v>
      </c>
      <c r="DG231" s="98">
        <v>0</v>
      </c>
      <c r="DH231" s="98">
        <v>0</v>
      </c>
      <c r="DI231" s="98">
        <v>0</v>
      </c>
      <c r="DJ231" s="98">
        <v>0</v>
      </c>
      <c r="DK231" s="98">
        <v>0</v>
      </c>
      <c r="DL231" s="98">
        <v>0</v>
      </c>
      <c r="DM231" s="98">
        <v>0</v>
      </c>
      <c r="DN231" s="95"/>
      <c r="DO231" s="95"/>
      <c r="DP231" s="226">
        <v>0.95</v>
      </c>
      <c r="DQ231" s="226">
        <v>0.92500000000000004</v>
      </c>
      <c r="DR231" s="226">
        <v>0.8</v>
      </c>
      <c r="DS231" s="226">
        <v>0.85</v>
      </c>
      <c r="DT231" s="226">
        <v>0.9</v>
      </c>
      <c r="DU231" s="226">
        <v>0.9</v>
      </c>
      <c r="DV231" s="226">
        <v>0.9</v>
      </c>
      <c r="DW231" s="226">
        <v>0.9</v>
      </c>
      <c r="DX231" s="226">
        <v>0.9</v>
      </c>
      <c r="DY231" s="226">
        <v>0.9</v>
      </c>
      <c r="DZ231" s="226">
        <v>0.9</v>
      </c>
      <c r="EA231" s="226">
        <v>0.88</v>
      </c>
      <c r="EB231" s="226">
        <v>0.9</v>
      </c>
      <c r="EC231" s="226">
        <v>0.93</v>
      </c>
      <c r="ED231" s="226">
        <v>0.93</v>
      </c>
      <c r="EE231" s="226">
        <v>0.9</v>
      </c>
      <c r="EF231" s="316">
        <v>0.9</v>
      </c>
      <c r="EG231" s="316">
        <v>0.9</v>
      </c>
      <c r="EH231" s="316">
        <v>0</v>
      </c>
      <c r="EI231" s="226">
        <v>0.95</v>
      </c>
      <c r="EJ231" s="226">
        <v>0.95</v>
      </c>
      <c r="EK231" s="226">
        <v>0.95</v>
      </c>
      <c r="EL231" s="226">
        <v>0.97499999999999998</v>
      </c>
      <c r="EM231" s="226">
        <v>0.95</v>
      </c>
      <c r="EN231" s="226">
        <v>0.9</v>
      </c>
      <c r="EO231" s="226">
        <v>0.85</v>
      </c>
      <c r="EP231" s="226">
        <v>0.85</v>
      </c>
      <c r="EQ231" s="226">
        <v>0.85</v>
      </c>
      <c r="ER231" s="226">
        <v>0.85</v>
      </c>
      <c r="ES231" s="226">
        <v>0.85</v>
      </c>
      <c r="ET231" s="226">
        <v>0.85</v>
      </c>
      <c r="EU231" s="226">
        <v>0.85</v>
      </c>
      <c r="EV231" s="226">
        <v>0.85</v>
      </c>
      <c r="EW231" s="226">
        <v>0.85</v>
      </c>
      <c r="EX231" s="226">
        <v>0.85</v>
      </c>
      <c r="EY231" s="226">
        <v>0.85</v>
      </c>
      <c r="EZ231" s="316">
        <v>0</v>
      </c>
      <c r="FA231" s="226">
        <v>0.85</v>
      </c>
      <c r="FB231" s="226">
        <v>0.85</v>
      </c>
      <c r="FC231" s="226">
        <v>0.85</v>
      </c>
      <c r="FD231" s="226">
        <v>0.85</v>
      </c>
      <c r="FE231" s="226">
        <v>0.85</v>
      </c>
      <c r="FF231" s="226">
        <v>0.85</v>
      </c>
      <c r="FG231" s="226">
        <v>0.85</v>
      </c>
      <c r="FH231" s="226">
        <v>0.85</v>
      </c>
      <c r="FI231" s="226">
        <v>0.85</v>
      </c>
      <c r="FJ231" s="226">
        <v>0.85</v>
      </c>
      <c r="FK231" s="226">
        <v>0.85</v>
      </c>
      <c r="FL231" s="226">
        <v>0.85</v>
      </c>
      <c r="FM231" s="195">
        <f t="shared" si="158"/>
        <v>18</v>
      </c>
      <c r="FN231" s="195">
        <f t="shared" si="159"/>
        <v>0</v>
      </c>
      <c r="FO231" s="195">
        <f t="shared" si="160"/>
        <v>0</v>
      </c>
      <c r="FP231" s="195">
        <f t="shared" si="161"/>
        <v>0</v>
      </c>
      <c r="FQ231" s="195">
        <f t="shared" si="162"/>
        <v>0</v>
      </c>
      <c r="FR231" s="195">
        <f t="shared" si="163"/>
        <v>0</v>
      </c>
      <c r="FS231" s="195">
        <f t="shared" si="164"/>
        <v>0</v>
      </c>
      <c r="FT231" s="95">
        <f t="shared" si="165"/>
        <v>0</v>
      </c>
      <c r="FU231" s="95">
        <f t="shared" si="166"/>
        <v>0</v>
      </c>
      <c r="FV231" s="95">
        <f t="shared" si="167"/>
        <v>0</v>
      </c>
      <c r="FW231" s="95">
        <f t="shared" si="168"/>
        <v>0</v>
      </c>
      <c r="FX231" s="95">
        <f t="shared" si="169"/>
        <v>0</v>
      </c>
      <c r="FY231" s="95">
        <f t="shared" si="170"/>
        <v>0</v>
      </c>
      <c r="FZ231" s="95">
        <f t="shared" si="171"/>
        <v>0</v>
      </c>
      <c r="GA231" s="95">
        <f t="shared" si="151"/>
        <v>0</v>
      </c>
      <c r="GB231" s="95">
        <f t="shared" si="152"/>
        <v>0</v>
      </c>
      <c r="GC231" s="95">
        <f t="shared" si="153"/>
        <v>0</v>
      </c>
      <c r="GD231" s="95">
        <f t="shared" si="154"/>
        <v>0</v>
      </c>
      <c r="GE231" s="95">
        <f t="shared" si="155"/>
        <v>6</v>
      </c>
      <c r="GF231" s="95">
        <f t="shared" si="156"/>
        <v>2</v>
      </c>
      <c r="GG231" s="95">
        <f t="shared" si="157"/>
        <v>0</v>
      </c>
      <c r="GH231" s="95">
        <f t="shared" si="172"/>
        <v>0</v>
      </c>
      <c r="GI231" s="95">
        <f>BW231*Tabelle2[[#This Row],[Nov 2023 AF]]</f>
        <v>0</v>
      </c>
      <c r="GJ231" s="95">
        <f>BX231*Tabelle2[[#This Row],[Dec 2023 AF]]</f>
        <v>0</v>
      </c>
      <c r="GK231" s="95">
        <f>BY231*Tabelle2[[#This Row],[Jan 2024 AF]]</f>
        <v>0</v>
      </c>
      <c r="GL231" s="95">
        <f>BZ231*Tabelle2[[#This Row],[Feb 2024 AF]]</f>
        <v>0</v>
      </c>
      <c r="GM231" s="95">
        <f>CA231*Tabelle2[[#This Row],[Mar 2024 AF]]</f>
        <v>0</v>
      </c>
      <c r="GN231" s="95">
        <f>CB231*Tabelle2[[#This Row],[Apr 2024 AF]]</f>
        <v>0</v>
      </c>
      <c r="GO231" s="95">
        <f>CC231*Tabelle2[[#This Row],[May 2024 AF]]</f>
        <v>0</v>
      </c>
      <c r="GP231" s="95">
        <f>CD231*Tabelle2[[#This Row],[Jun 2024 AF]]</f>
        <v>0</v>
      </c>
      <c r="GQ231" s="95">
        <f>CE231*Tabelle2[[#This Row],[Jul 2024 AF]]</f>
        <v>0</v>
      </c>
      <c r="GR231" s="95">
        <f>CF231*Tabelle2[[#This Row],[Aug 2024 AF]]</f>
        <v>0</v>
      </c>
      <c r="GS231" s="95">
        <f>CG231*Tabelle2[[#This Row],[Sep 2024 AF]]</f>
        <v>0</v>
      </c>
      <c r="GT231" s="95">
        <f>CH231*Tabelle2[[#This Row],[Oct 2024 AF]]</f>
        <v>0</v>
      </c>
      <c r="GU231" s="95">
        <f>CI231*Tabelle2[[#This Row],[Nov 2024 AF]]</f>
        <v>0</v>
      </c>
      <c r="GV231" s="95">
        <f>CJ231*Tabelle2[[#This Row],[Dec 2024 AF]]</f>
        <v>0</v>
      </c>
      <c r="GW231" s="95">
        <f>SUM(Tabelle2[[#This Row],[Jan 22 NF]:[Mar 22 NF]])</f>
        <v>18</v>
      </c>
      <c r="GX231" s="95">
        <f>SUM(Tabelle2[[#This Row],[Apr 22 NF]:[Jun 22 NF]])</f>
        <v>0</v>
      </c>
      <c r="GY231" s="95">
        <f>SUM(Tabelle2[[#This Row],[Jul 22 NF]:[Sep 22 NF]])</f>
        <v>0</v>
      </c>
      <c r="GZ231" s="95">
        <f>SUM(Tabelle2[[#This Row],[Oct 22 NF]:[Dec 22 NF]])</f>
        <v>0</v>
      </c>
      <c r="HA231" s="98">
        <f>SUM(Tabelle2[[#This Row],[Jan 23 NF]:[Mar 23 NF]])</f>
        <v>0</v>
      </c>
      <c r="HB231" s="98">
        <f>SUM(Tabelle2[[#This Row],[Apr 23 NF]:[Jun 23 NF]])</f>
        <v>0</v>
      </c>
      <c r="HC231" s="98">
        <f>SUM(Tabelle2[[#This Row],[Jul 23 NF]:[Sep 23 NF]])</f>
        <v>8</v>
      </c>
      <c r="HD231" s="98">
        <f>SUM(Tabelle2[[#This Row],[Oct 23 NF]:[Dec 23 NF]])</f>
        <v>0</v>
      </c>
      <c r="HE231" s="95">
        <f>SUM(Tabelle2[[#This Row],[Jan 24 NF]:[Mar 24 NF]])</f>
        <v>0</v>
      </c>
      <c r="HF231" s="98">
        <f>SUM(Tabelle2[[#This Row],[Apr 24 NF]:[Jun 24 NF]])</f>
        <v>0</v>
      </c>
      <c r="HG231" s="98">
        <f>SUM(Tabelle2[[#This Row],[Jul 24 NF]:[Sep 24 NF]])</f>
        <v>0</v>
      </c>
      <c r="HH231" s="98">
        <f>SUM(Tabelle2[[#This Row],[Oct 24 NF]:[Dec 24 NF]])</f>
        <v>0</v>
      </c>
      <c r="HI231" s="95">
        <v>0</v>
      </c>
      <c r="HJ231" s="95">
        <v>0</v>
      </c>
      <c r="HK231" s="95">
        <v>0</v>
      </c>
      <c r="HL231" s="95">
        <v>0</v>
      </c>
      <c r="HM231" s="95">
        <v>0</v>
      </c>
      <c r="HN231" s="95">
        <v>0</v>
      </c>
      <c r="HO231" s="95">
        <v>0</v>
      </c>
      <c r="HP231" s="95">
        <v>0</v>
      </c>
      <c r="HQ231" s="95">
        <v>0</v>
      </c>
      <c r="HR231" s="95">
        <v>0</v>
      </c>
      <c r="HS231" s="95">
        <v>0</v>
      </c>
      <c r="HT231" s="95">
        <v>4320</v>
      </c>
      <c r="HU231" s="95">
        <v>10071</v>
      </c>
      <c r="HV231" s="98">
        <v>108</v>
      </c>
      <c r="HW231" s="98">
        <v>180</v>
      </c>
      <c r="HX231" s="98">
        <v>54</v>
      </c>
      <c r="HY231" s="98">
        <v>112</v>
      </c>
      <c r="HZ231" s="98">
        <f>SUM(Tabelle2[[#This Row],[Jan 22 NF]:[Dec 22 NF]])</f>
        <v>18</v>
      </c>
      <c r="IA231" s="98">
        <f>SUM(Tabelle2[[#This Row],[Jan 23 NF]:[Dec 23 NF]])</f>
        <v>8</v>
      </c>
      <c r="IB231" s="98">
        <f>SUM(Tabelle2[[#This Row],[Jan 24 NF]:[Dec 24 NF]])</f>
        <v>0</v>
      </c>
      <c r="IC231" s="98">
        <f>IFERROR(Tabelle2[[#This Row],[2025 CF]]*Tabelle2[[#This Row],[2025 AF]],0)</f>
        <v>0</v>
      </c>
      <c r="ID231" s="98">
        <f>IFERROR(Tabelle2[[#This Row],[2026 CF]]*Tabelle2[[#This Row],[2026 AF]],0)</f>
        <v>0</v>
      </c>
      <c r="IE231" s="98">
        <f>IFERROR(Tabelle2[[#This Row],[2027 CF]]*Tabelle2[[#This Row],[2027 AF]],0)</f>
        <v>0</v>
      </c>
      <c r="IF231" s="98">
        <f>IFERROR(Tabelle2[[#This Row],[2028 CF]]*Tabelle2[[#This Row],[2028 AF]],0)</f>
        <v>0</v>
      </c>
      <c r="IG231" s="98">
        <f>IFERROR(Tabelle2[[#This Row],[2029 CF]]*Tabelle2[[#This Row],[2029 AF]],0)</f>
        <v>0</v>
      </c>
      <c r="IH231" s="98">
        <f>IFERROR(Tabelle2[[#This Row],[2030 CF]]*Tabelle2[[#This Row],[2030 AF]],0)</f>
        <v>0</v>
      </c>
      <c r="II231" s="98">
        <f>IFERROR(Tabelle2[[#This Row],[2031 CF]]*Tabelle2[[#This Row],[2031 AF]],0)</f>
        <v>0</v>
      </c>
      <c r="IJ231" s="98">
        <f>IFERROR(Tabelle2[[#This Row],[2032 CF]]*Tabelle2[[#This Row],[2032 AF]],0)</f>
        <v>0</v>
      </c>
      <c r="IK231" s="98">
        <f>IFERROR(Tabelle2[[#This Row],[2033 CF]]*Tabelle2[[#This Row],[2033 AF]],0)</f>
        <v>0</v>
      </c>
      <c r="IL231" s="98">
        <f>IFERROR(Tabelle2[[#This Row],[2034 CF]]*Tabelle2[[#This Row],[2034 AF]],0)</f>
        <v>0</v>
      </c>
      <c r="IM231" s="98">
        <f>IFERROR(Tabelle2[[#This Row],[2035 CF]]*Tabelle2[[#This Row],[2035 AF]],0)</f>
        <v>0</v>
      </c>
      <c r="IN231" s="51">
        <v>0</v>
      </c>
      <c r="IO231" s="51">
        <v>0</v>
      </c>
      <c r="IP231" s="51">
        <v>0</v>
      </c>
      <c r="IQ231" s="51">
        <v>0</v>
      </c>
      <c r="IR231" s="51">
        <v>0</v>
      </c>
      <c r="IS231" s="51">
        <v>0</v>
      </c>
      <c r="IT231" s="51">
        <v>0</v>
      </c>
      <c r="IU231" s="51">
        <v>0</v>
      </c>
      <c r="IV231" s="51">
        <v>0</v>
      </c>
      <c r="IW231" s="51">
        <v>0</v>
      </c>
      <c r="IX231" s="51">
        <v>0</v>
      </c>
      <c r="IY231" s="51">
        <v>0</v>
      </c>
      <c r="IZ231" s="199">
        <v>0</v>
      </c>
      <c r="JA231" s="199">
        <v>0</v>
      </c>
      <c r="JB231" s="199">
        <v>0</v>
      </c>
      <c r="JC231" s="199">
        <v>0</v>
      </c>
      <c r="JD231" s="199">
        <v>0</v>
      </c>
      <c r="JE231" s="196">
        <v>0</v>
      </c>
      <c r="JF231" s="196">
        <v>0</v>
      </c>
      <c r="JG231" s="196">
        <v>0</v>
      </c>
      <c r="JH231" s="196">
        <v>0</v>
      </c>
      <c r="JI231" s="196">
        <v>0</v>
      </c>
      <c r="JJ231" s="196">
        <v>0</v>
      </c>
      <c r="JK231" s="196">
        <v>0</v>
      </c>
      <c r="JL231" s="196">
        <v>0</v>
      </c>
      <c r="JM231" s="196">
        <v>0</v>
      </c>
      <c r="JN231" s="196">
        <v>0</v>
      </c>
      <c r="JO231" s="196">
        <v>0</v>
      </c>
      <c r="JP231" s="196">
        <v>0</v>
      </c>
      <c r="JQ231" s="196">
        <f>SUM(Tabelle2[[#This Row],[Jan-23B]:[Mar-23B]])</f>
        <v>0</v>
      </c>
      <c r="JR231" s="196">
        <f>SUM(Tabelle2[[#This Row],[Apr-23B]:[Jun-23B]])</f>
        <v>0</v>
      </c>
      <c r="JS231" s="196">
        <f>SUM(Tabelle2[[#This Row],[Jul-23B]:[Sep-23B]])</f>
        <v>0</v>
      </c>
      <c r="JT231" s="196">
        <f>SUM(Tabelle2[[#This Row],[Oct-23B]:[Dec-23B]])</f>
        <v>0</v>
      </c>
      <c r="JU231" s="196">
        <f>SUM(Tabelle2[[#This Row],[1Q23 B1]:[4Q23 B]])</f>
        <v>0</v>
      </c>
      <c r="JV231" s="196">
        <v>0</v>
      </c>
      <c r="JW231" s="196">
        <v>0</v>
      </c>
      <c r="JX231" s="196">
        <v>0</v>
      </c>
      <c r="JY231" s="196">
        <v>0</v>
      </c>
      <c r="JZ231" s="196">
        <v>0</v>
      </c>
      <c r="KA231" s="196">
        <v>0</v>
      </c>
      <c r="KB231" s="196">
        <v>0</v>
      </c>
      <c r="KC231" s="196">
        <v>0</v>
      </c>
      <c r="KD231" s="196">
        <v>0</v>
      </c>
      <c r="KE231" s="196">
        <v>0</v>
      </c>
      <c r="KF231" s="196" t="str">
        <f>IF(SUM(Tabelle2[[#This Row],[2018 NF]:[2028 NF]],Tabelle2[[#This Row],[2023 B]])&gt;0,"yes","no")</f>
        <v>yes</v>
      </c>
      <c r="KG231" s="196" t="str">
        <f>IFERROR(INDEX(Tabelle2[[#Headers],[2005 NF]:[2034 NF]],MATCH(TRUE,INDEX(Tabelle2[[#This Row],[2005 NF]:[2034 NF]]&gt;1000,),0)),0)</f>
        <v>2016 NF</v>
      </c>
      <c r="KH231" s="196" t="str">
        <f>IFERROR(LOOKUP(2,1/(Tabelle2[[#This Row],[2005 NF]:[2035 NF]]&gt;1000),Tabelle2[[#Headers],[2005 NF]:[2035 NF]]),0)</f>
        <v>2017 NF</v>
      </c>
      <c r="KI231" s="196">
        <f>SUM(Tabelle2[[#This Row],[Jan 23 NF]:[Mar 23 NF]])</f>
        <v>0</v>
      </c>
      <c r="KJ231" s="196">
        <f>SUM(Tabelle2[[#This Row],[Jan-23B]:[Mar-23B]])</f>
        <v>0</v>
      </c>
      <c r="KK231" s="52">
        <v>1.1375854679999999</v>
      </c>
      <c r="KL231" s="52">
        <v>0</v>
      </c>
      <c r="KM231" s="52">
        <v>0</v>
      </c>
      <c r="KN231" s="52">
        <v>0</v>
      </c>
      <c r="KO231" s="52">
        <v>0</v>
      </c>
      <c r="KP231" s="52">
        <v>0</v>
      </c>
      <c r="KQ231" s="52">
        <v>0</v>
      </c>
      <c r="KR231" s="52">
        <v>0</v>
      </c>
      <c r="KS231" s="52">
        <v>0</v>
      </c>
      <c r="KT231" s="52">
        <v>0</v>
      </c>
      <c r="KU231" s="52">
        <v>0</v>
      </c>
      <c r="KV231" s="52">
        <v>0</v>
      </c>
      <c r="KW231" s="52">
        <v>0</v>
      </c>
      <c r="KX231" s="52">
        <v>0</v>
      </c>
      <c r="KY231" s="52">
        <v>0</v>
      </c>
      <c r="KZ231" s="52">
        <v>0</v>
      </c>
      <c r="LA231" s="52" t="e">
        <f>$AV231*2.204623/#REF!*$AP231*Tabelle2[[#This Row],[May 23 NF]]</f>
        <v>#REF!</v>
      </c>
      <c r="LB231" s="52" t="e">
        <f>$AV231*2.204623/#REF!*$AP231*Tabelle2[[#This Row],[Jun 23 NF]]</f>
        <v>#REF!</v>
      </c>
      <c r="LC231" s="52" t="e">
        <f>$AV231*2.204623/#REF!*$AP231*Tabelle2[[#This Row],[Jul 23 NF]]</f>
        <v>#REF!</v>
      </c>
      <c r="LD231" s="52" t="e">
        <f>$AV231*2.204623/#REF!*$AP231*Tabelle2[[#This Row],[Aug 23 NF]]</f>
        <v>#REF!</v>
      </c>
      <c r="LE231" s="52" t="e">
        <f>$AV231*2.204623/#REF!*$AP231*Tabelle2[[#This Row],[Sep 23 NF]]</f>
        <v>#REF!</v>
      </c>
      <c r="LF231" s="52" t="e">
        <f>$AV231*2.204623/#REF!*$AP231*Tabelle2[[#This Row],[Oct 23 NF]]</f>
        <v>#REF!</v>
      </c>
      <c r="LG231" s="52" t="e">
        <f>$AV231*2.204623/#REF!*$AP231*Tabelle2[[#This Row],[Nov 23 NF]]</f>
        <v>#REF!</v>
      </c>
      <c r="LH231" s="52" t="e">
        <f>$AV231*2.204623/#REF!*$AP231*Tabelle2[[#This Row],[Dec 23 NF]]</f>
        <v>#REF!</v>
      </c>
      <c r="LI231" s="52" t="e">
        <f>$AV231*2.204623/#REF!*$AP231*Tabelle2[[#This Row],[Jan 24 NF]]</f>
        <v>#REF!</v>
      </c>
      <c r="LJ231" s="52" t="e">
        <f>$AV231*2.204623/#REF!*$AP231*Tabelle2[[#This Row],[Feb 24 NF]]</f>
        <v>#REF!</v>
      </c>
      <c r="LK231" s="52" t="e">
        <f>$AV231*2.204623/#REF!*$AP231*Tabelle2[[#This Row],[Mar 24 NF]]</f>
        <v>#REF!</v>
      </c>
      <c r="LL231" s="52" t="e">
        <f>$AV231*2.204623/#REF!*$AP231*Tabelle2[[#This Row],[Apr 24 NF]]</f>
        <v>#REF!</v>
      </c>
      <c r="LM231" s="52" t="e">
        <f>$AV231*2.204623/#REF!*$AP231*Tabelle2[[#This Row],[May 24 NF]]</f>
        <v>#REF!</v>
      </c>
      <c r="LN231" s="52" t="e">
        <f>$AV231*2.204623/#REF!*$AP231*Tabelle2[[#This Row],[Jun 24 NF]]</f>
        <v>#REF!</v>
      </c>
      <c r="LO231" s="52" t="e">
        <f>$AV231*2.204623/#REF!*$AP231*Tabelle2[[#This Row],[Jul 24 NF]]</f>
        <v>#REF!</v>
      </c>
      <c r="LP231" s="52" t="e">
        <f>$AV231*2.204623/#REF!*$AP231*Tabelle2[[#This Row],[Aug 24 NF]]</f>
        <v>#REF!</v>
      </c>
      <c r="LQ231" s="52" t="e">
        <f>$AV231*2.204623/#REF!*$AP231*Tabelle2[[#This Row],[Sep 24 NF]]</f>
        <v>#REF!</v>
      </c>
      <c r="LR231" s="52" t="e">
        <f>$AV231*2.204623/#REF!*$AP231*Tabelle2[[#This Row],[Oct 24 NF]]</f>
        <v>#REF!</v>
      </c>
      <c r="LS231" s="52" t="e">
        <f>$AV231*2.204623/#REF!*$AP231*Tabelle2[[#This Row],[Nov 24 NF]]</f>
        <v>#REF!</v>
      </c>
      <c r="LT231" s="52" t="e">
        <f>$AV231*2.204623/#REF!*$AP231*Tabelle2[[#This Row],[Dec 24 NF]]</f>
        <v>#REF!</v>
      </c>
      <c r="LU231" s="198">
        <f>SUM(Tabelle2[[#This Row],[Jan 22 EV]:[Mar 22 EV]])</f>
        <v>1.1375854679999999</v>
      </c>
      <c r="LV231" s="198">
        <f>SUM(Tabelle2[[#This Row],[Apr 22 EV]:[Jun 22 EV]])</f>
        <v>0</v>
      </c>
      <c r="LW231" s="198">
        <f>SUM(Tabelle2[[#This Row],[Jul 22 EV]:[Sep 22 EV]])</f>
        <v>0</v>
      </c>
      <c r="LX231" s="198">
        <f>SUM(Tabelle2[[#This Row],[Oct 22 EV]:[Dec 22 EV]])</f>
        <v>0</v>
      </c>
      <c r="LY231" s="198">
        <f>SUM(Tabelle2[[#This Row],[Jan 23 EV]:[Mar 23 EV]])</f>
        <v>0</v>
      </c>
      <c r="LZ231" s="198" t="e">
        <f>SUM(Tabelle2[[#This Row],[Apr 23 EV]:[Jun 23 EV]])</f>
        <v>#REF!</v>
      </c>
      <c r="MA231" s="198" t="e">
        <f>SUM(Tabelle2[[#This Row],[Jul 23 EV]:[Sep 23 EV]])</f>
        <v>#REF!</v>
      </c>
      <c r="MB231" s="198" t="e">
        <f>SUM(Tabelle2[[#This Row],[Oct 23 EV]:[Dec 23 EV]])</f>
        <v>#REF!</v>
      </c>
      <c r="MC231" s="198" t="e">
        <f>SUM(Tabelle2[[#This Row],[Jan 24 EV]:[Mar 24 EV]])</f>
        <v>#REF!</v>
      </c>
      <c r="MD231" s="198" t="e">
        <f>SUM(Tabelle2[[#This Row],[Apr 24 EV]:[Jun 24 EV]])</f>
        <v>#REF!</v>
      </c>
      <c r="ME231" s="198" t="e">
        <f>SUM(Tabelle2[[#This Row],[Jul 24 EV]:[Sep 24 EV]])</f>
        <v>#REF!</v>
      </c>
      <c r="MF231" s="198" t="e">
        <f>SUM(Tabelle2[[#This Row],[Oct 24 EV]:[Dec 24 EV]])</f>
        <v>#REF!</v>
      </c>
      <c r="MG231" s="68">
        <v>0</v>
      </c>
      <c r="MH231" s="68">
        <v>0</v>
      </c>
      <c r="MI231" s="68">
        <v>0</v>
      </c>
      <c r="MJ231" s="68">
        <v>0</v>
      </c>
      <c r="MK231" s="68">
        <v>0</v>
      </c>
      <c r="ML231" s="68">
        <v>0</v>
      </c>
      <c r="MM231" s="68">
        <v>0</v>
      </c>
      <c r="MN231" s="68">
        <v>0</v>
      </c>
      <c r="MO231" s="68">
        <v>0</v>
      </c>
      <c r="MP231" s="98">
        <v>273.02051232000002</v>
      </c>
      <c r="MQ231" s="98" t="e">
        <f>$AS231*2.204623/#REF!*$AP231*HU231</f>
        <v>#REF!</v>
      </c>
      <c r="MR231" s="98" t="e">
        <f>$AT231*2.204623/#REF!*$AP231*HV231</f>
        <v>#REF!</v>
      </c>
      <c r="MS231" s="98">
        <v>11.37585468</v>
      </c>
      <c r="MT231" s="98">
        <v>3.412756404</v>
      </c>
      <c r="MU231" s="98">
        <v>7.0783095786666674</v>
      </c>
      <c r="MV231" s="98">
        <f>SUM(Tabelle2[[#This Row],[Jan 22 EV]:[Dec 22 EV]])</f>
        <v>1.1375854679999999</v>
      </c>
      <c r="MW231" s="98" t="e">
        <f>SUM(Tabelle2[[#This Row],[Jan 23 EV]:[Dec 23 EV]])</f>
        <v>#REF!</v>
      </c>
      <c r="MX231" s="98" t="e">
        <f>SUM(Tabelle2[[#This Row],[Jan 24 EV]:[Dec 24 EV]])</f>
        <v>#REF!</v>
      </c>
      <c r="MY231" s="98">
        <f t="shared" si="139"/>
        <v>0</v>
      </c>
      <c r="MZ231" s="98">
        <f t="shared" si="140"/>
        <v>0</v>
      </c>
      <c r="NA231" s="98">
        <f t="shared" si="141"/>
        <v>0</v>
      </c>
      <c r="NB231" s="98">
        <f t="shared" si="142"/>
        <v>0</v>
      </c>
      <c r="NC231" s="52">
        <v>0</v>
      </c>
      <c r="ND231" s="52">
        <v>0</v>
      </c>
      <c r="NE231" s="52">
        <v>0</v>
      </c>
      <c r="NF231" s="52">
        <v>0</v>
      </c>
      <c r="NG231" s="52">
        <v>0</v>
      </c>
      <c r="NH231" s="52">
        <v>0</v>
      </c>
      <c r="NI231" s="52">
        <v>0</v>
      </c>
      <c r="NJ231" s="52">
        <v>0</v>
      </c>
      <c r="NK231" s="52">
        <v>0</v>
      </c>
      <c r="NL231" s="52">
        <v>0</v>
      </c>
      <c r="NM231" s="52">
        <v>0</v>
      </c>
      <c r="NN231" s="52">
        <v>0</v>
      </c>
      <c r="NO231" s="198">
        <f t="shared" si="146"/>
        <v>0</v>
      </c>
      <c r="NP231" s="198">
        <f t="shared" si="147"/>
        <v>0</v>
      </c>
      <c r="NQ231" s="198">
        <f t="shared" si="148"/>
        <v>0</v>
      </c>
      <c r="NR231" s="198">
        <f t="shared" si="149"/>
        <v>0</v>
      </c>
      <c r="NS231" s="198">
        <f t="shared" si="150"/>
        <v>0</v>
      </c>
      <c r="NT231" s="198">
        <v>0</v>
      </c>
      <c r="NU231" s="198">
        <v>0</v>
      </c>
      <c r="NV231" s="198">
        <v>0</v>
      </c>
      <c r="NW231" s="198">
        <v>0</v>
      </c>
      <c r="NX231" s="198">
        <v>0</v>
      </c>
      <c r="NY231" s="198">
        <v>0</v>
      </c>
      <c r="NZ231" s="198">
        <v>0</v>
      </c>
      <c r="OA231" s="198">
        <v>0</v>
      </c>
      <c r="OB231" s="198">
        <v>0</v>
      </c>
      <c r="OC231" s="198">
        <v>0</v>
      </c>
      <c r="OD231" s="198">
        <v>0</v>
      </c>
      <c r="OE231" s="198">
        <v>0</v>
      </c>
      <c r="OF231" s="198">
        <f>SUM(Tabelle2[[#This Row],[Jan 23 B EV]:[Mar 23 B EV]])</f>
        <v>0</v>
      </c>
      <c r="OG231" s="198">
        <f>SUM(Tabelle2[[#This Row],[Apr 23 B EV]:[Jun 23 B EV]])</f>
        <v>0</v>
      </c>
      <c r="OH231" s="198">
        <f>SUM(Tabelle2[[#This Row],[Jul 23 B EV]:[Sep 23 B EV]])</f>
        <v>0</v>
      </c>
      <c r="OI231" s="198">
        <f>SUM(Tabelle2[[#This Row],[Oct 23 B EV]:[Dec 23 B EV]])</f>
        <v>0</v>
      </c>
      <c r="OJ231" s="198">
        <f>SUM(Tabelle2[[#This Row],[Jan 23 B EV]:[Dec 23 B EV]])</f>
        <v>0</v>
      </c>
      <c r="OK231" s="68"/>
      <c r="OL231" s="68"/>
      <c r="OM231" s="43" t="s">
        <v>959</v>
      </c>
      <c r="ON231" s="43" t="s">
        <v>975</v>
      </c>
      <c r="OO231" s="43">
        <v>0</v>
      </c>
      <c r="OP231" s="43">
        <v>0</v>
      </c>
      <c r="OQ231" s="68"/>
      <c r="OR231" s="68"/>
      <c r="OS231" s="68"/>
      <c r="OT231" s="68"/>
      <c r="OU231" s="68"/>
      <c r="OV231" s="68"/>
      <c r="OW231" s="68"/>
      <c r="OX231" s="198">
        <v>0</v>
      </c>
      <c r="OY231" s="198">
        <v>0</v>
      </c>
      <c r="OZ231" s="198">
        <v>0</v>
      </c>
      <c r="PA231" s="198">
        <v>0</v>
      </c>
      <c r="PB231" s="353">
        <v>0</v>
      </c>
      <c r="PC231" s="130" t="s">
        <v>57</v>
      </c>
      <c r="PD231" s="53" t="s">
        <v>162</v>
      </c>
      <c r="PE231" s="53" t="s">
        <v>159</v>
      </c>
      <c r="PF231" s="53" t="s">
        <v>170</v>
      </c>
      <c r="PG231" s="53">
        <v>0</v>
      </c>
      <c r="PH231" s="53">
        <v>0</v>
      </c>
      <c r="PI231" s="53">
        <v>1</v>
      </c>
      <c r="PJ231" s="53" t="s">
        <v>170</v>
      </c>
      <c r="PK231" s="53">
        <v>0</v>
      </c>
      <c r="PL231" s="53">
        <v>0</v>
      </c>
      <c r="PM231" s="334"/>
      <c r="PN231" s="53" t="s">
        <v>980</v>
      </c>
      <c r="PO231" s="53" t="s">
        <v>43</v>
      </c>
      <c r="PP231" s="200">
        <v>1565.1005573122095</v>
      </c>
      <c r="PQ231" s="56">
        <v>1399.8594792216134</v>
      </c>
      <c r="PR231" s="56">
        <v>1505.8500324776508</v>
      </c>
      <c r="PS231" s="56">
        <v>1413.0627359755019</v>
      </c>
      <c r="PT231" s="200">
        <v>1148.5212668120259</v>
      </c>
      <c r="PU231" s="200">
        <v>1207.4862538513455</v>
      </c>
      <c r="PV231" s="200">
        <v>1959.8980263157889</v>
      </c>
      <c r="PW231" s="200">
        <v>1949.0700624881274</v>
      </c>
      <c r="PX231" s="200" t="e">
        <f>IF($PI231=1,SUMIF(#REF!,$PF231,#REF!),SUMIF(#REF!,$PJ231,#REF!))</f>
        <v>#REF!</v>
      </c>
      <c r="PY231" s="200" t="e">
        <f>IF($PI231=1,SUMIF(#REF!,$PF231,#REF!),SUMIF(#REF!,$PJ231,#REF!))</f>
        <v>#REF!</v>
      </c>
      <c r="PZ231" s="200" t="e">
        <f>IF($PI231=1,SUMIF(#REF!,$PF231,#REF!),SUMIF(#REF!,$PJ231,#REF!))</f>
        <v>#REF!</v>
      </c>
      <c r="QA231" s="200" t="e">
        <f>IF($PI231=1,SUMIF(#REF!,$PF231,#REF!),SUMIF(#REF!,$PJ231,#REF!))</f>
        <v>#REF!</v>
      </c>
      <c r="QB231" s="200" t="e">
        <f>IF($PI231=1,SUMIF(#REF!,$PF231,#REF!),SUMIF(#REF!,$PJ231,#REF!))</f>
        <v>#REF!</v>
      </c>
      <c r="QC231" s="200" t="e">
        <f>IF($PI231=1,SUMIF(#REF!,$PF231,#REF!),SUMIF(#REF!,$PJ231,#REF!))</f>
        <v>#REF!</v>
      </c>
      <c r="QD231" s="57">
        <f t="shared" si="143"/>
        <v>1.2038791521305876</v>
      </c>
      <c r="QE231" s="57">
        <f t="shared" si="144"/>
        <v>1.2950310279307795</v>
      </c>
      <c r="QF231" s="57">
        <f t="shared" si="138"/>
        <v>1.2152339529389318</v>
      </c>
      <c r="QG231" s="57">
        <f t="shared" si="145"/>
        <v>0.98772828945834223</v>
      </c>
      <c r="QH231" s="57">
        <f t="shared" si="175"/>
        <v>1.038438178312157</v>
      </c>
      <c r="QI231" s="57">
        <f t="shared" si="176"/>
        <v>1.6855123026315784</v>
      </c>
      <c r="QJ231" s="57">
        <f>IF(Tabelle2[[#This Row],[Index and Premium Usage]]=1,($AW231*(1+$AZ231))*(PW231*(1+$PG231)+$PH231)/1000,($AW231*(1+$AZ231))*(PW231*(1+$PG231)+$PK231)/1000)</f>
        <v>1.6762002537397895</v>
      </c>
      <c r="QK231" s="57" t="e">
        <f>IF($PI231=1,($AW231*(1+$AY231))*(PX231*(1+$PG231)+$PH231)/1000,($AW231*(1+$AZ231))*(PX231*(1+$PG231)+$PK231+Tabelle2[[#This Row],[Premium VW 2023]])/1000)</f>
        <v>#REF!</v>
      </c>
      <c r="QL231" s="57" t="e">
        <f t="shared" si="177"/>
        <v>#REF!</v>
      </c>
      <c r="QM231" s="57" t="e">
        <f t="shared" si="178"/>
        <v>#REF!</v>
      </c>
      <c r="QN231" s="57" t="e">
        <f t="shared" si="179"/>
        <v>#REF!</v>
      </c>
      <c r="QO231" s="57" t="e">
        <f t="shared" si="180"/>
        <v>#REF!</v>
      </c>
      <c r="QP231" s="57" t="e">
        <f t="shared" si="181"/>
        <v>#REF!</v>
      </c>
    </row>
    <row r="232" spans="1:458" ht="15" customHeight="1">
      <c r="A232" s="94" t="s">
        <v>908</v>
      </c>
      <c r="B232" s="94" t="s">
        <v>87</v>
      </c>
      <c r="C232" s="94" t="s">
        <v>1553</v>
      </c>
      <c r="D232" s="2" t="s">
        <v>108</v>
      </c>
      <c r="E232" s="173" t="s">
        <v>304</v>
      </c>
      <c r="F232" s="2" t="s">
        <v>304</v>
      </c>
      <c r="G232" s="2" t="s">
        <v>304</v>
      </c>
      <c r="H232" s="2" t="s">
        <v>1557</v>
      </c>
      <c r="I232" s="188" t="s">
        <v>102</v>
      </c>
      <c r="J232" s="2" t="s">
        <v>367</v>
      </c>
      <c r="K232" s="256" t="s">
        <v>1441</v>
      </c>
      <c r="L232" s="256" t="s">
        <v>1441</v>
      </c>
      <c r="M232" s="2" t="s">
        <v>332</v>
      </c>
      <c r="N232" s="64"/>
      <c r="O232" s="64"/>
      <c r="P232" s="65"/>
      <c r="Q232" s="2"/>
      <c r="R232" s="63"/>
      <c r="S232" s="63"/>
      <c r="T232" s="94" t="s">
        <v>1282</v>
      </c>
      <c r="U232" s="63" t="s">
        <v>38</v>
      </c>
      <c r="V232" s="63"/>
      <c r="W232" s="63"/>
      <c r="X232" s="94"/>
      <c r="Y232" s="63" t="s">
        <v>235</v>
      </c>
      <c r="Z232" s="94" t="s">
        <v>261</v>
      </c>
      <c r="AA232" s="69" t="s">
        <v>612</v>
      </c>
      <c r="AB232" s="64"/>
      <c r="AC232" s="64" t="s">
        <v>1090</v>
      </c>
      <c r="AD232" s="63"/>
      <c r="AE232" s="63"/>
      <c r="AF232" s="63" t="s">
        <v>119</v>
      </c>
      <c r="AG232" s="2"/>
      <c r="AH232" s="2"/>
      <c r="AI232" s="2"/>
      <c r="AJ232" s="63" t="s">
        <v>120</v>
      </c>
      <c r="AK232" s="66"/>
      <c r="AL232" s="67"/>
      <c r="AM232" s="67"/>
      <c r="AN232" s="67"/>
      <c r="AO232" s="67"/>
      <c r="AP232" s="67">
        <v>1</v>
      </c>
      <c r="AQ232" s="33"/>
      <c r="AR232" s="37">
        <v>0.55000000000000004</v>
      </c>
      <c r="AS232" s="67">
        <v>0.55000000000000004</v>
      </c>
      <c r="AT232" s="67">
        <v>0.55000000000000004</v>
      </c>
      <c r="AU232" s="67">
        <v>0.55000000000000004</v>
      </c>
      <c r="AV232" s="33">
        <v>0.55000000000000004</v>
      </c>
      <c r="AW232" s="33">
        <v>0.55000000000000004</v>
      </c>
      <c r="AX232" s="193"/>
      <c r="AY232" s="36">
        <v>0</v>
      </c>
      <c r="AZ232" s="36">
        <v>0</v>
      </c>
      <c r="BA232" s="97">
        <v>0</v>
      </c>
      <c r="BB232" s="97">
        <v>0</v>
      </c>
      <c r="BC232" s="97">
        <v>0</v>
      </c>
      <c r="BD232" s="97">
        <v>72</v>
      </c>
      <c r="BE232" s="133">
        <v>0</v>
      </c>
      <c r="BF232" s="133">
        <v>0</v>
      </c>
      <c r="BG232" s="133">
        <v>0</v>
      </c>
      <c r="BH232" s="133">
        <v>0</v>
      </c>
      <c r="BI232" s="133">
        <v>0</v>
      </c>
      <c r="BJ232" s="133">
        <v>0</v>
      </c>
      <c r="BK232" s="133">
        <v>0</v>
      </c>
      <c r="BL232" s="133">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0</v>
      </c>
      <c r="CK232" s="95">
        <f>SUM(Tabelle2[[#This Row],[Jan 22 CF]:[Mar 22 CF]])</f>
        <v>0</v>
      </c>
      <c r="CL232" s="95">
        <f>SUM(Tabelle2[[#This Row],[Apr 22 CF]:[Jun 22 CF]])</f>
        <v>72</v>
      </c>
      <c r="CM232" s="95">
        <f>SUM(Tabelle2[[#This Row],[Jul 22 CF]:[Sep 22 CF]])</f>
        <v>0</v>
      </c>
      <c r="CN232" s="95">
        <f>SUM(Tabelle2[[#This Row],[Oct 22 CF]:[Dec 22 CF]])</f>
        <v>0</v>
      </c>
      <c r="CO232" s="95">
        <f>SUM(Tabelle2[[#This Row],[Jan 23 CF]:[Mar 23 CF]])</f>
        <v>0</v>
      </c>
      <c r="CP232" s="95">
        <f>SUM(Tabelle2[[#This Row],[Apr 23 CF]:[Jun 23 CF]])</f>
        <v>0</v>
      </c>
      <c r="CQ232" s="95">
        <f>SUM(Tabelle2[[#This Row],[Jul 23 CF]:[Sep 23 CF]])</f>
        <v>0</v>
      </c>
      <c r="CR232" s="95">
        <f>SUM(Tabelle2[[#This Row],[Oct 23 CF]:[Dec 23 CF]])</f>
        <v>0</v>
      </c>
      <c r="CS232" s="95">
        <f>SUM(Tabelle2[[#This Row],[Jan 24 CF]:[Mar 24 CF]])</f>
        <v>0</v>
      </c>
      <c r="CT232" s="95">
        <f>SUM(Tabelle2[[#This Row],[Apr 24 CF]:[Jun 24 CF]])</f>
        <v>0</v>
      </c>
      <c r="CU232" s="95">
        <f>SUM(Tabelle2[[#This Row],[Jul 24 CF]:[Sep 24 CF]])</f>
        <v>0</v>
      </c>
      <c r="CV232" s="95">
        <f>SUM(Tabelle2[[#This Row],[Oct 24 CF]:[Dec 24 CF]])</f>
        <v>0</v>
      </c>
      <c r="CW232" s="98">
        <v>0</v>
      </c>
      <c r="CX232" s="275">
        <v>0</v>
      </c>
      <c r="CY232" s="98">
        <v>0</v>
      </c>
      <c r="CZ232" s="52">
        <v>0</v>
      </c>
      <c r="DA232" s="52">
        <f>SUM(Tabelle2[[#This Row],[Jan 22 CF]:[Dec 22 CF]])</f>
        <v>72</v>
      </c>
      <c r="DB232" s="98">
        <f>SUM(Tabelle2[[#This Row],[Jan 23 CF]:[Dec 23 CF]])</f>
        <v>0</v>
      </c>
      <c r="DC232" s="98">
        <f>SUM(Tabelle2[[#This Row],[Jan 24 CF]:[Dec 24 CF]])</f>
        <v>0</v>
      </c>
      <c r="DD232" s="98">
        <v>0</v>
      </c>
      <c r="DE232" s="98">
        <v>0</v>
      </c>
      <c r="DF232" s="98">
        <v>0</v>
      </c>
      <c r="DG232" s="98">
        <v>0</v>
      </c>
      <c r="DH232" s="98">
        <v>0</v>
      </c>
      <c r="DI232" s="98">
        <v>0</v>
      </c>
      <c r="DJ232" s="98">
        <v>0</v>
      </c>
      <c r="DK232" s="98">
        <v>0</v>
      </c>
      <c r="DL232" s="98">
        <v>0</v>
      </c>
      <c r="DM232" s="98">
        <v>0</v>
      </c>
      <c r="DN232" s="95"/>
      <c r="DO232" s="95"/>
      <c r="DP232" s="226">
        <v>0.95</v>
      </c>
      <c r="DQ232" s="226">
        <v>0.92500000000000004</v>
      </c>
      <c r="DR232" s="226">
        <v>0.8</v>
      </c>
      <c r="DS232" s="226">
        <v>0.85</v>
      </c>
      <c r="DT232" s="226">
        <v>0.9</v>
      </c>
      <c r="DU232" s="226">
        <v>0.9</v>
      </c>
      <c r="DV232" s="226">
        <v>0.9</v>
      </c>
      <c r="DW232" s="226">
        <v>0.9</v>
      </c>
      <c r="DX232" s="226">
        <v>0.9</v>
      </c>
      <c r="DY232" s="226">
        <v>0.9</v>
      </c>
      <c r="DZ232" s="226">
        <v>0.9</v>
      </c>
      <c r="EA232" s="226">
        <v>0.88</v>
      </c>
      <c r="EB232" s="226">
        <v>0.9</v>
      </c>
      <c r="EC232" s="226">
        <v>0.93</v>
      </c>
      <c r="ED232" s="226">
        <v>0.93</v>
      </c>
      <c r="EE232" s="226">
        <v>0.9</v>
      </c>
      <c r="EF232" s="316">
        <v>0.9</v>
      </c>
      <c r="EG232" s="316">
        <v>0.9</v>
      </c>
      <c r="EH232" s="316">
        <v>0</v>
      </c>
      <c r="EI232" s="226">
        <v>0.95</v>
      </c>
      <c r="EJ232" s="226">
        <v>0.95</v>
      </c>
      <c r="EK232" s="226">
        <v>0.95</v>
      </c>
      <c r="EL232" s="226">
        <v>0.97499999999999998</v>
      </c>
      <c r="EM232" s="226">
        <v>0.95</v>
      </c>
      <c r="EN232" s="226">
        <v>0.9</v>
      </c>
      <c r="EO232" s="226">
        <v>0.9</v>
      </c>
      <c r="EP232" s="226">
        <v>0.9</v>
      </c>
      <c r="EQ232" s="226">
        <v>0.9</v>
      </c>
      <c r="ER232" s="226">
        <v>0.9</v>
      </c>
      <c r="ES232" s="226">
        <v>0.9</v>
      </c>
      <c r="ET232" s="226">
        <v>0.9</v>
      </c>
      <c r="EU232" s="226">
        <v>0.9</v>
      </c>
      <c r="EV232" s="226">
        <v>0.9</v>
      </c>
      <c r="EW232" s="226">
        <v>0.9</v>
      </c>
      <c r="EX232" s="226">
        <v>0.9</v>
      </c>
      <c r="EY232" s="226">
        <v>0.9</v>
      </c>
      <c r="EZ232" s="316">
        <v>0</v>
      </c>
      <c r="FA232" s="226">
        <v>0.9</v>
      </c>
      <c r="FB232" s="226">
        <v>0.85</v>
      </c>
      <c r="FC232" s="226">
        <v>0.85</v>
      </c>
      <c r="FD232" s="226">
        <v>0.85</v>
      </c>
      <c r="FE232" s="226">
        <v>0.85</v>
      </c>
      <c r="FF232" s="226">
        <v>0.85</v>
      </c>
      <c r="FG232" s="226">
        <v>0.85</v>
      </c>
      <c r="FH232" s="226">
        <v>0.85</v>
      </c>
      <c r="FI232" s="226">
        <v>0.85</v>
      </c>
      <c r="FJ232" s="226">
        <v>0.85</v>
      </c>
      <c r="FK232" s="226">
        <v>0.85</v>
      </c>
      <c r="FL232" s="226">
        <v>0.85</v>
      </c>
      <c r="FM232" s="195">
        <f t="shared" si="158"/>
        <v>0</v>
      </c>
      <c r="FN232" s="195">
        <f t="shared" si="159"/>
        <v>0</v>
      </c>
      <c r="FO232" s="195">
        <f t="shared" si="160"/>
        <v>0</v>
      </c>
      <c r="FP232" s="195">
        <f t="shared" si="161"/>
        <v>72</v>
      </c>
      <c r="FQ232" s="195">
        <f t="shared" si="162"/>
        <v>0</v>
      </c>
      <c r="FR232" s="195">
        <f t="shared" si="163"/>
        <v>0</v>
      </c>
      <c r="FS232" s="195">
        <f t="shared" si="164"/>
        <v>0</v>
      </c>
      <c r="FT232" s="95">
        <f t="shared" si="165"/>
        <v>0</v>
      </c>
      <c r="FU232" s="95">
        <f t="shared" si="166"/>
        <v>0</v>
      </c>
      <c r="FV232" s="95">
        <f t="shared" si="167"/>
        <v>0</v>
      </c>
      <c r="FW232" s="95">
        <f t="shared" si="168"/>
        <v>0</v>
      </c>
      <c r="FX232" s="95">
        <f t="shared" si="169"/>
        <v>0</v>
      </c>
      <c r="FY232" s="95">
        <f t="shared" si="170"/>
        <v>0</v>
      </c>
      <c r="FZ232" s="95">
        <f t="shared" si="171"/>
        <v>0</v>
      </c>
      <c r="GA232" s="95">
        <f t="shared" si="151"/>
        <v>0</v>
      </c>
      <c r="GB232" s="95">
        <f t="shared" si="152"/>
        <v>0</v>
      </c>
      <c r="GC232" s="95">
        <f t="shared" si="153"/>
        <v>0</v>
      </c>
      <c r="GD232" s="95">
        <f t="shared" si="154"/>
        <v>0</v>
      </c>
      <c r="GE232" s="95">
        <f t="shared" si="155"/>
        <v>0</v>
      </c>
      <c r="GF232" s="95">
        <f t="shared" si="156"/>
        <v>0</v>
      </c>
      <c r="GG232" s="95">
        <f t="shared" si="157"/>
        <v>0</v>
      </c>
      <c r="GH232" s="95">
        <f t="shared" si="172"/>
        <v>0</v>
      </c>
      <c r="GI232" s="95">
        <f>BW232*Tabelle2[[#This Row],[Nov 2023 AF]]</f>
        <v>0</v>
      </c>
      <c r="GJ232" s="95">
        <f>BX232*Tabelle2[[#This Row],[Dec 2023 AF]]</f>
        <v>0</v>
      </c>
      <c r="GK232" s="95">
        <f>BY232*Tabelle2[[#This Row],[Jan 2024 AF]]</f>
        <v>0</v>
      </c>
      <c r="GL232" s="95">
        <f>BZ232*Tabelle2[[#This Row],[Feb 2024 AF]]</f>
        <v>0</v>
      </c>
      <c r="GM232" s="95">
        <f>CA232*Tabelle2[[#This Row],[Mar 2024 AF]]</f>
        <v>0</v>
      </c>
      <c r="GN232" s="95">
        <f>CB232*Tabelle2[[#This Row],[Apr 2024 AF]]</f>
        <v>0</v>
      </c>
      <c r="GO232" s="95">
        <f>CC232*Tabelle2[[#This Row],[May 2024 AF]]</f>
        <v>0</v>
      </c>
      <c r="GP232" s="95">
        <f>CD232*Tabelle2[[#This Row],[Jun 2024 AF]]</f>
        <v>0</v>
      </c>
      <c r="GQ232" s="95">
        <f>CE232*Tabelle2[[#This Row],[Jul 2024 AF]]</f>
        <v>0</v>
      </c>
      <c r="GR232" s="95">
        <f>CF232*Tabelle2[[#This Row],[Aug 2024 AF]]</f>
        <v>0</v>
      </c>
      <c r="GS232" s="95">
        <f>CG232*Tabelle2[[#This Row],[Sep 2024 AF]]</f>
        <v>0</v>
      </c>
      <c r="GT232" s="95">
        <f>CH232*Tabelle2[[#This Row],[Oct 2024 AF]]</f>
        <v>0</v>
      </c>
      <c r="GU232" s="95">
        <f>CI232*Tabelle2[[#This Row],[Nov 2024 AF]]</f>
        <v>0</v>
      </c>
      <c r="GV232" s="95">
        <f>CJ232*Tabelle2[[#This Row],[Dec 2024 AF]]</f>
        <v>0</v>
      </c>
      <c r="GW232" s="95">
        <f>SUM(Tabelle2[[#This Row],[Jan 22 NF]:[Mar 22 NF]])</f>
        <v>0</v>
      </c>
      <c r="GX232" s="95">
        <f>SUM(Tabelle2[[#This Row],[Apr 22 NF]:[Jun 22 NF]])</f>
        <v>72</v>
      </c>
      <c r="GY232" s="95">
        <f>SUM(Tabelle2[[#This Row],[Jul 22 NF]:[Sep 22 NF]])</f>
        <v>0</v>
      </c>
      <c r="GZ232" s="95">
        <f>SUM(Tabelle2[[#This Row],[Oct 22 NF]:[Dec 22 NF]])</f>
        <v>0</v>
      </c>
      <c r="HA232" s="98">
        <f>SUM(Tabelle2[[#This Row],[Jan 23 NF]:[Mar 23 NF]])</f>
        <v>0</v>
      </c>
      <c r="HB232" s="98">
        <f>SUM(Tabelle2[[#This Row],[Apr 23 NF]:[Jun 23 NF]])</f>
        <v>0</v>
      </c>
      <c r="HC232" s="98">
        <f>SUM(Tabelle2[[#This Row],[Jul 23 NF]:[Sep 23 NF]])</f>
        <v>0</v>
      </c>
      <c r="HD232" s="98">
        <f>SUM(Tabelle2[[#This Row],[Oct 23 NF]:[Dec 23 NF]])</f>
        <v>0</v>
      </c>
      <c r="HE232" s="95">
        <f>SUM(Tabelle2[[#This Row],[Jan 24 NF]:[Mar 24 NF]])</f>
        <v>0</v>
      </c>
      <c r="HF232" s="98">
        <f>SUM(Tabelle2[[#This Row],[Apr 24 NF]:[Jun 24 NF]])</f>
        <v>0</v>
      </c>
      <c r="HG232" s="98">
        <f>SUM(Tabelle2[[#This Row],[Jul 24 NF]:[Sep 24 NF]])</f>
        <v>0</v>
      </c>
      <c r="HH232" s="98">
        <f>SUM(Tabelle2[[#This Row],[Oct 24 NF]:[Dec 24 NF]])</f>
        <v>0</v>
      </c>
      <c r="HI232" s="95">
        <v>0</v>
      </c>
      <c r="HJ232" s="95">
        <v>0</v>
      </c>
      <c r="HK232" s="95">
        <v>0</v>
      </c>
      <c r="HL232" s="95">
        <v>0</v>
      </c>
      <c r="HM232" s="95">
        <v>0</v>
      </c>
      <c r="HN232" s="95">
        <v>0</v>
      </c>
      <c r="HO232" s="95">
        <v>0</v>
      </c>
      <c r="HP232" s="95">
        <v>0</v>
      </c>
      <c r="HQ232" s="95">
        <v>0</v>
      </c>
      <c r="HR232" s="95">
        <v>0</v>
      </c>
      <c r="HS232" s="95">
        <v>0</v>
      </c>
      <c r="HT232" s="95">
        <v>1325</v>
      </c>
      <c r="HU232" s="95">
        <v>3117</v>
      </c>
      <c r="HV232" s="98">
        <v>0</v>
      </c>
      <c r="HW232" s="98">
        <v>0</v>
      </c>
      <c r="HX232" s="98">
        <v>0</v>
      </c>
      <c r="HY232" s="98">
        <v>0</v>
      </c>
      <c r="HZ232" s="98">
        <f>SUM(Tabelle2[[#This Row],[Jan 22 NF]:[Dec 22 NF]])</f>
        <v>72</v>
      </c>
      <c r="IA232" s="98">
        <f>SUM(Tabelle2[[#This Row],[Jan 23 NF]:[Dec 23 NF]])</f>
        <v>0</v>
      </c>
      <c r="IB232" s="98">
        <f>SUM(Tabelle2[[#This Row],[Jan 24 NF]:[Dec 24 NF]])</f>
        <v>0</v>
      </c>
      <c r="IC232" s="98">
        <f>IFERROR(Tabelle2[[#This Row],[2025 CF]]*Tabelle2[[#This Row],[2025 AF]],0)</f>
        <v>0</v>
      </c>
      <c r="ID232" s="98">
        <f>IFERROR(Tabelle2[[#This Row],[2026 CF]]*Tabelle2[[#This Row],[2026 AF]],0)</f>
        <v>0</v>
      </c>
      <c r="IE232" s="98">
        <f>IFERROR(Tabelle2[[#This Row],[2027 CF]]*Tabelle2[[#This Row],[2027 AF]],0)</f>
        <v>0</v>
      </c>
      <c r="IF232" s="98">
        <f>IFERROR(Tabelle2[[#This Row],[2028 CF]]*Tabelle2[[#This Row],[2028 AF]],0)</f>
        <v>0</v>
      </c>
      <c r="IG232" s="98">
        <f>IFERROR(Tabelle2[[#This Row],[2029 CF]]*Tabelle2[[#This Row],[2029 AF]],0)</f>
        <v>0</v>
      </c>
      <c r="IH232" s="98">
        <f>IFERROR(Tabelle2[[#This Row],[2030 CF]]*Tabelle2[[#This Row],[2030 AF]],0)</f>
        <v>0</v>
      </c>
      <c r="II232" s="98">
        <f>IFERROR(Tabelle2[[#This Row],[2031 CF]]*Tabelle2[[#This Row],[2031 AF]],0)</f>
        <v>0</v>
      </c>
      <c r="IJ232" s="98">
        <f>IFERROR(Tabelle2[[#This Row],[2032 CF]]*Tabelle2[[#This Row],[2032 AF]],0)</f>
        <v>0</v>
      </c>
      <c r="IK232" s="98">
        <f>IFERROR(Tabelle2[[#This Row],[2033 CF]]*Tabelle2[[#This Row],[2033 AF]],0)</f>
        <v>0</v>
      </c>
      <c r="IL232" s="98">
        <f>IFERROR(Tabelle2[[#This Row],[2034 CF]]*Tabelle2[[#This Row],[2034 AF]],0)</f>
        <v>0</v>
      </c>
      <c r="IM232" s="98">
        <f>IFERROR(Tabelle2[[#This Row],[2035 CF]]*Tabelle2[[#This Row],[2035 AF]],0)</f>
        <v>0</v>
      </c>
      <c r="IN232" s="51">
        <v>0</v>
      </c>
      <c r="IO232" s="51">
        <v>0</v>
      </c>
      <c r="IP232" s="51">
        <v>0</v>
      </c>
      <c r="IQ232" s="51">
        <v>0</v>
      </c>
      <c r="IR232" s="51">
        <v>0</v>
      </c>
      <c r="IS232" s="51">
        <v>0</v>
      </c>
      <c r="IT232" s="51">
        <v>0</v>
      </c>
      <c r="IU232" s="51">
        <v>0</v>
      </c>
      <c r="IV232" s="51">
        <v>0</v>
      </c>
      <c r="IW232" s="51">
        <v>0</v>
      </c>
      <c r="IX232" s="51">
        <v>0</v>
      </c>
      <c r="IY232" s="51">
        <v>0</v>
      </c>
      <c r="IZ232" s="199">
        <v>0</v>
      </c>
      <c r="JA232" s="199">
        <v>0</v>
      </c>
      <c r="JB232" s="199">
        <v>0</v>
      </c>
      <c r="JC232" s="199">
        <v>0</v>
      </c>
      <c r="JD232" s="199">
        <v>0</v>
      </c>
      <c r="JE232" s="196">
        <v>0</v>
      </c>
      <c r="JF232" s="196">
        <v>0</v>
      </c>
      <c r="JG232" s="196">
        <v>0</v>
      </c>
      <c r="JH232" s="196">
        <v>0</v>
      </c>
      <c r="JI232" s="196">
        <v>0</v>
      </c>
      <c r="JJ232" s="196">
        <v>0</v>
      </c>
      <c r="JK232" s="196">
        <v>0</v>
      </c>
      <c r="JL232" s="196">
        <v>0</v>
      </c>
      <c r="JM232" s="196">
        <v>0</v>
      </c>
      <c r="JN232" s="196">
        <v>0</v>
      </c>
      <c r="JO232" s="196">
        <v>0</v>
      </c>
      <c r="JP232" s="196">
        <v>0</v>
      </c>
      <c r="JQ232" s="196">
        <f>SUM(Tabelle2[[#This Row],[Jan-23B]:[Mar-23B]])</f>
        <v>0</v>
      </c>
      <c r="JR232" s="196">
        <f>SUM(Tabelle2[[#This Row],[Apr-23B]:[Jun-23B]])</f>
        <v>0</v>
      </c>
      <c r="JS232" s="196">
        <f>SUM(Tabelle2[[#This Row],[Jul-23B]:[Sep-23B]])</f>
        <v>0</v>
      </c>
      <c r="JT232" s="196">
        <f>SUM(Tabelle2[[#This Row],[Oct-23B]:[Dec-23B]])</f>
        <v>0</v>
      </c>
      <c r="JU232" s="196">
        <f>SUM(Tabelle2[[#This Row],[1Q23 B1]:[4Q23 B]])</f>
        <v>0</v>
      </c>
      <c r="JV232" s="196">
        <v>0</v>
      </c>
      <c r="JW232" s="196">
        <v>0</v>
      </c>
      <c r="JX232" s="196">
        <v>0</v>
      </c>
      <c r="JY232" s="196">
        <v>0</v>
      </c>
      <c r="JZ232" s="196">
        <v>0</v>
      </c>
      <c r="KA232" s="196">
        <v>0</v>
      </c>
      <c r="KB232" s="196">
        <v>0</v>
      </c>
      <c r="KC232" s="196">
        <v>0</v>
      </c>
      <c r="KD232" s="196">
        <v>0</v>
      </c>
      <c r="KE232" s="196">
        <v>0</v>
      </c>
      <c r="KF232" s="196" t="str">
        <f>IF(SUM(Tabelle2[[#This Row],[2018 NF]:[2028 NF]],Tabelle2[[#This Row],[2023 B]])&gt;0,"yes","no")</f>
        <v>yes</v>
      </c>
      <c r="KG232" s="196" t="str">
        <f>IFERROR(INDEX(Tabelle2[[#Headers],[2005 NF]:[2034 NF]],MATCH(TRUE,INDEX(Tabelle2[[#This Row],[2005 NF]:[2034 NF]]&gt;1000,),0)),0)</f>
        <v>2016 NF</v>
      </c>
      <c r="KH232" s="196" t="str">
        <f>IFERROR(LOOKUP(2,1/(Tabelle2[[#This Row],[2005 NF]:[2035 NF]]&gt;1000),Tabelle2[[#Headers],[2005 NF]:[2035 NF]]),0)</f>
        <v>2017 NF</v>
      </c>
      <c r="KI232" s="196">
        <f>SUM(Tabelle2[[#This Row],[Jan 23 NF]:[Mar 23 NF]])</f>
        <v>0</v>
      </c>
      <c r="KJ232" s="196">
        <f>SUM(Tabelle2[[#This Row],[Jan-23B]:[Mar-23B]])</f>
        <v>0</v>
      </c>
      <c r="KK232" s="52">
        <v>0</v>
      </c>
      <c r="KL232" s="52">
        <v>0</v>
      </c>
      <c r="KM232" s="52">
        <v>0</v>
      </c>
      <c r="KN232" s="52">
        <v>2.9101023600000007</v>
      </c>
      <c r="KO232" s="52">
        <v>0</v>
      </c>
      <c r="KP232" s="52">
        <v>0</v>
      </c>
      <c r="KQ232" s="52">
        <v>0</v>
      </c>
      <c r="KR232" s="52">
        <v>0</v>
      </c>
      <c r="KS232" s="52">
        <v>0</v>
      </c>
      <c r="KT232" s="52">
        <v>0</v>
      </c>
      <c r="KU232" s="52">
        <v>0</v>
      </c>
      <c r="KV232" s="52">
        <v>0</v>
      </c>
      <c r="KW232" s="52">
        <v>0</v>
      </c>
      <c r="KX232" s="52">
        <v>0</v>
      </c>
      <c r="KY232" s="52">
        <v>0</v>
      </c>
      <c r="KZ232" s="52">
        <v>0</v>
      </c>
      <c r="LA232" s="52" t="e">
        <f>$AV232*2.204623/#REF!*$AP232*Tabelle2[[#This Row],[May 23 NF]]</f>
        <v>#REF!</v>
      </c>
      <c r="LB232" s="52" t="e">
        <f>$AV232*2.204623/#REF!*$AP232*Tabelle2[[#This Row],[Jun 23 NF]]</f>
        <v>#REF!</v>
      </c>
      <c r="LC232" s="52" t="e">
        <f>$AV232*2.204623/#REF!*$AP232*Tabelle2[[#This Row],[Jul 23 NF]]</f>
        <v>#REF!</v>
      </c>
      <c r="LD232" s="52" t="e">
        <f>$AV232*2.204623/#REF!*$AP232*Tabelle2[[#This Row],[Aug 23 NF]]</f>
        <v>#REF!</v>
      </c>
      <c r="LE232" s="52" t="e">
        <f>$AV232*2.204623/#REF!*$AP232*Tabelle2[[#This Row],[Sep 23 NF]]</f>
        <v>#REF!</v>
      </c>
      <c r="LF232" s="52" t="e">
        <f>$AV232*2.204623/#REF!*$AP232*Tabelle2[[#This Row],[Oct 23 NF]]</f>
        <v>#REF!</v>
      </c>
      <c r="LG232" s="52" t="e">
        <f>$AV232*2.204623/#REF!*$AP232*Tabelle2[[#This Row],[Nov 23 NF]]</f>
        <v>#REF!</v>
      </c>
      <c r="LH232" s="52" t="e">
        <f>$AV232*2.204623/#REF!*$AP232*Tabelle2[[#This Row],[Dec 23 NF]]</f>
        <v>#REF!</v>
      </c>
      <c r="LI232" s="52" t="e">
        <f>$AV232*2.204623/#REF!*$AP232*Tabelle2[[#This Row],[Jan 24 NF]]</f>
        <v>#REF!</v>
      </c>
      <c r="LJ232" s="52" t="e">
        <f>$AV232*2.204623/#REF!*$AP232*Tabelle2[[#This Row],[Feb 24 NF]]</f>
        <v>#REF!</v>
      </c>
      <c r="LK232" s="52" t="e">
        <f>$AV232*2.204623/#REF!*$AP232*Tabelle2[[#This Row],[Mar 24 NF]]</f>
        <v>#REF!</v>
      </c>
      <c r="LL232" s="52" t="e">
        <f>$AV232*2.204623/#REF!*$AP232*Tabelle2[[#This Row],[Apr 24 NF]]</f>
        <v>#REF!</v>
      </c>
      <c r="LM232" s="52" t="e">
        <f>$AV232*2.204623/#REF!*$AP232*Tabelle2[[#This Row],[May 24 NF]]</f>
        <v>#REF!</v>
      </c>
      <c r="LN232" s="52" t="e">
        <f>$AV232*2.204623/#REF!*$AP232*Tabelle2[[#This Row],[Jun 24 NF]]</f>
        <v>#REF!</v>
      </c>
      <c r="LO232" s="52" t="e">
        <f>$AV232*2.204623/#REF!*$AP232*Tabelle2[[#This Row],[Jul 24 NF]]</f>
        <v>#REF!</v>
      </c>
      <c r="LP232" s="52" t="e">
        <f>$AV232*2.204623/#REF!*$AP232*Tabelle2[[#This Row],[Aug 24 NF]]</f>
        <v>#REF!</v>
      </c>
      <c r="LQ232" s="52" t="e">
        <f>$AV232*2.204623/#REF!*$AP232*Tabelle2[[#This Row],[Sep 24 NF]]</f>
        <v>#REF!</v>
      </c>
      <c r="LR232" s="52" t="e">
        <f>$AV232*2.204623/#REF!*$AP232*Tabelle2[[#This Row],[Oct 24 NF]]</f>
        <v>#REF!</v>
      </c>
      <c r="LS232" s="52" t="e">
        <f>$AV232*2.204623/#REF!*$AP232*Tabelle2[[#This Row],[Nov 24 NF]]</f>
        <v>#REF!</v>
      </c>
      <c r="LT232" s="52" t="e">
        <f>$AV232*2.204623/#REF!*$AP232*Tabelle2[[#This Row],[Dec 24 NF]]</f>
        <v>#REF!</v>
      </c>
      <c r="LU232" s="198">
        <f>SUM(Tabelle2[[#This Row],[Jan 22 EV]:[Mar 22 EV]])</f>
        <v>0</v>
      </c>
      <c r="LV232" s="198">
        <f>SUM(Tabelle2[[#This Row],[Apr 22 EV]:[Jun 22 EV]])</f>
        <v>2.9101023600000007</v>
      </c>
      <c r="LW232" s="198">
        <f>SUM(Tabelle2[[#This Row],[Jul 22 EV]:[Sep 22 EV]])</f>
        <v>0</v>
      </c>
      <c r="LX232" s="198">
        <f>SUM(Tabelle2[[#This Row],[Oct 22 EV]:[Dec 22 EV]])</f>
        <v>0</v>
      </c>
      <c r="LY232" s="198">
        <f>SUM(Tabelle2[[#This Row],[Jan 23 EV]:[Mar 23 EV]])</f>
        <v>0</v>
      </c>
      <c r="LZ232" s="198" t="e">
        <f>SUM(Tabelle2[[#This Row],[Apr 23 EV]:[Jun 23 EV]])</f>
        <v>#REF!</v>
      </c>
      <c r="MA232" s="198" t="e">
        <f>SUM(Tabelle2[[#This Row],[Jul 23 EV]:[Sep 23 EV]])</f>
        <v>#REF!</v>
      </c>
      <c r="MB232" s="198" t="e">
        <f>SUM(Tabelle2[[#This Row],[Oct 23 EV]:[Dec 23 EV]])</f>
        <v>#REF!</v>
      </c>
      <c r="MC232" s="198" t="e">
        <f>SUM(Tabelle2[[#This Row],[Jan 24 EV]:[Mar 24 EV]])</f>
        <v>#REF!</v>
      </c>
      <c r="MD232" s="198" t="e">
        <f>SUM(Tabelle2[[#This Row],[Apr 24 EV]:[Jun 24 EV]])</f>
        <v>#REF!</v>
      </c>
      <c r="ME232" s="198" t="e">
        <f>SUM(Tabelle2[[#This Row],[Jul 24 EV]:[Sep 24 EV]])</f>
        <v>#REF!</v>
      </c>
      <c r="MF232" s="198" t="e">
        <f>SUM(Tabelle2[[#This Row],[Oct 24 EV]:[Dec 24 EV]])</f>
        <v>#REF!</v>
      </c>
      <c r="MG232" s="68">
        <v>0</v>
      </c>
      <c r="MH232" s="68">
        <v>0</v>
      </c>
      <c r="MI232" s="68">
        <v>0</v>
      </c>
      <c r="MJ232" s="68">
        <v>0</v>
      </c>
      <c r="MK232" s="68">
        <v>0</v>
      </c>
      <c r="ML232" s="68">
        <v>0</v>
      </c>
      <c r="MM232" s="68">
        <v>0</v>
      </c>
      <c r="MN232" s="68">
        <v>0</v>
      </c>
      <c r="MO232" s="68">
        <v>0</v>
      </c>
      <c r="MP232" s="98">
        <v>53.553967041666681</v>
      </c>
      <c r="MQ232" s="98" t="e">
        <f>$AS232*2.204623/#REF!*$AP232*HU232</f>
        <v>#REF!</v>
      </c>
      <c r="MR232" s="98" t="e">
        <f>$AT232*2.204623/#REF!*$AP232*HV232</f>
        <v>#REF!</v>
      </c>
      <c r="MS232" s="98">
        <v>0</v>
      </c>
      <c r="MT232" s="98">
        <v>0</v>
      </c>
      <c r="MU232" s="98">
        <v>0</v>
      </c>
      <c r="MV232" s="98">
        <f>SUM(Tabelle2[[#This Row],[Jan 22 EV]:[Dec 22 EV]])</f>
        <v>2.9101023600000007</v>
      </c>
      <c r="MW232" s="98" t="e">
        <f>SUM(Tabelle2[[#This Row],[Jan 23 EV]:[Dec 23 EV]])</f>
        <v>#REF!</v>
      </c>
      <c r="MX232" s="98" t="e">
        <f>SUM(Tabelle2[[#This Row],[Jan 24 EV]:[Dec 24 EV]])</f>
        <v>#REF!</v>
      </c>
      <c r="MY232" s="98">
        <f t="shared" si="139"/>
        <v>0</v>
      </c>
      <c r="MZ232" s="98">
        <f t="shared" si="140"/>
        <v>0</v>
      </c>
      <c r="NA232" s="98">
        <f t="shared" si="141"/>
        <v>0</v>
      </c>
      <c r="NB232" s="98">
        <f t="shared" si="142"/>
        <v>0</v>
      </c>
      <c r="NC232" s="52">
        <v>0</v>
      </c>
      <c r="ND232" s="52">
        <v>0</v>
      </c>
      <c r="NE232" s="52">
        <v>0</v>
      </c>
      <c r="NF232" s="52">
        <v>0</v>
      </c>
      <c r="NG232" s="52">
        <v>0</v>
      </c>
      <c r="NH232" s="52">
        <v>0</v>
      </c>
      <c r="NI232" s="52">
        <v>0</v>
      </c>
      <c r="NJ232" s="52">
        <v>0</v>
      </c>
      <c r="NK232" s="52">
        <v>0</v>
      </c>
      <c r="NL232" s="52">
        <v>0</v>
      </c>
      <c r="NM232" s="52">
        <v>0</v>
      </c>
      <c r="NN232" s="52">
        <v>0</v>
      </c>
      <c r="NO232" s="198">
        <f t="shared" si="146"/>
        <v>0</v>
      </c>
      <c r="NP232" s="198">
        <f t="shared" si="147"/>
        <v>0</v>
      </c>
      <c r="NQ232" s="198">
        <f t="shared" si="148"/>
        <v>0</v>
      </c>
      <c r="NR232" s="198">
        <f t="shared" si="149"/>
        <v>0</v>
      </c>
      <c r="NS232" s="198">
        <f t="shared" si="150"/>
        <v>0</v>
      </c>
      <c r="NT232" s="198">
        <v>0</v>
      </c>
      <c r="NU232" s="198">
        <v>0</v>
      </c>
      <c r="NV232" s="198">
        <v>0</v>
      </c>
      <c r="NW232" s="198">
        <v>0</v>
      </c>
      <c r="NX232" s="198">
        <v>0</v>
      </c>
      <c r="NY232" s="198">
        <v>0</v>
      </c>
      <c r="NZ232" s="198">
        <v>0</v>
      </c>
      <c r="OA232" s="198">
        <v>0</v>
      </c>
      <c r="OB232" s="198">
        <v>0</v>
      </c>
      <c r="OC232" s="198">
        <v>0</v>
      </c>
      <c r="OD232" s="198">
        <v>0</v>
      </c>
      <c r="OE232" s="198">
        <v>0</v>
      </c>
      <c r="OF232" s="198">
        <f>SUM(Tabelle2[[#This Row],[Jan 23 B EV]:[Mar 23 B EV]])</f>
        <v>0</v>
      </c>
      <c r="OG232" s="198">
        <f>SUM(Tabelle2[[#This Row],[Apr 23 B EV]:[Jun 23 B EV]])</f>
        <v>0</v>
      </c>
      <c r="OH232" s="198">
        <f>SUM(Tabelle2[[#This Row],[Jul 23 B EV]:[Sep 23 B EV]])</f>
        <v>0</v>
      </c>
      <c r="OI232" s="198">
        <f>SUM(Tabelle2[[#This Row],[Oct 23 B EV]:[Dec 23 B EV]])</f>
        <v>0</v>
      </c>
      <c r="OJ232" s="198">
        <f>SUM(Tabelle2[[#This Row],[Jan 23 B EV]:[Dec 23 B EV]])</f>
        <v>0</v>
      </c>
      <c r="OK232" s="68"/>
      <c r="OL232" s="68"/>
      <c r="OM232" s="43" t="s">
        <v>959</v>
      </c>
      <c r="ON232" s="43" t="s">
        <v>975</v>
      </c>
      <c r="OO232" s="43">
        <v>0</v>
      </c>
      <c r="OP232" s="43">
        <v>0</v>
      </c>
      <c r="OQ232" s="68"/>
      <c r="OR232" s="68"/>
      <c r="OS232" s="68"/>
      <c r="OT232" s="68"/>
      <c r="OU232" s="68"/>
      <c r="OV232" s="68"/>
      <c r="OW232" s="68"/>
      <c r="OX232" s="198">
        <v>0</v>
      </c>
      <c r="OY232" s="198">
        <v>0</v>
      </c>
      <c r="OZ232" s="198">
        <v>0</v>
      </c>
      <c r="PA232" s="198">
        <v>0</v>
      </c>
      <c r="PB232" s="353">
        <v>0</v>
      </c>
      <c r="PC232" s="49" t="s">
        <v>57</v>
      </c>
      <c r="PD232" s="341" t="s">
        <v>162</v>
      </c>
      <c r="PE232" s="3" t="s">
        <v>159</v>
      </c>
      <c r="PF232" s="341" t="s">
        <v>170</v>
      </c>
      <c r="PG232" s="342">
        <v>0</v>
      </c>
      <c r="PH232" s="341">
        <v>0</v>
      </c>
      <c r="PI232" s="30">
        <v>1</v>
      </c>
      <c r="PJ232" s="30" t="s">
        <v>170</v>
      </c>
      <c r="PK232" s="30">
        <v>0</v>
      </c>
      <c r="PL232" s="30"/>
      <c r="PM232" s="334"/>
      <c r="PN232" s="341" t="s">
        <v>980</v>
      </c>
      <c r="PO232" s="334" t="s">
        <v>43</v>
      </c>
      <c r="PP232" s="200">
        <v>1565.1005573122095</v>
      </c>
      <c r="PQ232" s="56">
        <v>1399.8594792216134</v>
      </c>
      <c r="PR232" s="56">
        <v>1505.8500324776508</v>
      </c>
      <c r="PS232" s="56">
        <v>1413.0627359755019</v>
      </c>
      <c r="PT232" s="200">
        <v>1148.5212668120259</v>
      </c>
      <c r="PU232" s="200">
        <v>1207.4862538513455</v>
      </c>
      <c r="PV232" s="200">
        <v>1959.8980263157889</v>
      </c>
      <c r="PW232" s="200">
        <v>1949.0700624881274</v>
      </c>
      <c r="PX232" s="200" t="e">
        <f>IF($PI232=1,SUMIF(#REF!,$PF232,#REF!),SUMIF(#REF!,$PJ232,#REF!))</f>
        <v>#REF!</v>
      </c>
      <c r="PY232" s="200" t="e">
        <f>IF($PI232=1,SUMIF(#REF!,$PF232,#REF!),SUMIF(#REF!,$PJ232,#REF!))</f>
        <v>#REF!</v>
      </c>
      <c r="PZ232" s="200" t="e">
        <f>IF($PI232=1,SUMIF(#REF!,$PF232,#REF!),SUMIF(#REF!,$PJ232,#REF!))</f>
        <v>#REF!</v>
      </c>
      <c r="QA232" s="200" t="e">
        <f>IF($PI232=1,SUMIF(#REF!,$PF232,#REF!),SUMIF(#REF!,$PJ232,#REF!))</f>
        <v>#REF!</v>
      </c>
      <c r="QB232" s="200" t="e">
        <f>IF($PI232=1,SUMIF(#REF!,$PF232,#REF!),SUMIF(#REF!,$PJ232,#REF!))</f>
        <v>#REF!</v>
      </c>
      <c r="QC232" s="200" t="e">
        <f>IF($PI232=1,SUMIF(#REF!,$PF232,#REF!),SUMIF(#REF!,$PJ232,#REF!))</f>
        <v>#REF!</v>
      </c>
      <c r="QD232" s="57">
        <f t="shared" si="143"/>
        <v>0.76992271357188735</v>
      </c>
      <c r="QE232" s="57">
        <f t="shared" si="144"/>
        <v>0.82821751786270792</v>
      </c>
      <c r="QF232" s="57">
        <f t="shared" si="138"/>
        <v>0.77718450478652612</v>
      </c>
      <c r="QG232" s="57">
        <f t="shared" si="145"/>
        <v>0.63168669674661426</v>
      </c>
      <c r="QH232" s="57">
        <f t="shared" si="175"/>
        <v>0.66411743961823999</v>
      </c>
      <c r="QI232" s="57">
        <f t="shared" si="176"/>
        <v>1.077943914473684</v>
      </c>
      <c r="QJ232" s="57">
        <f>IF(Tabelle2[[#This Row],[Index and Premium Usage]]=1,($AW232*(1+$AZ232))*(PW232*(1+$PG232)+$PH232)/1000,($AW232*(1+$AZ232))*(PW232*(1+$PG232)+$PK232)/1000)</f>
        <v>1.0719885343684703</v>
      </c>
      <c r="QK232" s="57" t="e">
        <f>IF($PI232=1,($AW232*(1+$AY232))*(PX232*(1+$PG232)+$PH232)/1000,($AW232*(1+$AZ232))*(PX232*(1+$PG232)+$PK232+Tabelle2[[#This Row],[Premium VW 2023]])/1000)</f>
        <v>#REF!</v>
      </c>
      <c r="QL232" s="57" t="e">
        <f t="shared" si="177"/>
        <v>#REF!</v>
      </c>
      <c r="QM232" s="57" t="e">
        <f t="shared" si="178"/>
        <v>#REF!</v>
      </c>
      <c r="QN232" s="57" t="e">
        <f t="shared" si="179"/>
        <v>#REF!</v>
      </c>
      <c r="QO232" s="57" t="e">
        <f t="shared" si="180"/>
        <v>#REF!</v>
      </c>
      <c r="QP232" s="57" t="e">
        <f t="shared" si="181"/>
        <v>#REF!</v>
      </c>
    </row>
    <row r="233" spans="1:458" ht="15" customHeight="1">
      <c r="A233" s="94" t="s">
        <v>749</v>
      </c>
      <c r="B233" s="94" t="s">
        <v>87</v>
      </c>
      <c r="C233" s="94" t="s">
        <v>1553</v>
      </c>
      <c r="D233" s="2" t="s">
        <v>108</v>
      </c>
      <c r="E233" s="173" t="s">
        <v>304</v>
      </c>
      <c r="F233" s="2" t="s">
        <v>304</v>
      </c>
      <c r="G233" s="2" t="s">
        <v>304</v>
      </c>
      <c r="H233" s="2" t="s">
        <v>216</v>
      </c>
      <c r="I233" s="188" t="s">
        <v>216</v>
      </c>
      <c r="J233" s="2" t="s">
        <v>26</v>
      </c>
      <c r="K233" s="2" t="s">
        <v>243</v>
      </c>
      <c r="L233" s="2" t="s">
        <v>88</v>
      </c>
      <c r="M233" s="2" t="s">
        <v>561</v>
      </c>
      <c r="N233" s="6" t="s">
        <v>1013</v>
      </c>
      <c r="O233" s="6" t="s">
        <v>1013</v>
      </c>
      <c r="P233" s="65" t="s">
        <v>77</v>
      </c>
      <c r="Q233" s="2" t="s">
        <v>90</v>
      </c>
      <c r="R233" s="63"/>
      <c r="S233" s="63"/>
      <c r="T233" s="94" t="s">
        <v>1282</v>
      </c>
      <c r="U233" s="63" t="s">
        <v>14</v>
      </c>
      <c r="V233" s="63"/>
      <c r="W233" s="63"/>
      <c r="X233" s="94"/>
      <c r="Y233" s="94" t="s">
        <v>66</v>
      </c>
      <c r="Z233" s="94" t="s">
        <v>261</v>
      </c>
      <c r="AA233" s="69" t="s">
        <v>562</v>
      </c>
      <c r="AB233" s="64"/>
      <c r="AC233" s="64" t="s">
        <v>1080</v>
      </c>
      <c r="AD233" s="63"/>
      <c r="AE233" s="63"/>
      <c r="AF233" s="63" t="s">
        <v>119</v>
      </c>
      <c r="AG233" s="2"/>
      <c r="AH233" s="2"/>
      <c r="AI233" s="2" t="s">
        <v>109</v>
      </c>
      <c r="AJ233" s="63" t="s">
        <v>120</v>
      </c>
      <c r="AK233" s="66"/>
      <c r="AL233" s="67"/>
      <c r="AM233" s="67"/>
      <c r="AN233" s="67"/>
      <c r="AO233" s="67"/>
      <c r="AP233" s="67">
        <v>1</v>
      </c>
      <c r="AQ233" s="42"/>
      <c r="AR233" s="37">
        <v>13.3714</v>
      </c>
      <c r="AS233" s="67">
        <v>13.3714</v>
      </c>
      <c r="AT233" s="67">
        <v>13.3714</v>
      </c>
      <c r="AU233" s="33">
        <v>13.3714</v>
      </c>
      <c r="AV233" s="33">
        <v>13.3714</v>
      </c>
      <c r="AW233" s="33">
        <v>13.3714</v>
      </c>
      <c r="AX233" s="193"/>
      <c r="AY233" s="61">
        <v>0.12</v>
      </c>
      <c r="AZ233" s="61">
        <v>0.12</v>
      </c>
      <c r="BA233" s="97">
        <v>0</v>
      </c>
      <c r="BB233" s="97">
        <v>0</v>
      </c>
      <c r="BC233" s="97">
        <v>0</v>
      </c>
      <c r="BD233" s="97">
        <v>0</v>
      </c>
      <c r="BE233" s="133">
        <v>0</v>
      </c>
      <c r="BF233" s="133">
        <v>0</v>
      </c>
      <c r="BG233" s="133">
        <v>0</v>
      </c>
      <c r="BH233" s="133">
        <v>0</v>
      </c>
      <c r="BI233" s="133">
        <v>0</v>
      </c>
      <c r="BJ233" s="133">
        <v>0</v>
      </c>
      <c r="BK233" s="133">
        <v>0</v>
      </c>
      <c r="BL233" s="133">
        <v>0</v>
      </c>
      <c r="BM233" s="96">
        <v>0</v>
      </c>
      <c r="BN233" s="96">
        <v>0</v>
      </c>
      <c r="BO233" s="96">
        <v>0</v>
      </c>
      <c r="BP233" s="96">
        <v>0</v>
      </c>
      <c r="BQ233" s="96">
        <v>0</v>
      </c>
      <c r="BR233" s="96">
        <v>0</v>
      </c>
      <c r="BS233" s="96">
        <v>0</v>
      </c>
      <c r="BT233" s="96">
        <v>0</v>
      </c>
      <c r="BU233" s="96">
        <v>0</v>
      </c>
      <c r="BV233" s="96">
        <v>0</v>
      </c>
      <c r="BW233" s="96">
        <v>0</v>
      </c>
      <c r="BX233" s="96">
        <v>0</v>
      </c>
      <c r="BY233" s="96">
        <v>0</v>
      </c>
      <c r="BZ233" s="96">
        <v>0</v>
      </c>
      <c r="CA233" s="96">
        <v>0</v>
      </c>
      <c r="CB233" s="96">
        <v>0</v>
      </c>
      <c r="CC233" s="96">
        <v>0</v>
      </c>
      <c r="CD233" s="96">
        <v>0</v>
      </c>
      <c r="CE233" s="96">
        <v>0</v>
      </c>
      <c r="CF233" s="96">
        <v>0</v>
      </c>
      <c r="CG233" s="96">
        <v>0</v>
      </c>
      <c r="CH233" s="96">
        <v>0</v>
      </c>
      <c r="CI233" s="96">
        <v>0</v>
      </c>
      <c r="CJ233" s="96">
        <v>0</v>
      </c>
      <c r="CK233" s="95">
        <f>SUM(Tabelle2[[#This Row],[Jan 22 CF]:[Mar 22 CF]])</f>
        <v>0</v>
      </c>
      <c r="CL233" s="95">
        <f>SUM(Tabelle2[[#This Row],[Apr 22 CF]:[Jun 22 CF]])</f>
        <v>0</v>
      </c>
      <c r="CM233" s="95">
        <f>SUM(Tabelle2[[#This Row],[Jul 22 CF]:[Sep 22 CF]])</f>
        <v>0</v>
      </c>
      <c r="CN233" s="95">
        <f>SUM(Tabelle2[[#This Row],[Oct 22 CF]:[Dec 22 CF]])</f>
        <v>0</v>
      </c>
      <c r="CO233" s="95">
        <f>SUM(Tabelle2[[#This Row],[Jan 23 CF]:[Mar 23 CF]])</f>
        <v>0</v>
      </c>
      <c r="CP233" s="95">
        <f>SUM(Tabelle2[[#This Row],[Apr 23 CF]:[Jun 23 CF]])</f>
        <v>0</v>
      </c>
      <c r="CQ233" s="95">
        <f>SUM(Tabelle2[[#This Row],[Jul 23 CF]:[Sep 23 CF]])</f>
        <v>0</v>
      </c>
      <c r="CR233" s="95">
        <f>SUM(Tabelle2[[#This Row],[Oct 23 CF]:[Dec 23 CF]])</f>
        <v>0</v>
      </c>
      <c r="CS233" s="95">
        <f>SUM(Tabelle2[[#This Row],[Jan 24 CF]:[Mar 24 CF]])</f>
        <v>0</v>
      </c>
      <c r="CT233" s="95">
        <f>SUM(Tabelle2[[#This Row],[Apr 24 CF]:[Jun 24 CF]])</f>
        <v>0</v>
      </c>
      <c r="CU233" s="95">
        <f>SUM(Tabelle2[[#This Row],[Jul 24 CF]:[Sep 24 CF]])</f>
        <v>0</v>
      </c>
      <c r="CV233" s="95">
        <f>SUM(Tabelle2[[#This Row],[Oct 24 CF]:[Dec 24 CF]])</f>
        <v>0</v>
      </c>
      <c r="CW233" s="98">
        <v>3299</v>
      </c>
      <c r="CX233" s="275">
        <v>0</v>
      </c>
      <c r="CY233" s="98">
        <v>0</v>
      </c>
      <c r="CZ233" s="52">
        <v>0</v>
      </c>
      <c r="DA233" s="52">
        <f>SUM(Tabelle2[[#This Row],[Jan 22 CF]:[Dec 22 CF]])</f>
        <v>0</v>
      </c>
      <c r="DB233" s="98">
        <f>SUM(Tabelle2[[#This Row],[Jan 23 CF]:[Dec 23 CF]])</f>
        <v>0</v>
      </c>
      <c r="DC233" s="98">
        <f>SUM(Tabelle2[[#This Row],[Jan 24 CF]:[Dec 24 CF]])</f>
        <v>0</v>
      </c>
      <c r="DD233" s="98">
        <v>0</v>
      </c>
      <c r="DE233" s="98">
        <v>0</v>
      </c>
      <c r="DF233" s="98">
        <v>0</v>
      </c>
      <c r="DG233" s="98">
        <v>0</v>
      </c>
      <c r="DH233" s="98">
        <v>0</v>
      </c>
      <c r="DI233" s="98">
        <v>0</v>
      </c>
      <c r="DJ233" s="98">
        <v>0</v>
      </c>
      <c r="DK233" s="98">
        <v>0</v>
      </c>
      <c r="DL233" s="98">
        <v>0</v>
      </c>
      <c r="DM233" s="98">
        <v>0</v>
      </c>
      <c r="DN233" s="98"/>
      <c r="DO233" s="98"/>
      <c r="DP233" s="226">
        <v>0.95</v>
      </c>
      <c r="DQ233" s="226">
        <v>0.92500000000000004</v>
      </c>
      <c r="DR233" s="226">
        <v>0.8</v>
      </c>
      <c r="DS233" s="226">
        <v>0.85</v>
      </c>
      <c r="DT233" s="226">
        <v>0.9</v>
      </c>
      <c r="DU233" s="226">
        <v>0.9</v>
      </c>
      <c r="DV233" s="226">
        <v>0.9</v>
      </c>
      <c r="DW233" s="226">
        <v>0.9</v>
      </c>
      <c r="DX233" s="226">
        <v>0.9</v>
      </c>
      <c r="DY233" s="226">
        <v>0.9</v>
      </c>
      <c r="DZ233" s="226">
        <v>0.9</v>
      </c>
      <c r="EA233" s="226">
        <v>0.88</v>
      </c>
      <c r="EB233" s="226">
        <v>0.9</v>
      </c>
      <c r="EC233" s="226">
        <v>0.93</v>
      </c>
      <c r="ED233" s="226">
        <v>0.93</v>
      </c>
      <c r="EE233" s="226">
        <v>0.9</v>
      </c>
      <c r="EF233" s="316">
        <v>0.9</v>
      </c>
      <c r="EG233" s="316">
        <v>0.9</v>
      </c>
      <c r="EH233" s="316">
        <v>0.9</v>
      </c>
      <c r="EI233" s="226">
        <v>0.95</v>
      </c>
      <c r="EJ233" s="226">
        <v>0.95</v>
      </c>
      <c r="EK233" s="226">
        <v>0.95</v>
      </c>
      <c r="EL233" s="226">
        <v>0.97499999999999998</v>
      </c>
      <c r="EM233" s="226">
        <v>0.95</v>
      </c>
      <c r="EN233" s="226">
        <v>0.9</v>
      </c>
      <c r="EO233" s="226">
        <v>0.9</v>
      </c>
      <c r="EP233" s="226">
        <v>0.9</v>
      </c>
      <c r="EQ233" s="226">
        <v>0.9</v>
      </c>
      <c r="ER233" s="226">
        <v>0.9</v>
      </c>
      <c r="ES233" s="226">
        <v>0.9</v>
      </c>
      <c r="ET233" s="226">
        <v>0.9</v>
      </c>
      <c r="EU233" s="226">
        <v>0.9</v>
      </c>
      <c r="EV233" s="226">
        <v>0.9</v>
      </c>
      <c r="EW233" s="226">
        <v>0.9</v>
      </c>
      <c r="EX233" s="226">
        <v>0.9</v>
      </c>
      <c r="EY233" s="226">
        <v>0.9</v>
      </c>
      <c r="EZ233" s="316">
        <v>0.9</v>
      </c>
      <c r="FA233" s="226">
        <v>0.9</v>
      </c>
      <c r="FB233" s="226">
        <v>0.85</v>
      </c>
      <c r="FC233" s="226">
        <v>0.85</v>
      </c>
      <c r="FD233" s="226">
        <v>0.85</v>
      </c>
      <c r="FE233" s="226">
        <v>0.85</v>
      </c>
      <c r="FF233" s="226">
        <v>0.85</v>
      </c>
      <c r="FG233" s="226">
        <v>0.85</v>
      </c>
      <c r="FH233" s="226">
        <v>0.85</v>
      </c>
      <c r="FI233" s="226">
        <v>0.85</v>
      </c>
      <c r="FJ233" s="226">
        <v>0.85</v>
      </c>
      <c r="FK233" s="226">
        <v>0.85</v>
      </c>
      <c r="FL233" s="226">
        <v>0.85</v>
      </c>
      <c r="FM233" s="195">
        <f t="shared" si="158"/>
        <v>0</v>
      </c>
      <c r="FN233" s="195">
        <f t="shared" si="159"/>
        <v>0</v>
      </c>
      <c r="FO233" s="195">
        <f t="shared" si="160"/>
        <v>0</v>
      </c>
      <c r="FP233" s="195">
        <f t="shared" si="161"/>
        <v>0</v>
      </c>
      <c r="FQ233" s="195">
        <f t="shared" si="162"/>
        <v>0</v>
      </c>
      <c r="FR233" s="195">
        <f t="shared" si="163"/>
        <v>0</v>
      </c>
      <c r="FS233" s="195">
        <f t="shared" si="164"/>
        <v>0</v>
      </c>
      <c r="FT233" s="95">
        <f t="shared" si="165"/>
        <v>0</v>
      </c>
      <c r="FU233" s="95">
        <f t="shared" si="166"/>
        <v>0</v>
      </c>
      <c r="FV233" s="95">
        <f t="shared" si="167"/>
        <v>0</v>
      </c>
      <c r="FW233" s="95">
        <f t="shared" si="168"/>
        <v>0</v>
      </c>
      <c r="FX233" s="95">
        <f t="shared" si="169"/>
        <v>0</v>
      </c>
      <c r="FY233" s="95">
        <f t="shared" si="170"/>
        <v>0</v>
      </c>
      <c r="FZ233" s="95">
        <f t="shared" si="171"/>
        <v>0</v>
      </c>
      <c r="GA233" s="95">
        <f t="shared" si="151"/>
        <v>0</v>
      </c>
      <c r="GB233" s="95">
        <f t="shared" si="152"/>
        <v>0</v>
      </c>
      <c r="GC233" s="95">
        <f t="shared" si="153"/>
        <v>0</v>
      </c>
      <c r="GD233" s="95">
        <f t="shared" si="154"/>
        <v>0</v>
      </c>
      <c r="GE233" s="95">
        <f t="shared" si="155"/>
        <v>0</v>
      </c>
      <c r="GF233" s="95">
        <f t="shared" si="156"/>
        <v>0</v>
      </c>
      <c r="GG233" s="95">
        <f t="shared" si="157"/>
        <v>0</v>
      </c>
      <c r="GH233" s="95">
        <f t="shared" si="172"/>
        <v>0</v>
      </c>
      <c r="GI233" s="95">
        <f>BW233*Tabelle2[[#This Row],[Nov 2023 AF]]</f>
        <v>0</v>
      </c>
      <c r="GJ233" s="95">
        <f>BX233*Tabelle2[[#This Row],[Dec 2023 AF]]</f>
        <v>0</v>
      </c>
      <c r="GK233" s="95">
        <f>BY233*Tabelle2[[#This Row],[Jan 2024 AF]]</f>
        <v>0</v>
      </c>
      <c r="GL233" s="95">
        <f>BZ233*Tabelle2[[#This Row],[Feb 2024 AF]]</f>
        <v>0</v>
      </c>
      <c r="GM233" s="95">
        <f>CA233*Tabelle2[[#This Row],[Mar 2024 AF]]</f>
        <v>0</v>
      </c>
      <c r="GN233" s="95">
        <f>CB233*Tabelle2[[#This Row],[Apr 2024 AF]]</f>
        <v>0</v>
      </c>
      <c r="GO233" s="95">
        <f>CC233*Tabelle2[[#This Row],[May 2024 AF]]</f>
        <v>0</v>
      </c>
      <c r="GP233" s="95">
        <f>CD233*Tabelle2[[#This Row],[Jun 2024 AF]]</f>
        <v>0</v>
      </c>
      <c r="GQ233" s="95">
        <f>CE233*Tabelle2[[#This Row],[Jul 2024 AF]]</f>
        <v>0</v>
      </c>
      <c r="GR233" s="95">
        <f>CF233*Tabelle2[[#This Row],[Aug 2024 AF]]</f>
        <v>0</v>
      </c>
      <c r="GS233" s="95">
        <f>CG233*Tabelle2[[#This Row],[Sep 2024 AF]]</f>
        <v>0</v>
      </c>
      <c r="GT233" s="95">
        <f>CH233*Tabelle2[[#This Row],[Oct 2024 AF]]</f>
        <v>0</v>
      </c>
      <c r="GU233" s="95">
        <f>CI233*Tabelle2[[#This Row],[Nov 2024 AF]]</f>
        <v>0</v>
      </c>
      <c r="GV233" s="95">
        <f>CJ233*Tabelle2[[#This Row],[Dec 2024 AF]]</f>
        <v>0</v>
      </c>
      <c r="GW233" s="95">
        <f>SUM(Tabelle2[[#This Row],[Jan 22 NF]:[Mar 22 NF]])</f>
        <v>0</v>
      </c>
      <c r="GX233" s="95">
        <f>SUM(Tabelle2[[#This Row],[Apr 22 NF]:[Jun 22 NF]])</f>
        <v>0</v>
      </c>
      <c r="GY233" s="95">
        <f>SUM(Tabelle2[[#This Row],[Jul 22 NF]:[Sep 22 NF]])</f>
        <v>0</v>
      </c>
      <c r="GZ233" s="95">
        <f>SUM(Tabelle2[[#This Row],[Oct 22 NF]:[Dec 22 NF]])</f>
        <v>0</v>
      </c>
      <c r="HA233" s="98">
        <f>SUM(Tabelle2[[#This Row],[Jan 23 NF]:[Mar 23 NF]])</f>
        <v>0</v>
      </c>
      <c r="HB233" s="98">
        <f>SUM(Tabelle2[[#This Row],[Apr 23 NF]:[Jun 23 NF]])</f>
        <v>0</v>
      </c>
      <c r="HC233" s="98">
        <f>SUM(Tabelle2[[#This Row],[Jul 23 NF]:[Sep 23 NF]])</f>
        <v>0</v>
      </c>
      <c r="HD233" s="98">
        <f>SUM(Tabelle2[[#This Row],[Oct 23 NF]:[Dec 23 NF]])</f>
        <v>0</v>
      </c>
      <c r="HE233" s="95">
        <f>SUM(Tabelle2[[#This Row],[Jan 24 NF]:[Mar 24 NF]])</f>
        <v>0</v>
      </c>
      <c r="HF233" s="98">
        <f>SUM(Tabelle2[[#This Row],[Apr 24 NF]:[Jun 24 NF]])</f>
        <v>0</v>
      </c>
      <c r="HG233" s="98">
        <f>SUM(Tabelle2[[#This Row],[Jul 24 NF]:[Sep 24 NF]])</f>
        <v>0</v>
      </c>
      <c r="HH233" s="98">
        <f>SUM(Tabelle2[[#This Row],[Oct 24 NF]:[Dec 24 NF]])</f>
        <v>0</v>
      </c>
      <c r="HI233" s="95">
        <v>0</v>
      </c>
      <c r="HJ233" s="95">
        <v>0</v>
      </c>
      <c r="HK233" s="95">
        <v>0</v>
      </c>
      <c r="HL233" s="95">
        <v>0</v>
      </c>
      <c r="HM233" s="95">
        <v>0</v>
      </c>
      <c r="HN233" s="95">
        <v>0</v>
      </c>
      <c r="HO233" s="95">
        <v>0</v>
      </c>
      <c r="HP233" s="95">
        <v>0</v>
      </c>
      <c r="HQ233" s="95">
        <v>0</v>
      </c>
      <c r="HR233" s="95">
        <v>0</v>
      </c>
      <c r="HS233" s="95">
        <v>0</v>
      </c>
      <c r="HT233" s="95">
        <v>945</v>
      </c>
      <c r="HU233" s="95">
        <v>10781</v>
      </c>
      <c r="HV233" s="98">
        <v>3299</v>
      </c>
      <c r="HW233" s="98">
        <v>0</v>
      </c>
      <c r="HX233" s="98">
        <v>0</v>
      </c>
      <c r="HY233" s="98">
        <v>0</v>
      </c>
      <c r="HZ233" s="98">
        <f>SUM(Tabelle2[[#This Row],[Jan 22 NF]:[Dec 22 NF]])</f>
        <v>0</v>
      </c>
      <c r="IA233" s="98">
        <f>SUM(Tabelle2[[#This Row],[Jan 23 NF]:[Dec 23 NF]])</f>
        <v>0</v>
      </c>
      <c r="IB233" s="98">
        <f>SUM(Tabelle2[[#This Row],[Jan 24 NF]:[Dec 24 NF]])</f>
        <v>0</v>
      </c>
      <c r="IC233" s="98">
        <f>IFERROR(Tabelle2[[#This Row],[2025 CF]]*Tabelle2[[#This Row],[2025 AF]],0)</f>
        <v>0</v>
      </c>
      <c r="ID233" s="98">
        <f>IFERROR(Tabelle2[[#This Row],[2026 CF]]*Tabelle2[[#This Row],[2026 AF]],0)</f>
        <v>0</v>
      </c>
      <c r="IE233" s="98">
        <f>IFERROR(Tabelle2[[#This Row],[2027 CF]]*Tabelle2[[#This Row],[2027 AF]],0)</f>
        <v>0</v>
      </c>
      <c r="IF233" s="98">
        <f>IFERROR(Tabelle2[[#This Row],[2028 CF]]*Tabelle2[[#This Row],[2028 AF]],0)</f>
        <v>0</v>
      </c>
      <c r="IG233" s="98">
        <f>IFERROR(Tabelle2[[#This Row],[2029 CF]]*Tabelle2[[#This Row],[2029 AF]],0)</f>
        <v>0</v>
      </c>
      <c r="IH233" s="98">
        <f>IFERROR(Tabelle2[[#This Row],[2030 CF]]*Tabelle2[[#This Row],[2030 AF]],0)</f>
        <v>0</v>
      </c>
      <c r="II233" s="98">
        <f>IFERROR(Tabelle2[[#This Row],[2031 CF]]*Tabelle2[[#This Row],[2031 AF]],0)</f>
        <v>0</v>
      </c>
      <c r="IJ233" s="98">
        <f>IFERROR(Tabelle2[[#This Row],[2032 CF]]*Tabelle2[[#This Row],[2032 AF]],0)</f>
        <v>0</v>
      </c>
      <c r="IK233" s="98">
        <f>IFERROR(Tabelle2[[#This Row],[2033 CF]]*Tabelle2[[#This Row],[2033 AF]],0)</f>
        <v>0</v>
      </c>
      <c r="IL233" s="98">
        <f>IFERROR(Tabelle2[[#This Row],[2034 CF]]*Tabelle2[[#This Row],[2034 AF]],0)</f>
        <v>0</v>
      </c>
      <c r="IM233" s="98">
        <f>IFERROR(Tabelle2[[#This Row],[2035 CF]]*Tabelle2[[#This Row],[2035 AF]],0)</f>
        <v>0</v>
      </c>
      <c r="IN233" s="51">
        <v>0</v>
      </c>
      <c r="IO233" s="51">
        <v>0</v>
      </c>
      <c r="IP233" s="51">
        <v>0</v>
      </c>
      <c r="IQ233" s="51">
        <v>0</v>
      </c>
      <c r="IR233" s="51">
        <v>0</v>
      </c>
      <c r="IS233" s="51">
        <v>0</v>
      </c>
      <c r="IT233" s="51">
        <v>0</v>
      </c>
      <c r="IU233" s="51">
        <v>0</v>
      </c>
      <c r="IV233" s="51">
        <v>0</v>
      </c>
      <c r="IW233" s="51">
        <v>0</v>
      </c>
      <c r="IX233" s="51">
        <v>0</v>
      </c>
      <c r="IY233" s="51">
        <v>0</v>
      </c>
      <c r="IZ233" s="199">
        <v>0</v>
      </c>
      <c r="JA233" s="199">
        <v>0</v>
      </c>
      <c r="JB233" s="199">
        <v>0</v>
      </c>
      <c r="JC233" s="199">
        <v>0</v>
      </c>
      <c r="JD233" s="199">
        <v>0</v>
      </c>
      <c r="JE233" s="196">
        <v>0</v>
      </c>
      <c r="JF233" s="196">
        <v>0</v>
      </c>
      <c r="JG233" s="196">
        <v>0</v>
      </c>
      <c r="JH233" s="196">
        <v>0</v>
      </c>
      <c r="JI233" s="196">
        <v>0</v>
      </c>
      <c r="JJ233" s="196">
        <v>0</v>
      </c>
      <c r="JK233" s="196">
        <v>0</v>
      </c>
      <c r="JL233" s="196">
        <v>0</v>
      </c>
      <c r="JM233" s="196">
        <v>0</v>
      </c>
      <c r="JN233" s="196">
        <v>0</v>
      </c>
      <c r="JO233" s="196">
        <v>0</v>
      </c>
      <c r="JP233" s="196">
        <v>0</v>
      </c>
      <c r="JQ233" s="196">
        <f>SUM(Tabelle2[[#This Row],[Jan-23B]:[Mar-23B]])</f>
        <v>0</v>
      </c>
      <c r="JR233" s="196">
        <f>SUM(Tabelle2[[#This Row],[Apr-23B]:[Jun-23B]])</f>
        <v>0</v>
      </c>
      <c r="JS233" s="196">
        <f>SUM(Tabelle2[[#This Row],[Jul-23B]:[Sep-23B]])</f>
        <v>0</v>
      </c>
      <c r="JT233" s="196">
        <f>SUM(Tabelle2[[#This Row],[Oct-23B]:[Dec-23B]])</f>
        <v>0</v>
      </c>
      <c r="JU233" s="196">
        <f>SUM(Tabelle2[[#This Row],[1Q23 B1]:[4Q23 B]])</f>
        <v>0</v>
      </c>
      <c r="JV233" s="196">
        <v>0</v>
      </c>
      <c r="JW233" s="196">
        <v>0</v>
      </c>
      <c r="JX233" s="196">
        <v>0</v>
      </c>
      <c r="JY233" s="196">
        <v>0</v>
      </c>
      <c r="JZ233" s="196">
        <v>0</v>
      </c>
      <c r="KA233" s="196">
        <v>0</v>
      </c>
      <c r="KB233" s="196">
        <v>0</v>
      </c>
      <c r="KC233" s="196">
        <v>0</v>
      </c>
      <c r="KD233" s="196">
        <v>0</v>
      </c>
      <c r="KE233" s="196">
        <v>0</v>
      </c>
      <c r="KF233" s="196" t="str">
        <f>IF(SUM(Tabelle2[[#This Row],[2018 NF]:[2028 NF]],Tabelle2[[#This Row],[2023 B]])&gt;0,"yes","no")</f>
        <v>yes</v>
      </c>
      <c r="KG233" s="196" t="str">
        <f>IFERROR(INDEX(Tabelle2[[#Headers],[2005 NF]:[2034 NF]],MATCH(TRUE,INDEX(Tabelle2[[#This Row],[2005 NF]:[2034 NF]]&gt;1000,),0)),0)</f>
        <v>2017 NF</v>
      </c>
      <c r="KH233" s="196" t="str">
        <f>IFERROR(LOOKUP(2,1/(Tabelle2[[#This Row],[2005 NF]:[2035 NF]]&gt;1000),Tabelle2[[#Headers],[2005 NF]:[2035 NF]]),0)</f>
        <v>2018 NF</v>
      </c>
      <c r="KI233" s="196">
        <f>SUM(Tabelle2[[#This Row],[Jan 23 NF]:[Mar 23 NF]])</f>
        <v>0</v>
      </c>
      <c r="KJ233" s="196">
        <f>SUM(Tabelle2[[#This Row],[Jan-23B]:[Mar-23B]])</f>
        <v>0</v>
      </c>
      <c r="KK233" s="52">
        <v>0</v>
      </c>
      <c r="KL233" s="52">
        <v>0</v>
      </c>
      <c r="KM233" s="52">
        <v>0</v>
      </c>
      <c r="KN233" s="52">
        <v>0</v>
      </c>
      <c r="KO233" s="52">
        <v>0</v>
      </c>
      <c r="KP233" s="52">
        <v>0</v>
      </c>
      <c r="KQ233" s="52">
        <v>0</v>
      </c>
      <c r="KR233" s="52">
        <v>0</v>
      </c>
      <c r="KS233" s="52">
        <v>0</v>
      </c>
      <c r="KT233" s="52">
        <v>0</v>
      </c>
      <c r="KU233" s="52">
        <v>0</v>
      </c>
      <c r="KV233" s="52">
        <v>0</v>
      </c>
      <c r="KW233" s="52">
        <v>0</v>
      </c>
      <c r="KX233" s="52">
        <v>0</v>
      </c>
      <c r="KY233" s="52">
        <v>0</v>
      </c>
      <c r="KZ233" s="52">
        <v>0</v>
      </c>
      <c r="LA233" s="52" t="e">
        <f>$AV233*2.204623/#REF!*$AP233*Tabelle2[[#This Row],[May 23 NF]]</f>
        <v>#REF!</v>
      </c>
      <c r="LB233" s="52" t="e">
        <f>$AV233*2.204623/#REF!*$AP233*Tabelle2[[#This Row],[Jun 23 NF]]</f>
        <v>#REF!</v>
      </c>
      <c r="LC233" s="52" t="e">
        <f>$AV233*2.204623/#REF!*$AP233*Tabelle2[[#This Row],[Jul 23 NF]]</f>
        <v>#REF!</v>
      </c>
      <c r="LD233" s="52" t="e">
        <f>$AV233*2.204623/#REF!*$AP233*Tabelle2[[#This Row],[Aug 23 NF]]</f>
        <v>#REF!</v>
      </c>
      <c r="LE233" s="52" t="e">
        <f>$AV233*2.204623/#REF!*$AP233*Tabelle2[[#This Row],[Sep 23 NF]]</f>
        <v>#REF!</v>
      </c>
      <c r="LF233" s="52" t="e">
        <f>$AV233*2.204623/#REF!*$AP233*Tabelle2[[#This Row],[Oct 23 NF]]</f>
        <v>#REF!</v>
      </c>
      <c r="LG233" s="52" t="e">
        <f>$AV233*2.204623/#REF!*$AP233*Tabelle2[[#This Row],[Nov 23 NF]]</f>
        <v>#REF!</v>
      </c>
      <c r="LH233" s="52" t="e">
        <f>$AV233*2.204623/#REF!*$AP233*Tabelle2[[#This Row],[Dec 23 NF]]</f>
        <v>#REF!</v>
      </c>
      <c r="LI233" s="52" t="e">
        <f>$AV233*2.204623/#REF!*$AP233*Tabelle2[[#This Row],[Jan 24 NF]]</f>
        <v>#REF!</v>
      </c>
      <c r="LJ233" s="52" t="e">
        <f>$AV233*2.204623/#REF!*$AP233*Tabelle2[[#This Row],[Feb 24 NF]]</f>
        <v>#REF!</v>
      </c>
      <c r="LK233" s="52" t="e">
        <f>$AV233*2.204623/#REF!*$AP233*Tabelle2[[#This Row],[Mar 24 NF]]</f>
        <v>#REF!</v>
      </c>
      <c r="LL233" s="52" t="e">
        <f>$AV233*2.204623/#REF!*$AP233*Tabelle2[[#This Row],[Apr 24 NF]]</f>
        <v>#REF!</v>
      </c>
      <c r="LM233" s="52" t="e">
        <f>$AV233*2.204623/#REF!*$AP233*Tabelle2[[#This Row],[May 24 NF]]</f>
        <v>#REF!</v>
      </c>
      <c r="LN233" s="52" t="e">
        <f>$AV233*2.204623/#REF!*$AP233*Tabelle2[[#This Row],[Jun 24 NF]]</f>
        <v>#REF!</v>
      </c>
      <c r="LO233" s="52" t="e">
        <f>$AV233*2.204623/#REF!*$AP233*Tabelle2[[#This Row],[Jul 24 NF]]</f>
        <v>#REF!</v>
      </c>
      <c r="LP233" s="52" t="e">
        <f>$AV233*2.204623/#REF!*$AP233*Tabelle2[[#This Row],[Aug 24 NF]]</f>
        <v>#REF!</v>
      </c>
      <c r="LQ233" s="52" t="e">
        <f>$AV233*2.204623/#REF!*$AP233*Tabelle2[[#This Row],[Sep 24 NF]]</f>
        <v>#REF!</v>
      </c>
      <c r="LR233" s="52" t="e">
        <f>$AV233*2.204623/#REF!*$AP233*Tabelle2[[#This Row],[Oct 24 NF]]</f>
        <v>#REF!</v>
      </c>
      <c r="LS233" s="52" t="e">
        <f>$AV233*2.204623/#REF!*$AP233*Tabelle2[[#This Row],[Nov 24 NF]]</f>
        <v>#REF!</v>
      </c>
      <c r="LT233" s="52" t="e">
        <f>$AV233*2.204623/#REF!*$AP233*Tabelle2[[#This Row],[Dec 24 NF]]</f>
        <v>#REF!</v>
      </c>
      <c r="LU233" s="198">
        <f>SUM(Tabelle2[[#This Row],[Jan 22 EV]:[Mar 22 EV]])</f>
        <v>0</v>
      </c>
      <c r="LV233" s="198">
        <f>SUM(Tabelle2[[#This Row],[Apr 22 EV]:[Jun 22 EV]])</f>
        <v>0</v>
      </c>
      <c r="LW233" s="198">
        <f>SUM(Tabelle2[[#This Row],[Jul 22 EV]:[Sep 22 EV]])</f>
        <v>0</v>
      </c>
      <c r="LX233" s="198">
        <f>SUM(Tabelle2[[#This Row],[Oct 22 EV]:[Dec 22 EV]])</f>
        <v>0</v>
      </c>
      <c r="LY233" s="198">
        <f>SUM(Tabelle2[[#This Row],[Jan 23 EV]:[Mar 23 EV]])</f>
        <v>0</v>
      </c>
      <c r="LZ233" s="198" t="e">
        <f>SUM(Tabelle2[[#This Row],[Apr 23 EV]:[Jun 23 EV]])</f>
        <v>#REF!</v>
      </c>
      <c r="MA233" s="198" t="e">
        <f>SUM(Tabelle2[[#This Row],[Jul 23 EV]:[Sep 23 EV]])</f>
        <v>#REF!</v>
      </c>
      <c r="MB233" s="198" t="e">
        <f>SUM(Tabelle2[[#This Row],[Oct 23 EV]:[Dec 23 EV]])</f>
        <v>#REF!</v>
      </c>
      <c r="MC233" s="198" t="e">
        <f>SUM(Tabelle2[[#This Row],[Jan 24 EV]:[Mar 24 EV]])</f>
        <v>#REF!</v>
      </c>
      <c r="MD233" s="198" t="e">
        <f>SUM(Tabelle2[[#This Row],[Apr 24 EV]:[Jun 24 EV]])</f>
        <v>#REF!</v>
      </c>
      <c r="ME233" s="198" t="e">
        <f>SUM(Tabelle2[[#This Row],[Jul 24 EV]:[Sep 24 EV]])</f>
        <v>#REF!</v>
      </c>
      <c r="MF233" s="198" t="e">
        <f>SUM(Tabelle2[[#This Row],[Oct 24 EV]:[Dec 24 EV]])</f>
        <v>#REF!</v>
      </c>
      <c r="MG233" s="68">
        <v>0</v>
      </c>
      <c r="MH233" s="68">
        <v>0</v>
      </c>
      <c r="MI233" s="68">
        <v>0</v>
      </c>
      <c r="MJ233" s="68">
        <v>0</v>
      </c>
      <c r="MK233" s="68">
        <v>0</v>
      </c>
      <c r="ML233" s="68">
        <v>0</v>
      </c>
      <c r="MM233" s="68">
        <v>0</v>
      </c>
      <c r="MN233" s="68">
        <v>0</v>
      </c>
      <c r="MO233" s="68">
        <v>0</v>
      </c>
      <c r="MP233" s="98">
        <v>928.58522343930008</v>
      </c>
      <c r="MQ233" s="98" t="e">
        <f>$AS233*2.204623/#REF!*$AP233*HU233</f>
        <v>#REF!</v>
      </c>
      <c r="MR233" s="98" t="e">
        <f>$AT233*2.204623/#REF!*$AP233*HV233</f>
        <v>#REF!</v>
      </c>
      <c r="MS233" s="98">
        <v>0</v>
      </c>
      <c r="MT233" s="98">
        <v>0</v>
      </c>
      <c r="MU233" s="98">
        <v>0</v>
      </c>
      <c r="MV233" s="98">
        <f>SUM(Tabelle2[[#This Row],[Jan 22 EV]:[Dec 22 EV]])</f>
        <v>0</v>
      </c>
      <c r="MW233" s="98" t="e">
        <f>SUM(Tabelle2[[#This Row],[Jan 23 EV]:[Dec 23 EV]])</f>
        <v>#REF!</v>
      </c>
      <c r="MX233" s="98" t="e">
        <f>SUM(Tabelle2[[#This Row],[Jan 24 EV]:[Dec 24 EV]])</f>
        <v>#REF!</v>
      </c>
      <c r="MY233" s="98">
        <f t="shared" si="139"/>
        <v>0</v>
      </c>
      <c r="MZ233" s="98">
        <f t="shared" si="140"/>
        <v>0</v>
      </c>
      <c r="NA233" s="98">
        <f t="shared" si="141"/>
        <v>0</v>
      </c>
      <c r="NB233" s="98">
        <f t="shared" si="142"/>
        <v>0</v>
      </c>
      <c r="NC233" s="52">
        <v>0</v>
      </c>
      <c r="ND233" s="52">
        <v>0</v>
      </c>
      <c r="NE233" s="52">
        <v>0</v>
      </c>
      <c r="NF233" s="52">
        <v>0</v>
      </c>
      <c r="NG233" s="52">
        <v>0</v>
      </c>
      <c r="NH233" s="52">
        <v>0</v>
      </c>
      <c r="NI233" s="52">
        <v>0</v>
      </c>
      <c r="NJ233" s="52">
        <v>0</v>
      </c>
      <c r="NK233" s="52">
        <v>0</v>
      </c>
      <c r="NL233" s="52">
        <v>0</v>
      </c>
      <c r="NM233" s="52">
        <v>0</v>
      </c>
      <c r="NN233" s="52">
        <v>0</v>
      </c>
      <c r="NO233" s="198">
        <f t="shared" si="146"/>
        <v>0</v>
      </c>
      <c r="NP233" s="198">
        <f t="shared" si="147"/>
        <v>0</v>
      </c>
      <c r="NQ233" s="198">
        <f t="shared" si="148"/>
        <v>0</v>
      </c>
      <c r="NR233" s="198">
        <f t="shared" si="149"/>
        <v>0</v>
      </c>
      <c r="NS233" s="198">
        <f t="shared" si="150"/>
        <v>0</v>
      </c>
      <c r="NT233" s="198">
        <v>0</v>
      </c>
      <c r="NU233" s="198">
        <v>0</v>
      </c>
      <c r="NV233" s="198">
        <v>0</v>
      </c>
      <c r="NW233" s="198">
        <v>0</v>
      </c>
      <c r="NX233" s="198">
        <v>0</v>
      </c>
      <c r="NY233" s="198">
        <v>0</v>
      </c>
      <c r="NZ233" s="198">
        <v>0</v>
      </c>
      <c r="OA233" s="198">
        <v>0</v>
      </c>
      <c r="OB233" s="198">
        <v>0</v>
      </c>
      <c r="OC233" s="198">
        <v>0</v>
      </c>
      <c r="OD233" s="198">
        <v>0</v>
      </c>
      <c r="OE233" s="198">
        <v>0</v>
      </c>
      <c r="OF233" s="198">
        <f>SUM(Tabelle2[[#This Row],[Jan 23 B EV]:[Mar 23 B EV]])</f>
        <v>0</v>
      </c>
      <c r="OG233" s="198">
        <f>SUM(Tabelle2[[#This Row],[Apr 23 B EV]:[Jun 23 B EV]])</f>
        <v>0</v>
      </c>
      <c r="OH233" s="198">
        <f>SUM(Tabelle2[[#This Row],[Jul 23 B EV]:[Sep 23 B EV]])</f>
        <v>0</v>
      </c>
      <c r="OI233" s="198">
        <f>SUM(Tabelle2[[#This Row],[Oct 23 B EV]:[Dec 23 B EV]])</f>
        <v>0</v>
      </c>
      <c r="OJ233" s="198">
        <f>SUM(Tabelle2[[#This Row],[Jan 23 B EV]:[Dec 23 B EV]])</f>
        <v>0</v>
      </c>
      <c r="OK233" s="68"/>
      <c r="OL233" s="68"/>
      <c r="OM233" s="43" t="s">
        <v>974</v>
      </c>
      <c r="ON233" s="43" t="s">
        <v>975</v>
      </c>
      <c r="OO233" s="43">
        <v>0</v>
      </c>
      <c r="OP233" s="43">
        <v>0</v>
      </c>
      <c r="OQ233" s="68"/>
      <c r="OR233" s="68"/>
      <c r="OS233" s="68"/>
      <c r="OT233" s="68"/>
      <c r="OU233" s="68"/>
      <c r="OV233" s="68"/>
      <c r="OW233" s="68"/>
      <c r="OX233" s="198">
        <v>0</v>
      </c>
      <c r="OY233" s="198">
        <v>0</v>
      </c>
      <c r="OZ233" s="198">
        <v>0</v>
      </c>
      <c r="PA233" s="198">
        <v>0</v>
      </c>
      <c r="PB233" s="353">
        <v>0</v>
      </c>
      <c r="PC233" s="49" t="s">
        <v>57</v>
      </c>
      <c r="PD233" s="53" t="s">
        <v>92</v>
      </c>
      <c r="PE233" s="53" t="s">
        <v>171</v>
      </c>
      <c r="PF233" s="53" t="s">
        <v>39</v>
      </c>
      <c r="PG233" s="53">
        <v>0</v>
      </c>
      <c r="PH233" s="53">
        <v>300</v>
      </c>
      <c r="PI233" s="53">
        <v>1</v>
      </c>
      <c r="PJ233" s="53" t="s">
        <v>39</v>
      </c>
      <c r="PK233" s="53">
        <v>300</v>
      </c>
      <c r="PL233" s="53">
        <v>0</v>
      </c>
      <c r="PM233" s="334"/>
      <c r="PN233" s="53" t="s">
        <v>978</v>
      </c>
      <c r="PO233" s="53" t="s">
        <v>72</v>
      </c>
      <c r="PP233" s="200">
        <v>2579.1424208577623</v>
      </c>
      <c r="PQ233" s="56">
        <v>2390.5855887510174</v>
      </c>
      <c r="PR233" s="56">
        <v>2563.0833333333335</v>
      </c>
      <c r="PS233" s="56">
        <v>2595</v>
      </c>
      <c r="PT233" s="200">
        <v>2321.6666666666665</v>
      </c>
      <c r="PU233" s="200">
        <v>2229.5416666666665</v>
      </c>
      <c r="PV233" s="200">
        <v>2983.4976851851857</v>
      </c>
      <c r="PW233" s="200">
        <v>3542.4709444775326</v>
      </c>
      <c r="PX233" s="200" t="e">
        <f>IF($PI233=1,SUMIF(#REF!,$PF233,#REF!),SUMIF(#REF!,$PJ233,#REF!))</f>
        <v>#REF!</v>
      </c>
      <c r="PY233" s="200" t="e">
        <f>IF($PI233=1,SUMIF(#REF!,$PF233,#REF!),SUMIF(#REF!,$PJ233,#REF!))</f>
        <v>#REF!</v>
      </c>
      <c r="PZ233" s="200" t="e">
        <f>IF($PI233=1,SUMIF(#REF!,$PF233,#REF!),SUMIF(#REF!,$PJ233,#REF!))</f>
        <v>#REF!</v>
      </c>
      <c r="QA233" s="200" t="e">
        <f>IF($PI233=1,SUMIF(#REF!,$PF233,#REF!),SUMIF(#REF!,$PJ233,#REF!))</f>
        <v>#REF!</v>
      </c>
      <c r="QB233" s="200" t="e">
        <f>IF($PI233=1,SUMIF(#REF!,$PF233,#REF!),SUMIF(#REF!,$PJ233,#REF!))</f>
        <v>#REF!</v>
      </c>
      <c r="QC233" s="200" t="e">
        <f>IF($PI233=1,SUMIF(#REF!,$PF233,#REF!),SUMIF(#REF!,$PJ233,#REF!))</f>
        <v>#REF!</v>
      </c>
      <c r="QD233" s="57">
        <f t="shared" si="143"/>
        <v>40.294123678396403</v>
      </c>
      <c r="QE233" s="57">
        <f t="shared" si="144"/>
        <v>42.877444381333341</v>
      </c>
      <c r="QF233" s="57">
        <f t="shared" si="138"/>
        <v>43.35542736</v>
      </c>
      <c r="QG233" s="57">
        <f t="shared" si="145"/>
        <v>39.261996106666665</v>
      </c>
      <c r="QH233" s="57">
        <f t="shared" si="175"/>
        <v>37.882335054666669</v>
      </c>
      <c r="QI233" s="57">
        <f t="shared" si="176"/>
        <v>49.17355626140742</v>
      </c>
      <c r="QJ233" s="57">
        <f>IF(Tabelle2[[#This Row],[Index and Premium Usage]]=1,($AW233*(1+$AZ233))*(PW233*(1+$PG233)+$PH233)/1000,($AW233*(1+$AZ233))*(PW233*(1+$PG233)+$PK233)/1000)</f>
        <v>57.544721905425313</v>
      </c>
      <c r="QK233" s="57" t="e">
        <f>IF($PI233=1,($AW233*(1+$AY233))*(PX233*(1+$PG233)+$PH233)/1000,($AW233*(1+$AZ233))*(PX233*(1+$PG233)+$PK233+Tabelle2[[#This Row],[Premium VW 2023]])/1000)</f>
        <v>#REF!</v>
      </c>
      <c r="QL233" s="57" t="e">
        <f t="shared" si="177"/>
        <v>#REF!</v>
      </c>
      <c r="QM233" s="57" t="e">
        <f t="shared" si="178"/>
        <v>#REF!</v>
      </c>
      <c r="QN233" s="57" t="e">
        <f t="shared" si="179"/>
        <v>#REF!</v>
      </c>
      <c r="QO233" s="57" t="e">
        <f t="shared" si="180"/>
        <v>#REF!</v>
      </c>
      <c r="QP233" s="57" t="e">
        <f t="shared" si="181"/>
        <v>#REF!</v>
      </c>
    </row>
    <row r="234" spans="1:458" ht="15" customHeight="1">
      <c r="A234" s="94" t="s">
        <v>750</v>
      </c>
      <c r="B234" s="94" t="s">
        <v>87</v>
      </c>
      <c r="C234" s="94" t="s">
        <v>1553</v>
      </c>
      <c r="D234" s="2" t="s">
        <v>108</v>
      </c>
      <c r="E234" s="173" t="s">
        <v>304</v>
      </c>
      <c r="F234" s="2" t="s">
        <v>304</v>
      </c>
      <c r="G234" s="2" t="s">
        <v>304</v>
      </c>
      <c r="H234" s="2" t="s">
        <v>216</v>
      </c>
      <c r="I234" s="188" t="s">
        <v>216</v>
      </c>
      <c r="J234" s="2" t="s">
        <v>26</v>
      </c>
      <c r="K234" s="2" t="s">
        <v>243</v>
      </c>
      <c r="L234" s="2" t="s">
        <v>88</v>
      </c>
      <c r="M234" s="2" t="s">
        <v>563</v>
      </c>
      <c r="N234" s="6" t="s">
        <v>1013</v>
      </c>
      <c r="O234" s="6" t="s">
        <v>1013</v>
      </c>
      <c r="P234" s="65" t="s">
        <v>77</v>
      </c>
      <c r="Q234" s="2" t="s">
        <v>90</v>
      </c>
      <c r="R234" s="63"/>
      <c r="S234" s="63"/>
      <c r="T234" s="94" t="s">
        <v>1282</v>
      </c>
      <c r="U234" s="63" t="s">
        <v>14</v>
      </c>
      <c r="V234" s="63"/>
      <c r="W234" s="63"/>
      <c r="X234" s="94"/>
      <c r="Y234" s="94" t="s">
        <v>66</v>
      </c>
      <c r="Z234" s="94" t="s">
        <v>261</v>
      </c>
      <c r="AA234" s="69" t="s">
        <v>564</v>
      </c>
      <c r="AB234" s="64"/>
      <c r="AC234" s="64" t="s">
        <v>1081</v>
      </c>
      <c r="AD234" s="63"/>
      <c r="AE234" s="63"/>
      <c r="AF234" s="63" t="s">
        <v>119</v>
      </c>
      <c r="AG234" s="2"/>
      <c r="AH234" s="2"/>
      <c r="AI234" s="2" t="s">
        <v>109</v>
      </c>
      <c r="AJ234" s="63" t="s">
        <v>120</v>
      </c>
      <c r="AK234" s="66"/>
      <c r="AL234" s="67"/>
      <c r="AM234" s="67"/>
      <c r="AN234" s="67"/>
      <c r="AO234" s="67"/>
      <c r="AP234" s="67">
        <v>1</v>
      </c>
      <c r="AQ234" s="78"/>
      <c r="AR234" s="37">
        <v>13.8589</v>
      </c>
      <c r="AS234" s="67">
        <v>13.8589</v>
      </c>
      <c r="AT234" s="67">
        <v>13.8589</v>
      </c>
      <c r="AU234" s="33">
        <v>13.8589</v>
      </c>
      <c r="AV234" s="33">
        <v>13.8589</v>
      </c>
      <c r="AW234" s="33">
        <v>13.8589</v>
      </c>
      <c r="AX234" s="193"/>
      <c r="AY234" s="61">
        <v>0.12</v>
      </c>
      <c r="AZ234" s="61">
        <v>0.12</v>
      </c>
      <c r="BA234" s="97">
        <v>0</v>
      </c>
      <c r="BB234" s="97">
        <v>0</v>
      </c>
      <c r="BC234" s="97">
        <v>0</v>
      </c>
      <c r="BD234" s="97">
        <v>0</v>
      </c>
      <c r="BE234" s="133">
        <v>0</v>
      </c>
      <c r="BF234" s="133">
        <v>0</v>
      </c>
      <c r="BG234" s="133">
        <v>0</v>
      </c>
      <c r="BH234" s="133">
        <v>0</v>
      </c>
      <c r="BI234" s="133">
        <v>0</v>
      </c>
      <c r="BJ234" s="133">
        <v>0</v>
      </c>
      <c r="BK234" s="133">
        <v>0</v>
      </c>
      <c r="BL234" s="133">
        <v>0</v>
      </c>
      <c r="BM234" s="96">
        <v>0</v>
      </c>
      <c r="BN234" s="96">
        <v>0</v>
      </c>
      <c r="BO234" s="96">
        <v>0</v>
      </c>
      <c r="BP234" s="96">
        <v>0</v>
      </c>
      <c r="BQ234" s="96">
        <v>0</v>
      </c>
      <c r="BR234" s="96">
        <v>253</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5">
        <f>SUM(Tabelle2[[#This Row],[Jan 22 CF]:[Mar 22 CF]])</f>
        <v>0</v>
      </c>
      <c r="CL234" s="95">
        <f>SUM(Tabelle2[[#This Row],[Apr 22 CF]:[Jun 22 CF]])</f>
        <v>0</v>
      </c>
      <c r="CM234" s="95">
        <f>SUM(Tabelle2[[#This Row],[Jul 22 CF]:[Sep 22 CF]])</f>
        <v>0</v>
      </c>
      <c r="CN234" s="95">
        <f>SUM(Tabelle2[[#This Row],[Oct 22 CF]:[Dec 22 CF]])</f>
        <v>0</v>
      </c>
      <c r="CO234" s="95">
        <f>SUM(Tabelle2[[#This Row],[Jan 23 CF]:[Mar 23 CF]])</f>
        <v>0</v>
      </c>
      <c r="CP234" s="95">
        <f>SUM(Tabelle2[[#This Row],[Apr 23 CF]:[Jun 23 CF]])</f>
        <v>253</v>
      </c>
      <c r="CQ234" s="95">
        <f>SUM(Tabelle2[[#This Row],[Jul 23 CF]:[Sep 23 CF]])</f>
        <v>0</v>
      </c>
      <c r="CR234" s="95">
        <f>SUM(Tabelle2[[#This Row],[Oct 23 CF]:[Dec 23 CF]])</f>
        <v>0</v>
      </c>
      <c r="CS234" s="95">
        <f>SUM(Tabelle2[[#This Row],[Jan 24 CF]:[Mar 24 CF]])</f>
        <v>0</v>
      </c>
      <c r="CT234" s="95">
        <f>SUM(Tabelle2[[#This Row],[Apr 24 CF]:[Jun 24 CF]])</f>
        <v>0</v>
      </c>
      <c r="CU234" s="95">
        <f>SUM(Tabelle2[[#This Row],[Jul 24 CF]:[Sep 24 CF]])</f>
        <v>0</v>
      </c>
      <c r="CV234" s="95">
        <f>SUM(Tabelle2[[#This Row],[Oct 24 CF]:[Dec 24 CF]])</f>
        <v>0</v>
      </c>
      <c r="CW234" s="98">
        <v>4133</v>
      </c>
      <c r="CX234" s="275">
        <v>-6</v>
      </c>
      <c r="CY234" s="98">
        <v>0</v>
      </c>
      <c r="CZ234" s="52">
        <v>0</v>
      </c>
      <c r="DA234" s="52">
        <f>SUM(Tabelle2[[#This Row],[Jan 22 CF]:[Dec 22 CF]])</f>
        <v>0</v>
      </c>
      <c r="DB234" s="98">
        <f>SUM(Tabelle2[[#This Row],[Jan 23 CF]:[Dec 23 CF]])</f>
        <v>253</v>
      </c>
      <c r="DC234" s="98">
        <f>SUM(Tabelle2[[#This Row],[Jan 24 CF]:[Dec 24 CF]])</f>
        <v>0</v>
      </c>
      <c r="DD234" s="98">
        <v>0</v>
      </c>
      <c r="DE234" s="98">
        <v>0</v>
      </c>
      <c r="DF234" s="98">
        <v>0</v>
      </c>
      <c r="DG234" s="98">
        <v>0</v>
      </c>
      <c r="DH234" s="98">
        <v>0</v>
      </c>
      <c r="DI234" s="98">
        <v>0</v>
      </c>
      <c r="DJ234" s="98">
        <v>0</v>
      </c>
      <c r="DK234" s="98">
        <v>0</v>
      </c>
      <c r="DL234" s="98">
        <v>0</v>
      </c>
      <c r="DM234" s="98">
        <v>0</v>
      </c>
      <c r="DN234" s="98"/>
      <c r="DO234" s="98"/>
      <c r="DP234" s="226">
        <v>0.95</v>
      </c>
      <c r="DQ234" s="226">
        <v>0.92500000000000004</v>
      </c>
      <c r="DR234" s="226">
        <v>0.8</v>
      </c>
      <c r="DS234" s="226">
        <v>0.85</v>
      </c>
      <c r="DT234" s="226">
        <v>0.9</v>
      </c>
      <c r="DU234" s="226">
        <v>0.9</v>
      </c>
      <c r="DV234" s="226">
        <v>0.9</v>
      </c>
      <c r="DW234" s="226">
        <v>0.9</v>
      </c>
      <c r="DX234" s="226">
        <v>0.9</v>
      </c>
      <c r="DY234" s="226">
        <v>0.9</v>
      </c>
      <c r="DZ234" s="226">
        <v>0.9</v>
      </c>
      <c r="EA234" s="226">
        <v>0.88</v>
      </c>
      <c r="EB234" s="226">
        <v>0.9</v>
      </c>
      <c r="EC234" s="226">
        <v>0.93</v>
      </c>
      <c r="ED234" s="226">
        <v>0.93</v>
      </c>
      <c r="EE234" s="226">
        <v>0.9</v>
      </c>
      <c r="EF234" s="316">
        <v>0.9</v>
      </c>
      <c r="EG234" s="316">
        <v>0.9</v>
      </c>
      <c r="EH234" s="316">
        <v>0.9</v>
      </c>
      <c r="EI234" s="226">
        <v>0.95</v>
      </c>
      <c r="EJ234" s="226">
        <v>0.95</v>
      </c>
      <c r="EK234" s="226">
        <v>0.95</v>
      </c>
      <c r="EL234" s="226">
        <v>0.97499999999999998</v>
      </c>
      <c r="EM234" s="226">
        <v>0.95</v>
      </c>
      <c r="EN234" s="226">
        <v>0.9</v>
      </c>
      <c r="EO234" s="226">
        <v>0.9</v>
      </c>
      <c r="EP234" s="226">
        <v>0.9</v>
      </c>
      <c r="EQ234" s="226">
        <v>0.9</v>
      </c>
      <c r="ER234" s="226">
        <v>0.9</v>
      </c>
      <c r="ES234" s="226">
        <v>0.9</v>
      </c>
      <c r="ET234" s="226">
        <v>0.9</v>
      </c>
      <c r="EU234" s="226">
        <v>0.9</v>
      </c>
      <c r="EV234" s="226">
        <v>0.9</v>
      </c>
      <c r="EW234" s="226">
        <v>0.9</v>
      </c>
      <c r="EX234" s="226">
        <v>0.9</v>
      </c>
      <c r="EY234" s="226">
        <v>0.9</v>
      </c>
      <c r="EZ234" s="316">
        <v>0.9</v>
      </c>
      <c r="FA234" s="226">
        <v>0.9</v>
      </c>
      <c r="FB234" s="226">
        <v>0.85</v>
      </c>
      <c r="FC234" s="226">
        <v>0.85</v>
      </c>
      <c r="FD234" s="226">
        <v>0.85</v>
      </c>
      <c r="FE234" s="226">
        <v>0.85</v>
      </c>
      <c r="FF234" s="226">
        <v>0.85</v>
      </c>
      <c r="FG234" s="226">
        <v>0.85</v>
      </c>
      <c r="FH234" s="226">
        <v>0.85</v>
      </c>
      <c r="FI234" s="226">
        <v>0.85</v>
      </c>
      <c r="FJ234" s="226">
        <v>0.85</v>
      </c>
      <c r="FK234" s="226">
        <v>0.85</v>
      </c>
      <c r="FL234" s="226">
        <v>0.85</v>
      </c>
      <c r="FM234" s="195">
        <f t="shared" si="158"/>
        <v>0</v>
      </c>
      <c r="FN234" s="195">
        <f t="shared" si="159"/>
        <v>0</v>
      </c>
      <c r="FO234" s="195">
        <f t="shared" si="160"/>
        <v>0</v>
      </c>
      <c r="FP234" s="195">
        <f t="shared" si="161"/>
        <v>0</v>
      </c>
      <c r="FQ234" s="195">
        <f t="shared" si="162"/>
        <v>0</v>
      </c>
      <c r="FR234" s="195">
        <f t="shared" si="163"/>
        <v>0</v>
      </c>
      <c r="FS234" s="195">
        <f t="shared" si="164"/>
        <v>0</v>
      </c>
      <c r="FT234" s="95">
        <f t="shared" si="165"/>
        <v>0</v>
      </c>
      <c r="FU234" s="95">
        <f t="shared" si="166"/>
        <v>0</v>
      </c>
      <c r="FV234" s="95">
        <f t="shared" si="167"/>
        <v>0</v>
      </c>
      <c r="FW234" s="95">
        <f t="shared" si="168"/>
        <v>0</v>
      </c>
      <c r="FX234" s="95">
        <f t="shared" si="169"/>
        <v>0</v>
      </c>
      <c r="FY234" s="95">
        <f t="shared" si="170"/>
        <v>0</v>
      </c>
      <c r="FZ234" s="95">
        <f t="shared" si="171"/>
        <v>0</v>
      </c>
      <c r="GA234" s="95">
        <f t="shared" si="151"/>
        <v>0</v>
      </c>
      <c r="GB234" s="95">
        <f t="shared" si="152"/>
        <v>0</v>
      </c>
      <c r="GC234" s="95">
        <f t="shared" si="153"/>
        <v>0</v>
      </c>
      <c r="GD234" s="95">
        <f t="shared" si="154"/>
        <v>253</v>
      </c>
      <c r="GE234" s="95">
        <f t="shared" si="155"/>
        <v>0</v>
      </c>
      <c r="GF234" s="95">
        <f t="shared" si="156"/>
        <v>0</v>
      </c>
      <c r="GG234" s="95">
        <f t="shared" si="157"/>
        <v>0</v>
      </c>
      <c r="GH234" s="95">
        <f t="shared" si="172"/>
        <v>0</v>
      </c>
      <c r="GI234" s="95">
        <f>BW234*Tabelle2[[#This Row],[Nov 2023 AF]]</f>
        <v>0</v>
      </c>
      <c r="GJ234" s="95">
        <f>BX234*Tabelle2[[#This Row],[Dec 2023 AF]]</f>
        <v>0</v>
      </c>
      <c r="GK234" s="95">
        <f>BY234*Tabelle2[[#This Row],[Jan 2024 AF]]</f>
        <v>0</v>
      </c>
      <c r="GL234" s="95">
        <f>BZ234*Tabelle2[[#This Row],[Feb 2024 AF]]</f>
        <v>0</v>
      </c>
      <c r="GM234" s="95">
        <f>CA234*Tabelle2[[#This Row],[Mar 2024 AF]]</f>
        <v>0</v>
      </c>
      <c r="GN234" s="95">
        <f>CB234*Tabelle2[[#This Row],[Apr 2024 AF]]</f>
        <v>0</v>
      </c>
      <c r="GO234" s="95">
        <f>CC234*Tabelle2[[#This Row],[May 2024 AF]]</f>
        <v>0</v>
      </c>
      <c r="GP234" s="95">
        <f>CD234*Tabelle2[[#This Row],[Jun 2024 AF]]</f>
        <v>0</v>
      </c>
      <c r="GQ234" s="95">
        <f>CE234*Tabelle2[[#This Row],[Jul 2024 AF]]</f>
        <v>0</v>
      </c>
      <c r="GR234" s="95">
        <f>CF234*Tabelle2[[#This Row],[Aug 2024 AF]]</f>
        <v>0</v>
      </c>
      <c r="GS234" s="95">
        <f>CG234*Tabelle2[[#This Row],[Sep 2024 AF]]</f>
        <v>0</v>
      </c>
      <c r="GT234" s="95">
        <f>CH234*Tabelle2[[#This Row],[Oct 2024 AF]]</f>
        <v>0</v>
      </c>
      <c r="GU234" s="95">
        <f>CI234*Tabelle2[[#This Row],[Nov 2024 AF]]</f>
        <v>0</v>
      </c>
      <c r="GV234" s="95">
        <f>CJ234*Tabelle2[[#This Row],[Dec 2024 AF]]</f>
        <v>0</v>
      </c>
      <c r="GW234" s="95">
        <f>SUM(Tabelle2[[#This Row],[Jan 22 NF]:[Mar 22 NF]])</f>
        <v>0</v>
      </c>
      <c r="GX234" s="95">
        <f>SUM(Tabelle2[[#This Row],[Apr 22 NF]:[Jun 22 NF]])</f>
        <v>0</v>
      </c>
      <c r="GY234" s="95">
        <f>SUM(Tabelle2[[#This Row],[Jul 22 NF]:[Sep 22 NF]])</f>
        <v>0</v>
      </c>
      <c r="GZ234" s="95">
        <f>SUM(Tabelle2[[#This Row],[Oct 22 NF]:[Dec 22 NF]])</f>
        <v>0</v>
      </c>
      <c r="HA234" s="98">
        <f>SUM(Tabelle2[[#This Row],[Jan 23 NF]:[Mar 23 NF]])</f>
        <v>0</v>
      </c>
      <c r="HB234" s="98">
        <f>SUM(Tabelle2[[#This Row],[Apr 23 NF]:[Jun 23 NF]])</f>
        <v>253</v>
      </c>
      <c r="HC234" s="98">
        <f>SUM(Tabelle2[[#This Row],[Jul 23 NF]:[Sep 23 NF]])</f>
        <v>0</v>
      </c>
      <c r="HD234" s="98">
        <f>SUM(Tabelle2[[#This Row],[Oct 23 NF]:[Dec 23 NF]])</f>
        <v>0</v>
      </c>
      <c r="HE234" s="95">
        <f>SUM(Tabelle2[[#This Row],[Jan 24 NF]:[Mar 24 NF]])</f>
        <v>0</v>
      </c>
      <c r="HF234" s="98">
        <f>SUM(Tabelle2[[#This Row],[Apr 24 NF]:[Jun 24 NF]])</f>
        <v>0</v>
      </c>
      <c r="HG234" s="98">
        <f>SUM(Tabelle2[[#This Row],[Jul 24 NF]:[Sep 24 NF]])</f>
        <v>0</v>
      </c>
      <c r="HH234" s="98">
        <f>SUM(Tabelle2[[#This Row],[Oct 24 NF]:[Dec 24 NF]])</f>
        <v>0</v>
      </c>
      <c r="HI234" s="95">
        <v>0</v>
      </c>
      <c r="HJ234" s="95">
        <v>0</v>
      </c>
      <c r="HK234" s="95">
        <v>0</v>
      </c>
      <c r="HL234" s="95">
        <v>0</v>
      </c>
      <c r="HM234" s="95">
        <v>0</v>
      </c>
      <c r="HN234" s="95">
        <v>0</v>
      </c>
      <c r="HO234" s="95">
        <v>0</v>
      </c>
      <c r="HP234" s="95">
        <v>0</v>
      </c>
      <c r="HQ234" s="95">
        <v>0</v>
      </c>
      <c r="HR234" s="95">
        <v>0</v>
      </c>
      <c r="HS234" s="95">
        <v>0</v>
      </c>
      <c r="HT234" s="95">
        <v>945</v>
      </c>
      <c r="HU234" s="95">
        <v>10779</v>
      </c>
      <c r="HV234" s="98">
        <v>4133</v>
      </c>
      <c r="HW234" s="98">
        <v>-6</v>
      </c>
      <c r="HX234" s="98">
        <v>0</v>
      </c>
      <c r="HY234" s="98">
        <v>0</v>
      </c>
      <c r="HZ234" s="98">
        <f>SUM(Tabelle2[[#This Row],[Jan 22 NF]:[Dec 22 NF]])</f>
        <v>0</v>
      </c>
      <c r="IA234" s="98">
        <f>SUM(Tabelle2[[#This Row],[Jan 23 NF]:[Dec 23 NF]])</f>
        <v>253</v>
      </c>
      <c r="IB234" s="98">
        <f>SUM(Tabelle2[[#This Row],[Jan 24 NF]:[Dec 24 NF]])</f>
        <v>0</v>
      </c>
      <c r="IC234" s="98">
        <f>IFERROR(Tabelle2[[#This Row],[2025 CF]]*Tabelle2[[#This Row],[2025 AF]],0)</f>
        <v>0</v>
      </c>
      <c r="ID234" s="98">
        <f>IFERROR(Tabelle2[[#This Row],[2026 CF]]*Tabelle2[[#This Row],[2026 AF]],0)</f>
        <v>0</v>
      </c>
      <c r="IE234" s="98">
        <f>IFERROR(Tabelle2[[#This Row],[2027 CF]]*Tabelle2[[#This Row],[2027 AF]],0)</f>
        <v>0</v>
      </c>
      <c r="IF234" s="98">
        <f>IFERROR(Tabelle2[[#This Row],[2028 CF]]*Tabelle2[[#This Row],[2028 AF]],0)</f>
        <v>0</v>
      </c>
      <c r="IG234" s="98">
        <f>IFERROR(Tabelle2[[#This Row],[2029 CF]]*Tabelle2[[#This Row],[2029 AF]],0)</f>
        <v>0</v>
      </c>
      <c r="IH234" s="98">
        <f>IFERROR(Tabelle2[[#This Row],[2030 CF]]*Tabelle2[[#This Row],[2030 AF]],0)</f>
        <v>0</v>
      </c>
      <c r="II234" s="98">
        <f>IFERROR(Tabelle2[[#This Row],[2031 CF]]*Tabelle2[[#This Row],[2031 AF]],0)</f>
        <v>0</v>
      </c>
      <c r="IJ234" s="98">
        <f>IFERROR(Tabelle2[[#This Row],[2032 CF]]*Tabelle2[[#This Row],[2032 AF]],0)</f>
        <v>0</v>
      </c>
      <c r="IK234" s="98">
        <f>IFERROR(Tabelle2[[#This Row],[2033 CF]]*Tabelle2[[#This Row],[2033 AF]],0)</f>
        <v>0</v>
      </c>
      <c r="IL234" s="98">
        <f>IFERROR(Tabelle2[[#This Row],[2034 CF]]*Tabelle2[[#This Row],[2034 AF]],0)</f>
        <v>0</v>
      </c>
      <c r="IM234" s="98">
        <f>IFERROR(Tabelle2[[#This Row],[2035 CF]]*Tabelle2[[#This Row],[2035 AF]],0)</f>
        <v>0</v>
      </c>
      <c r="IN234" s="51">
        <v>0</v>
      </c>
      <c r="IO234" s="51">
        <v>0</v>
      </c>
      <c r="IP234" s="51">
        <v>0</v>
      </c>
      <c r="IQ234" s="51">
        <v>0</v>
      </c>
      <c r="IR234" s="51">
        <v>0</v>
      </c>
      <c r="IS234" s="51">
        <v>0</v>
      </c>
      <c r="IT234" s="51">
        <v>0</v>
      </c>
      <c r="IU234" s="51">
        <v>0</v>
      </c>
      <c r="IV234" s="51">
        <v>0</v>
      </c>
      <c r="IW234" s="51">
        <v>0</v>
      </c>
      <c r="IX234" s="51">
        <v>0</v>
      </c>
      <c r="IY234" s="51">
        <v>0</v>
      </c>
      <c r="IZ234" s="199">
        <v>0</v>
      </c>
      <c r="JA234" s="199">
        <v>0</v>
      </c>
      <c r="JB234" s="199">
        <v>0</v>
      </c>
      <c r="JC234" s="199">
        <v>0</v>
      </c>
      <c r="JD234" s="199">
        <v>0</v>
      </c>
      <c r="JE234" s="196">
        <v>0</v>
      </c>
      <c r="JF234" s="196">
        <v>0</v>
      </c>
      <c r="JG234" s="196">
        <v>0</v>
      </c>
      <c r="JH234" s="196">
        <v>0</v>
      </c>
      <c r="JI234" s="196">
        <v>0</v>
      </c>
      <c r="JJ234" s="196">
        <v>0</v>
      </c>
      <c r="JK234" s="196">
        <v>0</v>
      </c>
      <c r="JL234" s="196">
        <v>0</v>
      </c>
      <c r="JM234" s="196">
        <v>0</v>
      </c>
      <c r="JN234" s="196">
        <v>0</v>
      </c>
      <c r="JO234" s="196">
        <v>0</v>
      </c>
      <c r="JP234" s="196">
        <v>0</v>
      </c>
      <c r="JQ234" s="196">
        <f>SUM(Tabelle2[[#This Row],[Jan-23B]:[Mar-23B]])</f>
        <v>0</v>
      </c>
      <c r="JR234" s="196">
        <f>SUM(Tabelle2[[#This Row],[Apr-23B]:[Jun-23B]])</f>
        <v>0</v>
      </c>
      <c r="JS234" s="196">
        <f>SUM(Tabelle2[[#This Row],[Jul-23B]:[Sep-23B]])</f>
        <v>0</v>
      </c>
      <c r="JT234" s="196">
        <f>SUM(Tabelle2[[#This Row],[Oct-23B]:[Dec-23B]])</f>
        <v>0</v>
      </c>
      <c r="JU234" s="196">
        <f>SUM(Tabelle2[[#This Row],[1Q23 B1]:[4Q23 B]])</f>
        <v>0</v>
      </c>
      <c r="JV234" s="196">
        <v>0</v>
      </c>
      <c r="JW234" s="196">
        <v>0</v>
      </c>
      <c r="JX234" s="196">
        <v>0</v>
      </c>
      <c r="JY234" s="196">
        <v>0</v>
      </c>
      <c r="JZ234" s="196">
        <v>0</v>
      </c>
      <c r="KA234" s="196">
        <v>0</v>
      </c>
      <c r="KB234" s="196">
        <v>0</v>
      </c>
      <c r="KC234" s="196">
        <v>0</v>
      </c>
      <c r="KD234" s="196">
        <v>0</v>
      </c>
      <c r="KE234" s="196">
        <v>0</v>
      </c>
      <c r="KF234" s="196" t="str">
        <f>IF(SUM(Tabelle2[[#This Row],[2018 NF]:[2028 NF]],Tabelle2[[#This Row],[2023 B]])&gt;0,"yes","no")</f>
        <v>yes</v>
      </c>
      <c r="KG234" s="196" t="str">
        <f>IFERROR(INDEX(Tabelle2[[#Headers],[2005 NF]:[2034 NF]],MATCH(TRUE,INDEX(Tabelle2[[#This Row],[2005 NF]:[2034 NF]]&gt;1000,),0)),0)</f>
        <v>2017 NF</v>
      </c>
      <c r="KH234" s="196" t="str">
        <f>IFERROR(LOOKUP(2,1/(Tabelle2[[#This Row],[2005 NF]:[2035 NF]]&gt;1000),Tabelle2[[#Headers],[2005 NF]:[2035 NF]]),0)</f>
        <v>2018 NF</v>
      </c>
      <c r="KI234" s="196">
        <f>SUM(Tabelle2[[#This Row],[Jan 23 NF]:[Mar 23 NF]])</f>
        <v>0</v>
      </c>
      <c r="KJ234" s="196">
        <f>SUM(Tabelle2[[#This Row],[Jan-23B]:[Mar-23B]])</f>
        <v>0</v>
      </c>
      <c r="KK234" s="52">
        <v>0</v>
      </c>
      <c r="KL234" s="52">
        <v>0</v>
      </c>
      <c r="KM234" s="52">
        <v>0</v>
      </c>
      <c r="KN234" s="52">
        <v>0</v>
      </c>
      <c r="KO234" s="52">
        <v>0</v>
      </c>
      <c r="KP234" s="52">
        <v>0</v>
      </c>
      <c r="KQ234" s="52">
        <v>0</v>
      </c>
      <c r="KR234" s="52">
        <v>0</v>
      </c>
      <c r="KS234" s="52">
        <v>0</v>
      </c>
      <c r="KT234" s="52">
        <v>0</v>
      </c>
      <c r="KU234" s="52">
        <v>0</v>
      </c>
      <c r="KV234" s="52">
        <v>0</v>
      </c>
      <c r="KW234" s="52">
        <v>0</v>
      </c>
      <c r="KX234" s="52">
        <v>0</v>
      </c>
      <c r="KY234" s="52">
        <v>0</v>
      </c>
      <c r="KZ234" s="52">
        <v>0</v>
      </c>
      <c r="LA234" s="52" t="e">
        <f>$AV234*2.204623/#REF!*$AP234*Tabelle2[[#This Row],[May 23 NF]]</f>
        <v>#REF!</v>
      </c>
      <c r="LB234" s="52" t="e">
        <f>$AV234*2.204623/#REF!*$AP234*Tabelle2[[#This Row],[Jun 23 NF]]</f>
        <v>#REF!</v>
      </c>
      <c r="LC234" s="52" t="e">
        <f>$AV234*2.204623/#REF!*$AP234*Tabelle2[[#This Row],[Jul 23 NF]]</f>
        <v>#REF!</v>
      </c>
      <c r="LD234" s="52" t="e">
        <f>$AV234*2.204623/#REF!*$AP234*Tabelle2[[#This Row],[Aug 23 NF]]</f>
        <v>#REF!</v>
      </c>
      <c r="LE234" s="52" t="e">
        <f>$AV234*2.204623/#REF!*$AP234*Tabelle2[[#This Row],[Sep 23 NF]]</f>
        <v>#REF!</v>
      </c>
      <c r="LF234" s="52" t="e">
        <f>$AV234*2.204623/#REF!*$AP234*Tabelle2[[#This Row],[Oct 23 NF]]</f>
        <v>#REF!</v>
      </c>
      <c r="LG234" s="52" t="e">
        <f>$AV234*2.204623/#REF!*$AP234*Tabelle2[[#This Row],[Nov 23 NF]]</f>
        <v>#REF!</v>
      </c>
      <c r="LH234" s="52" t="e">
        <f>$AV234*2.204623/#REF!*$AP234*Tabelle2[[#This Row],[Dec 23 NF]]</f>
        <v>#REF!</v>
      </c>
      <c r="LI234" s="52" t="e">
        <f>$AV234*2.204623/#REF!*$AP234*Tabelle2[[#This Row],[Jan 24 NF]]</f>
        <v>#REF!</v>
      </c>
      <c r="LJ234" s="52" t="e">
        <f>$AV234*2.204623/#REF!*$AP234*Tabelle2[[#This Row],[Feb 24 NF]]</f>
        <v>#REF!</v>
      </c>
      <c r="LK234" s="52" t="e">
        <f>$AV234*2.204623/#REF!*$AP234*Tabelle2[[#This Row],[Mar 24 NF]]</f>
        <v>#REF!</v>
      </c>
      <c r="LL234" s="52" t="e">
        <f>$AV234*2.204623/#REF!*$AP234*Tabelle2[[#This Row],[Apr 24 NF]]</f>
        <v>#REF!</v>
      </c>
      <c r="LM234" s="52" t="e">
        <f>$AV234*2.204623/#REF!*$AP234*Tabelle2[[#This Row],[May 24 NF]]</f>
        <v>#REF!</v>
      </c>
      <c r="LN234" s="52" t="e">
        <f>$AV234*2.204623/#REF!*$AP234*Tabelle2[[#This Row],[Jun 24 NF]]</f>
        <v>#REF!</v>
      </c>
      <c r="LO234" s="52" t="e">
        <f>$AV234*2.204623/#REF!*$AP234*Tabelle2[[#This Row],[Jul 24 NF]]</f>
        <v>#REF!</v>
      </c>
      <c r="LP234" s="52" t="e">
        <f>$AV234*2.204623/#REF!*$AP234*Tabelle2[[#This Row],[Aug 24 NF]]</f>
        <v>#REF!</v>
      </c>
      <c r="LQ234" s="52" t="e">
        <f>$AV234*2.204623/#REF!*$AP234*Tabelle2[[#This Row],[Sep 24 NF]]</f>
        <v>#REF!</v>
      </c>
      <c r="LR234" s="52" t="e">
        <f>$AV234*2.204623/#REF!*$AP234*Tabelle2[[#This Row],[Oct 24 NF]]</f>
        <v>#REF!</v>
      </c>
      <c r="LS234" s="52" t="e">
        <f>$AV234*2.204623/#REF!*$AP234*Tabelle2[[#This Row],[Nov 24 NF]]</f>
        <v>#REF!</v>
      </c>
      <c r="LT234" s="52" t="e">
        <f>$AV234*2.204623/#REF!*$AP234*Tabelle2[[#This Row],[Dec 24 NF]]</f>
        <v>#REF!</v>
      </c>
      <c r="LU234" s="198">
        <f>SUM(Tabelle2[[#This Row],[Jan 22 EV]:[Mar 22 EV]])</f>
        <v>0</v>
      </c>
      <c r="LV234" s="198">
        <f>SUM(Tabelle2[[#This Row],[Apr 22 EV]:[Jun 22 EV]])</f>
        <v>0</v>
      </c>
      <c r="LW234" s="198">
        <f>SUM(Tabelle2[[#This Row],[Jul 22 EV]:[Sep 22 EV]])</f>
        <v>0</v>
      </c>
      <c r="LX234" s="198">
        <f>SUM(Tabelle2[[#This Row],[Oct 22 EV]:[Dec 22 EV]])</f>
        <v>0</v>
      </c>
      <c r="LY234" s="198">
        <f>SUM(Tabelle2[[#This Row],[Jan 23 EV]:[Mar 23 EV]])</f>
        <v>0</v>
      </c>
      <c r="LZ234" s="198" t="e">
        <f>SUM(Tabelle2[[#This Row],[Apr 23 EV]:[Jun 23 EV]])</f>
        <v>#REF!</v>
      </c>
      <c r="MA234" s="198" t="e">
        <f>SUM(Tabelle2[[#This Row],[Jul 23 EV]:[Sep 23 EV]])</f>
        <v>#REF!</v>
      </c>
      <c r="MB234" s="198" t="e">
        <f>SUM(Tabelle2[[#This Row],[Oct 23 EV]:[Dec 23 EV]])</f>
        <v>#REF!</v>
      </c>
      <c r="MC234" s="198" t="e">
        <f>SUM(Tabelle2[[#This Row],[Jan 24 EV]:[Mar 24 EV]])</f>
        <v>#REF!</v>
      </c>
      <c r="MD234" s="198" t="e">
        <f>SUM(Tabelle2[[#This Row],[Apr 24 EV]:[Jun 24 EV]])</f>
        <v>#REF!</v>
      </c>
      <c r="ME234" s="198" t="e">
        <f>SUM(Tabelle2[[#This Row],[Jul 24 EV]:[Sep 24 EV]])</f>
        <v>#REF!</v>
      </c>
      <c r="MF234" s="198" t="e">
        <f>SUM(Tabelle2[[#This Row],[Oct 24 EV]:[Dec 24 EV]])</f>
        <v>#REF!</v>
      </c>
      <c r="MG234" s="68">
        <v>0</v>
      </c>
      <c r="MH234" s="68">
        <v>0</v>
      </c>
      <c r="MI234" s="68">
        <v>0</v>
      </c>
      <c r="MJ234" s="68">
        <v>0</v>
      </c>
      <c r="MK234" s="68">
        <v>0</v>
      </c>
      <c r="ML234" s="68">
        <v>0</v>
      </c>
      <c r="MM234" s="68">
        <v>0</v>
      </c>
      <c r="MN234" s="68">
        <v>0</v>
      </c>
      <c r="MO234" s="68">
        <v>0</v>
      </c>
      <c r="MP234" s="98">
        <v>962.43996538305009</v>
      </c>
      <c r="MQ234" s="98" t="e">
        <f>$AS234*2.204623/#REF!*$AP234*HU234</f>
        <v>#REF!</v>
      </c>
      <c r="MR234" s="98" t="e">
        <f>$AT234*2.204623/#REF!*$AP234*HV234</f>
        <v>#REF!</v>
      </c>
      <c r="MS234" s="98">
        <v>-6.1107299389400005</v>
      </c>
      <c r="MT234" s="98">
        <v>0</v>
      </c>
      <c r="MU234" s="98">
        <v>0</v>
      </c>
      <c r="MV234" s="98">
        <f>SUM(Tabelle2[[#This Row],[Jan 22 EV]:[Dec 22 EV]])</f>
        <v>0</v>
      </c>
      <c r="MW234" s="98" t="e">
        <f>SUM(Tabelle2[[#This Row],[Jan 23 EV]:[Dec 23 EV]])</f>
        <v>#REF!</v>
      </c>
      <c r="MX234" s="98" t="e">
        <f>SUM(Tabelle2[[#This Row],[Jan 24 EV]:[Dec 24 EV]])</f>
        <v>#REF!</v>
      </c>
      <c r="MY234" s="98">
        <f t="shared" si="139"/>
        <v>0</v>
      </c>
      <c r="MZ234" s="98">
        <f t="shared" si="140"/>
        <v>0</v>
      </c>
      <c r="NA234" s="98">
        <f t="shared" si="141"/>
        <v>0</v>
      </c>
      <c r="NB234" s="98">
        <f t="shared" si="142"/>
        <v>0</v>
      </c>
      <c r="NC234" s="52">
        <v>0</v>
      </c>
      <c r="ND234" s="52">
        <v>0</v>
      </c>
      <c r="NE234" s="52">
        <v>0</v>
      </c>
      <c r="NF234" s="52">
        <v>0</v>
      </c>
      <c r="NG234" s="52">
        <v>0</v>
      </c>
      <c r="NH234" s="52">
        <v>0</v>
      </c>
      <c r="NI234" s="52">
        <v>0</v>
      </c>
      <c r="NJ234" s="52">
        <v>0</v>
      </c>
      <c r="NK234" s="52">
        <v>0</v>
      </c>
      <c r="NL234" s="52">
        <v>0</v>
      </c>
      <c r="NM234" s="52">
        <v>0</v>
      </c>
      <c r="NN234" s="52">
        <v>0</v>
      </c>
      <c r="NO234" s="198">
        <f t="shared" si="146"/>
        <v>0</v>
      </c>
      <c r="NP234" s="198">
        <f t="shared" si="147"/>
        <v>0</v>
      </c>
      <c r="NQ234" s="198">
        <f t="shared" si="148"/>
        <v>0</v>
      </c>
      <c r="NR234" s="198">
        <f t="shared" si="149"/>
        <v>0</v>
      </c>
      <c r="NS234" s="198">
        <f t="shared" si="150"/>
        <v>0</v>
      </c>
      <c r="NT234" s="198">
        <v>0</v>
      </c>
      <c r="NU234" s="198">
        <v>0</v>
      </c>
      <c r="NV234" s="198">
        <v>0</v>
      </c>
      <c r="NW234" s="198">
        <v>0</v>
      </c>
      <c r="NX234" s="198">
        <v>0</v>
      </c>
      <c r="NY234" s="198">
        <v>0</v>
      </c>
      <c r="NZ234" s="198">
        <v>0</v>
      </c>
      <c r="OA234" s="198">
        <v>0</v>
      </c>
      <c r="OB234" s="198">
        <v>0</v>
      </c>
      <c r="OC234" s="198">
        <v>0</v>
      </c>
      <c r="OD234" s="198">
        <v>0</v>
      </c>
      <c r="OE234" s="198">
        <v>0</v>
      </c>
      <c r="OF234" s="198">
        <f>SUM(Tabelle2[[#This Row],[Jan 23 B EV]:[Mar 23 B EV]])</f>
        <v>0</v>
      </c>
      <c r="OG234" s="198">
        <f>SUM(Tabelle2[[#This Row],[Apr 23 B EV]:[Jun 23 B EV]])</f>
        <v>0</v>
      </c>
      <c r="OH234" s="198">
        <f>SUM(Tabelle2[[#This Row],[Jul 23 B EV]:[Sep 23 B EV]])</f>
        <v>0</v>
      </c>
      <c r="OI234" s="198">
        <f>SUM(Tabelle2[[#This Row],[Oct 23 B EV]:[Dec 23 B EV]])</f>
        <v>0</v>
      </c>
      <c r="OJ234" s="198">
        <f>SUM(Tabelle2[[#This Row],[Jan 23 B EV]:[Dec 23 B EV]])</f>
        <v>0</v>
      </c>
      <c r="OK234" s="68"/>
      <c r="OL234" s="68"/>
      <c r="OM234" s="43" t="s">
        <v>974</v>
      </c>
      <c r="ON234" s="43" t="s">
        <v>975</v>
      </c>
      <c r="OO234" s="43">
        <v>0</v>
      </c>
      <c r="OP234" s="43">
        <v>0</v>
      </c>
      <c r="OQ234" s="68"/>
      <c r="OR234" s="68"/>
      <c r="OS234" s="68"/>
      <c r="OT234" s="68"/>
      <c r="OU234" s="68"/>
      <c r="OV234" s="68"/>
      <c r="OW234" s="68"/>
      <c r="OX234" s="198">
        <v>0</v>
      </c>
      <c r="OY234" s="198">
        <v>0</v>
      </c>
      <c r="OZ234" s="198">
        <v>0</v>
      </c>
      <c r="PA234" s="198">
        <v>0</v>
      </c>
      <c r="PB234" s="353">
        <v>0</v>
      </c>
      <c r="PC234" s="49" t="s">
        <v>57</v>
      </c>
      <c r="PD234" s="53" t="s">
        <v>92</v>
      </c>
      <c r="PE234" s="53" t="s">
        <v>171</v>
      </c>
      <c r="PF234" s="53" t="s">
        <v>39</v>
      </c>
      <c r="PG234" s="53">
        <v>0</v>
      </c>
      <c r="PH234" s="53">
        <v>300</v>
      </c>
      <c r="PI234" s="53">
        <v>1</v>
      </c>
      <c r="PJ234" s="53" t="s">
        <v>39</v>
      </c>
      <c r="PK234" s="53">
        <v>300</v>
      </c>
      <c r="PL234" s="53">
        <v>0</v>
      </c>
      <c r="PM234" s="334"/>
      <c r="PN234" s="53" t="s">
        <v>978</v>
      </c>
      <c r="PO234" s="53" t="s">
        <v>72</v>
      </c>
      <c r="PP234" s="200">
        <v>2579.1424208577623</v>
      </c>
      <c r="PQ234" s="56">
        <v>2390.5855887510174</v>
      </c>
      <c r="PR234" s="56">
        <v>2563.0833333333335</v>
      </c>
      <c r="PS234" s="56">
        <v>2595</v>
      </c>
      <c r="PT234" s="200">
        <v>2321.6666666666665</v>
      </c>
      <c r="PU234" s="200">
        <v>2229.5416666666665</v>
      </c>
      <c r="PV234" s="200">
        <v>2983.4976851851857</v>
      </c>
      <c r="PW234" s="200">
        <v>3542.4709444775326</v>
      </c>
      <c r="PX234" s="200" t="e">
        <f>IF($PI234=1,SUMIF(#REF!,$PF234,#REF!),SUMIF(#REF!,$PJ234,#REF!))</f>
        <v>#REF!</v>
      </c>
      <c r="PY234" s="200" t="e">
        <f>IF($PI234=1,SUMIF(#REF!,$PF234,#REF!),SUMIF(#REF!,$PJ234,#REF!))</f>
        <v>#REF!</v>
      </c>
      <c r="PZ234" s="200" t="e">
        <f>IF($PI234=1,SUMIF(#REF!,$PF234,#REF!),SUMIF(#REF!,$PJ234,#REF!))</f>
        <v>#REF!</v>
      </c>
      <c r="QA234" s="200" t="e">
        <f>IF($PI234=1,SUMIF(#REF!,$PF234,#REF!),SUMIF(#REF!,$PJ234,#REF!))</f>
        <v>#REF!</v>
      </c>
      <c r="QB234" s="200" t="e">
        <f>IF($PI234=1,SUMIF(#REF!,$PF234,#REF!),SUMIF(#REF!,$PJ234,#REF!))</f>
        <v>#REF!</v>
      </c>
      <c r="QC234" s="200" t="e">
        <f>IF($PI234=1,SUMIF(#REF!,$PF234,#REF!),SUMIF(#REF!,$PJ234,#REF!))</f>
        <v>#REF!</v>
      </c>
      <c r="QD234" s="57">
        <f t="shared" si="143"/>
        <v>41.763183409854456</v>
      </c>
      <c r="QE234" s="57">
        <f t="shared" si="144"/>
        <v>44.440687881333339</v>
      </c>
      <c r="QF234" s="57">
        <f t="shared" si="138"/>
        <v>44.936097359999998</v>
      </c>
      <c r="QG234" s="57">
        <f t="shared" si="145"/>
        <v>40.693426106666664</v>
      </c>
      <c r="QH234" s="57">
        <f t="shared" si="175"/>
        <v>39.263464804666668</v>
      </c>
      <c r="QI234" s="57">
        <f t="shared" si="176"/>
        <v>50.96634599751853</v>
      </c>
      <c r="QJ234" s="57">
        <f>IF(Tabelle2[[#This Row],[Index and Premium Usage]]=1,($AW234*(1+$AZ234))*(PW234*(1+$PG234)+$PH234)/1000,($AW234*(1+$AZ234))*(PW234*(1+$PG234)+$PK234)/1000)</f>
        <v>59.642711041110047</v>
      </c>
      <c r="QK234" s="57" t="e">
        <f>IF($PI234=1,($AW234*(1+$AY234))*(PX234*(1+$PG234)+$PH234)/1000,($AW234*(1+$AZ234))*(PX234*(1+$PG234)+$PK234+Tabelle2[[#This Row],[Premium VW 2023]])/1000)</f>
        <v>#REF!</v>
      </c>
      <c r="QL234" s="57" t="e">
        <f t="shared" si="177"/>
        <v>#REF!</v>
      </c>
      <c r="QM234" s="57" t="e">
        <f t="shared" si="178"/>
        <v>#REF!</v>
      </c>
      <c r="QN234" s="57" t="e">
        <f t="shared" si="179"/>
        <v>#REF!</v>
      </c>
      <c r="QO234" s="57" t="e">
        <f t="shared" si="180"/>
        <v>#REF!</v>
      </c>
      <c r="QP234" s="57" t="e">
        <f t="shared" si="181"/>
        <v>#REF!</v>
      </c>
    </row>
    <row r="235" spans="1:458" ht="15" customHeight="1">
      <c r="A235" s="94" t="s">
        <v>743</v>
      </c>
      <c r="B235" s="94" t="s">
        <v>87</v>
      </c>
      <c r="C235" s="94" t="s">
        <v>1553</v>
      </c>
      <c r="D235" s="2" t="s">
        <v>108</v>
      </c>
      <c r="E235" s="173" t="s">
        <v>304</v>
      </c>
      <c r="F235" s="2" t="s">
        <v>304</v>
      </c>
      <c r="G235" s="2" t="s">
        <v>304</v>
      </c>
      <c r="H235" s="2" t="s">
        <v>1558</v>
      </c>
      <c r="I235" s="188" t="s">
        <v>28</v>
      </c>
      <c r="J235" s="2" t="s">
        <v>26</v>
      </c>
      <c r="K235" s="2" t="s">
        <v>243</v>
      </c>
      <c r="L235" s="2" t="s">
        <v>88</v>
      </c>
      <c r="M235" s="2" t="s">
        <v>1401</v>
      </c>
      <c r="N235" s="2">
        <v>0</v>
      </c>
      <c r="O235" s="64"/>
      <c r="P235" s="3"/>
      <c r="Q235" s="2"/>
      <c r="R235" s="63"/>
      <c r="S235" s="63"/>
      <c r="T235" s="94" t="s">
        <v>1282</v>
      </c>
      <c r="U235" s="63" t="s">
        <v>14</v>
      </c>
      <c r="V235" s="63"/>
      <c r="W235" s="63"/>
      <c r="X235" s="94"/>
      <c r="Y235" s="2" t="s">
        <v>235</v>
      </c>
      <c r="Z235" s="2" t="s">
        <v>261</v>
      </c>
      <c r="AA235" s="2" t="s">
        <v>371</v>
      </c>
      <c r="AB235" s="2" t="s">
        <v>1229</v>
      </c>
      <c r="AC235" s="2" t="s">
        <v>1016</v>
      </c>
      <c r="AD235" s="63"/>
      <c r="AE235" s="63"/>
      <c r="AF235" s="63" t="s">
        <v>119</v>
      </c>
      <c r="AG235" s="2">
        <v>0</v>
      </c>
      <c r="AH235" s="2">
        <v>0</v>
      </c>
      <c r="AI235" s="2">
        <v>0</v>
      </c>
      <c r="AJ235" s="63" t="s">
        <v>120</v>
      </c>
      <c r="AK235" s="66"/>
      <c r="AL235" s="67"/>
      <c r="AM235" s="67"/>
      <c r="AN235" s="67"/>
      <c r="AO235" s="67"/>
      <c r="AP235" s="67">
        <v>1</v>
      </c>
      <c r="AQ235" s="129"/>
      <c r="AR235" s="37">
        <v>0.67500000000000004</v>
      </c>
      <c r="AS235" s="67">
        <v>0.67500000000000004</v>
      </c>
      <c r="AT235" s="67">
        <v>0.67500000000000004</v>
      </c>
      <c r="AU235" s="33">
        <v>0.67500000000000004</v>
      </c>
      <c r="AV235" s="33">
        <v>0.67500000000000004</v>
      </c>
      <c r="AW235" s="33">
        <v>0.67500000000000004</v>
      </c>
      <c r="AX235" s="193"/>
      <c r="AY235" s="61">
        <v>0.16</v>
      </c>
      <c r="AZ235" s="61">
        <v>0.16</v>
      </c>
      <c r="BA235" s="97">
        <v>5544</v>
      </c>
      <c r="BB235" s="97">
        <v>5796</v>
      </c>
      <c r="BC235" s="97">
        <v>12348</v>
      </c>
      <c r="BD235" s="97">
        <v>8568</v>
      </c>
      <c r="BE235" s="133">
        <v>7812</v>
      </c>
      <c r="BF235" s="133">
        <v>8064</v>
      </c>
      <c r="BG235" s="133">
        <v>756</v>
      </c>
      <c r="BH235" s="133">
        <v>7560</v>
      </c>
      <c r="BI235" s="133">
        <v>7056</v>
      </c>
      <c r="BJ235" s="133">
        <v>9072</v>
      </c>
      <c r="BK235" s="133">
        <v>8316</v>
      </c>
      <c r="BL235" s="133">
        <v>6048</v>
      </c>
      <c r="BM235" s="96">
        <v>7056</v>
      </c>
      <c r="BN235" s="96">
        <v>7308</v>
      </c>
      <c r="BO235" s="96">
        <v>3780</v>
      </c>
      <c r="BP235" s="96">
        <v>2016</v>
      </c>
      <c r="BQ235" s="96">
        <v>4032</v>
      </c>
      <c r="BR235" s="96">
        <v>5292</v>
      </c>
      <c r="BS235" s="96">
        <v>0</v>
      </c>
      <c r="BT235" s="96">
        <v>0</v>
      </c>
      <c r="BU235" s="96">
        <v>756</v>
      </c>
      <c r="BV235" s="96">
        <v>4536</v>
      </c>
      <c r="BW235" s="96">
        <v>8000</v>
      </c>
      <c r="BX235" s="96">
        <v>10000</v>
      </c>
      <c r="BY235" s="96">
        <v>8000</v>
      </c>
      <c r="BZ235" s="96">
        <v>10000</v>
      </c>
      <c r="CA235" s="96">
        <v>0</v>
      </c>
      <c r="CB235" s="96">
        <v>0</v>
      </c>
      <c r="CC235" s="96">
        <v>0</v>
      </c>
      <c r="CD235" s="96">
        <v>0</v>
      </c>
      <c r="CE235" s="96">
        <v>0</v>
      </c>
      <c r="CF235" s="96">
        <v>0</v>
      </c>
      <c r="CG235" s="96">
        <v>0</v>
      </c>
      <c r="CH235" s="96">
        <v>0</v>
      </c>
      <c r="CI235" s="96">
        <v>0</v>
      </c>
      <c r="CJ235" s="96">
        <v>0</v>
      </c>
      <c r="CK235" s="95">
        <f>SUM(Tabelle2[[#This Row],[Jan 22 CF]:[Mar 22 CF]])</f>
        <v>23688</v>
      </c>
      <c r="CL235" s="95">
        <f>SUM(Tabelle2[[#This Row],[Apr 22 CF]:[Jun 22 CF]])</f>
        <v>24444</v>
      </c>
      <c r="CM235" s="95">
        <f>SUM(Tabelle2[[#This Row],[Jul 22 CF]:[Sep 22 CF]])</f>
        <v>15372</v>
      </c>
      <c r="CN235" s="95">
        <f>SUM(Tabelle2[[#This Row],[Oct 22 CF]:[Dec 22 CF]])</f>
        <v>23436</v>
      </c>
      <c r="CO235" s="95">
        <f>SUM(Tabelle2[[#This Row],[Jan 23 CF]:[Mar 23 CF]])</f>
        <v>18144</v>
      </c>
      <c r="CP235" s="95">
        <f>SUM(Tabelle2[[#This Row],[Apr 23 CF]:[Jun 23 CF]])</f>
        <v>11340</v>
      </c>
      <c r="CQ235" s="95">
        <f>SUM(Tabelle2[[#This Row],[Jul 23 CF]:[Sep 23 CF]])</f>
        <v>756</v>
      </c>
      <c r="CR235" s="95">
        <f>SUM(Tabelle2[[#This Row],[Oct 23 CF]:[Dec 23 CF]])</f>
        <v>22536</v>
      </c>
      <c r="CS235" s="95">
        <f>SUM(Tabelle2[[#This Row],[Jan 24 CF]:[Mar 24 CF]])</f>
        <v>18000</v>
      </c>
      <c r="CT235" s="95">
        <f>SUM(Tabelle2[[#This Row],[Apr 24 CF]:[Jun 24 CF]])</f>
        <v>0</v>
      </c>
      <c r="CU235" s="95">
        <f>SUM(Tabelle2[[#This Row],[Jul 24 CF]:[Sep 24 CF]])</f>
        <v>0</v>
      </c>
      <c r="CV235" s="95">
        <f>SUM(Tabelle2[[#This Row],[Oct 24 CF]:[Dec 24 CF]])</f>
        <v>0</v>
      </c>
      <c r="CW235" s="98">
        <v>216</v>
      </c>
      <c r="CX235" s="275">
        <v>108</v>
      </c>
      <c r="CY235" s="98">
        <v>120</v>
      </c>
      <c r="CZ235" s="52">
        <v>12156</v>
      </c>
      <c r="DA235" s="52">
        <f>SUM(Tabelle2[[#This Row],[Jan 22 CF]:[Dec 22 CF]])</f>
        <v>86940</v>
      </c>
      <c r="DB235" s="98">
        <f>SUM(Tabelle2[[#This Row],[Jan 23 CF]:[Dec 23 CF]])</f>
        <v>52776</v>
      </c>
      <c r="DC235" s="98">
        <f>SUM(Tabelle2[[#This Row],[Jan 24 CF]:[Dec 24 CF]])</f>
        <v>18000</v>
      </c>
      <c r="DD235" s="98">
        <v>0</v>
      </c>
      <c r="DE235" s="98">
        <v>0</v>
      </c>
      <c r="DF235" s="98">
        <v>0</v>
      </c>
      <c r="DG235" s="98">
        <v>0</v>
      </c>
      <c r="DH235" s="98">
        <v>0</v>
      </c>
      <c r="DI235" s="98">
        <v>0</v>
      </c>
      <c r="DJ235" s="98">
        <v>0</v>
      </c>
      <c r="DK235" s="98">
        <v>0</v>
      </c>
      <c r="DL235" s="98">
        <v>0</v>
      </c>
      <c r="DM235" s="98">
        <v>0</v>
      </c>
      <c r="DN235" s="98"/>
      <c r="DO235" s="98"/>
      <c r="DP235" s="226">
        <v>0.95</v>
      </c>
      <c r="DQ235" s="226">
        <v>0.92500000000000004</v>
      </c>
      <c r="DR235" s="226">
        <v>0.8</v>
      </c>
      <c r="DS235" s="226">
        <v>0.85</v>
      </c>
      <c r="DT235" s="226">
        <v>0.9</v>
      </c>
      <c r="DU235" s="226">
        <v>0.9</v>
      </c>
      <c r="DV235" s="226">
        <v>0.9</v>
      </c>
      <c r="DW235" s="226">
        <v>0.9</v>
      </c>
      <c r="DX235" s="226">
        <v>0.9</v>
      </c>
      <c r="DY235" s="226">
        <v>0.9</v>
      </c>
      <c r="DZ235" s="226">
        <v>0.9</v>
      </c>
      <c r="EA235" s="226">
        <v>0.88</v>
      </c>
      <c r="EB235" s="226">
        <v>0.9</v>
      </c>
      <c r="EC235" s="226">
        <v>0.93</v>
      </c>
      <c r="ED235" s="226">
        <v>0.93</v>
      </c>
      <c r="EE235" s="226">
        <v>0.9</v>
      </c>
      <c r="EF235" s="316">
        <v>0.9</v>
      </c>
      <c r="EG235" s="316">
        <v>0.9</v>
      </c>
      <c r="EH235" s="316">
        <v>0.76800000000000002</v>
      </c>
      <c r="EI235" s="226">
        <v>0.95</v>
      </c>
      <c r="EJ235" s="226">
        <v>0.95</v>
      </c>
      <c r="EK235" s="226">
        <v>0.95</v>
      </c>
      <c r="EL235" s="226">
        <v>0.97499999999999998</v>
      </c>
      <c r="EM235" s="226">
        <v>0.95</v>
      </c>
      <c r="EN235" s="226">
        <v>0.9</v>
      </c>
      <c r="EO235" s="226">
        <v>0.9</v>
      </c>
      <c r="EP235" s="226">
        <v>0.9</v>
      </c>
      <c r="EQ235" s="226">
        <v>0.9</v>
      </c>
      <c r="ER235" s="226">
        <v>0.9</v>
      </c>
      <c r="ES235" s="226">
        <v>0.9</v>
      </c>
      <c r="ET235" s="226">
        <v>0.9</v>
      </c>
      <c r="EU235" s="226">
        <v>0.9</v>
      </c>
      <c r="EV235" s="226">
        <v>0.9</v>
      </c>
      <c r="EW235" s="226">
        <v>0.9</v>
      </c>
      <c r="EX235" s="226">
        <v>0.9</v>
      </c>
      <c r="EY235" s="226">
        <v>0.9</v>
      </c>
      <c r="EZ235" s="316">
        <v>0.76800000000000002</v>
      </c>
      <c r="FA235" s="226">
        <v>0.9</v>
      </c>
      <c r="FB235" s="226">
        <v>0</v>
      </c>
      <c r="FC235" s="226">
        <v>0</v>
      </c>
      <c r="FD235" s="226">
        <v>0</v>
      </c>
      <c r="FE235" s="226">
        <v>0</v>
      </c>
      <c r="FF235" s="226">
        <v>0</v>
      </c>
      <c r="FG235" s="226">
        <v>0</v>
      </c>
      <c r="FH235" s="226">
        <v>0</v>
      </c>
      <c r="FI235" s="226">
        <v>0</v>
      </c>
      <c r="FJ235" s="226">
        <v>0</v>
      </c>
      <c r="FK235" s="226">
        <v>0</v>
      </c>
      <c r="FL235" s="226">
        <v>0</v>
      </c>
      <c r="FM235" s="195">
        <f t="shared" si="158"/>
        <v>5544</v>
      </c>
      <c r="FN235" s="195">
        <f t="shared" si="159"/>
        <v>5796</v>
      </c>
      <c r="FO235" s="195">
        <f t="shared" si="160"/>
        <v>12348</v>
      </c>
      <c r="FP235" s="195">
        <f t="shared" si="161"/>
        <v>8568</v>
      </c>
      <c r="FQ235" s="195">
        <f t="shared" si="162"/>
        <v>7812</v>
      </c>
      <c r="FR235" s="195">
        <f t="shared" si="163"/>
        <v>8064</v>
      </c>
      <c r="FS235" s="195">
        <f t="shared" si="164"/>
        <v>756</v>
      </c>
      <c r="FT235" s="95">
        <f t="shared" si="165"/>
        <v>7560</v>
      </c>
      <c r="FU235" s="95">
        <f t="shared" si="166"/>
        <v>7056</v>
      </c>
      <c r="FV235" s="95">
        <f t="shared" si="167"/>
        <v>9072</v>
      </c>
      <c r="FW235" s="95">
        <f t="shared" si="168"/>
        <v>8316</v>
      </c>
      <c r="FX235" s="95">
        <f t="shared" si="169"/>
        <v>6048</v>
      </c>
      <c r="FY235" s="95">
        <f t="shared" si="170"/>
        <v>7056</v>
      </c>
      <c r="FZ235" s="95">
        <f t="shared" si="171"/>
        <v>7308</v>
      </c>
      <c r="GA235" s="95">
        <f t="shared" si="151"/>
        <v>3780</v>
      </c>
      <c r="GB235" s="95">
        <f t="shared" si="152"/>
        <v>2016</v>
      </c>
      <c r="GC235" s="95">
        <f t="shared" si="153"/>
        <v>4032</v>
      </c>
      <c r="GD235" s="95">
        <f t="shared" si="154"/>
        <v>5292</v>
      </c>
      <c r="GE235" s="95">
        <f t="shared" si="155"/>
        <v>0</v>
      </c>
      <c r="GF235" s="95">
        <f t="shared" si="156"/>
        <v>0</v>
      </c>
      <c r="GG235" s="95">
        <f t="shared" si="157"/>
        <v>756</v>
      </c>
      <c r="GH235" s="95">
        <f t="shared" si="172"/>
        <v>4536</v>
      </c>
      <c r="GI235" s="95">
        <f>BW235*Tabelle2[[#This Row],[Nov 2023 AF]]</f>
        <v>7800</v>
      </c>
      <c r="GJ235" s="95">
        <f>BX235*Tabelle2[[#This Row],[Dec 2023 AF]]</f>
        <v>9500</v>
      </c>
      <c r="GK235" s="95">
        <f>BY235*Tabelle2[[#This Row],[Jan 2024 AF]]</f>
        <v>7200</v>
      </c>
      <c r="GL235" s="95">
        <f>BZ235*Tabelle2[[#This Row],[Feb 2024 AF]]</f>
        <v>9000</v>
      </c>
      <c r="GM235" s="95">
        <f>CA235*Tabelle2[[#This Row],[Mar 2024 AF]]</f>
        <v>0</v>
      </c>
      <c r="GN235" s="95">
        <f>CB235*Tabelle2[[#This Row],[Apr 2024 AF]]</f>
        <v>0</v>
      </c>
      <c r="GO235" s="95">
        <f>CC235*Tabelle2[[#This Row],[May 2024 AF]]</f>
        <v>0</v>
      </c>
      <c r="GP235" s="95">
        <f>CD235*Tabelle2[[#This Row],[Jun 2024 AF]]</f>
        <v>0</v>
      </c>
      <c r="GQ235" s="95">
        <f>CE235*Tabelle2[[#This Row],[Jul 2024 AF]]</f>
        <v>0</v>
      </c>
      <c r="GR235" s="95">
        <f>CF235*Tabelle2[[#This Row],[Aug 2024 AF]]</f>
        <v>0</v>
      </c>
      <c r="GS235" s="95">
        <f>CG235*Tabelle2[[#This Row],[Sep 2024 AF]]</f>
        <v>0</v>
      </c>
      <c r="GT235" s="95">
        <f>CH235*Tabelle2[[#This Row],[Oct 2024 AF]]</f>
        <v>0</v>
      </c>
      <c r="GU235" s="95">
        <f>CI235*Tabelle2[[#This Row],[Nov 2024 AF]]</f>
        <v>0</v>
      </c>
      <c r="GV235" s="95">
        <f>CJ235*Tabelle2[[#This Row],[Dec 2024 AF]]</f>
        <v>0</v>
      </c>
      <c r="GW235" s="95">
        <f>SUM(Tabelle2[[#This Row],[Jan 22 NF]:[Mar 22 NF]])</f>
        <v>23688</v>
      </c>
      <c r="GX235" s="95">
        <f>SUM(Tabelle2[[#This Row],[Apr 22 NF]:[Jun 22 NF]])</f>
        <v>24444</v>
      </c>
      <c r="GY235" s="95">
        <f>SUM(Tabelle2[[#This Row],[Jul 22 NF]:[Sep 22 NF]])</f>
        <v>15372</v>
      </c>
      <c r="GZ235" s="95">
        <f>SUM(Tabelle2[[#This Row],[Oct 22 NF]:[Dec 22 NF]])</f>
        <v>23436</v>
      </c>
      <c r="HA235" s="98">
        <f>SUM(Tabelle2[[#This Row],[Jan 23 NF]:[Mar 23 NF]])</f>
        <v>18144</v>
      </c>
      <c r="HB235" s="98">
        <f>SUM(Tabelle2[[#This Row],[Apr 23 NF]:[Jun 23 NF]])</f>
        <v>11340</v>
      </c>
      <c r="HC235" s="98">
        <f>SUM(Tabelle2[[#This Row],[Jul 23 NF]:[Sep 23 NF]])</f>
        <v>756</v>
      </c>
      <c r="HD235" s="98">
        <f>SUM(Tabelle2[[#This Row],[Oct 23 NF]:[Dec 23 NF]])</f>
        <v>21836</v>
      </c>
      <c r="HE235" s="95">
        <f>SUM(Tabelle2[[#This Row],[Jan 24 NF]:[Mar 24 NF]])</f>
        <v>16200</v>
      </c>
      <c r="HF235" s="98">
        <f>SUM(Tabelle2[[#This Row],[Apr 24 NF]:[Jun 24 NF]])</f>
        <v>0</v>
      </c>
      <c r="HG235" s="98">
        <f>SUM(Tabelle2[[#This Row],[Jul 24 NF]:[Sep 24 NF]])</f>
        <v>0</v>
      </c>
      <c r="HH235" s="98">
        <f>SUM(Tabelle2[[#This Row],[Oct 24 NF]:[Dec 24 NF]])</f>
        <v>0</v>
      </c>
      <c r="HI235" s="95">
        <v>0</v>
      </c>
      <c r="HJ235" s="95">
        <v>0</v>
      </c>
      <c r="HK235" s="95">
        <v>0</v>
      </c>
      <c r="HL235" s="95">
        <v>0</v>
      </c>
      <c r="HM235" s="95">
        <v>0</v>
      </c>
      <c r="HN235" s="95">
        <v>0</v>
      </c>
      <c r="HO235" s="95">
        <v>0</v>
      </c>
      <c r="HP235" s="95">
        <v>0</v>
      </c>
      <c r="HQ235" s="95">
        <v>0</v>
      </c>
      <c r="HR235" s="95">
        <v>0</v>
      </c>
      <c r="HS235" s="95">
        <v>0</v>
      </c>
      <c r="HT235" s="95">
        <v>0</v>
      </c>
      <c r="HU235" s="95">
        <v>464</v>
      </c>
      <c r="HV235" s="98">
        <v>216</v>
      </c>
      <c r="HW235" s="98">
        <v>108</v>
      </c>
      <c r="HX235" s="98">
        <v>120</v>
      </c>
      <c r="HY235" s="98">
        <v>12156</v>
      </c>
      <c r="HZ235" s="98">
        <f>SUM(Tabelle2[[#This Row],[Jan 22 NF]:[Dec 22 NF]])</f>
        <v>86940</v>
      </c>
      <c r="IA235" s="98">
        <f>SUM(Tabelle2[[#This Row],[Jan 23 NF]:[Dec 23 NF]])</f>
        <v>52076</v>
      </c>
      <c r="IB235" s="98">
        <f>SUM(Tabelle2[[#This Row],[Jan 24 NF]:[Dec 24 NF]])</f>
        <v>16200</v>
      </c>
      <c r="IC235" s="98">
        <f>IFERROR(Tabelle2[[#This Row],[2025 CF]]*Tabelle2[[#This Row],[2025 AF]],0)</f>
        <v>0</v>
      </c>
      <c r="ID235" s="98">
        <f>IFERROR(Tabelle2[[#This Row],[2026 CF]]*Tabelle2[[#This Row],[2026 AF]],0)</f>
        <v>0</v>
      </c>
      <c r="IE235" s="98">
        <f>IFERROR(Tabelle2[[#This Row],[2027 CF]]*Tabelle2[[#This Row],[2027 AF]],0)</f>
        <v>0</v>
      </c>
      <c r="IF235" s="98">
        <f>IFERROR(Tabelle2[[#This Row],[2028 CF]]*Tabelle2[[#This Row],[2028 AF]],0)</f>
        <v>0</v>
      </c>
      <c r="IG235" s="98">
        <f>IFERROR(Tabelle2[[#This Row],[2029 CF]]*Tabelle2[[#This Row],[2029 AF]],0)</f>
        <v>0</v>
      </c>
      <c r="IH235" s="98">
        <f>IFERROR(Tabelle2[[#This Row],[2030 CF]]*Tabelle2[[#This Row],[2030 AF]],0)</f>
        <v>0</v>
      </c>
      <c r="II235" s="98">
        <f>IFERROR(Tabelle2[[#This Row],[2031 CF]]*Tabelle2[[#This Row],[2031 AF]],0)</f>
        <v>0</v>
      </c>
      <c r="IJ235" s="98">
        <f>IFERROR(Tabelle2[[#This Row],[2032 CF]]*Tabelle2[[#This Row],[2032 AF]],0)</f>
        <v>0</v>
      </c>
      <c r="IK235" s="98">
        <f>IFERROR(Tabelle2[[#This Row],[2033 CF]]*Tabelle2[[#This Row],[2033 AF]],0)</f>
        <v>0</v>
      </c>
      <c r="IL235" s="98">
        <f>IFERROR(Tabelle2[[#This Row],[2034 CF]]*Tabelle2[[#This Row],[2034 AF]],0)</f>
        <v>0</v>
      </c>
      <c r="IM235" s="98">
        <f>IFERROR(Tabelle2[[#This Row],[2035 CF]]*Tabelle2[[#This Row],[2035 AF]],0)</f>
        <v>0</v>
      </c>
      <c r="IN235" s="51">
        <v>8000</v>
      </c>
      <c r="IO235" s="51">
        <v>8000</v>
      </c>
      <c r="IP235" s="51">
        <v>10000</v>
      </c>
      <c r="IQ235" s="51">
        <v>8000</v>
      </c>
      <c r="IR235" s="51">
        <v>6000</v>
      </c>
      <c r="IS235" s="51">
        <v>10000</v>
      </c>
      <c r="IT235" s="51">
        <v>6000</v>
      </c>
      <c r="IU235" s="51">
        <v>6000</v>
      </c>
      <c r="IV235" s="51">
        <v>8000</v>
      </c>
      <c r="IW235" s="51">
        <v>8000</v>
      </c>
      <c r="IX235" s="51">
        <v>10000</v>
      </c>
      <c r="IY235" s="51">
        <v>6000</v>
      </c>
      <c r="IZ235" s="199">
        <v>26000</v>
      </c>
      <c r="JA235" s="199">
        <v>24000</v>
      </c>
      <c r="JB235" s="199">
        <v>20000</v>
      </c>
      <c r="JC235" s="199">
        <v>24000</v>
      </c>
      <c r="JD235" s="199">
        <v>94000</v>
      </c>
      <c r="JE235" s="196">
        <v>6144</v>
      </c>
      <c r="JF235" s="196">
        <v>6144</v>
      </c>
      <c r="JG235" s="196">
        <v>7680</v>
      </c>
      <c r="JH235" s="196">
        <v>4608</v>
      </c>
      <c r="JI235" s="196">
        <v>6144</v>
      </c>
      <c r="JJ235" s="196">
        <v>7680</v>
      </c>
      <c r="JK235" s="196">
        <v>4608</v>
      </c>
      <c r="JL235" s="196">
        <v>4608</v>
      </c>
      <c r="JM235" s="196">
        <v>6912</v>
      </c>
      <c r="JN235" s="196">
        <v>0</v>
      </c>
      <c r="JO235" s="196">
        <v>0</v>
      </c>
      <c r="JP235" s="196">
        <v>0</v>
      </c>
      <c r="JQ235" s="196">
        <f>SUM(Tabelle2[[#This Row],[Jan-23B]:[Mar-23B]])</f>
        <v>19968</v>
      </c>
      <c r="JR235" s="196">
        <f>SUM(Tabelle2[[#This Row],[Apr-23B]:[Jun-23B]])</f>
        <v>18432</v>
      </c>
      <c r="JS235" s="196">
        <f>SUM(Tabelle2[[#This Row],[Jul-23B]:[Sep-23B]])</f>
        <v>16128</v>
      </c>
      <c r="JT235" s="196">
        <f>SUM(Tabelle2[[#This Row],[Oct-23B]:[Dec-23B]])</f>
        <v>0</v>
      </c>
      <c r="JU235" s="196">
        <f>SUM(Tabelle2[[#This Row],[1Q23 B1]:[4Q23 B]])</f>
        <v>54528</v>
      </c>
      <c r="JV235" s="196">
        <v>0</v>
      </c>
      <c r="JW235" s="196">
        <v>0</v>
      </c>
      <c r="JX235" s="196">
        <v>0</v>
      </c>
      <c r="JY235" s="196">
        <v>0</v>
      </c>
      <c r="JZ235" s="196">
        <v>0</v>
      </c>
      <c r="KA235" s="196">
        <v>0</v>
      </c>
      <c r="KB235" s="196">
        <v>0</v>
      </c>
      <c r="KC235" s="196">
        <v>0</v>
      </c>
      <c r="KD235" s="196">
        <v>0</v>
      </c>
      <c r="KE235" s="196">
        <v>0</v>
      </c>
      <c r="KF235" s="196" t="str">
        <f>IF(SUM(Tabelle2[[#This Row],[2018 NF]:[2028 NF]],Tabelle2[[#This Row],[2023 B]])&gt;0,"yes","no")</f>
        <v>yes</v>
      </c>
      <c r="KG235" s="196" t="str">
        <f>IFERROR(INDEX(Tabelle2[[#Headers],[2005 NF]:[2034 NF]],MATCH(TRUE,INDEX(Tabelle2[[#This Row],[2005 NF]:[2034 NF]]&gt;1000,),0)),0)</f>
        <v>2021 NF</v>
      </c>
      <c r="KH235" s="196" t="str">
        <f>IFERROR(LOOKUP(2,1/(Tabelle2[[#This Row],[2005 NF]:[2035 NF]]&gt;1000),Tabelle2[[#Headers],[2005 NF]:[2035 NF]]),0)</f>
        <v>2024 NF</v>
      </c>
      <c r="KI235" s="196">
        <f>SUM(Tabelle2[[#This Row],[Jan 23 NF]:[Mar 23 NF]])</f>
        <v>18144</v>
      </c>
      <c r="KJ235" s="196">
        <f>SUM(Tabelle2[[#This Row],[Jan-23B]:[Mar-23B]])</f>
        <v>19968</v>
      </c>
      <c r="KK235" s="52">
        <v>275.00467302000004</v>
      </c>
      <c r="KL235" s="52">
        <v>287.50488543000006</v>
      </c>
      <c r="KM235" s="52">
        <v>612.51040809000006</v>
      </c>
      <c r="KN235" s="52">
        <v>425.00722194000008</v>
      </c>
      <c r="KO235" s="52">
        <v>387.50658471000003</v>
      </c>
      <c r="KP235" s="52">
        <v>400.00679712000004</v>
      </c>
      <c r="KQ235" s="52">
        <v>37.500637230000002</v>
      </c>
      <c r="KR235" s="52">
        <v>375.00637230000007</v>
      </c>
      <c r="KS235" s="52">
        <v>350.00594748000003</v>
      </c>
      <c r="KT235" s="52">
        <v>450.00764676000006</v>
      </c>
      <c r="KU235" s="52">
        <v>412.50700953000006</v>
      </c>
      <c r="KV235" s="52">
        <v>300.00509784000002</v>
      </c>
      <c r="KW235" s="52">
        <v>350.00594748000003</v>
      </c>
      <c r="KX235" s="52">
        <v>362.50615989000005</v>
      </c>
      <c r="KY235" s="52">
        <v>187.50318615000003</v>
      </c>
      <c r="KZ235" s="52">
        <v>100.00169928000001</v>
      </c>
      <c r="LA235" s="52" t="e">
        <f>$AV235*2.204623/#REF!*$AP235*Tabelle2[[#This Row],[May 23 NF]]</f>
        <v>#REF!</v>
      </c>
      <c r="LB235" s="52" t="e">
        <f>$AV235*2.204623/#REF!*$AP235*Tabelle2[[#This Row],[Jun 23 NF]]</f>
        <v>#REF!</v>
      </c>
      <c r="LC235" s="52" t="e">
        <f>$AV235*2.204623/#REF!*$AP235*Tabelle2[[#This Row],[Jul 23 NF]]</f>
        <v>#REF!</v>
      </c>
      <c r="LD235" s="52" t="e">
        <f>$AV235*2.204623/#REF!*$AP235*Tabelle2[[#This Row],[Aug 23 NF]]</f>
        <v>#REF!</v>
      </c>
      <c r="LE235" s="52" t="e">
        <f>$AV235*2.204623/#REF!*$AP235*Tabelle2[[#This Row],[Sep 23 NF]]</f>
        <v>#REF!</v>
      </c>
      <c r="LF235" s="52" t="e">
        <f>$AV235*2.204623/#REF!*$AP235*Tabelle2[[#This Row],[Oct 23 NF]]</f>
        <v>#REF!</v>
      </c>
      <c r="LG235" s="52" t="e">
        <f>$AV235*2.204623/#REF!*$AP235*Tabelle2[[#This Row],[Nov 23 NF]]</f>
        <v>#REF!</v>
      </c>
      <c r="LH235" s="52" t="e">
        <f>$AV235*2.204623/#REF!*$AP235*Tabelle2[[#This Row],[Dec 23 NF]]</f>
        <v>#REF!</v>
      </c>
      <c r="LI235" s="52" t="e">
        <f>$AV235*2.204623/#REF!*$AP235*Tabelle2[[#This Row],[Jan 24 NF]]</f>
        <v>#REF!</v>
      </c>
      <c r="LJ235" s="52" t="e">
        <f>$AV235*2.204623/#REF!*$AP235*Tabelle2[[#This Row],[Feb 24 NF]]</f>
        <v>#REF!</v>
      </c>
      <c r="LK235" s="52" t="e">
        <f>$AV235*2.204623/#REF!*$AP235*Tabelle2[[#This Row],[Mar 24 NF]]</f>
        <v>#REF!</v>
      </c>
      <c r="LL235" s="52" t="e">
        <f>$AV235*2.204623/#REF!*$AP235*Tabelle2[[#This Row],[Apr 24 NF]]</f>
        <v>#REF!</v>
      </c>
      <c r="LM235" s="52" t="e">
        <f>$AV235*2.204623/#REF!*$AP235*Tabelle2[[#This Row],[May 24 NF]]</f>
        <v>#REF!</v>
      </c>
      <c r="LN235" s="52" t="e">
        <f>$AV235*2.204623/#REF!*$AP235*Tabelle2[[#This Row],[Jun 24 NF]]</f>
        <v>#REF!</v>
      </c>
      <c r="LO235" s="52" t="e">
        <f>$AV235*2.204623/#REF!*$AP235*Tabelle2[[#This Row],[Jul 24 NF]]</f>
        <v>#REF!</v>
      </c>
      <c r="LP235" s="52" t="e">
        <f>$AV235*2.204623/#REF!*$AP235*Tabelle2[[#This Row],[Aug 24 NF]]</f>
        <v>#REF!</v>
      </c>
      <c r="LQ235" s="52" t="e">
        <f>$AV235*2.204623/#REF!*$AP235*Tabelle2[[#This Row],[Sep 24 NF]]</f>
        <v>#REF!</v>
      </c>
      <c r="LR235" s="52" t="e">
        <f>$AV235*2.204623/#REF!*$AP235*Tabelle2[[#This Row],[Oct 24 NF]]</f>
        <v>#REF!</v>
      </c>
      <c r="LS235" s="52" t="e">
        <f>$AV235*2.204623/#REF!*$AP235*Tabelle2[[#This Row],[Nov 24 NF]]</f>
        <v>#REF!</v>
      </c>
      <c r="LT235" s="52" t="e">
        <f>$AV235*2.204623/#REF!*$AP235*Tabelle2[[#This Row],[Dec 24 NF]]</f>
        <v>#REF!</v>
      </c>
      <c r="LU235" s="198">
        <f>SUM(Tabelle2[[#This Row],[Jan 22 EV]:[Mar 22 EV]])</f>
        <v>1175.01996654</v>
      </c>
      <c r="LV235" s="198">
        <f>SUM(Tabelle2[[#This Row],[Apr 22 EV]:[Jun 22 EV]])</f>
        <v>1212.5206037700002</v>
      </c>
      <c r="LW235" s="198">
        <f>SUM(Tabelle2[[#This Row],[Jul 22 EV]:[Sep 22 EV]])</f>
        <v>762.51295701000004</v>
      </c>
      <c r="LX235" s="198">
        <f>SUM(Tabelle2[[#This Row],[Oct 22 EV]:[Dec 22 EV]])</f>
        <v>1162.5197541300001</v>
      </c>
      <c r="LY235" s="198">
        <f>SUM(Tabelle2[[#This Row],[Jan 23 EV]:[Mar 23 EV]])</f>
        <v>900.01529352000011</v>
      </c>
      <c r="LZ235" s="198" t="e">
        <f>SUM(Tabelle2[[#This Row],[Apr 23 EV]:[Jun 23 EV]])</f>
        <v>#REF!</v>
      </c>
      <c r="MA235" s="198" t="e">
        <f>SUM(Tabelle2[[#This Row],[Jul 23 EV]:[Sep 23 EV]])</f>
        <v>#REF!</v>
      </c>
      <c r="MB235" s="198" t="e">
        <f>SUM(Tabelle2[[#This Row],[Oct 23 EV]:[Dec 23 EV]])</f>
        <v>#REF!</v>
      </c>
      <c r="MC235" s="198" t="e">
        <f>SUM(Tabelle2[[#This Row],[Jan 24 EV]:[Mar 24 EV]])</f>
        <v>#REF!</v>
      </c>
      <c r="MD235" s="198" t="e">
        <f>SUM(Tabelle2[[#This Row],[Apr 24 EV]:[Jun 24 EV]])</f>
        <v>#REF!</v>
      </c>
      <c r="ME235" s="198" t="e">
        <f>SUM(Tabelle2[[#This Row],[Jul 24 EV]:[Sep 24 EV]])</f>
        <v>#REF!</v>
      </c>
      <c r="MF235" s="198" t="e">
        <f>SUM(Tabelle2[[#This Row],[Oct 24 EV]:[Dec 24 EV]])</f>
        <v>#REF!</v>
      </c>
      <c r="MG235" s="68">
        <v>0</v>
      </c>
      <c r="MH235" s="68">
        <v>0</v>
      </c>
      <c r="MI235" s="68">
        <v>0</v>
      </c>
      <c r="MJ235" s="68">
        <v>0</v>
      </c>
      <c r="MK235" s="68">
        <v>0</v>
      </c>
      <c r="ML235" s="68">
        <v>0</v>
      </c>
      <c r="MM235" s="68">
        <v>0</v>
      </c>
      <c r="MN235" s="68">
        <v>0</v>
      </c>
      <c r="MO235" s="68">
        <v>0</v>
      </c>
      <c r="MP235" s="98">
        <v>0</v>
      </c>
      <c r="MQ235" s="98" t="e">
        <f>$AS235*2.204623/#REF!*$AP235*HU235</f>
        <v>#REF!</v>
      </c>
      <c r="MR235" s="98" t="e">
        <f>$AT235*2.204623/#REF!*$AP235*HV235</f>
        <v>#REF!</v>
      </c>
      <c r="MS235" s="98">
        <v>5.3572338900000007</v>
      </c>
      <c r="MT235" s="98">
        <v>5.952482100000001</v>
      </c>
      <c r="MU235" s="98">
        <v>602.98643673000015</v>
      </c>
      <c r="MV235" s="98">
        <f>SUM(Tabelle2[[#This Row],[Jan 22 EV]:[Dec 22 EV]])</f>
        <v>4312.5732814500006</v>
      </c>
      <c r="MW235" s="98" t="e">
        <f>SUM(Tabelle2[[#This Row],[Jan 23 EV]:[Dec 23 EV]])</f>
        <v>#REF!</v>
      </c>
      <c r="MX235" s="98" t="e">
        <f>SUM(Tabelle2[[#This Row],[Jan 24 EV]:[Dec 24 EV]])</f>
        <v>#REF!</v>
      </c>
      <c r="MY235" s="98">
        <f t="shared" si="139"/>
        <v>0</v>
      </c>
      <c r="MZ235" s="98">
        <f t="shared" si="140"/>
        <v>0</v>
      </c>
      <c r="NA235" s="98">
        <f t="shared" si="141"/>
        <v>0</v>
      </c>
      <c r="NB235" s="98">
        <f t="shared" si="142"/>
        <v>0</v>
      </c>
      <c r="NC235" s="52">
        <v>396.83214000000004</v>
      </c>
      <c r="ND235" s="52">
        <v>396.83214000000004</v>
      </c>
      <c r="NE235" s="52">
        <v>496.04017500000009</v>
      </c>
      <c r="NF235" s="52">
        <v>396.83214000000004</v>
      </c>
      <c r="NG235" s="52">
        <v>297.62410500000004</v>
      </c>
      <c r="NH235" s="52">
        <v>496.04017500000009</v>
      </c>
      <c r="NI235" s="52">
        <v>297.62410500000004</v>
      </c>
      <c r="NJ235" s="52">
        <v>297.62410500000004</v>
      </c>
      <c r="NK235" s="52">
        <v>396.83214000000004</v>
      </c>
      <c r="NL235" s="52">
        <v>396.83214000000004</v>
      </c>
      <c r="NM235" s="52">
        <v>496.04017500000009</v>
      </c>
      <c r="NN235" s="52">
        <v>297.62410500000004</v>
      </c>
      <c r="NO235" s="198">
        <f t="shared" si="146"/>
        <v>1289.7044550000001</v>
      </c>
      <c r="NP235" s="198">
        <f t="shared" si="147"/>
        <v>1190.4964200000002</v>
      </c>
      <c r="NQ235" s="198">
        <f t="shared" si="148"/>
        <v>992.08035000000018</v>
      </c>
      <c r="NR235" s="198">
        <f t="shared" si="149"/>
        <v>1190.4964200000002</v>
      </c>
      <c r="NS235" s="198">
        <f t="shared" si="150"/>
        <v>4662.7776450000001</v>
      </c>
      <c r="NT235" s="198">
        <v>304.76708352000009</v>
      </c>
      <c r="NU235" s="198">
        <v>304.76708352000009</v>
      </c>
      <c r="NV235" s="198">
        <v>380.95885440000001</v>
      </c>
      <c r="NW235" s="198">
        <v>228.57531264000002</v>
      </c>
      <c r="NX235" s="198">
        <v>304.76708352000009</v>
      </c>
      <c r="NY235" s="198">
        <v>380.95885440000001</v>
      </c>
      <c r="NZ235" s="198">
        <v>228.57531264000002</v>
      </c>
      <c r="OA235" s="198">
        <v>228.57531264000002</v>
      </c>
      <c r="OB235" s="198">
        <v>342.86296896000005</v>
      </c>
      <c r="OC235" s="198">
        <v>0</v>
      </c>
      <c r="OD235" s="198">
        <v>0</v>
      </c>
      <c r="OE235" s="198">
        <v>0</v>
      </c>
      <c r="OF235" s="198">
        <f>SUM(Tabelle2[[#This Row],[Jan 23 B EV]:[Mar 23 B EV]])</f>
        <v>990.49302144000012</v>
      </c>
      <c r="OG235" s="198">
        <f>SUM(Tabelle2[[#This Row],[Apr 23 B EV]:[Jun 23 B EV]])</f>
        <v>914.3012505600002</v>
      </c>
      <c r="OH235" s="198">
        <f>SUM(Tabelle2[[#This Row],[Jul 23 B EV]:[Sep 23 B EV]])</f>
        <v>800.01359424000009</v>
      </c>
      <c r="OI235" s="198">
        <f>SUM(Tabelle2[[#This Row],[Oct 23 B EV]:[Dec 23 B EV]])</f>
        <v>0</v>
      </c>
      <c r="OJ235" s="198">
        <f>SUM(Tabelle2[[#This Row],[Jan 23 B EV]:[Dec 23 B EV]])</f>
        <v>2704.8078662400007</v>
      </c>
      <c r="OK235" s="68"/>
      <c r="OL235" s="68"/>
      <c r="OM235" s="43" t="s">
        <v>959</v>
      </c>
      <c r="ON235" s="43" t="s">
        <v>975</v>
      </c>
      <c r="OO235" s="43">
        <v>0</v>
      </c>
      <c r="OP235" s="43">
        <v>0</v>
      </c>
      <c r="OQ235" s="68"/>
      <c r="OR235" s="68"/>
      <c r="OS235" s="68"/>
      <c r="OT235" s="68"/>
      <c r="OU235" s="68"/>
      <c r="OV235" s="68"/>
      <c r="OW235" s="68"/>
      <c r="OX235" s="198" t="s">
        <v>1229</v>
      </c>
      <c r="OY235" s="198" t="s">
        <v>1229</v>
      </c>
      <c r="OZ235" s="198" t="s">
        <v>1229</v>
      </c>
      <c r="PA235" s="198" t="s">
        <v>1229</v>
      </c>
      <c r="PB235" s="353" t="s">
        <v>1229</v>
      </c>
      <c r="PC235" s="130" t="s">
        <v>57</v>
      </c>
      <c r="PD235" s="53" t="s">
        <v>40</v>
      </c>
      <c r="PE235" s="53" t="s">
        <v>159</v>
      </c>
      <c r="PF235" s="53" t="s">
        <v>39</v>
      </c>
      <c r="PG235" s="53">
        <v>0</v>
      </c>
      <c r="PH235" s="53">
        <v>0</v>
      </c>
      <c r="PI235" s="53">
        <v>2</v>
      </c>
      <c r="PJ235" s="53" t="s">
        <v>39</v>
      </c>
      <c r="PK235" s="53">
        <v>0</v>
      </c>
      <c r="PL235" s="53">
        <v>0</v>
      </c>
      <c r="PM235" s="334"/>
      <c r="PN235" s="53" t="s">
        <v>978</v>
      </c>
      <c r="PO235" s="53" t="s">
        <v>72</v>
      </c>
      <c r="PP235" s="200">
        <v>2579.1424208577623</v>
      </c>
      <c r="PQ235" s="56">
        <v>2390.5855887510174</v>
      </c>
      <c r="PR235" s="56">
        <v>2563.0833333333335</v>
      </c>
      <c r="PS235" s="56">
        <v>2595</v>
      </c>
      <c r="PT235" s="200">
        <v>2321.6666666666665</v>
      </c>
      <c r="PU235" s="200">
        <v>2229.5416666666665</v>
      </c>
      <c r="PV235" s="200">
        <v>2983.4976851851857</v>
      </c>
      <c r="PW235" s="200">
        <v>3542.4709444775326</v>
      </c>
      <c r="PX235" s="200" t="e">
        <f>IF($PI235=1,SUMIF(#REF!,$PF235,#REF!),SUMIF(#REF!,$PJ235,#REF!))</f>
        <v>#REF!</v>
      </c>
      <c r="PY235" s="200" t="e">
        <f>IF($PI235=1,SUMIF(#REF!,$PF235,#REF!),SUMIF(#REF!,$PJ235,#REF!))</f>
        <v>#REF!</v>
      </c>
      <c r="PZ235" s="200" t="e">
        <f>IF($PI235=1,SUMIF(#REF!,$PF235,#REF!),SUMIF(#REF!,$PJ235,#REF!))</f>
        <v>#REF!</v>
      </c>
      <c r="QA235" s="200" t="e">
        <f>IF($PI235=1,SUMIF(#REF!,$PF235,#REF!),SUMIF(#REF!,$PJ235,#REF!))</f>
        <v>#REF!</v>
      </c>
      <c r="QB235" s="200" t="e">
        <f>IF($PI235=1,SUMIF(#REF!,$PF235,#REF!),SUMIF(#REF!,$PJ235,#REF!))</f>
        <v>#REF!</v>
      </c>
      <c r="QC235" s="200" t="e">
        <f>IF($PI235=1,SUMIF(#REF!,$PF235,#REF!),SUMIF(#REF!,$PJ235,#REF!))</f>
        <v>#REF!</v>
      </c>
      <c r="QD235" s="57">
        <f t="shared" si="143"/>
        <v>1.8718285159920467</v>
      </c>
      <c r="QE235" s="57">
        <f t="shared" si="144"/>
        <v>2.0068942500000002</v>
      </c>
      <c r="QF235" s="57">
        <f t="shared" ref="QF235:QF266" si="182">($AT235*(1+$AZ235))*(PS235*(1+$PG235)+$PH235)/1000</f>
        <v>2.0318849999999999</v>
      </c>
      <c r="QG235" s="57">
        <f t="shared" si="145"/>
        <v>1.8178650000000001</v>
      </c>
      <c r="QH235" s="57">
        <f t="shared" si="175"/>
        <v>1.7457311250000001</v>
      </c>
      <c r="QI235" s="57">
        <f t="shared" si="176"/>
        <v>2.3360786875000001</v>
      </c>
      <c r="QJ235" s="57">
        <f>IF(Tabelle2[[#This Row],[Index and Premium Usage]]=1,($AW235*(1+$AZ235))*(PW235*(1+$PG235)+$PH235)/1000,($AW235*(1+$AZ235))*(PW235*(1+$PG235)+$PK235)/1000)</f>
        <v>2.7737547495259083</v>
      </c>
      <c r="QK235" s="57" t="e">
        <f>IF($PI235=1,($AW235*(1+$AY235))*(PX235*(1+$PG235)+$PH235)/1000,($AW235*(1+$AZ235))*(PX235*(1+$PG235)+$PK235+Tabelle2[[#This Row],[Premium VW 2023]])/1000)</f>
        <v>#REF!</v>
      </c>
      <c r="QL235" s="57" t="e">
        <f t="shared" si="177"/>
        <v>#REF!</v>
      </c>
      <c r="QM235" s="57" t="e">
        <f t="shared" si="178"/>
        <v>#REF!</v>
      </c>
      <c r="QN235" s="57" t="e">
        <f t="shared" si="179"/>
        <v>#REF!</v>
      </c>
      <c r="QO235" s="57" t="e">
        <f t="shared" si="180"/>
        <v>#REF!</v>
      </c>
      <c r="QP235" s="57" t="e">
        <f t="shared" si="181"/>
        <v>#REF!</v>
      </c>
    </row>
    <row r="236" spans="1:458" ht="15" customHeight="1">
      <c r="A236" s="94" t="s">
        <v>754</v>
      </c>
      <c r="B236" s="94" t="s">
        <v>87</v>
      </c>
      <c r="C236" s="94" t="s">
        <v>1553</v>
      </c>
      <c r="D236" s="94" t="s">
        <v>108</v>
      </c>
      <c r="E236" s="172" t="s">
        <v>304</v>
      </c>
      <c r="F236" s="94" t="s">
        <v>304</v>
      </c>
      <c r="G236" s="94" t="s">
        <v>304</v>
      </c>
      <c r="H236" s="2" t="s">
        <v>1557</v>
      </c>
      <c r="I236" s="188" t="s">
        <v>102</v>
      </c>
      <c r="J236" s="94" t="s">
        <v>26</v>
      </c>
      <c r="K236" s="2" t="s">
        <v>243</v>
      </c>
      <c r="L236" s="94" t="s">
        <v>88</v>
      </c>
      <c r="M236" s="94" t="s">
        <v>346</v>
      </c>
      <c r="N236" s="1"/>
      <c r="O236" s="1"/>
      <c r="P236" s="17"/>
      <c r="R236" s="94"/>
      <c r="S236" s="94"/>
      <c r="T236" s="94" t="s">
        <v>1282</v>
      </c>
      <c r="U236" s="94" t="s">
        <v>38</v>
      </c>
      <c r="V236" s="94"/>
      <c r="W236" s="94"/>
      <c r="X236" s="94"/>
      <c r="Y236" s="94" t="s">
        <v>235</v>
      </c>
      <c r="Z236" s="94" t="s">
        <v>261</v>
      </c>
      <c r="AA236" s="1" t="s">
        <v>651</v>
      </c>
      <c r="AB236" s="1"/>
      <c r="AC236" s="1" t="s">
        <v>1101</v>
      </c>
      <c r="AD236" s="94"/>
      <c r="AE236" s="94"/>
      <c r="AF236" s="94" t="s">
        <v>119</v>
      </c>
      <c r="AG236" s="2"/>
      <c r="AH236" s="2"/>
      <c r="AI236" s="2"/>
      <c r="AJ236" s="2" t="s">
        <v>120</v>
      </c>
      <c r="AK236" s="20"/>
      <c r="AL236" s="24"/>
      <c r="AM236" s="24"/>
      <c r="AN236" s="24"/>
      <c r="AO236" s="24"/>
      <c r="AP236" s="13">
        <v>1</v>
      </c>
      <c r="AQ236" s="33"/>
      <c r="AR236" s="37">
        <v>0.74815517241379315</v>
      </c>
      <c r="AS236" s="73">
        <v>0.74815517241379315</v>
      </c>
      <c r="AT236" s="73">
        <v>0.74815517241379315</v>
      </c>
      <c r="AU236" s="73">
        <v>0.74815517241379315</v>
      </c>
      <c r="AV236" s="73">
        <v>0.74815517241379315</v>
      </c>
      <c r="AW236" s="33">
        <v>0.74815517241379315</v>
      </c>
      <c r="AX236" s="193"/>
      <c r="AY236" s="36">
        <v>0.16</v>
      </c>
      <c r="AZ236" s="36">
        <v>0.16</v>
      </c>
      <c r="BA236" s="97">
        <v>0</v>
      </c>
      <c r="BB236" s="97">
        <v>0</v>
      </c>
      <c r="BC236" s="97">
        <v>0</v>
      </c>
      <c r="BD236" s="97">
        <v>0</v>
      </c>
      <c r="BE236" s="133">
        <v>0</v>
      </c>
      <c r="BF236" s="133">
        <v>0</v>
      </c>
      <c r="BG236" s="133">
        <v>0</v>
      </c>
      <c r="BH236" s="133">
        <v>0</v>
      </c>
      <c r="BI236" s="133">
        <v>0</v>
      </c>
      <c r="BJ236" s="133">
        <v>0</v>
      </c>
      <c r="BK236" s="133">
        <v>0</v>
      </c>
      <c r="BL236" s="133">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5">
        <f>SUM(Tabelle2[[#This Row],[Jan 22 CF]:[Mar 22 CF]])</f>
        <v>0</v>
      </c>
      <c r="CL236" s="95">
        <f>SUM(Tabelle2[[#This Row],[Apr 22 CF]:[Jun 22 CF]])</f>
        <v>0</v>
      </c>
      <c r="CM236" s="95">
        <f>SUM(Tabelle2[[#This Row],[Jul 22 CF]:[Sep 22 CF]])</f>
        <v>0</v>
      </c>
      <c r="CN236" s="95">
        <f>SUM(Tabelle2[[#This Row],[Oct 22 CF]:[Dec 22 CF]])</f>
        <v>0</v>
      </c>
      <c r="CO236" s="95">
        <f>SUM(Tabelle2[[#This Row],[Jan 23 CF]:[Mar 23 CF]])</f>
        <v>0</v>
      </c>
      <c r="CP236" s="95">
        <f>SUM(Tabelle2[[#This Row],[Apr 23 CF]:[Jun 23 CF]])</f>
        <v>0</v>
      </c>
      <c r="CQ236" s="95">
        <f>SUM(Tabelle2[[#This Row],[Jul 23 CF]:[Sep 23 CF]])</f>
        <v>0</v>
      </c>
      <c r="CR236" s="95">
        <f>SUM(Tabelle2[[#This Row],[Oct 23 CF]:[Dec 23 CF]])</f>
        <v>0</v>
      </c>
      <c r="CS236" s="95">
        <f>SUM(Tabelle2[[#This Row],[Jan 24 CF]:[Mar 24 CF]])</f>
        <v>0</v>
      </c>
      <c r="CT236" s="95">
        <f>SUM(Tabelle2[[#This Row],[Apr 24 CF]:[Jun 24 CF]])</f>
        <v>0</v>
      </c>
      <c r="CU236" s="95">
        <f>SUM(Tabelle2[[#This Row],[Jul 24 CF]:[Sep 24 CF]])</f>
        <v>0</v>
      </c>
      <c r="CV236" s="95">
        <f>SUM(Tabelle2[[#This Row],[Oct 24 CF]:[Dec 24 CF]])</f>
        <v>0</v>
      </c>
      <c r="CW236" s="98">
        <v>0</v>
      </c>
      <c r="CX236" s="275">
        <v>0</v>
      </c>
      <c r="CY236" s="98">
        <v>0</v>
      </c>
      <c r="CZ236" s="52">
        <v>0</v>
      </c>
      <c r="DA236" s="52">
        <f>SUM(Tabelle2[[#This Row],[Jan 22 CF]:[Dec 22 CF]])</f>
        <v>0</v>
      </c>
      <c r="DB236" s="98">
        <f>SUM(Tabelle2[[#This Row],[Jan 23 CF]:[Dec 23 CF]])</f>
        <v>0</v>
      </c>
      <c r="DC236" s="98">
        <f>SUM(Tabelle2[[#This Row],[Jan 24 CF]:[Dec 24 CF]])</f>
        <v>0</v>
      </c>
      <c r="DD236" s="98">
        <v>0</v>
      </c>
      <c r="DE236" s="98">
        <v>0</v>
      </c>
      <c r="DF236" s="98">
        <v>0</v>
      </c>
      <c r="DG236" s="98">
        <v>0</v>
      </c>
      <c r="DH236" s="98">
        <v>0</v>
      </c>
      <c r="DI236" s="98">
        <v>0</v>
      </c>
      <c r="DJ236" s="98">
        <v>0</v>
      </c>
      <c r="DK236" s="98">
        <v>0</v>
      </c>
      <c r="DL236" s="98">
        <v>0</v>
      </c>
      <c r="DM236" s="98">
        <v>0</v>
      </c>
      <c r="DN236" s="98"/>
      <c r="DO236" s="98"/>
      <c r="DP236" s="226">
        <v>0.95</v>
      </c>
      <c r="DQ236" s="226">
        <v>0.92500000000000004</v>
      </c>
      <c r="DR236" s="226">
        <v>0.8</v>
      </c>
      <c r="DS236" s="226">
        <v>0.85</v>
      </c>
      <c r="DT236" s="226">
        <v>0.9</v>
      </c>
      <c r="DU236" s="226">
        <v>0.9</v>
      </c>
      <c r="DV236" s="226">
        <v>0.9</v>
      </c>
      <c r="DW236" s="226">
        <v>0.9</v>
      </c>
      <c r="DX236" s="226">
        <v>0.9</v>
      </c>
      <c r="DY236" s="226">
        <v>0.9</v>
      </c>
      <c r="DZ236" s="226">
        <v>0.9</v>
      </c>
      <c r="EA236" s="226">
        <v>0.88</v>
      </c>
      <c r="EB236" s="226">
        <v>0.9</v>
      </c>
      <c r="EC236" s="226">
        <v>0.93</v>
      </c>
      <c r="ED236" s="226">
        <v>0.93</v>
      </c>
      <c r="EE236" s="226">
        <v>0.9</v>
      </c>
      <c r="EF236" s="316">
        <v>0.9</v>
      </c>
      <c r="EG236" s="316">
        <v>0.9</v>
      </c>
      <c r="EH236" s="316">
        <v>0.9</v>
      </c>
      <c r="EI236" s="226">
        <v>0.95</v>
      </c>
      <c r="EJ236" s="226">
        <v>0.95</v>
      </c>
      <c r="EK236" s="226">
        <v>0.95</v>
      </c>
      <c r="EL236" s="226">
        <v>0.97499999999999998</v>
      </c>
      <c r="EM236" s="226">
        <v>0.95</v>
      </c>
      <c r="EN236" s="226">
        <v>0.9</v>
      </c>
      <c r="EO236" s="226">
        <v>0.9</v>
      </c>
      <c r="EP236" s="226">
        <v>0.9</v>
      </c>
      <c r="EQ236" s="226">
        <v>0.9</v>
      </c>
      <c r="ER236" s="226">
        <v>0.9</v>
      </c>
      <c r="ES236" s="226">
        <v>0.9</v>
      </c>
      <c r="ET236" s="226">
        <v>0.9</v>
      </c>
      <c r="EU236" s="226">
        <v>0.9</v>
      </c>
      <c r="EV236" s="226">
        <v>0.9</v>
      </c>
      <c r="EW236" s="226">
        <v>0.9</v>
      </c>
      <c r="EX236" s="226">
        <v>0.9</v>
      </c>
      <c r="EY236" s="226">
        <v>0.9</v>
      </c>
      <c r="EZ236" s="316">
        <v>0.9</v>
      </c>
      <c r="FA236" s="226">
        <v>0.9</v>
      </c>
      <c r="FB236" s="226">
        <v>0.85</v>
      </c>
      <c r="FC236" s="226">
        <v>0.85</v>
      </c>
      <c r="FD236" s="226">
        <v>0.85</v>
      </c>
      <c r="FE236" s="226">
        <v>0.85</v>
      </c>
      <c r="FF236" s="226">
        <v>0.85</v>
      </c>
      <c r="FG236" s="226">
        <v>0.85</v>
      </c>
      <c r="FH236" s="226">
        <v>0.85</v>
      </c>
      <c r="FI236" s="226">
        <v>0.85</v>
      </c>
      <c r="FJ236" s="226">
        <v>0.85</v>
      </c>
      <c r="FK236" s="226">
        <v>0.85</v>
      </c>
      <c r="FL236" s="226">
        <v>0.85</v>
      </c>
      <c r="FM236" s="195">
        <f t="shared" si="158"/>
        <v>0</v>
      </c>
      <c r="FN236" s="195">
        <f t="shared" si="159"/>
        <v>0</v>
      </c>
      <c r="FO236" s="195">
        <f t="shared" si="160"/>
        <v>0</v>
      </c>
      <c r="FP236" s="195">
        <f t="shared" si="161"/>
        <v>0</v>
      </c>
      <c r="FQ236" s="195">
        <f t="shared" si="162"/>
        <v>0</v>
      </c>
      <c r="FR236" s="195">
        <f t="shared" si="163"/>
        <v>0</v>
      </c>
      <c r="FS236" s="195">
        <f t="shared" si="164"/>
        <v>0</v>
      </c>
      <c r="FT236" s="95">
        <f t="shared" si="165"/>
        <v>0</v>
      </c>
      <c r="FU236" s="95">
        <f t="shared" si="166"/>
        <v>0</v>
      </c>
      <c r="FV236" s="95">
        <f t="shared" si="167"/>
        <v>0</v>
      </c>
      <c r="FW236" s="95">
        <f t="shared" si="168"/>
        <v>0</v>
      </c>
      <c r="FX236" s="95">
        <f t="shared" si="169"/>
        <v>0</v>
      </c>
      <c r="FY236" s="95">
        <f t="shared" si="170"/>
        <v>0</v>
      </c>
      <c r="FZ236" s="95">
        <f t="shared" si="171"/>
        <v>0</v>
      </c>
      <c r="GA236" s="95">
        <f t="shared" si="151"/>
        <v>0</v>
      </c>
      <c r="GB236" s="95">
        <f t="shared" si="152"/>
        <v>0</v>
      </c>
      <c r="GC236" s="95">
        <f t="shared" si="153"/>
        <v>0</v>
      </c>
      <c r="GD236" s="95">
        <f t="shared" si="154"/>
        <v>0</v>
      </c>
      <c r="GE236" s="95">
        <f t="shared" si="155"/>
        <v>0</v>
      </c>
      <c r="GF236" s="95">
        <f t="shared" si="156"/>
        <v>0</v>
      </c>
      <c r="GG236" s="95">
        <f t="shared" si="157"/>
        <v>0</v>
      </c>
      <c r="GH236" s="95">
        <f t="shared" si="172"/>
        <v>0</v>
      </c>
      <c r="GI236" s="95">
        <f>BW236*Tabelle2[[#This Row],[Nov 2023 AF]]</f>
        <v>0</v>
      </c>
      <c r="GJ236" s="95">
        <f>BX236*Tabelle2[[#This Row],[Dec 2023 AF]]</f>
        <v>0</v>
      </c>
      <c r="GK236" s="95">
        <f>BY236*Tabelle2[[#This Row],[Jan 2024 AF]]</f>
        <v>0</v>
      </c>
      <c r="GL236" s="95">
        <f>BZ236*Tabelle2[[#This Row],[Feb 2024 AF]]</f>
        <v>0</v>
      </c>
      <c r="GM236" s="95">
        <f>CA236*Tabelle2[[#This Row],[Mar 2024 AF]]</f>
        <v>0</v>
      </c>
      <c r="GN236" s="95">
        <f>CB236*Tabelle2[[#This Row],[Apr 2024 AF]]</f>
        <v>0</v>
      </c>
      <c r="GO236" s="95">
        <f>CC236*Tabelle2[[#This Row],[May 2024 AF]]</f>
        <v>0</v>
      </c>
      <c r="GP236" s="95">
        <f>CD236*Tabelle2[[#This Row],[Jun 2024 AF]]</f>
        <v>0</v>
      </c>
      <c r="GQ236" s="95">
        <f>CE236*Tabelle2[[#This Row],[Jul 2024 AF]]</f>
        <v>0</v>
      </c>
      <c r="GR236" s="95">
        <f>CF236*Tabelle2[[#This Row],[Aug 2024 AF]]</f>
        <v>0</v>
      </c>
      <c r="GS236" s="95">
        <f>CG236*Tabelle2[[#This Row],[Sep 2024 AF]]</f>
        <v>0</v>
      </c>
      <c r="GT236" s="95">
        <f>CH236*Tabelle2[[#This Row],[Oct 2024 AF]]</f>
        <v>0</v>
      </c>
      <c r="GU236" s="95">
        <f>CI236*Tabelle2[[#This Row],[Nov 2024 AF]]</f>
        <v>0</v>
      </c>
      <c r="GV236" s="95">
        <f>CJ236*Tabelle2[[#This Row],[Dec 2024 AF]]</f>
        <v>0</v>
      </c>
      <c r="GW236" s="95">
        <f>SUM(Tabelle2[[#This Row],[Jan 22 NF]:[Mar 22 NF]])</f>
        <v>0</v>
      </c>
      <c r="GX236" s="95">
        <f>SUM(Tabelle2[[#This Row],[Apr 22 NF]:[Jun 22 NF]])</f>
        <v>0</v>
      </c>
      <c r="GY236" s="95">
        <f>SUM(Tabelle2[[#This Row],[Jul 22 NF]:[Sep 22 NF]])</f>
        <v>0</v>
      </c>
      <c r="GZ236" s="95">
        <f>SUM(Tabelle2[[#This Row],[Oct 22 NF]:[Dec 22 NF]])</f>
        <v>0</v>
      </c>
      <c r="HA236" s="98">
        <f>SUM(Tabelle2[[#This Row],[Jan 23 NF]:[Mar 23 NF]])</f>
        <v>0</v>
      </c>
      <c r="HB236" s="98">
        <f>SUM(Tabelle2[[#This Row],[Apr 23 NF]:[Jun 23 NF]])</f>
        <v>0</v>
      </c>
      <c r="HC236" s="98">
        <f>SUM(Tabelle2[[#This Row],[Jul 23 NF]:[Sep 23 NF]])</f>
        <v>0</v>
      </c>
      <c r="HD236" s="98">
        <f>SUM(Tabelle2[[#This Row],[Oct 23 NF]:[Dec 23 NF]])</f>
        <v>0</v>
      </c>
      <c r="HE236" s="95">
        <f>SUM(Tabelle2[[#This Row],[Jan 24 NF]:[Mar 24 NF]])</f>
        <v>0</v>
      </c>
      <c r="HF236" s="98">
        <f>SUM(Tabelle2[[#This Row],[Apr 24 NF]:[Jun 24 NF]])</f>
        <v>0</v>
      </c>
      <c r="HG236" s="98">
        <f>SUM(Tabelle2[[#This Row],[Jul 24 NF]:[Sep 24 NF]])</f>
        <v>0</v>
      </c>
      <c r="HH236" s="98">
        <f>SUM(Tabelle2[[#This Row],[Oct 24 NF]:[Dec 24 NF]])</f>
        <v>0</v>
      </c>
      <c r="HI236" s="75">
        <v>0</v>
      </c>
      <c r="HJ236" s="75">
        <v>0</v>
      </c>
      <c r="HK236" s="75">
        <v>0</v>
      </c>
      <c r="HL236" s="75">
        <v>0</v>
      </c>
      <c r="HM236" s="75">
        <v>0</v>
      </c>
      <c r="HN236" s="75">
        <v>0</v>
      </c>
      <c r="HO236" s="75">
        <v>0</v>
      </c>
      <c r="HP236" s="75">
        <v>0</v>
      </c>
      <c r="HQ236" s="75">
        <v>0</v>
      </c>
      <c r="HR236" s="75">
        <v>0</v>
      </c>
      <c r="HS236" s="75">
        <v>0</v>
      </c>
      <c r="HT236" s="75">
        <v>0</v>
      </c>
      <c r="HU236" s="75">
        <v>0</v>
      </c>
      <c r="HV236" s="98">
        <v>0</v>
      </c>
      <c r="HW236" s="98">
        <v>0</v>
      </c>
      <c r="HX236" s="98">
        <v>0</v>
      </c>
      <c r="HY236" s="98">
        <v>0</v>
      </c>
      <c r="HZ236" s="98">
        <f>SUM(Tabelle2[[#This Row],[Jan 22 NF]:[Dec 22 NF]])</f>
        <v>0</v>
      </c>
      <c r="IA236" s="98">
        <f>SUM(Tabelle2[[#This Row],[Jan 23 NF]:[Dec 23 NF]])</f>
        <v>0</v>
      </c>
      <c r="IB236" s="98">
        <f>SUM(Tabelle2[[#This Row],[Jan 24 NF]:[Dec 24 NF]])</f>
        <v>0</v>
      </c>
      <c r="IC236" s="98">
        <f>IFERROR(Tabelle2[[#This Row],[2025 CF]]*Tabelle2[[#This Row],[2025 AF]],0)</f>
        <v>0</v>
      </c>
      <c r="ID236" s="98">
        <f>IFERROR(Tabelle2[[#This Row],[2026 CF]]*Tabelle2[[#This Row],[2026 AF]],0)</f>
        <v>0</v>
      </c>
      <c r="IE236" s="98">
        <f>IFERROR(Tabelle2[[#This Row],[2027 CF]]*Tabelle2[[#This Row],[2027 AF]],0)</f>
        <v>0</v>
      </c>
      <c r="IF236" s="98">
        <f>IFERROR(Tabelle2[[#This Row],[2028 CF]]*Tabelle2[[#This Row],[2028 AF]],0)</f>
        <v>0</v>
      </c>
      <c r="IG236" s="98">
        <f>IFERROR(Tabelle2[[#This Row],[2029 CF]]*Tabelle2[[#This Row],[2029 AF]],0)</f>
        <v>0</v>
      </c>
      <c r="IH236" s="98">
        <f>IFERROR(Tabelle2[[#This Row],[2030 CF]]*Tabelle2[[#This Row],[2030 AF]],0)</f>
        <v>0</v>
      </c>
      <c r="II236" s="98">
        <f>IFERROR(Tabelle2[[#This Row],[2031 CF]]*Tabelle2[[#This Row],[2031 AF]],0)</f>
        <v>0</v>
      </c>
      <c r="IJ236" s="98">
        <f>IFERROR(Tabelle2[[#This Row],[2032 CF]]*Tabelle2[[#This Row],[2032 AF]],0)</f>
        <v>0</v>
      </c>
      <c r="IK236" s="98">
        <f>IFERROR(Tabelle2[[#This Row],[2033 CF]]*Tabelle2[[#This Row],[2033 AF]],0)</f>
        <v>0</v>
      </c>
      <c r="IL236" s="98">
        <f>IFERROR(Tabelle2[[#This Row],[2034 CF]]*Tabelle2[[#This Row],[2034 AF]],0)</f>
        <v>0</v>
      </c>
      <c r="IM236" s="98">
        <f>IFERROR(Tabelle2[[#This Row],[2035 CF]]*Tabelle2[[#This Row],[2035 AF]],0)</f>
        <v>0</v>
      </c>
      <c r="IN236" s="51">
        <v>0</v>
      </c>
      <c r="IO236" s="51">
        <v>0</v>
      </c>
      <c r="IP236" s="51">
        <v>0</v>
      </c>
      <c r="IQ236" s="51">
        <v>0</v>
      </c>
      <c r="IR236" s="51">
        <v>0</v>
      </c>
      <c r="IS236" s="51">
        <v>0</v>
      </c>
      <c r="IT236" s="51">
        <v>0</v>
      </c>
      <c r="IU236" s="51">
        <v>0</v>
      </c>
      <c r="IV236" s="51">
        <v>0</v>
      </c>
      <c r="IW236" s="51">
        <v>0</v>
      </c>
      <c r="IX236" s="51">
        <v>0</v>
      </c>
      <c r="IY236" s="51">
        <v>0</v>
      </c>
      <c r="IZ236" s="199">
        <v>0</v>
      </c>
      <c r="JA236" s="199">
        <v>0</v>
      </c>
      <c r="JB236" s="199">
        <v>0</v>
      </c>
      <c r="JC236" s="199">
        <v>0</v>
      </c>
      <c r="JD236" s="199">
        <v>0</v>
      </c>
      <c r="JE236" s="196">
        <v>0</v>
      </c>
      <c r="JF236" s="196">
        <v>0</v>
      </c>
      <c r="JG236" s="196">
        <v>0</v>
      </c>
      <c r="JH236" s="196">
        <v>0</v>
      </c>
      <c r="JI236" s="196">
        <v>0</v>
      </c>
      <c r="JJ236" s="196">
        <v>0</v>
      </c>
      <c r="JK236" s="196">
        <v>0</v>
      </c>
      <c r="JL236" s="196">
        <v>0</v>
      </c>
      <c r="JM236" s="196">
        <v>0</v>
      </c>
      <c r="JN236" s="196">
        <v>0</v>
      </c>
      <c r="JO236" s="196">
        <v>0</v>
      </c>
      <c r="JP236" s="196">
        <v>0</v>
      </c>
      <c r="JQ236" s="196">
        <f>SUM(Tabelle2[[#This Row],[Jan-23B]:[Mar-23B]])</f>
        <v>0</v>
      </c>
      <c r="JR236" s="196">
        <f>SUM(Tabelle2[[#This Row],[Apr-23B]:[Jun-23B]])</f>
        <v>0</v>
      </c>
      <c r="JS236" s="196">
        <f>SUM(Tabelle2[[#This Row],[Jul-23B]:[Sep-23B]])</f>
        <v>0</v>
      </c>
      <c r="JT236" s="196">
        <f>SUM(Tabelle2[[#This Row],[Oct-23B]:[Dec-23B]])</f>
        <v>0</v>
      </c>
      <c r="JU236" s="196">
        <f>SUM(Tabelle2[[#This Row],[1Q23 B1]:[4Q23 B]])</f>
        <v>0</v>
      </c>
      <c r="JV236" s="196">
        <v>0</v>
      </c>
      <c r="JW236" s="196">
        <v>0</v>
      </c>
      <c r="JX236" s="196">
        <v>0</v>
      </c>
      <c r="JY236" s="196">
        <v>0</v>
      </c>
      <c r="JZ236" s="196">
        <v>0</v>
      </c>
      <c r="KA236" s="196">
        <v>0</v>
      </c>
      <c r="KB236" s="196">
        <v>0</v>
      </c>
      <c r="KC236" s="196">
        <v>0</v>
      </c>
      <c r="KD236" s="196">
        <v>0</v>
      </c>
      <c r="KE236" s="196">
        <v>0</v>
      </c>
      <c r="KF236" s="196" t="str">
        <f>IF(SUM(Tabelle2[[#This Row],[2018 NF]:[2028 NF]],Tabelle2[[#This Row],[2023 B]])&gt;0,"yes","no")</f>
        <v>no</v>
      </c>
      <c r="KG236" s="196">
        <f>IFERROR(INDEX(Tabelle2[[#Headers],[2005 NF]:[2034 NF]],MATCH(TRUE,INDEX(Tabelle2[[#This Row],[2005 NF]:[2034 NF]]&gt;1000,),0)),0)</f>
        <v>0</v>
      </c>
      <c r="KH236" s="196">
        <f>IFERROR(LOOKUP(2,1/(Tabelle2[[#This Row],[2005 NF]:[2035 NF]]&gt;1000),Tabelle2[[#Headers],[2005 NF]:[2035 NF]]),0)</f>
        <v>0</v>
      </c>
      <c r="KI236" s="196">
        <f>SUM(Tabelle2[[#This Row],[Jan 23 NF]:[Mar 23 NF]])</f>
        <v>0</v>
      </c>
      <c r="KJ236" s="196">
        <f>SUM(Tabelle2[[#This Row],[Jan-23B]:[Mar-23B]])</f>
        <v>0</v>
      </c>
      <c r="KK236" s="52">
        <v>0</v>
      </c>
      <c r="KL236" s="52">
        <v>0</v>
      </c>
      <c r="KM236" s="52">
        <v>0</v>
      </c>
      <c r="KN236" s="52">
        <v>0</v>
      </c>
      <c r="KO236" s="52">
        <v>0</v>
      </c>
      <c r="KP236" s="52">
        <v>0</v>
      </c>
      <c r="KQ236" s="52">
        <v>0</v>
      </c>
      <c r="KR236" s="52">
        <v>0</v>
      </c>
      <c r="KS236" s="52">
        <v>0</v>
      </c>
      <c r="KT236" s="52">
        <v>0</v>
      </c>
      <c r="KU236" s="52">
        <v>0</v>
      </c>
      <c r="KV236" s="52">
        <v>0</v>
      </c>
      <c r="KW236" s="52">
        <v>0</v>
      </c>
      <c r="KX236" s="52">
        <v>0</v>
      </c>
      <c r="KY236" s="52">
        <v>0</v>
      </c>
      <c r="KZ236" s="52">
        <v>0</v>
      </c>
      <c r="LA236" s="52" t="e">
        <f>$AV236*2.204623/#REF!*$AP236*Tabelle2[[#This Row],[May 23 NF]]</f>
        <v>#REF!</v>
      </c>
      <c r="LB236" s="52" t="e">
        <f>$AV236*2.204623/#REF!*$AP236*Tabelle2[[#This Row],[Jun 23 NF]]</f>
        <v>#REF!</v>
      </c>
      <c r="LC236" s="52" t="e">
        <f>$AV236*2.204623/#REF!*$AP236*Tabelle2[[#This Row],[Jul 23 NF]]</f>
        <v>#REF!</v>
      </c>
      <c r="LD236" s="52" t="e">
        <f>$AV236*2.204623/#REF!*$AP236*Tabelle2[[#This Row],[Aug 23 NF]]</f>
        <v>#REF!</v>
      </c>
      <c r="LE236" s="52" t="e">
        <f>$AV236*2.204623/#REF!*$AP236*Tabelle2[[#This Row],[Sep 23 NF]]</f>
        <v>#REF!</v>
      </c>
      <c r="LF236" s="52" t="e">
        <f>$AV236*2.204623/#REF!*$AP236*Tabelle2[[#This Row],[Oct 23 NF]]</f>
        <v>#REF!</v>
      </c>
      <c r="LG236" s="52" t="e">
        <f>$AV236*2.204623/#REF!*$AP236*Tabelle2[[#This Row],[Nov 23 NF]]</f>
        <v>#REF!</v>
      </c>
      <c r="LH236" s="52" t="e">
        <f>$AV236*2.204623/#REF!*$AP236*Tabelle2[[#This Row],[Dec 23 NF]]</f>
        <v>#REF!</v>
      </c>
      <c r="LI236" s="52" t="e">
        <f>$AV236*2.204623/#REF!*$AP236*Tabelle2[[#This Row],[Jan 24 NF]]</f>
        <v>#REF!</v>
      </c>
      <c r="LJ236" s="52" t="e">
        <f>$AV236*2.204623/#REF!*$AP236*Tabelle2[[#This Row],[Feb 24 NF]]</f>
        <v>#REF!</v>
      </c>
      <c r="LK236" s="52" t="e">
        <f>$AV236*2.204623/#REF!*$AP236*Tabelle2[[#This Row],[Mar 24 NF]]</f>
        <v>#REF!</v>
      </c>
      <c r="LL236" s="52" t="e">
        <f>$AV236*2.204623/#REF!*$AP236*Tabelle2[[#This Row],[Apr 24 NF]]</f>
        <v>#REF!</v>
      </c>
      <c r="LM236" s="52" t="e">
        <f>$AV236*2.204623/#REF!*$AP236*Tabelle2[[#This Row],[May 24 NF]]</f>
        <v>#REF!</v>
      </c>
      <c r="LN236" s="52" t="e">
        <f>$AV236*2.204623/#REF!*$AP236*Tabelle2[[#This Row],[Jun 24 NF]]</f>
        <v>#REF!</v>
      </c>
      <c r="LO236" s="52" t="e">
        <f>$AV236*2.204623/#REF!*$AP236*Tabelle2[[#This Row],[Jul 24 NF]]</f>
        <v>#REF!</v>
      </c>
      <c r="LP236" s="52" t="e">
        <f>$AV236*2.204623/#REF!*$AP236*Tabelle2[[#This Row],[Aug 24 NF]]</f>
        <v>#REF!</v>
      </c>
      <c r="LQ236" s="52" t="e">
        <f>$AV236*2.204623/#REF!*$AP236*Tabelle2[[#This Row],[Sep 24 NF]]</f>
        <v>#REF!</v>
      </c>
      <c r="LR236" s="52" t="e">
        <f>$AV236*2.204623/#REF!*$AP236*Tabelle2[[#This Row],[Oct 24 NF]]</f>
        <v>#REF!</v>
      </c>
      <c r="LS236" s="52" t="e">
        <f>$AV236*2.204623/#REF!*$AP236*Tabelle2[[#This Row],[Nov 24 NF]]</f>
        <v>#REF!</v>
      </c>
      <c r="LT236" s="52" t="e">
        <f>$AV236*2.204623/#REF!*$AP236*Tabelle2[[#This Row],[Dec 24 NF]]</f>
        <v>#REF!</v>
      </c>
      <c r="LU236" s="198">
        <f>SUM(Tabelle2[[#This Row],[Jan 22 EV]:[Mar 22 EV]])</f>
        <v>0</v>
      </c>
      <c r="LV236" s="198">
        <f>SUM(Tabelle2[[#This Row],[Apr 22 EV]:[Jun 22 EV]])</f>
        <v>0</v>
      </c>
      <c r="LW236" s="198">
        <f>SUM(Tabelle2[[#This Row],[Jul 22 EV]:[Sep 22 EV]])</f>
        <v>0</v>
      </c>
      <c r="LX236" s="198">
        <f>SUM(Tabelle2[[#This Row],[Oct 22 EV]:[Dec 22 EV]])</f>
        <v>0</v>
      </c>
      <c r="LY236" s="198">
        <f>SUM(Tabelle2[[#This Row],[Jan 23 EV]:[Mar 23 EV]])</f>
        <v>0</v>
      </c>
      <c r="LZ236" s="198" t="e">
        <f>SUM(Tabelle2[[#This Row],[Apr 23 EV]:[Jun 23 EV]])</f>
        <v>#REF!</v>
      </c>
      <c r="MA236" s="198" t="e">
        <f>SUM(Tabelle2[[#This Row],[Jul 23 EV]:[Sep 23 EV]])</f>
        <v>#REF!</v>
      </c>
      <c r="MB236" s="198" t="e">
        <f>SUM(Tabelle2[[#This Row],[Oct 23 EV]:[Dec 23 EV]])</f>
        <v>#REF!</v>
      </c>
      <c r="MC236" s="198" t="e">
        <f>SUM(Tabelle2[[#This Row],[Jan 24 EV]:[Mar 24 EV]])</f>
        <v>#REF!</v>
      </c>
      <c r="MD236" s="198" t="e">
        <f>SUM(Tabelle2[[#This Row],[Apr 24 EV]:[Jun 24 EV]])</f>
        <v>#REF!</v>
      </c>
      <c r="ME236" s="198" t="e">
        <f>SUM(Tabelle2[[#This Row],[Jul 24 EV]:[Sep 24 EV]])</f>
        <v>#REF!</v>
      </c>
      <c r="MF236" s="198" t="e">
        <f>SUM(Tabelle2[[#This Row],[Oct 24 EV]:[Dec 24 EV]])</f>
        <v>#REF!</v>
      </c>
      <c r="MG236" s="74">
        <v>0</v>
      </c>
      <c r="MH236" s="74">
        <v>0</v>
      </c>
      <c r="MI236" s="74">
        <v>0</v>
      </c>
      <c r="MJ236" s="74">
        <v>0</v>
      </c>
      <c r="MK236" s="74">
        <v>0</v>
      </c>
      <c r="ML236" s="74">
        <v>0</v>
      </c>
      <c r="MM236" s="74">
        <v>0</v>
      </c>
      <c r="MN236" s="74">
        <v>0</v>
      </c>
      <c r="MO236" s="75">
        <v>0</v>
      </c>
      <c r="MP236" s="98">
        <v>0</v>
      </c>
      <c r="MQ236" s="98" t="e">
        <f>$AS236*2.204623/#REF!*$AP236*HU236</f>
        <v>#REF!</v>
      </c>
      <c r="MR236" s="98" t="e">
        <f>$AT236*2.204623/#REF!*$AP236*HV236</f>
        <v>#REF!</v>
      </c>
      <c r="MS236" s="98">
        <v>0</v>
      </c>
      <c r="MT236" s="98">
        <v>0</v>
      </c>
      <c r="MU236" s="98">
        <v>0</v>
      </c>
      <c r="MV236" s="98">
        <f>SUM(Tabelle2[[#This Row],[Jan 22 EV]:[Dec 22 EV]])</f>
        <v>0</v>
      </c>
      <c r="MW236" s="98" t="e">
        <f>SUM(Tabelle2[[#This Row],[Jan 23 EV]:[Dec 23 EV]])</f>
        <v>#REF!</v>
      </c>
      <c r="MX236" s="98" t="e">
        <f>SUM(Tabelle2[[#This Row],[Jan 24 EV]:[Dec 24 EV]])</f>
        <v>#REF!</v>
      </c>
      <c r="MY236" s="98">
        <f t="shared" ref="MY236:MY280" si="183">$AV236*2.204623/30*$AP236*IC236</f>
        <v>0</v>
      </c>
      <c r="MZ236" s="98">
        <f t="shared" ref="MZ236:MZ280" si="184">$AV236*2.204623/30*$AP236*ID236</f>
        <v>0</v>
      </c>
      <c r="NA236" s="98">
        <f t="shared" ref="NA236:NA280" si="185">$AV236*2.204623/30*$AP236*IE236</f>
        <v>0</v>
      </c>
      <c r="NB236" s="98">
        <f t="shared" ref="NB236:NB280" si="186">$AV236*2.204623/30*$AP236*IF236</f>
        <v>0</v>
      </c>
      <c r="NC236" s="52">
        <v>0</v>
      </c>
      <c r="ND236" s="52">
        <v>0</v>
      </c>
      <c r="NE236" s="52">
        <v>0</v>
      </c>
      <c r="NF236" s="52">
        <v>0</v>
      </c>
      <c r="NG236" s="52">
        <v>0</v>
      </c>
      <c r="NH236" s="52">
        <v>0</v>
      </c>
      <c r="NI236" s="52">
        <v>0</v>
      </c>
      <c r="NJ236" s="52">
        <v>0</v>
      </c>
      <c r="NK236" s="52">
        <v>0</v>
      </c>
      <c r="NL236" s="52">
        <v>0</v>
      </c>
      <c r="NM236" s="52">
        <v>0</v>
      </c>
      <c r="NN236" s="52">
        <v>0</v>
      </c>
      <c r="NO236" s="198">
        <f t="shared" si="146"/>
        <v>0</v>
      </c>
      <c r="NP236" s="198">
        <f t="shared" si="147"/>
        <v>0</v>
      </c>
      <c r="NQ236" s="198">
        <f t="shared" si="148"/>
        <v>0</v>
      </c>
      <c r="NR236" s="198">
        <f t="shared" si="149"/>
        <v>0</v>
      </c>
      <c r="NS236" s="198">
        <f t="shared" si="150"/>
        <v>0</v>
      </c>
      <c r="NT236" s="198">
        <v>0</v>
      </c>
      <c r="NU236" s="198">
        <v>0</v>
      </c>
      <c r="NV236" s="198">
        <v>0</v>
      </c>
      <c r="NW236" s="198">
        <v>0</v>
      </c>
      <c r="NX236" s="198">
        <v>0</v>
      </c>
      <c r="NY236" s="198">
        <v>0</v>
      </c>
      <c r="NZ236" s="198">
        <v>0</v>
      </c>
      <c r="OA236" s="198">
        <v>0</v>
      </c>
      <c r="OB236" s="198">
        <v>0</v>
      </c>
      <c r="OC236" s="198">
        <v>0</v>
      </c>
      <c r="OD236" s="198">
        <v>0</v>
      </c>
      <c r="OE236" s="198">
        <v>0</v>
      </c>
      <c r="OF236" s="198">
        <f>SUM(Tabelle2[[#This Row],[Jan 23 B EV]:[Mar 23 B EV]])</f>
        <v>0</v>
      </c>
      <c r="OG236" s="198">
        <f>SUM(Tabelle2[[#This Row],[Apr 23 B EV]:[Jun 23 B EV]])</f>
        <v>0</v>
      </c>
      <c r="OH236" s="198">
        <f>SUM(Tabelle2[[#This Row],[Jul 23 B EV]:[Sep 23 B EV]])</f>
        <v>0</v>
      </c>
      <c r="OI236" s="198">
        <f>SUM(Tabelle2[[#This Row],[Oct 23 B EV]:[Dec 23 B EV]])</f>
        <v>0</v>
      </c>
      <c r="OJ236" s="198">
        <f>SUM(Tabelle2[[#This Row],[Jan 23 B EV]:[Dec 23 B EV]])</f>
        <v>0</v>
      </c>
      <c r="OK236" s="75"/>
      <c r="OL236" s="75"/>
      <c r="OM236" s="43" t="s">
        <v>959</v>
      </c>
      <c r="ON236" s="43" t="s">
        <v>975</v>
      </c>
      <c r="OO236" s="43">
        <v>0</v>
      </c>
      <c r="OP236" s="43">
        <v>0</v>
      </c>
      <c r="OQ236" s="75"/>
      <c r="OR236" s="75"/>
      <c r="OS236" s="75"/>
      <c r="OT236" s="75"/>
      <c r="OU236" s="75"/>
      <c r="OV236" s="75"/>
      <c r="OW236" s="75"/>
      <c r="OX236" s="198">
        <v>0</v>
      </c>
      <c r="OY236" s="198">
        <v>0</v>
      </c>
      <c r="OZ236" s="198">
        <v>0</v>
      </c>
      <c r="PA236" s="198">
        <v>0</v>
      </c>
      <c r="PB236" s="353">
        <v>0</v>
      </c>
      <c r="PC236" s="49" t="s">
        <v>57</v>
      </c>
      <c r="PD236" s="221" t="s">
        <v>162</v>
      </c>
      <c r="PE236" s="317" t="s">
        <v>159</v>
      </c>
      <c r="PF236" s="221" t="s">
        <v>45</v>
      </c>
      <c r="PG236" s="336">
        <v>0</v>
      </c>
      <c r="PH236" s="221">
        <v>0</v>
      </c>
      <c r="PI236" s="30">
        <v>1</v>
      </c>
      <c r="PJ236" s="30" t="s">
        <v>45</v>
      </c>
      <c r="PK236" s="30">
        <v>0</v>
      </c>
      <c r="PL236" s="30"/>
      <c r="PM236" s="317"/>
      <c r="PN236" s="221" t="s">
        <v>978</v>
      </c>
      <c r="PO236" s="53" t="s">
        <v>72</v>
      </c>
      <c r="PP236" s="200">
        <v>2407.8740082170316</v>
      </c>
      <c r="PQ236" s="56">
        <v>2220.7924770497352</v>
      </c>
      <c r="PR236" s="56">
        <v>2393.0833333333335</v>
      </c>
      <c r="PS236" s="56">
        <v>2425</v>
      </c>
      <c r="PT236" s="200">
        <v>2151.6666666666665</v>
      </c>
      <c r="PU236" s="200">
        <v>2059.5416666666665</v>
      </c>
      <c r="PV236" s="200">
        <v>2813.8101851851857</v>
      </c>
      <c r="PW236" s="200">
        <v>3372.4709444775326</v>
      </c>
      <c r="PX236" s="200" t="e">
        <f>IF($PI236=1,SUMIF(#REF!,$PF236,#REF!),SUMIF(#REF!,$PJ236,#REF!))</f>
        <v>#REF!</v>
      </c>
      <c r="PY236" s="200" t="e">
        <f>IF($PI236=1,SUMIF(#REF!,$PF236,#REF!),SUMIF(#REF!,$PJ236,#REF!))</f>
        <v>#REF!</v>
      </c>
      <c r="PZ236" s="200" t="e">
        <f>IF($PI236=1,SUMIF(#REF!,$PF236,#REF!),SUMIF(#REF!,$PJ236,#REF!))</f>
        <v>#REF!</v>
      </c>
      <c r="QA236" s="200" t="e">
        <f>IF($PI236=1,SUMIF(#REF!,$PF236,#REF!),SUMIF(#REF!,$PJ236,#REF!))</f>
        <v>#REF!</v>
      </c>
      <c r="QB236" s="200" t="e">
        <f>IF($PI236=1,SUMIF(#REF!,$PF236,#REF!),SUMIF(#REF!,$PJ236,#REF!))</f>
        <v>#REF!</v>
      </c>
      <c r="QC236" s="200" t="e">
        <f>IF($PI236=1,SUMIF(#REF!,$PF236,#REF!),SUMIF(#REF!,$PJ236,#REF!))</f>
        <v>#REF!</v>
      </c>
      <c r="QD236" s="57">
        <f t="shared" si="143"/>
        <v>1.927336959132383</v>
      </c>
      <c r="QE236" s="57">
        <f t="shared" si="144"/>
        <v>2.0768613016666668</v>
      </c>
      <c r="QF236" s="57">
        <f t="shared" si="182"/>
        <v>2.1045604999999998</v>
      </c>
      <c r="QG236" s="57">
        <f t="shared" si="145"/>
        <v>1.8673454333333332</v>
      </c>
      <c r="QH236" s="57">
        <f t="shared" si="175"/>
        <v>1.787393830833333</v>
      </c>
      <c r="QI236" s="57">
        <f t="shared" si="176"/>
        <v>2.441993307314815</v>
      </c>
      <c r="QJ236" s="57">
        <f>IF(Tabelle2[[#This Row],[Index and Premium Usage]]=1,($AW236*(1+$AZ236))*(PW236*(1+$PG236)+$PH236)/1000,($AW236*(1+$AZ236))*(PW236*(1+$PG236)+$PK236)/1000)</f>
        <v>2.9268326338742714</v>
      </c>
      <c r="QK236" s="57" t="e">
        <f>IF($PI236=1,($AW236*(1+$AY236))*(PX236*(1+$PG236)+$PH236)/1000,($AW236*(1+$AZ236))*(PX236*(1+$PG236)+$PK236+Tabelle2[[#This Row],[Premium VW 2023]])/1000)</f>
        <v>#REF!</v>
      </c>
      <c r="QL236" s="57" t="e">
        <f t="shared" si="177"/>
        <v>#REF!</v>
      </c>
      <c r="QM236" s="57" t="e">
        <f t="shared" si="178"/>
        <v>#REF!</v>
      </c>
      <c r="QN236" s="57" t="e">
        <f t="shared" si="179"/>
        <v>#REF!</v>
      </c>
      <c r="QO236" s="57" t="e">
        <f t="shared" si="180"/>
        <v>#REF!</v>
      </c>
      <c r="QP236" s="57" t="e">
        <f t="shared" si="181"/>
        <v>#REF!</v>
      </c>
    </row>
    <row r="237" spans="1:458" ht="15" customHeight="1">
      <c r="A237" s="94" t="s">
        <v>758</v>
      </c>
      <c r="B237" s="94" t="s">
        <v>87</v>
      </c>
      <c r="C237" s="94" t="s">
        <v>1553</v>
      </c>
      <c r="D237" s="94" t="s">
        <v>108</v>
      </c>
      <c r="E237" s="172" t="s">
        <v>304</v>
      </c>
      <c r="F237" s="94" t="s">
        <v>304</v>
      </c>
      <c r="G237" s="94" t="s">
        <v>304</v>
      </c>
      <c r="H237" s="2" t="s">
        <v>1557</v>
      </c>
      <c r="I237" s="188" t="s">
        <v>102</v>
      </c>
      <c r="J237" s="94" t="s">
        <v>26</v>
      </c>
      <c r="K237" s="2" t="s">
        <v>243</v>
      </c>
      <c r="L237" s="94" t="s">
        <v>88</v>
      </c>
      <c r="M237" s="94" t="s">
        <v>658</v>
      </c>
      <c r="N237" s="1"/>
      <c r="O237" s="1"/>
      <c r="P237" s="17"/>
      <c r="R237" s="94"/>
      <c r="S237" s="94"/>
      <c r="T237" s="94" t="s">
        <v>1282</v>
      </c>
      <c r="U237" s="94" t="s">
        <v>38</v>
      </c>
      <c r="V237" s="94"/>
      <c r="W237" s="94"/>
      <c r="X237" s="94"/>
      <c r="Y237" s="94" t="s">
        <v>235</v>
      </c>
      <c r="Z237" s="94" t="s">
        <v>261</v>
      </c>
      <c r="AA237" s="1" t="s">
        <v>659</v>
      </c>
      <c r="AB237" s="1"/>
      <c r="AC237" s="1"/>
      <c r="AD237" s="94"/>
      <c r="AE237" s="94"/>
      <c r="AF237" s="94" t="s">
        <v>119</v>
      </c>
      <c r="AG237" s="2"/>
      <c r="AH237" s="2"/>
      <c r="AI237" s="2"/>
      <c r="AJ237" s="2" t="s">
        <v>120</v>
      </c>
      <c r="AK237" s="20"/>
      <c r="AL237" s="24"/>
      <c r="AM237" s="24"/>
      <c r="AN237" s="24"/>
      <c r="AO237" s="24"/>
      <c r="AP237" s="13">
        <v>1</v>
      </c>
      <c r="AQ237" s="42"/>
      <c r="AR237" s="37">
        <v>0.83</v>
      </c>
      <c r="AS237" s="73">
        <v>0.83</v>
      </c>
      <c r="AT237" s="73">
        <v>0.83</v>
      </c>
      <c r="AU237" s="73">
        <v>0.83</v>
      </c>
      <c r="AV237" s="73">
        <v>0.83</v>
      </c>
      <c r="AW237" s="33">
        <v>0.83</v>
      </c>
      <c r="AX237" s="193"/>
      <c r="AY237" s="36">
        <v>0.16</v>
      </c>
      <c r="AZ237" s="36">
        <v>0.16</v>
      </c>
      <c r="BA237" s="97">
        <v>0</v>
      </c>
      <c r="BB237" s="97">
        <v>0</v>
      </c>
      <c r="BC237" s="97">
        <v>0</v>
      </c>
      <c r="BD237" s="97">
        <v>0</v>
      </c>
      <c r="BE237" s="133">
        <v>0</v>
      </c>
      <c r="BF237" s="133">
        <v>0</v>
      </c>
      <c r="BG237" s="133">
        <v>0</v>
      </c>
      <c r="BH237" s="133">
        <v>0</v>
      </c>
      <c r="BI237" s="133">
        <v>0</v>
      </c>
      <c r="BJ237" s="133">
        <v>0</v>
      </c>
      <c r="BK237" s="133">
        <v>0</v>
      </c>
      <c r="BL237" s="133">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0</v>
      </c>
      <c r="CH237" s="96">
        <v>0</v>
      </c>
      <c r="CI237" s="96">
        <v>0</v>
      </c>
      <c r="CJ237" s="96">
        <v>0</v>
      </c>
      <c r="CK237" s="95">
        <f>SUM(Tabelle2[[#This Row],[Jan 22 CF]:[Mar 22 CF]])</f>
        <v>0</v>
      </c>
      <c r="CL237" s="95">
        <f>SUM(Tabelle2[[#This Row],[Apr 22 CF]:[Jun 22 CF]])</f>
        <v>0</v>
      </c>
      <c r="CM237" s="95">
        <f>SUM(Tabelle2[[#This Row],[Jul 22 CF]:[Sep 22 CF]])</f>
        <v>0</v>
      </c>
      <c r="CN237" s="95">
        <f>SUM(Tabelle2[[#This Row],[Oct 22 CF]:[Dec 22 CF]])</f>
        <v>0</v>
      </c>
      <c r="CO237" s="95">
        <f>SUM(Tabelle2[[#This Row],[Jan 23 CF]:[Mar 23 CF]])</f>
        <v>0</v>
      </c>
      <c r="CP237" s="95">
        <f>SUM(Tabelle2[[#This Row],[Apr 23 CF]:[Jun 23 CF]])</f>
        <v>0</v>
      </c>
      <c r="CQ237" s="95">
        <f>SUM(Tabelle2[[#This Row],[Jul 23 CF]:[Sep 23 CF]])</f>
        <v>0</v>
      </c>
      <c r="CR237" s="95">
        <f>SUM(Tabelle2[[#This Row],[Oct 23 CF]:[Dec 23 CF]])</f>
        <v>0</v>
      </c>
      <c r="CS237" s="95">
        <f>SUM(Tabelle2[[#This Row],[Jan 24 CF]:[Mar 24 CF]])</f>
        <v>0</v>
      </c>
      <c r="CT237" s="95">
        <f>SUM(Tabelle2[[#This Row],[Apr 24 CF]:[Jun 24 CF]])</f>
        <v>0</v>
      </c>
      <c r="CU237" s="95">
        <f>SUM(Tabelle2[[#This Row],[Jul 24 CF]:[Sep 24 CF]])</f>
        <v>0</v>
      </c>
      <c r="CV237" s="95">
        <f>SUM(Tabelle2[[#This Row],[Oct 24 CF]:[Dec 24 CF]])</f>
        <v>0</v>
      </c>
      <c r="CW237" s="98">
        <v>0</v>
      </c>
      <c r="CX237" s="275">
        <v>0</v>
      </c>
      <c r="CY237" s="98">
        <v>0</v>
      </c>
      <c r="CZ237" s="52">
        <v>0</v>
      </c>
      <c r="DA237" s="52">
        <f>SUM(Tabelle2[[#This Row],[Jan 22 CF]:[Dec 22 CF]])</f>
        <v>0</v>
      </c>
      <c r="DB237" s="98">
        <f>SUM(Tabelle2[[#This Row],[Jan 23 CF]:[Dec 23 CF]])</f>
        <v>0</v>
      </c>
      <c r="DC237" s="98">
        <f>SUM(Tabelle2[[#This Row],[Jan 24 CF]:[Dec 24 CF]])</f>
        <v>0</v>
      </c>
      <c r="DD237" s="98">
        <v>0</v>
      </c>
      <c r="DE237" s="98">
        <v>0</v>
      </c>
      <c r="DF237" s="98">
        <v>0</v>
      </c>
      <c r="DG237" s="98">
        <v>0</v>
      </c>
      <c r="DH237" s="98">
        <v>0</v>
      </c>
      <c r="DI237" s="98">
        <v>0</v>
      </c>
      <c r="DJ237" s="98">
        <v>0</v>
      </c>
      <c r="DK237" s="98">
        <v>0</v>
      </c>
      <c r="DL237" s="98">
        <v>0</v>
      </c>
      <c r="DM237" s="98">
        <v>0</v>
      </c>
      <c r="DN237" s="95"/>
      <c r="DO237" s="95"/>
      <c r="DP237" s="226">
        <v>0.95</v>
      </c>
      <c r="DQ237" s="226">
        <v>0.92500000000000004</v>
      </c>
      <c r="DR237" s="226">
        <v>0.8</v>
      </c>
      <c r="DS237" s="226">
        <v>0.85</v>
      </c>
      <c r="DT237" s="226">
        <v>0.9</v>
      </c>
      <c r="DU237" s="226">
        <v>0.9</v>
      </c>
      <c r="DV237" s="226">
        <v>0.9</v>
      </c>
      <c r="DW237" s="226">
        <v>0.9</v>
      </c>
      <c r="DX237" s="226">
        <v>0.9</v>
      </c>
      <c r="DY237" s="226">
        <v>0.9</v>
      </c>
      <c r="DZ237" s="226">
        <v>0.9</v>
      </c>
      <c r="EA237" s="226">
        <v>0.88</v>
      </c>
      <c r="EB237" s="226">
        <v>0.9</v>
      </c>
      <c r="EC237" s="226">
        <v>0.93</v>
      </c>
      <c r="ED237" s="226">
        <v>0.93</v>
      </c>
      <c r="EE237" s="226">
        <v>0.9</v>
      </c>
      <c r="EF237" s="316">
        <v>0.9</v>
      </c>
      <c r="EG237" s="316">
        <v>0.9</v>
      </c>
      <c r="EH237" s="316">
        <v>0.9</v>
      </c>
      <c r="EI237" s="226">
        <v>0.95</v>
      </c>
      <c r="EJ237" s="226">
        <v>0.95</v>
      </c>
      <c r="EK237" s="226">
        <v>0.95</v>
      </c>
      <c r="EL237" s="226">
        <v>0.97499999999999998</v>
      </c>
      <c r="EM237" s="226">
        <v>0.95</v>
      </c>
      <c r="EN237" s="226">
        <v>0.9</v>
      </c>
      <c r="EO237" s="226">
        <v>0.9</v>
      </c>
      <c r="EP237" s="226">
        <v>0.9</v>
      </c>
      <c r="EQ237" s="226">
        <v>0.9</v>
      </c>
      <c r="ER237" s="226">
        <v>0.9</v>
      </c>
      <c r="ES237" s="226">
        <v>0.9</v>
      </c>
      <c r="ET237" s="226">
        <v>0.9</v>
      </c>
      <c r="EU237" s="226">
        <v>0.9</v>
      </c>
      <c r="EV237" s="226">
        <v>0.9</v>
      </c>
      <c r="EW237" s="226">
        <v>0.9</v>
      </c>
      <c r="EX237" s="226">
        <v>0.9</v>
      </c>
      <c r="EY237" s="226">
        <v>0.9</v>
      </c>
      <c r="EZ237" s="316">
        <v>0.9</v>
      </c>
      <c r="FA237" s="226">
        <v>0.9</v>
      </c>
      <c r="FB237" s="226">
        <v>0.85</v>
      </c>
      <c r="FC237" s="226">
        <v>0.85</v>
      </c>
      <c r="FD237" s="226">
        <v>0.85</v>
      </c>
      <c r="FE237" s="226">
        <v>0.85</v>
      </c>
      <c r="FF237" s="226">
        <v>0.85</v>
      </c>
      <c r="FG237" s="226">
        <v>0.85</v>
      </c>
      <c r="FH237" s="226">
        <v>0.85</v>
      </c>
      <c r="FI237" s="226">
        <v>0.85</v>
      </c>
      <c r="FJ237" s="226">
        <v>0.85</v>
      </c>
      <c r="FK237" s="226">
        <v>0.85</v>
      </c>
      <c r="FL237" s="226">
        <v>0.85</v>
      </c>
      <c r="FM237" s="195">
        <f t="shared" si="158"/>
        <v>0</v>
      </c>
      <c r="FN237" s="195">
        <f t="shared" si="159"/>
        <v>0</v>
      </c>
      <c r="FO237" s="195">
        <f t="shared" si="160"/>
        <v>0</v>
      </c>
      <c r="FP237" s="195">
        <f t="shared" si="161"/>
        <v>0</v>
      </c>
      <c r="FQ237" s="195">
        <f t="shared" si="162"/>
        <v>0</v>
      </c>
      <c r="FR237" s="195">
        <f t="shared" si="163"/>
        <v>0</v>
      </c>
      <c r="FS237" s="195">
        <f t="shared" si="164"/>
        <v>0</v>
      </c>
      <c r="FT237" s="95">
        <f t="shared" si="165"/>
        <v>0</v>
      </c>
      <c r="FU237" s="95">
        <f t="shared" si="166"/>
        <v>0</v>
      </c>
      <c r="FV237" s="95">
        <f t="shared" si="167"/>
        <v>0</v>
      </c>
      <c r="FW237" s="95">
        <f t="shared" si="168"/>
        <v>0</v>
      </c>
      <c r="FX237" s="95">
        <f t="shared" si="169"/>
        <v>0</v>
      </c>
      <c r="FY237" s="95">
        <f t="shared" si="170"/>
        <v>0</v>
      </c>
      <c r="FZ237" s="95">
        <f t="shared" si="171"/>
        <v>0</v>
      </c>
      <c r="GA237" s="95">
        <f t="shared" si="151"/>
        <v>0</v>
      </c>
      <c r="GB237" s="95">
        <f t="shared" si="152"/>
        <v>0</v>
      </c>
      <c r="GC237" s="95">
        <f t="shared" si="153"/>
        <v>0</v>
      </c>
      <c r="GD237" s="95">
        <f t="shared" si="154"/>
        <v>0</v>
      </c>
      <c r="GE237" s="95">
        <f t="shared" si="155"/>
        <v>0</v>
      </c>
      <c r="GF237" s="95">
        <f t="shared" si="156"/>
        <v>0</v>
      </c>
      <c r="GG237" s="95">
        <f t="shared" si="157"/>
        <v>0</v>
      </c>
      <c r="GH237" s="95">
        <f t="shared" si="172"/>
        <v>0</v>
      </c>
      <c r="GI237" s="95">
        <f>BW237*Tabelle2[[#This Row],[Nov 2023 AF]]</f>
        <v>0</v>
      </c>
      <c r="GJ237" s="95">
        <f>BX237*Tabelle2[[#This Row],[Dec 2023 AF]]</f>
        <v>0</v>
      </c>
      <c r="GK237" s="95">
        <f>BY237*Tabelle2[[#This Row],[Jan 2024 AF]]</f>
        <v>0</v>
      </c>
      <c r="GL237" s="95">
        <f>BZ237*Tabelle2[[#This Row],[Feb 2024 AF]]</f>
        <v>0</v>
      </c>
      <c r="GM237" s="95">
        <f>CA237*Tabelle2[[#This Row],[Mar 2024 AF]]</f>
        <v>0</v>
      </c>
      <c r="GN237" s="95">
        <f>CB237*Tabelle2[[#This Row],[Apr 2024 AF]]</f>
        <v>0</v>
      </c>
      <c r="GO237" s="95">
        <f>CC237*Tabelle2[[#This Row],[May 2024 AF]]</f>
        <v>0</v>
      </c>
      <c r="GP237" s="95">
        <f>CD237*Tabelle2[[#This Row],[Jun 2024 AF]]</f>
        <v>0</v>
      </c>
      <c r="GQ237" s="95">
        <f>CE237*Tabelle2[[#This Row],[Jul 2024 AF]]</f>
        <v>0</v>
      </c>
      <c r="GR237" s="95">
        <f>CF237*Tabelle2[[#This Row],[Aug 2024 AF]]</f>
        <v>0</v>
      </c>
      <c r="GS237" s="95">
        <f>CG237*Tabelle2[[#This Row],[Sep 2024 AF]]</f>
        <v>0</v>
      </c>
      <c r="GT237" s="95">
        <f>CH237*Tabelle2[[#This Row],[Oct 2024 AF]]</f>
        <v>0</v>
      </c>
      <c r="GU237" s="95">
        <f>CI237*Tabelle2[[#This Row],[Nov 2024 AF]]</f>
        <v>0</v>
      </c>
      <c r="GV237" s="95">
        <f>CJ237*Tabelle2[[#This Row],[Dec 2024 AF]]</f>
        <v>0</v>
      </c>
      <c r="GW237" s="95">
        <f>SUM(Tabelle2[[#This Row],[Jan 22 NF]:[Mar 22 NF]])</f>
        <v>0</v>
      </c>
      <c r="GX237" s="95">
        <f>SUM(Tabelle2[[#This Row],[Apr 22 NF]:[Jun 22 NF]])</f>
        <v>0</v>
      </c>
      <c r="GY237" s="95">
        <f>SUM(Tabelle2[[#This Row],[Jul 22 NF]:[Sep 22 NF]])</f>
        <v>0</v>
      </c>
      <c r="GZ237" s="95">
        <f>SUM(Tabelle2[[#This Row],[Oct 22 NF]:[Dec 22 NF]])</f>
        <v>0</v>
      </c>
      <c r="HA237" s="98">
        <f>SUM(Tabelle2[[#This Row],[Jan 23 NF]:[Mar 23 NF]])</f>
        <v>0</v>
      </c>
      <c r="HB237" s="98">
        <f>SUM(Tabelle2[[#This Row],[Apr 23 NF]:[Jun 23 NF]])</f>
        <v>0</v>
      </c>
      <c r="HC237" s="98">
        <f>SUM(Tabelle2[[#This Row],[Jul 23 NF]:[Sep 23 NF]])</f>
        <v>0</v>
      </c>
      <c r="HD237" s="98">
        <f>SUM(Tabelle2[[#This Row],[Oct 23 NF]:[Dec 23 NF]])</f>
        <v>0</v>
      </c>
      <c r="HE237" s="95">
        <f>SUM(Tabelle2[[#This Row],[Jan 24 NF]:[Mar 24 NF]])</f>
        <v>0</v>
      </c>
      <c r="HF237" s="98">
        <f>SUM(Tabelle2[[#This Row],[Apr 24 NF]:[Jun 24 NF]])</f>
        <v>0</v>
      </c>
      <c r="HG237" s="98">
        <f>SUM(Tabelle2[[#This Row],[Jul 24 NF]:[Sep 24 NF]])</f>
        <v>0</v>
      </c>
      <c r="HH237" s="98">
        <f>SUM(Tabelle2[[#This Row],[Oct 24 NF]:[Dec 24 NF]])</f>
        <v>0</v>
      </c>
      <c r="HI237" s="75">
        <v>0</v>
      </c>
      <c r="HJ237" s="75">
        <v>0</v>
      </c>
      <c r="HK237" s="75">
        <v>0</v>
      </c>
      <c r="HL237" s="75">
        <v>0</v>
      </c>
      <c r="HM237" s="75">
        <v>0</v>
      </c>
      <c r="HN237" s="75">
        <v>0</v>
      </c>
      <c r="HO237" s="75">
        <v>0</v>
      </c>
      <c r="HP237" s="75">
        <v>0</v>
      </c>
      <c r="HQ237" s="75">
        <v>0</v>
      </c>
      <c r="HR237" s="75">
        <v>0</v>
      </c>
      <c r="HS237" s="75">
        <v>0</v>
      </c>
      <c r="HT237" s="75">
        <v>0</v>
      </c>
      <c r="HU237" s="75">
        <v>0</v>
      </c>
      <c r="HV237" s="98">
        <v>0</v>
      </c>
      <c r="HW237" s="98">
        <v>0</v>
      </c>
      <c r="HX237" s="98">
        <v>0</v>
      </c>
      <c r="HY237" s="98">
        <v>0</v>
      </c>
      <c r="HZ237" s="98">
        <f>SUM(Tabelle2[[#This Row],[Jan 22 NF]:[Dec 22 NF]])</f>
        <v>0</v>
      </c>
      <c r="IA237" s="98">
        <f>SUM(Tabelle2[[#This Row],[Jan 23 NF]:[Dec 23 NF]])</f>
        <v>0</v>
      </c>
      <c r="IB237" s="98">
        <f>SUM(Tabelle2[[#This Row],[Jan 24 NF]:[Dec 24 NF]])</f>
        <v>0</v>
      </c>
      <c r="IC237" s="98">
        <f>IFERROR(Tabelle2[[#This Row],[2025 CF]]*Tabelle2[[#This Row],[2025 AF]],0)</f>
        <v>0</v>
      </c>
      <c r="ID237" s="98">
        <f>IFERROR(Tabelle2[[#This Row],[2026 CF]]*Tabelle2[[#This Row],[2026 AF]],0)</f>
        <v>0</v>
      </c>
      <c r="IE237" s="98">
        <f>IFERROR(Tabelle2[[#This Row],[2027 CF]]*Tabelle2[[#This Row],[2027 AF]],0)</f>
        <v>0</v>
      </c>
      <c r="IF237" s="98">
        <f>IFERROR(Tabelle2[[#This Row],[2028 CF]]*Tabelle2[[#This Row],[2028 AF]],0)</f>
        <v>0</v>
      </c>
      <c r="IG237" s="98">
        <f>IFERROR(Tabelle2[[#This Row],[2029 CF]]*Tabelle2[[#This Row],[2029 AF]],0)</f>
        <v>0</v>
      </c>
      <c r="IH237" s="98">
        <f>IFERROR(Tabelle2[[#This Row],[2030 CF]]*Tabelle2[[#This Row],[2030 AF]],0)</f>
        <v>0</v>
      </c>
      <c r="II237" s="98">
        <f>IFERROR(Tabelle2[[#This Row],[2031 CF]]*Tabelle2[[#This Row],[2031 AF]],0)</f>
        <v>0</v>
      </c>
      <c r="IJ237" s="98">
        <f>IFERROR(Tabelle2[[#This Row],[2032 CF]]*Tabelle2[[#This Row],[2032 AF]],0)</f>
        <v>0</v>
      </c>
      <c r="IK237" s="98">
        <f>IFERROR(Tabelle2[[#This Row],[2033 CF]]*Tabelle2[[#This Row],[2033 AF]],0)</f>
        <v>0</v>
      </c>
      <c r="IL237" s="98">
        <f>IFERROR(Tabelle2[[#This Row],[2034 CF]]*Tabelle2[[#This Row],[2034 AF]],0)</f>
        <v>0</v>
      </c>
      <c r="IM237" s="98">
        <f>IFERROR(Tabelle2[[#This Row],[2035 CF]]*Tabelle2[[#This Row],[2035 AF]],0)</f>
        <v>0</v>
      </c>
      <c r="IN237" s="51">
        <v>0</v>
      </c>
      <c r="IO237" s="51">
        <v>0</v>
      </c>
      <c r="IP237" s="51">
        <v>0</v>
      </c>
      <c r="IQ237" s="51">
        <v>0</v>
      </c>
      <c r="IR237" s="51">
        <v>0</v>
      </c>
      <c r="IS237" s="51">
        <v>0</v>
      </c>
      <c r="IT237" s="51">
        <v>0</v>
      </c>
      <c r="IU237" s="51">
        <v>0</v>
      </c>
      <c r="IV237" s="51">
        <v>0</v>
      </c>
      <c r="IW237" s="51">
        <v>0</v>
      </c>
      <c r="IX237" s="51">
        <v>0</v>
      </c>
      <c r="IY237" s="51">
        <v>0</v>
      </c>
      <c r="IZ237" s="199">
        <v>0</v>
      </c>
      <c r="JA237" s="199">
        <v>0</v>
      </c>
      <c r="JB237" s="199">
        <v>0</v>
      </c>
      <c r="JC237" s="199">
        <v>0</v>
      </c>
      <c r="JD237" s="199">
        <v>0</v>
      </c>
      <c r="JE237" s="196">
        <v>0</v>
      </c>
      <c r="JF237" s="196">
        <v>0</v>
      </c>
      <c r="JG237" s="196">
        <v>0</v>
      </c>
      <c r="JH237" s="196">
        <v>0</v>
      </c>
      <c r="JI237" s="196">
        <v>0</v>
      </c>
      <c r="JJ237" s="196">
        <v>0</v>
      </c>
      <c r="JK237" s="196">
        <v>0</v>
      </c>
      <c r="JL237" s="196">
        <v>0</v>
      </c>
      <c r="JM237" s="196">
        <v>0</v>
      </c>
      <c r="JN237" s="196">
        <v>0</v>
      </c>
      <c r="JO237" s="196">
        <v>0</v>
      </c>
      <c r="JP237" s="196">
        <v>0</v>
      </c>
      <c r="JQ237" s="196">
        <f>SUM(Tabelle2[[#This Row],[Jan-23B]:[Mar-23B]])</f>
        <v>0</v>
      </c>
      <c r="JR237" s="196">
        <f>SUM(Tabelle2[[#This Row],[Apr-23B]:[Jun-23B]])</f>
        <v>0</v>
      </c>
      <c r="JS237" s="196">
        <f>SUM(Tabelle2[[#This Row],[Jul-23B]:[Sep-23B]])</f>
        <v>0</v>
      </c>
      <c r="JT237" s="196">
        <f>SUM(Tabelle2[[#This Row],[Oct-23B]:[Dec-23B]])</f>
        <v>0</v>
      </c>
      <c r="JU237" s="196">
        <f>SUM(Tabelle2[[#This Row],[1Q23 B1]:[4Q23 B]])</f>
        <v>0</v>
      </c>
      <c r="JV237" s="196">
        <v>0</v>
      </c>
      <c r="JW237" s="196">
        <v>0</v>
      </c>
      <c r="JX237" s="196">
        <v>0</v>
      </c>
      <c r="JY237" s="196">
        <v>0</v>
      </c>
      <c r="JZ237" s="196">
        <v>0</v>
      </c>
      <c r="KA237" s="196">
        <v>0</v>
      </c>
      <c r="KB237" s="196">
        <v>0</v>
      </c>
      <c r="KC237" s="196">
        <v>0</v>
      </c>
      <c r="KD237" s="196">
        <v>0</v>
      </c>
      <c r="KE237" s="196">
        <v>0</v>
      </c>
      <c r="KF237" s="196" t="str">
        <f>IF(SUM(Tabelle2[[#This Row],[2018 NF]:[2028 NF]],Tabelle2[[#This Row],[2023 B]])&gt;0,"yes","no")</f>
        <v>no</v>
      </c>
      <c r="KG237" s="196">
        <f>IFERROR(INDEX(Tabelle2[[#Headers],[2005 NF]:[2034 NF]],MATCH(TRUE,INDEX(Tabelle2[[#This Row],[2005 NF]:[2034 NF]]&gt;1000,),0)),0)</f>
        <v>0</v>
      </c>
      <c r="KH237" s="196">
        <f>IFERROR(LOOKUP(2,1/(Tabelle2[[#This Row],[2005 NF]:[2035 NF]]&gt;1000),Tabelle2[[#Headers],[2005 NF]:[2035 NF]]),0)</f>
        <v>0</v>
      </c>
      <c r="KI237" s="196">
        <f>SUM(Tabelle2[[#This Row],[Jan 23 NF]:[Mar 23 NF]])</f>
        <v>0</v>
      </c>
      <c r="KJ237" s="196">
        <f>SUM(Tabelle2[[#This Row],[Jan-23B]:[Mar-23B]])</f>
        <v>0</v>
      </c>
      <c r="KK237" s="52">
        <v>0</v>
      </c>
      <c r="KL237" s="52">
        <v>0</v>
      </c>
      <c r="KM237" s="52">
        <v>0</v>
      </c>
      <c r="KN237" s="52">
        <v>0</v>
      </c>
      <c r="KO237" s="52">
        <v>0</v>
      </c>
      <c r="KP237" s="52">
        <v>0</v>
      </c>
      <c r="KQ237" s="52">
        <v>0</v>
      </c>
      <c r="KR237" s="52">
        <v>0</v>
      </c>
      <c r="KS237" s="52">
        <v>0</v>
      </c>
      <c r="KT237" s="52">
        <v>0</v>
      </c>
      <c r="KU237" s="52">
        <v>0</v>
      </c>
      <c r="KV237" s="52">
        <v>0</v>
      </c>
      <c r="KW237" s="52">
        <v>0</v>
      </c>
      <c r="KX237" s="52">
        <v>0</v>
      </c>
      <c r="KY237" s="52">
        <v>0</v>
      </c>
      <c r="KZ237" s="52">
        <v>0</v>
      </c>
      <c r="LA237" s="52" t="e">
        <f>$AV237*2.204623/#REF!*$AP237*Tabelle2[[#This Row],[May 23 NF]]</f>
        <v>#REF!</v>
      </c>
      <c r="LB237" s="52" t="e">
        <f>$AV237*2.204623/#REF!*$AP237*Tabelle2[[#This Row],[Jun 23 NF]]</f>
        <v>#REF!</v>
      </c>
      <c r="LC237" s="52" t="e">
        <f>$AV237*2.204623/#REF!*$AP237*Tabelle2[[#This Row],[Jul 23 NF]]</f>
        <v>#REF!</v>
      </c>
      <c r="LD237" s="52" t="e">
        <f>$AV237*2.204623/#REF!*$AP237*Tabelle2[[#This Row],[Aug 23 NF]]</f>
        <v>#REF!</v>
      </c>
      <c r="LE237" s="52" t="e">
        <f>$AV237*2.204623/#REF!*$AP237*Tabelle2[[#This Row],[Sep 23 NF]]</f>
        <v>#REF!</v>
      </c>
      <c r="LF237" s="52" t="e">
        <f>$AV237*2.204623/#REF!*$AP237*Tabelle2[[#This Row],[Oct 23 NF]]</f>
        <v>#REF!</v>
      </c>
      <c r="LG237" s="52" t="e">
        <f>$AV237*2.204623/#REF!*$AP237*Tabelle2[[#This Row],[Nov 23 NF]]</f>
        <v>#REF!</v>
      </c>
      <c r="LH237" s="52" t="e">
        <f>$AV237*2.204623/#REF!*$AP237*Tabelle2[[#This Row],[Dec 23 NF]]</f>
        <v>#REF!</v>
      </c>
      <c r="LI237" s="52" t="e">
        <f>$AV237*2.204623/#REF!*$AP237*Tabelle2[[#This Row],[Jan 24 NF]]</f>
        <v>#REF!</v>
      </c>
      <c r="LJ237" s="52" t="e">
        <f>$AV237*2.204623/#REF!*$AP237*Tabelle2[[#This Row],[Feb 24 NF]]</f>
        <v>#REF!</v>
      </c>
      <c r="LK237" s="52" t="e">
        <f>$AV237*2.204623/#REF!*$AP237*Tabelle2[[#This Row],[Mar 24 NF]]</f>
        <v>#REF!</v>
      </c>
      <c r="LL237" s="52" t="e">
        <f>$AV237*2.204623/#REF!*$AP237*Tabelle2[[#This Row],[Apr 24 NF]]</f>
        <v>#REF!</v>
      </c>
      <c r="LM237" s="52" t="e">
        <f>$AV237*2.204623/#REF!*$AP237*Tabelle2[[#This Row],[May 24 NF]]</f>
        <v>#REF!</v>
      </c>
      <c r="LN237" s="52" t="e">
        <f>$AV237*2.204623/#REF!*$AP237*Tabelle2[[#This Row],[Jun 24 NF]]</f>
        <v>#REF!</v>
      </c>
      <c r="LO237" s="52" t="e">
        <f>$AV237*2.204623/#REF!*$AP237*Tabelle2[[#This Row],[Jul 24 NF]]</f>
        <v>#REF!</v>
      </c>
      <c r="LP237" s="52" t="e">
        <f>$AV237*2.204623/#REF!*$AP237*Tabelle2[[#This Row],[Aug 24 NF]]</f>
        <v>#REF!</v>
      </c>
      <c r="LQ237" s="52" t="e">
        <f>$AV237*2.204623/#REF!*$AP237*Tabelle2[[#This Row],[Sep 24 NF]]</f>
        <v>#REF!</v>
      </c>
      <c r="LR237" s="52" t="e">
        <f>$AV237*2.204623/#REF!*$AP237*Tabelle2[[#This Row],[Oct 24 NF]]</f>
        <v>#REF!</v>
      </c>
      <c r="LS237" s="52" t="e">
        <f>$AV237*2.204623/#REF!*$AP237*Tabelle2[[#This Row],[Nov 24 NF]]</f>
        <v>#REF!</v>
      </c>
      <c r="LT237" s="52" t="e">
        <f>$AV237*2.204623/#REF!*$AP237*Tabelle2[[#This Row],[Dec 24 NF]]</f>
        <v>#REF!</v>
      </c>
      <c r="LU237" s="198">
        <f>SUM(Tabelle2[[#This Row],[Jan 22 EV]:[Mar 22 EV]])</f>
        <v>0</v>
      </c>
      <c r="LV237" s="198">
        <f>SUM(Tabelle2[[#This Row],[Apr 22 EV]:[Jun 22 EV]])</f>
        <v>0</v>
      </c>
      <c r="LW237" s="198">
        <f>SUM(Tabelle2[[#This Row],[Jul 22 EV]:[Sep 22 EV]])</f>
        <v>0</v>
      </c>
      <c r="LX237" s="198">
        <f>SUM(Tabelle2[[#This Row],[Oct 22 EV]:[Dec 22 EV]])</f>
        <v>0</v>
      </c>
      <c r="LY237" s="198">
        <f>SUM(Tabelle2[[#This Row],[Jan 23 EV]:[Mar 23 EV]])</f>
        <v>0</v>
      </c>
      <c r="LZ237" s="198" t="e">
        <f>SUM(Tabelle2[[#This Row],[Apr 23 EV]:[Jun 23 EV]])</f>
        <v>#REF!</v>
      </c>
      <c r="MA237" s="198" t="e">
        <f>SUM(Tabelle2[[#This Row],[Jul 23 EV]:[Sep 23 EV]])</f>
        <v>#REF!</v>
      </c>
      <c r="MB237" s="198" t="e">
        <f>SUM(Tabelle2[[#This Row],[Oct 23 EV]:[Dec 23 EV]])</f>
        <v>#REF!</v>
      </c>
      <c r="MC237" s="198" t="e">
        <f>SUM(Tabelle2[[#This Row],[Jan 24 EV]:[Mar 24 EV]])</f>
        <v>#REF!</v>
      </c>
      <c r="MD237" s="198" t="e">
        <f>SUM(Tabelle2[[#This Row],[Apr 24 EV]:[Jun 24 EV]])</f>
        <v>#REF!</v>
      </c>
      <c r="ME237" s="198" t="e">
        <f>SUM(Tabelle2[[#This Row],[Jul 24 EV]:[Sep 24 EV]])</f>
        <v>#REF!</v>
      </c>
      <c r="MF237" s="198" t="e">
        <f>SUM(Tabelle2[[#This Row],[Oct 24 EV]:[Dec 24 EV]])</f>
        <v>#REF!</v>
      </c>
      <c r="MG237" s="74">
        <v>0</v>
      </c>
      <c r="MH237" s="74">
        <v>0</v>
      </c>
      <c r="MI237" s="74">
        <v>0</v>
      </c>
      <c r="MJ237" s="74">
        <v>0</v>
      </c>
      <c r="MK237" s="74">
        <v>0</v>
      </c>
      <c r="ML237" s="74">
        <v>0</v>
      </c>
      <c r="MM237" s="74">
        <v>0</v>
      </c>
      <c r="MN237" s="74">
        <v>0</v>
      </c>
      <c r="MO237" s="75">
        <v>0</v>
      </c>
      <c r="MP237" s="98">
        <v>0</v>
      </c>
      <c r="MQ237" s="98" t="e">
        <f>$AS237*2.204623/#REF!*$AP237*HU237</f>
        <v>#REF!</v>
      </c>
      <c r="MR237" s="98" t="e">
        <f>$AT237*2.204623/#REF!*$AP237*HV237</f>
        <v>#REF!</v>
      </c>
      <c r="MS237" s="98">
        <v>0</v>
      </c>
      <c r="MT237" s="98">
        <v>0</v>
      </c>
      <c r="MU237" s="98">
        <v>0</v>
      </c>
      <c r="MV237" s="98">
        <f>SUM(Tabelle2[[#This Row],[Jan 22 EV]:[Dec 22 EV]])</f>
        <v>0</v>
      </c>
      <c r="MW237" s="98" t="e">
        <f>SUM(Tabelle2[[#This Row],[Jan 23 EV]:[Dec 23 EV]])</f>
        <v>#REF!</v>
      </c>
      <c r="MX237" s="98" t="e">
        <f>SUM(Tabelle2[[#This Row],[Jan 24 EV]:[Dec 24 EV]])</f>
        <v>#REF!</v>
      </c>
      <c r="MY237" s="98">
        <f t="shared" si="183"/>
        <v>0</v>
      </c>
      <c r="MZ237" s="98">
        <f t="shared" si="184"/>
        <v>0</v>
      </c>
      <c r="NA237" s="98">
        <f t="shared" si="185"/>
        <v>0</v>
      </c>
      <c r="NB237" s="98">
        <f t="shared" si="186"/>
        <v>0</v>
      </c>
      <c r="NC237" s="52">
        <v>0</v>
      </c>
      <c r="ND237" s="52">
        <v>0</v>
      </c>
      <c r="NE237" s="52">
        <v>0</v>
      </c>
      <c r="NF237" s="52">
        <v>0</v>
      </c>
      <c r="NG237" s="52">
        <v>0</v>
      </c>
      <c r="NH237" s="52">
        <v>0</v>
      </c>
      <c r="NI237" s="52">
        <v>0</v>
      </c>
      <c r="NJ237" s="52">
        <v>0</v>
      </c>
      <c r="NK237" s="52">
        <v>0</v>
      </c>
      <c r="NL237" s="52">
        <v>0</v>
      </c>
      <c r="NM237" s="52">
        <v>0</v>
      </c>
      <c r="NN237" s="52">
        <v>0</v>
      </c>
      <c r="NO237" s="198">
        <f t="shared" si="146"/>
        <v>0</v>
      </c>
      <c r="NP237" s="198">
        <f t="shared" si="147"/>
        <v>0</v>
      </c>
      <c r="NQ237" s="198">
        <f t="shared" si="148"/>
        <v>0</v>
      </c>
      <c r="NR237" s="198">
        <f t="shared" si="149"/>
        <v>0</v>
      </c>
      <c r="NS237" s="198">
        <f t="shared" si="150"/>
        <v>0</v>
      </c>
      <c r="NT237" s="198">
        <v>0</v>
      </c>
      <c r="NU237" s="198">
        <v>0</v>
      </c>
      <c r="NV237" s="198">
        <v>0</v>
      </c>
      <c r="NW237" s="198">
        <v>0</v>
      </c>
      <c r="NX237" s="198">
        <v>0</v>
      </c>
      <c r="NY237" s="198">
        <v>0</v>
      </c>
      <c r="NZ237" s="198">
        <v>0</v>
      </c>
      <c r="OA237" s="198">
        <v>0</v>
      </c>
      <c r="OB237" s="198">
        <v>0</v>
      </c>
      <c r="OC237" s="198">
        <v>0</v>
      </c>
      <c r="OD237" s="198">
        <v>0</v>
      </c>
      <c r="OE237" s="198">
        <v>0</v>
      </c>
      <c r="OF237" s="198">
        <f>SUM(Tabelle2[[#This Row],[Jan 23 B EV]:[Mar 23 B EV]])</f>
        <v>0</v>
      </c>
      <c r="OG237" s="198">
        <f>SUM(Tabelle2[[#This Row],[Apr 23 B EV]:[Jun 23 B EV]])</f>
        <v>0</v>
      </c>
      <c r="OH237" s="198">
        <f>SUM(Tabelle2[[#This Row],[Jul 23 B EV]:[Sep 23 B EV]])</f>
        <v>0</v>
      </c>
      <c r="OI237" s="198">
        <f>SUM(Tabelle2[[#This Row],[Oct 23 B EV]:[Dec 23 B EV]])</f>
        <v>0</v>
      </c>
      <c r="OJ237" s="198">
        <f>SUM(Tabelle2[[#This Row],[Jan 23 B EV]:[Dec 23 B EV]])</f>
        <v>0</v>
      </c>
      <c r="OK237" s="75"/>
      <c r="OL237" s="75"/>
      <c r="OM237" s="43" t="s">
        <v>959</v>
      </c>
      <c r="ON237" s="43" t="s">
        <v>975</v>
      </c>
      <c r="OO237" s="43">
        <v>0</v>
      </c>
      <c r="OP237" s="43">
        <v>0</v>
      </c>
      <c r="OQ237" s="75"/>
      <c r="OR237" s="75"/>
      <c r="OS237" s="75"/>
      <c r="OT237" s="75"/>
      <c r="OU237" s="75"/>
      <c r="OV237" s="75"/>
      <c r="OW237" s="75"/>
      <c r="OX237" s="198">
        <v>0</v>
      </c>
      <c r="OY237" s="198">
        <v>0</v>
      </c>
      <c r="OZ237" s="198">
        <v>0</v>
      </c>
      <c r="PA237" s="198">
        <v>0</v>
      </c>
      <c r="PB237" s="353">
        <v>0</v>
      </c>
      <c r="PC237" s="49" t="s">
        <v>57</v>
      </c>
      <c r="PD237" s="341" t="s">
        <v>162</v>
      </c>
      <c r="PE237" s="317" t="s">
        <v>159</v>
      </c>
      <c r="PF237" s="341" t="s">
        <v>45</v>
      </c>
      <c r="PG237" s="342">
        <v>0</v>
      </c>
      <c r="PH237" s="341">
        <v>0</v>
      </c>
      <c r="PI237" s="30">
        <v>1</v>
      </c>
      <c r="PJ237" s="30" t="s">
        <v>45</v>
      </c>
      <c r="PK237" s="30">
        <v>0</v>
      </c>
      <c r="PL237" s="30"/>
      <c r="PM237" s="317"/>
      <c r="PN237" s="341" t="s">
        <v>978</v>
      </c>
      <c r="PO237" s="3" t="s">
        <v>72</v>
      </c>
      <c r="PP237" s="200">
        <v>2407.8740082170316</v>
      </c>
      <c r="PQ237" s="56">
        <v>2220.7924770497352</v>
      </c>
      <c r="PR237" s="56">
        <v>2393.0833333333335</v>
      </c>
      <c r="PS237" s="56">
        <v>2425</v>
      </c>
      <c r="PT237" s="200">
        <v>2151.6666666666665</v>
      </c>
      <c r="PU237" s="200">
        <v>2059.5416666666665</v>
      </c>
      <c r="PV237" s="200">
        <v>2813.8101851851857</v>
      </c>
      <c r="PW237" s="200">
        <v>3372.4709444775326</v>
      </c>
      <c r="PX237" s="200" t="e">
        <f>IF($PI237=1,SUMIF(#REF!,$PF237,#REF!),SUMIF(#REF!,$PJ237,#REF!))</f>
        <v>#REF!</v>
      </c>
      <c r="PY237" s="200" t="e">
        <f>IF($PI237=1,SUMIF(#REF!,$PF237,#REF!),SUMIF(#REF!,$PJ237,#REF!))</f>
        <v>#REF!</v>
      </c>
      <c r="PZ237" s="200" t="e">
        <f>IF($PI237=1,SUMIF(#REF!,$PF237,#REF!),SUMIF(#REF!,$PJ237,#REF!))</f>
        <v>#REF!</v>
      </c>
      <c r="QA237" s="200" t="e">
        <f>IF($PI237=1,SUMIF(#REF!,$PF237,#REF!),SUMIF(#REF!,$PJ237,#REF!))</f>
        <v>#REF!</v>
      </c>
      <c r="QB237" s="200" t="e">
        <f>IF($PI237=1,SUMIF(#REF!,$PF237,#REF!),SUMIF(#REF!,$PJ237,#REF!))</f>
        <v>#REF!</v>
      </c>
      <c r="QC237" s="200" t="e">
        <f>IF($PI237=1,SUMIF(#REF!,$PF237,#REF!),SUMIF(#REF!,$PJ237,#REF!))</f>
        <v>#REF!</v>
      </c>
      <c r="QD237" s="57">
        <f t="shared" si="143"/>
        <v>2.138178996903485</v>
      </c>
      <c r="QE237" s="57">
        <f t="shared" si="144"/>
        <v>2.3040606333333331</v>
      </c>
      <c r="QF237" s="57">
        <f t="shared" si="182"/>
        <v>2.3347899999999995</v>
      </c>
      <c r="QG237" s="57">
        <f t="shared" si="145"/>
        <v>2.0716246666666662</v>
      </c>
      <c r="QH237" s="57">
        <f t="shared" si="175"/>
        <v>1.9829267166666664</v>
      </c>
      <c r="QI237" s="57">
        <f t="shared" si="176"/>
        <v>2.7091364462962964</v>
      </c>
      <c r="QJ237" s="57">
        <f>IF(Tabelle2[[#This Row],[Index and Premium Usage]]=1,($AW237*(1+$AZ237))*(PW237*(1+$PG237)+$PH237)/1000,($AW237*(1+$AZ237))*(PW237*(1+$PG237)+$PK237)/1000)</f>
        <v>3.2470150253429679</v>
      </c>
      <c r="QK237" s="57" t="e">
        <f>IF($PI237=1,($AW237*(1+$AY237))*(PX237*(1+$PG237)+$PH237)/1000,($AW237*(1+$AZ237))*(PX237*(1+$PG237)+$PK237+Tabelle2[[#This Row],[Premium VW 2023]])/1000)</f>
        <v>#REF!</v>
      </c>
      <c r="QL237" s="57" t="e">
        <f t="shared" si="177"/>
        <v>#REF!</v>
      </c>
      <c r="QM237" s="57" t="e">
        <f t="shared" si="178"/>
        <v>#REF!</v>
      </c>
      <c r="QN237" s="57" t="e">
        <f t="shared" si="179"/>
        <v>#REF!</v>
      </c>
      <c r="QO237" s="57" t="e">
        <f t="shared" si="180"/>
        <v>#REF!</v>
      </c>
      <c r="QP237" s="57" t="e">
        <f t="shared" si="181"/>
        <v>#REF!</v>
      </c>
    </row>
    <row r="238" spans="1:458" ht="15" customHeight="1">
      <c r="A238" s="94" t="s">
        <v>747</v>
      </c>
      <c r="B238" s="94" t="s">
        <v>87</v>
      </c>
      <c r="C238" s="94" t="s">
        <v>1553</v>
      </c>
      <c r="D238" s="94" t="s">
        <v>108</v>
      </c>
      <c r="E238" s="172" t="s">
        <v>304</v>
      </c>
      <c r="F238" s="94" t="s">
        <v>304</v>
      </c>
      <c r="G238" s="94" t="s">
        <v>304</v>
      </c>
      <c r="H238" s="2" t="s">
        <v>1557</v>
      </c>
      <c r="I238" s="188" t="s">
        <v>102</v>
      </c>
      <c r="J238" s="94" t="s">
        <v>26</v>
      </c>
      <c r="K238" s="2" t="s">
        <v>243</v>
      </c>
      <c r="L238" s="94" t="s">
        <v>88</v>
      </c>
      <c r="M238" s="94" t="s">
        <v>662</v>
      </c>
      <c r="N238" s="1"/>
      <c r="O238" s="1"/>
      <c r="P238" s="17"/>
      <c r="R238" s="94"/>
      <c r="S238" s="94"/>
      <c r="T238" s="94" t="s">
        <v>1282</v>
      </c>
      <c r="U238" s="94" t="s">
        <v>38</v>
      </c>
      <c r="V238" s="94"/>
      <c r="W238" s="94"/>
      <c r="X238" s="94"/>
      <c r="Y238" s="94" t="s">
        <v>235</v>
      </c>
      <c r="Z238" s="94" t="s">
        <v>261</v>
      </c>
      <c r="AA238" s="1" t="s">
        <v>663</v>
      </c>
      <c r="AB238" s="1"/>
      <c r="AC238" s="1"/>
      <c r="AD238" s="94"/>
      <c r="AE238" s="94"/>
      <c r="AF238" s="94" t="s">
        <v>119</v>
      </c>
      <c r="AG238" s="2"/>
      <c r="AH238" s="2"/>
      <c r="AI238" s="2"/>
      <c r="AJ238" s="2" t="s">
        <v>120</v>
      </c>
      <c r="AK238" s="20"/>
      <c r="AL238" s="24"/>
      <c r="AM238" s="24"/>
      <c r="AN238" s="24"/>
      <c r="AO238" s="24"/>
      <c r="AP238" s="13">
        <v>1</v>
      </c>
      <c r="AQ238" s="33"/>
      <c r="AR238" s="37">
        <v>0.90206896551724147</v>
      </c>
      <c r="AS238" s="73">
        <v>0.90206896551724147</v>
      </c>
      <c r="AT238" s="73">
        <v>0.90206896551724147</v>
      </c>
      <c r="AU238" s="73">
        <v>0.90206896551724147</v>
      </c>
      <c r="AV238" s="73">
        <v>0.90206896551724147</v>
      </c>
      <c r="AW238" s="33">
        <v>0.90206896551724147</v>
      </c>
      <c r="AX238" s="193"/>
      <c r="AY238" s="36">
        <v>0.16</v>
      </c>
      <c r="AZ238" s="36">
        <v>0.16</v>
      </c>
      <c r="BA238" s="97">
        <v>0</v>
      </c>
      <c r="BB238" s="97">
        <v>0</v>
      </c>
      <c r="BC238" s="97">
        <v>0</v>
      </c>
      <c r="BD238" s="97">
        <v>0</v>
      </c>
      <c r="BE238" s="133">
        <v>0</v>
      </c>
      <c r="BF238" s="133">
        <v>0</v>
      </c>
      <c r="BG238" s="133">
        <v>0</v>
      </c>
      <c r="BH238" s="133">
        <v>0</v>
      </c>
      <c r="BI238" s="133">
        <v>0</v>
      </c>
      <c r="BJ238" s="133">
        <v>0</v>
      </c>
      <c r="BK238" s="133">
        <v>0</v>
      </c>
      <c r="BL238" s="133">
        <v>10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5">
        <f>SUM(Tabelle2[[#This Row],[Jan 22 CF]:[Mar 22 CF]])</f>
        <v>0</v>
      </c>
      <c r="CL238" s="95">
        <f>SUM(Tabelle2[[#This Row],[Apr 22 CF]:[Jun 22 CF]])</f>
        <v>0</v>
      </c>
      <c r="CM238" s="95">
        <f>SUM(Tabelle2[[#This Row],[Jul 22 CF]:[Sep 22 CF]])</f>
        <v>0</v>
      </c>
      <c r="CN238" s="95">
        <f>SUM(Tabelle2[[#This Row],[Oct 22 CF]:[Dec 22 CF]])</f>
        <v>10</v>
      </c>
      <c r="CO238" s="95">
        <f>SUM(Tabelle2[[#This Row],[Jan 23 CF]:[Mar 23 CF]])</f>
        <v>0</v>
      </c>
      <c r="CP238" s="95">
        <f>SUM(Tabelle2[[#This Row],[Apr 23 CF]:[Jun 23 CF]])</f>
        <v>0</v>
      </c>
      <c r="CQ238" s="95">
        <f>SUM(Tabelle2[[#This Row],[Jul 23 CF]:[Sep 23 CF]])</f>
        <v>0</v>
      </c>
      <c r="CR238" s="95">
        <f>SUM(Tabelle2[[#This Row],[Oct 23 CF]:[Dec 23 CF]])</f>
        <v>0</v>
      </c>
      <c r="CS238" s="95">
        <f>SUM(Tabelle2[[#This Row],[Jan 24 CF]:[Mar 24 CF]])</f>
        <v>0</v>
      </c>
      <c r="CT238" s="95">
        <f>SUM(Tabelle2[[#This Row],[Apr 24 CF]:[Jun 24 CF]])</f>
        <v>0</v>
      </c>
      <c r="CU238" s="95">
        <f>SUM(Tabelle2[[#This Row],[Jul 24 CF]:[Sep 24 CF]])</f>
        <v>0</v>
      </c>
      <c r="CV238" s="95">
        <f>SUM(Tabelle2[[#This Row],[Oct 24 CF]:[Dec 24 CF]])</f>
        <v>0</v>
      </c>
      <c r="CW238" s="98">
        <v>0</v>
      </c>
      <c r="CX238" s="275">
        <v>0</v>
      </c>
      <c r="CY238" s="98">
        <v>0</v>
      </c>
      <c r="CZ238" s="52">
        <v>0</v>
      </c>
      <c r="DA238" s="52">
        <f>SUM(Tabelle2[[#This Row],[Jan 22 CF]:[Dec 22 CF]])</f>
        <v>10</v>
      </c>
      <c r="DB238" s="98">
        <f>SUM(Tabelle2[[#This Row],[Jan 23 CF]:[Dec 23 CF]])</f>
        <v>0</v>
      </c>
      <c r="DC238" s="98">
        <f>SUM(Tabelle2[[#This Row],[Jan 24 CF]:[Dec 24 CF]])</f>
        <v>0</v>
      </c>
      <c r="DD238" s="98">
        <v>0</v>
      </c>
      <c r="DE238" s="98">
        <v>0</v>
      </c>
      <c r="DF238" s="98">
        <v>0</v>
      </c>
      <c r="DG238" s="98">
        <v>0</v>
      </c>
      <c r="DH238" s="98">
        <v>0</v>
      </c>
      <c r="DI238" s="98">
        <v>0</v>
      </c>
      <c r="DJ238" s="98">
        <v>0</v>
      </c>
      <c r="DK238" s="98">
        <v>0</v>
      </c>
      <c r="DL238" s="98">
        <v>0</v>
      </c>
      <c r="DM238" s="98">
        <v>0</v>
      </c>
      <c r="DN238" s="95"/>
      <c r="DO238" s="95"/>
      <c r="DP238" s="226">
        <v>0.95</v>
      </c>
      <c r="DQ238" s="226">
        <v>0.92500000000000004</v>
      </c>
      <c r="DR238" s="226">
        <v>0.8</v>
      </c>
      <c r="DS238" s="226">
        <v>0.85</v>
      </c>
      <c r="DT238" s="226">
        <v>0.9</v>
      </c>
      <c r="DU238" s="226">
        <v>0.9</v>
      </c>
      <c r="DV238" s="226">
        <v>0.9</v>
      </c>
      <c r="DW238" s="226">
        <v>0.9</v>
      </c>
      <c r="DX238" s="226">
        <v>0.9</v>
      </c>
      <c r="DY238" s="226">
        <v>0.9</v>
      </c>
      <c r="DZ238" s="226">
        <v>0.9</v>
      </c>
      <c r="EA238" s="226">
        <v>0.88</v>
      </c>
      <c r="EB238" s="226">
        <v>0.9</v>
      </c>
      <c r="EC238" s="226">
        <v>0.93</v>
      </c>
      <c r="ED238" s="226">
        <v>0.93</v>
      </c>
      <c r="EE238" s="226">
        <v>0.9</v>
      </c>
      <c r="EF238" s="316">
        <v>0.9</v>
      </c>
      <c r="EG238" s="316">
        <v>0.9</v>
      </c>
      <c r="EH238" s="316">
        <v>0.9</v>
      </c>
      <c r="EI238" s="226">
        <v>0.95</v>
      </c>
      <c r="EJ238" s="226">
        <v>0.95</v>
      </c>
      <c r="EK238" s="226">
        <v>0.95</v>
      </c>
      <c r="EL238" s="226">
        <v>0.97499999999999998</v>
      </c>
      <c r="EM238" s="226">
        <v>0.95</v>
      </c>
      <c r="EN238" s="226">
        <v>0.9</v>
      </c>
      <c r="EO238" s="226">
        <v>0.9</v>
      </c>
      <c r="EP238" s="226">
        <v>0.9</v>
      </c>
      <c r="EQ238" s="226">
        <v>0.9</v>
      </c>
      <c r="ER238" s="226">
        <v>0.9</v>
      </c>
      <c r="ES238" s="226">
        <v>0.9</v>
      </c>
      <c r="ET238" s="226">
        <v>0.9</v>
      </c>
      <c r="EU238" s="226">
        <v>0.9</v>
      </c>
      <c r="EV238" s="226">
        <v>0.9</v>
      </c>
      <c r="EW238" s="226">
        <v>0.9</v>
      </c>
      <c r="EX238" s="226">
        <v>0.9</v>
      </c>
      <c r="EY238" s="226">
        <v>0.9</v>
      </c>
      <c r="EZ238" s="316">
        <v>0.9</v>
      </c>
      <c r="FA238" s="226">
        <v>0.9</v>
      </c>
      <c r="FB238" s="226">
        <v>0.85</v>
      </c>
      <c r="FC238" s="226">
        <v>0.85</v>
      </c>
      <c r="FD238" s="226">
        <v>0.85</v>
      </c>
      <c r="FE238" s="226">
        <v>0.85</v>
      </c>
      <c r="FF238" s="226">
        <v>0.85</v>
      </c>
      <c r="FG238" s="226">
        <v>0.85</v>
      </c>
      <c r="FH238" s="226">
        <v>0.85</v>
      </c>
      <c r="FI238" s="226">
        <v>0.85</v>
      </c>
      <c r="FJ238" s="226">
        <v>0.85</v>
      </c>
      <c r="FK238" s="226">
        <v>0.85</v>
      </c>
      <c r="FL238" s="226">
        <v>0.85</v>
      </c>
      <c r="FM238" s="195">
        <f t="shared" si="158"/>
        <v>0</v>
      </c>
      <c r="FN238" s="195">
        <f t="shared" si="159"/>
        <v>0</v>
      </c>
      <c r="FO238" s="195">
        <f t="shared" si="160"/>
        <v>0</v>
      </c>
      <c r="FP238" s="195">
        <f t="shared" si="161"/>
        <v>0</v>
      </c>
      <c r="FQ238" s="195">
        <f t="shared" si="162"/>
        <v>0</v>
      </c>
      <c r="FR238" s="195">
        <f t="shared" si="163"/>
        <v>0</v>
      </c>
      <c r="FS238" s="195">
        <f t="shared" si="164"/>
        <v>0</v>
      </c>
      <c r="FT238" s="95">
        <f t="shared" si="165"/>
        <v>0</v>
      </c>
      <c r="FU238" s="95">
        <f t="shared" si="166"/>
        <v>0</v>
      </c>
      <c r="FV238" s="95">
        <f t="shared" si="167"/>
        <v>0</v>
      </c>
      <c r="FW238" s="95">
        <f t="shared" si="168"/>
        <v>0</v>
      </c>
      <c r="FX238" s="95">
        <f t="shared" si="169"/>
        <v>10</v>
      </c>
      <c r="FY238" s="95">
        <f t="shared" si="170"/>
        <v>0</v>
      </c>
      <c r="FZ238" s="95">
        <f t="shared" si="171"/>
        <v>0</v>
      </c>
      <c r="GA238" s="95">
        <f t="shared" si="151"/>
        <v>0</v>
      </c>
      <c r="GB238" s="95">
        <f t="shared" si="152"/>
        <v>0</v>
      </c>
      <c r="GC238" s="95">
        <f t="shared" si="153"/>
        <v>0</v>
      </c>
      <c r="GD238" s="95">
        <f t="shared" si="154"/>
        <v>0</v>
      </c>
      <c r="GE238" s="95">
        <f t="shared" si="155"/>
        <v>0</v>
      </c>
      <c r="GF238" s="95">
        <f t="shared" si="156"/>
        <v>0</v>
      </c>
      <c r="GG238" s="95">
        <f t="shared" si="157"/>
        <v>0</v>
      </c>
      <c r="GH238" s="95">
        <f t="shared" si="172"/>
        <v>0</v>
      </c>
      <c r="GI238" s="95">
        <f>BW238*Tabelle2[[#This Row],[Nov 2023 AF]]</f>
        <v>0</v>
      </c>
      <c r="GJ238" s="95">
        <f>BX238*Tabelle2[[#This Row],[Dec 2023 AF]]</f>
        <v>0</v>
      </c>
      <c r="GK238" s="95">
        <f>BY238*Tabelle2[[#This Row],[Jan 2024 AF]]</f>
        <v>0</v>
      </c>
      <c r="GL238" s="95">
        <f>BZ238*Tabelle2[[#This Row],[Feb 2024 AF]]</f>
        <v>0</v>
      </c>
      <c r="GM238" s="95">
        <f>CA238*Tabelle2[[#This Row],[Mar 2024 AF]]</f>
        <v>0</v>
      </c>
      <c r="GN238" s="95">
        <f>CB238*Tabelle2[[#This Row],[Apr 2024 AF]]</f>
        <v>0</v>
      </c>
      <c r="GO238" s="95">
        <f>CC238*Tabelle2[[#This Row],[May 2024 AF]]</f>
        <v>0</v>
      </c>
      <c r="GP238" s="95">
        <f>CD238*Tabelle2[[#This Row],[Jun 2024 AF]]</f>
        <v>0</v>
      </c>
      <c r="GQ238" s="95">
        <f>CE238*Tabelle2[[#This Row],[Jul 2024 AF]]</f>
        <v>0</v>
      </c>
      <c r="GR238" s="95">
        <f>CF238*Tabelle2[[#This Row],[Aug 2024 AF]]</f>
        <v>0</v>
      </c>
      <c r="GS238" s="95">
        <f>CG238*Tabelle2[[#This Row],[Sep 2024 AF]]</f>
        <v>0</v>
      </c>
      <c r="GT238" s="95">
        <f>CH238*Tabelle2[[#This Row],[Oct 2024 AF]]</f>
        <v>0</v>
      </c>
      <c r="GU238" s="95">
        <f>CI238*Tabelle2[[#This Row],[Nov 2024 AF]]</f>
        <v>0</v>
      </c>
      <c r="GV238" s="95">
        <f>CJ238*Tabelle2[[#This Row],[Dec 2024 AF]]</f>
        <v>0</v>
      </c>
      <c r="GW238" s="95">
        <f>SUM(Tabelle2[[#This Row],[Jan 22 NF]:[Mar 22 NF]])</f>
        <v>0</v>
      </c>
      <c r="GX238" s="95">
        <f>SUM(Tabelle2[[#This Row],[Apr 22 NF]:[Jun 22 NF]])</f>
        <v>0</v>
      </c>
      <c r="GY238" s="95">
        <f>SUM(Tabelle2[[#This Row],[Jul 22 NF]:[Sep 22 NF]])</f>
        <v>0</v>
      </c>
      <c r="GZ238" s="95">
        <f>SUM(Tabelle2[[#This Row],[Oct 22 NF]:[Dec 22 NF]])</f>
        <v>10</v>
      </c>
      <c r="HA238" s="98">
        <f>SUM(Tabelle2[[#This Row],[Jan 23 NF]:[Mar 23 NF]])</f>
        <v>0</v>
      </c>
      <c r="HB238" s="98">
        <f>SUM(Tabelle2[[#This Row],[Apr 23 NF]:[Jun 23 NF]])</f>
        <v>0</v>
      </c>
      <c r="HC238" s="98">
        <f>SUM(Tabelle2[[#This Row],[Jul 23 NF]:[Sep 23 NF]])</f>
        <v>0</v>
      </c>
      <c r="HD238" s="98">
        <f>SUM(Tabelle2[[#This Row],[Oct 23 NF]:[Dec 23 NF]])</f>
        <v>0</v>
      </c>
      <c r="HE238" s="95">
        <f>SUM(Tabelle2[[#This Row],[Jan 24 NF]:[Mar 24 NF]])</f>
        <v>0</v>
      </c>
      <c r="HF238" s="98">
        <f>SUM(Tabelle2[[#This Row],[Apr 24 NF]:[Jun 24 NF]])</f>
        <v>0</v>
      </c>
      <c r="HG238" s="98">
        <f>SUM(Tabelle2[[#This Row],[Jul 24 NF]:[Sep 24 NF]])</f>
        <v>0</v>
      </c>
      <c r="HH238" s="98">
        <f>SUM(Tabelle2[[#This Row],[Oct 24 NF]:[Dec 24 NF]])</f>
        <v>0</v>
      </c>
      <c r="HI238" s="75">
        <v>0</v>
      </c>
      <c r="HJ238" s="75">
        <v>0</v>
      </c>
      <c r="HK238" s="75">
        <v>0</v>
      </c>
      <c r="HL238" s="75">
        <v>0</v>
      </c>
      <c r="HM238" s="75">
        <v>0</v>
      </c>
      <c r="HN238" s="75">
        <v>0</v>
      </c>
      <c r="HO238" s="75">
        <v>0</v>
      </c>
      <c r="HP238" s="75">
        <v>0</v>
      </c>
      <c r="HQ238" s="75">
        <v>0</v>
      </c>
      <c r="HR238" s="75">
        <v>0</v>
      </c>
      <c r="HS238" s="75">
        <v>0</v>
      </c>
      <c r="HT238" s="75">
        <v>0</v>
      </c>
      <c r="HU238" s="75">
        <v>0</v>
      </c>
      <c r="HV238" s="98">
        <v>0</v>
      </c>
      <c r="HW238" s="98">
        <v>0</v>
      </c>
      <c r="HX238" s="98">
        <v>0</v>
      </c>
      <c r="HY238" s="98">
        <v>0</v>
      </c>
      <c r="HZ238" s="98">
        <f>SUM(Tabelle2[[#This Row],[Jan 22 NF]:[Dec 22 NF]])</f>
        <v>10</v>
      </c>
      <c r="IA238" s="98">
        <f>SUM(Tabelle2[[#This Row],[Jan 23 NF]:[Dec 23 NF]])</f>
        <v>0</v>
      </c>
      <c r="IB238" s="98">
        <f>SUM(Tabelle2[[#This Row],[Jan 24 NF]:[Dec 24 NF]])</f>
        <v>0</v>
      </c>
      <c r="IC238" s="98">
        <f>IFERROR(Tabelle2[[#This Row],[2025 CF]]*Tabelle2[[#This Row],[2025 AF]],0)</f>
        <v>0</v>
      </c>
      <c r="ID238" s="98">
        <f>IFERROR(Tabelle2[[#This Row],[2026 CF]]*Tabelle2[[#This Row],[2026 AF]],0)</f>
        <v>0</v>
      </c>
      <c r="IE238" s="98">
        <f>IFERROR(Tabelle2[[#This Row],[2027 CF]]*Tabelle2[[#This Row],[2027 AF]],0)</f>
        <v>0</v>
      </c>
      <c r="IF238" s="98">
        <f>IFERROR(Tabelle2[[#This Row],[2028 CF]]*Tabelle2[[#This Row],[2028 AF]],0)</f>
        <v>0</v>
      </c>
      <c r="IG238" s="98">
        <f>IFERROR(Tabelle2[[#This Row],[2029 CF]]*Tabelle2[[#This Row],[2029 AF]],0)</f>
        <v>0</v>
      </c>
      <c r="IH238" s="98">
        <f>IFERROR(Tabelle2[[#This Row],[2030 CF]]*Tabelle2[[#This Row],[2030 AF]],0)</f>
        <v>0</v>
      </c>
      <c r="II238" s="98">
        <f>IFERROR(Tabelle2[[#This Row],[2031 CF]]*Tabelle2[[#This Row],[2031 AF]],0)</f>
        <v>0</v>
      </c>
      <c r="IJ238" s="98">
        <f>IFERROR(Tabelle2[[#This Row],[2032 CF]]*Tabelle2[[#This Row],[2032 AF]],0)</f>
        <v>0</v>
      </c>
      <c r="IK238" s="98">
        <f>IFERROR(Tabelle2[[#This Row],[2033 CF]]*Tabelle2[[#This Row],[2033 AF]],0)</f>
        <v>0</v>
      </c>
      <c r="IL238" s="98">
        <f>IFERROR(Tabelle2[[#This Row],[2034 CF]]*Tabelle2[[#This Row],[2034 AF]],0)</f>
        <v>0</v>
      </c>
      <c r="IM238" s="98">
        <f>IFERROR(Tabelle2[[#This Row],[2035 CF]]*Tabelle2[[#This Row],[2035 AF]],0)</f>
        <v>0</v>
      </c>
      <c r="IN238" s="51">
        <v>0</v>
      </c>
      <c r="IO238" s="51">
        <v>0</v>
      </c>
      <c r="IP238" s="51">
        <v>0</v>
      </c>
      <c r="IQ238" s="51">
        <v>0</v>
      </c>
      <c r="IR238" s="51">
        <v>0</v>
      </c>
      <c r="IS238" s="51">
        <v>0</v>
      </c>
      <c r="IT238" s="51">
        <v>0</v>
      </c>
      <c r="IU238" s="51">
        <v>0</v>
      </c>
      <c r="IV238" s="51">
        <v>0</v>
      </c>
      <c r="IW238" s="51">
        <v>0</v>
      </c>
      <c r="IX238" s="51">
        <v>0</v>
      </c>
      <c r="IY238" s="51">
        <v>0</v>
      </c>
      <c r="IZ238" s="199">
        <v>0</v>
      </c>
      <c r="JA238" s="199">
        <v>0</v>
      </c>
      <c r="JB238" s="199">
        <v>0</v>
      </c>
      <c r="JC238" s="199">
        <v>0</v>
      </c>
      <c r="JD238" s="199">
        <v>0</v>
      </c>
      <c r="JE238" s="196">
        <v>0</v>
      </c>
      <c r="JF238" s="196">
        <v>0</v>
      </c>
      <c r="JG238" s="196">
        <v>0</v>
      </c>
      <c r="JH238" s="196">
        <v>0</v>
      </c>
      <c r="JI238" s="196">
        <v>0</v>
      </c>
      <c r="JJ238" s="196">
        <v>0</v>
      </c>
      <c r="JK238" s="196">
        <v>0</v>
      </c>
      <c r="JL238" s="196">
        <v>0</v>
      </c>
      <c r="JM238" s="196">
        <v>0</v>
      </c>
      <c r="JN238" s="196">
        <v>0</v>
      </c>
      <c r="JO238" s="196">
        <v>0</v>
      </c>
      <c r="JP238" s="196">
        <v>0</v>
      </c>
      <c r="JQ238" s="196">
        <f>SUM(Tabelle2[[#This Row],[Jan-23B]:[Mar-23B]])</f>
        <v>0</v>
      </c>
      <c r="JR238" s="196">
        <f>SUM(Tabelle2[[#This Row],[Apr-23B]:[Jun-23B]])</f>
        <v>0</v>
      </c>
      <c r="JS238" s="196">
        <f>SUM(Tabelle2[[#This Row],[Jul-23B]:[Sep-23B]])</f>
        <v>0</v>
      </c>
      <c r="JT238" s="196">
        <f>SUM(Tabelle2[[#This Row],[Oct-23B]:[Dec-23B]])</f>
        <v>0</v>
      </c>
      <c r="JU238" s="196">
        <f>SUM(Tabelle2[[#This Row],[1Q23 B1]:[4Q23 B]])</f>
        <v>0</v>
      </c>
      <c r="JV238" s="196">
        <v>0</v>
      </c>
      <c r="JW238" s="196">
        <v>0</v>
      </c>
      <c r="JX238" s="196">
        <v>0</v>
      </c>
      <c r="JY238" s="196">
        <v>0</v>
      </c>
      <c r="JZ238" s="196">
        <v>0</v>
      </c>
      <c r="KA238" s="196">
        <v>0</v>
      </c>
      <c r="KB238" s="196">
        <v>0</v>
      </c>
      <c r="KC238" s="196">
        <v>0</v>
      </c>
      <c r="KD238" s="196">
        <v>0</v>
      </c>
      <c r="KE238" s="196">
        <v>0</v>
      </c>
      <c r="KF238" s="196" t="str">
        <f>IF(SUM(Tabelle2[[#This Row],[2018 NF]:[2028 NF]],Tabelle2[[#This Row],[2023 B]])&gt;0,"yes","no")</f>
        <v>yes</v>
      </c>
      <c r="KG238" s="196">
        <f>IFERROR(INDEX(Tabelle2[[#Headers],[2005 NF]:[2034 NF]],MATCH(TRUE,INDEX(Tabelle2[[#This Row],[2005 NF]:[2034 NF]]&gt;1000,),0)),0)</f>
        <v>0</v>
      </c>
      <c r="KH238" s="196">
        <f>IFERROR(LOOKUP(2,1/(Tabelle2[[#This Row],[2005 NF]:[2035 NF]]&gt;1000),Tabelle2[[#Headers],[2005 NF]:[2035 NF]]),0)</f>
        <v>0</v>
      </c>
      <c r="KI238" s="196">
        <f>SUM(Tabelle2[[#This Row],[Jan 23 NF]:[Mar 23 NF]])</f>
        <v>0</v>
      </c>
      <c r="KJ238" s="196">
        <f>SUM(Tabelle2[[#This Row],[Jan-23B]:[Mar-23B]])</f>
        <v>0</v>
      </c>
      <c r="KK238" s="52">
        <v>0</v>
      </c>
      <c r="KL238" s="52">
        <v>0</v>
      </c>
      <c r="KM238" s="52">
        <v>0</v>
      </c>
      <c r="KN238" s="52">
        <v>0</v>
      </c>
      <c r="KO238" s="52">
        <v>0</v>
      </c>
      <c r="KP238" s="52">
        <v>0</v>
      </c>
      <c r="KQ238" s="52">
        <v>0</v>
      </c>
      <c r="KR238" s="52">
        <v>0</v>
      </c>
      <c r="KS238" s="52">
        <v>0</v>
      </c>
      <c r="KT238" s="52">
        <v>0</v>
      </c>
      <c r="KU238" s="52">
        <v>0</v>
      </c>
      <c r="KV238" s="52">
        <v>0.66290732965517252</v>
      </c>
      <c r="KW238" s="52">
        <v>0</v>
      </c>
      <c r="KX238" s="52">
        <v>0</v>
      </c>
      <c r="KY238" s="52">
        <v>0</v>
      </c>
      <c r="KZ238" s="52">
        <v>0</v>
      </c>
      <c r="LA238" s="52" t="e">
        <f>$AV238*2.204623/#REF!*$AP238*Tabelle2[[#This Row],[May 23 NF]]</f>
        <v>#REF!</v>
      </c>
      <c r="LB238" s="52" t="e">
        <f>$AV238*2.204623/#REF!*$AP238*Tabelle2[[#This Row],[Jun 23 NF]]</f>
        <v>#REF!</v>
      </c>
      <c r="LC238" s="52" t="e">
        <f>$AV238*2.204623/#REF!*$AP238*Tabelle2[[#This Row],[Jul 23 NF]]</f>
        <v>#REF!</v>
      </c>
      <c r="LD238" s="52" t="e">
        <f>$AV238*2.204623/#REF!*$AP238*Tabelle2[[#This Row],[Aug 23 NF]]</f>
        <v>#REF!</v>
      </c>
      <c r="LE238" s="52" t="e">
        <f>$AV238*2.204623/#REF!*$AP238*Tabelle2[[#This Row],[Sep 23 NF]]</f>
        <v>#REF!</v>
      </c>
      <c r="LF238" s="52" t="e">
        <f>$AV238*2.204623/#REF!*$AP238*Tabelle2[[#This Row],[Oct 23 NF]]</f>
        <v>#REF!</v>
      </c>
      <c r="LG238" s="52" t="e">
        <f>$AV238*2.204623/#REF!*$AP238*Tabelle2[[#This Row],[Nov 23 NF]]</f>
        <v>#REF!</v>
      </c>
      <c r="LH238" s="52" t="e">
        <f>$AV238*2.204623/#REF!*$AP238*Tabelle2[[#This Row],[Dec 23 NF]]</f>
        <v>#REF!</v>
      </c>
      <c r="LI238" s="52" t="e">
        <f>$AV238*2.204623/#REF!*$AP238*Tabelle2[[#This Row],[Jan 24 NF]]</f>
        <v>#REF!</v>
      </c>
      <c r="LJ238" s="52" t="e">
        <f>$AV238*2.204623/#REF!*$AP238*Tabelle2[[#This Row],[Feb 24 NF]]</f>
        <v>#REF!</v>
      </c>
      <c r="LK238" s="52" t="e">
        <f>$AV238*2.204623/#REF!*$AP238*Tabelle2[[#This Row],[Mar 24 NF]]</f>
        <v>#REF!</v>
      </c>
      <c r="LL238" s="52" t="e">
        <f>$AV238*2.204623/#REF!*$AP238*Tabelle2[[#This Row],[Apr 24 NF]]</f>
        <v>#REF!</v>
      </c>
      <c r="LM238" s="52" t="e">
        <f>$AV238*2.204623/#REF!*$AP238*Tabelle2[[#This Row],[May 24 NF]]</f>
        <v>#REF!</v>
      </c>
      <c r="LN238" s="52" t="e">
        <f>$AV238*2.204623/#REF!*$AP238*Tabelle2[[#This Row],[Jun 24 NF]]</f>
        <v>#REF!</v>
      </c>
      <c r="LO238" s="52" t="e">
        <f>$AV238*2.204623/#REF!*$AP238*Tabelle2[[#This Row],[Jul 24 NF]]</f>
        <v>#REF!</v>
      </c>
      <c r="LP238" s="52" t="e">
        <f>$AV238*2.204623/#REF!*$AP238*Tabelle2[[#This Row],[Aug 24 NF]]</f>
        <v>#REF!</v>
      </c>
      <c r="LQ238" s="52" t="e">
        <f>$AV238*2.204623/#REF!*$AP238*Tabelle2[[#This Row],[Sep 24 NF]]</f>
        <v>#REF!</v>
      </c>
      <c r="LR238" s="52" t="e">
        <f>$AV238*2.204623/#REF!*$AP238*Tabelle2[[#This Row],[Oct 24 NF]]</f>
        <v>#REF!</v>
      </c>
      <c r="LS238" s="52" t="e">
        <f>$AV238*2.204623/#REF!*$AP238*Tabelle2[[#This Row],[Nov 24 NF]]</f>
        <v>#REF!</v>
      </c>
      <c r="LT238" s="52" t="e">
        <f>$AV238*2.204623/#REF!*$AP238*Tabelle2[[#This Row],[Dec 24 NF]]</f>
        <v>#REF!</v>
      </c>
      <c r="LU238" s="198">
        <f>SUM(Tabelle2[[#This Row],[Jan 22 EV]:[Mar 22 EV]])</f>
        <v>0</v>
      </c>
      <c r="LV238" s="198">
        <f>SUM(Tabelle2[[#This Row],[Apr 22 EV]:[Jun 22 EV]])</f>
        <v>0</v>
      </c>
      <c r="LW238" s="198">
        <f>SUM(Tabelle2[[#This Row],[Jul 22 EV]:[Sep 22 EV]])</f>
        <v>0</v>
      </c>
      <c r="LX238" s="198">
        <f>SUM(Tabelle2[[#This Row],[Oct 22 EV]:[Dec 22 EV]])</f>
        <v>0.66290732965517252</v>
      </c>
      <c r="LY238" s="198">
        <f>SUM(Tabelle2[[#This Row],[Jan 23 EV]:[Mar 23 EV]])</f>
        <v>0</v>
      </c>
      <c r="LZ238" s="198" t="e">
        <f>SUM(Tabelle2[[#This Row],[Apr 23 EV]:[Jun 23 EV]])</f>
        <v>#REF!</v>
      </c>
      <c r="MA238" s="198" t="e">
        <f>SUM(Tabelle2[[#This Row],[Jul 23 EV]:[Sep 23 EV]])</f>
        <v>#REF!</v>
      </c>
      <c r="MB238" s="198" t="e">
        <f>SUM(Tabelle2[[#This Row],[Oct 23 EV]:[Dec 23 EV]])</f>
        <v>#REF!</v>
      </c>
      <c r="MC238" s="198" t="e">
        <f>SUM(Tabelle2[[#This Row],[Jan 24 EV]:[Mar 24 EV]])</f>
        <v>#REF!</v>
      </c>
      <c r="MD238" s="198" t="e">
        <f>SUM(Tabelle2[[#This Row],[Apr 24 EV]:[Jun 24 EV]])</f>
        <v>#REF!</v>
      </c>
      <c r="ME238" s="198" t="e">
        <f>SUM(Tabelle2[[#This Row],[Jul 24 EV]:[Sep 24 EV]])</f>
        <v>#REF!</v>
      </c>
      <c r="MF238" s="198" t="e">
        <f>SUM(Tabelle2[[#This Row],[Oct 24 EV]:[Dec 24 EV]])</f>
        <v>#REF!</v>
      </c>
      <c r="MG238" s="74">
        <v>0</v>
      </c>
      <c r="MH238" s="74">
        <v>0</v>
      </c>
      <c r="MI238" s="74">
        <v>0</v>
      </c>
      <c r="MJ238" s="74">
        <v>0</v>
      </c>
      <c r="MK238" s="74">
        <v>0</v>
      </c>
      <c r="ML238" s="74">
        <v>0</v>
      </c>
      <c r="MM238" s="74">
        <v>0</v>
      </c>
      <c r="MN238" s="74">
        <v>0</v>
      </c>
      <c r="MO238" s="75">
        <v>0</v>
      </c>
      <c r="MP238" s="98">
        <v>0</v>
      </c>
      <c r="MQ238" s="98" t="e">
        <f>$AS238*2.204623/#REF!*$AP238*HU238</f>
        <v>#REF!</v>
      </c>
      <c r="MR238" s="98" t="e">
        <f>$AT238*2.204623/#REF!*$AP238*HV238</f>
        <v>#REF!</v>
      </c>
      <c r="MS238" s="98">
        <v>0</v>
      </c>
      <c r="MT238" s="98">
        <v>0</v>
      </c>
      <c r="MU238" s="98">
        <v>0</v>
      </c>
      <c r="MV238" s="98">
        <f>SUM(Tabelle2[[#This Row],[Jan 22 EV]:[Dec 22 EV]])</f>
        <v>0.66290732965517252</v>
      </c>
      <c r="MW238" s="98" t="e">
        <f>SUM(Tabelle2[[#This Row],[Jan 23 EV]:[Dec 23 EV]])</f>
        <v>#REF!</v>
      </c>
      <c r="MX238" s="98" t="e">
        <f>SUM(Tabelle2[[#This Row],[Jan 24 EV]:[Dec 24 EV]])</f>
        <v>#REF!</v>
      </c>
      <c r="MY238" s="98">
        <f t="shared" si="183"/>
        <v>0</v>
      </c>
      <c r="MZ238" s="98">
        <f t="shared" si="184"/>
        <v>0</v>
      </c>
      <c r="NA238" s="98">
        <f t="shared" si="185"/>
        <v>0</v>
      </c>
      <c r="NB238" s="98">
        <f t="shared" si="186"/>
        <v>0</v>
      </c>
      <c r="NC238" s="52">
        <v>0</v>
      </c>
      <c r="ND238" s="52">
        <v>0</v>
      </c>
      <c r="NE238" s="52">
        <v>0</v>
      </c>
      <c r="NF238" s="52">
        <v>0</v>
      </c>
      <c r="NG238" s="52">
        <v>0</v>
      </c>
      <c r="NH238" s="52">
        <v>0</v>
      </c>
      <c r="NI238" s="52">
        <v>0</v>
      </c>
      <c r="NJ238" s="52">
        <v>0</v>
      </c>
      <c r="NK238" s="52">
        <v>0</v>
      </c>
      <c r="NL238" s="52">
        <v>0</v>
      </c>
      <c r="NM238" s="52">
        <v>0</v>
      </c>
      <c r="NN238" s="52">
        <v>0</v>
      </c>
      <c r="NO238" s="198">
        <f t="shared" si="146"/>
        <v>0</v>
      </c>
      <c r="NP238" s="198">
        <f t="shared" si="147"/>
        <v>0</v>
      </c>
      <c r="NQ238" s="198">
        <f t="shared" si="148"/>
        <v>0</v>
      </c>
      <c r="NR238" s="198">
        <f t="shared" si="149"/>
        <v>0</v>
      </c>
      <c r="NS238" s="198">
        <f t="shared" si="150"/>
        <v>0</v>
      </c>
      <c r="NT238" s="198">
        <v>0</v>
      </c>
      <c r="NU238" s="198">
        <v>0</v>
      </c>
      <c r="NV238" s="198">
        <v>0</v>
      </c>
      <c r="NW238" s="198">
        <v>0</v>
      </c>
      <c r="NX238" s="198">
        <v>0</v>
      </c>
      <c r="NY238" s="198">
        <v>0</v>
      </c>
      <c r="NZ238" s="198">
        <v>0</v>
      </c>
      <c r="OA238" s="198">
        <v>0</v>
      </c>
      <c r="OB238" s="198">
        <v>0</v>
      </c>
      <c r="OC238" s="198">
        <v>0</v>
      </c>
      <c r="OD238" s="198">
        <v>0</v>
      </c>
      <c r="OE238" s="198">
        <v>0</v>
      </c>
      <c r="OF238" s="198">
        <f>SUM(Tabelle2[[#This Row],[Jan 23 B EV]:[Mar 23 B EV]])</f>
        <v>0</v>
      </c>
      <c r="OG238" s="198">
        <f>SUM(Tabelle2[[#This Row],[Apr 23 B EV]:[Jun 23 B EV]])</f>
        <v>0</v>
      </c>
      <c r="OH238" s="198">
        <f>SUM(Tabelle2[[#This Row],[Jul 23 B EV]:[Sep 23 B EV]])</f>
        <v>0</v>
      </c>
      <c r="OI238" s="198">
        <f>SUM(Tabelle2[[#This Row],[Oct 23 B EV]:[Dec 23 B EV]])</f>
        <v>0</v>
      </c>
      <c r="OJ238" s="198">
        <f>SUM(Tabelle2[[#This Row],[Jan 23 B EV]:[Dec 23 B EV]])</f>
        <v>0</v>
      </c>
      <c r="OK238" s="75"/>
      <c r="OL238" s="75"/>
      <c r="OM238" s="43" t="s">
        <v>959</v>
      </c>
      <c r="ON238" s="43" t="s">
        <v>975</v>
      </c>
      <c r="OO238" s="43">
        <v>0</v>
      </c>
      <c r="OP238" s="43">
        <v>0</v>
      </c>
      <c r="OQ238" s="75"/>
      <c r="OR238" s="75"/>
      <c r="OS238" s="75"/>
      <c r="OT238" s="75"/>
      <c r="OU238" s="75"/>
      <c r="OV238" s="75"/>
      <c r="OW238" s="75"/>
      <c r="OX238" s="198">
        <v>0</v>
      </c>
      <c r="OY238" s="198">
        <v>0</v>
      </c>
      <c r="OZ238" s="198">
        <v>0</v>
      </c>
      <c r="PA238" s="198">
        <v>0</v>
      </c>
      <c r="PB238" s="353">
        <v>0</v>
      </c>
      <c r="PC238" s="49" t="s">
        <v>57</v>
      </c>
      <c r="PD238" s="341" t="s">
        <v>162</v>
      </c>
      <c r="PE238" s="317" t="s">
        <v>159</v>
      </c>
      <c r="PF238" s="341" t="s">
        <v>45</v>
      </c>
      <c r="PG238" s="342">
        <v>0</v>
      </c>
      <c r="PH238" s="341">
        <v>0</v>
      </c>
      <c r="PI238" s="30">
        <v>1</v>
      </c>
      <c r="PJ238" s="30" t="s">
        <v>45</v>
      </c>
      <c r="PK238" s="30">
        <v>0</v>
      </c>
      <c r="PL238" s="30"/>
      <c r="PM238" s="317"/>
      <c r="PN238" s="341" t="s">
        <v>978</v>
      </c>
      <c r="PO238" s="3" t="s">
        <v>72</v>
      </c>
      <c r="PP238" s="200">
        <v>2407.8740082170316</v>
      </c>
      <c r="PQ238" s="56">
        <v>2220.7924770497352</v>
      </c>
      <c r="PR238" s="56">
        <v>2393.0833333333335</v>
      </c>
      <c r="PS238" s="56">
        <v>2425</v>
      </c>
      <c r="PT238" s="200">
        <v>2151.6666666666665</v>
      </c>
      <c r="PU238" s="200">
        <v>2059.5416666666665</v>
      </c>
      <c r="PV238" s="200">
        <v>2813.8101851851857</v>
      </c>
      <c r="PW238" s="200">
        <v>3372.4709444775326</v>
      </c>
      <c r="PX238" s="200" t="e">
        <f>IF($PI238=1,SUMIF(#REF!,$PF238,#REF!),SUMIF(#REF!,$PJ238,#REF!))</f>
        <v>#REF!</v>
      </c>
      <c r="PY238" s="200" t="e">
        <f>IF($PI238=1,SUMIF(#REF!,$PF238,#REF!),SUMIF(#REF!,$PJ238,#REF!))</f>
        <v>#REF!</v>
      </c>
      <c r="PZ238" s="200" t="e">
        <f>IF($PI238=1,SUMIF(#REF!,$PF238,#REF!),SUMIF(#REF!,$PJ238,#REF!))</f>
        <v>#REF!</v>
      </c>
      <c r="QA238" s="200" t="e">
        <f>IF($PI238=1,SUMIF(#REF!,$PF238,#REF!),SUMIF(#REF!,$PJ238,#REF!))</f>
        <v>#REF!</v>
      </c>
      <c r="QB238" s="200" t="e">
        <f>IF($PI238=1,SUMIF(#REF!,$PF238,#REF!),SUMIF(#REF!,$PJ238,#REF!))</f>
        <v>#REF!</v>
      </c>
      <c r="QC238" s="200" t="e">
        <f>IF($PI238=1,SUMIF(#REF!,$PF238,#REF!),SUMIF(#REF!,$PJ238,#REF!))</f>
        <v>#REF!</v>
      </c>
      <c r="QD238" s="57">
        <f t="shared" si="143"/>
        <v>2.323837247984843</v>
      </c>
      <c r="QE238" s="57">
        <f t="shared" si="144"/>
        <v>2.5041224000000004</v>
      </c>
      <c r="QF238" s="57">
        <f t="shared" si="182"/>
        <v>2.5375199999999998</v>
      </c>
      <c r="QG238" s="57">
        <f t="shared" si="145"/>
        <v>2.2515039999999997</v>
      </c>
      <c r="QH238" s="57">
        <f t="shared" si="175"/>
        <v>2.1551043999999999</v>
      </c>
      <c r="QI238" s="57">
        <f t="shared" si="176"/>
        <v>2.944370977777778</v>
      </c>
      <c r="QJ238" s="57">
        <f>IF(Tabelle2[[#This Row],[Index and Premium Usage]]=1,($AW238*(1+$AZ238))*(PW238*(1+$PG238)+$PH238)/1000,($AW238*(1+$AZ238))*(PW238*(1+$PG238)+$PK238)/1000)</f>
        <v>3.5289535963012901</v>
      </c>
      <c r="QK238" s="57" t="e">
        <f>IF($PI238=1,($AW238*(1+$AY238))*(PX238*(1+$PG238)+$PH238)/1000,($AW238*(1+$AZ238))*(PX238*(1+$PG238)+$PK238+Tabelle2[[#This Row],[Premium VW 2023]])/1000)</f>
        <v>#REF!</v>
      </c>
      <c r="QL238" s="57" t="e">
        <f t="shared" si="177"/>
        <v>#REF!</v>
      </c>
      <c r="QM238" s="57" t="e">
        <f t="shared" si="178"/>
        <v>#REF!</v>
      </c>
      <c r="QN238" s="57" t="e">
        <f t="shared" si="179"/>
        <v>#REF!</v>
      </c>
      <c r="QO238" s="57" t="e">
        <f t="shared" si="180"/>
        <v>#REF!</v>
      </c>
      <c r="QP238" s="57" t="e">
        <f t="shared" si="181"/>
        <v>#REF!</v>
      </c>
    </row>
    <row r="239" spans="1:458" ht="15" customHeight="1">
      <c r="A239" s="94" t="s">
        <v>746</v>
      </c>
      <c r="B239" s="94" t="s">
        <v>87</v>
      </c>
      <c r="C239" s="94" t="s">
        <v>1553</v>
      </c>
      <c r="D239" s="2" t="s">
        <v>108</v>
      </c>
      <c r="E239" s="173" t="s">
        <v>304</v>
      </c>
      <c r="F239" s="2" t="s">
        <v>304</v>
      </c>
      <c r="G239" s="2" t="s">
        <v>304</v>
      </c>
      <c r="H239" s="2" t="s">
        <v>216</v>
      </c>
      <c r="I239" s="188" t="s">
        <v>216</v>
      </c>
      <c r="J239" s="94" t="s">
        <v>18</v>
      </c>
      <c r="K239" s="2" t="s">
        <v>243</v>
      </c>
      <c r="L239" s="2" t="s">
        <v>88</v>
      </c>
      <c r="M239" s="2" t="s">
        <v>313</v>
      </c>
      <c r="N239" s="6" t="s">
        <v>1184</v>
      </c>
      <c r="O239" s="1" t="s">
        <v>126</v>
      </c>
      <c r="P239" s="3" t="s">
        <v>79</v>
      </c>
      <c r="Q239" s="2" t="s">
        <v>90</v>
      </c>
      <c r="R239" s="134" t="s">
        <v>1149</v>
      </c>
      <c r="S239" s="63"/>
      <c r="T239" s="94" t="s">
        <v>1282</v>
      </c>
      <c r="U239" s="2" t="s">
        <v>32</v>
      </c>
      <c r="V239" s="63"/>
      <c r="W239" s="63"/>
      <c r="X239" s="94"/>
      <c r="Y239" s="2" t="s">
        <v>66</v>
      </c>
      <c r="Z239" s="2" t="s">
        <v>261</v>
      </c>
      <c r="AA239" s="2" t="s">
        <v>527</v>
      </c>
      <c r="AB239" s="2">
        <v>0</v>
      </c>
      <c r="AC239" s="2" t="s">
        <v>1074</v>
      </c>
      <c r="AD239" s="63"/>
      <c r="AE239" s="63"/>
      <c r="AF239" s="63" t="s">
        <v>119</v>
      </c>
      <c r="AG239" s="2">
        <v>0</v>
      </c>
      <c r="AH239" s="2">
        <v>0</v>
      </c>
      <c r="AI239" s="2" t="s">
        <v>109</v>
      </c>
      <c r="AJ239" s="63" t="s">
        <v>120</v>
      </c>
      <c r="AK239" s="66"/>
      <c r="AL239" s="67"/>
      <c r="AM239" s="67"/>
      <c r="AN239" s="67"/>
      <c r="AO239" s="67"/>
      <c r="AP239" s="67">
        <v>1</v>
      </c>
      <c r="AQ239" s="42"/>
      <c r="AR239" s="37">
        <v>10.862</v>
      </c>
      <c r="AS239" s="67">
        <v>10.862</v>
      </c>
      <c r="AT239" s="67">
        <v>10.862</v>
      </c>
      <c r="AU239" s="33">
        <v>10.862</v>
      </c>
      <c r="AV239" s="33">
        <v>10.862</v>
      </c>
      <c r="AW239" s="33">
        <v>10.862</v>
      </c>
      <c r="AX239" s="193"/>
      <c r="AY239" s="61">
        <v>0</v>
      </c>
      <c r="AZ239" s="61">
        <v>0</v>
      </c>
      <c r="BA239" s="97">
        <v>0</v>
      </c>
      <c r="BB239" s="97">
        <v>0</v>
      </c>
      <c r="BC239" s="97">
        <v>0</v>
      </c>
      <c r="BD239" s="97">
        <v>0</v>
      </c>
      <c r="BE239" s="133">
        <v>0</v>
      </c>
      <c r="BF239" s="133">
        <v>0</v>
      </c>
      <c r="BG239" s="133">
        <v>0</v>
      </c>
      <c r="BH239" s="133">
        <v>0</v>
      </c>
      <c r="BI239" s="133">
        <v>0</v>
      </c>
      <c r="BJ239" s="133">
        <v>0</v>
      </c>
      <c r="BK239" s="133">
        <v>0</v>
      </c>
      <c r="BL239" s="133">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0</v>
      </c>
      <c r="CF239" s="96">
        <v>0</v>
      </c>
      <c r="CG239" s="96">
        <v>0</v>
      </c>
      <c r="CH239" s="96">
        <v>0</v>
      </c>
      <c r="CI239" s="96">
        <v>0</v>
      </c>
      <c r="CJ239" s="96">
        <v>0</v>
      </c>
      <c r="CK239" s="95">
        <f>SUM(Tabelle2[[#This Row],[Jan 22 CF]:[Mar 22 CF]])</f>
        <v>0</v>
      </c>
      <c r="CL239" s="95">
        <f>SUM(Tabelle2[[#This Row],[Apr 22 CF]:[Jun 22 CF]])</f>
        <v>0</v>
      </c>
      <c r="CM239" s="95">
        <f>SUM(Tabelle2[[#This Row],[Jul 22 CF]:[Sep 22 CF]])</f>
        <v>0</v>
      </c>
      <c r="CN239" s="95">
        <f>SUM(Tabelle2[[#This Row],[Oct 22 CF]:[Dec 22 CF]])</f>
        <v>0</v>
      </c>
      <c r="CO239" s="95">
        <f>SUM(Tabelle2[[#This Row],[Jan 23 CF]:[Mar 23 CF]])</f>
        <v>0</v>
      </c>
      <c r="CP239" s="95">
        <f>SUM(Tabelle2[[#This Row],[Apr 23 CF]:[Jun 23 CF]])</f>
        <v>0</v>
      </c>
      <c r="CQ239" s="95">
        <f>SUM(Tabelle2[[#This Row],[Jul 23 CF]:[Sep 23 CF]])</f>
        <v>0</v>
      </c>
      <c r="CR239" s="95">
        <f>SUM(Tabelle2[[#This Row],[Oct 23 CF]:[Dec 23 CF]])</f>
        <v>0</v>
      </c>
      <c r="CS239" s="95">
        <f>SUM(Tabelle2[[#This Row],[Jan 24 CF]:[Mar 24 CF]])</f>
        <v>0</v>
      </c>
      <c r="CT239" s="95">
        <f>SUM(Tabelle2[[#This Row],[Apr 24 CF]:[Jun 24 CF]])</f>
        <v>0</v>
      </c>
      <c r="CU239" s="95">
        <f>SUM(Tabelle2[[#This Row],[Jul 24 CF]:[Sep 24 CF]])</f>
        <v>0</v>
      </c>
      <c r="CV239" s="95">
        <f>SUM(Tabelle2[[#This Row],[Oct 24 CF]:[Dec 24 CF]])</f>
        <v>0</v>
      </c>
      <c r="CW239" s="98">
        <v>3888</v>
      </c>
      <c r="CX239" s="275">
        <v>654</v>
      </c>
      <c r="CY239" s="98">
        <v>159</v>
      </c>
      <c r="CZ239" s="52">
        <v>45</v>
      </c>
      <c r="DA239" s="52">
        <f>SUM(Tabelle2[[#This Row],[Jan 22 CF]:[Dec 22 CF]])</f>
        <v>0</v>
      </c>
      <c r="DB239" s="98">
        <f>SUM(Tabelle2[[#This Row],[Jan 23 CF]:[Dec 23 CF]])</f>
        <v>0</v>
      </c>
      <c r="DC239" s="98">
        <f>SUM(Tabelle2[[#This Row],[Jan 24 CF]:[Dec 24 CF]])</f>
        <v>0</v>
      </c>
      <c r="DD239" s="98">
        <v>0</v>
      </c>
      <c r="DE239" s="98">
        <v>0</v>
      </c>
      <c r="DF239" s="98">
        <v>0</v>
      </c>
      <c r="DG239" s="98">
        <v>0</v>
      </c>
      <c r="DH239" s="98">
        <v>0</v>
      </c>
      <c r="DI239" s="98">
        <v>0</v>
      </c>
      <c r="DJ239" s="98">
        <v>0</v>
      </c>
      <c r="DK239" s="98">
        <v>0</v>
      </c>
      <c r="DL239" s="98">
        <v>0</v>
      </c>
      <c r="DM239" s="98">
        <v>0</v>
      </c>
      <c r="DN239" s="98"/>
      <c r="DO239" s="98"/>
      <c r="DP239" s="226">
        <v>0.95</v>
      </c>
      <c r="DQ239" s="226">
        <v>0.92500000000000004</v>
      </c>
      <c r="DR239" s="226">
        <v>0.8</v>
      </c>
      <c r="DS239" s="226">
        <v>0.85</v>
      </c>
      <c r="DT239" s="226">
        <v>0.9</v>
      </c>
      <c r="DU239" s="226">
        <v>0.9</v>
      </c>
      <c r="DV239" s="226">
        <v>0.9</v>
      </c>
      <c r="DW239" s="226">
        <v>0.9</v>
      </c>
      <c r="DX239" s="226">
        <v>0.9</v>
      </c>
      <c r="DY239" s="226">
        <v>0.9</v>
      </c>
      <c r="DZ239" s="226">
        <v>0.9</v>
      </c>
      <c r="EA239" s="226">
        <v>0.88</v>
      </c>
      <c r="EB239" s="226">
        <v>0.9</v>
      </c>
      <c r="EC239" s="226">
        <v>0.93</v>
      </c>
      <c r="ED239" s="226">
        <v>0.93</v>
      </c>
      <c r="EE239" s="226">
        <v>0.9</v>
      </c>
      <c r="EF239" s="316">
        <v>0.9</v>
      </c>
      <c r="EG239" s="316">
        <v>0.9</v>
      </c>
      <c r="EH239" s="316">
        <v>0.9</v>
      </c>
      <c r="EI239" s="226">
        <v>0.95</v>
      </c>
      <c r="EJ239" s="226">
        <v>0.95</v>
      </c>
      <c r="EK239" s="226">
        <v>0.95</v>
      </c>
      <c r="EL239" s="226">
        <v>0.97499999999999998</v>
      </c>
      <c r="EM239" s="226">
        <v>0.95</v>
      </c>
      <c r="EN239" s="226">
        <v>0.9</v>
      </c>
      <c r="EO239" s="226">
        <v>0.9</v>
      </c>
      <c r="EP239" s="226">
        <v>0.9</v>
      </c>
      <c r="EQ239" s="226">
        <v>0.9</v>
      </c>
      <c r="ER239" s="226">
        <v>0.9</v>
      </c>
      <c r="ES239" s="226">
        <v>0.9</v>
      </c>
      <c r="ET239" s="226">
        <v>0.9</v>
      </c>
      <c r="EU239" s="226">
        <v>0.9</v>
      </c>
      <c r="EV239" s="226">
        <v>0.9</v>
      </c>
      <c r="EW239" s="226">
        <v>0.9</v>
      </c>
      <c r="EX239" s="226">
        <v>0.9</v>
      </c>
      <c r="EY239" s="226">
        <v>0.9</v>
      </c>
      <c r="EZ239" s="316">
        <v>0.9</v>
      </c>
      <c r="FA239" s="226">
        <v>0.9</v>
      </c>
      <c r="FB239" s="226">
        <v>0.85</v>
      </c>
      <c r="FC239" s="226">
        <v>0.85</v>
      </c>
      <c r="FD239" s="226">
        <v>0.85</v>
      </c>
      <c r="FE239" s="226">
        <v>0.85</v>
      </c>
      <c r="FF239" s="226">
        <v>0.85</v>
      </c>
      <c r="FG239" s="226">
        <v>0.85</v>
      </c>
      <c r="FH239" s="226">
        <v>0.85</v>
      </c>
      <c r="FI239" s="226">
        <v>0.85</v>
      </c>
      <c r="FJ239" s="226">
        <v>0.85</v>
      </c>
      <c r="FK239" s="226">
        <v>0.85</v>
      </c>
      <c r="FL239" s="226">
        <v>0.85</v>
      </c>
      <c r="FM239" s="195">
        <f t="shared" si="158"/>
        <v>0</v>
      </c>
      <c r="FN239" s="195">
        <f t="shared" si="159"/>
        <v>0</v>
      </c>
      <c r="FO239" s="195">
        <f t="shared" si="160"/>
        <v>0</v>
      </c>
      <c r="FP239" s="195">
        <f t="shared" si="161"/>
        <v>0</v>
      </c>
      <c r="FQ239" s="195">
        <f t="shared" si="162"/>
        <v>0</v>
      </c>
      <c r="FR239" s="195">
        <f t="shared" si="163"/>
        <v>0</v>
      </c>
      <c r="FS239" s="195">
        <f t="shared" si="164"/>
        <v>0</v>
      </c>
      <c r="FT239" s="95">
        <f t="shared" si="165"/>
        <v>0</v>
      </c>
      <c r="FU239" s="95">
        <f t="shared" si="166"/>
        <v>0</v>
      </c>
      <c r="FV239" s="95">
        <f t="shared" si="167"/>
        <v>0</v>
      </c>
      <c r="FW239" s="95">
        <f t="shared" si="168"/>
        <v>0</v>
      </c>
      <c r="FX239" s="95">
        <f t="shared" si="169"/>
        <v>0</v>
      </c>
      <c r="FY239" s="95">
        <f t="shared" si="170"/>
        <v>0</v>
      </c>
      <c r="FZ239" s="95">
        <f t="shared" si="171"/>
        <v>0</v>
      </c>
      <c r="GA239" s="95">
        <f t="shared" si="151"/>
        <v>0</v>
      </c>
      <c r="GB239" s="95">
        <f t="shared" si="152"/>
        <v>0</v>
      </c>
      <c r="GC239" s="95">
        <f t="shared" si="153"/>
        <v>0</v>
      </c>
      <c r="GD239" s="95">
        <f t="shared" si="154"/>
        <v>0</v>
      </c>
      <c r="GE239" s="95">
        <f t="shared" si="155"/>
        <v>0</v>
      </c>
      <c r="GF239" s="95">
        <f t="shared" si="156"/>
        <v>0</v>
      </c>
      <c r="GG239" s="95">
        <f t="shared" si="157"/>
        <v>0</v>
      </c>
      <c r="GH239" s="95">
        <f t="shared" si="172"/>
        <v>0</v>
      </c>
      <c r="GI239" s="95">
        <f>BW239*Tabelle2[[#This Row],[Nov 2023 AF]]</f>
        <v>0</v>
      </c>
      <c r="GJ239" s="95">
        <f>BX239*Tabelle2[[#This Row],[Dec 2023 AF]]</f>
        <v>0</v>
      </c>
      <c r="GK239" s="95">
        <f>BY239*Tabelle2[[#This Row],[Jan 2024 AF]]</f>
        <v>0</v>
      </c>
      <c r="GL239" s="95">
        <f>BZ239*Tabelle2[[#This Row],[Feb 2024 AF]]</f>
        <v>0</v>
      </c>
      <c r="GM239" s="95">
        <f>CA239*Tabelle2[[#This Row],[Mar 2024 AF]]</f>
        <v>0</v>
      </c>
      <c r="GN239" s="95">
        <f>CB239*Tabelle2[[#This Row],[Apr 2024 AF]]</f>
        <v>0</v>
      </c>
      <c r="GO239" s="95">
        <f>CC239*Tabelle2[[#This Row],[May 2024 AF]]</f>
        <v>0</v>
      </c>
      <c r="GP239" s="95">
        <f>CD239*Tabelle2[[#This Row],[Jun 2024 AF]]</f>
        <v>0</v>
      </c>
      <c r="GQ239" s="95">
        <f>CE239*Tabelle2[[#This Row],[Jul 2024 AF]]</f>
        <v>0</v>
      </c>
      <c r="GR239" s="95">
        <f>CF239*Tabelle2[[#This Row],[Aug 2024 AF]]</f>
        <v>0</v>
      </c>
      <c r="GS239" s="95">
        <f>CG239*Tabelle2[[#This Row],[Sep 2024 AF]]</f>
        <v>0</v>
      </c>
      <c r="GT239" s="95">
        <f>CH239*Tabelle2[[#This Row],[Oct 2024 AF]]</f>
        <v>0</v>
      </c>
      <c r="GU239" s="95">
        <f>CI239*Tabelle2[[#This Row],[Nov 2024 AF]]</f>
        <v>0</v>
      </c>
      <c r="GV239" s="95">
        <f>CJ239*Tabelle2[[#This Row],[Dec 2024 AF]]</f>
        <v>0</v>
      </c>
      <c r="GW239" s="95">
        <f>SUM(Tabelle2[[#This Row],[Jan 22 NF]:[Mar 22 NF]])</f>
        <v>0</v>
      </c>
      <c r="GX239" s="95">
        <f>SUM(Tabelle2[[#This Row],[Apr 22 NF]:[Jun 22 NF]])</f>
        <v>0</v>
      </c>
      <c r="GY239" s="95">
        <f>SUM(Tabelle2[[#This Row],[Jul 22 NF]:[Sep 22 NF]])</f>
        <v>0</v>
      </c>
      <c r="GZ239" s="95">
        <f>SUM(Tabelle2[[#This Row],[Oct 22 NF]:[Dec 22 NF]])</f>
        <v>0</v>
      </c>
      <c r="HA239" s="98">
        <f>SUM(Tabelle2[[#This Row],[Jan 23 NF]:[Mar 23 NF]])</f>
        <v>0</v>
      </c>
      <c r="HB239" s="98">
        <f>SUM(Tabelle2[[#This Row],[Apr 23 NF]:[Jun 23 NF]])</f>
        <v>0</v>
      </c>
      <c r="HC239" s="98">
        <f>SUM(Tabelle2[[#This Row],[Jul 23 NF]:[Sep 23 NF]])</f>
        <v>0</v>
      </c>
      <c r="HD239" s="98">
        <f>SUM(Tabelle2[[#This Row],[Oct 23 NF]:[Dec 23 NF]])</f>
        <v>0</v>
      </c>
      <c r="HE239" s="95">
        <f>SUM(Tabelle2[[#This Row],[Jan 24 NF]:[Mar 24 NF]])</f>
        <v>0</v>
      </c>
      <c r="HF239" s="98">
        <f>SUM(Tabelle2[[#This Row],[Apr 24 NF]:[Jun 24 NF]])</f>
        <v>0</v>
      </c>
      <c r="HG239" s="98">
        <f>SUM(Tabelle2[[#This Row],[Jul 24 NF]:[Sep 24 NF]])</f>
        <v>0</v>
      </c>
      <c r="HH239" s="98">
        <f>SUM(Tabelle2[[#This Row],[Oct 24 NF]:[Dec 24 NF]])</f>
        <v>0</v>
      </c>
      <c r="HI239" s="95">
        <v>0</v>
      </c>
      <c r="HJ239" s="95">
        <v>0</v>
      </c>
      <c r="HK239" s="95">
        <v>0</v>
      </c>
      <c r="HL239" s="95">
        <v>0</v>
      </c>
      <c r="HM239" s="95">
        <v>0</v>
      </c>
      <c r="HN239" s="95">
        <v>0</v>
      </c>
      <c r="HO239" s="95">
        <v>0</v>
      </c>
      <c r="HP239" s="95">
        <v>0</v>
      </c>
      <c r="HQ239" s="95">
        <v>0</v>
      </c>
      <c r="HR239" s="95">
        <v>0</v>
      </c>
      <c r="HS239" s="95">
        <v>0</v>
      </c>
      <c r="HT239" s="95">
        <v>3744</v>
      </c>
      <c r="HU239" s="95">
        <v>2872</v>
      </c>
      <c r="HV239" s="98">
        <v>3888</v>
      </c>
      <c r="HW239" s="98">
        <v>654</v>
      </c>
      <c r="HX239" s="98">
        <v>159</v>
      </c>
      <c r="HY239" s="98">
        <v>45</v>
      </c>
      <c r="HZ239" s="98">
        <f>SUM(Tabelle2[[#This Row],[Jan 22 NF]:[Dec 22 NF]])</f>
        <v>0</v>
      </c>
      <c r="IA239" s="98">
        <f>SUM(Tabelle2[[#This Row],[Jan 23 NF]:[Dec 23 NF]])</f>
        <v>0</v>
      </c>
      <c r="IB239" s="98">
        <f>SUM(Tabelle2[[#This Row],[Jan 24 NF]:[Dec 24 NF]])</f>
        <v>0</v>
      </c>
      <c r="IC239" s="98">
        <f>IFERROR(Tabelle2[[#This Row],[2025 CF]]*Tabelle2[[#This Row],[2025 AF]],0)</f>
        <v>0</v>
      </c>
      <c r="ID239" s="98">
        <f>IFERROR(Tabelle2[[#This Row],[2026 CF]]*Tabelle2[[#This Row],[2026 AF]],0)</f>
        <v>0</v>
      </c>
      <c r="IE239" s="98">
        <f>IFERROR(Tabelle2[[#This Row],[2027 CF]]*Tabelle2[[#This Row],[2027 AF]],0)</f>
        <v>0</v>
      </c>
      <c r="IF239" s="98">
        <f>IFERROR(Tabelle2[[#This Row],[2028 CF]]*Tabelle2[[#This Row],[2028 AF]],0)</f>
        <v>0</v>
      </c>
      <c r="IG239" s="98">
        <f>IFERROR(Tabelle2[[#This Row],[2029 CF]]*Tabelle2[[#This Row],[2029 AF]],0)</f>
        <v>0</v>
      </c>
      <c r="IH239" s="98">
        <f>IFERROR(Tabelle2[[#This Row],[2030 CF]]*Tabelle2[[#This Row],[2030 AF]],0)</f>
        <v>0</v>
      </c>
      <c r="II239" s="98">
        <f>IFERROR(Tabelle2[[#This Row],[2031 CF]]*Tabelle2[[#This Row],[2031 AF]],0)</f>
        <v>0</v>
      </c>
      <c r="IJ239" s="98">
        <f>IFERROR(Tabelle2[[#This Row],[2032 CF]]*Tabelle2[[#This Row],[2032 AF]],0)</f>
        <v>0</v>
      </c>
      <c r="IK239" s="98">
        <f>IFERROR(Tabelle2[[#This Row],[2033 CF]]*Tabelle2[[#This Row],[2033 AF]],0)</f>
        <v>0</v>
      </c>
      <c r="IL239" s="98">
        <f>IFERROR(Tabelle2[[#This Row],[2034 CF]]*Tabelle2[[#This Row],[2034 AF]],0)</f>
        <v>0</v>
      </c>
      <c r="IM239" s="98">
        <f>IFERROR(Tabelle2[[#This Row],[2035 CF]]*Tabelle2[[#This Row],[2035 AF]],0)</f>
        <v>0</v>
      </c>
      <c r="IN239" s="51">
        <v>0</v>
      </c>
      <c r="IO239" s="51">
        <v>0</v>
      </c>
      <c r="IP239" s="51">
        <v>0</v>
      </c>
      <c r="IQ239" s="51">
        <v>0</v>
      </c>
      <c r="IR239" s="51">
        <v>0</v>
      </c>
      <c r="IS239" s="51">
        <v>0</v>
      </c>
      <c r="IT239" s="51">
        <v>0</v>
      </c>
      <c r="IU239" s="51">
        <v>0</v>
      </c>
      <c r="IV239" s="51">
        <v>0</v>
      </c>
      <c r="IW239" s="51">
        <v>0</v>
      </c>
      <c r="IX239" s="51">
        <v>0</v>
      </c>
      <c r="IY239" s="51">
        <v>0</v>
      </c>
      <c r="IZ239" s="199">
        <v>0</v>
      </c>
      <c r="JA239" s="199">
        <v>0</v>
      </c>
      <c r="JB239" s="199">
        <v>0</v>
      </c>
      <c r="JC239" s="199">
        <v>0</v>
      </c>
      <c r="JD239" s="199">
        <v>0</v>
      </c>
      <c r="JE239" s="196">
        <v>0</v>
      </c>
      <c r="JF239" s="196">
        <v>0</v>
      </c>
      <c r="JG239" s="196">
        <v>0</v>
      </c>
      <c r="JH239" s="196">
        <v>0</v>
      </c>
      <c r="JI239" s="196">
        <v>0</v>
      </c>
      <c r="JJ239" s="196">
        <v>0</v>
      </c>
      <c r="JK239" s="196">
        <v>0</v>
      </c>
      <c r="JL239" s="196">
        <v>0</v>
      </c>
      <c r="JM239" s="196">
        <v>0</v>
      </c>
      <c r="JN239" s="196">
        <v>0</v>
      </c>
      <c r="JO239" s="196">
        <v>0</v>
      </c>
      <c r="JP239" s="196">
        <v>0</v>
      </c>
      <c r="JQ239" s="196">
        <f>SUM(Tabelle2[[#This Row],[Jan-23B]:[Mar-23B]])</f>
        <v>0</v>
      </c>
      <c r="JR239" s="196">
        <f>SUM(Tabelle2[[#This Row],[Apr-23B]:[Jun-23B]])</f>
        <v>0</v>
      </c>
      <c r="JS239" s="196">
        <f>SUM(Tabelle2[[#This Row],[Jul-23B]:[Sep-23B]])</f>
        <v>0</v>
      </c>
      <c r="JT239" s="196">
        <f>SUM(Tabelle2[[#This Row],[Oct-23B]:[Dec-23B]])</f>
        <v>0</v>
      </c>
      <c r="JU239" s="196">
        <f>SUM(Tabelle2[[#This Row],[1Q23 B1]:[4Q23 B]])</f>
        <v>0</v>
      </c>
      <c r="JV239" s="196">
        <v>0</v>
      </c>
      <c r="JW239" s="196">
        <v>0</v>
      </c>
      <c r="JX239" s="196">
        <v>0</v>
      </c>
      <c r="JY239" s="196">
        <v>0</v>
      </c>
      <c r="JZ239" s="196">
        <v>0</v>
      </c>
      <c r="KA239" s="196">
        <v>0</v>
      </c>
      <c r="KB239" s="196">
        <v>0</v>
      </c>
      <c r="KC239" s="196">
        <v>0</v>
      </c>
      <c r="KD239" s="196">
        <v>0</v>
      </c>
      <c r="KE239" s="196">
        <v>0</v>
      </c>
      <c r="KF239" s="196" t="str">
        <f>IF(SUM(Tabelle2[[#This Row],[2018 NF]:[2028 NF]],Tabelle2[[#This Row],[2023 B]])&gt;0,"yes","no")</f>
        <v>yes</v>
      </c>
      <c r="KG239" s="196" t="str">
        <f>IFERROR(INDEX(Tabelle2[[#Headers],[2005 NF]:[2034 NF]],MATCH(TRUE,INDEX(Tabelle2[[#This Row],[2005 NF]:[2034 NF]]&gt;1000,),0)),0)</f>
        <v>2016 NF</v>
      </c>
      <c r="KH239" s="196" t="str">
        <f>IFERROR(LOOKUP(2,1/(Tabelle2[[#This Row],[2005 NF]:[2035 NF]]&gt;1000),Tabelle2[[#Headers],[2005 NF]:[2035 NF]]),0)</f>
        <v>2018 NF</v>
      </c>
      <c r="KI239" s="196">
        <f>SUM(Tabelle2[[#This Row],[Jan 23 NF]:[Mar 23 NF]])</f>
        <v>0</v>
      </c>
      <c r="KJ239" s="196">
        <f>SUM(Tabelle2[[#This Row],[Jan-23B]:[Mar-23B]])</f>
        <v>0</v>
      </c>
      <c r="KK239" s="52">
        <v>0</v>
      </c>
      <c r="KL239" s="52">
        <v>0</v>
      </c>
      <c r="KM239" s="52">
        <v>0</v>
      </c>
      <c r="KN239" s="52">
        <v>0</v>
      </c>
      <c r="KO239" s="52">
        <v>0</v>
      </c>
      <c r="KP239" s="52">
        <v>0</v>
      </c>
      <c r="KQ239" s="52">
        <v>0</v>
      </c>
      <c r="KR239" s="52">
        <v>0</v>
      </c>
      <c r="KS239" s="52">
        <v>0</v>
      </c>
      <c r="KT239" s="52">
        <v>0</v>
      </c>
      <c r="KU239" s="52">
        <v>0</v>
      </c>
      <c r="KV239" s="52">
        <v>0</v>
      </c>
      <c r="KW239" s="52">
        <v>0</v>
      </c>
      <c r="KX239" s="52">
        <v>0</v>
      </c>
      <c r="KY239" s="52">
        <v>0</v>
      </c>
      <c r="KZ239" s="52">
        <v>0</v>
      </c>
      <c r="LA239" s="52" t="e">
        <f>$AV239*2.204623/#REF!*$AP239*Tabelle2[[#This Row],[May 23 NF]]</f>
        <v>#REF!</v>
      </c>
      <c r="LB239" s="52" t="e">
        <f>$AV239*2.204623/#REF!*$AP239*Tabelle2[[#This Row],[Jun 23 NF]]</f>
        <v>#REF!</v>
      </c>
      <c r="LC239" s="52" t="e">
        <f>$AV239*2.204623/#REF!*$AP239*Tabelle2[[#This Row],[Jul 23 NF]]</f>
        <v>#REF!</v>
      </c>
      <c r="LD239" s="52" t="e">
        <f>$AV239*2.204623/#REF!*$AP239*Tabelle2[[#This Row],[Aug 23 NF]]</f>
        <v>#REF!</v>
      </c>
      <c r="LE239" s="52" t="e">
        <f>$AV239*2.204623/#REF!*$AP239*Tabelle2[[#This Row],[Sep 23 NF]]</f>
        <v>#REF!</v>
      </c>
      <c r="LF239" s="52" t="e">
        <f>$AV239*2.204623/#REF!*$AP239*Tabelle2[[#This Row],[Oct 23 NF]]</f>
        <v>#REF!</v>
      </c>
      <c r="LG239" s="52" t="e">
        <f>$AV239*2.204623/#REF!*$AP239*Tabelle2[[#This Row],[Nov 23 NF]]</f>
        <v>#REF!</v>
      </c>
      <c r="LH239" s="52" t="e">
        <f>$AV239*2.204623/#REF!*$AP239*Tabelle2[[#This Row],[Dec 23 NF]]</f>
        <v>#REF!</v>
      </c>
      <c r="LI239" s="52" t="e">
        <f>$AV239*2.204623/#REF!*$AP239*Tabelle2[[#This Row],[Jan 24 NF]]</f>
        <v>#REF!</v>
      </c>
      <c r="LJ239" s="52" t="e">
        <f>$AV239*2.204623/#REF!*$AP239*Tabelle2[[#This Row],[Feb 24 NF]]</f>
        <v>#REF!</v>
      </c>
      <c r="LK239" s="52" t="e">
        <f>$AV239*2.204623/#REF!*$AP239*Tabelle2[[#This Row],[Mar 24 NF]]</f>
        <v>#REF!</v>
      </c>
      <c r="LL239" s="52" t="e">
        <f>$AV239*2.204623/#REF!*$AP239*Tabelle2[[#This Row],[Apr 24 NF]]</f>
        <v>#REF!</v>
      </c>
      <c r="LM239" s="52" t="e">
        <f>$AV239*2.204623/#REF!*$AP239*Tabelle2[[#This Row],[May 24 NF]]</f>
        <v>#REF!</v>
      </c>
      <c r="LN239" s="52" t="e">
        <f>$AV239*2.204623/#REF!*$AP239*Tabelle2[[#This Row],[Jun 24 NF]]</f>
        <v>#REF!</v>
      </c>
      <c r="LO239" s="52" t="e">
        <f>$AV239*2.204623/#REF!*$AP239*Tabelle2[[#This Row],[Jul 24 NF]]</f>
        <v>#REF!</v>
      </c>
      <c r="LP239" s="52" t="e">
        <f>$AV239*2.204623/#REF!*$AP239*Tabelle2[[#This Row],[Aug 24 NF]]</f>
        <v>#REF!</v>
      </c>
      <c r="LQ239" s="52" t="e">
        <f>$AV239*2.204623/#REF!*$AP239*Tabelle2[[#This Row],[Sep 24 NF]]</f>
        <v>#REF!</v>
      </c>
      <c r="LR239" s="52" t="e">
        <f>$AV239*2.204623/#REF!*$AP239*Tabelle2[[#This Row],[Oct 24 NF]]</f>
        <v>#REF!</v>
      </c>
      <c r="LS239" s="52" t="e">
        <f>$AV239*2.204623/#REF!*$AP239*Tabelle2[[#This Row],[Nov 24 NF]]</f>
        <v>#REF!</v>
      </c>
      <c r="LT239" s="52" t="e">
        <f>$AV239*2.204623/#REF!*$AP239*Tabelle2[[#This Row],[Dec 24 NF]]</f>
        <v>#REF!</v>
      </c>
      <c r="LU239" s="198">
        <f>SUM(Tabelle2[[#This Row],[Jan 22 EV]:[Mar 22 EV]])</f>
        <v>0</v>
      </c>
      <c r="LV239" s="198">
        <f>SUM(Tabelle2[[#This Row],[Apr 22 EV]:[Jun 22 EV]])</f>
        <v>0</v>
      </c>
      <c r="LW239" s="198">
        <f>SUM(Tabelle2[[#This Row],[Jul 22 EV]:[Sep 22 EV]])</f>
        <v>0</v>
      </c>
      <c r="LX239" s="198">
        <f>SUM(Tabelle2[[#This Row],[Oct 22 EV]:[Dec 22 EV]])</f>
        <v>0</v>
      </c>
      <c r="LY239" s="198">
        <f>SUM(Tabelle2[[#This Row],[Jan 23 EV]:[Mar 23 EV]])</f>
        <v>0</v>
      </c>
      <c r="LZ239" s="198" t="e">
        <f>SUM(Tabelle2[[#This Row],[Apr 23 EV]:[Jun 23 EV]])</f>
        <v>#REF!</v>
      </c>
      <c r="MA239" s="198" t="e">
        <f>SUM(Tabelle2[[#This Row],[Jul 23 EV]:[Sep 23 EV]])</f>
        <v>#REF!</v>
      </c>
      <c r="MB239" s="198" t="e">
        <f>SUM(Tabelle2[[#This Row],[Oct 23 EV]:[Dec 23 EV]])</f>
        <v>#REF!</v>
      </c>
      <c r="MC239" s="198" t="e">
        <f>SUM(Tabelle2[[#This Row],[Jan 24 EV]:[Mar 24 EV]])</f>
        <v>#REF!</v>
      </c>
      <c r="MD239" s="198" t="e">
        <f>SUM(Tabelle2[[#This Row],[Apr 24 EV]:[Jun 24 EV]])</f>
        <v>#REF!</v>
      </c>
      <c r="ME239" s="198" t="e">
        <f>SUM(Tabelle2[[#This Row],[Jul 24 EV]:[Sep 24 EV]])</f>
        <v>#REF!</v>
      </c>
      <c r="MF239" s="198" t="e">
        <f>SUM(Tabelle2[[#This Row],[Oct 24 EV]:[Dec 24 EV]])</f>
        <v>#REF!</v>
      </c>
      <c r="MG239" s="68">
        <v>0</v>
      </c>
      <c r="MH239" s="68">
        <v>0</v>
      </c>
      <c r="MI239" s="68">
        <v>0</v>
      </c>
      <c r="MJ239" s="68">
        <v>0</v>
      </c>
      <c r="MK239" s="68">
        <v>0</v>
      </c>
      <c r="ML239" s="68">
        <v>0</v>
      </c>
      <c r="MM239" s="68">
        <v>0</v>
      </c>
      <c r="MN239" s="68">
        <v>0</v>
      </c>
      <c r="MO239" s="68">
        <v>0</v>
      </c>
      <c r="MP239" s="98">
        <v>2988.5375552448004</v>
      </c>
      <c r="MQ239" s="98" t="e">
        <f>$AS239*2.204623/#REF!*$AP239*HU239</f>
        <v>#REF!</v>
      </c>
      <c r="MR239" s="98" t="e">
        <f>$AT239*2.204623/#REF!*$AP239*HV239</f>
        <v>#REF!</v>
      </c>
      <c r="MS239" s="98">
        <v>522.03620756680004</v>
      </c>
      <c r="MT239" s="98">
        <v>126.91705963780001</v>
      </c>
      <c r="MU239" s="98">
        <v>35.919922539000005</v>
      </c>
      <c r="MV239" s="98">
        <f>SUM(Tabelle2[[#This Row],[Jan 22 EV]:[Dec 22 EV]])</f>
        <v>0</v>
      </c>
      <c r="MW239" s="98" t="e">
        <f>SUM(Tabelle2[[#This Row],[Jan 23 EV]:[Dec 23 EV]])</f>
        <v>#REF!</v>
      </c>
      <c r="MX239" s="98" t="e">
        <f>SUM(Tabelle2[[#This Row],[Jan 24 EV]:[Dec 24 EV]])</f>
        <v>#REF!</v>
      </c>
      <c r="MY239" s="98">
        <f t="shared" si="183"/>
        <v>0</v>
      </c>
      <c r="MZ239" s="98">
        <f t="shared" si="184"/>
        <v>0</v>
      </c>
      <c r="NA239" s="98">
        <f t="shared" si="185"/>
        <v>0</v>
      </c>
      <c r="NB239" s="98">
        <f t="shared" si="186"/>
        <v>0</v>
      </c>
      <c r="NC239" s="52">
        <v>0</v>
      </c>
      <c r="ND239" s="52">
        <v>0</v>
      </c>
      <c r="NE239" s="52">
        <v>0</v>
      </c>
      <c r="NF239" s="52">
        <v>0</v>
      </c>
      <c r="NG239" s="52">
        <v>0</v>
      </c>
      <c r="NH239" s="52">
        <v>0</v>
      </c>
      <c r="NI239" s="52">
        <v>0</v>
      </c>
      <c r="NJ239" s="52">
        <v>0</v>
      </c>
      <c r="NK239" s="52">
        <v>0</v>
      </c>
      <c r="NL239" s="52">
        <v>0</v>
      </c>
      <c r="NM239" s="52">
        <v>0</v>
      </c>
      <c r="NN239" s="52">
        <v>0</v>
      </c>
      <c r="NO239" s="198">
        <f t="shared" si="146"/>
        <v>0</v>
      </c>
      <c r="NP239" s="198">
        <f t="shared" si="147"/>
        <v>0</v>
      </c>
      <c r="NQ239" s="198">
        <f t="shared" si="148"/>
        <v>0</v>
      </c>
      <c r="NR239" s="198">
        <f t="shared" si="149"/>
        <v>0</v>
      </c>
      <c r="NS239" s="198">
        <f t="shared" si="150"/>
        <v>0</v>
      </c>
      <c r="NT239" s="198">
        <v>0</v>
      </c>
      <c r="NU239" s="198">
        <v>0</v>
      </c>
      <c r="NV239" s="198">
        <v>0</v>
      </c>
      <c r="NW239" s="198">
        <v>0</v>
      </c>
      <c r="NX239" s="198">
        <v>0</v>
      </c>
      <c r="NY239" s="198">
        <v>0</v>
      </c>
      <c r="NZ239" s="198">
        <v>0</v>
      </c>
      <c r="OA239" s="198">
        <v>0</v>
      </c>
      <c r="OB239" s="198">
        <v>0</v>
      </c>
      <c r="OC239" s="198">
        <v>0</v>
      </c>
      <c r="OD239" s="198">
        <v>0</v>
      </c>
      <c r="OE239" s="198">
        <v>0</v>
      </c>
      <c r="OF239" s="198">
        <f>SUM(Tabelle2[[#This Row],[Jan 23 B EV]:[Mar 23 B EV]])</f>
        <v>0</v>
      </c>
      <c r="OG239" s="198">
        <f>SUM(Tabelle2[[#This Row],[Apr 23 B EV]:[Jun 23 B EV]])</f>
        <v>0</v>
      </c>
      <c r="OH239" s="198">
        <f>SUM(Tabelle2[[#This Row],[Jul 23 B EV]:[Sep 23 B EV]])</f>
        <v>0</v>
      </c>
      <c r="OI239" s="198">
        <f>SUM(Tabelle2[[#This Row],[Oct 23 B EV]:[Dec 23 B EV]])</f>
        <v>0</v>
      </c>
      <c r="OJ239" s="198">
        <f>SUM(Tabelle2[[#This Row],[Jan 23 B EV]:[Dec 23 B EV]])</f>
        <v>0</v>
      </c>
      <c r="OK239" s="68"/>
      <c r="OL239" s="68"/>
      <c r="OM239" s="43" t="s">
        <v>974</v>
      </c>
      <c r="ON239" s="43" t="s">
        <v>975</v>
      </c>
      <c r="OO239" s="43">
        <v>0</v>
      </c>
      <c r="OP239" s="43">
        <v>0</v>
      </c>
      <c r="OQ239" s="68"/>
      <c r="OR239" s="68"/>
      <c r="OS239" s="68"/>
      <c r="OT239" s="68"/>
      <c r="OU239" s="68"/>
      <c r="OV239" s="68"/>
      <c r="OW239" s="68"/>
      <c r="OX239" s="198">
        <v>0</v>
      </c>
      <c r="OY239" s="198">
        <v>0</v>
      </c>
      <c r="OZ239" s="198">
        <v>0</v>
      </c>
      <c r="PA239" s="198">
        <v>0</v>
      </c>
      <c r="PB239" s="353">
        <v>0</v>
      </c>
      <c r="PC239" s="130" t="s">
        <v>57</v>
      </c>
      <c r="PD239" s="53" t="s">
        <v>97</v>
      </c>
      <c r="PE239" s="3" t="s">
        <v>159</v>
      </c>
      <c r="PF239" s="328" t="s">
        <v>170</v>
      </c>
      <c r="PG239" s="54">
        <v>0</v>
      </c>
      <c r="PH239" s="55">
        <v>150</v>
      </c>
      <c r="PI239" s="4">
        <v>1</v>
      </c>
      <c r="PJ239" s="4" t="s">
        <v>170</v>
      </c>
      <c r="PK239" s="4">
        <v>150</v>
      </c>
      <c r="PL239" s="4"/>
      <c r="PM239" s="334"/>
      <c r="PN239" s="53" t="s">
        <v>972</v>
      </c>
      <c r="PO239" s="53" t="s">
        <v>17</v>
      </c>
      <c r="PP239" s="200">
        <v>1565.1005573122095</v>
      </c>
      <c r="PQ239" s="56">
        <v>1399.8594792216134</v>
      </c>
      <c r="PR239" s="56">
        <v>1505.8500324776508</v>
      </c>
      <c r="PS239" s="56">
        <v>1413.0627359755019</v>
      </c>
      <c r="PT239" s="200">
        <v>1148.5212668120259</v>
      </c>
      <c r="PU239" s="200">
        <v>1207.4862538513455</v>
      </c>
      <c r="PV239" s="200">
        <v>1959.8980263157889</v>
      </c>
      <c r="PW239" s="200">
        <v>1949.0700624881274</v>
      </c>
      <c r="PX239" s="200" t="e">
        <f>IF($PI239=1,SUMIF(#REF!,$PF239,#REF!),SUMIF(#REF!,$PJ239,#REF!))</f>
        <v>#REF!</v>
      </c>
      <c r="PY239" s="200" t="e">
        <f>IF($PI239=1,SUMIF(#REF!,$PF239,#REF!),SUMIF(#REF!,$PJ239,#REF!))</f>
        <v>#REF!</v>
      </c>
      <c r="PZ239" s="200" t="e">
        <f>IF($PI239=1,SUMIF(#REF!,$PF239,#REF!),SUMIF(#REF!,$PJ239,#REF!))</f>
        <v>#REF!</v>
      </c>
      <c r="QA239" s="200" t="e">
        <f>IF($PI239=1,SUMIF(#REF!,$PF239,#REF!),SUMIF(#REF!,$PJ239,#REF!))</f>
        <v>#REF!</v>
      </c>
      <c r="QB239" s="200" t="e">
        <f>IF($PI239=1,SUMIF(#REF!,$PF239,#REF!),SUMIF(#REF!,$PJ239,#REF!))</f>
        <v>#REF!</v>
      </c>
      <c r="QC239" s="200" t="e">
        <f>IF($PI239=1,SUMIF(#REF!,$PF239,#REF!),SUMIF(#REF!,$PJ239,#REF!))</f>
        <v>#REF!</v>
      </c>
      <c r="QD239" s="57">
        <f t="shared" si="143"/>
        <v>16.834573663305164</v>
      </c>
      <c r="QE239" s="57">
        <f t="shared" si="144"/>
        <v>17.985843052772243</v>
      </c>
      <c r="QF239" s="57">
        <f t="shared" si="182"/>
        <v>16.977987438165904</v>
      </c>
      <c r="QG239" s="57">
        <f t="shared" si="145"/>
        <v>14.104538000112226</v>
      </c>
      <c r="QH239" s="57">
        <f t="shared" si="175"/>
        <v>14.745015689333314</v>
      </c>
      <c r="QI239" s="57">
        <f t="shared" si="176"/>
        <v>22.917712361842103</v>
      </c>
      <c r="QJ239" s="57">
        <f>IF(Tabelle2[[#This Row],[Index and Premium Usage]]=1,($AW239*(1+$AZ239))*(PW239*(1+$PG239)+$PH239)/1000,($AW239*(1+$AZ239))*(PW239*(1+$PG239)+$PK239)/1000)</f>
        <v>22.800099018746042</v>
      </c>
      <c r="QK239" s="57" t="e">
        <f>IF($PI239=1,($AW239*(1+$AY239))*(PX239*(1+$PG239)+$PH239)/1000,($AW239*(1+$AZ239))*(PX239*(1+$PG239)+$PK239+Tabelle2[[#This Row],[Premium VW 2023]])/1000)</f>
        <v>#REF!</v>
      </c>
      <c r="QL239" s="57" t="e">
        <f t="shared" si="177"/>
        <v>#REF!</v>
      </c>
      <c r="QM239" s="57" t="e">
        <f t="shared" si="178"/>
        <v>#REF!</v>
      </c>
      <c r="QN239" s="57" t="e">
        <f t="shared" si="179"/>
        <v>#REF!</v>
      </c>
      <c r="QO239" s="57" t="e">
        <f t="shared" si="180"/>
        <v>#REF!</v>
      </c>
      <c r="QP239" s="57" t="e">
        <f t="shared" si="181"/>
        <v>#REF!</v>
      </c>
    </row>
    <row r="240" spans="1:458" ht="15" customHeight="1">
      <c r="A240" s="94" t="s">
        <v>748</v>
      </c>
      <c r="B240" s="94" t="s">
        <v>87</v>
      </c>
      <c r="C240" s="94" t="s">
        <v>1553</v>
      </c>
      <c r="D240" s="2" t="s">
        <v>108</v>
      </c>
      <c r="E240" s="173" t="s">
        <v>304</v>
      </c>
      <c r="F240" s="2" t="s">
        <v>304</v>
      </c>
      <c r="G240" s="2" t="s">
        <v>304</v>
      </c>
      <c r="H240" s="2" t="s">
        <v>216</v>
      </c>
      <c r="I240" s="188" t="s">
        <v>216</v>
      </c>
      <c r="J240" s="94" t="s">
        <v>18</v>
      </c>
      <c r="K240" s="2" t="s">
        <v>243</v>
      </c>
      <c r="L240" s="2" t="s">
        <v>88</v>
      </c>
      <c r="M240" s="2" t="s">
        <v>315</v>
      </c>
      <c r="N240" s="6" t="s">
        <v>1184</v>
      </c>
      <c r="O240" s="1" t="s">
        <v>126</v>
      </c>
      <c r="P240" s="65" t="s">
        <v>79</v>
      </c>
      <c r="Q240" s="2" t="s">
        <v>90</v>
      </c>
      <c r="R240" s="134" t="s">
        <v>1149</v>
      </c>
      <c r="S240" s="63"/>
      <c r="T240" s="94" t="s">
        <v>1282</v>
      </c>
      <c r="U240" s="63" t="s">
        <v>14</v>
      </c>
      <c r="V240" s="63"/>
      <c r="W240" s="63"/>
      <c r="X240" s="94"/>
      <c r="Y240" s="94" t="s">
        <v>66</v>
      </c>
      <c r="Z240" s="94" t="s">
        <v>261</v>
      </c>
      <c r="AA240" s="69" t="s">
        <v>560</v>
      </c>
      <c r="AB240" s="64"/>
      <c r="AC240" s="64" t="s">
        <v>1079</v>
      </c>
      <c r="AD240" s="63"/>
      <c r="AE240" s="63"/>
      <c r="AF240" s="63" t="s">
        <v>119</v>
      </c>
      <c r="AG240" s="2"/>
      <c r="AH240" s="2"/>
      <c r="AI240" s="2" t="s">
        <v>109</v>
      </c>
      <c r="AJ240" s="63" t="s">
        <v>120</v>
      </c>
      <c r="AK240" s="66"/>
      <c r="AL240" s="67"/>
      <c r="AM240" s="67"/>
      <c r="AN240" s="67"/>
      <c r="AO240" s="67"/>
      <c r="AP240" s="67">
        <v>1</v>
      </c>
      <c r="AQ240" s="78"/>
      <c r="AR240" s="37">
        <v>9.84</v>
      </c>
      <c r="AS240" s="67">
        <v>9.84</v>
      </c>
      <c r="AT240" s="67">
        <v>9.9250000000000007</v>
      </c>
      <c r="AU240" s="33">
        <v>9.9250000000000007</v>
      </c>
      <c r="AV240" s="33">
        <v>9.9250000000000007</v>
      </c>
      <c r="AW240" s="33">
        <v>9.9250000000000007</v>
      </c>
      <c r="AX240" s="193"/>
      <c r="AY240" s="61">
        <v>0</v>
      </c>
      <c r="AZ240" s="61">
        <v>0</v>
      </c>
      <c r="BA240" s="97">
        <v>0</v>
      </c>
      <c r="BB240" s="97">
        <v>0</v>
      </c>
      <c r="BC240" s="97">
        <v>0</v>
      </c>
      <c r="BD240" s="97">
        <v>0</v>
      </c>
      <c r="BE240" s="133">
        <v>0</v>
      </c>
      <c r="BF240" s="133">
        <v>0</v>
      </c>
      <c r="BG240" s="133">
        <v>0</v>
      </c>
      <c r="BH240" s="133">
        <v>0</v>
      </c>
      <c r="BI240" s="133">
        <v>0</v>
      </c>
      <c r="BJ240" s="133">
        <v>0</v>
      </c>
      <c r="BK240" s="133">
        <v>0</v>
      </c>
      <c r="BL240" s="133">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0</v>
      </c>
      <c r="CH240" s="96">
        <v>0</v>
      </c>
      <c r="CI240" s="96">
        <v>0</v>
      </c>
      <c r="CJ240" s="96">
        <v>0</v>
      </c>
      <c r="CK240" s="95">
        <f>SUM(Tabelle2[[#This Row],[Jan 22 CF]:[Mar 22 CF]])</f>
        <v>0</v>
      </c>
      <c r="CL240" s="95">
        <f>SUM(Tabelle2[[#This Row],[Apr 22 CF]:[Jun 22 CF]])</f>
        <v>0</v>
      </c>
      <c r="CM240" s="95">
        <f>SUM(Tabelle2[[#This Row],[Jul 22 CF]:[Sep 22 CF]])</f>
        <v>0</v>
      </c>
      <c r="CN240" s="95">
        <f>SUM(Tabelle2[[#This Row],[Oct 22 CF]:[Dec 22 CF]])</f>
        <v>0</v>
      </c>
      <c r="CO240" s="95">
        <f>SUM(Tabelle2[[#This Row],[Jan 23 CF]:[Mar 23 CF]])</f>
        <v>0</v>
      </c>
      <c r="CP240" s="95">
        <f>SUM(Tabelle2[[#This Row],[Apr 23 CF]:[Jun 23 CF]])</f>
        <v>0</v>
      </c>
      <c r="CQ240" s="95">
        <f>SUM(Tabelle2[[#This Row],[Jul 23 CF]:[Sep 23 CF]])</f>
        <v>0</v>
      </c>
      <c r="CR240" s="95">
        <f>SUM(Tabelle2[[#This Row],[Oct 23 CF]:[Dec 23 CF]])</f>
        <v>0</v>
      </c>
      <c r="CS240" s="95">
        <f>SUM(Tabelle2[[#This Row],[Jan 24 CF]:[Mar 24 CF]])</f>
        <v>0</v>
      </c>
      <c r="CT240" s="95">
        <f>SUM(Tabelle2[[#This Row],[Apr 24 CF]:[Jun 24 CF]])</f>
        <v>0</v>
      </c>
      <c r="CU240" s="95">
        <f>SUM(Tabelle2[[#This Row],[Jul 24 CF]:[Sep 24 CF]])</f>
        <v>0</v>
      </c>
      <c r="CV240" s="95">
        <f>SUM(Tabelle2[[#This Row],[Oct 24 CF]:[Dec 24 CF]])</f>
        <v>0</v>
      </c>
      <c r="CW240" s="98">
        <v>0</v>
      </c>
      <c r="CX240" s="275">
        <v>-418</v>
      </c>
      <c r="CY240" s="98">
        <v>0</v>
      </c>
      <c r="CZ240" s="52">
        <v>0</v>
      </c>
      <c r="DA240" s="52">
        <f>SUM(Tabelle2[[#This Row],[Jan 22 CF]:[Dec 22 CF]])</f>
        <v>0</v>
      </c>
      <c r="DB240" s="98">
        <f>SUM(Tabelle2[[#This Row],[Jan 23 CF]:[Dec 23 CF]])</f>
        <v>0</v>
      </c>
      <c r="DC240" s="98">
        <f>SUM(Tabelle2[[#This Row],[Jan 24 CF]:[Dec 24 CF]])</f>
        <v>0</v>
      </c>
      <c r="DD240" s="98">
        <v>0</v>
      </c>
      <c r="DE240" s="98">
        <v>0</v>
      </c>
      <c r="DF240" s="98">
        <v>0</v>
      </c>
      <c r="DG240" s="98">
        <v>0</v>
      </c>
      <c r="DH240" s="98">
        <v>0</v>
      </c>
      <c r="DI240" s="98">
        <v>0</v>
      </c>
      <c r="DJ240" s="98">
        <v>0</v>
      </c>
      <c r="DK240" s="98">
        <v>0</v>
      </c>
      <c r="DL240" s="98">
        <v>0</v>
      </c>
      <c r="DM240" s="98">
        <v>0</v>
      </c>
      <c r="DN240" s="98"/>
      <c r="DO240" s="98"/>
      <c r="DP240" s="226">
        <v>0.95</v>
      </c>
      <c r="DQ240" s="226">
        <v>0.92500000000000004</v>
      </c>
      <c r="DR240" s="226">
        <v>0.8</v>
      </c>
      <c r="DS240" s="226">
        <v>0.85</v>
      </c>
      <c r="DT240" s="226">
        <v>0.9</v>
      </c>
      <c r="DU240" s="226">
        <v>0.9</v>
      </c>
      <c r="DV240" s="226">
        <v>0.9</v>
      </c>
      <c r="DW240" s="226">
        <v>0.9</v>
      </c>
      <c r="DX240" s="226">
        <v>0.9</v>
      </c>
      <c r="DY240" s="226">
        <v>0.9</v>
      </c>
      <c r="DZ240" s="226">
        <v>0.9</v>
      </c>
      <c r="EA240" s="226">
        <v>0.88</v>
      </c>
      <c r="EB240" s="226">
        <v>0.9</v>
      </c>
      <c r="EC240" s="226">
        <v>0.93</v>
      </c>
      <c r="ED240" s="226">
        <v>0.93</v>
      </c>
      <c r="EE240" s="226">
        <v>0.9</v>
      </c>
      <c r="EF240" s="316">
        <v>0.9</v>
      </c>
      <c r="EG240" s="316">
        <v>0.9</v>
      </c>
      <c r="EH240" s="316">
        <v>0.9</v>
      </c>
      <c r="EI240" s="226">
        <v>0.95</v>
      </c>
      <c r="EJ240" s="226">
        <v>0.95</v>
      </c>
      <c r="EK240" s="226">
        <v>0.95</v>
      </c>
      <c r="EL240" s="226">
        <v>0.97499999999999998</v>
      </c>
      <c r="EM240" s="226">
        <v>0.95</v>
      </c>
      <c r="EN240" s="226">
        <v>0.9</v>
      </c>
      <c r="EO240" s="226">
        <v>0.9</v>
      </c>
      <c r="EP240" s="226">
        <v>0.9</v>
      </c>
      <c r="EQ240" s="226">
        <v>0.9</v>
      </c>
      <c r="ER240" s="226">
        <v>0.9</v>
      </c>
      <c r="ES240" s="226">
        <v>0.9</v>
      </c>
      <c r="ET240" s="226">
        <v>0.9</v>
      </c>
      <c r="EU240" s="226">
        <v>0.9</v>
      </c>
      <c r="EV240" s="226">
        <v>0.9</v>
      </c>
      <c r="EW240" s="226">
        <v>0.9</v>
      </c>
      <c r="EX240" s="226">
        <v>0.9</v>
      </c>
      <c r="EY240" s="226">
        <v>0.9</v>
      </c>
      <c r="EZ240" s="316">
        <v>0.9</v>
      </c>
      <c r="FA240" s="226">
        <v>0.9</v>
      </c>
      <c r="FB240" s="226">
        <v>0.85</v>
      </c>
      <c r="FC240" s="226">
        <v>0.85</v>
      </c>
      <c r="FD240" s="226">
        <v>0.85</v>
      </c>
      <c r="FE240" s="226">
        <v>0.85</v>
      </c>
      <c r="FF240" s="226">
        <v>0.85</v>
      </c>
      <c r="FG240" s="226">
        <v>0.85</v>
      </c>
      <c r="FH240" s="226">
        <v>0.85</v>
      </c>
      <c r="FI240" s="226">
        <v>0.85</v>
      </c>
      <c r="FJ240" s="226">
        <v>0.85</v>
      </c>
      <c r="FK240" s="226">
        <v>0.85</v>
      </c>
      <c r="FL240" s="226">
        <v>0.85</v>
      </c>
      <c r="FM240" s="195">
        <f t="shared" si="158"/>
        <v>0</v>
      </c>
      <c r="FN240" s="195">
        <f t="shared" si="159"/>
        <v>0</v>
      </c>
      <c r="FO240" s="195">
        <f t="shared" si="160"/>
        <v>0</v>
      </c>
      <c r="FP240" s="195">
        <f t="shared" si="161"/>
        <v>0</v>
      </c>
      <c r="FQ240" s="195">
        <f t="shared" si="162"/>
        <v>0</v>
      </c>
      <c r="FR240" s="195">
        <f t="shared" si="163"/>
        <v>0</v>
      </c>
      <c r="FS240" s="195">
        <f t="shared" si="164"/>
        <v>0</v>
      </c>
      <c r="FT240" s="95">
        <f t="shared" si="165"/>
        <v>0</v>
      </c>
      <c r="FU240" s="95">
        <f t="shared" si="166"/>
        <v>0</v>
      </c>
      <c r="FV240" s="95">
        <f t="shared" si="167"/>
        <v>0</v>
      </c>
      <c r="FW240" s="95">
        <f t="shared" si="168"/>
        <v>0</v>
      </c>
      <c r="FX240" s="95">
        <f t="shared" si="169"/>
        <v>0</v>
      </c>
      <c r="FY240" s="95">
        <f t="shared" si="170"/>
        <v>0</v>
      </c>
      <c r="FZ240" s="95">
        <f t="shared" si="171"/>
        <v>0</v>
      </c>
      <c r="GA240" s="95">
        <f t="shared" si="151"/>
        <v>0</v>
      </c>
      <c r="GB240" s="95">
        <f t="shared" si="152"/>
        <v>0</v>
      </c>
      <c r="GC240" s="95">
        <f t="shared" si="153"/>
        <v>0</v>
      </c>
      <c r="GD240" s="95">
        <f t="shared" si="154"/>
        <v>0</v>
      </c>
      <c r="GE240" s="95">
        <f t="shared" si="155"/>
        <v>0</v>
      </c>
      <c r="GF240" s="95">
        <f t="shared" si="156"/>
        <v>0</v>
      </c>
      <c r="GG240" s="95">
        <f t="shared" si="157"/>
        <v>0</v>
      </c>
      <c r="GH240" s="95">
        <f t="shared" si="172"/>
        <v>0</v>
      </c>
      <c r="GI240" s="95">
        <f>BW240*Tabelle2[[#This Row],[Nov 2023 AF]]</f>
        <v>0</v>
      </c>
      <c r="GJ240" s="95">
        <f>BX240*Tabelle2[[#This Row],[Dec 2023 AF]]</f>
        <v>0</v>
      </c>
      <c r="GK240" s="95">
        <f>BY240*Tabelle2[[#This Row],[Jan 2024 AF]]</f>
        <v>0</v>
      </c>
      <c r="GL240" s="95">
        <f>BZ240*Tabelle2[[#This Row],[Feb 2024 AF]]</f>
        <v>0</v>
      </c>
      <c r="GM240" s="95">
        <f>CA240*Tabelle2[[#This Row],[Mar 2024 AF]]</f>
        <v>0</v>
      </c>
      <c r="GN240" s="95">
        <f>CB240*Tabelle2[[#This Row],[Apr 2024 AF]]</f>
        <v>0</v>
      </c>
      <c r="GO240" s="95">
        <f>CC240*Tabelle2[[#This Row],[May 2024 AF]]</f>
        <v>0</v>
      </c>
      <c r="GP240" s="95">
        <f>CD240*Tabelle2[[#This Row],[Jun 2024 AF]]</f>
        <v>0</v>
      </c>
      <c r="GQ240" s="95">
        <f>CE240*Tabelle2[[#This Row],[Jul 2024 AF]]</f>
        <v>0</v>
      </c>
      <c r="GR240" s="95">
        <f>CF240*Tabelle2[[#This Row],[Aug 2024 AF]]</f>
        <v>0</v>
      </c>
      <c r="GS240" s="95">
        <f>CG240*Tabelle2[[#This Row],[Sep 2024 AF]]</f>
        <v>0</v>
      </c>
      <c r="GT240" s="95">
        <f>CH240*Tabelle2[[#This Row],[Oct 2024 AF]]</f>
        <v>0</v>
      </c>
      <c r="GU240" s="95">
        <f>CI240*Tabelle2[[#This Row],[Nov 2024 AF]]</f>
        <v>0</v>
      </c>
      <c r="GV240" s="95">
        <f>CJ240*Tabelle2[[#This Row],[Dec 2024 AF]]</f>
        <v>0</v>
      </c>
      <c r="GW240" s="95">
        <f>SUM(Tabelle2[[#This Row],[Jan 22 NF]:[Mar 22 NF]])</f>
        <v>0</v>
      </c>
      <c r="GX240" s="95">
        <f>SUM(Tabelle2[[#This Row],[Apr 22 NF]:[Jun 22 NF]])</f>
        <v>0</v>
      </c>
      <c r="GY240" s="95">
        <f>SUM(Tabelle2[[#This Row],[Jul 22 NF]:[Sep 22 NF]])</f>
        <v>0</v>
      </c>
      <c r="GZ240" s="95">
        <f>SUM(Tabelle2[[#This Row],[Oct 22 NF]:[Dec 22 NF]])</f>
        <v>0</v>
      </c>
      <c r="HA240" s="98">
        <f>SUM(Tabelle2[[#This Row],[Jan 23 NF]:[Mar 23 NF]])</f>
        <v>0</v>
      </c>
      <c r="HB240" s="98">
        <f>SUM(Tabelle2[[#This Row],[Apr 23 NF]:[Jun 23 NF]])</f>
        <v>0</v>
      </c>
      <c r="HC240" s="98">
        <f>SUM(Tabelle2[[#This Row],[Jul 23 NF]:[Sep 23 NF]])</f>
        <v>0</v>
      </c>
      <c r="HD240" s="98">
        <f>SUM(Tabelle2[[#This Row],[Oct 23 NF]:[Dec 23 NF]])</f>
        <v>0</v>
      </c>
      <c r="HE240" s="95">
        <f>SUM(Tabelle2[[#This Row],[Jan 24 NF]:[Mar 24 NF]])</f>
        <v>0</v>
      </c>
      <c r="HF240" s="98">
        <f>SUM(Tabelle2[[#This Row],[Apr 24 NF]:[Jun 24 NF]])</f>
        <v>0</v>
      </c>
      <c r="HG240" s="98">
        <f>SUM(Tabelle2[[#This Row],[Jul 24 NF]:[Sep 24 NF]])</f>
        <v>0</v>
      </c>
      <c r="HH240" s="98">
        <f>SUM(Tabelle2[[#This Row],[Oct 24 NF]:[Dec 24 NF]])</f>
        <v>0</v>
      </c>
      <c r="HI240" s="95">
        <v>0</v>
      </c>
      <c r="HJ240" s="95">
        <v>0</v>
      </c>
      <c r="HK240" s="95">
        <v>0</v>
      </c>
      <c r="HL240" s="95">
        <v>0</v>
      </c>
      <c r="HM240" s="95">
        <v>0</v>
      </c>
      <c r="HN240" s="95">
        <v>0</v>
      </c>
      <c r="HO240" s="95">
        <v>0</v>
      </c>
      <c r="HP240" s="95">
        <v>0</v>
      </c>
      <c r="HQ240" s="95">
        <v>0</v>
      </c>
      <c r="HR240" s="95">
        <v>0</v>
      </c>
      <c r="HS240" s="95">
        <v>0</v>
      </c>
      <c r="HT240" s="95">
        <v>0</v>
      </c>
      <c r="HU240" s="95">
        <v>0</v>
      </c>
      <c r="HV240" s="98">
        <v>0</v>
      </c>
      <c r="HW240" s="98">
        <v>-418</v>
      </c>
      <c r="HX240" s="98">
        <v>0</v>
      </c>
      <c r="HY240" s="98">
        <v>0</v>
      </c>
      <c r="HZ240" s="98">
        <f>SUM(Tabelle2[[#This Row],[Jan 22 NF]:[Dec 22 NF]])</f>
        <v>0</v>
      </c>
      <c r="IA240" s="98">
        <f>SUM(Tabelle2[[#This Row],[Jan 23 NF]:[Dec 23 NF]])</f>
        <v>0</v>
      </c>
      <c r="IB240" s="98">
        <f>SUM(Tabelle2[[#This Row],[Jan 24 NF]:[Dec 24 NF]])</f>
        <v>0</v>
      </c>
      <c r="IC240" s="98">
        <f>IFERROR(Tabelle2[[#This Row],[2025 CF]]*Tabelle2[[#This Row],[2025 AF]],0)</f>
        <v>0</v>
      </c>
      <c r="ID240" s="98">
        <f>IFERROR(Tabelle2[[#This Row],[2026 CF]]*Tabelle2[[#This Row],[2026 AF]],0)</f>
        <v>0</v>
      </c>
      <c r="IE240" s="98">
        <f>IFERROR(Tabelle2[[#This Row],[2027 CF]]*Tabelle2[[#This Row],[2027 AF]],0)</f>
        <v>0</v>
      </c>
      <c r="IF240" s="98">
        <f>IFERROR(Tabelle2[[#This Row],[2028 CF]]*Tabelle2[[#This Row],[2028 AF]],0)</f>
        <v>0</v>
      </c>
      <c r="IG240" s="98">
        <f>IFERROR(Tabelle2[[#This Row],[2029 CF]]*Tabelle2[[#This Row],[2029 AF]],0)</f>
        <v>0</v>
      </c>
      <c r="IH240" s="98">
        <f>IFERROR(Tabelle2[[#This Row],[2030 CF]]*Tabelle2[[#This Row],[2030 AF]],0)</f>
        <v>0</v>
      </c>
      <c r="II240" s="98">
        <f>IFERROR(Tabelle2[[#This Row],[2031 CF]]*Tabelle2[[#This Row],[2031 AF]],0)</f>
        <v>0</v>
      </c>
      <c r="IJ240" s="98">
        <f>IFERROR(Tabelle2[[#This Row],[2032 CF]]*Tabelle2[[#This Row],[2032 AF]],0)</f>
        <v>0</v>
      </c>
      <c r="IK240" s="98">
        <f>IFERROR(Tabelle2[[#This Row],[2033 CF]]*Tabelle2[[#This Row],[2033 AF]],0)</f>
        <v>0</v>
      </c>
      <c r="IL240" s="98">
        <f>IFERROR(Tabelle2[[#This Row],[2034 CF]]*Tabelle2[[#This Row],[2034 AF]],0)</f>
        <v>0</v>
      </c>
      <c r="IM240" s="98">
        <f>IFERROR(Tabelle2[[#This Row],[2035 CF]]*Tabelle2[[#This Row],[2035 AF]],0)</f>
        <v>0</v>
      </c>
      <c r="IN240" s="51">
        <v>0</v>
      </c>
      <c r="IO240" s="51">
        <v>0</v>
      </c>
      <c r="IP240" s="51">
        <v>0</v>
      </c>
      <c r="IQ240" s="51">
        <v>0</v>
      </c>
      <c r="IR240" s="51">
        <v>0</v>
      </c>
      <c r="IS240" s="51">
        <v>0</v>
      </c>
      <c r="IT240" s="51">
        <v>0</v>
      </c>
      <c r="IU240" s="51">
        <v>0</v>
      </c>
      <c r="IV240" s="51">
        <v>0</v>
      </c>
      <c r="IW240" s="51">
        <v>0</v>
      </c>
      <c r="IX240" s="51">
        <v>0</v>
      </c>
      <c r="IY240" s="51">
        <v>0</v>
      </c>
      <c r="IZ240" s="199">
        <v>0</v>
      </c>
      <c r="JA240" s="199">
        <v>0</v>
      </c>
      <c r="JB240" s="199">
        <v>0</v>
      </c>
      <c r="JC240" s="199">
        <v>0</v>
      </c>
      <c r="JD240" s="199">
        <v>0</v>
      </c>
      <c r="JE240" s="196">
        <v>0</v>
      </c>
      <c r="JF240" s="196">
        <v>0</v>
      </c>
      <c r="JG240" s="196">
        <v>0</v>
      </c>
      <c r="JH240" s="196">
        <v>0</v>
      </c>
      <c r="JI240" s="196">
        <v>0</v>
      </c>
      <c r="JJ240" s="196">
        <v>0</v>
      </c>
      <c r="JK240" s="196">
        <v>0</v>
      </c>
      <c r="JL240" s="196">
        <v>0</v>
      </c>
      <c r="JM240" s="196">
        <v>0</v>
      </c>
      <c r="JN240" s="196">
        <v>0</v>
      </c>
      <c r="JO240" s="196">
        <v>0</v>
      </c>
      <c r="JP240" s="196">
        <v>0</v>
      </c>
      <c r="JQ240" s="196">
        <f>SUM(Tabelle2[[#This Row],[Jan-23B]:[Mar-23B]])</f>
        <v>0</v>
      </c>
      <c r="JR240" s="196">
        <f>SUM(Tabelle2[[#This Row],[Apr-23B]:[Jun-23B]])</f>
        <v>0</v>
      </c>
      <c r="JS240" s="196">
        <f>SUM(Tabelle2[[#This Row],[Jul-23B]:[Sep-23B]])</f>
        <v>0</v>
      </c>
      <c r="JT240" s="196">
        <f>SUM(Tabelle2[[#This Row],[Oct-23B]:[Dec-23B]])</f>
        <v>0</v>
      </c>
      <c r="JU240" s="196">
        <f>SUM(Tabelle2[[#This Row],[1Q23 B1]:[4Q23 B]])</f>
        <v>0</v>
      </c>
      <c r="JV240" s="196">
        <v>0</v>
      </c>
      <c r="JW240" s="196">
        <v>0</v>
      </c>
      <c r="JX240" s="196">
        <v>0</v>
      </c>
      <c r="JY240" s="196">
        <v>0</v>
      </c>
      <c r="JZ240" s="196">
        <v>0</v>
      </c>
      <c r="KA240" s="196">
        <v>0</v>
      </c>
      <c r="KB240" s="196">
        <v>0</v>
      </c>
      <c r="KC240" s="196">
        <v>0</v>
      </c>
      <c r="KD240" s="196">
        <v>0</v>
      </c>
      <c r="KE240" s="196">
        <v>0</v>
      </c>
      <c r="KF240" s="196" t="str">
        <f>IF(SUM(Tabelle2[[#This Row],[2018 NF]:[2028 NF]],Tabelle2[[#This Row],[2023 B]])&gt;0,"yes","no")</f>
        <v>no</v>
      </c>
      <c r="KG240" s="196">
        <f>IFERROR(INDEX(Tabelle2[[#Headers],[2005 NF]:[2034 NF]],MATCH(TRUE,INDEX(Tabelle2[[#This Row],[2005 NF]:[2034 NF]]&gt;1000,),0)),0)</f>
        <v>0</v>
      </c>
      <c r="KH240" s="196">
        <f>IFERROR(LOOKUP(2,1/(Tabelle2[[#This Row],[2005 NF]:[2035 NF]]&gt;1000),Tabelle2[[#Headers],[2005 NF]:[2035 NF]]),0)</f>
        <v>0</v>
      </c>
      <c r="KI240" s="196">
        <f>SUM(Tabelle2[[#This Row],[Jan 23 NF]:[Mar 23 NF]])</f>
        <v>0</v>
      </c>
      <c r="KJ240" s="196">
        <f>SUM(Tabelle2[[#This Row],[Jan-23B]:[Mar-23B]])</f>
        <v>0</v>
      </c>
      <c r="KK240" s="52">
        <v>0</v>
      </c>
      <c r="KL240" s="52">
        <v>0</v>
      </c>
      <c r="KM240" s="52">
        <v>0</v>
      </c>
      <c r="KN240" s="52">
        <v>0</v>
      </c>
      <c r="KO240" s="52">
        <v>0</v>
      </c>
      <c r="KP240" s="52">
        <v>0</v>
      </c>
      <c r="KQ240" s="52">
        <v>0</v>
      </c>
      <c r="KR240" s="52">
        <v>0</v>
      </c>
      <c r="KS240" s="52">
        <v>0</v>
      </c>
      <c r="KT240" s="52">
        <v>0</v>
      </c>
      <c r="KU240" s="52">
        <v>0</v>
      </c>
      <c r="KV240" s="52">
        <v>0</v>
      </c>
      <c r="KW240" s="52">
        <v>0</v>
      </c>
      <c r="KX240" s="52">
        <v>0</v>
      </c>
      <c r="KY240" s="52">
        <v>0</v>
      </c>
      <c r="KZ240" s="52">
        <v>0</v>
      </c>
      <c r="LA240" s="52" t="e">
        <f>$AV240*2.204623/#REF!*$AP240*Tabelle2[[#This Row],[May 23 NF]]</f>
        <v>#REF!</v>
      </c>
      <c r="LB240" s="52" t="e">
        <f>$AV240*2.204623/#REF!*$AP240*Tabelle2[[#This Row],[Jun 23 NF]]</f>
        <v>#REF!</v>
      </c>
      <c r="LC240" s="52" t="e">
        <f>$AV240*2.204623/#REF!*$AP240*Tabelle2[[#This Row],[Jul 23 NF]]</f>
        <v>#REF!</v>
      </c>
      <c r="LD240" s="52" t="e">
        <f>$AV240*2.204623/#REF!*$AP240*Tabelle2[[#This Row],[Aug 23 NF]]</f>
        <v>#REF!</v>
      </c>
      <c r="LE240" s="52" t="e">
        <f>$AV240*2.204623/#REF!*$AP240*Tabelle2[[#This Row],[Sep 23 NF]]</f>
        <v>#REF!</v>
      </c>
      <c r="LF240" s="52" t="e">
        <f>$AV240*2.204623/#REF!*$AP240*Tabelle2[[#This Row],[Oct 23 NF]]</f>
        <v>#REF!</v>
      </c>
      <c r="LG240" s="52" t="e">
        <f>$AV240*2.204623/#REF!*$AP240*Tabelle2[[#This Row],[Nov 23 NF]]</f>
        <v>#REF!</v>
      </c>
      <c r="LH240" s="52" t="e">
        <f>$AV240*2.204623/#REF!*$AP240*Tabelle2[[#This Row],[Dec 23 NF]]</f>
        <v>#REF!</v>
      </c>
      <c r="LI240" s="52" t="e">
        <f>$AV240*2.204623/#REF!*$AP240*Tabelle2[[#This Row],[Jan 24 NF]]</f>
        <v>#REF!</v>
      </c>
      <c r="LJ240" s="52" t="e">
        <f>$AV240*2.204623/#REF!*$AP240*Tabelle2[[#This Row],[Feb 24 NF]]</f>
        <v>#REF!</v>
      </c>
      <c r="LK240" s="52" t="e">
        <f>$AV240*2.204623/#REF!*$AP240*Tabelle2[[#This Row],[Mar 24 NF]]</f>
        <v>#REF!</v>
      </c>
      <c r="LL240" s="52" t="e">
        <f>$AV240*2.204623/#REF!*$AP240*Tabelle2[[#This Row],[Apr 24 NF]]</f>
        <v>#REF!</v>
      </c>
      <c r="LM240" s="52" t="e">
        <f>$AV240*2.204623/#REF!*$AP240*Tabelle2[[#This Row],[May 24 NF]]</f>
        <v>#REF!</v>
      </c>
      <c r="LN240" s="52" t="e">
        <f>$AV240*2.204623/#REF!*$AP240*Tabelle2[[#This Row],[Jun 24 NF]]</f>
        <v>#REF!</v>
      </c>
      <c r="LO240" s="52" t="e">
        <f>$AV240*2.204623/#REF!*$AP240*Tabelle2[[#This Row],[Jul 24 NF]]</f>
        <v>#REF!</v>
      </c>
      <c r="LP240" s="52" t="e">
        <f>$AV240*2.204623/#REF!*$AP240*Tabelle2[[#This Row],[Aug 24 NF]]</f>
        <v>#REF!</v>
      </c>
      <c r="LQ240" s="52" t="e">
        <f>$AV240*2.204623/#REF!*$AP240*Tabelle2[[#This Row],[Sep 24 NF]]</f>
        <v>#REF!</v>
      </c>
      <c r="LR240" s="52" t="e">
        <f>$AV240*2.204623/#REF!*$AP240*Tabelle2[[#This Row],[Oct 24 NF]]</f>
        <v>#REF!</v>
      </c>
      <c r="LS240" s="52" t="e">
        <f>$AV240*2.204623/#REF!*$AP240*Tabelle2[[#This Row],[Nov 24 NF]]</f>
        <v>#REF!</v>
      </c>
      <c r="LT240" s="52" t="e">
        <f>$AV240*2.204623/#REF!*$AP240*Tabelle2[[#This Row],[Dec 24 NF]]</f>
        <v>#REF!</v>
      </c>
      <c r="LU240" s="198">
        <f>SUM(Tabelle2[[#This Row],[Jan 22 EV]:[Mar 22 EV]])</f>
        <v>0</v>
      </c>
      <c r="LV240" s="198">
        <f>SUM(Tabelle2[[#This Row],[Apr 22 EV]:[Jun 22 EV]])</f>
        <v>0</v>
      </c>
      <c r="LW240" s="198">
        <f>SUM(Tabelle2[[#This Row],[Jul 22 EV]:[Sep 22 EV]])</f>
        <v>0</v>
      </c>
      <c r="LX240" s="198">
        <f>SUM(Tabelle2[[#This Row],[Oct 22 EV]:[Dec 22 EV]])</f>
        <v>0</v>
      </c>
      <c r="LY240" s="198">
        <f>SUM(Tabelle2[[#This Row],[Jan 23 EV]:[Mar 23 EV]])</f>
        <v>0</v>
      </c>
      <c r="LZ240" s="198" t="e">
        <f>SUM(Tabelle2[[#This Row],[Apr 23 EV]:[Jun 23 EV]])</f>
        <v>#REF!</v>
      </c>
      <c r="MA240" s="198" t="e">
        <f>SUM(Tabelle2[[#This Row],[Jul 23 EV]:[Sep 23 EV]])</f>
        <v>#REF!</v>
      </c>
      <c r="MB240" s="198" t="e">
        <f>SUM(Tabelle2[[#This Row],[Oct 23 EV]:[Dec 23 EV]])</f>
        <v>#REF!</v>
      </c>
      <c r="MC240" s="198" t="e">
        <f>SUM(Tabelle2[[#This Row],[Jan 24 EV]:[Mar 24 EV]])</f>
        <v>#REF!</v>
      </c>
      <c r="MD240" s="198" t="e">
        <f>SUM(Tabelle2[[#This Row],[Apr 24 EV]:[Jun 24 EV]])</f>
        <v>#REF!</v>
      </c>
      <c r="ME240" s="198" t="e">
        <f>SUM(Tabelle2[[#This Row],[Jul 24 EV]:[Sep 24 EV]])</f>
        <v>#REF!</v>
      </c>
      <c r="MF240" s="198" t="e">
        <f>SUM(Tabelle2[[#This Row],[Oct 24 EV]:[Dec 24 EV]])</f>
        <v>#REF!</v>
      </c>
      <c r="MG240" s="68">
        <v>0</v>
      </c>
      <c r="MH240" s="68">
        <v>0</v>
      </c>
      <c r="MI240" s="68">
        <v>0</v>
      </c>
      <c r="MJ240" s="68">
        <v>0</v>
      </c>
      <c r="MK240" s="68">
        <v>0</v>
      </c>
      <c r="ML240" s="68">
        <v>0</v>
      </c>
      <c r="MM240" s="68">
        <v>0</v>
      </c>
      <c r="MN240" s="68">
        <v>0</v>
      </c>
      <c r="MO240" s="68">
        <v>0</v>
      </c>
      <c r="MP240" s="98">
        <v>0</v>
      </c>
      <c r="MQ240" s="98" t="e">
        <f>$AS240*2.204623/#REF!*$AP240*HU240</f>
        <v>#REF!</v>
      </c>
      <c r="MR240" s="98" t="e">
        <f>$AT240*2.204623/#REF!*$AP240*HV240</f>
        <v>#REF!</v>
      </c>
      <c r="MS240" s="98">
        <v>-304.87364029833338</v>
      </c>
      <c r="MT240" s="98">
        <v>0</v>
      </c>
      <c r="MU240" s="98">
        <v>0</v>
      </c>
      <c r="MV240" s="98">
        <f>SUM(Tabelle2[[#This Row],[Jan 22 EV]:[Dec 22 EV]])</f>
        <v>0</v>
      </c>
      <c r="MW240" s="98" t="e">
        <f>SUM(Tabelle2[[#This Row],[Jan 23 EV]:[Dec 23 EV]])</f>
        <v>#REF!</v>
      </c>
      <c r="MX240" s="98" t="e">
        <f>SUM(Tabelle2[[#This Row],[Jan 24 EV]:[Dec 24 EV]])</f>
        <v>#REF!</v>
      </c>
      <c r="MY240" s="98">
        <f t="shared" si="183"/>
        <v>0</v>
      </c>
      <c r="MZ240" s="98">
        <f t="shared" si="184"/>
        <v>0</v>
      </c>
      <c r="NA240" s="98">
        <f t="shared" si="185"/>
        <v>0</v>
      </c>
      <c r="NB240" s="98">
        <f t="shared" si="186"/>
        <v>0</v>
      </c>
      <c r="NC240" s="52">
        <v>0</v>
      </c>
      <c r="ND240" s="52">
        <v>0</v>
      </c>
      <c r="NE240" s="52">
        <v>0</v>
      </c>
      <c r="NF240" s="52">
        <v>0</v>
      </c>
      <c r="NG240" s="52">
        <v>0</v>
      </c>
      <c r="NH240" s="52">
        <v>0</v>
      </c>
      <c r="NI240" s="52">
        <v>0</v>
      </c>
      <c r="NJ240" s="52">
        <v>0</v>
      </c>
      <c r="NK240" s="52">
        <v>0</v>
      </c>
      <c r="NL240" s="52">
        <v>0</v>
      </c>
      <c r="NM240" s="52">
        <v>0</v>
      </c>
      <c r="NN240" s="52">
        <v>0</v>
      </c>
      <c r="NO240" s="198">
        <f t="shared" si="146"/>
        <v>0</v>
      </c>
      <c r="NP240" s="198">
        <f t="shared" si="147"/>
        <v>0</v>
      </c>
      <c r="NQ240" s="198">
        <f t="shared" si="148"/>
        <v>0</v>
      </c>
      <c r="NR240" s="198">
        <f t="shared" si="149"/>
        <v>0</v>
      </c>
      <c r="NS240" s="198">
        <f t="shared" si="150"/>
        <v>0</v>
      </c>
      <c r="NT240" s="198">
        <v>0</v>
      </c>
      <c r="NU240" s="198">
        <v>0</v>
      </c>
      <c r="NV240" s="198">
        <v>0</v>
      </c>
      <c r="NW240" s="198">
        <v>0</v>
      </c>
      <c r="NX240" s="198">
        <v>0</v>
      </c>
      <c r="NY240" s="198">
        <v>0</v>
      </c>
      <c r="NZ240" s="198">
        <v>0</v>
      </c>
      <c r="OA240" s="198">
        <v>0</v>
      </c>
      <c r="OB240" s="198">
        <v>0</v>
      </c>
      <c r="OC240" s="198">
        <v>0</v>
      </c>
      <c r="OD240" s="198">
        <v>0</v>
      </c>
      <c r="OE240" s="198">
        <v>0</v>
      </c>
      <c r="OF240" s="198">
        <f>SUM(Tabelle2[[#This Row],[Jan 23 B EV]:[Mar 23 B EV]])</f>
        <v>0</v>
      </c>
      <c r="OG240" s="198">
        <f>SUM(Tabelle2[[#This Row],[Apr 23 B EV]:[Jun 23 B EV]])</f>
        <v>0</v>
      </c>
      <c r="OH240" s="198">
        <f>SUM(Tabelle2[[#This Row],[Jul 23 B EV]:[Sep 23 B EV]])</f>
        <v>0</v>
      </c>
      <c r="OI240" s="198">
        <f>SUM(Tabelle2[[#This Row],[Oct 23 B EV]:[Dec 23 B EV]])</f>
        <v>0</v>
      </c>
      <c r="OJ240" s="198">
        <f>SUM(Tabelle2[[#This Row],[Jan 23 B EV]:[Dec 23 B EV]])</f>
        <v>0</v>
      </c>
      <c r="OK240" s="68"/>
      <c r="OL240" s="68"/>
      <c r="OM240" s="43" t="s">
        <v>974</v>
      </c>
      <c r="ON240" s="43" t="s">
        <v>975</v>
      </c>
      <c r="OO240" s="43">
        <v>0</v>
      </c>
      <c r="OP240" s="43">
        <v>0</v>
      </c>
      <c r="OQ240" s="68"/>
      <c r="OR240" s="68"/>
      <c r="OS240" s="68"/>
      <c r="OT240" s="68"/>
      <c r="OU240" s="68"/>
      <c r="OV240" s="68"/>
      <c r="OW240" s="68"/>
      <c r="OX240" s="198">
        <v>0</v>
      </c>
      <c r="OY240" s="198">
        <v>0</v>
      </c>
      <c r="OZ240" s="198">
        <v>0</v>
      </c>
      <c r="PA240" s="198">
        <v>0</v>
      </c>
      <c r="PB240" s="353">
        <v>0</v>
      </c>
      <c r="PC240" s="49" t="s">
        <v>57</v>
      </c>
      <c r="PD240" s="221" t="s">
        <v>97</v>
      </c>
      <c r="PE240" s="3" t="s">
        <v>159</v>
      </c>
      <c r="PF240" s="328" t="s">
        <v>170</v>
      </c>
      <c r="PG240" s="54">
        <v>0</v>
      </c>
      <c r="PH240" s="55">
        <v>150</v>
      </c>
      <c r="PI240" s="4">
        <v>1</v>
      </c>
      <c r="PJ240" s="4" t="s">
        <v>170</v>
      </c>
      <c r="PK240" s="4">
        <v>150</v>
      </c>
      <c r="PL240" s="4"/>
      <c r="PM240" s="334"/>
      <c r="PN240" s="221" t="s">
        <v>972</v>
      </c>
      <c r="PO240" s="337" t="s">
        <v>17</v>
      </c>
      <c r="PP240" s="200">
        <v>1565.1005573122095</v>
      </c>
      <c r="PQ240" s="56">
        <v>1399.8594792216134</v>
      </c>
      <c r="PR240" s="56">
        <v>1505.8500324776508</v>
      </c>
      <c r="PS240" s="56">
        <v>1413.0627359755019</v>
      </c>
      <c r="PT240" s="200">
        <v>1148.5212668120259</v>
      </c>
      <c r="PU240" s="200">
        <v>1207.4862538513455</v>
      </c>
      <c r="PV240" s="200">
        <v>1959.8980263157889</v>
      </c>
      <c r="PW240" s="200">
        <v>1949.0700624881274</v>
      </c>
      <c r="PX240" s="200" t="e">
        <f>IF($PI240=1,SUMIF(#REF!,$PF240,#REF!),SUMIF(#REF!,$PJ240,#REF!))</f>
        <v>#REF!</v>
      </c>
      <c r="PY240" s="200" t="e">
        <f>IF($PI240=1,SUMIF(#REF!,$PF240,#REF!),SUMIF(#REF!,$PJ240,#REF!))</f>
        <v>#REF!</v>
      </c>
      <c r="PZ240" s="200" t="e">
        <f>IF($PI240=1,SUMIF(#REF!,$PF240,#REF!),SUMIF(#REF!,$PJ240,#REF!))</f>
        <v>#REF!</v>
      </c>
      <c r="QA240" s="200" t="e">
        <f>IF($PI240=1,SUMIF(#REF!,$PF240,#REF!),SUMIF(#REF!,$PJ240,#REF!))</f>
        <v>#REF!</v>
      </c>
      <c r="QB240" s="200" t="e">
        <f>IF($PI240=1,SUMIF(#REF!,$PF240,#REF!),SUMIF(#REF!,$PJ240,#REF!))</f>
        <v>#REF!</v>
      </c>
      <c r="QC240" s="200" t="e">
        <f>IF($PI240=1,SUMIF(#REF!,$PF240,#REF!),SUMIF(#REF!,$PJ240,#REF!))</f>
        <v>#REF!</v>
      </c>
      <c r="QD240" s="57">
        <f t="shared" ref="QD240:QD280" si="187">($AR240*(1+$AZ240))*(PQ240*(1+$PG240)+$PH240)/1000</f>
        <v>15.250617275540675</v>
      </c>
      <c r="QE240" s="57">
        <f t="shared" ref="QE240:QE280" si="188">($AS240*(1+$AZ240))*(PR240*(1+$PG240)+$PH240)/1000</f>
        <v>16.293564319580085</v>
      </c>
      <c r="QF240" s="57">
        <f t="shared" si="182"/>
        <v>15.513397654556858</v>
      </c>
      <c r="QG240" s="57">
        <f t="shared" ref="QG240:QG280" si="189">($AU240*(1+$AZ240))*(PT240*(1+$PG240)+$PH240)/1000</f>
        <v>12.88782357310936</v>
      </c>
      <c r="QH240" s="57">
        <f t="shared" si="175"/>
        <v>13.473051069474604</v>
      </c>
      <c r="QI240" s="57">
        <f t="shared" si="176"/>
        <v>20.940737911184208</v>
      </c>
      <c r="QJ240" s="57">
        <f>IF(Tabelle2[[#This Row],[Index and Premium Usage]]=1,($AW240*(1+$AZ240))*(PW240*(1+$PG240)+$PH240)/1000,($AW240*(1+$AZ240))*(PW240*(1+$PG240)+$PK240)/1000)</f>
        <v>20.833270370194665</v>
      </c>
      <c r="QK240" s="57" t="e">
        <f>IF($PI240=1,($AW240*(1+$AY240))*(PX240*(1+$PG240)+$PH240)/1000,($AW240*(1+$AZ240))*(PX240*(1+$PG240)+$PK240+Tabelle2[[#This Row],[Premium VW 2023]])/1000)</f>
        <v>#REF!</v>
      </c>
      <c r="QL240" s="57" t="e">
        <f t="shared" si="177"/>
        <v>#REF!</v>
      </c>
      <c r="QM240" s="57" t="e">
        <f t="shared" si="178"/>
        <v>#REF!</v>
      </c>
      <c r="QN240" s="57" t="e">
        <f t="shared" si="179"/>
        <v>#REF!</v>
      </c>
      <c r="QO240" s="57" t="e">
        <f t="shared" si="180"/>
        <v>#REF!</v>
      </c>
      <c r="QP240" s="57" t="e">
        <f t="shared" si="181"/>
        <v>#REF!</v>
      </c>
    </row>
    <row r="241" spans="1:458" ht="15" customHeight="1">
      <c r="A241" s="94" t="s">
        <v>751</v>
      </c>
      <c r="B241" s="94" t="s">
        <v>87</v>
      </c>
      <c r="C241" s="94" t="s">
        <v>1553</v>
      </c>
      <c r="D241" s="2" t="s">
        <v>108</v>
      </c>
      <c r="E241" s="173" t="s">
        <v>304</v>
      </c>
      <c r="F241" s="2" t="s">
        <v>304</v>
      </c>
      <c r="G241" s="2" t="s">
        <v>304</v>
      </c>
      <c r="H241" s="2" t="s">
        <v>216</v>
      </c>
      <c r="I241" s="188" t="s">
        <v>216</v>
      </c>
      <c r="J241" s="94" t="s">
        <v>18</v>
      </c>
      <c r="K241" s="2" t="s">
        <v>243</v>
      </c>
      <c r="L241" s="2" t="s">
        <v>88</v>
      </c>
      <c r="M241" s="2" t="s">
        <v>987</v>
      </c>
      <c r="N241" s="2" t="s">
        <v>1185</v>
      </c>
      <c r="O241" s="6" t="s">
        <v>1183</v>
      </c>
      <c r="P241" s="3" t="s">
        <v>123</v>
      </c>
      <c r="Q241" s="2" t="s">
        <v>90</v>
      </c>
      <c r="R241" s="134" t="s">
        <v>1149</v>
      </c>
      <c r="S241" s="63"/>
      <c r="T241" s="94" t="s">
        <v>1282</v>
      </c>
      <c r="U241" s="94" t="s">
        <v>971</v>
      </c>
      <c r="V241" s="63"/>
      <c r="W241" s="63"/>
      <c r="X241" s="94"/>
      <c r="Y241" s="2" t="s">
        <v>66</v>
      </c>
      <c r="Z241" s="2" t="s">
        <v>261</v>
      </c>
      <c r="AA241" s="2" t="s">
        <v>570</v>
      </c>
      <c r="AB241" s="2" t="s">
        <v>1229</v>
      </c>
      <c r="AC241" s="2" t="s">
        <v>1084</v>
      </c>
      <c r="AD241" s="63"/>
      <c r="AE241" s="63"/>
      <c r="AF241" s="63" t="s">
        <v>119</v>
      </c>
      <c r="AG241" s="2" t="s">
        <v>83</v>
      </c>
      <c r="AH241" s="2" t="s">
        <v>61</v>
      </c>
      <c r="AI241" s="2" t="s">
        <v>109</v>
      </c>
      <c r="AJ241" s="63" t="s">
        <v>120</v>
      </c>
      <c r="AK241" s="66"/>
      <c r="AL241" s="67"/>
      <c r="AM241" s="67"/>
      <c r="AN241" s="67"/>
      <c r="AO241" s="67"/>
      <c r="AP241" s="67">
        <v>1</v>
      </c>
      <c r="AQ241" s="129"/>
      <c r="AR241" s="37">
        <v>10.209</v>
      </c>
      <c r="AS241" s="67">
        <v>10.209</v>
      </c>
      <c r="AT241" s="67">
        <v>10.209</v>
      </c>
      <c r="AU241" s="33">
        <v>10.209</v>
      </c>
      <c r="AV241" s="33">
        <v>10.209</v>
      </c>
      <c r="AW241" s="33">
        <v>10.209</v>
      </c>
      <c r="AX241" s="193"/>
      <c r="AY241" s="61">
        <v>0</v>
      </c>
      <c r="AZ241" s="61">
        <v>0.04</v>
      </c>
      <c r="BA241" s="97">
        <v>0</v>
      </c>
      <c r="BB241" s="97">
        <v>0</v>
      </c>
      <c r="BC241" s="97">
        <v>0</v>
      </c>
      <c r="BD241" s="97">
        <v>0</v>
      </c>
      <c r="BE241" s="133">
        <v>0</v>
      </c>
      <c r="BF241" s="133">
        <v>0</v>
      </c>
      <c r="BG241" s="133">
        <v>0</v>
      </c>
      <c r="BH241" s="133">
        <v>420</v>
      </c>
      <c r="BI241" s="133">
        <v>0</v>
      </c>
      <c r="BJ241" s="133">
        <v>-19</v>
      </c>
      <c r="BK241" s="133">
        <v>0</v>
      </c>
      <c r="BL241" s="133">
        <v>0</v>
      </c>
      <c r="BM241" s="96">
        <v>0</v>
      </c>
      <c r="BN241" s="96">
        <v>0</v>
      </c>
      <c r="BO241" s="96">
        <v>0</v>
      </c>
      <c r="BP241" s="96">
        <v>225</v>
      </c>
      <c r="BQ241" s="96">
        <v>0</v>
      </c>
      <c r="BR241" s="96">
        <v>0</v>
      </c>
      <c r="BS241" s="96">
        <v>0</v>
      </c>
      <c r="BT241" s="96">
        <v>0</v>
      </c>
      <c r="BU241" s="96">
        <v>0</v>
      </c>
      <c r="BV241" s="96">
        <v>0</v>
      </c>
      <c r="BW241" s="96">
        <v>0</v>
      </c>
      <c r="BX241" s="96">
        <v>0</v>
      </c>
      <c r="BY241" s="96">
        <v>0</v>
      </c>
      <c r="BZ241" s="96">
        <v>0</v>
      </c>
      <c r="CA241" s="96">
        <v>0</v>
      </c>
      <c r="CB241" s="96">
        <v>0</v>
      </c>
      <c r="CC241" s="96">
        <v>0</v>
      </c>
      <c r="CD241" s="96">
        <v>0</v>
      </c>
      <c r="CE241" s="96">
        <v>0</v>
      </c>
      <c r="CF241" s="96">
        <v>0</v>
      </c>
      <c r="CG241" s="96">
        <v>0</v>
      </c>
      <c r="CH241" s="96">
        <v>0</v>
      </c>
      <c r="CI241" s="96">
        <v>0</v>
      </c>
      <c r="CJ241" s="96">
        <v>0</v>
      </c>
      <c r="CK241" s="95">
        <f>SUM(Tabelle2[[#This Row],[Jan 22 CF]:[Mar 22 CF]])</f>
        <v>0</v>
      </c>
      <c r="CL241" s="95">
        <f>SUM(Tabelle2[[#This Row],[Apr 22 CF]:[Jun 22 CF]])</f>
        <v>0</v>
      </c>
      <c r="CM241" s="95">
        <f>SUM(Tabelle2[[#This Row],[Jul 22 CF]:[Sep 22 CF]])</f>
        <v>420</v>
      </c>
      <c r="CN241" s="95">
        <f>SUM(Tabelle2[[#This Row],[Oct 22 CF]:[Dec 22 CF]])</f>
        <v>-19</v>
      </c>
      <c r="CO241" s="95">
        <f>SUM(Tabelle2[[#This Row],[Jan 23 CF]:[Mar 23 CF]])</f>
        <v>0</v>
      </c>
      <c r="CP241" s="95">
        <f>SUM(Tabelle2[[#This Row],[Apr 23 CF]:[Jun 23 CF]])</f>
        <v>225</v>
      </c>
      <c r="CQ241" s="95">
        <f>SUM(Tabelle2[[#This Row],[Jul 23 CF]:[Sep 23 CF]])</f>
        <v>0</v>
      </c>
      <c r="CR241" s="95">
        <f>SUM(Tabelle2[[#This Row],[Oct 23 CF]:[Dec 23 CF]])</f>
        <v>0</v>
      </c>
      <c r="CS241" s="95">
        <f>SUM(Tabelle2[[#This Row],[Jan 24 CF]:[Mar 24 CF]])</f>
        <v>0</v>
      </c>
      <c r="CT241" s="95">
        <f>SUM(Tabelle2[[#This Row],[Apr 24 CF]:[Jun 24 CF]])</f>
        <v>0</v>
      </c>
      <c r="CU241" s="95">
        <f>SUM(Tabelle2[[#This Row],[Jul 24 CF]:[Sep 24 CF]])</f>
        <v>0</v>
      </c>
      <c r="CV241" s="95">
        <f>SUM(Tabelle2[[#This Row],[Oct 24 CF]:[Dec 24 CF]])</f>
        <v>0</v>
      </c>
      <c r="CW241" s="98">
        <v>287467</v>
      </c>
      <c r="CX241" s="275">
        <v>150300</v>
      </c>
      <c r="CY241" s="98">
        <v>29131</v>
      </c>
      <c r="CZ241" s="52">
        <v>24835</v>
      </c>
      <c r="DA241" s="52">
        <f>SUM(Tabelle2[[#This Row],[Jan 22 CF]:[Dec 22 CF]])</f>
        <v>401</v>
      </c>
      <c r="DB241" s="98">
        <f>SUM(Tabelle2[[#This Row],[Jan 23 CF]:[Dec 23 CF]])</f>
        <v>225</v>
      </c>
      <c r="DC241" s="98">
        <f>SUM(Tabelle2[[#This Row],[Jan 24 CF]:[Dec 24 CF]])</f>
        <v>0</v>
      </c>
      <c r="DD241" s="98">
        <v>0</v>
      </c>
      <c r="DE241" s="98">
        <v>0</v>
      </c>
      <c r="DF241" s="98">
        <v>0</v>
      </c>
      <c r="DG241" s="98">
        <v>0</v>
      </c>
      <c r="DH241" s="98">
        <v>0</v>
      </c>
      <c r="DI241" s="98">
        <v>0</v>
      </c>
      <c r="DJ241" s="98">
        <v>0</v>
      </c>
      <c r="DK241" s="98">
        <v>0</v>
      </c>
      <c r="DL241" s="98">
        <v>0</v>
      </c>
      <c r="DM241" s="98">
        <v>0</v>
      </c>
      <c r="DN241" s="98"/>
      <c r="DO241" s="98"/>
      <c r="DP241" s="226">
        <v>0.95</v>
      </c>
      <c r="DQ241" s="226">
        <v>0.92500000000000004</v>
      </c>
      <c r="DR241" s="226">
        <v>0.8</v>
      </c>
      <c r="DS241" s="226">
        <v>0.85</v>
      </c>
      <c r="DT241" s="226">
        <v>0.9</v>
      </c>
      <c r="DU241" s="226">
        <v>0.9</v>
      </c>
      <c r="DV241" s="226">
        <v>0.9</v>
      </c>
      <c r="DW241" s="226">
        <v>0.9</v>
      </c>
      <c r="DX241" s="226">
        <v>0.9</v>
      </c>
      <c r="DY241" s="226">
        <v>0.9</v>
      </c>
      <c r="DZ241" s="226">
        <v>0.9</v>
      </c>
      <c r="EA241" s="226">
        <v>0.88</v>
      </c>
      <c r="EB241" s="226">
        <v>0.9</v>
      </c>
      <c r="EC241" s="226">
        <v>0.93</v>
      </c>
      <c r="ED241" s="226">
        <v>0.93</v>
      </c>
      <c r="EE241" s="226">
        <v>0.9</v>
      </c>
      <c r="EF241" s="316">
        <v>0.9</v>
      </c>
      <c r="EG241" s="316">
        <v>0.9</v>
      </c>
      <c r="EH241" s="316">
        <v>0.82799999999999996</v>
      </c>
      <c r="EI241" s="226">
        <v>0.95</v>
      </c>
      <c r="EJ241" s="226">
        <v>0.95</v>
      </c>
      <c r="EK241" s="226">
        <v>0.95</v>
      </c>
      <c r="EL241" s="226">
        <v>0.97499999999999998</v>
      </c>
      <c r="EM241" s="226">
        <v>0.95</v>
      </c>
      <c r="EN241" s="226">
        <v>0.9</v>
      </c>
      <c r="EO241" s="226">
        <v>0.9</v>
      </c>
      <c r="EP241" s="226">
        <v>0.9</v>
      </c>
      <c r="EQ241" s="226">
        <v>0.9</v>
      </c>
      <c r="ER241" s="226">
        <v>0.9</v>
      </c>
      <c r="ES241" s="226">
        <v>0.9</v>
      </c>
      <c r="ET241" s="226">
        <v>0.9</v>
      </c>
      <c r="EU241" s="226">
        <v>0.9</v>
      </c>
      <c r="EV241" s="226">
        <v>0.9</v>
      </c>
      <c r="EW241" s="226">
        <v>0.9</v>
      </c>
      <c r="EX241" s="226">
        <v>0.9</v>
      </c>
      <c r="EY241" s="226">
        <v>0.9</v>
      </c>
      <c r="EZ241" s="316">
        <v>0.82799999999999996</v>
      </c>
      <c r="FA241" s="226">
        <v>0.9</v>
      </c>
      <c r="FB241" s="226">
        <v>0.9</v>
      </c>
      <c r="FC241" s="226">
        <v>0.9</v>
      </c>
      <c r="FD241" s="226">
        <v>0.9</v>
      </c>
      <c r="FE241" s="226">
        <v>0.9</v>
      </c>
      <c r="FF241" s="226">
        <v>0</v>
      </c>
      <c r="FG241" s="226">
        <v>0</v>
      </c>
      <c r="FH241" s="226">
        <v>0</v>
      </c>
      <c r="FI241" s="226">
        <v>0</v>
      </c>
      <c r="FJ241" s="226">
        <v>0</v>
      </c>
      <c r="FK241" s="226">
        <v>0</v>
      </c>
      <c r="FL241" s="226">
        <v>0</v>
      </c>
      <c r="FM241" s="195">
        <f t="shared" si="158"/>
        <v>0</v>
      </c>
      <c r="FN241" s="195">
        <f t="shared" si="159"/>
        <v>0</v>
      </c>
      <c r="FO241" s="195">
        <f t="shared" si="160"/>
        <v>0</v>
      </c>
      <c r="FP241" s="195">
        <f t="shared" si="161"/>
        <v>0</v>
      </c>
      <c r="FQ241" s="195">
        <f t="shared" si="162"/>
        <v>0</v>
      </c>
      <c r="FR241" s="195">
        <f t="shared" si="163"/>
        <v>0</v>
      </c>
      <c r="FS241" s="195">
        <f t="shared" si="164"/>
        <v>0</v>
      </c>
      <c r="FT241" s="95">
        <f t="shared" si="165"/>
        <v>420</v>
      </c>
      <c r="FU241" s="95">
        <f t="shared" si="166"/>
        <v>0</v>
      </c>
      <c r="FV241" s="95">
        <f t="shared" si="167"/>
        <v>-19</v>
      </c>
      <c r="FW241" s="95">
        <f t="shared" si="168"/>
        <v>0</v>
      </c>
      <c r="FX241" s="95">
        <f t="shared" si="169"/>
        <v>0</v>
      </c>
      <c r="FY241" s="95">
        <f t="shared" si="170"/>
        <v>0</v>
      </c>
      <c r="FZ241" s="95">
        <f t="shared" si="171"/>
        <v>0</v>
      </c>
      <c r="GA241" s="95">
        <f t="shared" si="151"/>
        <v>0</v>
      </c>
      <c r="GB241" s="95">
        <f t="shared" si="152"/>
        <v>225</v>
      </c>
      <c r="GC241" s="95">
        <f t="shared" si="153"/>
        <v>0</v>
      </c>
      <c r="GD241" s="95">
        <f t="shared" si="154"/>
        <v>0</v>
      </c>
      <c r="GE241" s="95">
        <f t="shared" si="155"/>
        <v>0</v>
      </c>
      <c r="GF241" s="95">
        <f t="shared" si="156"/>
        <v>0</v>
      </c>
      <c r="GG241" s="95">
        <f t="shared" si="157"/>
        <v>0</v>
      </c>
      <c r="GH241" s="95">
        <f t="shared" si="172"/>
        <v>0</v>
      </c>
      <c r="GI241" s="95">
        <f>BW241*Tabelle2[[#This Row],[Nov 2023 AF]]</f>
        <v>0</v>
      </c>
      <c r="GJ241" s="95">
        <f>BX241*Tabelle2[[#This Row],[Dec 2023 AF]]</f>
        <v>0</v>
      </c>
      <c r="GK241" s="95">
        <f>BY241*Tabelle2[[#This Row],[Jan 2024 AF]]</f>
        <v>0</v>
      </c>
      <c r="GL241" s="95">
        <f>BZ241*Tabelle2[[#This Row],[Feb 2024 AF]]</f>
        <v>0</v>
      </c>
      <c r="GM241" s="95">
        <f>CA241*Tabelle2[[#This Row],[Mar 2024 AF]]</f>
        <v>0</v>
      </c>
      <c r="GN241" s="95">
        <f>CB241*Tabelle2[[#This Row],[Apr 2024 AF]]</f>
        <v>0</v>
      </c>
      <c r="GO241" s="95">
        <f>CC241*Tabelle2[[#This Row],[May 2024 AF]]</f>
        <v>0</v>
      </c>
      <c r="GP241" s="95">
        <f>CD241*Tabelle2[[#This Row],[Jun 2024 AF]]</f>
        <v>0</v>
      </c>
      <c r="GQ241" s="95">
        <f>CE241*Tabelle2[[#This Row],[Jul 2024 AF]]</f>
        <v>0</v>
      </c>
      <c r="GR241" s="95">
        <f>CF241*Tabelle2[[#This Row],[Aug 2024 AF]]</f>
        <v>0</v>
      </c>
      <c r="GS241" s="95">
        <f>CG241*Tabelle2[[#This Row],[Sep 2024 AF]]</f>
        <v>0</v>
      </c>
      <c r="GT241" s="95">
        <f>CH241*Tabelle2[[#This Row],[Oct 2024 AF]]</f>
        <v>0</v>
      </c>
      <c r="GU241" s="95">
        <f>CI241*Tabelle2[[#This Row],[Nov 2024 AF]]</f>
        <v>0</v>
      </c>
      <c r="GV241" s="95">
        <f>CJ241*Tabelle2[[#This Row],[Dec 2024 AF]]</f>
        <v>0</v>
      </c>
      <c r="GW241" s="95">
        <f>SUM(Tabelle2[[#This Row],[Jan 22 NF]:[Mar 22 NF]])</f>
        <v>0</v>
      </c>
      <c r="GX241" s="95">
        <f>SUM(Tabelle2[[#This Row],[Apr 22 NF]:[Jun 22 NF]])</f>
        <v>0</v>
      </c>
      <c r="GY241" s="95">
        <f>SUM(Tabelle2[[#This Row],[Jul 22 NF]:[Sep 22 NF]])</f>
        <v>420</v>
      </c>
      <c r="GZ241" s="95">
        <f>SUM(Tabelle2[[#This Row],[Oct 22 NF]:[Dec 22 NF]])</f>
        <v>-19</v>
      </c>
      <c r="HA241" s="98">
        <f>SUM(Tabelle2[[#This Row],[Jan 23 NF]:[Mar 23 NF]])</f>
        <v>0</v>
      </c>
      <c r="HB241" s="98">
        <f>SUM(Tabelle2[[#This Row],[Apr 23 NF]:[Jun 23 NF]])</f>
        <v>225</v>
      </c>
      <c r="HC241" s="98">
        <f>SUM(Tabelle2[[#This Row],[Jul 23 NF]:[Sep 23 NF]])</f>
        <v>0</v>
      </c>
      <c r="HD241" s="98">
        <f>SUM(Tabelle2[[#This Row],[Oct 23 NF]:[Dec 23 NF]])</f>
        <v>0</v>
      </c>
      <c r="HE241" s="95">
        <f>SUM(Tabelle2[[#This Row],[Jan 24 NF]:[Mar 24 NF]])</f>
        <v>0</v>
      </c>
      <c r="HF241" s="98">
        <f>SUM(Tabelle2[[#This Row],[Apr 24 NF]:[Jun 24 NF]])</f>
        <v>0</v>
      </c>
      <c r="HG241" s="98">
        <f>SUM(Tabelle2[[#This Row],[Jul 24 NF]:[Sep 24 NF]])</f>
        <v>0</v>
      </c>
      <c r="HH241" s="98">
        <f>SUM(Tabelle2[[#This Row],[Oct 24 NF]:[Dec 24 NF]])</f>
        <v>0</v>
      </c>
      <c r="HI241" s="95">
        <v>0</v>
      </c>
      <c r="HJ241" s="95">
        <v>0</v>
      </c>
      <c r="HK241" s="95">
        <v>0</v>
      </c>
      <c r="HL241" s="95">
        <v>0</v>
      </c>
      <c r="HM241" s="95">
        <v>0</v>
      </c>
      <c r="HN241" s="95">
        <v>0</v>
      </c>
      <c r="HO241" s="95">
        <v>0</v>
      </c>
      <c r="HP241" s="95">
        <v>0</v>
      </c>
      <c r="HQ241" s="95">
        <v>0</v>
      </c>
      <c r="HR241" s="95">
        <v>0</v>
      </c>
      <c r="HS241" s="95">
        <v>0</v>
      </c>
      <c r="HT241" s="95">
        <v>21915</v>
      </c>
      <c r="HU241" s="95">
        <v>323185</v>
      </c>
      <c r="HV241" s="98">
        <v>287467</v>
      </c>
      <c r="HW241" s="98">
        <v>150300</v>
      </c>
      <c r="HX241" s="98">
        <v>29131</v>
      </c>
      <c r="HY241" s="98">
        <v>24835</v>
      </c>
      <c r="HZ241" s="98">
        <f>SUM(Tabelle2[[#This Row],[Jan 22 NF]:[Dec 22 NF]])</f>
        <v>401</v>
      </c>
      <c r="IA241" s="98">
        <f>SUM(Tabelle2[[#This Row],[Jan 23 NF]:[Dec 23 NF]])</f>
        <v>225</v>
      </c>
      <c r="IB241" s="98">
        <f>SUM(Tabelle2[[#This Row],[Jan 24 NF]:[Dec 24 NF]])</f>
        <v>0</v>
      </c>
      <c r="IC241" s="98">
        <f>IFERROR(Tabelle2[[#This Row],[2025 CF]]*Tabelle2[[#This Row],[2025 AF]],0)</f>
        <v>0</v>
      </c>
      <c r="ID241" s="98">
        <f>IFERROR(Tabelle2[[#This Row],[2026 CF]]*Tabelle2[[#This Row],[2026 AF]],0)</f>
        <v>0</v>
      </c>
      <c r="IE241" s="98">
        <f>IFERROR(Tabelle2[[#This Row],[2027 CF]]*Tabelle2[[#This Row],[2027 AF]],0)</f>
        <v>0</v>
      </c>
      <c r="IF241" s="98">
        <f>IFERROR(Tabelle2[[#This Row],[2028 CF]]*Tabelle2[[#This Row],[2028 AF]],0)</f>
        <v>0</v>
      </c>
      <c r="IG241" s="98">
        <f>IFERROR(Tabelle2[[#This Row],[2029 CF]]*Tabelle2[[#This Row],[2029 AF]],0)</f>
        <v>0</v>
      </c>
      <c r="IH241" s="98">
        <f>IFERROR(Tabelle2[[#This Row],[2030 CF]]*Tabelle2[[#This Row],[2030 AF]],0)</f>
        <v>0</v>
      </c>
      <c r="II241" s="98">
        <f>IFERROR(Tabelle2[[#This Row],[2031 CF]]*Tabelle2[[#This Row],[2031 AF]],0)</f>
        <v>0</v>
      </c>
      <c r="IJ241" s="98">
        <f>IFERROR(Tabelle2[[#This Row],[2032 CF]]*Tabelle2[[#This Row],[2032 AF]],0)</f>
        <v>0</v>
      </c>
      <c r="IK241" s="98">
        <f>IFERROR(Tabelle2[[#This Row],[2033 CF]]*Tabelle2[[#This Row],[2033 AF]],0)</f>
        <v>0</v>
      </c>
      <c r="IL241" s="98">
        <f>IFERROR(Tabelle2[[#This Row],[2034 CF]]*Tabelle2[[#This Row],[2034 AF]],0)</f>
        <v>0</v>
      </c>
      <c r="IM241" s="98">
        <f>IFERROR(Tabelle2[[#This Row],[2035 CF]]*Tabelle2[[#This Row],[2035 AF]],0)</f>
        <v>0</v>
      </c>
      <c r="IN241" s="51">
        <v>297.36</v>
      </c>
      <c r="IO241" s="51">
        <v>428.04000000000008</v>
      </c>
      <c r="IP241" s="51">
        <v>540.09</v>
      </c>
      <c r="IQ241" s="51">
        <v>346.07632788974541</v>
      </c>
      <c r="IR241" s="51">
        <v>391.23</v>
      </c>
      <c r="IS241" s="51">
        <v>701.46</v>
      </c>
      <c r="IT241" s="51">
        <v>330.88499999999999</v>
      </c>
      <c r="IU241" s="51">
        <v>181.8</v>
      </c>
      <c r="IV241" s="51">
        <v>159.57000000000002</v>
      </c>
      <c r="IW241" s="51">
        <v>127.17</v>
      </c>
      <c r="IX241" s="51">
        <v>166.86</v>
      </c>
      <c r="IY241" s="51">
        <v>51.300000000000004</v>
      </c>
      <c r="IZ241" s="199">
        <v>1265.4900000000002</v>
      </c>
      <c r="JA241" s="199">
        <v>1438.7663278897455</v>
      </c>
      <c r="JB241" s="199">
        <v>672.255</v>
      </c>
      <c r="JC241" s="199">
        <v>345.33000000000004</v>
      </c>
      <c r="JD241" s="199">
        <v>3721.841327889746</v>
      </c>
      <c r="JE241" s="196">
        <v>0</v>
      </c>
      <c r="JF241" s="196">
        <v>0</v>
      </c>
      <c r="JG241" s="196">
        <v>124.19999999999999</v>
      </c>
      <c r="JH241" s="196">
        <v>0</v>
      </c>
      <c r="JI241" s="196">
        <v>0</v>
      </c>
      <c r="JJ241" s="196">
        <v>124.19999999999999</v>
      </c>
      <c r="JK241" s="196">
        <v>0</v>
      </c>
      <c r="JL241" s="196">
        <v>0</v>
      </c>
      <c r="JM241" s="196">
        <v>0</v>
      </c>
      <c r="JN241" s="196">
        <v>165.6</v>
      </c>
      <c r="JO241" s="196">
        <v>0</v>
      </c>
      <c r="JP241" s="196">
        <v>0</v>
      </c>
      <c r="JQ241" s="196">
        <f>SUM(Tabelle2[[#This Row],[Jan-23B]:[Mar-23B]])</f>
        <v>124.19999999999999</v>
      </c>
      <c r="JR241" s="196">
        <f>SUM(Tabelle2[[#This Row],[Apr-23B]:[Jun-23B]])</f>
        <v>124.19999999999999</v>
      </c>
      <c r="JS241" s="196">
        <f>SUM(Tabelle2[[#This Row],[Jul-23B]:[Sep-23B]])</f>
        <v>0</v>
      </c>
      <c r="JT241" s="196">
        <f>SUM(Tabelle2[[#This Row],[Oct-23B]:[Dec-23B]])</f>
        <v>165.6</v>
      </c>
      <c r="JU241" s="196">
        <f>SUM(Tabelle2[[#This Row],[1Q23 B1]:[4Q23 B]])</f>
        <v>414</v>
      </c>
      <c r="JV241" s="196">
        <v>1720</v>
      </c>
      <c r="JW241" s="196">
        <v>0</v>
      </c>
      <c r="JX241" s="196">
        <v>0</v>
      </c>
      <c r="JY241" s="196">
        <v>0</v>
      </c>
      <c r="JZ241" s="196">
        <v>0</v>
      </c>
      <c r="KA241" s="196">
        <v>1290.401115868</v>
      </c>
      <c r="KB241" s="196">
        <v>0</v>
      </c>
      <c r="KC241" s="196">
        <v>0</v>
      </c>
      <c r="KD241" s="196">
        <v>0</v>
      </c>
      <c r="KE241" s="196">
        <v>0</v>
      </c>
      <c r="KF241" s="196" t="str">
        <f>IF(SUM(Tabelle2[[#This Row],[2018 NF]:[2028 NF]],Tabelle2[[#This Row],[2023 B]])&gt;0,"yes","no")</f>
        <v>yes</v>
      </c>
      <c r="KG241" s="196" t="str">
        <f>IFERROR(INDEX(Tabelle2[[#Headers],[2005 NF]:[2034 NF]],MATCH(TRUE,INDEX(Tabelle2[[#This Row],[2005 NF]:[2034 NF]]&gt;1000,),0)),0)</f>
        <v>2016 NF</v>
      </c>
      <c r="KH241" s="196" t="str">
        <f>IFERROR(LOOKUP(2,1/(Tabelle2[[#This Row],[2005 NF]:[2035 NF]]&gt;1000),Tabelle2[[#Headers],[2005 NF]:[2035 NF]]),0)</f>
        <v>2021 NF</v>
      </c>
      <c r="KI241" s="196">
        <f>SUM(Tabelle2[[#This Row],[Jan 23 NF]:[Mar 23 NF]])</f>
        <v>0</v>
      </c>
      <c r="KJ241" s="196">
        <f>SUM(Tabelle2[[#This Row],[Jan-23B]:[Mar-23B]])</f>
        <v>124.19999999999999</v>
      </c>
      <c r="KK241" s="52">
        <v>0</v>
      </c>
      <c r="KL241" s="52">
        <v>0</v>
      </c>
      <c r="KM241" s="52">
        <v>0</v>
      </c>
      <c r="KN241" s="52">
        <v>0</v>
      </c>
      <c r="KO241" s="52">
        <v>0</v>
      </c>
      <c r="KP241" s="52">
        <v>0</v>
      </c>
      <c r="KQ241" s="52">
        <v>0</v>
      </c>
      <c r="KR241" s="52">
        <v>315.09794689800003</v>
      </c>
      <c r="KS241" s="52">
        <v>0</v>
      </c>
      <c r="KT241" s="52">
        <v>-14.254430931100002</v>
      </c>
      <c r="KU241" s="52">
        <v>0</v>
      </c>
      <c r="KV241" s="52">
        <v>0</v>
      </c>
      <c r="KW241" s="52">
        <v>0</v>
      </c>
      <c r="KX241" s="52">
        <v>0</v>
      </c>
      <c r="KY241" s="52">
        <v>0</v>
      </c>
      <c r="KZ241" s="52">
        <v>168.80247155250001</v>
      </c>
      <c r="LA241" s="52" t="e">
        <f>$AV241*2.204623/#REF!*$AP241*Tabelle2[[#This Row],[May 23 NF]]</f>
        <v>#REF!</v>
      </c>
      <c r="LB241" s="52" t="e">
        <f>$AV241*2.204623/#REF!*$AP241*Tabelle2[[#This Row],[Jun 23 NF]]</f>
        <v>#REF!</v>
      </c>
      <c r="LC241" s="52" t="e">
        <f>$AV241*2.204623/#REF!*$AP241*Tabelle2[[#This Row],[Jul 23 NF]]</f>
        <v>#REF!</v>
      </c>
      <c r="LD241" s="52" t="e">
        <f>$AV241*2.204623/#REF!*$AP241*Tabelle2[[#This Row],[Aug 23 NF]]</f>
        <v>#REF!</v>
      </c>
      <c r="LE241" s="52" t="e">
        <f>$AV241*2.204623/#REF!*$AP241*Tabelle2[[#This Row],[Sep 23 NF]]</f>
        <v>#REF!</v>
      </c>
      <c r="LF241" s="52" t="e">
        <f>$AV241*2.204623/#REF!*$AP241*Tabelle2[[#This Row],[Oct 23 NF]]</f>
        <v>#REF!</v>
      </c>
      <c r="LG241" s="52" t="e">
        <f>$AV241*2.204623/#REF!*$AP241*Tabelle2[[#This Row],[Nov 23 NF]]</f>
        <v>#REF!</v>
      </c>
      <c r="LH241" s="52" t="e">
        <f>$AV241*2.204623/#REF!*$AP241*Tabelle2[[#This Row],[Dec 23 NF]]</f>
        <v>#REF!</v>
      </c>
      <c r="LI241" s="52" t="e">
        <f>$AV241*2.204623/#REF!*$AP241*Tabelle2[[#This Row],[Jan 24 NF]]</f>
        <v>#REF!</v>
      </c>
      <c r="LJ241" s="52" t="e">
        <f>$AV241*2.204623/#REF!*$AP241*Tabelle2[[#This Row],[Feb 24 NF]]</f>
        <v>#REF!</v>
      </c>
      <c r="LK241" s="52" t="e">
        <f>$AV241*2.204623/#REF!*$AP241*Tabelle2[[#This Row],[Mar 24 NF]]</f>
        <v>#REF!</v>
      </c>
      <c r="LL241" s="52" t="e">
        <f>$AV241*2.204623/#REF!*$AP241*Tabelle2[[#This Row],[Apr 24 NF]]</f>
        <v>#REF!</v>
      </c>
      <c r="LM241" s="52" t="e">
        <f>$AV241*2.204623/#REF!*$AP241*Tabelle2[[#This Row],[May 24 NF]]</f>
        <v>#REF!</v>
      </c>
      <c r="LN241" s="52" t="e">
        <f>$AV241*2.204623/#REF!*$AP241*Tabelle2[[#This Row],[Jun 24 NF]]</f>
        <v>#REF!</v>
      </c>
      <c r="LO241" s="52" t="e">
        <f>$AV241*2.204623/#REF!*$AP241*Tabelle2[[#This Row],[Jul 24 NF]]</f>
        <v>#REF!</v>
      </c>
      <c r="LP241" s="52" t="e">
        <f>$AV241*2.204623/#REF!*$AP241*Tabelle2[[#This Row],[Aug 24 NF]]</f>
        <v>#REF!</v>
      </c>
      <c r="LQ241" s="52" t="e">
        <f>$AV241*2.204623/#REF!*$AP241*Tabelle2[[#This Row],[Sep 24 NF]]</f>
        <v>#REF!</v>
      </c>
      <c r="LR241" s="52" t="e">
        <f>$AV241*2.204623/#REF!*$AP241*Tabelle2[[#This Row],[Oct 24 NF]]</f>
        <v>#REF!</v>
      </c>
      <c r="LS241" s="52" t="e">
        <f>$AV241*2.204623/#REF!*$AP241*Tabelle2[[#This Row],[Nov 24 NF]]</f>
        <v>#REF!</v>
      </c>
      <c r="LT241" s="52" t="e">
        <f>$AV241*2.204623/#REF!*$AP241*Tabelle2[[#This Row],[Dec 24 NF]]</f>
        <v>#REF!</v>
      </c>
      <c r="LU241" s="198">
        <f>SUM(Tabelle2[[#This Row],[Jan 22 EV]:[Mar 22 EV]])</f>
        <v>0</v>
      </c>
      <c r="LV241" s="198">
        <f>SUM(Tabelle2[[#This Row],[Apr 22 EV]:[Jun 22 EV]])</f>
        <v>0</v>
      </c>
      <c r="LW241" s="198">
        <f>SUM(Tabelle2[[#This Row],[Jul 22 EV]:[Sep 22 EV]])</f>
        <v>315.09794689800003</v>
      </c>
      <c r="LX241" s="198">
        <f>SUM(Tabelle2[[#This Row],[Oct 22 EV]:[Dec 22 EV]])</f>
        <v>-14.254430931100002</v>
      </c>
      <c r="LY241" s="198">
        <f>SUM(Tabelle2[[#This Row],[Jan 23 EV]:[Mar 23 EV]])</f>
        <v>0</v>
      </c>
      <c r="LZ241" s="198" t="e">
        <f>SUM(Tabelle2[[#This Row],[Apr 23 EV]:[Jun 23 EV]])</f>
        <v>#REF!</v>
      </c>
      <c r="MA241" s="198" t="e">
        <f>SUM(Tabelle2[[#This Row],[Jul 23 EV]:[Sep 23 EV]])</f>
        <v>#REF!</v>
      </c>
      <c r="MB241" s="198" t="e">
        <f>SUM(Tabelle2[[#This Row],[Oct 23 EV]:[Dec 23 EV]])</f>
        <v>#REF!</v>
      </c>
      <c r="MC241" s="198" t="e">
        <f>SUM(Tabelle2[[#This Row],[Jan 24 EV]:[Mar 24 EV]])</f>
        <v>#REF!</v>
      </c>
      <c r="MD241" s="198" t="e">
        <f>SUM(Tabelle2[[#This Row],[Apr 24 EV]:[Jun 24 EV]])</f>
        <v>#REF!</v>
      </c>
      <c r="ME241" s="198" t="e">
        <f>SUM(Tabelle2[[#This Row],[Jul 24 EV]:[Sep 24 EV]])</f>
        <v>#REF!</v>
      </c>
      <c r="MF241" s="198" t="e">
        <f>SUM(Tabelle2[[#This Row],[Oct 24 EV]:[Dec 24 EV]])</f>
        <v>#REF!</v>
      </c>
      <c r="MG241" s="68">
        <v>0</v>
      </c>
      <c r="MH241" s="68">
        <v>0</v>
      </c>
      <c r="MI241" s="68">
        <v>0</v>
      </c>
      <c r="MJ241" s="68">
        <v>0</v>
      </c>
      <c r="MK241" s="68">
        <v>0</v>
      </c>
      <c r="ML241" s="68">
        <v>0</v>
      </c>
      <c r="MM241" s="68">
        <v>0</v>
      </c>
      <c r="MN241" s="68">
        <v>0</v>
      </c>
      <c r="MO241" s="68">
        <v>0</v>
      </c>
      <c r="MP241" s="98">
        <v>16441.360729213502</v>
      </c>
      <c r="MQ241" s="98" t="e">
        <f>$AS241*2.204623/#REF!*$AP241*HU241</f>
        <v>#REF!</v>
      </c>
      <c r="MR241" s="98" t="e">
        <f>$AT241*2.204623/#REF!*$AP241*HV241</f>
        <v>#REF!</v>
      </c>
      <c r="MS241" s="98">
        <v>112760.05099707001</v>
      </c>
      <c r="MT241" s="98">
        <v>21855.0435502039</v>
      </c>
      <c r="MU241" s="98">
        <v>18632.041693361502</v>
      </c>
      <c r="MV241" s="98">
        <f>SUM(Tabelle2[[#This Row],[Jan 22 EV]:[Dec 22 EV]])</f>
        <v>300.84351596690004</v>
      </c>
      <c r="MW241" s="98" t="e">
        <f>SUM(Tabelle2[[#This Row],[Jan 23 EV]:[Dec 23 EV]])</f>
        <v>#REF!</v>
      </c>
      <c r="MX241" s="98" t="e">
        <f>SUM(Tabelle2[[#This Row],[Jan 24 EV]:[Dec 24 EV]])</f>
        <v>#REF!</v>
      </c>
      <c r="MY241" s="98">
        <f t="shared" si="183"/>
        <v>0</v>
      </c>
      <c r="MZ241" s="98">
        <f t="shared" si="184"/>
        <v>0</v>
      </c>
      <c r="NA241" s="98">
        <f t="shared" si="185"/>
        <v>0</v>
      </c>
      <c r="NB241" s="98">
        <f t="shared" si="186"/>
        <v>0</v>
      </c>
      <c r="NC241" s="52">
        <v>223.08934640378402</v>
      </c>
      <c r="ND241" s="52">
        <v>321.12982188147606</v>
      </c>
      <c r="NE241" s="52">
        <v>405.19345271462106</v>
      </c>
      <c r="NF241" s="52">
        <v>259.63795330489961</v>
      </c>
      <c r="NG241" s="52">
        <v>293.51373753548705</v>
      </c>
      <c r="NH241" s="52">
        <v>526.25858531207405</v>
      </c>
      <c r="NI241" s="52">
        <v>248.24091466510652</v>
      </c>
      <c r="NJ241" s="52">
        <v>136.39239701442003</v>
      </c>
      <c r="NK241" s="52">
        <v>119.71471282503303</v>
      </c>
      <c r="NL241" s="52">
        <v>95.407156921473003</v>
      </c>
      <c r="NM241" s="52">
        <v>125.18391290333402</v>
      </c>
      <c r="NN241" s="52">
        <v>38.486963513970004</v>
      </c>
      <c r="NO241" s="198">
        <f t="shared" si="146"/>
        <v>949.41262099988126</v>
      </c>
      <c r="NP241" s="198">
        <f t="shared" si="147"/>
        <v>1079.4102761524607</v>
      </c>
      <c r="NQ241" s="198">
        <f t="shared" si="148"/>
        <v>504.34802450455953</v>
      </c>
      <c r="NR241" s="198">
        <f t="shared" si="149"/>
        <v>259.078033338777</v>
      </c>
      <c r="NS241" s="198">
        <f t="shared" si="150"/>
        <v>2792.2489549956786</v>
      </c>
      <c r="NT241" s="198">
        <v>0</v>
      </c>
      <c r="NU241" s="198">
        <v>0</v>
      </c>
      <c r="NV241" s="198">
        <v>93.178964296979998</v>
      </c>
      <c r="NW241" s="198">
        <v>0</v>
      </c>
      <c r="NX241" s="198">
        <v>0</v>
      </c>
      <c r="NY241" s="198">
        <v>93.178964296979998</v>
      </c>
      <c r="NZ241" s="198">
        <v>0</v>
      </c>
      <c r="OA241" s="198">
        <v>0</v>
      </c>
      <c r="OB241" s="198">
        <v>0</v>
      </c>
      <c r="OC241" s="198">
        <v>124.23861906264</v>
      </c>
      <c r="OD241" s="198">
        <v>0</v>
      </c>
      <c r="OE241" s="198">
        <v>0</v>
      </c>
      <c r="OF241" s="198">
        <f>SUM(Tabelle2[[#This Row],[Jan 23 B EV]:[Mar 23 B EV]])</f>
        <v>93.178964296979998</v>
      </c>
      <c r="OG241" s="198">
        <f>SUM(Tabelle2[[#This Row],[Apr 23 B EV]:[Jun 23 B EV]])</f>
        <v>93.178964296979998</v>
      </c>
      <c r="OH241" s="198">
        <f>SUM(Tabelle2[[#This Row],[Jul 23 B EV]:[Sep 23 B EV]])</f>
        <v>0</v>
      </c>
      <c r="OI241" s="198">
        <f>SUM(Tabelle2[[#This Row],[Oct 23 B EV]:[Dec 23 B EV]])</f>
        <v>124.23861906264</v>
      </c>
      <c r="OJ241" s="198">
        <f>SUM(Tabelle2[[#This Row],[Jan 23 B EV]:[Dec 23 B EV]])</f>
        <v>310.59654765660002</v>
      </c>
      <c r="OK241" s="68"/>
      <c r="OL241" s="68"/>
      <c r="OM241" s="43" t="s">
        <v>974</v>
      </c>
      <c r="ON241" s="43" t="s">
        <v>219</v>
      </c>
      <c r="OO241" s="43">
        <v>0</v>
      </c>
      <c r="OP241" s="43" t="s">
        <v>976</v>
      </c>
      <c r="OQ241" s="68"/>
      <c r="OR241" s="68"/>
      <c r="OS241" s="68"/>
      <c r="OT241" s="68"/>
      <c r="OU241" s="68"/>
      <c r="OV241" s="68"/>
      <c r="OW241" s="68"/>
      <c r="OX241" s="198" t="s">
        <v>1229</v>
      </c>
      <c r="OY241" s="198" t="s">
        <v>1229</v>
      </c>
      <c r="OZ241" s="198" t="s">
        <v>1229</v>
      </c>
      <c r="PA241" s="198" t="s">
        <v>1229</v>
      </c>
      <c r="PB241" s="353" t="s">
        <v>1229</v>
      </c>
      <c r="PC241" s="130" t="s">
        <v>57</v>
      </c>
      <c r="PD241" s="53" t="s">
        <v>15</v>
      </c>
      <c r="PE241" s="53" t="s">
        <v>159</v>
      </c>
      <c r="PF241" s="53" t="s">
        <v>170</v>
      </c>
      <c r="PG241" s="53">
        <v>0</v>
      </c>
      <c r="PH241" s="53">
        <v>150</v>
      </c>
      <c r="PI241" s="53">
        <v>2</v>
      </c>
      <c r="PJ241" s="53" t="s">
        <v>191</v>
      </c>
      <c r="PK241" s="53">
        <v>-68</v>
      </c>
      <c r="PL241" s="53">
        <v>212.29738466059365</v>
      </c>
      <c r="PM241" s="334"/>
      <c r="PN241" s="53" t="s">
        <v>972</v>
      </c>
      <c r="PO241" s="53" t="s">
        <v>17</v>
      </c>
      <c r="PP241" s="200">
        <v>1565.1005573122095</v>
      </c>
      <c r="PQ241" s="56">
        <v>1399.8594792216134</v>
      </c>
      <c r="PR241" s="56">
        <v>1505.8500324776508</v>
      </c>
      <c r="PS241" s="56">
        <v>1413.0627359755019</v>
      </c>
      <c r="PT241" s="200">
        <v>1148.5212668120259</v>
      </c>
      <c r="PU241" s="200">
        <v>1207.4862538513455</v>
      </c>
      <c r="PV241" s="200">
        <v>1959.8980263157889</v>
      </c>
      <c r="PW241" s="200">
        <v>2435.75</v>
      </c>
      <c r="PX241" s="200" t="e">
        <f>IF($PI241=1,SUMIF(#REF!,$PF241,#REF!),SUMIF(#REF!,$PJ241,#REF!))</f>
        <v>#REF!</v>
      </c>
      <c r="PY241" s="200" t="e">
        <f>IF($PI241=1,SUMIF(#REF!,$PF241,#REF!),SUMIF(#REF!,$PJ241,#REF!))</f>
        <v>#REF!</v>
      </c>
      <c r="PZ241" s="200" t="e">
        <f>IF($PI241=1,SUMIF(#REF!,$PF241,#REF!),SUMIF(#REF!,$PJ241,#REF!))</f>
        <v>#REF!</v>
      </c>
      <c r="QA241" s="200" t="e">
        <f>IF($PI241=1,SUMIF(#REF!,$PF241,#REF!),SUMIF(#REF!,$PJ241,#REF!))</f>
        <v>#REF!</v>
      </c>
      <c r="QB241" s="200" t="e">
        <f>IF($PI241=1,SUMIF(#REF!,$PF241,#REF!),SUMIF(#REF!,$PJ241,#REF!))</f>
        <v>#REF!</v>
      </c>
      <c r="QC241" s="200" t="e">
        <f>IF($PI241=1,SUMIF(#REF!,$PF241,#REF!),SUMIF(#REF!,$PJ241,#REF!))</f>
        <v>#REF!</v>
      </c>
      <c r="QD241" s="57">
        <f t="shared" si="187"/>
        <v>16.455416040308389</v>
      </c>
      <c r="QE241" s="57">
        <f t="shared" si="188"/>
        <v>17.580755900826908</v>
      </c>
      <c r="QF241" s="57">
        <f t="shared" si="182"/>
        <v>16.595599770436856</v>
      </c>
      <c r="QG241" s="57">
        <f t="shared" si="189"/>
        <v>13.786867757399332</v>
      </c>
      <c r="QH241" s="57">
        <f t="shared" si="175"/>
        <v>14.412920252191121</v>
      </c>
      <c r="QI241" s="57">
        <f t="shared" si="176"/>
        <v>22.401546908684207</v>
      </c>
      <c r="QJ241" s="57">
        <f>IF(Tabelle2[[#This Row],[Index and Premium Usage]]=1,($AW241*(1+$AZ241))*(PW241*(1+$PG241)+$PH241)/1000,($AW241*(1+$AZ241))*(PW241*(1+$PG241)+$PK241)/1000)</f>
        <v>25.139254140000002</v>
      </c>
      <c r="QK241" s="57" t="e">
        <f>IF($PI241=1,($AW241*(1+$AY241))*(PX241*(1+$PG241)+$PH241)/1000,($AW241*(1+$AZ241))*(PX241*(1+$PG241)+$PK241+Tabelle2[[#This Row],[Premium VW 2023]])/1000)</f>
        <v>#REF!</v>
      </c>
      <c r="QL241" s="57" t="e">
        <f t="shared" si="177"/>
        <v>#REF!</v>
      </c>
      <c r="QM241" s="57" t="e">
        <f t="shared" si="178"/>
        <v>#REF!</v>
      </c>
      <c r="QN241" s="57" t="e">
        <f t="shared" si="179"/>
        <v>#REF!</v>
      </c>
      <c r="QO241" s="57" t="e">
        <f t="shared" si="180"/>
        <v>#REF!</v>
      </c>
      <c r="QP241" s="57" t="e">
        <f t="shared" si="181"/>
        <v>#REF!</v>
      </c>
    </row>
    <row r="242" spans="1:458" ht="15" customHeight="1">
      <c r="A242" s="94" t="s">
        <v>1597</v>
      </c>
      <c r="B242" s="94" t="s">
        <v>87</v>
      </c>
      <c r="C242" s="94" t="s">
        <v>1553</v>
      </c>
      <c r="D242" s="94" t="s">
        <v>108</v>
      </c>
      <c r="E242" s="172" t="s">
        <v>304</v>
      </c>
      <c r="F242" s="94" t="s">
        <v>304</v>
      </c>
      <c r="G242" s="94" t="s">
        <v>304</v>
      </c>
      <c r="H242" s="94" t="s">
        <v>216</v>
      </c>
      <c r="I242" s="188" t="s">
        <v>216</v>
      </c>
      <c r="J242" s="94" t="s">
        <v>18</v>
      </c>
      <c r="K242" s="94" t="s">
        <v>243</v>
      </c>
      <c r="L242" s="94" t="s">
        <v>88</v>
      </c>
      <c r="M242" s="2" t="s">
        <v>987</v>
      </c>
      <c r="N242" s="2" t="s">
        <v>1598</v>
      </c>
      <c r="O242" s="1" t="s">
        <v>1598</v>
      </c>
      <c r="P242" s="17" t="s">
        <v>123</v>
      </c>
      <c r="Q242" s="23" t="s">
        <v>90</v>
      </c>
      <c r="R242" s="94"/>
      <c r="S242" s="94"/>
      <c r="T242" s="94" t="s">
        <v>1599</v>
      </c>
      <c r="U242" s="94" t="s">
        <v>971</v>
      </c>
      <c r="V242" s="94"/>
      <c r="W242" s="94">
        <v>0</v>
      </c>
      <c r="X242" s="94"/>
      <c r="Y242" s="94" t="s">
        <v>21</v>
      </c>
      <c r="Z242" s="94">
        <v>0</v>
      </c>
      <c r="AA242" s="2">
        <v>0</v>
      </c>
      <c r="AB242" s="2">
        <v>0</v>
      </c>
      <c r="AC242" s="2">
        <v>0</v>
      </c>
      <c r="AD242" s="94"/>
      <c r="AE242" s="94"/>
      <c r="AF242" s="94" t="s">
        <v>119</v>
      </c>
      <c r="AG242" s="2" t="s">
        <v>1604</v>
      </c>
      <c r="AH242" s="2" t="s">
        <v>1603</v>
      </c>
      <c r="AI242" s="2" t="s">
        <v>1602</v>
      </c>
      <c r="AJ242" s="94" t="s">
        <v>120</v>
      </c>
      <c r="AK242" s="20"/>
      <c r="AL242" s="75"/>
      <c r="AM242" s="75"/>
      <c r="AN242" s="75"/>
      <c r="AO242" s="318"/>
      <c r="AP242" s="24">
        <v>1</v>
      </c>
      <c r="AQ242" s="75"/>
      <c r="AR242" s="75"/>
      <c r="AS242" s="75"/>
      <c r="AT242" s="75"/>
      <c r="AU242" s="75"/>
      <c r="AV242" s="33">
        <v>10.39</v>
      </c>
      <c r="AW242" s="33">
        <v>10.39</v>
      </c>
      <c r="AX242" s="319"/>
      <c r="AY242" s="120">
        <v>0.04</v>
      </c>
      <c r="AZ242" s="61">
        <v>0.04</v>
      </c>
      <c r="BA242" s="43"/>
      <c r="BB242" s="43"/>
      <c r="BC242" s="43"/>
      <c r="BD242" s="43"/>
      <c r="BE242" s="75"/>
      <c r="BF242" s="75"/>
      <c r="BG242" s="75"/>
      <c r="BH242" s="75"/>
      <c r="BI242" s="75"/>
      <c r="BJ242" s="22"/>
      <c r="BK242" s="22"/>
      <c r="BL242" s="22"/>
      <c r="BM242" s="96"/>
      <c r="BN242" s="96"/>
      <c r="BO242" s="96"/>
      <c r="BP242" s="96"/>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0</v>
      </c>
      <c r="CK242" s="95">
        <f>SUM(Tabelle2[[#This Row],[Jan 22 CF]:[Mar 22 CF]])</f>
        <v>0</v>
      </c>
      <c r="CL242" s="95">
        <f>SUM(Tabelle2[[#This Row],[Apr 22 CF]:[Jun 22 CF]])</f>
        <v>0</v>
      </c>
      <c r="CM242" s="95">
        <f>SUM(Tabelle2[[#This Row],[Jul 22 CF]:[Sep 22 CF]])</f>
        <v>0</v>
      </c>
      <c r="CN242" s="95">
        <f>SUM(Tabelle2[[#This Row],[Oct 22 CF]:[Dec 22 CF]])</f>
        <v>0</v>
      </c>
      <c r="CO242" s="95">
        <f>SUM(Tabelle2[[#This Row],[Jan 23 CF]:[Mar 23 CF]])</f>
        <v>0</v>
      </c>
      <c r="CP242" s="95">
        <f>SUM(Tabelle2[[#This Row],[Apr 23 CF]:[Jun 23 CF]])</f>
        <v>0</v>
      </c>
      <c r="CQ242" s="95">
        <f>SUM(Tabelle2[[#This Row],[Jul 23 CF]:[Sep 23 CF]])</f>
        <v>0</v>
      </c>
      <c r="CR242" s="95">
        <f>SUM(Tabelle2[[#This Row],[Oct 23 CF]:[Dec 23 CF]])</f>
        <v>0</v>
      </c>
      <c r="CS242" s="95">
        <f>SUM(Tabelle2[[#This Row],[Jan 24 CF]:[Mar 24 CF]])</f>
        <v>0</v>
      </c>
      <c r="CT242" s="95">
        <f>SUM(Tabelle2[[#This Row],[Apr 24 CF]:[Jun 24 CF]])</f>
        <v>0</v>
      </c>
      <c r="CU242" s="95">
        <f>SUM(Tabelle2[[#This Row],[Jul 24 CF]:[Sep 24 CF]])</f>
        <v>0</v>
      </c>
      <c r="CV242" s="95">
        <f>SUM(Tabelle2[[#This Row],[Oct 24 CF]:[Dec 24 CF]])</f>
        <v>0</v>
      </c>
      <c r="CW242" s="206"/>
      <c r="CX242" s="273"/>
      <c r="CY242" s="206"/>
      <c r="CZ242" s="52">
        <v>0</v>
      </c>
      <c r="DA242" s="52">
        <f>SUM(Tabelle2[[#This Row],[Jan 22 CF]:[Dec 22 CF]])</f>
        <v>0</v>
      </c>
      <c r="DB242" s="98">
        <f>SUM(Tabelle2[[#This Row],[Jan 23 CF]:[Dec 23 CF]])</f>
        <v>0</v>
      </c>
      <c r="DC242" s="98">
        <f>SUM(Tabelle2[[#This Row],[Jan 24 CF]:[Dec 24 CF]])</f>
        <v>0</v>
      </c>
      <c r="DD242" s="98">
        <v>32800</v>
      </c>
      <c r="DE242" s="98">
        <v>45500</v>
      </c>
      <c r="DF242" s="98">
        <v>0</v>
      </c>
      <c r="DG242" s="98">
        <v>0</v>
      </c>
      <c r="DH242" s="98">
        <v>0</v>
      </c>
      <c r="DI242" s="98">
        <v>0</v>
      </c>
      <c r="DJ242" s="98">
        <v>0</v>
      </c>
      <c r="DK242" s="98">
        <v>0</v>
      </c>
      <c r="DL242" s="98">
        <v>0</v>
      </c>
      <c r="DM242" s="98">
        <v>0</v>
      </c>
      <c r="DN242" s="98"/>
      <c r="DO242" s="98"/>
      <c r="DP242" s="201"/>
      <c r="DQ242" s="201"/>
      <c r="DR242" s="201"/>
      <c r="DS242" s="201"/>
      <c r="DT242" s="201"/>
      <c r="DU242" s="201"/>
      <c r="DV242" s="201"/>
      <c r="DW242" s="201"/>
      <c r="DX242" s="201"/>
      <c r="DY242" s="201"/>
      <c r="DZ242" s="313"/>
      <c r="EA242" s="201"/>
      <c r="EB242" s="201">
        <v>0.85</v>
      </c>
      <c r="EC242" s="201">
        <v>0.85</v>
      </c>
      <c r="ED242" s="201">
        <v>0.85</v>
      </c>
      <c r="EE242" s="201">
        <v>0.85</v>
      </c>
      <c r="EF242" s="201">
        <v>0.85</v>
      </c>
      <c r="EG242" s="201">
        <v>0.85</v>
      </c>
      <c r="EH242" s="201">
        <v>0.85</v>
      </c>
      <c r="EI242" s="226">
        <v>0.95</v>
      </c>
      <c r="EJ242" s="226">
        <v>0.95</v>
      </c>
      <c r="EK242" s="226">
        <v>0.95</v>
      </c>
      <c r="EL242" s="226">
        <v>0.97499999999999998</v>
      </c>
      <c r="EM242" s="226">
        <v>0.95</v>
      </c>
      <c r="EN242" s="226">
        <v>0.9</v>
      </c>
      <c r="EO242" s="226">
        <v>0.5</v>
      </c>
      <c r="EP242" s="226">
        <v>0.5</v>
      </c>
      <c r="EQ242" s="226">
        <v>0.5</v>
      </c>
      <c r="ER242" s="226">
        <v>0.5</v>
      </c>
      <c r="ES242" s="226">
        <v>0.5</v>
      </c>
      <c r="ET242" s="226">
        <v>0.5</v>
      </c>
      <c r="EU242" s="226">
        <v>0.5</v>
      </c>
      <c r="EV242" s="226">
        <v>0.5</v>
      </c>
      <c r="EW242" s="226">
        <v>0.5</v>
      </c>
      <c r="EX242" s="226">
        <v>0.5</v>
      </c>
      <c r="EY242" s="226">
        <v>0.5</v>
      </c>
      <c r="EZ242" s="201">
        <v>0.85</v>
      </c>
      <c r="FA242" s="226">
        <v>0.5</v>
      </c>
      <c r="FB242" s="226">
        <v>0</v>
      </c>
      <c r="FC242" s="226">
        <v>0</v>
      </c>
      <c r="FD242" s="226">
        <v>0</v>
      </c>
      <c r="FE242" s="226">
        <v>0</v>
      </c>
      <c r="FF242" s="226">
        <v>0</v>
      </c>
      <c r="FG242" s="226">
        <v>0</v>
      </c>
      <c r="FH242" s="226">
        <v>0</v>
      </c>
      <c r="FI242" s="226">
        <v>0</v>
      </c>
      <c r="FJ242" s="226">
        <v>0</v>
      </c>
      <c r="FK242" s="226">
        <v>0</v>
      </c>
      <c r="FL242" s="226">
        <v>0</v>
      </c>
      <c r="FM242" s="39">
        <f t="shared" si="158"/>
        <v>0</v>
      </c>
      <c r="FN242" s="39">
        <f t="shared" si="159"/>
        <v>0</v>
      </c>
      <c r="FO242" s="39">
        <f t="shared" si="160"/>
        <v>0</v>
      </c>
      <c r="FP242" s="39">
        <f t="shared" si="161"/>
        <v>0</v>
      </c>
      <c r="FQ242" s="39">
        <f t="shared" si="162"/>
        <v>0</v>
      </c>
      <c r="FR242" s="39">
        <f t="shared" si="163"/>
        <v>0</v>
      </c>
      <c r="FS242" s="39">
        <f t="shared" si="164"/>
        <v>0</v>
      </c>
      <c r="FT242" s="39">
        <f t="shared" si="165"/>
        <v>0</v>
      </c>
      <c r="FU242" s="39">
        <f t="shared" si="166"/>
        <v>0</v>
      </c>
      <c r="FV242" s="39">
        <f t="shared" si="167"/>
        <v>0</v>
      </c>
      <c r="FW242" s="39">
        <f t="shared" si="168"/>
        <v>0</v>
      </c>
      <c r="FX242" s="39">
        <f t="shared" si="169"/>
        <v>0</v>
      </c>
      <c r="FY242" s="75">
        <f t="shared" si="170"/>
        <v>0</v>
      </c>
      <c r="FZ242" s="75">
        <f t="shared" si="171"/>
        <v>0</v>
      </c>
      <c r="GA242" s="75">
        <f t="shared" si="151"/>
        <v>0</v>
      </c>
      <c r="GB242" s="75">
        <f t="shared" si="152"/>
        <v>0</v>
      </c>
      <c r="GC242" s="75">
        <f t="shared" si="153"/>
        <v>0</v>
      </c>
      <c r="GD242" s="95">
        <f t="shared" si="154"/>
        <v>0</v>
      </c>
      <c r="GE242" s="95">
        <f t="shared" si="155"/>
        <v>0</v>
      </c>
      <c r="GF242" s="95">
        <f t="shared" si="156"/>
        <v>0</v>
      </c>
      <c r="GG242" s="95">
        <f t="shared" si="157"/>
        <v>0</v>
      </c>
      <c r="GH242" s="95">
        <f t="shared" si="172"/>
        <v>0</v>
      </c>
      <c r="GI242" s="75">
        <f>BW242*Tabelle2[[#This Row],[Nov 2023 AF]]</f>
        <v>0</v>
      </c>
      <c r="GJ242" s="75">
        <f>BX242*Tabelle2[[#This Row],[Dec 2023 AF]]</f>
        <v>0</v>
      </c>
      <c r="GK242" s="75">
        <f>BY242*Tabelle2[[#This Row],[Jan 2024 AF]]</f>
        <v>0</v>
      </c>
      <c r="GL242" s="75">
        <f>BZ242*Tabelle2[[#This Row],[Feb 2024 AF]]</f>
        <v>0</v>
      </c>
      <c r="GM242" s="75">
        <f>CA242*Tabelle2[[#This Row],[Mar 2024 AF]]</f>
        <v>0</v>
      </c>
      <c r="GN242" s="75">
        <f>CB242*Tabelle2[[#This Row],[Apr 2024 AF]]</f>
        <v>0</v>
      </c>
      <c r="GO242" s="75">
        <f>CC242*Tabelle2[[#This Row],[May 2024 AF]]</f>
        <v>0</v>
      </c>
      <c r="GP242" s="75">
        <f>CD242*Tabelle2[[#This Row],[Jun 2024 AF]]</f>
        <v>0</v>
      </c>
      <c r="GQ242" s="75">
        <f>CE242*Tabelle2[[#This Row],[Jul 2024 AF]]</f>
        <v>0</v>
      </c>
      <c r="GR242" s="75">
        <f>CF242*Tabelle2[[#This Row],[Aug 2024 AF]]</f>
        <v>0</v>
      </c>
      <c r="GS242" s="75">
        <f>CG242*Tabelle2[[#This Row],[Sep 2024 AF]]</f>
        <v>0</v>
      </c>
      <c r="GT242" s="75">
        <f>CH242*Tabelle2[[#This Row],[Oct 2024 AF]]</f>
        <v>0</v>
      </c>
      <c r="GU242" s="75">
        <f>CI242*Tabelle2[[#This Row],[Nov 2024 AF]]</f>
        <v>0</v>
      </c>
      <c r="GV242" s="75">
        <f>CJ242*Tabelle2[[#This Row],[Dec 2024 AF]]</f>
        <v>0</v>
      </c>
      <c r="GW242" s="95">
        <f>SUM(Tabelle2[[#This Row],[Jan 22 NF]:[Mar 22 NF]])</f>
        <v>0</v>
      </c>
      <c r="GX242" s="95">
        <f>SUM(Tabelle2[[#This Row],[Apr 22 NF]:[Jun 22 NF]])</f>
        <v>0</v>
      </c>
      <c r="GY242" s="95">
        <f>SUM(Tabelle2[[#This Row],[Jul 22 NF]:[Sep 22 NF]])</f>
        <v>0</v>
      </c>
      <c r="GZ242" s="95">
        <f>SUM(Tabelle2[[#This Row],[Oct 22 NF]:[Dec 22 NF]])</f>
        <v>0</v>
      </c>
      <c r="HA242" s="98">
        <f>SUM(Tabelle2[[#This Row],[Jan 23 NF]:[Mar 23 NF]])</f>
        <v>0</v>
      </c>
      <c r="HB242" s="98">
        <f>SUM(Tabelle2[[#This Row],[Apr 23 NF]:[Jun 23 NF]])</f>
        <v>0</v>
      </c>
      <c r="HC242" s="98">
        <f>SUM(Tabelle2[[#This Row],[Jul 23 NF]:[Sep 23 NF]])</f>
        <v>0</v>
      </c>
      <c r="HD242" s="98">
        <f>SUM(Tabelle2[[#This Row],[Oct 23 NF]:[Dec 23 NF]])</f>
        <v>0</v>
      </c>
      <c r="HE242" s="75">
        <f>SUM(Tabelle2[[#This Row],[Jan 24 NF]:[Mar 24 NF]])</f>
        <v>0</v>
      </c>
      <c r="HF242" s="98">
        <f>SUM(Tabelle2[[#This Row],[Apr 24 NF]:[Jun 24 NF]])</f>
        <v>0</v>
      </c>
      <c r="HG242" s="98">
        <f>SUM(Tabelle2[[#This Row],[Jul 24 NF]:[Sep 24 NF]])</f>
        <v>0</v>
      </c>
      <c r="HH242" s="98">
        <f>SUM(Tabelle2[[#This Row],[Oct 24 NF]:[Dec 24 NF]])</f>
        <v>0</v>
      </c>
      <c r="HI242" s="75"/>
      <c r="HJ242" s="75"/>
      <c r="HK242" s="75"/>
      <c r="HL242" s="75"/>
      <c r="HM242" s="95"/>
      <c r="HN242" s="95"/>
      <c r="HO242" s="95"/>
      <c r="HP242" s="95"/>
      <c r="HQ242" s="75"/>
      <c r="HR242" s="75"/>
      <c r="HS242" s="75"/>
      <c r="HT242" s="75"/>
      <c r="HU242" s="75"/>
      <c r="HV242" s="98"/>
      <c r="HW242" s="98"/>
      <c r="HX242" s="98"/>
      <c r="HY242" s="98">
        <v>0</v>
      </c>
      <c r="HZ242" s="98">
        <f>SUM(Tabelle2[[#This Row],[Jan 22 NF]:[Dec 22 NF]])</f>
        <v>0</v>
      </c>
      <c r="IA242" s="98">
        <f>SUM(Tabelle2[[#This Row],[Jan 23 NF]:[Dec 23 NF]])</f>
        <v>0</v>
      </c>
      <c r="IB242" s="98">
        <f>SUM(Tabelle2[[#This Row],[Jan 24 NF]:[Dec 24 NF]])</f>
        <v>0</v>
      </c>
      <c r="IC242" s="98">
        <f>IFERROR(Tabelle2[[#This Row],[2025 CF]]*Tabelle2[[#This Row],[2025 AF]],0)</f>
        <v>0</v>
      </c>
      <c r="ID242" s="98">
        <f>IFERROR(Tabelle2[[#This Row],[2026 CF]]*Tabelle2[[#This Row],[2026 AF]],0)</f>
        <v>0</v>
      </c>
      <c r="IE242" s="98">
        <f>IFERROR(Tabelle2[[#This Row],[2027 CF]]*Tabelle2[[#This Row],[2027 AF]],0)</f>
        <v>0</v>
      </c>
      <c r="IF242" s="98">
        <f>IFERROR(Tabelle2[[#This Row],[2028 CF]]*Tabelle2[[#This Row],[2028 AF]],0)</f>
        <v>0</v>
      </c>
      <c r="IG242" s="98">
        <f>IFERROR(Tabelle2[[#This Row],[2029 CF]]*Tabelle2[[#This Row],[2029 AF]],0)</f>
        <v>0</v>
      </c>
      <c r="IH242" s="98">
        <f>IFERROR(Tabelle2[[#This Row],[2030 CF]]*Tabelle2[[#This Row],[2030 AF]],0)</f>
        <v>0</v>
      </c>
      <c r="II242" s="98">
        <f>IFERROR(Tabelle2[[#This Row],[2031 CF]]*Tabelle2[[#This Row],[2031 AF]],0)</f>
        <v>0</v>
      </c>
      <c r="IJ242" s="98">
        <f>IFERROR(Tabelle2[[#This Row],[2032 CF]]*Tabelle2[[#This Row],[2032 AF]],0)</f>
        <v>0</v>
      </c>
      <c r="IK242" s="98">
        <f>IFERROR(Tabelle2[[#This Row],[2033 CF]]*Tabelle2[[#This Row],[2033 AF]],0)</f>
        <v>0</v>
      </c>
      <c r="IL242" s="98">
        <f>IFERROR(Tabelle2[[#This Row],[2034 CF]]*Tabelle2[[#This Row],[2034 AF]],0)</f>
        <v>0</v>
      </c>
      <c r="IM242" s="98">
        <f>IFERROR(Tabelle2[[#This Row],[2035 CF]]*Tabelle2[[#This Row],[2035 AF]],0)</f>
        <v>0</v>
      </c>
      <c r="IN242" s="98"/>
      <c r="IO242" s="98"/>
      <c r="IP242" s="98"/>
      <c r="IQ242" s="98"/>
      <c r="IR242" s="98"/>
      <c r="IS242" s="98"/>
      <c r="IT242" s="98"/>
      <c r="IU242" s="98"/>
      <c r="IV242" s="98"/>
      <c r="IW242" s="98"/>
      <c r="IX242" s="98"/>
      <c r="IY242" s="98"/>
      <c r="IZ242" s="98"/>
      <c r="JA242" s="98"/>
      <c r="JB242" s="98"/>
      <c r="JC242" s="98"/>
      <c r="JD242" s="98"/>
      <c r="JE242" s="317"/>
      <c r="JF242" s="317"/>
      <c r="JG242" s="320"/>
      <c r="JH242" s="75"/>
      <c r="JI242" s="75"/>
      <c r="JJ242" s="75"/>
      <c r="JK242" s="75"/>
      <c r="JL242" s="317"/>
      <c r="JM242" s="317"/>
      <c r="JN242" s="317"/>
      <c r="JO242" s="317"/>
      <c r="JP242" s="317"/>
      <c r="JQ242" s="317">
        <f>SUM(Tabelle2[[#This Row],[Jan-23B]:[Mar-23B]])</f>
        <v>0</v>
      </c>
      <c r="JR242" s="317">
        <f>SUM(Tabelle2[[#This Row],[Apr-23B]:[Jun-23B]])</f>
        <v>0</v>
      </c>
      <c r="JS242" s="317">
        <f>SUM(Tabelle2[[#This Row],[Jul-23B]:[Sep-23B]])</f>
        <v>0</v>
      </c>
      <c r="JT242" s="317">
        <f>SUM(Tabelle2[[#This Row],[Oct-23B]:[Dec-23B]])</f>
        <v>0</v>
      </c>
      <c r="JU242" s="317">
        <f>SUM(Tabelle2[[#This Row],[1Q23 B1]:[4Q23 B]])</f>
        <v>0</v>
      </c>
      <c r="JV242" s="317"/>
      <c r="JW242" s="317"/>
      <c r="JX242" s="317"/>
      <c r="JY242" s="317"/>
      <c r="JZ242" s="317"/>
      <c r="KA242" s="317"/>
      <c r="KB242" s="317"/>
      <c r="KC242" s="317"/>
      <c r="KD242" s="317"/>
      <c r="KE242" s="317"/>
      <c r="KF242" s="196" t="str">
        <f>IF(SUM(Tabelle2[[#This Row],[2018 NF]:[2028 NF]],Tabelle2[[#This Row],[2023 B]])&gt;0,"yes","no")</f>
        <v>no</v>
      </c>
      <c r="KG242" s="317"/>
      <c r="KH242" s="317">
        <f>IFERROR(LOOKUP(2,1/(Tabelle2[[#This Row],[2005 NF]:[2035 NF]]&gt;1000),Tabelle2[[#Headers],[2005 NF]:[2035 NF]]),0)</f>
        <v>0</v>
      </c>
      <c r="KI242" s="317">
        <f>SUM(Tabelle2[[#This Row],[Jan 23 NF]:[Mar 23 NF]])</f>
        <v>0</v>
      </c>
      <c r="KJ242" s="317">
        <f>SUM(Tabelle2[[#This Row],[Jan-23B]:[Mar-23B]])</f>
        <v>0</v>
      </c>
      <c r="KK242" s="98"/>
      <c r="KL242" s="98"/>
      <c r="KM242" s="98"/>
      <c r="KN242" s="98"/>
      <c r="KO242" s="98"/>
      <c r="KP242" s="98"/>
      <c r="KQ242" s="98"/>
      <c r="KR242" s="98"/>
      <c r="KS242" s="98"/>
      <c r="KT242" s="98"/>
      <c r="KU242" s="98"/>
      <c r="KV242" s="98"/>
      <c r="KW242" s="52"/>
      <c r="KX242" s="52"/>
      <c r="KY242" s="52"/>
      <c r="KZ242" s="52"/>
      <c r="LA242" s="52" t="e">
        <f>$AV242*2.204623/#REF!*$AP242*Tabelle2[[#This Row],[May 23 NF]]</f>
        <v>#REF!</v>
      </c>
      <c r="LB242" s="52" t="e">
        <f>$AV242*2.204623/#REF!*$AP242*Tabelle2[[#This Row],[Jun 23 NF]]</f>
        <v>#REF!</v>
      </c>
      <c r="LC242" s="52" t="e">
        <f>$AV242*2.204623/#REF!*$AP242*Tabelle2[[#This Row],[Jul 23 NF]]</f>
        <v>#REF!</v>
      </c>
      <c r="LD242" s="52" t="e">
        <f>$AV242*2.204623/#REF!*$AP242*Tabelle2[[#This Row],[Aug 23 NF]]</f>
        <v>#REF!</v>
      </c>
      <c r="LE242" s="52" t="e">
        <f>$AV242*2.204623/#REF!*$AP242*Tabelle2[[#This Row],[Sep 23 NF]]</f>
        <v>#REF!</v>
      </c>
      <c r="LF242" s="52" t="e">
        <f>$AV242*2.204623/#REF!*$AP242*Tabelle2[[#This Row],[Oct 23 NF]]</f>
        <v>#REF!</v>
      </c>
      <c r="LG242" s="52" t="e">
        <f>$AV242*2.204623/#REF!*$AP242*Tabelle2[[#This Row],[Nov 23 NF]]</f>
        <v>#REF!</v>
      </c>
      <c r="LH242" s="52" t="e">
        <f>$AV242*2.204623/#REF!*$AP242*Tabelle2[[#This Row],[Dec 23 NF]]</f>
        <v>#REF!</v>
      </c>
      <c r="LI242" s="52" t="e">
        <f>$AV242*2.204623/#REF!*$AP242*Tabelle2[[#This Row],[Jan 24 NF]]</f>
        <v>#REF!</v>
      </c>
      <c r="LJ242" s="52" t="e">
        <f>$AV242*2.204623/#REF!*$AP242*Tabelle2[[#This Row],[Feb 24 NF]]</f>
        <v>#REF!</v>
      </c>
      <c r="LK242" s="52" t="e">
        <f>$AV242*2.204623/#REF!*$AP242*Tabelle2[[#This Row],[Mar 24 NF]]</f>
        <v>#REF!</v>
      </c>
      <c r="LL242" s="52" t="e">
        <f>$AV242*2.204623/#REF!*$AP242*Tabelle2[[#This Row],[Apr 24 NF]]</f>
        <v>#REF!</v>
      </c>
      <c r="LM242" s="52" t="e">
        <f>$AV242*2.204623/#REF!*$AP242*Tabelle2[[#This Row],[May 24 NF]]</f>
        <v>#REF!</v>
      </c>
      <c r="LN242" s="52" t="e">
        <f>$AV242*2.204623/#REF!*$AP242*Tabelle2[[#This Row],[Jun 24 NF]]</f>
        <v>#REF!</v>
      </c>
      <c r="LO242" s="52" t="e">
        <f>$AV242*2.204623/#REF!*$AP242*Tabelle2[[#This Row],[Jul 24 NF]]</f>
        <v>#REF!</v>
      </c>
      <c r="LP242" s="52" t="e">
        <f>$AV242*2.204623/#REF!*$AP242*Tabelle2[[#This Row],[Aug 24 NF]]</f>
        <v>#REF!</v>
      </c>
      <c r="LQ242" s="52" t="e">
        <f>$AV242*2.204623/#REF!*$AP242*Tabelle2[[#This Row],[Sep 24 NF]]</f>
        <v>#REF!</v>
      </c>
      <c r="LR242" s="52" t="e">
        <f>$AV242*2.204623/#REF!*$AP242*Tabelle2[[#This Row],[Oct 24 NF]]</f>
        <v>#REF!</v>
      </c>
      <c r="LS242" s="52" t="e">
        <f>$AV242*2.204623/#REF!*$AP242*Tabelle2[[#This Row],[Nov 24 NF]]</f>
        <v>#REF!</v>
      </c>
      <c r="LT242" s="52" t="e">
        <f>$AV242*2.204623/#REF!*$AP242*Tabelle2[[#This Row],[Dec 24 NF]]</f>
        <v>#REF!</v>
      </c>
      <c r="LU242" s="98">
        <f>SUM(Tabelle2[[#This Row],[Jan 22 EV]:[Mar 22 EV]])</f>
        <v>0</v>
      </c>
      <c r="LV242" s="98">
        <f>SUM(Tabelle2[[#This Row],[Apr 22 EV]:[Jun 22 EV]])</f>
        <v>0</v>
      </c>
      <c r="LW242" s="98">
        <f>SUM(Tabelle2[[#This Row],[Jul 22 EV]:[Sep 22 EV]])</f>
        <v>0</v>
      </c>
      <c r="LX242" s="98">
        <f>SUM(Tabelle2[[#This Row],[Oct 22 EV]:[Dec 22 EV]])</f>
        <v>0</v>
      </c>
      <c r="LY242" s="98">
        <f>SUM(Tabelle2[[#This Row],[Jan 23 EV]:[Mar 23 EV]])</f>
        <v>0</v>
      </c>
      <c r="LZ242" s="98" t="e">
        <f>SUM(Tabelle2[[#This Row],[Apr 23 EV]:[Jun 23 EV]])</f>
        <v>#REF!</v>
      </c>
      <c r="MA242" s="98" t="e">
        <f>SUM(Tabelle2[[#This Row],[Jul 23 EV]:[Sep 23 EV]])</f>
        <v>#REF!</v>
      </c>
      <c r="MB242" s="98" t="e">
        <f>SUM(Tabelle2[[#This Row],[Oct 23 EV]:[Dec 23 EV]])</f>
        <v>#REF!</v>
      </c>
      <c r="MC242" s="98" t="e">
        <f>SUM(Tabelle2[[#This Row],[Jan 24 EV]:[Mar 24 EV]])</f>
        <v>#REF!</v>
      </c>
      <c r="MD242" s="98" t="e">
        <f>SUM(Tabelle2[[#This Row],[Apr 24 EV]:[Jun 24 EV]])</f>
        <v>#REF!</v>
      </c>
      <c r="ME242" s="98" t="e">
        <f>SUM(Tabelle2[[#This Row],[Jul 24 EV]:[Sep 24 EV]])</f>
        <v>#REF!</v>
      </c>
      <c r="MF242" s="98" t="e">
        <f>SUM(Tabelle2[[#This Row],[Oct 24 EV]:[Dec 24 EV]])</f>
        <v>#REF!</v>
      </c>
      <c r="MG242" s="75"/>
      <c r="MH242" s="75"/>
      <c r="MI242" s="75"/>
      <c r="MJ242" s="75"/>
      <c r="MK242" s="75"/>
      <c r="ML242" s="75"/>
      <c r="MM242" s="75"/>
      <c r="MN242" s="75"/>
      <c r="MO242" s="75"/>
      <c r="MP242" s="98"/>
      <c r="MQ242" s="98"/>
      <c r="MR242" s="98"/>
      <c r="MS242" s="98"/>
      <c r="MT242" s="98"/>
      <c r="MU242" s="98">
        <v>0</v>
      </c>
      <c r="MV242" s="98">
        <f>SUM(Tabelle2[[#This Row],[Jan 22 EV]:[Dec 22 EV]])</f>
        <v>0</v>
      </c>
      <c r="MW242" s="98" t="e">
        <f>SUM(Tabelle2[[#This Row],[Jan 23 EV]:[Dec 23 EV]])</f>
        <v>#REF!</v>
      </c>
      <c r="MX242" s="98" t="e">
        <f>SUM(Tabelle2[[#This Row],[Jan 24 EV]:[Dec 24 EV]])</f>
        <v>#REF!</v>
      </c>
      <c r="MY242" s="98">
        <f t="shared" si="183"/>
        <v>0</v>
      </c>
      <c r="MZ242" s="98">
        <f t="shared" si="184"/>
        <v>0</v>
      </c>
      <c r="NA242" s="98">
        <f t="shared" si="185"/>
        <v>0</v>
      </c>
      <c r="NB242" s="98">
        <f t="shared" si="186"/>
        <v>0</v>
      </c>
      <c r="NC242" s="98"/>
      <c r="ND242" s="98"/>
      <c r="NE242" s="98"/>
      <c r="NF242" s="98"/>
      <c r="NG242" s="98"/>
      <c r="NH242" s="98"/>
      <c r="NI242" s="98"/>
      <c r="NJ242" s="98"/>
      <c r="NK242" s="98"/>
      <c r="NL242" s="98"/>
      <c r="NM242" s="98"/>
      <c r="NN242" s="98"/>
      <c r="NO242" s="98">
        <f t="shared" si="146"/>
        <v>0</v>
      </c>
      <c r="NP242" s="98">
        <f t="shared" si="147"/>
        <v>0</v>
      </c>
      <c r="NQ242" s="98">
        <f t="shared" si="148"/>
        <v>0</v>
      </c>
      <c r="NR242" s="98">
        <f t="shared" si="149"/>
        <v>0</v>
      </c>
      <c r="NS242" s="98">
        <f t="shared" si="150"/>
        <v>0</v>
      </c>
      <c r="NT242" s="98"/>
      <c r="NU242" s="98"/>
      <c r="NV242" s="98"/>
      <c r="NW242" s="98"/>
      <c r="NX242" s="98"/>
      <c r="NY242" s="98"/>
      <c r="NZ242" s="98"/>
      <c r="OA242" s="98"/>
      <c r="OB242" s="98"/>
      <c r="OC242" s="98"/>
      <c r="OD242" s="98"/>
      <c r="OE242" s="98"/>
      <c r="OF242" s="98">
        <f>SUM(Tabelle2[[#This Row],[Jan 23 B EV]:[Mar 23 B EV]])</f>
        <v>0</v>
      </c>
      <c r="OG242" s="98">
        <f>SUM(Tabelle2[[#This Row],[Apr 23 B EV]:[Jun 23 B EV]])</f>
        <v>0</v>
      </c>
      <c r="OH242" s="98">
        <f>SUM(Tabelle2[[#This Row],[Jul 23 B EV]:[Sep 23 B EV]])</f>
        <v>0</v>
      </c>
      <c r="OI242" s="98">
        <f>SUM(Tabelle2[[#This Row],[Oct 23 B EV]:[Dec 23 B EV]])</f>
        <v>0</v>
      </c>
      <c r="OJ242" s="98">
        <f>SUM(Tabelle2[[#This Row],[Jan 23 B EV]:[Dec 23 B EV]])</f>
        <v>0</v>
      </c>
      <c r="OK242" s="75"/>
      <c r="OL242" s="75"/>
      <c r="OM242" s="43"/>
      <c r="ON242" s="43"/>
      <c r="OO242" s="43"/>
      <c r="OP242" s="43"/>
      <c r="OQ242" s="75"/>
      <c r="OR242" s="75"/>
      <c r="OS242" s="75"/>
      <c r="OT242" s="75"/>
      <c r="OU242" s="75"/>
      <c r="OV242" s="75"/>
      <c r="OW242" s="75"/>
      <c r="OX242" s="198" t="s">
        <v>1229</v>
      </c>
      <c r="OY242" s="198" t="s">
        <v>1229</v>
      </c>
      <c r="OZ242" s="198" t="s">
        <v>1229</v>
      </c>
      <c r="PA242" s="198" t="s">
        <v>1229</v>
      </c>
      <c r="PB242" s="353" t="s">
        <v>1229</v>
      </c>
      <c r="PC242" s="130" t="s">
        <v>57</v>
      </c>
      <c r="PD242" s="53" t="s">
        <v>15</v>
      </c>
      <c r="PE242" s="53" t="s">
        <v>159</v>
      </c>
      <c r="PF242" s="53" t="s">
        <v>170</v>
      </c>
      <c r="PG242" s="53">
        <v>0</v>
      </c>
      <c r="PH242" s="53">
        <v>150</v>
      </c>
      <c r="PI242" s="53">
        <v>2</v>
      </c>
      <c r="PJ242" s="53" t="s">
        <v>191</v>
      </c>
      <c r="PK242" s="53">
        <v>-68</v>
      </c>
      <c r="PL242" s="53">
        <v>0</v>
      </c>
      <c r="PM242" s="317"/>
      <c r="PN242" s="53" t="s">
        <v>972</v>
      </c>
      <c r="PO242" s="53" t="s">
        <v>17</v>
      </c>
      <c r="PP242" s="174"/>
      <c r="PQ242" s="174"/>
      <c r="PR242" s="237"/>
      <c r="PS242" s="221"/>
      <c r="PT242" s="237"/>
      <c r="PU242" s="55"/>
      <c r="PV242" s="108"/>
      <c r="PW242" s="200">
        <v>2435.75</v>
      </c>
      <c r="PX242" s="200" t="e">
        <f>IF($PI242=1,SUMIF(#REF!,$PF242,#REF!),SUMIF(#REF!,$PJ242,#REF!))</f>
        <v>#REF!</v>
      </c>
      <c r="PY242" s="200" t="e">
        <f>IF($PI242=1,SUMIF(#REF!,$PF242,#REF!),SUMIF(#REF!,$PJ242,#REF!))</f>
        <v>#REF!</v>
      </c>
      <c r="PZ242" s="200" t="e">
        <f>IF($PI242=1,SUMIF(#REF!,$PF242,#REF!),SUMIF(#REF!,$PJ242,#REF!))</f>
        <v>#REF!</v>
      </c>
      <c r="QA242" s="200" t="e">
        <f>IF($PI242=1,SUMIF(#REF!,$PF242,#REF!),SUMIF(#REF!,$PJ242,#REF!))</f>
        <v>#REF!</v>
      </c>
      <c r="QB242" s="200" t="e">
        <f>IF($PI242=1,SUMIF(#REF!,$PF242,#REF!),SUMIF(#REF!,$PJ242,#REF!))</f>
        <v>#REF!</v>
      </c>
      <c r="QC242" s="200" t="e">
        <f>IF($PI242=1,SUMIF(#REF!,$PF242,#REF!),SUMIF(#REF!,$PJ242,#REF!))</f>
        <v>#REF!</v>
      </c>
      <c r="QD242" s="57">
        <f t="shared" si="187"/>
        <v>0</v>
      </c>
      <c r="QE242" s="57">
        <f t="shared" si="188"/>
        <v>0</v>
      </c>
      <c r="QF242" s="57">
        <f t="shared" si="182"/>
        <v>0</v>
      </c>
      <c r="QG242" s="57">
        <f t="shared" si="189"/>
        <v>0</v>
      </c>
      <c r="QH242" s="57">
        <f>($AT242*(1+$AZ242))*(PU242*(1+$PG242)+$PH242)/1000</f>
        <v>0</v>
      </c>
      <c r="QI242" s="57">
        <f>($AT242*(1+$AZ242))*(PV242*(1+$PG242)+$PH242)/1000</f>
        <v>0</v>
      </c>
      <c r="QJ242" s="57">
        <f>IF(Tabelle2[[#This Row],[Index and Premium Usage]]=1,($AW242*(1+$AZ242))*(PW242*(1+$PG242)+$PH242)/1000,($AW242*(1+$AZ242))*(PW242*(1+$PG242)+$PK242)/1000)</f>
        <v>25.584959399999999</v>
      </c>
      <c r="QK242" s="57" t="e">
        <f>IF($PI242=1,($AW242*(1+$AY242))*(PX242*(1+$PG242)+$PH242)/1000,($AW242*(1+$AZ242))*(PX242*(1+$PG242)+$PK242+Tabelle2[[#This Row],[Premium VW 2023]])/1000)</f>
        <v>#REF!</v>
      </c>
      <c r="QL242" s="57" t="e">
        <f t="shared" si="177"/>
        <v>#REF!</v>
      </c>
      <c r="QM242" s="57" t="e">
        <f t="shared" si="178"/>
        <v>#REF!</v>
      </c>
      <c r="QN242" s="57" t="e">
        <f t="shared" si="179"/>
        <v>#REF!</v>
      </c>
      <c r="QO242" s="57" t="e">
        <f t="shared" si="180"/>
        <v>#REF!</v>
      </c>
      <c r="QP242" s="57" t="e">
        <f t="shared" si="181"/>
        <v>#REF!</v>
      </c>
    </row>
    <row r="243" spans="1:458" ht="15" customHeight="1">
      <c r="A243" s="94" t="s">
        <v>752</v>
      </c>
      <c r="B243" s="94" t="s">
        <v>87</v>
      </c>
      <c r="C243" s="94" t="s">
        <v>1553</v>
      </c>
      <c r="D243" s="94" t="s">
        <v>108</v>
      </c>
      <c r="E243" s="173" t="s">
        <v>304</v>
      </c>
      <c r="F243" s="94" t="s">
        <v>304</v>
      </c>
      <c r="G243" s="94" t="s">
        <v>304</v>
      </c>
      <c r="H243" s="2" t="s">
        <v>216</v>
      </c>
      <c r="I243" s="188" t="s">
        <v>216</v>
      </c>
      <c r="J243" s="94" t="s">
        <v>18</v>
      </c>
      <c r="K243" s="2" t="s">
        <v>243</v>
      </c>
      <c r="L243" s="94" t="s">
        <v>88</v>
      </c>
      <c r="M243" s="2" t="s">
        <v>318</v>
      </c>
      <c r="N243" s="2" t="s">
        <v>1181</v>
      </c>
      <c r="O243" s="1" t="s">
        <v>1181</v>
      </c>
      <c r="P243" s="3" t="s">
        <v>123</v>
      </c>
      <c r="Q243" s="2" t="s">
        <v>90</v>
      </c>
      <c r="R243" s="134" t="s">
        <v>1149</v>
      </c>
      <c r="S243" s="94"/>
      <c r="T243" s="94" t="s">
        <v>1282</v>
      </c>
      <c r="U243" s="94" t="s">
        <v>971</v>
      </c>
      <c r="V243" s="94"/>
      <c r="W243" s="94"/>
      <c r="X243" s="94"/>
      <c r="Y243" s="2" t="s">
        <v>257</v>
      </c>
      <c r="Z243" s="2" t="s">
        <v>261</v>
      </c>
      <c r="AA243" s="2" t="s">
        <v>737</v>
      </c>
      <c r="AB243" s="2" t="s">
        <v>1229</v>
      </c>
      <c r="AC243" s="2" t="s">
        <v>1236</v>
      </c>
      <c r="AD243" s="94"/>
      <c r="AE243" s="94"/>
      <c r="AF243" s="94" t="s">
        <v>119</v>
      </c>
      <c r="AG243" s="2" t="s">
        <v>1251</v>
      </c>
      <c r="AH243" s="2" t="s">
        <v>12</v>
      </c>
      <c r="AI243" s="2" t="s">
        <v>109</v>
      </c>
      <c r="AJ243" s="2" t="s">
        <v>120</v>
      </c>
      <c r="AK243" s="20"/>
      <c r="AL243" s="24"/>
      <c r="AM243" s="24"/>
      <c r="AN243" s="24"/>
      <c r="AO243" s="24"/>
      <c r="AP243" s="13">
        <v>1</v>
      </c>
      <c r="AQ243" s="129"/>
      <c r="AR243" s="37">
        <v>10.5</v>
      </c>
      <c r="AS243" s="73">
        <v>10.5</v>
      </c>
      <c r="AT243" s="24">
        <v>10.396000000000001</v>
      </c>
      <c r="AU243" s="33">
        <v>10.39</v>
      </c>
      <c r="AV243" s="33">
        <v>10.39</v>
      </c>
      <c r="AW243" s="33">
        <v>10.39</v>
      </c>
      <c r="AX243" s="193"/>
      <c r="AY243" s="61">
        <v>0</v>
      </c>
      <c r="AZ243" s="61">
        <v>0.04</v>
      </c>
      <c r="BA243" s="97">
        <v>4836</v>
      </c>
      <c r="BB243" s="97">
        <v>1596</v>
      </c>
      <c r="BC243" s="97">
        <v>9576</v>
      </c>
      <c r="BD243" s="97">
        <v>6380</v>
      </c>
      <c r="BE243" s="133">
        <v>1596</v>
      </c>
      <c r="BF243" s="133">
        <v>6384</v>
      </c>
      <c r="BG243" s="133">
        <v>1520</v>
      </c>
      <c r="BH243" s="133">
        <v>6384</v>
      </c>
      <c r="BI243" s="133">
        <v>4788</v>
      </c>
      <c r="BJ243" s="133">
        <v>6384</v>
      </c>
      <c r="BK243" s="133">
        <v>1480</v>
      </c>
      <c r="BL243" s="133">
        <v>3192</v>
      </c>
      <c r="BM243" s="96">
        <v>3192</v>
      </c>
      <c r="BN243" s="96">
        <v>6384</v>
      </c>
      <c r="BO243" s="96">
        <v>11172</v>
      </c>
      <c r="BP243" s="96">
        <v>7980</v>
      </c>
      <c r="BQ243" s="96">
        <v>17582</v>
      </c>
      <c r="BR243" s="96">
        <v>12774</v>
      </c>
      <c r="BS243" s="96">
        <v>3192</v>
      </c>
      <c r="BT243" s="96">
        <v>8016</v>
      </c>
      <c r="BU243" s="96">
        <v>6420</v>
      </c>
      <c r="BV243" s="96">
        <v>9576</v>
      </c>
      <c r="BW243" s="96">
        <v>0</v>
      </c>
      <c r="BX243" s="96">
        <v>7980</v>
      </c>
      <c r="BY243" s="96">
        <v>6384</v>
      </c>
      <c r="BZ243" s="96">
        <v>4097</v>
      </c>
      <c r="CA243" s="96">
        <v>4608</v>
      </c>
      <c r="CB243" s="96">
        <v>5050</v>
      </c>
      <c r="CC243" s="96">
        <v>6410</v>
      </c>
      <c r="CD243" s="96">
        <v>4996</v>
      </c>
      <c r="CE243" s="96">
        <v>4429</v>
      </c>
      <c r="CF243" s="96">
        <v>4858</v>
      </c>
      <c r="CG243" s="96">
        <v>4984</v>
      </c>
      <c r="CH243" s="96">
        <v>6245</v>
      </c>
      <c r="CI243" s="96">
        <v>4897</v>
      </c>
      <c r="CJ243" s="96">
        <v>1755</v>
      </c>
      <c r="CK243" s="95">
        <f>SUM(Tabelle2[[#This Row],[Jan 22 CF]:[Mar 22 CF]])</f>
        <v>16008</v>
      </c>
      <c r="CL243" s="95">
        <f>SUM(Tabelle2[[#This Row],[Apr 22 CF]:[Jun 22 CF]])</f>
        <v>14360</v>
      </c>
      <c r="CM243" s="95">
        <f>SUM(Tabelle2[[#This Row],[Jul 22 CF]:[Sep 22 CF]])</f>
        <v>12692</v>
      </c>
      <c r="CN243" s="95">
        <f>SUM(Tabelle2[[#This Row],[Oct 22 CF]:[Dec 22 CF]])</f>
        <v>11056</v>
      </c>
      <c r="CO243" s="95">
        <f>SUM(Tabelle2[[#This Row],[Jan 23 CF]:[Mar 23 CF]])</f>
        <v>20748</v>
      </c>
      <c r="CP243" s="95">
        <f>SUM(Tabelle2[[#This Row],[Apr 23 CF]:[Jun 23 CF]])</f>
        <v>38336</v>
      </c>
      <c r="CQ243" s="95">
        <f>SUM(Tabelle2[[#This Row],[Jul 23 CF]:[Sep 23 CF]])</f>
        <v>17628</v>
      </c>
      <c r="CR243" s="95">
        <f>SUM(Tabelle2[[#This Row],[Oct 23 CF]:[Dec 23 CF]])</f>
        <v>17556</v>
      </c>
      <c r="CS243" s="95">
        <f>SUM(Tabelle2[[#This Row],[Jan 24 CF]:[Mar 24 CF]])</f>
        <v>15089</v>
      </c>
      <c r="CT243" s="95">
        <f>SUM(Tabelle2[[#This Row],[Apr 24 CF]:[Jun 24 CF]])</f>
        <v>16456</v>
      </c>
      <c r="CU243" s="95">
        <f>SUM(Tabelle2[[#This Row],[Jul 24 CF]:[Sep 24 CF]])</f>
        <v>14271</v>
      </c>
      <c r="CV243" s="95">
        <f>SUM(Tabelle2[[#This Row],[Oct 24 CF]:[Dec 24 CF]])</f>
        <v>12897</v>
      </c>
      <c r="CW243" s="98">
        <v>69152</v>
      </c>
      <c r="CX243" s="275">
        <v>71260</v>
      </c>
      <c r="CY243" s="98">
        <v>52500</v>
      </c>
      <c r="CZ243" s="52">
        <v>65200</v>
      </c>
      <c r="DA243" s="52">
        <f>SUM(Tabelle2[[#This Row],[Jan 22 CF]:[Dec 22 CF]])</f>
        <v>54116</v>
      </c>
      <c r="DB243" s="98">
        <f>SUM(Tabelle2[[#This Row],[Jan 23 CF]:[Dec 23 CF]])</f>
        <v>94268</v>
      </c>
      <c r="DC243" s="98">
        <f>SUM(Tabelle2[[#This Row],[Jan 24 CF]:[Dec 24 CF]])</f>
        <v>58713</v>
      </c>
      <c r="DD243" s="98">
        <v>55000</v>
      </c>
      <c r="DE243" s="98">
        <v>22000</v>
      </c>
      <c r="DF243" s="98">
        <v>0</v>
      </c>
      <c r="DG243" s="98">
        <v>0</v>
      </c>
      <c r="DH243" s="98">
        <v>0</v>
      </c>
      <c r="DI243" s="98">
        <v>0</v>
      </c>
      <c r="DJ243" s="98">
        <v>0</v>
      </c>
      <c r="DK243" s="98">
        <v>0</v>
      </c>
      <c r="DL243" s="98">
        <v>0</v>
      </c>
      <c r="DM243" s="98">
        <v>0</v>
      </c>
      <c r="DN243" s="95"/>
      <c r="DO243" s="95"/>
      <c r="DP243" s="226">
        <v>0.95</v>
      </c>
      <c r="DQ243" s="226">
        <v>0.92500000000000004</v>
      </c>
      <c r="DR243" s="226">
        <v>0.8</v>
      </c>
      <c r="DS243" s="226">
        <v>0.85</v>
      </c>
      <c r="DT243" s="226">
        <v>0.9</v>
      </c>
      <c r="DU243" s="226">
        <v>0.9</v>
      </c>
      <c r="DV243" s="226">
        <v>0.9</v>
      </c>
      <c r="DW243" s="226">
        <v>0.9</v>
      </c>
      <c r="DX243" s="226">
        <v>0.9</v>
      </c>
      <c r="DY243" s="226">
        <v>0.9</v>
      </c>
      <c r="DZ243" s="226">
        <v>0.9</v>
      </c>
      <c r="EA243" s="226">
        <v>0.88</v>
      </c>
      <c r="EB243" s="226">
        <v>0.9</v>
      </c>
      <c r="EC243" s="226">
        <v>0.93</v>
      </c>
      <c r="ED243" s="226">
        <v>0.93</v>
      </c>
      <c r="EE243" s="226">
        <v>0.9</v>
      </c>
      <c r="EF243" s="316">
        <v>0.9</v>
      </c>
      <c r="EG243" s="316">
        <v>0.9</v>
      </c>
      <c r="EH243" s="316">
        <v>0.72799999999999998</v>
      </c>
      <c r="EI243" s="226">
        <v>0.95</v>
      </c>
      <c r="EJ243" s="226">
        <v>0.95</v>
      </c>
      <c r="EK243" s="226">
        <v>0.95</v>
      </c>
      <c r="EL243" s="226">
        <v>0.97499999999999998</v>
      </c>
      <c r="EM243" s="226">
        <v>0.95</v>
      </c>
      <c r="EN243" s="226">
        <v>0.9</v>
      </c>
      <c r="EO243" s="226">
        <v>0.85</v>
      </c>
      <c r="EP243" s="226">
        <v>0.85</v>
      </c>
      <c r="EQ243" s="226">
        <v>0.85</v>
      </c>
      <c r="ER243" s="226">
        <v>0.85</v>
      </c>
      <c r="ES243" s="226">
        <v>0.85</v>
      </c>
      <c r="ET243" s="226">
        <v>0.85</v>
      </c>
      <c r="EU243" s="226">
        <v>0.85</v>
      </c>
      <c r="EV243" s="226">
        <v>0.85</v>
      </c>
      <c r="EW243" s="226">
        <v>0.85</v>
      </c>
      <c r="EX243" s="226">
        <v>0.85</v>
      </c>
      <c r="EY243" s="226">
        <v>0.85</v>
      </c>
      <c r="EZ243" s="316">
        <v>0.72799999999999998</v>
      </c>
      <c r="FA243" s="226">
        <v>0.85</v>
      </c>
      <c r="FB243" s="226">
        <v>0.85</v>
      </c>
      <c r="FC243" s="226">
        <v>0.85</v>
      </c>
      <c r="FD243" s="226">
        <v>0.9</v>
      </c>
      <c r="FE243" s="226">
        <v>0.9</v>
      </c>
      <c r="FF243" s="226">
        <v>0</v>
      </c>
      <c r="FG243" s="226">
        <v>0</v>
      </c>
      <c r="FH243" s="226">
        <v>0</v>
      </c>
      <c r="FI243" s="226">
        <v>0</v>
      </c>
      <c r="FJ243" s="226">
        <v>0</v>
      </c>
      <c r="FK243" s="226">
        <v>0</v>
      </c>
      <c r="FL243" s="226">
        <v>0</v>
      </c>
      <c r="FM243" s="195">
        <f t="shared" si="158"/>
        <v>4836</v>
      </c>
      <c r="FN243" s="195">
        <f t="shared" si="159"/>
        <v>1596</v>
      </c>
      <c r="FO243" s="195">
        <f t="shared" si="160"/>
        <v>9576</v>
      </c>
      <c r="FP243" s="195">
        <f t="shared" si="161"/>
        <v>6380</v>
      </c>
      <c r="FQ243" s="195">
        <f t="shared" si="162"/>
        <v>1596</v>
      </c>
      <c r="FR243" s="195">
        <f t="shared" si="163"/>
        <v>6384</v>
      </c>
      <c r="FS243" s="195">
        <f t="shared" si="164"/>
        <v>1520</v>
      </c>
      <c r="FT243" s="95">
        <f t="shared" si="165"/>
        <v>6384</v>
      </c>
      <c r="FU243" s="95">
        <f t="shared" si="166"/>
        <v>4788</v>
      </c>
      <c r="FV243" s="95">
        <f t="shared" si="167"/>
        <v>6384</v>
      </c>
      <c r="FW243" s="95">
        <f t="shared" si="168"/>
        <v>1480</v>
      </c>
      <c r="FX243" s="95">
        <f t="shared" si="169"/>
        <v>3192</v>
      </c>
      <c r="FY243" s="95">
        <f t="shared" si="170"/>
        <v>3192</v>
      </c>
      <c r="FZ243" s="95">
        <f t="shared" si="171"/>
        <v>6384</v>
      </c>
      <c r="GA243" s="95">
        <f t="shared" si="151"/>
        <v>11172</v>
      </c>
      <c r="GB243" s="95">
        <f t="shared" si="152"/>
        <v>7980</v>
      </c>
      <c r="GC243" s="95">
        <f t="shared" si="153"/>
        <v>17582</v>
      </c>
      <c r="GD243" s="95">
        <f t="shared" si="154"/>
        <v>12774</v>
      </c>
      <c r="GE243" s="95">
        <f t="shared" si="155"/>
        <v>3192</v>
      </c>
      <c r="GF243" s="95">
        <f t="shared" si="156"/>
        <v>8016</v>
      </c>
      <c r="GG243" s="95">
        <f t="shared" si="157"/>
        <v>6420</v>
      </c>
      <c r="GH243" s="95">
        <f t="shared" si="172"/>
        <v>9576</v>
      </c>
      <c r="GI243" s="95">
        <f>BW243*Tabelle2[[#This Row],[Nov 2023 AF]]</f>
        <v>0</v>
      </c>
      <c r="GJ243" s="95">
        <f>BX243*Tabelle2[[#This Row],[Dec 2023 AF]]</f>
        <v>7581</v>
      </c>
      <c r="GK243" s="95">
        <f>BY243*Tabelle2[[#This Row],[Jan 2024 AF]]</f>
        <v>5745.6</v>
      </c>
      <c r="GL243" s="95">
        <f>BZ243*Tabelle2[[#This Row],[Feb 2024 AF]]</f>
        <v>3482.45</v>
      </c>
      <c r="GM243" s="95">
        <f>CA243*Tabelle2[[#This Row],[Mar 2024 AF]]</f>
        <v>3916.7999999999997</v>
      </c>
      <c r="GN243" s="95">
        <f>CB243*Tabelle2[[#This Row],[Apr 2024 AF]]</f>
        <v>4292.5</v>
      </c>
      <c r="GO243" s="95">
        <f>CC243*Tabelle2[[#This Row],[May 2024 AF]]</f>
        <v>5448.5</v>
      </c>
      <c r="GP243" s="95">
        <f>CD243*Tabelle2[[#This Row],[Jun 2024 AF]]</f>
        <v>4246.5999999999995</v>
      </c>
      <c r="GQ243" s="95">
        <f>CE243*Tabelle2[[#This Row],[Jul 2024 AF]]</f>
        <v>3764.65</v>
      </c>
      <c r="GR243" s="95">
        <f>CF243*Tabelle2[[#This Row],[Aug 2024 AF]]</f>
        <v>4129.3</v>
      </c>
      <c r="GS243" s="95">
        <f>CG243*Tabelle2[[#This Row],[Sep 2024 AF]]</f>
        <v>4236.3999999999996</v>
      </c>
      <c r="GT243" s="95">
        <f>CH243*Tabelle2[[#This Row],[Oct 2024 AF]]</f>
        <v>5308.25</v>
      </c>
      <c r="GU243" s="95">
        <f>CI243*Tabelle2[[#This Row],[Nov 2024 AF]]</f>
        <v>4162.45</v>
      </c>
      <c r="GV243" s="95">
        <f>CJ243*Tabelle2[[#This Row],[Dec 2024 AF]]</f>
        <v>1491.75</v>
      </c>
      <c r="GW243" s="95">
        <f>SUM(Tabelle2[[#This Row],[Jan 22 NF]:[Mar 22 NF]])</f>
        <v>16008</v>
      </c>
      <c r="GX243" s="95">
        <f>SUM(Tabelle2[[#This Row],[Apr 22 NF]:[Jun 22 NF]])</f>
        <v>14360</v>
      </c>
      <c r="GY243" s="95">
        <f>SUM(Tabelle2[[#This Row],[Jul 22 NF]:[Sep 22 NF]])</f>
        <v>12692</v>
      </c>
      <c r="GZ243" s="95">
        <f>SUM(Tabelle2[[#This Row],[Oct 22 NF]:[Dec 22 NF]])</f>
        <v>11056</v>
      </c>
      <c r="HA243" s="98">
        <f>SUM(Tabelle2[[#This Row],[Jan 23 NF]:[Mar 23 NF]])</f>
        <v>20748</v>
      </c>
      <c r="HB243" s="98">
        <f>SUM(Tabelle2[[#This Row],[Apr 23 NF]:[Jun 23 NF]])</f>
        <v>38336</v>
      </c>
      <c r="HC243" s="98">
        <f>SUM(Tabelle2[[#This Row],[Jul 23 NF]:[Sep 23 NF]])</f>
        <v>17628</v>
      </c>
      <c r="HD243" s="98">
        <f>SUM(Tabelle2[[#This Row],[Oct 23 NF]:[Dec 23 NF]])</f>
        <v>17157</v>
      </c>
      <c r="HE243" s="95">
        <f>SUM(Tabelle2[[#This Row],[Jan 24 NF]:[Mar 24 NF]])</f>
        <v>13144.849999999999</v>
      </c>
      <c r="HF243" s="98">
        <f>SUM(Tabelle2[[#This Row],[Apr 24 NF]:[Jun 24 NF]])</f>
        <v>13987.599999999999</v>
      </c>
      <c r="HG243" s="98">
        <f>SUM(Tabelle2[[#This Row],[Jul 24 NF]:[Sep 24 NF]])</f>
        <v>12130.35</v>
      </c>
      <c r="HH243" s="98">
        <f>SUM(Tabelle2[[#This Row],[Oct 24 NF]:[Dec 24 NF]])</f>
        <v>10962.45</v>
      </c>
      <c r="HI243" s="75">
        <v>0</v>
      </c>
      <c r="HJ243" s="75">
        <v>0</v>
      </c>
      <c r="HK243" s="75">
        <v>0</v>
      </c>
      <c r="HL243" s="75">
        <v>0</v>
      </c>
      <c r="HM243" s="75">
        <v>0</v>
      </c>
      <c r="HN243" s="75">
        <v>0</v>
      </c>
      <c r="HO243" s="75">
        <v>0</v>
      </c>
      <c r="HP243" s="75">
        <v>0</v>
      </c>
      <c r="HQ243" s="75">
        <v>0</v>
      </c>
      <c r="HR243" s="75">
        <v>0</v>
      </c>
      <c r="HS243" s="75">
        <v>0</v>
      </c>
      <c r="HT243" s="75">
        <v>0</v>
      </c>
      <c r="HU243" s="75">
        <v>2727</v>
      </c>
      <c r="HV243" s="98">
        <v>69152</v>
      </c>
      <c r="HW243" s="98">
        <v>71260</v>
      </c>
      <c r="HX243" s="98">
        <v>52500</v>
      </c>
      <c r="HY243" s="98">
        <v>65200</v>
      </c>
      <c r="HZ243" s="98">
        <f>SUM(Tabelle2[[#This Row],[Jan 22 NF]:[Dec 22 NF]])</f>
        <v>54116</v>
      </c>
      <c r="IA243" s="98">
        <f>SUM(Tabelle2[[#This Row],[Jan 23 NF]:[Dec 23 NF]])</f>
        <v>93869</v>
      </c>
      <c r="IB243" s="98">
        <f>SUM(Tabelle2[[#This Row],[Jan 24 NF]:[Dec 24 NF]])</f>
        <v>50225.25</v>
      </c>
      <c r="IC243" s="98">
        <f>IFERROR(Tabelle2[[#This Row],[2025 CF]]*Tabelle2[[#This Row],[2025 AF]],0)</f>
        <v>46750</v>
      </c>
      <c r="ID243" s="98">
        <f>IFERROR(Tabelle2[[#This Row],[2026 CF]]*Tabelle2[[#This Row],[2026 AF]],0)</f>
        <v>18700</v>
      </c>
      <c r="IE243" s="98">
        <f>IFERROR(Tabelle2[[#This Row],[2027 CF]]*Tabelle2[[#This Row],[2027 AF]],0)</f>
        <v>0</v>
      </c>
      <c r="IF243" s="98">
        <f>IFERROR(Tabelle2[[#This Row],[2028 CF]]*Tabelle2[[#This Row],[2028 AF]],0)</f>
        <v>0</v>
      </c>
      <c r="IG243" s="98">
        <f>IFERROR(Tabelle2[[#This Row],[2029 CF]]*Tabelle2[[#This Row],[2029 AF]],0)</f>
        <v>0</v>
      </c>
      <c r="IH243" s="98">
        <f>IFERROR(Tabelle2[[#This Row],[2030 CF]]*Tabelle2[[#This Row],[2030 AF]],0)</f>
        <v>0</v>
      </c>
      <c r="II243" s="98">
        <f>IFERROR(Tabelle2[[#This Row],[2031 CF]]*Tabelle2[[#This Row],[2031 AF]],0)</f>
        <v>0</v>
      </c>
      <c r="IJ243" s="98">
        <f>IFERROR(Tabelle2[[#This Row],[2032 CF]]*Tabelle2[[#This Row],[2032 AF]],0)</f>
        <v>0</v>
      </c>
      <c r="IK243" s="98">
        <f>IFERROR(Tabelle2[[#This Row],[2033 CF]]*Tabelle2[[#This Row],[2033 AF]],0)</f>
        <v>0</v>
      </c>
      <c r="IL243" s="98">
        <f>IFERROR(Tabelle2[[#This Row],[2034 CF]]*Tabelle2[[#This Row],[2034 AF]],0)</f>
        <v>0</v>
      </c>
      <c r="IM243" s="98">
        <f>IFERROR(Tabelle2[[#This Row],[2035 CF]]*Tabelle2[[#This Row],[2035 AF]],0)</f>
        <v>0</v>
      </c>
      <c r="IN243" s="51">
        <v>4925.2400000000007</v>
      </c>
      <c r="IO243" s="51">
        <v>5615.0320000000002</v>
      </c>
      <c r="IP243" s="51">
        <v>7113.7349999999988</v>
      </c>
      <c r="IQ243" s="51">
        <v>5316.5183572776687</v>
      </c>
      <c r="IR243" s="51">
        <v>6310.4849999999997</v>
      </c>
      <c r="IS243" s="51">
        <v>7762.4549999999999</v>
      </c>
      <c r="IT243" s="51">
        <v>4740.8324999999995</v>
      </c>
      <c r="IU243" s="51">
        <v>5132.3</v>
      </c>
      <c r="IV243" s="51">
        <v>4915.125</v>
      </c>
      <c r="IW243" s="51">
        <v>4660.38</v>
      </c>
      <c r="IX243" s="51">
        <v>4223.5650000000005</v>
      </c>
      <c r="IY243" s="51">
        <v>2672.4</v>
      </c>
      <c r="IZ243" s="199">
        <v>17654.006999999998</v>
      </c>
      <c r="JA243" s="199">
        <v>19389.458357277668</v>
      </c>
      <c r="JB243" s="199">
        <v>14788.2575</v>
      </c>
      <c r="JC243" s="199">
        <v>11556.344999999999</v>
      </c>
      <c r="JD243" s="199">
        <v>63388.067857277667</v>
      </c>
      <c r="JE243" s="196">
        <v>6203.849236773025</v>
      </c>
      <c r="JF243" s="196">
        <v>5994.4723675933228</v>
      </c>
      <c r="JG243" s="196">
        <v>6285.0201320008955</v>
      </c>
      <c r="JH243" s="196">
        <v>5738.6646273802671</v>
      </c>
      <c r="JI243" s="196">
        <v>6071.0911706227735</v>
      </c>
      <c r="JJ243" s="196">
        <v>5258.9744387594319</v>
      </c>
      <c r="JK243" s="196">
        <v>5194.838172251104</v>
      </c>
      <c r="JL243" s="196">
        <v>4166.5496471250735</v>
      </c>
      <c r="JM243" s="196">
        <v>5841.5907455855267</v>
      </c>
      <c r="JN243" s="196">
        <v>5984.5940211772122</v>
      </c>
      <c r="JO243" s="196">
        <v>5411.7893447961214</v>
      </c>
      <c r="JP243" s="196">
        <v>3368.5660959352467</v>
      </c>
      <c r="JQ243" s="196">
        <f>SUM(Tabelle2[[#This Row],[Jan-23B]:[Mar-23B]])</f>
        <v>18483.341736367245</v>
      </c>
      <c r="JR243" s="196">
        <f>SUM(Tabelle2[[#This Row],[Apr-23B]:[Jun-23B]])</f>
        <v>17068.730236762472</v>
      </c>
      <c r="JS243" s="196">
        <f>SUM(Tabelle2[[#This Row],[Jul-23B]:[Sep-23B]])</f>
        <v>15202.978564961704</v>
      </c>
      <c r="JT243" s="196">
        <f>SUM(Tabelle2[[#This Row],[Oct-23B]:[Dec-23B]])</f>
        <v>14764.94946190858</v>
      </c>
      <c r="JU243" s="196">
        <f>SUM(Tabelle2[[#This Row],[1Q23 B1]:[4Q23 B]])</f>
        <v>65520</v>
      </c>
      <c r="JV243" s="196">
        <v>68400</v>
      </c>
      <c r="JW243" s="196">
        <v>68000</v>
      </c>
      <c r="JX243" s="196">
        <v>49500</v>
      </c>
      <c r="JY243" s="196">
        <v>0</v>
      </c>
      <c r="JZ243" s="196">
        <v>0</v>
      </c>
      <c r="KA243" s="196">
        <v>52225.755171600002</v>
      </c>
      <c r="KB243" s="196">
        <v>51920.341398666671</v>
      </c>
      <c r="KC243" s="196">
        <v>37794.954400500006</v>
      </c>
      <c r="KD243" s="196">
        <v>0</v>
      </c>
      <c r="KE243" s="196">
        <v>0</v>
      </c>
      <c r="KF243" s="196" t="str">
        <f>IF(SUM(Tabelle2[[#This Row],[2018 NF]:[2028 NF]],Tabelle2[[#This Row],[2023 B]])&gt;0,"yes","no")</f>
        <v>yes</v>
      </c>
      <c r="KG243" s="196" t="str">
        <f>IFERROR(INDEX(Tabelle2[[#Headers],[2005 NF]:[2034 NF]],MATCH(TRUE,INDEX(Tabelle2[[#This Row],[2005 NF]:[2034 NF]]&gt;1000,),0)),0)</f>
        <v>2017 NF</v>
      </c>
      <c r="KH243" s="196" t="str">
        <f>IFERROR(LOOKUP(2,1/(Tabelle2[[#This Row],[2005 NF]:[2035 NF]]&gt;1000),Tabelle2[[#Headers],[2005 NF]:[2035 NF]]),0)</f>
        <v>2026 NF</v>
      </c>
      <c r="KI243" s="196">
        <f>SUM(Tabelle2[[#This Row],[Jan 23 NF]:[Mar 23 NF]])</f>
        <v>20748</v>
      </c>
      <c r="KJ243" s="196">
        <f>SUM(Tabelle2[[#This Row],[Jan-23B]:[Mar-23B]])</f>
        <v>18483.341736367245</v>
      </c>
      <c r="KK243" s="52">
        <v>3692.4525147640002</v>
      </c>
      <c r="KL243" s="52">
        <v>1218.6009540040002</v>
      </c>
      <c r="KM243" s="52">
        <v>7311.6057240240007</v>
      </c>
      <c r="KN243" s="52">
        <v>4871.3496782866669</v>
      </c>
      <c r="KO243" s="52">
        <v>1218.6009540040002</v>
      </c>
      <c r="KP243" s="52">
        <v>4874.4038160160007</v>
      </c>
      <c r="KQ243" s="52">
        <v>1160.5723371466668</v>
      </c>
      <c r="KR243" s="52">
        <v>4874.4038160160007</v>
      </c>
      <c r="KS243" s="52">
        <v>3655.8028620120003</v>
      </c>
      <c r="KT243" s="52">
        <v>4874.4038160160007</v>
      </c>
      <c r="KU243" s="52">
        <v>1130.0309598533333</v>
      </c>
      <c r="KV243" s="52">
        <v>2437.2019080080004</v>
      </c>
      <c r="KW243" s="52">
        <v>2437.2019080080004</v>
      </c>
      <c r="KX243" s="52">
        <v>4874.4038160160007</v>
      </c>
      <c r="KY243" s="52">
        <v>8530.2066780280002</v>
      </c>
      <c r="KZ243" s="52">
        <v>6093.0047700200003</v>
      </c>
      <c r="LA243" s="52" t="e">
        <f>$AV243*2.204623/#REF!*$AP243*Tabelle2[[#This Row],[May 23 NF]]</f>
        <v>#REF!</v>
      </c>
      <c r="LB243" s="52" t="e">
        <f>$AV243*2.204623/#REF!*$AP243*Tabelle2[[#This Row],[Jun 23 NF]]</f>
        <v>#REF!</v>
      </c>
      <c r="LC243" s="52" t="e">
        <f>$AV243*2.204623/#REF!*$AP243*Tabelle2[[#This Row],[Jul 23 NF]]</f>
        <v>#REF!</v>
      </c>
      <c r="LD243" s="52" t="e">
        <f>$AV243*2.204623/#REF!*$AP243*Tabelle2[[#This Row],[Aug 23 NF]]</f>
        <v>#REF!</v>
      </c>
      <c r="LE243" s="52" t="e">
        <f>$AV243*2.204623/#REF!*$AP243*Tabelle2[[#This Row],[Sep 23 NF]]</f>
        <v>#REF!</v>
      </c>
      <c r="LF243" s="52" t="e">
        <f>$AV243*2.204623/#REF!*$AP243*Tabelle2[[#This Row],[Oct 23 NF]]</f>
        <v>#REF!</v>
      </c>
      <c r="LG243" s="52" t="e">
        <f>$AV243*2.204623/#REF!*$AP243*Tabelle2[[#This Row],[Nov 23 NF]]</f>
        <v>#REF!</v>
      </c>
      <c r="LH243" s="52" t="e">
        <f>$AV243*2.204623/#REF!*$AP243*Tabelle2[[#This Row],[Dec 23 NF]]</f>
        <v>#REF!</v>
      </c>
      <c r="LI243" s="52" t="e">
        <f>$AV243*2.204623/#REF!*$AP243*Tabelle2[[#This Row],[Jan 24 NF]]</f>
        <v>#REF!</v>
      </c>
      <c r="LJ243" s="52" t="e">
        <f>$AV243*2.204623/#REF!*$AP243*Tabelle2[[#This Row],[Feb 24 NF]]</f>
        <v>#REF!</v>
      </c>
      <c r="LK243" s="52" t="e">
        <f>$AV243*2.204623/#REF!*$AP243*Tabelle2[[#This Row],[Mar 24 NF]]</f>
        <v>#REF!</v>
      </c>
      <c r="LL243" s="52" t="e">
        <f>$AV243*2.204623/#REF!*$AP243*Tabelle2[[#This Row],[Apr 24 NF]]</f>
        <v>#REF!</v>
      </c>
      <c r="LM243" s="52" t="e">
        <f>$AV243*2.204623/#REF!*$AP243*Tabelle2[[#This Row],[May 24 NF]]</f>
        <v>#REF!</v>
      </c>
      <c r="LN243" s="52" t="e">
        <f>$AV243*2.204623/#REF!*$AP243*Tabelle2[[#This Row],[Jun 24 NF]]</f>
        <v>#REF!</v>
      </c>
      <c r="LO243" s="52" t="e">
        <f>$AV243*2.204623/#REF!*$AP243*Tabelle2[[#This Row],[Jul 24 NF]]</f>
        <v>#REF!</v>
      </c>
      <c r="LP243" s="52" t="e">
        <f>$AV243*2.204623/#REF!*$AP243*Tabelle2[[#This Row],[Aug 24 NF]]</f>
        <v>#REF!</v>
      </c>
      <c r="LQ243" s="52" t="e">
        <f>$AV243*2.204623/#REF!*$AP243*Tabelle2[[#This Row],[Sep 24 NF]]</f>
        <v>#REF!</v>
      </c>
      <c r="LR243" s="52" t="e">
        <f>$AV243*2.204623/#REF!*$AP243*Tabelle2[[#This Row],[Oct 24 NF]]</f>
        <v>#REF!</v>
      </c>
      <c r="LS243" s="52" t="e">
        <f>$AV243*2.204623/#REF!*$AP243*Tabelle2[[#This Row],[Nov 24 NF]]</f>
        <v>#REF!</v>
      </c>
      <c r="LT243" s="52" t="e">
        <f>$AV243*2.204623/#REF!*$AP243*Tabelle2[[#This Row],[Dec 24 NF]]</f>
        <v>#REF!</v>
      </c>
      <c r="LU243" s="198">
        <f>SUM(Tabelle2[[#This Row],[Jan 22 EV]:[Mar 22 EV]])</f>
        <v>12222.659192792002</v>
      </c>
      <c r="LV243" s="198">
        <f>SUM(Tabelle2[[#This Row],[Apr 22 EV]:[Jun 22 EV]])</f>
        <v>10964.354448306669</v>
      </c>
      <c r="LW243" s="198">
        <f>SUM(Tabelle2[[#This Row],[Jul 22 EV]:[Sep 22 EV]])</f>
        <v>9690.7790151746667</v>
      </c>
      <c r="LX243" s="198">
        <f>SUM(Tabelle2[[#This Row],[Oct 22 EV]:[Dec 22 EV]])</f>
        <v>8441.6366838773338</v>
      </c>
      <c r="LY243" s="198">
        <f>SUM(Tabelle2[[#This Row],[Jan 23 EV]:[Mar 23 EV]])</f>
        <v>15841.812402052001</v>
      </c>
      <c r="LZ243" s="198" t="e">
        <f>SUM(Tabelle2[[#This Row],[Apr 23 EV]:[Jun 23 EV]])</f>
        <v>#REF!</v>
      </c>
      <c r="MA243" s="198" t="e">
        <f>SUM(Tabelle2[[#This Row],[Jul 23 EV]:[Sep 23 EV]])</f>
        <v>#REF!</v>
      </c>
      <c r="MB243" s="198" t="e">
        <f>SUM(Tabelle2[[#This Row],[Oct 23 EV]:[Dec 23 EV]])</f>
        <v>#REF!</v>
      </c>
      <c r="MC243" s="198" t="e">
        <f>SUM(Tabelle2[[#This Row],[Jan 24 EV]:[Mar 24 EV]])</f>
        <v>#REF!</v>
      </c>
      <c r="MD243" s="198" t="e">
        <f>SUM(Tabelle2[[#This Row],[Apr 24 EV]:[Jun 24 EV]])</f>
        <v>#REF!</v>
      </c>
      <c r="ME243" s="198" t="e">
        <f>SUM(Tabelle2[[#This Row],[Jul 24 EV]:[Sep 24 EV]])</f>
        <v>#REF!</v>
      </c>
      <c r="MF243" s="198" t="e">
        <f>SUM(Tabelle2[[#This Row],[Oct 24 EV]:[Dec 24 EV]])</f>
        <v>#REF!</v>
      </c>
      <c r="MG243" s="74">
        <v>0</v>
      </c>
      <c r="MH243" s="74">
        <v>0</v>
      </c>
      <c r="MI243" s="74">
        <v>0</v>
      </c>
      <c r="MJ243" s="74">
        <v>0</v>
      </c>
      <c r="MK243" s="74">
        <v>0</v>
      </c>
      <c r="ML243" s="74">
        <v>0</v>
      </c>
      <c r="MM243" s="74">
        <v>0</v>
      </c>
      <c r="MN243" s="74">
        <v>0</v>
      </c>
      <c r="MO243" s="75">
        <v>0</v>
      </c>
      <c r="MP243" s="98">
        <v>0</v>
      </c>
      <c r="MQ243" s="98" t="e">
        <f>$AS243*2.204623/#REF!*$AP243*HU243</f>
        <v>#REF!</v>
      </c>
      <c r="MR243" s="98" t="e">
        <f>$AT243*2.204623/#REF!*$AP243*HV243</f>
        <v>#REF!</v>
      </c>
      <c r="MS243" s="98">
        <v>54409.463648073332</v>
      </c>
      <c r="MT243" s="98">
        <v>40085.557697500008</v>
      </c>
      <c r="MU243" s="98">
        <v>49782.444988133342</v>
      </c>
      <c r="MV243" s="98">
        <f>SUM(Tabelle2[[#This Row],[Jan 22 EV]:[Dec 22 EV]])</f>
        <v>41319.429340150673</v>
      </c>
      <c r="MW243" s="98" t="e">
        <f>SUM(Tabelle2[[#This Row],[Jan 23 EV]:[Dec 23 EV]])</f>
        <v>#REF!</v>
      </c>
      <c r="MX243" s="98" t="e">
        <f>SUM(Tabelle2[[#This Row],[Jan 24 EV]:[Dec 24 EV]])</f>
        <v>#REF!</v>
      </c>
      <c r="MY243" s="98">
        <f t="shared" si="183"/>
        <v>35695.23471158334</v>
      </c>
      <c r="MZ243" s="98">
        <f t="shared" si="184"/>
        <v>14278.093884633334</v>
      </c>
      <c r="NA243" s="98">
        <f t="shared" si="185"/>
        <v>0</v>
      </c>
      <c r="NB243" s="98">
        <f t="shared" si="186"/>
        <v>0</v>
      </c>
      <c r="NC243" s="52">
        <v>3760.5903275054275</v>
      </c>
      <c r="ND243" s="52">
        <v>4287.2702706535019</v>
      </c>
      <c r="NE243" s="52">
        <v>5431.5816149947641</v>
      </c>
      <c r="NF243" s="52">
        <v>4059.3448259137508</v>
      </c>
      <c r="NG243" s="52">
        <v>4818.272582223015</v>
      </c>
      <c r="NH243" s="52">
        <v>5926.9016719380452</v>
      </c>
      <c r="NI243" s="52">
        <v>3619.7888516749176</v>
      </c>
      <c r="NJ243" s="52">
        <v>3918.6877670643671</v>
      </c>
      <c r="NK243" s="52">
        <v>3752.8671767223755</v>
      </c>
      <c r="NL243" s="52">
        <v>3558.3605977576203</v>
      </c>
      <c r="NM243" s="52">
        <v>3224.8373046979355</v>
      </c>
      <c r="NN243" s="52">
        <v>2040.4694169676002</v>
      </c>
      <c r="NO243" s="198">
        <f t="shared" si="146"/>
        <v>13479.442213153694</v>
      </c>
      <c r="NP243" s="198">
        <f t="shared" si="147"/>
        <v>14804.519080074811</v>
      </c>
      <c r="NQ243" s="198">
        <f t="shared" si="148"/>
        <v>11291.34379546166</v>
      </c>
      <c r="NR243" s="198">
        <f t="shared" si="149"/>
        <v>8823.6673194231553</v>
      </c>
      <c r="NS243" s="198">
        <f t="shared" si="150"/>
        <v>48398.972408113324</v>
      </c>
      <c r="NT243" s="198">
        <v>4736.8525052810755</v>
      </c>
      <c r="NU243" s="198">
        <v>4576.9860563282218</v>
      </c>
      <c r="NV243" s="198">
        <v>4798.829278690876</v>
      </c>
      <c r="NW243" s="198">
        <v>4381.6680386181724</v>
      </c>
      <c r="NX243" s="198">
        <v>4635.4871506053723</v>
      </c>
      <c r="NY243" s="198">
        <v>4015.4080627536937</v>
      </c>
      <c r="NZ243" s="198">
        <v>3966.4378149132781</v>
      </c>
      <c r="OA243" s="198">
        <v>3181.3041196062936</v>
      </c>
      <c r="OB243" s="198">
        <v>4460.2556738542999</v>
      </c>
      <c r="OC243" s="198">
        <v>4569.4435987050047</v>
      </c>
      <c r="OD243" s="198">
        <v>4132.0875052864894</v>
      </c>
      <c r="OE243" s="198">
        <v>2572.0162018372316</v>
      </c>
      <c r="OF243" s="198">
        <f>SUM(Tabelle2[[#This Row],[Jan 23 B EV]:[Mar 23 B EV]])</f>
        <v>14112.667840300172</v>
      </c>
      <c r="OG243" s="198">
        <f>SUM(Tabelle2[[#This Row],[Apr 23 B EV]:[Jun 23 B EV]])</f>
        <v>13032.563251977237</v>
      </c>
      <c r="OH243" s="198">
        <f>SUM(Tabelle2[[#This Row],[Jul 23 B EV]:[Sep 23 B EV]])</f>
        <v>11607.997608373873</v>
      </c>
      <c r="OI243" s="198">
        <f>SUM(Tabelle2[[#This Row],[Oct 23 B EV]:[Dec 23 B EV]])</f>
        <v>11273.547305828726</v>
      </c>
      <c r="OJ243" s="198">
        <f>SUM(Tabelle2[[#This Row],[Jan 23 B EV]:[Dec 23 B EV]])</f>
        <v>50026.776006479995</v>
      </c>
      <c r="OK243" s="75"/>
      <c r="OL243" s="75"/>
      <c r="OM243" s="43" t="s">
        <v>974</v>
      </c>
      <c r="ON243" s="43" t="s">
        <v>975</v>
      </c>
      <c r="OO243" s="43">
        <v>0</v>
      </c>
      <c r="OP243" s="43">
        <v>0</v>
      </c>
      <c r="OQ243" s="75"/>
      <c r="OR243" s="75"/>
      <c r="OS243" s="75"/>
      <c r="OT243" s="75"/>
      <c r="OU243" s="75"/>
      <c r="OV243" s="75"/>
      <c r="OW243" s="75"/>
      <c r="OX243" s="198" t="s">
        <v>1229</v>
      </c>
      <c r="OY243" s="198" t="s">
        <v>1229</v>
      </c>
      <c r="OZ243" s="198" t="s">
        <v>1229</v>
      </c>
      <c r="PA243" s="198" t="s">
        <v>1229</v>
      </c>
      <c r="PB243" s="353" t="s">
        <v>1229</v>
      </c>
      <c r="PC243" s="130" t="s">
        <v>57</v>
      </c>
      <c r="PD243" s="53" t="s">
        <v>15</v>
      </c>
      <c r="PE243" s="53" t="s">
        <v>159</v>
      </c>
      <c r="PF243" s="53" t="s">
        <v>170</v>
      </c>
      <c r="PG243" s="53">
        <v>0</v>
      </c>
      <c r="PH243" s="53">
        <v>150</v>
      </c>
      <c r="PI243" s="53">
        <v>2</v>
      </c>
      <c r="PJ243" s="53" t="s">
        <v>191</v>
      </c>
      <c r="PK243" s="53">
        <v>-68</v>
      </c>
      <c r="PL243" s="53">
        <v>208.59903753609242</v>
      </c>
      <c r="PM243" s="317"/>
      <c r="PN243" s="53" t="s">
        <v>972</v>
      </c>
      <c r="PO243" s="53" t="s">
        <v>17</v>
      </c>
      <c r="PP243" s="200">
        <v>1565.1005573122095</v>
      </c>
      <c r="PQ243" s="56">
        <v>1399.8594792216134</v>
      </c>
      <c r="PR243" s="56">
        <v>1505.8500324776508</v>
      </c>
      <c r="PS243" s="56">
        <v>1413.0627359755019</v>
      </c>
      <c r="PT243" s="200">
        <v>1148.5212668120259</v>
      </c>
      <c r="PU243" s="200">
        <v>1207.4862538513455</v>
      </c>
      <c r="PV243" s="200">
        <v>1959.8980263157889</v>
      </c>
      <c r="PW243" s="200">
        <v>2435.75</v>
      </c>
      <c r="PX243" s="200" t="e">
        <f>IF($PI243=1,SUMIF(#REF!,$PF243,#REF!),SUMIF(#REF!,$PJ243,#REF!))</f>
        <v>#REF!</v>
      </c>
      <c r="PY243" s="200" t="e">
        <f>IF($PI243=1,SUMIF(#REF!,$PF243,#REF!),SUMIF(#REF!,$PJ243,#REF!))</f>
        <v>#REF!</v>
      </c>
      <c r="PZ243" s="200" t="e">
        <f>IF($PI243=1,SUMIF(#REF!,$PF243,#REF!),SUMIF(#REF!,$PJ243,#REF!))</f>
        <v>#REF!</v>
      </c>
      <c r="QA243" s="200" t="e">
        <f>IF($PI243=1,SUMIF(#REF!,$PF243,#REF!),SUMIF(#REF!,$PJ243,#REF!))</f>
        <v>#REF!</v>
      </c>
      <c r="QB243" s="200" t="e">
        <f>IF($PI243=1,SUMIF(#REF!,$PF243,#REF!),SUMIF(#REF!,$PJ243,#REF!))</f>
        <v>#REF!</v>
      </c>
      <c r="QC243" s="200" t="e">
        <f>IF($PI243=1,SUMIF(#REF!,$PF243,#REF!),SUMIF(#REF!,$PJ243,#REF!))</f>
        <v>#REF!</v>
      </c>
      <c r="QD243" s="57">
        <f t="shared" si="187"/>
        <v>16.924465513100017</v>
      </c>
      <c r="QE243" s="57">
        <f t="shared" si="188"/>
        <v>18.081882354655946</v>
      </c>
      <c r="QF243" s="57">
        <f t="shared" si="182"/>
        <v>16.899584211329373</v>
      </c>
      <c r="QG243" s="57">
        <f t="shared" si="189"/>
        <v>14.031301400664027</v>
      </c>
      <c r="QH243" s="57">
        <f t="shared" ref="QH243:QH276" si="190">($AW243*(1+$AZ243))*(PU243*(1+$PG243)+$PH243)/1000</f>
        <v>14.6684534646161</v>
      </c>
      <c r="QI243" s="57">
        <f t="shared" ref="QI243:QI276" si="191">($AW243*(1+$AZ243))*(PV243*(1+$PG243)+$PH243)/1000</f>
        <v>22.798714113157889</v>
      </c>
      <c r="QJ243" s="57">
        <f>IF(Tabelle2[[#This Row],[Index and Premium Usage]]=1,($AW243*(1+$AZ243))*(PW243*(1+$PG243)+$PH243)/1000,($AW243*(1+$AZ243))*(PW243*(1+$PG243)+$PK243)/1000)</f>
        <v>25.584959399999999</v>
      </c>
      <c r="QK243" s="57" t="e">
        <f>IF($PI243=1,($AW243*(1+$AY243))*(PX243*(1+$PG243)+$PH243)/1000,($AW243*(1+$AZ243))*(PX243*(1+$PG243)+$PK243+Tabelle2[[#This Row],[Premium VW 2023]])/1000)</f>
        <v>#REF!</v>
      </c>
      <c r="QL243" s="57" t="e">
        <f t="shared" si="177"/>
        <v>#REF!</v>
      </c>
      <c r="QM243" s="57" t="e">
        <f t="shared" si="178"/>
        <v>#REF!</v>
      </c>
      <c r="QN243" s="57" t="e">
        <f t="shared" si="179"/>
        <v>#REF!</v>
      </c>
      <c r="QO243" s="57" t="e">
        <f t="shared" si="180"/>
        <v>#REF!</v>
      </c>
      <c r="QP243" s="57" t="e">
        <f t="shared" si="181"/>
        <v>#REF!</v>
      </c>
    </row>
    <row r="244" spans="1:458" ht="15" customHeight="1">
      <c r="A244" s="94" t="s">
        <v>1147</v>
      </c>
      <c r="B244" s="94" t="s">
        <v>87</v>
      </c>
      <c r="C244" s="94" t="s">
        <v>1553</v>
      </c>
      <c r="D244" s="2" t="s">
        <v>108</v>
      </c>
      <c r="E244" s="173" t="s">
        <v>304</v>
      </c>
      <c r="F244" s="2" t="s">
        <v>304</v>
      </c>
      <c r="G244" s="2" t="s">
        <v>304</v>
      </c>
      <c r="H244" s="2" t="s">
        <v>216</v>
      </c>
      <c r="I244" s="188" t="s">
        <v>216</v>
      </c>
      <c r="J244" s="94" t="s">
        <v>18</v>
      </c>
      <c r="K244" s="2" t="s">
        <v>243</v>
      </c>
      <c r="L244" s="2" t="s">
        <v>88</v>
      </c>
      <c r="M244" s="2" t="s">
        <v>1148</v>
      </c>
      <c r="N244" s="2" t="s">
        <v>1182</v>
      </c>
      <c r="O244" s="1" t="s">
        <v>1182</v>
      </c>
      <c r="P244" s="3" t="s">
        <v>123</v>
      </c>
      <c r="Q244" s="2" t="s">
        <v>90</v>
      </c>
      <c r="R244" s="134" t="s">
        <v>1149</v>
      </c>
      <c r="S244" s="94"/>
      <c r="T244" s="94" t="s">
        <v>1282</v>
      </c>
      <c r="U244" s="94" t="s">
        <v>971</v>
      </c>
      <c r="V244" s="94"/>
      <c r="W244" s="94"/>
      <c r="X244" s="94"/>
      <c r="Y244" s="2" t="s">
        <v>257</v>
      </c>
      <c r="Z244" s="2" t="s">
        <v>261</v>
      </c>
      <c r="AA244" s="2" t="s">
        <v>1229</v>
      </c>
      <c r="AB244" s="2" t="s">
        <v>1229</v>
      </c>
      <c r="AC244" s="2" t="s">
        <v>1199</v>
      </c>
      <c r="AD244" s="94"/>
      <c r="AE244" s="94"/>
      <c r="AF244" s="63" t="s">
        <v>119</v>
      </c>
      <c r="AG244" s="2" t="s">
        <v>1252</v>
      </c>
      <c r="AH244" s="2" t="s">
        <v>1253</v>
      </c>
      <c r="AI244" s="2" t="s">
        <v>109</v>
      </c>
      <c r="AJ244" s="63" t="s">
        <v>120</v>
      </c>
      <c r="AK244" s="20"/>
      <c r="AL244" s="24"/>
      <c r="AM244" s="24"/>
      <c r="AN244" s="24"/>
      <c r="AO244" s="24"/>
      <c r="AP244" s="13">
        <v>1</v>
      </c>
      <c r="AQ244" s="33"/>
      <c r="AR244" s="37"/>
      <c r="AS244" s="24">
        <v>10.220000000000001</v>
      </c>
      <c r="AT244" s="24">
        <v>10.220000000000001</v>
      </c>
      <c r="AU244" s="33">
        <v>10.196</v>
      </c>
      <c r="AV244" s="33">
        <v>10.196</v>
      </c>
      <c r="AW244" s="33">
        <v>10.196</v>
      </c>
      <c r="AX244" s="193"/>
      <c r="AY244" s="61">
        <v>0.04</v>
      </c>
      <c r="AZ244" s="61">
        <v>0.04</v>
      </c>
      <c r="BA244" s="97">
        <v>9180</v>
      </c>
      <c r="BB244" s="97">
        <v>9888</v>
      </c>
      <c r="BC244" s="97">
        <v>12264</v>
      </c>
      <c r="BD244" s="97">
        <v>4536</v>
      </c>
      <c r="BE244" s="133">
        <v>9040</v>
      </c>
      <c r="BF244" s="133">
        <v>13080</v>
      </c>
      <c r="BG244" s="133">
        <v>7144</v>
      </c>
      <c r="BH244" s="133">
        <v>7485</v>
      </c>
      <c r="BI244" s="133">
        <v>10920</v>
      </c>
      <c r="BJ244" s="133">
        <v>4319</v>
      </c>
      <c r="BK244" s="133">
        <v>2975</v>
      </c>
      <c r="BL244" s="133">
        <v>2918</v>
      </c>
      <c r="BM244" s="96">
        <v>4237</v>
      </c>
      <c r="BN244" s="96">
        <v>4410</v>
      </c>
      <c r="BO244" s="96">
        <v>2940</v>
      </c>
      <c r="BP244" s="96">
        <v>7483</v>
      </c>
      <c r="BQ244" s="96">
        <v>3066</v>
      </c>
      <c r="BR244" s="96">
        <v>3003</v>
      </c>
      <c r="BS244" s="96">
        <v>3192</v>
      </c>
      <c r="BT244" s="96">
        <v>3192</v>
      </c>
      <c r="BU244" s="96">
        <v>0</v>
      </c>
      <c r="BV244" s="96">
        <v>1596</v>
      </c>
      <c r="BW244" s="96">
        <v>0</v>
      </c>
      <c r="BX244" s="96">
        <v>4788</v>
      </c>
      <c r="BY244" s="96">
        <v>3192</v>
      </c>
      <c r="BZ244" s="96">
        <v>4410</v>
      </c>
      <c r="CA244" s="96">
        <v>2840</v>
      </c>
      <c r="CB244" s="96">
        <v>2840</v>
      </c>
      <c r="CC244" s="96">
        <v>2840</v>
      </c>
      <c r="CD244" s="96">
        <v>4410</v>
      </c>
      <c r="CE244" s="96">
        <v>2840</v>
      </c>
      <c r="CF244" s="96">
        <v>2840</v>
      </c>
      <c r="CG244" s="96">
        <v>4410</v>
      </c>
      <c r="CH244" s="96">
        <v>4410</v>
      </c>
      <c r="CI244" s="96">
        <v>2840</v>
      </c>
      <c r="CJ244" s="96">
        <v>2480</v>
      </c>
      <c r="CK244" s="95">
        <f>SUM(Tabelle2[[#This Row],[Jan 22 CF]:[Mar 22 CF]])</f>
        <v>31332</v>
      </c>
      <c r="CL244" s="95">
        <f>SUM(Tabelle2[[#This Row],[Apr 22 CF]:[Jun 22 CF]])</f>
        <v>26656</v>
      </c>
      <c r="CM244" s="95">
        <f>SUM(Tabelle2[[#This Row],[Jul 22 CF]:[Sep 22 CF]])</f>
        <v>25549</v>
      </c>
      <c r="CN244" s="95">
        <f>SUM(Tabelle2[[#This Row],[Oct 22 CF]:[Dec 22 CF]])</f>
        <v>10212</v>
      </c>
      <c r="CO244" s="95">
        <f>SUM(Tabelle2[[#This Row],[Jan 23 CF]:[Mar 23 CF]])</f>
        <v>11587</v>
      </c>
      <c r="CP244" s="95">
        <f>SUM(Tabelle2[[#This Row],[Apr 23 CF]:[Jun 23 CF]])</f>
        <v>13552</v>
      </c>
      <c r="CQ244" s="95">
        <f>SUM(Tabelle2[[#This Row],[Jul 23 CF]:[Sep 23 CF]])</f>
        <v>6384</v>
      </c>
      <c r="CR244" s="95">
        <f>SUM(Tabelle2[[#This Row],[Oct 23 CF]:[Dec 23 CF]])</f>
        <v>6384</v>
      </c>
      <c r="CS244" s="95">
        <f>SUM(Tabelle2[[#This Row],[Jan 24 CF]:[Mar 24 CF]])</f>
        <v>10442</v>
      </c>
      <c r="CT244" s="95">
        <f>SUM(Tabelle2[[#This Row],[Apr 24 CF]:[Jun 24 CF]])</f>
        <v>10090</v>
      </c>
      <c r="CU244" s="95">
        <f>SUM(Tabelle2[[#This Row],[Jul 24 CF]:[Sep 24 CF]])</f>
        <v>10090</v>
      </c>
      <c r="CV244" s="95">
        <f>SUM(Tabelle2[[#This Row],[Oct 24 CF]:[Dec 24 CF]])</f>
        <v>9730</v>
      </c>
      <c r="CW244" s="98">
        <v>234</v>
      </c>
      <c r="CX244" s="275">
        <v>236132</v>
      </c>
      <c r="CY244" s="98">
        <v>220094</v>
      </c>
      <c r="CZ244" s="52">
        <v>193707</v>
      </c>
      <c r="DA244" s="52">
        <f>SUM(Tabelle2[[#This Row],[Jan 22 CF]:[Dec 22 CF]])</f>
        <v>93749</v>
      </c>
      <c r="DB244" s="98">
        <f>SUM(Tabelle2[[#This Row],[Jan 23 CF]:[Dec 23 CF]])</f>
        <v>37907</v>
      </c>
      <c r="DC244" s="98">
        <f>SUM(Tabelle2[[#This Row],[Jan 24 CF]:[Dec 24 CF]])</f>
        <v>40352</v>
      </c>
      <c r="DD244" s="175">
        <v>30000</v>
      </c>
      <c r="DE244" s="175">
        <v>20000</v>
      </c>
      <c r="DF244" s="98">
        <v>0</v>
      </c>
      <c r="DG244" s="98">
        <v>0</v>
      </c>
      <c r="DH244" s="98">
        <v>0</v>
      </c>
      <c r="DI244" s="98">
        <v>0</v>
      </c>
      <c r="DJ244" s="98">
        <v>0</v>
      </c>
      <c r="DK244" s="98">
        <v>0</v>
      </c>
      <c r="DL244" s="98">
        <v>0</v>
      </c>
      <c r="DM244" s="98">
        <v>0</v>
      </c>
      <c r="DN244" s="95"/>
      <c r="DO244" s="95"/>
      <c r="DP244" s="226">
        <v>0.95</v>
      </c>
      <c r="DQ244" s="226">
        <v>0.92500000000000004</v>
      </c>
      <c r="DR244" s="226">
        <v>0.8</v>
      </c>
      <c r="DS244" s="226">
        <v>0.85</v>
      </c>
      <c r="DT244" s="226">
        <v>0.9</v>
      </c>
      <c r="DU244" s="226">
        <v>0.9</v>
      </c>
      <c r="DV244" s="226">
        <v>0.9</v>
      </c>
      <c r="DW244" s="226">
        <v>0.9</v>
      </c>
      <c r="DX244" s="226">
        <v>0.9</v>
      </c>
      <c r="DY244" s="226">
        <v>0.9</v>
      </c>
      <c r="DZ244" s="226">
        <v>0.9</v>
      </c>
      <c r="EA244" s="226">
        <v>0.88</v>
      </c>
      <c r="EB244" s="226">
        <v>0.9</v>
      </c>
      <c r="EC244" s="226">
        <v>0.93</v>
      </c>
      <c r="ED244" s="226">
        <v>0.93</v>
      </c>
      <c r="EE244" s="226">
        <v>0.9</v>
      </c>
      <c r="EF244" s="316">
        <v>0.9</v>
      </c>
      <c r="EG244" s="316">
        <v>0.9</v>
      </c>
      <c r="EH244" s="316">
        <v>0.71799999999999997</v>
      </c>
      <c r="EI244" s="226">
        <v>0.95</v>
      </c>
      <c r="EJ244" s="226">
        <v>0.95</v>
      </c>
      <c r="EK244" s="226">
        <v>0.95</v>
      </c>
      <c r="EL244" s="226">
        <v>0.97499999999999998</v>
      </c>
      <c r="EM244" s="226">
        <v>0.95</v>
      </c>
      <c r="EN244" s="226">
        <v>0.9</v>
      </c>
      <c r="EO244" s="226">
        <v>0.7</v>
      </c>
      <c r="EP244" s="226">
        <v>0.7</v>
      </c>
      <c r="EQ244" s="226">
        <v>0.7</v>
      </c>
      <c r="ER244" s="226">
        <v>0.7</v>
      </c>
      <c r="ES244" s="226">
        <v>0.7</v>
      </c>
      <c r="ET244" s="226">
        <v>0.7</v>
      </c>
      <c r="EU244" s="226">
        <v>0.7</v>
      </c>
      <c r="EV244" s="226">
        <v>0.7</v>
      </c>
      <c r="EW244" s="226">
        <v>0.7</v>
      </c>
      <c r="EX244" s="226">
        <v>0.7</v>
      </c>
      <c r="EY244" s="226">
        <v>0.7</v>
      </c>
      <c r="EZ244" s="316">
        <v>0.71799999999999997</v>
      </c>
      <c r="FA244" s="226">
        <v>0.7</v>
      </c>
      <c r="FB244" s="272">
        <v>0.82</v>
      </c>
      <c r="FC244" s="272">
        <v>0.8</v>
      </c>
      <c r="FD244" s="272">
        <v>0.8</v>
      </c>
      <c r="FE244" s="226">
        <v>0.9</v>
      </c>
      <c r="FF244" s="226">
        <v>0</v>
      </c>
      <c r="FG244" s="226">
        <v>0</v>
      </c>
      <c r="FH244" s="226">
        <v>0</v>
      </c>
      <c r="FI244" s="226">
        <v>0</v>
      </c>
      <c r="FJ244" s="226">
        <v>0</v>
      </c>
      <c r="FK244" s="226">
        <v>0</v>
      </c>
      <c r="FL244" s="226">
        <v>0</v>
      </c>
      <c r="FM244" s="195">
        <f t="shared" si="158"/>
        <v>9180</v>
      </c>
      <c r="FN244" s="195">
        <f t="shared" si="159"/>
        <v>9888</v>
      </c>
      <c r="FO244" s="195">
        <f t="shared" si="160"/>
        <v>12264</v>
      </c>
      <c r="FP244" s="195">
        <f t="shared" si="161"/>
        <v>4536</v>
      </c>
      <c r="FQ244" s="195">
        <f t="shared" si="162"/>
        <v>9040</v>
      </c>
      <c r="FR244" s="195">
        <f t="shared" si="163"/>
        <v>13080</v>
      </c>
      <c r="FS244" s="195">
        <f t="shared" si="164"/>
        <v>7144</v>
      </c>
      <c r="FT244" s="95">
        <f t="shared" si="165"/>
        <v>7485</v>
      </c>
      <c r="FU244" s="95">
        <f t="shared" si="166"/>
        <v>10920</v>
      </c>
      <c r="FV244" s="95">
        <f t="shared" si="167"/>
        <v>4319</v>
      </c>
      <c r="FW244" s="95">
        <f t="shared" si="168"/>
        <v>2975</v>
      </c>
      <c r="FX244" s="95">
        <f t="shared" si="169"/>
        <v>2918</v>
      </c>
      <c r="FY244" s="95">
        <f t="shared" si="170"/>
        <v>4237</v>
      </c>
      <c r="FZ244" s="95">
        <f t="shared" si="171"/>
        <v>4410</v>
      </c>
      <c r="GA244" s="95">
        <f t="shared" si="151"/>
        <v>2940</v>
      </c>
      <c r="GB244" s="95">
        <f t="shared" si="152"/>
        <v>7483</v>
      </c>
      <c r="GC244" s="95">
        <f t="shared" si="153"/>
        <v>3066</v>
      </c>
      <c r="GD244" s="95">
        <f t="shared" si="154"/>
        <v>3003</v>
      </c>
      <c r="GE244" s="95">
        <f t="shared" si="155"/>
        <v>3192</v>
      </c>
      <c r="GF244" s="95">
        <f t="shared" si="156"/>
        <v>3192</v>
      </c>
      <c r="GG244" s="95">
        <f t="shared" si="157"/>
        <v>0</v>
      </c>
      <c r="GH244" s="95">
        <f t="shared" si="172"/>
        <v>1596</v>
      </c>
      <c r="GI244" s="95">
        <f>BW244*Tabelle2[[#This Row],[Nov 2023 AF]]</f>
        <v>0</v>
      </c>
      <c r="GJ244" s="95">
        <f>BX244*Tabelle2[[#This Row],[Dec 2023 AF]]</f>
        <v>4548.5999999999995</v>
      </c>
      <c r="GK244" s="95">
        <f>BY244*Tabelle2[[#This Row],[Jan 2024 AF]]</f>
        <v>2872.8</v>
      </c>
      <c r="GL244" s="95">
        <f>BZ244*Tabelle2[[#This Row],[Feb 2024 AF]]</f>
        <v>3087</v>
      </c>
      <c r="GM244" s="95">
        <f>CA244*Tabelle2[[#This Row],[Mar 2024 AF]]</f>
        <v>1987.9999999999998</v>
      </c>
      <c r="GN244" s="95">
        <f>CB244*Tabelle2[[#This Row],[Apr 2024 AF]]</f>
        <v>1987.9999999999998</v>
      </c>
      <c r="GO244" s="95">
        <f>CC244*Tabelle2[[#This Row],[May 2024 AF]]</f>
        <v>1987.9999999999998</v>
      </c>
      <c r="GP244" s="95">
        <f>CD244*Tabelle2[[#This Row],[Jun 2024 AF]]</f>
        <v>3087</v>
      </c>
      <c r="GQ244" s="95">
        <f>CE244*Tabelle2[[#This Row],[Jul 2024 AF]]</f>
        <v>1987.9999999999998</v>
      </c>
      <c r="GR244" s="95">
        <f>CF244*Tabelle2[[#This Row],[Aug 2024 AF]]</f>
        <v>1987.9999999999998</v>
      </c>
      <c r="GS244" s="95">
        <f>CG244*Tabelle2[[#This Row],[Sep 2024 AF]]</f>
        <v>3087</v>
      </c>
      <c r="GT244" s="95">
        <f>CH244*Tabelle2[[#This Row],[Oct 2024 AF]]</f>
        <v>3087</v>
      </c>
      <c r="GU244" s="95">
        <f>CI244*Tabelle2[[#This Row],[Nov 2024 AF]]</f>
        <v>1987.9999999999998</v>
      </c>
      <c r="GV244" s="95">
        <f>CJ244*Tabelle2[[#This Row],[Dec 2024 AF]]</f>
        <v>1736</v>
      </c>
      <c r="GW244" s="95">
        <f>SUM(Tabelle2[[#This Row],[Jan 22 NF]:[Mar 22 NF]])</f>
        <v>31332</v>
      </c>
      <c r="GX244" s="95">
        <f>SUM(Tabelle2[[#This Row],[Apr 22 NF]:[Jun 22 NF]])</f>
        <v>26656</v>
      </c>
      <c r="GY244" s="95">
        <f>SUM(Tabelle2[[#This Row],[Jul 22 NF]:[Sep 22 NF]])</f>
        <v>25549</v>
      </c>
      <c r="GZ244" s="95">
        <f>SUM(Tabelle2[[#This Row],[Oct 22 NF]:[Dec 22 NF]])</f>
        <v>10212</v>
      </c>
      <c r="HA244" s="98">
        <f>SUM(Tabelle2[[#This Row],[Jan 23 NF]:[Mar 23 NF]])</f>
        <v>11587</v>
      </c>
      <c r="HB244" s="98">
        <f>SUM(Tabelle2[[#This Row],[Apr 23 NF]:[Jun 23 NF]])</f>
        <v>13552</v>
      </c>
      <c r="HC244" s="98">
        <f>SUM(Tabelle2[[#This Row],[Jul 23 NF]:[Sep 23 NF]])</f>
        <v>6384</v>
      </c>
      <c r="HD244" s="98">
        <f>SUM(Tabelle2[[#This Row],[Oct 23 NF]:[Dec 23 NF]])</f>
        <v>6144.5999999999995</v>
      </c>
      <c r="HE244" s="95">
        <f>SUM(Tabelle2[[#This Row],[Jan 24 NF]:[Mar 24 NF]])</f>
        <v>7947.8</v>
      </c>
      <c r="HF244" s="98">
        <f>SUM(Tabelle2[[#This Row],[Apr 24 NF]:[Jun 24 NF]])</f>
        <v>7063</v>
      </c>
      <c r="HG244" s="98">
        <f>SUM(Tabelle2[[#This Row],[Jul 24 NF]:[Sep 24 NF]])</f>
        <v>7063</v>
      </c>
      <c r="HH244" s="98">
        <f>SUM(Tabelle2[[#This Row],[Oct 24 NF]:[Dec 24 NF]])</f>
        <v>6811</v>
      </c>
      <c r="HI244" s="75"/>
      <c r="HJ244" s="75"/>
      <c r="HK244" s="75"/>
      <c r="HL244" s="75"/>
      <c r="HM244" s="75"/>
      <c r="HN244" s="75"/>
      <c r="HO244" s="75"/>
      <c r="HP244" s="75"/>
      <c r="HQ244" s="75"/>
      <c r="HR244" s="75"/>
      <c r="HS244" s="75"/>
      <c r="HT244" s="75"/>
      <c r="HU244" s="75">
        <v>0</v>
      </c>
      <c r="HV244" s="98">
        <v>234</v>
      </c>
      <c r="HW244" s="98">
        <v>236132</v>
      </c>
      <c r="HX244" s="98">
        <v>220094</v>
      </c>
      <c r="HY244" s="98">
        <v>193707</v>
      </c>
      <c r="HZ244" s="98">
        <f>SUM(Tabelle2[[#This Row],[Jan 22 NF]:[Dec 22 NF]])</f>
        <v>93749</v>
      </c>
      <c r="IA244" s="98">
        <f>SUM(Tabelle2[[#This Row],[Jan 23 NF]:[Dec 23 NF]])</f>
        <v>37667.599999999999</v>
      </c>
      <c r="IB244" s="98">
        <f>SUM(Tabelle2[[#This Row],[Jan 24 NF]:[Dec 24 NF]])</f>
        <v>28884.799999999999</v>
      </c>
      <c r="IC244" s="98">
        <f>IFERROR(Tabelle2[[#This Row],[2025 CF]]*Tabelle2[[#This Row],[2025 AF]],0)</f>
        <v>24600</v>
      </c>
      <c r="ID244" s="98">
        <f>IFERROR(Tabelle2[[#This Row],[2026 CF]]*Tabelle2[[#This Row],[2026 AF]],0)</f>
        <v>16000</v>
      </c>
      <c r="IE244" s="98">
        <f>IFERROR(Tabelle2[[#This Row],[2027 CF]]*Tabelle2[[#This Row],[2027 AF]],0)</f>
        <v>0</v>
      </c>
      <c r="IF244" s="98">
        <f>IFERROR(Tabelle2[[#This Row],[2028 CF]]*Tabelle2[[#This Row],[2028 AF]],0)</f>
        <v>0</v>
      </c>
      <c r="IG244" s="98">
        <f>IFERROR(Tabelle2[[#This Row],[2029 CF]]*Tabelle2[[#This Row],[2029 AF]],0)</f>
        <v>0</v>
      </c>
      <c r="IH244" s="98">
        <f>IFERROR(Tabelle2[[#This Row],[2030 CF]]*Tabelle2[[#This Row],[2030 AF]],0)</f>
        <v>0</v>
      </c>
      <c r="II244" s="98">
        <f>IFERROR(Tabelle2[[#This Row],[2031 CF]]*Tabelle2[[#This Row],[2031 AF]],0)</f>
        <v>0</v>
      </c>
      <c r="IJ244" s="98">
        <f>IFERROR(Tabelle2[[#This Row],[2032 CF]]*Tabelle2[[#This Row],[2032 AF]],0)</f>
        <v>0</v>
      </c>
      <c r="IK244" s="98">
        <f>IFERROR(Tabelle2[[#This Row],[2033 CF]]*Tabelle2[[#This Row],[2033 AF]],0)</f>
        <v>0</v>
      </c>
      <c r="IL244" s="98">
        <f>IFERROR(Tabelle2[[#This Row],[2034 CF]]*Tabelle2[[#This Row],[2034 AF]],0)</f>
        <v>0</v>
      </c>
      <c r="IM244" s="98">
        <f>IFERROR(Tabelle2[[#This Row],[2035 CF]]*Tabelle2[[#This Row],[2035 AF]],0)</f>
        <v>0</v>
      </c>
      <c r="IN244" s="51">
        <v>14521.680000000002</v>
      </c>
      <c r="IO244" s="51">
        <v>17242.632000000001</v>
      </c>
      <c r="IP244" s="51">
        <v>23936.084999999999</v>
      </c>
      <c r="IQ244" s="51">
        <v>18503.294128733709</v>
      </c>
      <c r="IR244" s="51">
        <v>17329.95</v>
      </c>
      <c r="IS244" s="51">
        <v>21546.81</v>
      </c>
      <c r="IT244" s="51">
        <v>14052.779999999999</v>
      </c>
      <c r="IU244" s="51">
        <v>15512.4</v>
      </c>
      <c r="IV244" s="51">
        <v>15762.6</v>
      </c>
      <c r="IW244" s="51">
        <v>14086.710000000001</v>
      </c>
      <c r="IX244" s="51">
        <v>17231.940000000002</v>
      </c>
      <c r="IY244" s="51">
        <v>11476.800000000001</v>
      </c>
      <c r="IZ244" s="199">
        <v>55700.397000000004</v>
      </c>
      <c r="JA244" s="199">
        <v>57380.054128733711</v>
      </c>
      <c r="JB244" s="199">
        <v>45327.78</v>
      </c>
      <c r="JC244" s="199">
        <v>42795.450000000004</v>
      </c>
      <c r="JD244" s="199">
        <v>201203.68112873373</v>
      </c>
      <c r="JE244" s="196">
        <v>10427.513999999999</v>
      </c>
      <c r="JF244" s="196">
        <v>10821.696</v>
      </c>
      <c r="JG244" s="196">
        <v>12817.018</v>
      </c>
      <c r="JH244" s="196">
        <v>9901.2199999999993</v>
      </c>
      <c r="JI244" s="196">
        <v>12638.235999999999</v>
      </c>
      <c r="JJ244" s="196">
        <v>10392.332</v>
      </c>
      <c r="JK244" s="196">
        <v>10576.14</v>
      </c>
      <c r="JL244" s="196">
        <v>11998.498</v>
      </c>
      <c r="JM244" s="196">
        <v>9828.7019999999993</v>
      </c>
      <c r="JN244" s="196">
        <v>9664.9979999999996</v>
      </c>
      <c r="JO244" s="196">
        <v>12147.124</v>
      </c>
      <c r="JP244" s="196">
        <v>9462.521999999999</v>
      </c>
      <c r="JQ244" s="196">
        <f>SUM(Tabelle2[[#This Row],[Jan-23B]:[Mar-23B]])</f>
        <v>34066.228000000003</v>
      </c>
      <c r="JR244" s="196">
        <f>SUM(Tabelle2[[#This Row],[Apr-23B]:[Jun-23B]])</f>
        <v>32931.788</v>
      </c>
      <c r="JS244" s="196">
        <f>SUM(Tabelle2[[#This Row],[Jul-23B]:[Sep-23B]])</f>
        <v>32403.339999999997</v>
      </c>
      <c r="JT244" s="196">
        <f>SUM(Tabelle2[[#This Row],[Oct-23B]:[Dec-23B]])</f>
        <v>31274.644</v>
      </c>
      <c r="JU244" s="196">
        <f>SUM(Tabelle2[[#This Row],[1Q23 B1]:[4Q23 B]])</f>
        <v>130676</v>
      </c>
      <c r="JV244" s="196">
        <v>147420</v>
      </c>
      <c r="JW244" s="196">
        <v>63750</v>
      </c>
      <c r="JX244" s="196">
        <v>18000</v>
      </c>
      <c r="JY244" s="196">
        <v>0</v>
      </c>
      <c r="JZ244" s="196">
        <v>0</v>
      </c>
      <c r="KA244" s="196">
        <v>110458.54363471201</v>
      </c>
      <c r="KB244" s="196">
        <v>47766.464229500001</v>
      </c>
      <c r="KC244" s="196">
        <v>13487.0016648</v>
      </c>
      <c r="KD244" s="196">
        <v>0</v>
      </c>
      <c r="KE244" s="196">
        <v>0</v>
      </c>
      <c r="KF244" s="196" t="str">
        <f>IF(SUM(Tabelle2[[#This Row],[2018 NF]:[2028 NF]],Tabelle2[[#This Row],[2023 B]])&gt;0,"yes","no")</f>
        <v>yes</v>
      </c>
      <c r="KG244" s="196" t="str">
        <f>IFERROR(INDEX(Tabelle2[[#Headers],[2005 NF]:[2034 NF]],MATCH(TRUE,INDEX(Tabelle2[[#This Row],[2005 NF]:[2034 NF]]&gt;1000,),0)),0)</f>
        <v>2019 NF</v>
      </c>
      <c r="KH244" s="196" t="str">
        <f>IFERROR(LOOKUP(2,1/(Tabelle2[[#This Row],[2005 NF]:[2035 NF]]&gt;1000),Tabelle2[[#Headers],[2005 NF]:[2035 NF]]),0)</f>
        <v>2026 NF</v>
      </c>
      <c r="KI244" s="196">
        <f>SUM(Tabelle2[[#This Row],[Jan 23 NF]:[Mar 23 NF]])</f>
        <v>11587</v>
      </c>
      <c r="KJ244" s="196">
        <f>SUM(Tabelle2[[#This Row],[Jan-23B]:[Mar-23B]])</f>
        <v>34066.228000000003</v>
      </c>
      <c r="KK244" s="52">
        <v>6878.3708490480003</v>
      </c>
      <c r="KL244" s="52">
        <v>7408.8595811968007</v>
      </c>
      <c r="KM244" s="52">
        <v>9189.1438009504</v>
      </c>
      <c r="KN244" s="52">
        <v>3398.7244195296003</v>
      </c>
      <c r="KO244" s="52">
        <v>6773.4719472106672</v>
      </c>
      <c r="KP244" s="52">
        <v>9800.5545430880011</v>
      </c>
      <c r="KQ244" s="52">
        <v>5352.8411051850671</v>
      </c>
      <c r="KR244" s="52">
        <v>5608.3448589460004</v>
      </c>
      <c r="KS244" s="52">
        <v>8182.1143433120005</v>
      </c>
      <c r="KT244" s="52">
        <v>3236.1311216817335</v>
      </c>
      <c r="KU244" s="52">
        <v>2229.1016640433336</v>
      </c>
      <c r="KV244" s="52">
        <v>2186.3928254381335</v>
      </c>
      <c r="KW244" s="52">
        <v>3174.6903363198667</v>
      </c>
      <c r="KX244" s="52">
        <v>3304.3154078760003</v>
      </c>
      <c r="KY244" s="52">
        <v>2202.8769385840001</v>
      </c>
      <c r="KZ244" s="52">
        <v>5606.8463032054669</v>
      </c>
      <c r="LA244" s="52" t="e">
        <f>$AV244*2.204623/#REF!*$AP244*Tabelle2[[#This Row],[May 23 NF]]</f>
        <v>#REF!</v>
      </c>
      <c r="LB244" s="52" t="e">
        <f>$AV244*2.204623/#REF!*$AP244*Tabelle2[[#This Row],[Jun 23 NF]]</f>
        <v>#REF!</v>
      </c>
      <c r="LC244" s="52" t="e">
        <f>$AV244*2.204623/#REF!*$AP244*Tabelle2[[#This Row],[Jul 23 NF]]</f>
        <v>#REF!</v>
      </c>
      <c r="LD244" s="52" t="e">
        <f>$AV244*2.204623/#REF!*$AP244*Tabelle2[[#This Row],[Aug 23 NF]]</f>
        <v>#REF!</v>
      </c>
      <c r="LE244" s="52" t="e">
        <f>$AV244*2.204623/#REF!*$AP244*Tabelle2[[#This Row],[Sep 23 NF]]</f>
        <v>#REF!</v>
      </c>
      <c r="LF244" s="52" t="e">
        <f>$AV244*2.204623/#REF!*$AP244*Tabelle2[[#This Row],[Oct 23 NF]]</f>
        <v>#REF!</v>
      </c>
      <c r="LG244" s="52" t="e">
        <f>$AV244*2.204623/#REF!*$AP244*Tabelle2[[#This Row],[Nov 23 NF]]</f>
        <v>#REF!</v>
      </c>
      <c r="LH244" s="52" t="e">
        <f>$AV244*2.204623/#REF!*$AP244*Tabelle2[[#This Row],[Dec 23 NF]]</f>
        <v>#REF!</v>
      </c>
      <c r="LI244" s="52" t="e">
        <f>$AV244*2.204623/#REF!*$AP244*Tabelle2[[#This Row],[Jan 24 NF]]</f>
        <v>#REF!</v>
      </c>
      <c r="LJ244" s="52" t="e">
        <f>$AV244*2.204623/#REF!*$AP244*Tabelle2[[#This Row],[Feb 24 NF]]</f>
        <v>#REF!</v>
      </c>
      <c r="LK244" s="52" t="e">
        <f>$AV244*2.204623/#REF!*$AP244*Tabelle2[[#This Row],[Mar 24 NF]]</f>
        <v>#REF!</v>
      </c>
      <c r="LL244" s="52" t="e">
        <f>$AV244*2.204623/#REF!*$AP244*Tabelle2[[#This Row],[Apr 24 NF]]</f>
        <v>#REF!</v>
      </c>
      <c r="LM244" s="52" t="e">
        <f>$AV244*2.204623/#REF!*$AP244*Tabelle2[[#This Row],[May 24 NF]]</f>
        <v>#REF!</v>
      </c>
      <c r="LN244" s="52" t="e">
        <f>$AV244*2.204623/#REF!*$AP244*Tabelle2[[#This Row],[Jun 24 NF]]</f>
        <v>#REF!</v>
      </c>
      <c r="LO244" s="52" t="e">
        <f>$AV244*2.204623/#REF!*$AP244*Tabelle2[[#This Row],[Jul 24 NF]]</f>
        <v>#REF!</v>
      </c>
      <c r="LP244" s="52" t="e">
        <f>$AV244*2.204623/#REF!*$AP244*Tabelle2[[#This Row],[Aug 24 NF]]</f>
        <v>#REF!</v>
      </c>
      <c r="LQ244" s="52" t="e">
        <f>$AV244*2.204623/#REF!*$AP244*Tabelle2[[#This Row],[Sep 24 NF]]</f>
        <v>#REF!</v>
      </c>
      <c r="LR244" s="52" t="e">
        <f>$AV244*2.204623/#REF!*$AP244*Tabelle2[[#This Row],[Oct 24 NF]]</f>
        <v>#REF!</v>
      </c>
      <c r="LS244" s="52" t="e">
        <f>$AV244*2.204623/#REF!*$AP244*Tabelle2[[#This Row],[Nov 24 NF]]</f>
        <v>#REF!</v>
      </c>
      <c r="LT244" s="52" t="e">
        <f>$AV244*2.204623/#REF!*$AP244*Tabelle2[[#This Row],[Dec 24 NF]]</f>
        <v>#REF!</v>
      </c>
      <c r="LU244" s="198">
        <f>SUM(Tabelle2[[#This Row],[Jan 22 EV]:[Mar 22 EV]])</f>
        <v>23476.374231195201</v>
      </c>
      <c r="LV244" s="198">
        <f>SUM(Tabelle2[[#This Row],[Apr 22 EV]:[Jun 22 EV]])</f>
        <v>19972.750909828268</v>
      </c>
      <c r="LW244" s="198">
        <f>SUM(Tabelle2[[#This Row],[Jul 22 EV]:[Sep 22 EV]])</f>
        <v>19143.300307443067</v>
      </c>
      <c r="LX244" s="198">
        <f>SUM(Tabelle2[[#This Row],[Oct 22 EV]:[Dec 22 EV]])</f>
        <v>7651.625611163201</v>
      </c>
      <c r="LY244" s="198">
        <f>SUM(Tabelle2[[#This Row],[Jan 23 EV]:[Mar 23 EV]])</f>
        <v>8681.8826827798675</v>
      </c>
      <c r="LZ244" s="198" t="e">
        <f>SUM(Tabelle2[[#This Row],[Apr 23 EV]:[Jun 23 EV]])</f>
        <v>#REF!</v>
      </c>
      <c r="MA244" s="198" t="e">
        <f>SUM(Tabelle2[[#This Row],[Jul 23 EV]:[Sep 23 EV]])</f>
        <v>#REF!</v>
      </c>
      <c r="MB244" s="198" t="e">
        <f>SUM(Tabelle2[[#This Row],[Oct 23 EV]:[Dec 23 EV]])</f>
        <v>#REF!</v>
      </c>
      <c r="MC244" s="198" t="e">
        <f>SUM(Tabelle2[[#This Row],[Jan 24 EV]:[Mar 24 EV]])</f>
        <v>#REF!</v>
      </c>
      <c r="MD244" s="198" t="e">
        <f>SUM(Tabelle2[[#This Row],[Apr 24 EV]:[Jun 24 EV]])</f>
        <v>#REF!</v>
      </c>
      <c r="ME244" s="198" t="e">
        <f>SUM(Tabelle2[[#This Row],[Jul 24 EV]:[Sep 24 EV]])</f>
        <v>#REF!</v>
      </c>
      <c r="MF244" s="198" t="e">
        <f>SUM(Tabelle2[[#This Row],[Oct 24 EV]:[Dec 24 EV]])</f>
        <v>#REF!</v>
      </c>
      <c r="MG244" s="74"/>
      <c r="MH244" s="74"/>
      <c r="MI244" s="74"/>
      <c r="MJ244" s="74"/>
      <c r="MK244" s="74"/>
      <c r="ML244" s="74"/>
      <c r="MM244" s="74"/>
      <c r="MN244" s="74"/>
      <c r="MO244" s="75"/>
      <c r="MP244" s="98"/>
      <c r="MQ244" s="98" t="e">
        <f>$AS244*2.204623/#REF!*$AP244*HU244</f>
        <v>#REF!</v>
      </c>
      <c r="MR244" s="98" t="e">
        <f>$AT244*2.204623/#REF!*$AP244*HV244</f>
        <v>#REF!</v>
      </c>
      <c r="MS244" s="98">
        <v>176928.48206180855</v>
      </c>
      <c r="MT244" s="98">
        <v>164911.56357847172</v>
      </c>
      <c r="MU244" s="98">
        <v>145140.36841574524</v>
      </c>
      <c r="MV244" s="98">
        <f>SUM(Tabelle2[[#This Row],[Jan 22 EV]:[Dec 22 EV]])</f>
        <v>70244.051059629739</v>
      </c>
      <c r="MW244" s="98" t="e">
        <f>SUM(Tabelle2[[#This Row],[Jan 23 EV]:[Dec 23 EV]])</f>
        <v>#REF!</v>
      </c>
      <c r="MX244" s="98" t="e">
        <f>SUM(Tabelle2[[#This Row],[Jan 24 EV]:[Dec 24 EV]])</f>
        <v>#REF!</v>
      </c>
      <c r="MY244" s="98">
        <f t="shared" si="183"/>
        <v>18432.23560856</v>
      </c>
      <c r="MZ244" s="98">
        <f t="shared" si="184"/>
        <v>11988.445924266667</v>
      </c>
      <c r="NA244" s="98">
        <f t="shared" si="185"/>
        <v>0</v>
      </c>
      <c r="NB244" s="98">
        <f t="shared" si="186"/>
        <v>0</v>
      </c>
      <c r="NC244" s="52">
        <v>10880.77346309405</v>
      </c>
      <c r="ND244" s="52">
        <v>12919.522582751877</v>
      </c>
      <c r="NE244" s="52">
        <v>17934.778791321907</v>
      </c>
      <c r="NF244" s="52">
        <v>13864.108817695311</v>
      </c>
      <c r="NG244" s="52">
        <v>12984.948027827821</v>
      </c>
      <c r="NH244" s="52">
        <v>16144.547907840517</v>
      </c>
      <c r="NI244" s="52">
        <v>10529.437069726007</v>
      </c>
      <c r="NJ244" s="52">
        <v>11623.09803472464</v>
      </c>
      <c r="NK244" s="52">
        <v>11810.56735786536</v>
      </c>
      <c r="NL244" s="52">
        <v>10554.860067864158</v>
      </c>
      <c r="NM244" s="52">
        <v>12911.511303762987</v>
      </c>
      <c r="NN244" s="52">
        <v>8599.3122614764816</v>
      </c>
      <c r="NO244" s="198">
        <f t="shared" ref="NO244:NO280" si="192">SUM(NC244:NE244)</f>
        <v>41735.074837167835</v>
      </c>
      <c r="NP244" s="198">
        <f t="shared" ref="NP244:NP280" si="193">SUM(NF244:NH244)</f>
        <v>42993.604753363652</v>
      </c>
      <c r="NQ244" s="198">
        <f t="shared" ref="NQ244:NQ280" si="194">SUM(NI244:NK244)</f>
        <v>33963.102462316005</v>
      </c>
      <c r="NR244" s="198">
        <f t="shared" ref="NR244:NR280" si="195">SUM(NL244:NN244)</f>
        <v>32065.683633103625</v>
      </c>
      <c r="NS244" s="198">
        <f t="shared" ref="NS244:NS280" si="196">SUM(NC244:NN244)</f>
        <v>150757.46568595109</v>
      </c>
      <c r="NT244" s="198">
        <v>7813.1054820958507</v>
      </c>
      <c r="NU244" s="198">
        <v>8108.4573315533062</v>
      </c>
      <c r="NV244" s="198">
        <v>9603.5079502095305</v>
      </c>
      <c r="NW244" s="198">
        <v>7418.7650346417249</v>
      </c>
      <c r="NX244" s="198">
        <v>9469.5505540075173</v>
      </c>
      <c r="NY244" s="198">
        <v>7786.7443880641285</v>
      </c>
      <c r="NZ244" s="198">
        <v>7924.4676548421039</v>
      </c>
      <c r="OA244" s="198">
        <v>8990.2090278388605</v>
      </c>
      <c r="OB244" s="198">
        <v>7364.4289020457272</v>
      </c>
      <c r="OC244" s="198">
        <v>7241.7691175715927</v>
      </c>
      <c r="OD244" s="198">
        <v>9101.5712005851128</v>
      </c>
      <c r="OE244" s="198">
        <v>7090.0583315114791</v>
      </c>
      <c r="OF244" s="198">
        <f>SUM(Tabelle2[[#This Row],[Jan 23 B EV]:[Mar 23 B EV]])</f>
        <v>25525.07076385869</v>
      </c>
      <c r="OG244" s="198">
        <f>SUM(Tabelle2[[#This Row],[Apr 23 B EV]:[Jun 23 B EV]])</f>
        <v>24675.059976713372</v>
      </c>
      <c r="OH244" s="198">
        <f>SUM(Tabelle2[[#This Row],[Jul 23 B EV]:[Sep 23 B EV]])</f>
        <v>24279.105584726691</v>
      </c>
      <c r="OI244" s="198">
        <f>SUM(Tabelle2[[#This Row],[Oct 23 B EV]:[Dec 23 B EV]])</f>
        <v>23433.398649668183</v>
      </c>
      <c r="OJ244" s="198">
        <f>SUM(Tabelle2[[#This Row],[Jan 23 B EV]:[Dec 23 B EV]])</f>
        <v>97912.634974966917</v>
      </c>
      <c r="OK244" s="75"/>
      <c r="OL244" s="75"/>
      <c r="OM244" s="43"/>
      <c r="ON244" s="43"/>
      <c r="OO244" s="43"/>
      <c r="OP244" s="43"/>
      <c r="OQ244" s="75"/>
      <c r="OR244" s="75"/>
      <c r="OS244" s="75"/>
      <c r="OT244" s="75"/>
      <c r="OU244" s="75"/>
      <c r="OV244" s="75"/>
      <c r="OW244" s="75"/>
      <c r="OX244" s="198" t="s">
        <v>1229</v>
      </c>
      <c r="OY244" s="198" t="s">
        <v>1229</v>
      </c>
      <c r="OZ244" s="198" t="s">
        <v>1229</v>
      </c>
      <c r="PA244" s="198" t="s">
        <v>1229</v>
      </c>
      <c r="PB244" s="353" t="s">
        <v>1229</v>
      </c>
      <c r="PC244" s="130" t="s">
        <v>57</v>
      </c>
      <c r="PD244" s="53" t="s">
        <v>40</v>
      </c>
      <c r="PE244" s="53" t="s">
        <v>159</v>
      </c>
      <c r="PF244" s="53" t="s">
        <v>170</v>
      </c>
      <c r="PG244" s="53">
        <v>0</v>
      </c>
      <c r="PH244" s="53">
        <v>150</v>
      </c>
      <c r="PI244" s="53">
        <v>2</v>
      </c>
      <c r="PJ244" s="53" t="s">
        <v>191</v>
      </c>
      <c r="PK244" s="53">
        <v>-68</v>
      </c>
      <c r="PL244" s="53">
        <v>122.78671374395188</v>
      </c>
      <c r="PM244" s="317"/>
      <c r="PN244" s="53" t="s">
        <v>972</v>
      </c>
      <c r="PO244" s="53" t="s">
        <v>17</v>
      </c>
      <c r="PP244" s="200">
        <v>1565.1005573122095</v>
      </c>
      <c r="PQ244" s="56">
        <v>1399.8594792216134</v>
      </c>
      <c r="PR244" s="56">
        <v>1505.8500324776508</v>
      </c>
      <c r="PS244" s="56">
        <v>1413.0627359755019</v>
      </c>
      <c r="PT244" s="200">
        <v>1148.5212668120259</v>
      </c>
      <c r="PU244" s="200">
        <v>1207.4862538513455</v>
      </c>
      <c r="PV244" s="200">
        <v>1959.8980263157889</v>
      </c>
      <c r="PW244" s="200">
        <v>2435.75</v>
      </c>
      <c r="PX244" s="200" t="e">
        <f>IF($PI244=1,SUMIF(#REF!,$PF244,#REF!),SUMIF(#REF!,$PJ244,#REF!))</f>
        <v>#REF!</v>
      </c>
      <c r="PY244" s="200" t="e">
        <f>IF($PI244=1,SUMIF(#REF!,$PF244,#REF!),SUMIF(#REF!,$PJ244,#REF!))</f>
        <v>#REF!</v>
      </c>
      <c r="PZ244" s="200" t="e">
        <f>IF($PI244=1,SUMIF(#REF!,$PF244,#REF!),SUMIF(#REF!,$PJ244,#REF!))</f>
        <v>#REF!</v>
      </c>
      <c r="QA244" s="200" t="e">
        <f>IF($PI244=1,SUMIF(#REF!,$PF244,#REF!),SUMIF(#REF!,$PJ244,#REF!))</f>
        <v>#REF!</v>
      </c>
      <c r="QB244" s="200" t="e">
        <f>IF($PI244=1,SUMIF(#REF!,$PF244,#REF!),SUMIF(#REF!,$PJ244,#REF!))</f>
        <v>#REF!</v>
      </c>
      <c r="QC244" s="200" t="e">
        <f>IF($PI244=1,SUMIF(#REF!,$PF244,#REF!),SUMIF(#REF!,$PJ244,#REF!))</f>
        <v>#REF!</v>
      </c>
      <c r="QD244" s="57">
        <f t="shared" si="187"/>
        <v>0</v>
      </c>
      <c r="QE244" s="57">
        <f t="shared" si="188"/>
        <v>17.599698825198459</v>
      </c>
      <c r="QF244" s="57">
        <f t="shared" si="182"/>
        <v>16.613481208136417</v>
      </c>
      <c r="QG244" s="57">
        <f t="shared" si="189"/>
        <v>13.769311749872033</v>
      </c>
      <c r="QH244" s="57">
        <f t="shared" si="190"/>
        <v>14.394567038039051</v>
      </c>
      <c r="QI244" s="57">
        <f t="shared" si="191"/>
        <v>22.373021087368418</v>
      </c>
      <c r="QJ244" s="57">
        <f>IF(Tabelle2[[#This Row],[Index and Premium Usage]]=1,($AW244*(1+$AZ244))*(PW244*(1+$PG244)+$PH244)/1000,($AW244*(1+$AZ244))*(PW244*(1+$PG244)+$PK244)/1000)</f>
        <v>25.107242160000002</v>
      </c>
      <c r="QK244" s="57" t="e">
        <f>IF($PI244=1,($AW244*(1+$AY244))*(PX244*(1+$PG244)+$PH244)/1000,($AW244*(1+$AZ244))*(PX244*(1+$PG244)+$PK244+Tabelle2[[#This Row],[Premium VW 2023]])/1000)</f>
        <v>#REF!</v>
      </c>
      <c r="QL244" s="57" t="e">
        <f t="shared" si="177"/>
        <v>#REF!</v>
      </c>
      <c r="QM244" s="57" t="e">
        <f t="shared" si="178"/>
        <v>#REF!</v>
      </c>
      <c r="QN244" s="57" t="e">
        <f t="shared" si="179"/>
        <v>#REF!</v>
      </c>
      <c r="QO244" s="57" t="e">
        <f t="shared" si="180"/>
        <v>#REF!</v>
      </c>
      <c r="QP244" s="57" t="e">
        <f t="shared" si="181"/>
        <v>#REF!</v>
      </c>
    </row>
    <row r="245" spans="1:458" ht="15" customHeight="1">
      <c r="A245" s="94" t="s">
        <v>1178</v>
      </c>
      <c r="B245" s="94" t="s">
        <v>87</v>
      </c>
      <c r="C245" s="94" t="s">
        <v>1553</v>
      </c>
      <c r="D245" s="2" t="s">
        <v>108</v>
      </c>
      <c r="E245" s="172" t="s">
        <v>304</v>
      </c>
      <c r="F245" s="94" t="s">
        <v>304</v>
      </c>
      <c r="G245" s="2" t="s">
        <v>304</v>
      </c>
      <c r="H245" s="2" t="s">
        <v>216</v>
      </c>
      <c r="I245" s="188" t="s">
        <v>216</v>
      </c>
      <c r="J245" s="2" t="s">
        <v>18</v>
      </c>
      <c r="K245" s="2" t="s">
        <v>243</v>
      </c>
      <c r="L245" s="2" t="s">
        <v>88</v>
      </c>
      <c r="M245" s="94" t="s">
        <v>1148</v>
      </c>
      <c r="N245" s="1" t="s">
        <v>1182</v>
      </c>
      <c r="O245" s="6" t="s">
        <v>1179</v>
      </c>
      <c r="P245" s="17"/>
      <c r="Q245" s="23" t="s">
        <v>90</v>
      </c>
      <c r="R245" s="2"/>
      <c r="S245" s="2"/>
      <c r="T245" s="94" t="s">
        <v>1282</v>
      </c>
      <c r="U245" s="2" t="s">
        <v>971</v>
      </c>
      <c r="V245" s="2"/>
      <c r="W245" s="2"/>
      <c r="X245" s="94"/>
      <c r="Y245" s="94" t="s">
        <v>67</v>
      </c>
      <c r="Z245" s="94"/>
      <c r="AA245" s="1"/>
      <c r="AB245" s="1"/>
      <c r="AC245" s="1"/>
      <c r="AD245" s="2"/>
      <c r="AE245" s="2"/>
      <c r="AF245" s="2"/>
      <c r="AG245" s="2"/>
      <c r="AH245" s="2"/>
      <c r="AI245" s="2"/>
      <c r="AJ245" s="63" t="s">
        <v>120</v>
      </c>
      <c r="AK245" s="21"/>
      <c r="AL245" s="13"/>
      <c r="AM245" s="13"/>
      <c r="AN245" s="13"/>
      <c r="AO245" s="13"/>
      <c r="AP245" s="13">
        <v>1</v>
      </c>
      <c r="AQ245" s="42"/>
      <c r="AR245" s="24">
        <v>10.220000000000001</v>
      </c>
      <c r="AS245" s="13">
        <v>10.220000000000001</v>
      </c>
      <c r="AT245" s="13">
        <v>10.220000000000001</v>
      </c>
      <c r="AU245" s="13">
        <v>10.220000000000001</v>
      </c>
      <c r="AV245" s="24">
        <v>10.220000000000001</v>
      </c>
      <c r="AW245" s="33">
        <v>10.220000000000001</v>
      </c>
      <c r="AX245" s="193"/>
      <c r="AY245" s="36">
        <v>0.04</v>
      </c>
      <c r="AZ245" s="36">
        <v>0.04</v>
      </c>
      <c r="BA245" s="97">
        <v>0</v>
      </c>
      <c r="BB245" s="97">
        <v>0</v>
      </c>
      <c r="BC245" s="97">
        <v>0</v>
      </c>
      <c r="BD245" s="97">
        <v>0</v>
      </c>
      <c r="BE245" s="133">
        <v>0</v>
      </c>
      <c r="BF245" s="133">
        <v>0</v>
      </c>
      <c r="BG245" s="133">
        <v>0</v>
      </c>
      <c r="BH245" s="133">
        <v>0</v>
      </c>
      <c r="BI245" s="133">
        <v>0</v>
      </c>
      <c r="BJ245" s="133">
        <v>0</v>
      </c>
      <c r="BK245" s="133">
        <v>0</v>
      </c>
      <c r="BL245" s="133">
        <v>0</v>
      </c>
      <c r="BM245" s="96">
        <v>0</v>
      </c>
      <c r="BN245" s="96">
        <v>0</v>
      </c>
      <c r="BO245" s="96">
        <v>0</v>
      </c>
      <c r="BP245" s="96">
        <v>0</v>
      </c>
      <c r="BQ245" s="96">
        <v>0</v>
      </c>
      <c r="BR245" s="96">
        <v>0</v>
      </c>
      <c r="BS245" s="96">
        <v>0</v>
      </c>
      <c r="BT245" s="96">
        <v>0</v>
      </c>
      <c r="BU245" s="96">
        <v>0</v>
      </c>
      <c r="BV245" s="96">
        <v>0</v>
      </c>
      <c r="BW245" s="96">
        <v>0</v>
      </c>
      <c r="BX245" s="96">
        <v>0</v>
      </c>
      <c r="BY245" s="96">
        <v>0</v>
      </c>
      <c r="BZ245" s="96">
        <v>0</v>
      </c>
      <c r="CA245" s="96">
        <v>0</v>
      </c>
      <c r="CB245" s="96">
        <v>0</v>
      </c>
      <c r="CC245" s="96">
        <v>0</v>
      </c>
      <c r="CD245" s="96">
        <v>0</v>
      </c>
      <c r="CE245" s="96">
        <v>0</v>
      </c>
      <c r="CF245" s="96">
        <v>0</v>
      </c>
      <c r="CG245" s="96">
        <v>0</v>
      </c>
      <c r="CH245" s="96">
        <v>0</v>
      </c>
      <c r="CI245" s="96">
        <v>0</v>
      </c>
      <c r="CJ245" s="96">
        <v>0</v>
      </c>
      <c r="CK245" s="95">
        <f>SUM(Tabelle2[[#This Row],[Jan 22 CF]:[Mar 22 CF]])</f>
        <v>0</v>
      </c>
      <c r="CL245" s="95">
        <f>SUM(Tabelle2[[#This Row],[Apr 22 CF]:[Jun 22 CF]])</f>
        <v>0</v>
      </c>
      <c r="CM245" s="95">
        <f>SUM(Tabelle2[[#This Row],[Jul 22 CF]:[Sep 22 CF]])</f>
        <v>0</v>
      </c>
      <c r="CN245" s="95">
        <f>SUM(Tabelle2[[#This Row],[Oct 22 CF]:[Dec 22 CF]])</f>
        <v>0</v>
      </c>
      <c r="CO245" s="95">
        <f>SUM(Tabelle2[[#This Row],[Jan 23 CF]:[Mar 23 CF]])</f>
        <v>0</v>
      </c>
      <c r="CP245" s="95">
        <f>SUM(Tabelle2[[#This Row],[Apr 23 CF]:[Jun 23 CF]])</f>
        <v>0</v>
      </c>
      <c r="CQ245" s="95">
        <f>SUM(Tabelle2[[#This Row],[Jul 23 CF]:[Sep 23 CF]])</f>
        <v>0</v>
      </c>
      <c r="CR245" s="95">
        <f>SUM(Tabelle2[[#This Row],[Oct 23 CF]:[Dec 23 CF]])</f>
        <v>0</v>
      </c>
      <c r="CS245" s="95">
        <f>SUM(Tabelle2[[#This Row],[Jan 24 CF]:[Mar 24 CF]])</f>
        <v>0</v>
      </c>
      <c r="CT245" s="95">
        <f>SUM(Tabelle2[[#This Row],[Apr 24 CF]:[Jun 24 CF]])</f>
        <v>0</v>
      </c>
      <c r="CU245" s="95">
        <f>SUM(Tabelle2[[#This Row],[Jul 24 CF]:[Sep 24 CF]])</f>
        <v>0</v>
      </c>
      <c r="CV245" s="95">
        <f>SUM(Tabelle2[[#This Row],[Oct 24 CF]:[Dec 24 CF]])</f>
        <v>0</v>
      </c>
      <c r="CW245" s="98">
        <v>0</v>
      </c>
      <c r="CX245" s="275">
        <v>0</v>
      </c>
      <c r="CY245" s="98">
        <v>0</v>
      </c>
      <c r="CZ245" s="52">
        <v>0</v>
      </c>
      <c r="DA245" s="52">
        <f>SUM(Tabelle2[[#This Row],[Jan 22 CF]:[Dec 22 CF]])</f>
        <v>0</v>
      </c>
      <c r="DB245" s="98">
        <f>SUM(Tabelle2[[#This Row],[Jan 23 CF]:[Dec 23 CF]])</f>
        <v>0</v>
      </c>
      <c r="DC245" s="98">
        <f>SUM(Tabelle2[[#This Row],[Jan 24 CF]:[Dec 24 CF]])</f>
        <v>0</v>
      </c>
      <c r="DD245" s="98">
        <v>0</v>
      </c>
      <c r="DE245" s="98">
        <v>0</v>
      </c>
      <c r="DF245" s="98">
        <v>0</v>
      </c>
      <c r="DG245" s="98">
        <v>0</v>
      </c>
      <c r="DH245" s="98">
        <v>0</v>
      </c>
      <c r="DI245" s="98">
        <v>0</v>
      </c>
      <c r="DJ245" s="98">
        <v>0</v>
      </c>
      <c r="DK245" s="98">
        <v>0</v>
      </c>
      <c r="DL245" s="98">
        <v>0</v>
      </c>
      <c r="DM245" s="98">
        <v>0</v>
      </c>
      <c r="DN245" s="95"/>
      <c r="DO245" s="95"/>
      <c r="DP245" s="226">
        <v>0.95</v>
      </c>
      <c r="DQ245" s="226">
        <v>0.92500000000000004</v>
      </c>
      <c r="DR245" s="226">
        <v>0.8</v>
      </c>
      <c r="DS245" s="226">
        <v>0.85</v>
      </c>
      <c r="DT245" s="226">
        <v>0.9</v>
      </c>
      <c r="DU245" s="226">
        <v>0.9</v>
      </c>
      <c r="DV245" s="226">
        <v>0.9</v>
      </c>
      <c r="DW245" s="226">
        <v>0.9</v>
      </c>
      <c r="DX245" s="226">
        <v>0.9</v>
      </c>
      <c r="DY245" s="226">
        <v>0.9</v>
      </c>
      <c r="DZ245" s="226">
        <v>0.9</v>
      </c>
      <c r="EA245" s="226">
        <v>0.88</v>
      </c>
      <c r="EB245" s="226">
        <v>0.9</v>
      </c>
      <c r="EC245" s="226">
        <v>0.93</v>
      </c>
      <c r="ED245" s="226">
        <v>0.93</v>
      </c>
      <c r="EE245" s="226">
        <v>0.9</v>
      </c>
      <c r="EF245" s="316">
        <v>0.9</v>
      </c>
      <c r="EG245" s="316">
        <v>0.9</v>
      </c>
      <c r="EH245" s="316">
        <v>0.9</v>
      </c>
      <c r="EI245" s="226">
        <v>0.95</v>
      </c>
      <c r="EJ245" s="226">
        <v>0.95</v>
      </c>
      <c r="EK245" s="226">
        <v>0.95</v>
      </c>
      <c r="EL245" s="226">
        <v>0.97499999999999998</v>
      </c>
      <c r="EM245" s="226">
        <v>0.95</v>
      </c>
      <c r="EN245" s="226">
        <v>0.9</v>
      </c>
      <c r="EO245" s="226">
        <v>0.9</v>
      </c>
      <c r="EP245" s="226">
        <v>0.9</v>
      </c>
      <c r="EQ245" s="226">
        <v>0.9</v>
      </c>
      <c r="ER245" s="226">
        <v>0.9</v>
      </c>
      <c r="ES245" s="226">
        <v>0.9</v>
      </c>
      <c r="ET245" s="226">
        <v>0.9</v>
      </c>
      <c r="EU245" s="226">
        <v>0.9</v>
      </c>
      <c r="EV245" s="226">
        <v>0.9</v>
      </c>
      <c r="EW245" s="226">
        <v>0.9</v>
      </c>
      <c r="EX245" s="226">
        <v>0.9</v>
      </c>
      <c r="EY245" s="226">
        <v>0.9</v>
      </c>
      <c r="EZ245" s="316">
        <v>0.9</v>
      </c>
      <c r="FA245" s="226">
        <v>0.9</v>
      </c>
      <c r="FB245" s="226">
        <v>0.85</v>
      </c>
      <c r="FC245" s="226">
        <v>0.85</v>
      </c>
      <c r="FD245" s="226">
        <v>0.85</v>
      </c>
      <c r="FE245" s="226">
        <v>0.85</v>
      </c>
      <c r="FF245" s="226">
        <v>0.85</v>
      </c>
      <c r="FG245" s="226">
        <v>0.85</v>
      </c>
      <c r="FH245" s="226">
        <v>0.85</v>
      </c>
      <c r="FI245" s="226">
        <v>0.85</v>
      </c>
      <c r="FJ245" s="226">
        <v>0.85</v>
      </c>
      <c r="FK245" s="226">
        <v>0.85</v>
      </c>
      <c r="FL245" s="226">
        <v>0.85</v>
      </c>
      <c r="FM245" s="195">
        <f t="shared" si="158"/>
        <v>0</v>
      </c>
      <c r="FN245" s="195">
        <f t="shared" si="159"/>
        <v>0</v>
      </c>
      <c r="FO245" s="195">
        <f t="shared" si="160"/>
        <v>0</v>
      </c>
      <c r="FP245" s="195">
        <f t="shared" si="161"/>
        <v>0</v>
      </c>
      <c r="FQ245" s="195">
        <f t="shared" si="162"/>
        <v>0</v>
      </c>
      <c r="FR245" s="195">
        <f t="shared" si="163"/>
        <v>0</v>
      </c>
      <c r="FS245" s="195">
        <f t="shared" si="164"/>
        <v>0</v>
      </c>
      <c r="FT245" s="95">
        <f t="shared" si="165"/>
        <v>0</v>
      </c>
      <c r="FU245" s="95">
        <f t="shared" si="166"/>
        <v>0</v>
      </c>
      <c r="FV245" s="95">
        <f t="shared" si="167"/>
        <v>0</v>
      </c>
      <c r="FW245" s="95">
        <f t="shared" si="168"/>
        <v>0</v>
      </c>
      <c r="FX245" s="95">
        <f t="shared" si="169"/>
        <v>0</v>
      </c>
      <c r="FY245" s="95">
        <f t="shared" si="170"/>
        <v>0</v>
      </c>
      <c r="FZ245" s="95">
        <f t="shared" si="171"/>
        <v>0</v>
      </c>
      <c r="GA245" s="95">
        <f t="shared" ref="GA245:GA280" si="197">BO245</f>
        <v>0</v>
      </c>
      <c r="GB245" s="95">
        <f t="shared" ref="GB245:GB280" si="198">BP245</f>
        <v>0</v>
      </c>
      <c r="GC245" s="95">
        <f t="shared" ref="GC245:GC280" si="199">BQ245</f>
        <v>0</v>
      </c>
      <c r="GD245" s="95">
        <f t="shared" ref="GD245:GD280" si="200">BR245</f>
        <v>0</v>
      </c>
      <c r="GE245" s="95">
        <f t="shared" ref="GE245:GE280" si="201">BS245</f>
        <v>0</v>
      </c>
      <c r="GF245" s="95">
        <f t="shared" ref="GF245:GF280" si="202">BT245</f>
        <v>0</v>
      </c>
      <c r="GG245" s="95">
        <f t="shared" ref="GG245:GG280" si="203">BU245</f>
        <v>0</v>
      </c>
      <c r="GH245" s="95">
        <f t="shared" si="172"/>
        <v>0</v>
      </c>
      <c r="GI245" s="95">
        <f>BW245*Tabelle2[[#This Row],[Nov 2023 AF]]</f>
        <v>0</v>
      </c>
      <c r="GJ245" s="95">
        <f>BX245*Tabelle2[[#This Row],[Dec 2023 AF]]</f>
        <v>0</v>
      </c>
      <c r="GK245" s="95">
        <f>BY245*Tabelle2[[#This Row],[Jan 2024 AF]]</f>
        <v>0</v>
      </c>
      <c r="GL245" s="95">
        <f>BZ245*Tabelle2[[#This Row],[Feb 2024 AF]]</f>
        <v>0</v>
      </c>
      <c r="GM245" s="95">
        <f>CA245*Tabelle2[[#This Row],[Mar 2024 AF]]</f>
        <v>0</v>
      </c>
      <c r="GN245" s="95">
        <f>CB245*Tabelle2[[#This Row],[Apr 2024 AF]]</f>
        <v>0</v>
      </c>
      <c r="GO245" s="95">
        <f>CC245*Tabelle2[[#This Row],[May 2024 AF]]</f>
        <v>0</v>
      </c>
      <c r="GP245" s="95">
        <f>CD245*Tabelle2[[#This Row],[Jun 2024 AF]]</f>
        <v>0</v>
      </c>
      <c r="GQ245" s="95">
        <f>CE245*Tabelle2[[#This Row],[Jul 2024 AF]]</f>
        <v>0</v>
      </c>
      <c r="GR245" s="95">
        <f>CF245*Tabelle2[[#This Row],[Aug 2024 AF]]</f>
        <v>0</v>
      </c>
      <c r="GS245" s="95">
        <f>CG245*Tabelle2[[#This Row],[Sep 2024 AF]]</f>
        <v>0</v>
      </c>
      <c r="GT245" s="95">
        <f>CH245*Tabelle2[[#This Row],[Oct 2024 AF]]</f>
        <v>0</v>
      </c>
      <c r="GU245" s="95">
        <f>CI245*Tabelle2[[#This Row],[Nov 2024 AF]]</f>
        <v>0</v>
      </c>
      <c r="GV245" s="95">
        <f>CJ245*Tabelle2[[#This Row],[Dec 2024 AF]]</f>
        <v>0</v>
      </c>
      <c r="GW245" s="95">
        <f>SUM(Tabelle2[[#This Row],[Jan 22 NF]:[Mar 22 NF]])</f>
        <v>0</v>
      </c>
      <c r="GX245" s="95">
        <f>SUM(Tabelle2[[#This Row],[Apr 22 NF]:[Jun 22 NF]])</f>
        <v>0</v>
      </c>
      <c r="GY245" s="95">
        <f>SUM(Tabelle2[[#This Row],[Jul 22 NF]:[Sep 22 NF]])</f>
        <v>0</v>
      </c>
      <c r="GZ245" s="95">
        <f>SUM(Tabelle2[[#This Row],[Oct 22 NF]:[Dec 22 NF]])</f>
        <v>0</v>
      </c>
      <c r="HA245" s="98">
        <f>SUM(Tabelle2[[#This Row],[Jan 23 NF]:[Mar 23 NF]])</f>
        <v>0</v>
      </c>
      <c r="HB245" s="98">
        <f>SUM(Tabelle2[[#This Row],[Apr 23 NF]:[Jun 23 NF]])</f>
        <v>0</v>
      </c>
      <c r="HC245" s="98">
        <f>SUM(Tabelle2[[#This Row],[Jul 23 NF]:[Sep 23 NF]])</f>
        <v>0</v>
      </c>
      <c r="HD245" s="98">
        <f>SUM(Tabelle2[[#This Row],[Oct 23 NF]:[Dec 23 NF]])</f>
        <v>0</v>
      </c>
      <c r="HE245" s="95">
        <f>SUM(Tabelle2[[#This Row],[Jan 24 NF]:[Mar 24 NF]])</f>
        <v>0</v>
      </c>
      <c r="HF245" s="98">
        <f>SUM(Tabelle2[[#This Row],[Apr 24 NF]:[Jun 24 NF]])</f>
        <v>0</v>
      </c>
      <c r="HG245" s="98">
        <f>SUM(Tabelle2[[#This Row],[Jul 24 NF]:[Sep 24 NF]])</f>
        <v>0</v>
      </c>
      <c r="HH245" s="98">
        <f>SUM(Tabelle2[[#This Row],[Oct 24 NF]:[Dec 24 NF]])</f>
        <v>0</v>
      </c>
      <c r="HI245" s="95"/>
      <c r="HJ245" s="95"/>
      <c r="HK245" s="95"/>
      <c r="HL245" s="95"/>
      <c r="HM245" s="95"/>
      <c r="HN245" s="95"/>
      <c r="HO245" s="95"/>
      <c r="HP245" s="95"/>
      <c r="HQ245" s="95"/>
      <c r="HR245" s="95"/>
      <c r="HS245" s="95"/>
      <c r="HT245" s="95"/>
      <c r="HU245" s="95">
        <v>0</v>
      </c>
      <c r="HV245" s="98">
        <v>0</v>
      </c>
      <c r="HW245" s="98">
        <v>0</v>
      </c>
      <c r="HX245" s="98">
        <v>0</v>
      </c>
      <c r="HY245" s="98">
        <v>0</v>
      </c>
      <c r="HZ245" s="98">
        <f>SUM(Tabelle2[[#This Row],[Jan 22 NF]:[Dec 22 NF]])</f>
        <v>0</v>
      </c>
      <c r="IA245" s="98">
        <f>SUM(Tabelle2[[#This Row],[Jan 23 NF]:[Dec 23 NF]])</f>
        <v>0</v>
      </c>
      <c r="IB245" s="98">
        <f>SUM(Tabelle2[[#This Row],[Jan 24 NF]:[Dec 24 NF]])</f>
        <v>0</v>
      </c>
      <c r="IC245" s="98">
        <f>IFERROR(Tabelle2[[#This Row],[2025 CF]]*Tabelle2[[#This Row],[2025 AF]],0)</f>
        <v>0</v>
      </c>
      <c r="ID245" s="98">
        <f>IFERROR(Tabelle2[[#This Row],[2026 CF]]*Tabelle2[[#This Row],[2026 AF]],0)</f>
        <v>0</v>
      </c>
      <c r="IE245" s="98">
        <f>IFERROR(Tabelle2[[#This Row],[2027 CF]]*Tabelle2[[#This Row],[2027 AF]],0)</f>
        <v>0</v>
      </c>
      <c r="IF245" s="98">
        <f>IFERROR(Tabelle2[[#This Row],[2028 CF]]*Tabelle2[[#This Row],[2028 AF]],0)</f>
        <v>0</v>
      </c>
      <c r="IG245" s="98">
        <f>IFERROR(Tabelle2[[#This Row],[2029 CF]]*Tabelle2[[#This Row],[2029 AF]],0)</f>
        <v>0</v>
      </c>
      <c r="IH245" s="98">
        <f>IFERROR(Tabelle2[[#This Row],[2030 CF]]*Tabelle2[[#This Row],[2030 AF]],0)</f>
        <v>0</v>
      </c>
      <c r="II245" s="98">
        <f>IFERROR(Tabelle2[[#This Row],[2031 CF]]*Tabelle2[[#This Row],[2031 AF]],0)</f>
        <v>0</v>
      </c>
      <c r="IJ245" s="98">
        <f>IFERROR(Tabelle2[[#This Row],[2032 CF]]*Tabelle2[[#This Row],[2032 AF]],0)</f>
        <v>0</v>
      </c>
      <c r="IK245" s="98">
        <f>IFERROR(Tabelle2[[#This Row],[2033 CF]]*Tabelle2[[#This Row],[2033 AF]],0)</f>
        <v>0</v>
      </c>
      <c r="IL245" s="98">
        <f>IFERROR(Tabelle2[[#This Row],[2034 CF]]*Tabelle2[[#This Row],[2034 AF]],0)</f>
        <v>0</v>
      </c>
      <c r="IM245" s="98">
        <f>IFERROR(Tabelle2[[#This Row],[2035 CF]]*Tabelle2[[#This Row],[2035 AF]],0)</f>
        <v>0</v>
      </c>
      <c r="IN245" s="51">
        <v>0</v>
      </c>
      <c r="IO245" s="51">
        <v>0</v>
      </c>
      <c r="IP245" s="51">
        <v>0</v>
      </c>
      <c r="IQ245" s="51">
        <v>0</v>
      </c>
      <c r="IR245" s="51">
        <v>0</v>
      </c>
      <c r="IS245" s="51">
        <v>0</v>
      </c>
      <c r="IT245" s="51">
        <v>0</v>
      </c>
      <c r="IU245" s="51">
        <v>0</v>
      </c>
      <c r="IV245" s="51">
        <v>0</v>
      </c>
      <c r="IW245" s="51">
        <v>0</v>
      </c>
      <c r="IX245" s="51">
        <v>0</v>
      </c>
      <c r="IY245" s="51">
        <v>0</v>
      </c>
      <c r="IZ245" s="199">
        <v>0</v>
      </c>
      <c r="JA245" s="199">
        <v>0</v>
      </c>
      <c r="JB245" s="199">
        <v>0</v>
      </c>
      <c r="JC245" s="199">
        <v>0</v>
      </c>
      <c r="JD245" s="199">
        <v>0</v>
      </c>
      <c r="JE245" s="196">
        <v>0</v>
      </c>
      <c r="JF245" s="196">
        <v>0</v>
      </c>
      <c r="JG245" s="196">
        <v>0</v>
      </c>
      <c r="JH245" s="196">
        <v>0</v>
      </c>
      <c r="JI245" s="196">
        <v>0</v>
      </c>
      <c r="JJ245" s="196">
        <v>0</v>
      </c>
      <c r="JK245" s="196">
        <v>0</v>
      </c>
      <c r="JL245" s="196">
        <v>0</v>
      </c>
      <c r="JM245" s="196">
        <v>0</v>
      </c>
      <c r="JN245" s="196">
        <v>0</v>
      </c>
      <c r="JO245" s="196">
        <v>0</v>
      </c>
      <c r="JP245" s="196">
        <v>0</v>
      </c>
      <c r="JQ245" s="196">
        <f>SUM(Tabelle2[[#This Row],[Jan-23B]:[Mar-23B]])</f>
        <v>0</v>
      </c>
      <c r="JR245" s="196">
        <f>SUM(Tabelle2[[#This Row],[Apr-23B]:[Jun-23B]])</f>
        <v>0</v>
      </c>
      <c r="JS245" s="196">
        <f>SUM(Tabelle2[[#This Row],[Jul-23B]:[Sep-23B]])</f>
        <v>0</v>
      </c>
      <c r="JT245" s="196">
        <f>SUM(Tabelle2[[#This Row],[Oct-23B]:[Dec-23B]])</f>
        <v>0</v>
      </c>
      <c r="JU245" s="196">
        <f>SUM(Tabelle2[[#This Row],[1Q23 B1]:[4Q23 B]])</f>
        <v>0</v>
      </c>
      <c r="JV245" s="196">
        <v>0</v>
      </c>
      <c r="JW245" s="196">
        <v>0</v>
      </c>
      <c r="JX245" s="196">
        <v>0</v>
      </c>
      <c r="JY245" s="196">
        <v>0</v>
      </c>
      <c r="JZ245" s="196">
        <v>0</v>
      </c>
      <c r="KA245" s="196">
        <v>0</v>
      </c>
      <c r="KB245" s="196">
        <v>0</v>
      </c>
      <c r="KC245" s="196">
        <v>0</v>
      </c>
      <c r="KD245" s="196">
        <v>0</v>
      </c>
      <c r="KE245" s="196">
        <v>0</v>
      </c>
      <c r="KF245" s="196" t="str">
        <f>IF(SUM(Tabelle2[[#This Row],[2018 NF]:[2028 NF]],Tabelle2[[#This Row],[2023 B]])&gt;0,"yes","no")</f>
        <v>no</v>
      </c>
      <c r="KG245" s="196">
        <f>IFERROR(INDEX(Tabelle2[[#Headers],[2005 NF]:[2034 NF]],MATCH(TRUE,INDEX(Tabelle2[[#This Row],[2005 NF]:[2034 NF]]&gt;1000,),0)),0)</f>
        <v>0</v>
      </c>
      <c r="KH245" s="196">
        <f>IFERROR(LOOKUP(2,1/(Tabelle2[[#This Row],[2005 NF]:[2035 NF]]&gt;1000),Tabelle2[[#Headers],[2005 NF]:[2035 NF]]),0)</f>
        <v>0</v>
      </c>
      <c r="KI245" s="196">
        <f>SUM(Tabelle2[[#This Row],[Jan 23 NF]:[Mar 23 NF]])</f>
        <v>0</v>
      </c>
      <c r="KJ245" s="196">
        <f>SUM(Tabelle2[[#This Row],[Jan-23B]:[Mar-23B]])</f>
        <v>0</v>
      </c>
      <c r="KK245" s="52">
        <v>0</v>
      </c>
      <c r="KL245" s="52">
        <v>0</v>
      </c>
      <c r="KM245" s="52">
        <v>0</v>
      </c>
      <c r="KN245" s="52">
        <v>0</v>
      </c>
      <c r="KO245" s="52">
        <v>0</v>
      </c>
      <c r="KP245" s="52">
        <v>0</v>
      </c>
      <c r="KQ245" s="52">
        <v>0</v>
      </c>
      <c r="KR245" s="52">
        <v>0</v>
      </c>
      <c r="KS245" s="52">
        <v>0</v>
      </c>
      <c r="KT245" s="52">
        <v>0</v>
      </c>
      <c r="KU245" s="52">
        <v>0</v>
      </c>
      <c r="KV245" s="52">
        <v>0</v>
      </c>
      <c r="KW245" s="52">
        <v>0</v>
      </c>
      <c r="KX245" s="52">
        <v>0</v>
      </c>
      <c r="KY245" s="52">
        <v>0</v>
      </c>
      <c r="KZ245" s="52">
        <v>0</v>
      </c>
      <c r="LA245" s="52" t="e">
        <f>$AV245*2.204623/#REF!*$AP245*Tabelle2[[#This Row],[May 23 NF]]</f>
        <v>#REF!</v>
      </c>
      <c r="LB245" s="52" t="e">
        <f>$AV245*2.204623/#REF!*$AP245*Tabelle2[[#This Row],[Jun 23 NF]]</f>
        <v>#REF!</v>
      </c>
      <c r="LC245" s="52" t="e">
        <f>$AV245*2.204623/#REF!*$AP245*Tabelle2[[#This Row],[Jul 23 NF]]</f>
        <v>#REF!</v>
      </c>
      <c r="LD245" s="52" t="e">
        <f>$AV245*2.204623/#REF!*$AP245*Tabelle2[[#This Row],[Aug 23 NF]]</f>
        <v>#REF!</v>
      </c>
      <c r="LE245" s="52" t="e">
        <f>$AV245*2.204623/#REF!*$AP245*Tabelle2[[#This Row],[Sep 23 NF]]</f>
        <v>#REF!</v>
      </c>
      <c r="LF245" s="52" t="e">
        <f>$AV245*2.204623/#REF!*$AP245*Tabelle2[[#This Row],[Oct 23 NF]]</f>
        <v>#REF!</v>
      </c>
      <c r="LG245" s="52" t="e">
        <f>$AV245*2.204623/#REF!*$AP245*Tabelle2[[#This Row],[Nov 23 NF]]</f>
        <v>#REF!</v>
      </c>
      <c r="LH245" s="52" t="e">
        <f>$AV245*2.204623/#REF!*$AP245*Tabelle2[[#This Row],[Dec 23 NF]]</f>
        <v>#REF!</v>
      </c>
      <c r="LI245" s="52" t="e">
        <f>$AV245*2.204623/#REF!*$AP245*Tabelle2[[#This Row],[Jan 24 NF]]</f>
        <v>#REF!</v>
      </c>
      <c r="LJ245" s="52" t="e">
        <f>$AV245*2.204623/#REF!*$AP245*Tabelle2[[#This Row],[Feb 24 NF]]</f>
        <v>#REF!</v>
      </c>
      <c r="LK245" s="52" t="e">
        <f>$AV245*2.204623/#REF!*$AP245*Tabelle2[[#This Row],[Mar 24 NF]]</f>
        <v>#REF!</v>
      </c>
      <c r="LL245" s="52" t="e">
        <f>$AV245*2.204623/#REF!*$AP245*Tabelle2[[#This Row],[Apr 24 NF]]</f>
        <v>#REF!</v>
      </c>
      <c r="LM245" s="52" t="e">
        <f>$AV245*2.204623/#REF!*$AP245*Tabelle2[[#This Row],[May 24 NF]]</f>
        <v>#REF!</v>
      </c>
      <c r="LN245" s="52" t="e">
        <f>$AV245*2.204623/#REF!*$AP245*Tabelle2[[#This Row],[Jun 24 NF]]</f>
        <v>#REF!</v>
      </c>
      <c r="LO245" s="52" t="e">
        <f>$AV245*2.204623/#REF!*$AP245*Tabelle2[[#This Row],[Jul 24 NF]]</f>
        <v>#REF!</v>
      </c>
      <c r="LP245" s="52" t="e">
        <f>$AV245*2.204623/#REF!*$AP245*Tabelle2[[#This Row],[Aug 24 NF]]</f>
        <v>#REF!</v>
      </c>
      <c r="LQ245" s="52" t="e">
        <f>$AV245*2.204623/#REF!*$AP245*Tabelle2[[#This Row],[Sep 24 NF]]</f>
        <v>#REF!</v>
      </c>
      <c r="LR245" s="52" t="e">
        <f>$AV245*2.204623/#REF!*$AP245*Tabelle2[[#This Row],[Oct 24 NF]]</f>
        <v>#REF!</v>
      </c>
      <c r="LS245" s="52" t="e">
        <f>$AV245*2.204623/#REF!*$AP245*Tabelle2[[#This Row],[Nov 24 NF]]</f>
        <v>#REF!</v>
      </c>
      <c r="LT245" s="52" t="e">
        <f>$AV245*2.204623/#REF!*$AP245*Tabelle2[[#This Row],[Dec 24 NF]]</f>
        <v>#REF!</v>
      </c>
      <c r="LU245" s="198">
        <f>SUM(Tabelle2[[#This Row],[Jan 22 EV]:[Mar 22 EV]])</f>
        <v>0</v>
      </c>
      <c r="LV245" s="198">
        <f>SUM(Tabelle2[[#This Row],[Apr 22 EV]:[Jun 22 EV]])</f>
        <v>0</v>
      </c>
      <c r="LW245" s="198">
        <f>SUM(Tabelle2[[#This Row],[Jul 22 EV]:[Sep 22 EV]])</f>
        <v>0</v>
      </c>
      <c r="LX245" s="198">
        <f>SUM(Tabelle2[[#This Row],[Oct 22 EV]:[Dec 22 EV]])</f>
        <v>0</v>
      </c>
      <c r="LY245" s="198">
        <f>SUM(Tabelle2[[#This Row],[Jan 23 EV]:[Mar 23 EV]])</f>
        <v>0</v>
      </c>
      <c r="LZ245" s="198" t="e">
        <f>SUM(Tabelle2[[#This Row],[Apr 23 EV]:[Jun 23 EV]])</f>
        <v>#REF!</v>
      </c>
      <c r="MA245" s="198" t="e">
        <f>SUM(Tabelle2[[#This Row],[Jul 23 EV]:[Sep 23 EV]])</f>
        <v>#REF!</v>
      </c>
      <c r="MB245" s="198" t="e">
        <f>SUM(Tabelle2[[#This Row],[Oct 23 EV]:[Dec 23 EV]])</f>
        <v>#REF!</v>
      </c>
      <c r="MC245" s="198" t="e">
        <f>SUM(Tabelle2[[#This Row],[Jan 24 EV]:[Mar 24 EV]])</f>
        <v>#REF!</v>
      </c>
      <c r="MD245" s="198" t="e">
        <f>SUM(Tabelle2[[#This Row],[Apr 24 EV]:[Jun 24 EV]])</f>
        <v>#REF!</v>
      </c>
      <c r="ME245" s="198" t="e">
        <f>SUM(Tabelle2[[#This Row],[Jul 24 EV]:[Sep 24 EV]])</f>
        <v>#REF!</v>
      </c>
      <c r="MF245" s="198" t="e">
        <f>SUM(Tabelle2[[#This Row],[Oct 24 EV]:[Dec 24 EV]])</f>
        <v>#REF!</v>
      </c>
      <c r="MG245" s="68"/>
      <c r="MH245" s="68"/>
      <c r="MI245" s="68"/>
      <c r="MJ245" s="68"/>
      <c r="MK245" s="68"/>
      <c r="ML245" s="68"/>
      <c r="MM245" s="68"/>
      <c r="MN245" s="68"/>
      <c r="MO245" s="95"/>
      <c r="MP245" s="98"/>
      <c r="MQ245" s="98" t="e">
        <f>$AS245*2.204623/#REF!*$AP245*HU245</f>
        <v>#REF!</v>
      </c>
      <c r="MR245" s="98" t="e">
        <f>$AT245*2.204623/#REF!*$AP245*HV245</f>
        <v>#REF!</v>
      </c>
      <c r="MS245" s="98">
        <v>0</v>
      </c>
      <c r="MT245" s="98">
        <v>0</v>
      </c>
      <c r="MU245" s="98">
        <v>0</v>
      </c>
      <c r="MV245" s="98">
        <f>SUM(Tabelle2[[#This Row],[Jan 22 EV]:[Dec 22 EV]])</f>
        <v>0</v>
      </c>
      <c r="MW245" s="98" t="e">
        <f>SUM(Tabelle2[[#This Row],[Jan 23 EV]:[Dec 23 EV]])</f>
        <v>#REF!</v>
      </c>
      <c r="MX245" s="98" t="e">
        <f>SUM(Tabelle2[[#This Row],[Jan 24 EV]:[Dec 24 EV]])</f>
        <v>#REF!</v>
      </c>
      <c r="MY245" s="98">
        <f t="shared" si="183"/>
        <v>0</v>
      </c>
      <c r="MZ245" s="98">
        <f t="shared" si="184"/>
        <v>0</v>
      </c>
      <c r="NA245" s="98">
        <f t="shared" si="185"/>
        <v>0</v>
      </c>
      <c r="NB245" s="98">
        <f t="shared" si="186"/>
        <v>0</v>
      </c>
      <c r="NC245" s="52">
        <v>0</v>
      </c>
      <c r="ND245" s="52">
        <v>0</v>
      </c>
      <c r="NE245" s="52">
        <v>0</v>
      </c>
      <c r="NF245" s="52">
        <v>0</v>
      </c>
      <c r="NG245" s="52">
        <v>0</v>
      </c>
      <c r="NH245" s="52">
        <v>0</v>
      </c>
      <c r="NI245" s="52">
        <v>0</v>
      </c>
      <c r="NJ245" s="52">
        <v>0</v>
      </c>
      <c r="NK245" s="52">
        <v>0</v>
      </c>
      <c r="NL245" s="52">
        <v>0</v>
      </c>
      <c r="NM245" s="52">
        <v>0</v>
      </c>
      <c r="NN245" s="52">
        <v>0</v>
      </c>
      <c r="NO245" s="198">
        <f t="shared" si="192"/>
        <v>0</v>
      </c>
      <c r="NP245" s="198">
        <f t="shared" si="193"/>
        <v>0</v>
      </c>
      <c r="NQ245" s="198">
        <f t="shared" si="194"/>
        <v>0</v>
      </c>
      <c r="NR245" s="198">
        <f t="shared" si="195"/>
        <v>0</v>
      </c>
      <c r="NS245" s="198">
        <f t="shared" si="196"/>
        <v>0</v>
      </c>
      <c r="NT245" s="198">
        <v>0</v>
      </c>
      <c r="NU245" s="198">
        <v>0</v>
      </c>
      <c r="NV245" s="198">
        <v>0</v>
      </c>
      <c r="NW245" s="198">
        <v>0</v>
      </c>
      <c r="NX245" s="198">
        <v>0</v>
      </c>
      <c r="NY245" s="198">
        <v>0</v>
      </c>
      <c r="NZ245" s="198">
        <v>0</v>
      </c>
      <c r="OA245" s="198">
        <v>0</v>
      </c>
      <c r="OB245" s="198">
        <v>0</v>
      </c>
      <c r="OC245" s="198">
        <v>0</v>
      </c>
      <c r="OD245" s="198">
        <v>0</v>
      </c>
      <c r="OE245" s="198">
        <v>0</v>
      </c>
      <c r="OF245" s="198">
        <f>SUM(Tabelle2[[#This Row],[Jan 23 B EV]:[Mar 23 B EV]])</f>
        <v>0</v>
      </c>
      <c r="OG245" s="198">
        <f>SUM(Tabelle2[[#This Row],[Apr 23 B EV]:[Jun 23 B EV]])</f>
        <v>0</v>
      </c>
      <c r="OH245" s="198">
        <f>SUM(Tabelle2[[#This Row],[Jul 23 B EV]:[Sep 23 B EV]])</f>
        <v>0</v>
      </c>
      <c r="OI245" s="198">
        <f>SUM(Tabelle2[[#This Row],[Oct 23 B EV]:[Dec 23 B EV]])</f>
        <v>0</v>
      </c>
      <c r="OJ245" s="198">
        <f>SUM(Tabelle2[[#This Row],[Jan 23 B EV]:[Dec 23 B EV]])</f>
        <v>0</v>
      </c>
      <c r="OK245" s="95"/>
      <c r="OL245" s="95"/>
      <c r="OM245" s="43"/>
      <c r="ON245" s="43"/>
      <c r="OO245" s="43"/>
      <c r="OP245" s="43"/>
      <c r="OQ245" s="95"/>
      <c r="OR245" s="95"/>
      <c r="OS245" s="95"/>
      <c r="OT245" s="95"/>
      <c r="OU245" s="95"/>
      <c r="OV245" s="95"/>
      <c r="OW245" s="95"/>
      <c r="OX245" s="198">
        <v>0</v>
      </c>
      <c r="OY245" s="198">
        <v>0</v>
      </c>
      <c r="OZ245" s="198">
        <v>0</v>
      </c>
      <c r="PA245" s="198">
        <v>0</v>
      </c>
      <c r="PB245" s="353">
        <v>0</v>
      </c>
      <c r="PC245" s="49" t="s">
        <v>57</v>
      </c>
      <c r="PD245" s="341" t="s">
        <v>40</v>
      </c>
      <c r="PE245" s="3" t="s">
        <v>159</v>
      </c>
      <c r="PF245" s="221" t="s">
        <v>170</v>
      </c>
      <c r="PG245" s="342">
        <v>0</v>
      </c>
      <c r="PH245" s="221">
        <v>150</v>
      </c>
      <c r="PI245" s="30">
        <v>1</v>
      </c>
      <c r="PJ245" s="30" t="s">
        <v>170</v>
      </c>
      <c r="PK245" s="30">
        <v>150</v>
      </c>
      <c r="PL245" s="30"/>
      <c r="PM245" s="12"/>
      <c r="PN245" s="341" t="s">
        <v>972</v>
      </c>
      <c r="PO245" s="12" t="s">
        <v>17</v>
      </c>
      <c r="PP245" s="200">
        <v>1565.1005573122095</v>
      </c>
      <c r="PQ245" s="56">
        <v>1399.8594792216134</v>
      </c>
      <c r="PR245" s="56">
        <v>1505.8500324776508</v>
      </c>
      <c r="PS245" s="56">
        <v>1413.0627359755019</v>
      </c>
      <c r="PT245" s="200">
        <v>1148.5212668120259</v>
      </c>
      <c r="PU245" s="200">
        <v>1207.4862538513455</v>
      </c>
      <c r="PV245" s="200">
        <v>1959.8980263157889</v>
      </c>
      <c r="PW245" s="200">
        <v>1949.0700624881274</v>
      </c>
      <c r="PX245" s="200" t="e">
        <f>IF($PI245=1,SUMIF(#REF!,$PF245,#REF!),SUMIF(#REF!,$PJ245,#REF!))</f>
        <v>#REF!</v>
      </c>
      <c r="PY245" s="200" t="e">
        <f>IF($PI245=1,SUMIF(#REF!,$PF245,#REF!),SUMIF(#REF!,$PJ245,#REF!))</f>
        <v>#REF!</v>
      </c>
      <c r="PZ245" s="200" t="e">
        <f>IF($PI245=1,SUMIF(#REF!,$PF245,#REF!),SUMIF(#REF!,$PJ245,#REF!))</f>
        <v>#REF!</v>
      </c>
      <c r="QA245" s="200" t="e">
        <f>IF($PI245=1,SUMIF(#REF!,$PF245,#REF!),SUMIF(#REF!,$PJ245,#REF!))</f>
        <v>#REF!</v>
      </c>
      <c r="QB245" s="200" t="e">
        <f>IF($PI245=1,SUMIF(#REF!,$PF245,#REF!),SUMIF(#REF!,$PJ245,#REF!))</f>
        <v>#REF!</v>
      </c>
      <c r="QC245" s="200" t="e">
        <f>IF($PI245=1,SUMIF(#REF!,$PF245,#REF!),SUMIF(#REF!,$PJ245,#REF!))</f>
        <v>#REF!</v>
      </c>
      <c r="QD245" s="57">
        <f t="shared" si="187"/>
        <v>16.473146432750688</v>
      </c>
      <c r="QE245" s="57">
        <f t="shared" si="188"/>
        <v>17.599698825198459</v>
      </c>
      <c r="QF245" s="57">
        <f t="shared" si="182"/>
        <v>16.613481208136417</v>
      </c>
      <c r="QG245" s="57">
        <f t="shared" si="189"/>
        <v>13.801722840691664</v>
      </c>
      <c r="QH245" s="57">
        <f t="shared" si="190"/>
        <v>14.428449894935184</v>
      </c>
      <c r="QI245" s="57">
        <f t="shared" si="191"/>
        <v>22.425684142105265</v>
      </c>
      <c r="QJ245" s="57">
        <f>IF(Tabelle2[[#This Row],[Index and Premium Usage]]=1,($AW245*(1+$AZ245))*(PW245*(1+$PG245)+$PH245)/1000,($AW245*(1+$AZ245))*(PW245*(1+$PG245)+$PK245)/1000)</f>
        <v>22.310595880173814</v>
      </c>
      <c r="QK245" s="57" t="e">
        <f>IF($PI245=1,($AW245*(1+$AY245))*(PX245*(1+$PG245)+$PH245)/1000,($AW245*(1+$AZ245))*(PX245*(1+$PG245)+$PK245+Tabelle2[[#This Row],[Premium VW 2023]])/1000)</f>
        <v>#REF!</v>
      </c>
      <c r="QL245" s="57" t="e">
        <f t="shared" si="177"/>
        <v>#REF!</v>
      </c>
      <c r="QM245" s="57" t="e">
        <f t="shared" si="178"/>
        <v>#REF!</v>
      </c>
      <c r="QN245" s="57" t="e">
        <f t="shared" si="179"/>
        <v>#REF!</v>
      </c>
      <c r="QO245" s="57" t="e">
        <f t="shared" si="180"/>
        <v>#REF!</v>
      </c>
      <c r="QP245" s="57" t="e">
        <f t="shared" si="181"/>
        <v>#REF!</v>
      </c>
    </row>
    <row r="246" spans="1:458" ht="15" customHeight="1">
      <c r="A246" s="94" t="s">
        <v>762</v>
      </c>
      <c r="B246" s="94" t="s">
        <v>87</v>
      </c>
      <c r="C246" s="94" t="s">
        <v>1553</v>
      </c>
      <c r="D246" s="94" t="s">
        <v>108</v>
      </c>
      <c r="E246" s="173" t="s">
        <v>304</v>
      </c>
      <c r="F246" s="94" t="s">
        <v>304</v>
      </c>
      <c r="G246" s="94" t="s">
        <v>304</v>
      </c>
      <c r="H246" s="2" t="s">
        <v>1557</v>
      </c>
      <c r="I246" s="188" t="s">
        <v>102</v>
      </c>
      <c r="J246" s="94" t="s">
        <v>18</v>
      </c>
      <c r="K246" s="2" t="s">
        <v>243</v>
      </c>
      <c r="L246" s="94" t="s">
        <v>88</v>
      </c>
      <c r="M246" s="2" t="s">
        <v>349</v>
      </c>
      <c r="N246" s="2">
        <v>0</v>
      </c>
      <c r="O246" s="1"/>
      <c r="P246" s="3"/>
      <c r="Q246" s="2"/>
      <c r="R246" s="94"/>
      <c r="S246" s="94"/>
      <c r="T246" s="94" t="s">
        <v>1282</v>
      </c>
      <c r="U246" s="94" t="s">
        <v>38</v>
      </c>
      <c r="V246" s="94"/>
      <c r="W246" s="94"/>
      <c r="X246" s="94"/>
      <c r="Y246" s="2" t="s">
        <v>235</v>
      </c>
      <c r="Z246" s="2" t="s">
        <v>261</v>
      </c>
      <c r="AA246" s="2" t="s">
        <v>349</v>
      </c>
      <c r="AB246" s="2">
        <v>0</v>
      </c>
      <c r="AC246" s="2" t="s">
        <v>1105</v>
      </c>
      <c r="AD246" s="94"/>
      <c r="AE246" s="94"/>
      <c r="AF246" s="94" t="s">
        <v>119</v>
      </c>
      <c r="AG246" s="2">
        <v>0</v>
      </c>
      <c r="AH246" s="2">
        <v>0</v>
      </c>
      <c r="AI246" s="2">
        <v>0</v>
      </c>
      <c r="AJ246" s="2" t="s">
        <v>120</v>
      </c>
      <c r="AK246" s="20"/>
      <c r="AL246" s="24"/>
      <c r="AM246" s="24"/>
      <c r="AN246" s="24"/>
      <c r="AO246" s="24"/>
      <c r="AP246" s="13">
        <v>1</v>
      </c>
      <c r="AQ246" s="78"/>
      <c r="AR246" s="37">
        <v>0.82</v>
      </c>
      <c r="AS246" s="73">
        <v>0.82</v>
      </c>
      <c r="AT246" s="73">
        <v>0.82</v>
      </c>
      <c r="AU246" s="33">
        <v>0.82</v>
      </c>
      <c r="AV246" s="33">
        <v>0.82</v>
      </c>
      <c r="AW246" s="33">
        <v>0.82</v>
      </c>
      <c r="AX246" s="193"/>
      <c r="AY246" s="61">
        <v>0.08</v>
      </c>
      <c r="AZ246" s="61">
        <v>0.08</v>
      </c>
      <c r="BA246" s="97">
        <v>0</v>
      </c>
      <c r="BB246" s="97">
        <v>0</v>
      </c>
      <c r="BC246" s="97">
        <v>0</v>
      </c>
      <c r="BD246" s="97">
        <v>0</v>
      </c>
      <c r="BE246" s="133">
        <v>0</v>
      </c>
      <c r="BF246" s="133">
        <v>0</v>
      </c>
      <c r="BG246" s="133">
        <v>0</v>
      </c>
      <c r="BH246" s="133">
        <v>0</v>
      </c>
      <c r="BI246" s="133">
        <v>0</v>
      </c>
      <c r="BJ246" s="133">
        <v>0</v>
      </c>
      <c r="BK246" s="133">
        <v>0</v>
      </c>
      <c r="BL246" s="133">
        <v>0</v>
      </c>
      <c r="BM246" s="96">
        <v>0</v>
      </c>
      <c r="BN246" s="96">
        <v>40</v>
      </c>
      <c r="BO246" s="96">
        <v>0</v>
      </c>
      <c r="BP246" s="96">
        <v>0</v>
      </c>
      <c r="BQ246" s="96">
        <v>0</v>
      </c>
      <c r="BR246" s="96">
        <v>0</v>
      </c>
      <c r="BS246" s="96">
        <v>0</v>
      </c>
      <c r="BT246" s="96">
        <v>50</v>
      </c>
      <c r="BU246" s="96">
        <v>0</v>
      </c>
      <c r="BV246" s="96">
        <v>0</v>
      </c>
      <c r="BW246" s="96">
        <v>0</v>
      </c>
      <c r="BX246" s="96">
        <v>0</v>
      </c>
      <c r="BY246" s="96">
        <v>0</v>
      </c>
      <c r="BZ246" s="96">
        <v>0</v>
      </c>
      <c r="CA246" s="96">
        <v>0</v>
      </c>
      <c r="CB246" s="96">
        <v>0</v>
      </c>
      <c r="CC246" s="96">
        <v>0</v>
      </c>
      <c r="CD246" s="96">
        <v>0</v>
      </c>
      <c r="CE246" s="96">
        <v>0</v>
      </c>
      <c r="CF246" s="96">
        <v>0</v>
      </c>
      <c r="CG246" s="96">
        <v>0</v>
      </c>
      <c r="CH246" s="96">
        <v>0</v>
      </c>
      <c r="CI246" s="96">
        <v>0</v>
      </c>
      <c r="CJ246" s="96">
        <v>0</v>
      </c>
      <c r="CK246" s="95">
        <f>SUM(Tabelle2[[#This Row],[Jan 22 CF]:[Mar 22 CF]])</f>
        <v>0</v>
      </c>
      <c r="CL246" s="95">
        <f>SUM(Tabelle2[[#This Row],[Apr 22 CF]:[Jun 22 CF]])</f>
        <v>0</v>
      </c>
      <c r="CM246" s="95">
        <f>SUM(Tabelle2[[#This Row],[Jul 22 CF]:[Sep 22 CF]])</f>
        <v>0</v>
      </c>
      <c r="CN246" s="95">
        <f>SUM(Tabelle2[[#This Row],[Oct 22 CF]:[Dec 22 CF]])</f>
        <v>0</v>
      </c>
      <c r="CO246" s="95">
        <f>SUM(Tabelle2[[#This Row],[Jan 23 CF]:[Mar 23 CF]])</f>
        <v>40</v>
      </c>
      <c r="CP246" s="95">
        <f>SUM(Tabelle2[[#This Row],[Apr 23 CF]:[Jun 23 CF]])</f>
        <v>0</v>
      </c>
      <c r="CQ246" s="95">
        <f>SUM(Tabelle2[[#This Row],[Jul 23 CF]:[Sep 23 CF]])</f>
        <v>50</v>
      </c>
      <c r="CR246" s="95">
        <f>SUM(Tabelle2[[#This Row],[Oct 23 CF]:[Dec 23 CF]])</f>
        <v>0</v>
      </c>
      <c r="CS246" s="95">
        <f>SUM(Tabelle2[[#This Row],[Jan 24 CF]:[Mar 24 CF]])</f>
        <v>0</v>
      </c>
      <c r="CT246" s="95">
        <f>SUM(Tabelle2[[#This Row],[Apr 24 CF]:[Jun 24 CF]])</f>
        <v>0</v>
      </c>
      <c r="CU246" s="95">
        <f>SUM(Tabelle2[[#This Row],[Jul 24 CF]:[Sep 24 CF]])</f>
        <v>0</v>
      </c>
      <c r="CV246" s="95">
        <f>SUM(Tabelle2[[#This Row],[Oct 24 CF]:[Dec 24 CF]])</f>
        <v>0</v>
      </c>
      <c r="CW246" s="98">
        <v>150</v>
      </c>
      <c r="CX246" s="275">
        <v>70</v>
      </c>
      <c r="CY246" s="98">
        <v>70</v>
      </c>
      <c r="CZ246" s="52">
        <v>60</v>
      </c>
      <c r="DA246" s="52">
        <f>SUM(Tabelle2[[#This Row],[Jan 22 CF]:[Dec 22 CF]])</f>
        <v>0</v>
      </c>
      <c r="DB246" s="98">
        <f>SUM(Tabelle2[[#This Row],[Jan 23 CF]:[Dec 23 CF]])</f>
        <v>90</v>
      </c>
      <c r="DC246" s="98">
        <f>SUM(Tabelle2[[#This Row],[Jan 24 CF]:[Dec 24 CF]])</f>
        <v>0</v>
      </c>
      <c r="DD246" s="98">
        <v>0</v>
      </c>
      <c r="DE246" s="98">
        <v>0</v>
      </c>
      <c r="DF246" s="98">
        <v>0</v>
      </c>
      <c r="DG246" s="98">
        <v>0</v>
      </c>
      <c r="DH246" s="98">
        <v>0</v>
      </c>
      <c r="DI246" s="98">
        <v>0</v>
      </c>
      <c r="DJ246" s="98">
        <v>0</v>
      </c>
      <c r="DK246" s="98">
        <v>0</v>
      </c>
      <c r="DL246" s="98">
        <v>0</v>
      </c>
      <c r="DM246" s="98">
        <v>0</v>
      </c>
      <c r="DN246" s="98"/>
      <c r="DO246" s="98"/>
      <c r="DP246" s="226">
        <v>0.95</v>
      </c>
      <c r="DQ246" s="226">
        <v>0.92500000000000004</v>
      </c>
      <c r="DR246" s="226">
        <v>0.8</v>
      </c>
      <c r="DS246" s="226">
        <v>0.85</v>
      </c>
      <c r="DT246" s="226">
        <v>0.9</v>
      </c>
      <c r="DU246" s="226">
        <v>0.9</v>
      </c>
      <c r="DV246" s="226">
        <v>0.9</v>
      </c>
      <c r="DW246" s="226">
        <v>0.9</v>
      </c>
      <c r="DX246" s="226">
        <v>0.9</v>
      </c>
      <c r="DY246" s="226">
        <v>0.9</v>
      </c>
      <c r="DZ246" s="226">
        <v>0.9</v>
      </c>
      <c r="EA246" s="226">
        <v>0.88</v>
      </c>
      <c r="EB246" s="226">
        <v>0.9</v>
      </c>
      <c r="EC246" s="226">
        <v>0.93</v>
      </c>
      <c r="ED246" s="226">
        <v>0.93</v>
      </c>
      <c r="EE246" s="226">
        <v>0.9</v>
      </c>
      <c r="EF246" s="316">
        <v>0.9</v>
      </c>
      <c r="EG246" s="316">
        <v>0.9</v>
      </c>
      <c r="EH246" s="316">
        <v>0.9</v>
      </c>
      <c r="EI246" s="226">
        <v>0.95</v>
      </c>
      <c r="EJ246" s="226">
        <v>0.95</v>
      </c>
      <c r="EK246" s="226">
        <v>0.95</v>
      </c>
      <c r="EL246" s="226">
        <v>0.97499999999999998</v>
      </c>
      <c r="EM246" s="226">
        <v>0.95</v>
      </c>
      <c r="EN246" s="226">
        <v>0.9</v>
      </c>
      <c r="EO246" s="226">
        <v>0.9</v>
      </c>
      <c r="EP246" s="226">
        <v>0.9</v>
      </c>
      <c r="EQ246" s="226">
        <v>0.9</v>
      </c>
      <c r="ER246" s="226">
        <v>0.9</v>
      </c>
      <c r="ES246" s="226">
        <v>0.9</v>
      </c>
      <c r="ET246" s="226">
        <v>0.9</v>
      </c>
      <c r="EU246" s="226">
        <v>0.9</v>
      </c>
      <c r="EV246" s="226">
        <v>0.9</v>
      </c>
      <c r="EW246" s="226">
        <v>0.9</v>
      </c>
      <c r="EX246" s="226">
        <v>0.9</v>
      </c>
      <c r="EY246" s="226">
        <v>0.9</v>
      </c>
      <c r="EZ246" s="316">
        <v>0.9</v>
      </c>
      <c r="FA246" s="226">
        <v>0.9</v>
      </c>
      <c r="FB246" s="226">
        <v>0.9</v>
      </c>
      <c r="FC246" s="226">
        <v>0.9</v>
      </c>
      <c r="FD246" s="226">
        <v>0.9</v>
      </c>
      <c r="FE246" s="226">
        <v>0.9</v>
      </c>
      <c r="FF246" s="226">
        <v>0.9</v>
      </c>
      <c r="FG246" s="226">
        <v>0</v>
      </c>
      <c r="FH246" s="226">
        <v>0</v>
      </c>
      <c r="FI246" s="226">
        <v>0</v>
      </c>
      <c r="FJ246" s="226">
        <v>0</v>
      </c>
      <c r="FK246" s="226">
        <v>0</v>
      </c>
      <c r="FL246" s="226">
        <v>0</v>
      </c>
      <c r="FM246" s="195">
        <f t="shared" ref="FM246:FM280" si="204">BA246</f>
        <v>0</v>
      </c>
      <c r="FN246" s="195">
        <f t="shared" ref="FN246:FN280" si="205">BB246</f>
        <v>0</v>
      </c>
      <c r="FO246" s="195">
        <f t="shared" ref="FO246:FO280" si="206">BC246</f>
        <v>0</v>
      </c>
      <c r="FP246" s="195">
        <f t="shared" ref="FP246:FP280" si="207">BD246</f>
        <v>0</v>
      </c>
      <c r="FQ246" s="195">
        <f t="shared" ref="FQ246:FQ280" si="208">BE246</f>
        <v>0</v>
      </c>
      <c r="FR246" s="195">
        <f t="shared" ref="FR246:FR280" si="209">BF246</f>
        <v>0</v>
      </c>
      <c r="FS246" s="195">
        <f t="shared" ref="FS246:FS280" si="210">BG246</f>
        <v>0</v>
      </c>
      <c r="FT246" s="95">
        <f t="shared" ref="FT246:FT280" si="211">BH246</f>
        <v>0</v>
      </c>
      <c r="FU246" s="95">
        <f t="shared" ref="FU246:FU280" si="212">BI246</f>
        <v>0</v>
      </c>
      <c r="FV246" s="95">
        <f t="shared" ref="FV246:FV280" si="213">BJ246</f>
        <v>0</v>
      </c>
      <c r="FW246" s="95">
        <f t="shared" ref="FW246:FW280" si="214">BK246</f>
        <v>0</v>
      </c>
      <c r="FX246" s="95">
        <f t="shared" ref="FX246:FX280" si="215">BL246</f>
        <v>0</v>
      </c>
      <c r="FY246" s="95">
        <f t="shared" ref="FY246:FY280" si="216">BM246</f>
        <v>0</v>
      </c>
      <c r="FZ246" s="95">
        <f t="shared" ref="FZ246:FZ280" si="217">BN246</f>
        <v>40</v>
      </c>
      <c r="GA246" s="95">
        <f t="shared" si="197"/>
        <v>0</v>
      </c>
      <c r="GB246" s="95">
        <f t="shared" si="198"/>
        <v>0</v>
      </c>
      <c r="GC246" s="95">
        <f t="shared" si="199"/>
        <v>0</v>
      </c>
      <c r="GD246" s="95">
        <f t="shared" si="200"/>
        <v>0</v>
      </c>
      <c r="GE246" s="95">
        <f t="shared" si="201"/>
        <v>0</v>
      </c>
      <c r="GF246" s="95">
        <f t="shared" si="202"/>
        <v>50</v>
      </c>
      <c r="GG246" s="95">
        <f t="shared" si="203"/>
        <v>0</v>
      </c>
      <c r="GH246" s="95">
        <f t="shared" si="172"/>
        <v>0</v>
      </c>
      <c r="GI246" s="95">
        <f>BW246*Tabelle2[[#This Row],[Nov 2023 AF]]</f>
        <v>0</v>
      </c>
      <c r="GJ246" s="95">
        <f>BX246*Tabelle2[[#This Row],[Dec 2023 AF]]</f>
        <v>0</v>
      </c>
      <c r="GK246" s="95">
        <f>BY246*Tabelle2[[#This Row],[Jan 2024 AF]]</f>
        <v>0</v>
      </c>
      <c r="GL246" s="95">
        <f>BZ246*Tabelle2[[#This Row],[Feb 2024 AF]]</f>
        <v>0</v>
      </c>
      <c r="GM246" s="95">
        <f>CA246*Tabelle2[[#This Row],[Mar 2024 AF]]</f>
        <v>0</v>
      </c>
      <c r="GN246" s="95">
        <f>CB246*Tabelle2[[#This Row],[Apr 2024 AF]]</f>
        <v>0</v>
      </c>
      <c r="GO246" s="95">
        <f>CC246*Tabelle2[[#This Row],[May 2024 AF]]</f>
        <v>0</v>
      </c>
      <c r="GP246" s="95">
        <f>CD246*Tabelle2[[#This Row],[Jun 2024 AF]]</f>
        <v>0</v>
      </c>
      <c r="GQ246" s="95">
        <f>CE246*Tabelle2[[#This Row],[Jul 2024 AF]]</f>
        <v>0</v>
      </c>
      <c r="GR246" s="95">
        <f>CF246*Tabelle2[[#This Row],[Aug 2024 AF]]</f>
        <v>0</v>
      </c>
      <c r="GS246" s="95">
        <f>CG246*Tabelle2[[#This Row],[Sep 2024 AF]]</f>
        <v>0</v>
      </c>
      <c r="GT246" s="95">
        <f>CH246*Tabelle2[[#This Row],[Oct 2024 AF]]</f>
        <v>0</v>
      </c>
      <c r="GU246" s="95">
        <f>CI246*Tabelle2[[#This Row],[Nov 2024 AF]]</f>
        <v>0</v>
      </c>
      <c r="GV246" s="95">
        <f>CJ246*Tabelle2[[#This Row],[Dec 2024 AF]]</f>
        <v>0</v>
      </c>
      <c r="GW246" s="95">
        <f>SUM(Tabelle2[[#This Row],[Jan 22 NF]:[Mar 22 NF]])</f>
        <v>0</v>
      </c>
      <c r="GX246" s="95">
        <f>SUM(Tabelle2[[#This Row],[Apr 22 NF]:[Jun 22 NF]])</f>
        <v>0</v>
      </c>
      <c r="GY246" s="95">
        <f>SUM(Tabelle2[[#This Row],[Jul 22 NF]:[Sep 22 NF]])</f>
        <v>0</v>
      </c>
      <c r="GZ246" s="95">
        <f>SUM(Tabelle2[[#This Row],[Oct 22 NF]:[Dec 22 NF]])</f>
        <v>0</v>
      </c>
      <c r="HA246" s="98">
        <f>SUM(Tabelle2[[#This Row],[Jan 23 NF]:[Mar 23 NF]])</f>
        <v>40</v>
      </c>
      <c r="HB246" s="98">
        <f>SUM(Tabelle2[[#This Row],[Apr 23 NF]:[Jun 23 NF]])</f>
        <v>0</v>
      </c>
      <c r="HC246" s="98">
        <f>SUM(Tabelle2[[#This Row],[Jul 23 NF]:[Sep 23 NF]])</f>
        <v>50</v>
      </c>
      <c r="HD246" s="98">
        <f>SUM(Tabelle2[[#This Row],[Oct 23 NF]:[Dec 23 NF]])</f>
        <v>0</v>
      </c>
      <c r="HE246" s="95">
        <f>SUM(Tabelle2[[#This Row],[Jan 24 NF]:[Mar 24 NF]])</f>
        <v>0</v>
      </c>
      <c r="HF246" s="98">
        <f>SUM(Tabelle2[[#This Row],[Apr 24 NF]:[Jun 24 NF]])</f>
        <v>0</v>
      </c>
      <c r="HG246" s="98">
        <f>SUM(Tabelle2[[#This Row],[Jul 24 NF]:[Sep 24 NF]])</f>
        <v>0</v>
      </c>
      <c r="HH246" s="98">
        <f>SUM(Tabelle2[[#This Row],[Oct 24 NF]:[Dec 24 NF]])</f>
        <v>0</v>
      </c>
      <c r="HI246" s="75">
        <v>0</v>
      </c>
      <c r="HJ246" s="75">
        <v>0</v>
      </c>
      <c r="HK246" s="75">
        <v>0</v>
      </c>
      <c r="HL246" s="75">
        <v>0</v>
      </c>
      <c r="HM246" s="75">
        <v>0</v>
      </c>
      <c r="HN246" s="75">
        <v>0</v>
      </c>
      <c r="HO246" s="75">
        <v>0</v>
      </c>
      <c r="HP246" s="75">
        <v>0</v>
      </c>
      <c r="HQ246" s="75">
        <v>0</v>
      </c>
      <c r="HR246" s="75">
        <v>0</v>
      </c>
      <c r="HS246" s="75">
        <v>0</v>
      </c>
      <c r="HT246" s="75">
        <v>44</v>
      </c>
      <c r="HU246" s="75">
        <v>148</v>
      </c>
      <c r="HV246" s="98">
        <v>150</v>
      </c>
      <c r="HW246" s="98">
        <v>70</v>
      </c>
      <c r="HX246" s="98">
        <v>70</v>
      </c>
      <c r="HY246" s="98">
        <v>60</v>
      </c>
      <c r="HZ246" s="98">
        <f>SUM(Tabelle2[[#This Row],[Jan 22 NF]:[Dec 22 NF]])</f>
        <v>0</v>
      </c>
      <c r="IA246" s="98">
        <f>SUM(Tabelle2[[#This Row],[Jan 23 NF]:[Dec 23 NF]])</f>
        <v>90</v>
      </c>
      <c r="IB246" s="98">
        <f>SUM(Tabelle2[[#This Row],[Jan 24 NF]:[Dec 24 NF]])</f>
        <v>0</v>
      </c>
      <c r="IC246" s="98">
        <f>IFERROR(Tabelle2[[#This Row],[2025 CF]]*Tabelle2[[#This Row],[2025 AF]],0)</f>
        <v>0</v>
      </c>
      <c r="ID246" s="98">
        <f>IFERROR(Tabelle2[[#This Row],[2026 CF]]*Tabelle2[[#This Row],[2026 AF]],0)</f>
        <v>0</v>
      </c>
      <c r="IE246" s="98">
        <f>IFERROR(Tabelle2[[#This Row],[2027 CF]]*Tabelle2[[#This Row],[2027 AF]],0)</f>
        <v>0</v>
      </c>
      <c r="IF246" s="98">
        <f>IFERROR(Tabelle2[[#This Row],[2028 CF]]*Tabelle2[[#This Row],[2028 AF]],0)</f>
        <v>0</v>
      </c>
      <c r="IG246" s="98">
        <f>IFERROR(Tabelle2[[#This Row],[2029 CF]]*Tabelle2[[#This Row],[2029 AF]],0)</f>
        <v>0</v>
      </c>
      <c r="IH246" s="98">
        <f>IFERROR(Tabelle2[[#This Row],[2030 CF]]*Tabelle2[[#This Row],[2030 AF]],0)</f>
        <v>0</v>
      </c>
      <c r="II246" s="98">
        <f>IFERROR(Tabelle2[[#This Row],[2031 CF]]*Tabelle2[[#This Row],[2031 AF]],0)</f>
        <v>0</v>
      </c>
      <c r="IJ246" s="98">
        <f>IFERROR(Tabelle2[[#This Row],[2032 CF]]*Tabelle2[[#This Row],[2032 AF]],0)</f>
        <v>0</v>
      </c>
      <c r="IK246" s="98">
        <f>IFERROR(Tabelle2[[#This Row],[2033 CF]]*Tabelle2[[#This Row],[2033 AF]],0)</f>
        <v>0</v>
      </c>
      <c r="IL246" s="98">
        <f>IFERROR(Tabelle2[[#This Row],[2034 CF]]*Tabelle2[[#This Row],[2034 AF]],0)</f>
        <v>0</v>
      </c>
      <c r="IM246" s="98">
        <f>IFERROR(Tabelle2[[#This Row],[2035 CF]]*Tabelle2[[#This Row],[2035 AF]],0)</f>
        <v>0</v>
      </c>
      <c r="IN246" s="51">
        <v>0</v>
      </c>
      <c r="IO246" s="51">
        <v>0</v>
      </c>
      <c r="IP246" s="51">
        <v>0</v>
      </c>
      <c r="IQ246" s="51">
        <v>0</v>
      </c>
      <c r="IR246" s="51">
        <v>0</v>
      </c>
      <c r="IS246" s="51">
        <v>0</v>
      </c>
      <c r="IT246" s="51">
        <v>0</v>
      </c>
      <c r="IU246" s="51">
        <v>0</v>
      </c>
      <c r="IV246" s="51">
        <v>0</v>
      </c>
      <c r="IW246" s="51">
        <v>0</v>
      </c>
      <c r="IX246" s="51">
        <v>0</v>
      </c>
      <c r="IY246" s="51">
        <v>0</v>
      </c>
      <c r="IZ246" s="199">
        <v>0</v>
      </c>
      <c r="JA246" s="199">
        <v>0</v>
      </c>
      <c r="JB246" s="199">
        <v>0</v>
      </c>
      <c r="JC246" s="199">
        <v>0</v>
      </c>
      <c r="JD246" s="199">
        <v>0</v>
      </c>
      <c r="JE246" s="196">
        <v>0</v>
      </c>
      <c r="JF246" s="196">
        <v>0</v>
      </c>
      <c r="JG246" s="196">
        <v>0</v>
      </c>
      <c r="JH246" s="196">
        <v>0</v>
      </c>
      <c r="JI246" s="196">
        <v>0</v>
      </c>
      <c r="JJ246" s="196">
        <v>0</v>
      </c>
      <c r="JK246" s="196">
        <v>0</v>
      </c>
      <c r="JL246" s="196">
        <v>0</v>
      </c>
      <c r="JM246" s="196">
        <v>0</v>
      </c>
      <c r="JN246" s="196">
        <v>0</v>
      </c>
      <c r="JO246" s="196">
        <v>0</v>
      </c>
      <c r="JP246" s="196">
        <v>0</v>
      </c>
      <c r="JQ246" s="196">
        <f>SUM(Tabelle2[[#This Row],[Jan-23B]:[Mar-23B]])</f>
        <v>0</v>
      </c>
      <c r="JR246" s="196">
        <f>SUM(Tabelle2[[#This Row],[Apr-23B]:[Jun-23B]])</f>
        <v>0</v>
      </c>
      <c r="JS246" s="196">
        <f>SUM(Tabelle2[[#This Row],[Jul-23B]:[Sep-23B]])</f>
        <v>0</v>
      </c>
      <c r="JT246" s="196">
        <f>SUM(Tabelle2[[#This Row],[Oct-23B]:[Dec-23B]])</f>
        <v>0</v>
      </c>
      <c r="JU246" s="196">
        <f>SUM(Tabelle2[[#This Row],[1Q23 B1]:[4Q23 B]])</f>
        <v>0</v>
      </c>
      <c r="JV246" s="196">
        <v>0</v>
      </c>
      <c r="JW246" s="196">
        <v>0</v>
      </c>
      <c r="JX246" s="196">
        <v>0</v>
      </c>
      <c r="JY246" s="196">
        <v>0</v>
      </c>
      <c r="JZ246" s="196">
        <v>0</v>
      </c>
      <c r="KA246" s="196">
        <v>0</v>
      </c>
      <c r="KB246" s="196">
        <v>0</v>
      </c>
      <c r="KC246" s="196">
        <v>0</v>
      </c>
      <c r="KD246" s="196">
        <v>0</v>
      </c>
      <c r="KE246" s="196">
        <v>0</v>
      </c>
      <c r="KF246" s="196" t="str">
        <f>IF(SUM(Tabelle2[[#This Row],[2018 NF]:[2028 NF]],Tabelle2[[#This Row],[2023 B]])&gt;0,"yes","no")</f>
        <v>yes</v>
      </c>
      <c r="KG246" s="196">
        <f>IFERROR(INDEX(Tabelle2[[#Headers],[2005 NF]:[2034 NF]],MATCH(TRUE,INDEX(Tabelle2[[#This Row],[2005 NF]:[2034 NF]]&gt;1000,),0)),0)</f>
        <v>0</v>
      </c>
      <c r="KH246" s="196">
        <f>IFERROR(LOOKUP(2,1/(Tabelle2[[#This Row],[2005 NF]:[2035 NF]]&gt;1000),Tabelle2[[#Headers],[2005 NF]:[2035 NF]]),0)</f>
        <v>0</v>
      </c>
      <c r="KI246" s="196">
        <f>SUM(Tabelle2[[#This Row],[Jan 23 NF]:[Mar 23 NF]])</f>
        <v>40</v>
      </c>
      <c r="KJ246" s="196">
        <f>SUM(Tabelle2[[#This Row],[Jan-23B]:[Mar-23B]])</f>
        <v>0</v>
      </c>
      <c r="KK246" s="52">
        <v>0</v>
      </c>
      <c r="KL246" s="52">
        <v>0</v>
      </c>
      <c r="KM246" s="52">
        <v>0</v>
      </c>
      <c r="KN246" s="52">
        <v>0</v>
      </c>
      <c r="KO246" s="52">
        <v>0</v>
      </c>
      <c r="KP246" s="52">
        <v>0</v>
      </c>
      <c r="KQ246" s="52">
        <v>0</v>
      </c>
      <c r="KR246" s="52">
        <v>0</v>
      </c>
      <c r="KS246" s="52">
        <v>0</v>
      </c>
      <c r="KT246" s="52">
        <v>0</v>
      </c>
      <c r="KU246" s="52">
        <v>0</v>
      </c>
      <c r="KV246" s="52">
        <v>0</v>
      </c>
      <c r="KW246" s="52">
        <v>0</v>
      </c>
      <c r="KX246" s="52">
        <v>2.4103878133333332</v>
      </c>
      <c r="KY246" s="52">
        <v>0</v>
      </c>
      <c r="KZ246" s="52">
        <v>0</v>
      </c>
      <c r="LA246" s="52" t="e">
        <f>$AV246*2.204623/#REF!*$AP246*Tabelle2[[#This Row],[May 23 NF]]</f>
        <v>#REF!</v>
      </c>
      <c r="LB246" s="52" t="e">
        <f>$AV246*2.204623/#REF!*$AP246*Tabelle2[[#This Row],[Jun 23 NF]]</f>
        <v>#REF!</v>
      </c>
      <c r="LC246" s="52" t="e">
        <f>$AV246*2.204623/#REF!*$AP246*Tabelle2[[#This Row],[Jul 23 NF]]</f>
        <v>#REF!</v>
      </c>
      <c r="LD246" s="52" t="e">
        <f>$AV246*2.204623/#REF!*$AP246*Tabelle2[[#This Row],[Aug 23 NF]]</f>
        <v>#REF!</v>
      </c>
      <c r="LE246" s="52" t="e">
        <f>$AV246*2.204623/#REF!*$AP246*Tabelle2[[#This Row],[Sep 23 NF]]</f>
        <v>#REF!</v>
      </c>
      <c r="LF246" s="52" t="e">
        <f>$AV246*2.204623/#REF!*$AP246*Tabelle2[[#This Row],[Oct 23 NF]]</f>
        <v>#REF!</v>
      </c>
      <c r="LG246" s="52" t="e">
        <f>$AV246*2.204623/#REF!*$AP246*Tabelle2[[#This Row],[Nov 23 NF]]</f>
        <v>#REF!</v>
      </c>
      <c r="LH246" s="52" t="e">
        <f>$AV246*2.204623/#REF!*$AP246*Tabelle2[[#This Row],[Dec 23 NF]]</f>
        <v>#REF!</v>
      </c>
      <c r="LI246" s="52" t="e">
        <f>$AV246*2.204623/#REF!*$AP246*Tabelle2[[#This Row],[Jan 24 NF]]</f>
        <v>#REF!</v>
      </c>
      <c r="LJ246" s="52" t="e">
        <f>$AV246*2.204623/#REF!*$AP246*Tabelle2[[#This Row],[Feb 24 NF]]</f>
        <v>#REF!</v>
      </c>
      <c r="LK246" s="52" t="e">
        <f>$AV246*2.204623/#REF!*$AP246*Tabelle2[[#This Row],[Mar 24 NF]]</f>
        <v>#REF!</v>
      </c>
      <c r="LL246" s="52" t="e">
        <f>$AV246*2.204623/#REF!*$AP246*Tabelle2[[#This Row],[Apr 24 NF]]</f>
        <v>#REF!</v>
      </c>
      <c r="LM246" s="52" t="e">
        <f>$AV246*2.204623/#REF!*$AP246*Tabelle2[[#This Row],[May 24 NF]]</f>
        <v>#REF!</v>
      </c>
      <c r="LN246" s="52" t="e">
        <f>$AV246*2.204623/#REF!*$AP246*Tabelle2[[#This Row],[Jun 24 NF]]</f>
        <v>#REF!</v>
      </c>
      <c r="LO246" s="52" t="e">
        <f>$AV246*2.204623/#REF!*$AP246*Tabelle2[[#This Row],[Jul 24 NF]]</f>
        <v>#REF!</v>
      </c>
      <c r="LP246" s="52" t="e">
        <f>$AV246*2.204623/#REF!*$AP246*Tabelle2[[#This Row],[Aug 24 NF]]</f>
        <v>#REF!</v>
      </c>
      <c r="LQ246" s="52" t="e">
        <f>$AV246*2.204623/#REF!*$AP246*Tabelle2[[#This Row],[Sep 24 NF]]</f>
        <v>#REF!</v>
      </c>
      <c r="LR246" s="52" t="e">
        <f>$AV246*2.204623/#REF!*$AP246*Tabelle2[[#This Row],[Oct 24 NF]]</f>
        <v>#REF!</v>
      </c>
      <c r="LS246" s="52" t="e">
        <f>$AV246*2.204623/#REF!*$AP246*Tabelle2[[#This Row],[Nov 24 NF]]</f>
        <v>#REF!</v>
      </c>
      <c r="LT246" s="52" t="e">
        <f>$AV246*2.204623/#REF!*$AP246*Tabelle2[[#This Row],[Dec 24 NF]]</f>
        <v>#REF!</v>
      </c>
      <c r="LU246" s="198">
        <f>SUM(Tabelle2[[#This Row],[Jan 22 EV]:[Mar 22 EV]])</f>
        <v>0</v>
      </c>
      <c r="LV246" s="198">
        <f>SUM(Tabelle2[[#This Row],[Apr 22 EV]:[Jun 22 EV]])</f>
        <v>0</v>
      </c>
      <c r="LW246" s="198">
        <f>SUM(Tabelle2[[#This Row],[Jul 22 EV]:[Sep 22 EV]])</f>
        <v>0</v>
      </c>
      <c r="LX246" s="198">
        <f>SUM(Tabelle2[[#This Row],[Oct 22 EV]:[Dec 22 EV]])</f>
        <v>0</v>
      </c>
      <c r="LY246" s="198">
        <f>SUM(Tabelle2[[#This Row],[Jan 23 EV]:[Mar 23 EV]])</f>
        <v>2.4103878133333332</v>
      </c>
      <c r="LZ246" s="198" t="e">
        <f>SUM(Tabelle2[[#This Row],[Apr 23 EV]:[Jun 23 EV]])</f>
        <v>#REF!</v>
      </c>
      <c r="MA246" s="198" t="e">
        <f>SUM(Tabelle2[[#This Row],[Jul 23 EV]:[Sep 23 EV]])</f>
        <v>#REF!</v>
      </c>
      <c r="MB246" s="198" t="e">
        <f>SUM(Tabelle2[[#This Row],[Oct 23 EV]:[Dec 23 EV]])</f>
        <v>#REF!</v>
      </c>
      <c r="MC246" s="198" t="e">
        <f>SUM(Tabelle2[[#This Row],[Jan 24 EV]:[Mar 24 EV]])</f>
        <v>#REF!</v>
      </c>
      <c r="MD246" s="198" t="e">
        <f>SUM(Tabelle2[[#This Row],[Apr 24 EV]:[Jun 24 EV]])</f>
        <v>#REF!</v>
      </c>
      <c r="ME246" s="198" t="e">
        <f>SUM(Tabelle2[[#This Row],[Jul 24 EV]:[Sep 24 EV]])</f>
        <v>#REF!</v>
      </c>
      <c r="MF246" s="198" t="e">
        <f>SUM(Tabelle2[[#This Row],[Oct 24 EV]:[Dec 24 EV]])</f>
        <v>#REF!</v>
      </c>
      <c r="MG246" s="74">
        <v>0</v>
      </c>
      <c r="MH246" s="74">
        <v>0</v>
      </c>
      <c r="MI246" s="74">
        <v>0</v>
      </c>
      <c r="MJ246" s="74">
        <v>0</v>
      </c>
      <c r="MK246" s="74">
        <v>0</v>
      </c>
      <c r="ML246" s="74">
        <v>0</v>
      </c>
      <c r="MM246" s="74">
        <v>0</v>
      </c>
      <c r="MN246" s="74">
        <v>0</v>
      </c>
      <c r="MO246" s="75">
        <v>0</v>
      </c>
      <c r="MP246" s="98">
        <v>2.6514265946666669</v>
      </c>
      <c r="MQ246" s="98" t="e">
        <f>$AS246*2.204623/#REF!*$AP246*HU246</f>
        <v>#REF!</v>
      </c>
      <c r="MR246" s="98" t="e">
        <f>$AT246*2.204623/#REF!*$AP246*HV246</f>
        <v>#REF!</v>
      </c>
      <c r="MS246" s="98">
        <v>4.2181786733333331</v>
      </c>
      <c r="MT246" s="98">
        <v>4.2181786733333331</v>
      </c>
      <c r="MU246" s="98">
        <v>3.6155817200000002</v>
      </c>
      <c r="MV246" s="98">
        <f>SUM(Tabelle2[[#This Row],[Jan 22 EV]:[Dec 22 EV]])</f>
        <v>0</v>
      </c>
      <c r="MW246" s="98" t="e">
        <f>SUM(Tabelle2[[#This Row],[Jan 23 EV]:[Dec 23 EV]])</f>
        <v>#REF!</v>
      </c>
      <c r="MX246" s="98" t="e">
        <f>SUM(Tabelle2[[#This Row],[Jan 24 EV]:[Dec 24 EV]])</f>
        <v>#REF!</v>
      </c>
      <c r="MY246" s="98">
        <f t="shared" si="183"/>
        <v>0</v>
      </c>
      <c r="MZ246" s="98">
        <f t="shared" si="184"/>
        <v>0</v>
      </c>
      <c r="NA246" s="98">
        <f t="shared" si="185"/>
        <v>0</v>
      </c>
      <c r="NB246" s="98">
        <f t="shared" si="186"/>
        <v>0</v>
      </c>
      <c r="NC246" s="52">
        <v>0</v>
      </c>
      <c r="ND246" s="52">
        <v>0</v>
      </c>
      <c r="NE246" s="52">
        <v>0</v>
      </c>
      <c r="NF246" s="52">
        <v>0</v>
      </c>
      <c r="NG246" s="52">
        <v>0</v>
      </c>
      <c r="NH246" s="52">
        <v>0</v>
      </c>
      <c r="NI246" s="52">
        <v>0</v>
      </c>
      <c r="NJ246" s="52">
        <v>0</v>
      </c>
      <c r="NK246" s="52">
        <v>0</v>
      </c>
      <c r="NL246" s="52">
        <v>0</v>
      </c>
      <c r="NM246" s="52">
        <v>0</v>
      </c>
      <c r="NN246" s="52">
        <v>0</v>
      </c>
      <c r="NO246" s="198">
        <f t="shared" si="192"/>
        <v>0</v>
      </c>
      <c r="NP246" s="198">
        <f t="shared" si="193"/>
        <v>0</v>
      </c>
      <c r="NQ246" s="198">
        <f t="shared" si="194"/>
        <v>0</v>
      </c>
      <c r="NR246" s="198">
        <f t="shared" si="195"/>
        <v>0</v>
      </c>
      <c r="NS246" s="198">
        <f t="shared" si="196"/>
        <v>0</v>
      </c>
      <c r="NT246" s="198">
        <v>0</v>
      </c>
      <c r="NU246" s="198">
        <v>0</v>
      </c>
      <c r="NV246" s="198">
        <v>0</v>
      </c>
      <c r="NW246" s="198">
        <v>0</v>
      </c>
      <c r="NX246" s="198">
        <v>0</v>
      </c>
      <c r="NY246" s="198">
        <v>0</v>
      </c>
      <c r="NZ246" s="198">
        <v>0</v>
      </c>
      <c r="OA246" s="198">
        <v>0</v>
      </c>
      <c r="OB246" s="198">
        <v>0</v>
      </c>
      <c r="OC246" s="198">
        <v>0</v>
      </c>
      <c r="OD246" s="198">
        <v>0</v>
      </c>
      <c r="OE246" s="198">
        <v>0</v>
      </c>
      <c r="OF246" s="198">
        <f>SUM(Tabelle2[[#This Row],[Jan 23 B EV]:[Mar 23 B EV]])</f>
        <v>0</v>
      </c>
      <c r="OG246" s="198">
        <f>SUM(Tabelle2[[#This Row],[Apr 23 B EV]:[Jun 23 B EV]])</f>
        <v>0</v>
      </c>
      <c r="OH246" s="198">
        <f>SUM(Tabelle2[[#This Row],[Jul 23 B EV]:[Sep 23 B EV]])</f>
        <v>0</v>
      </c>
      <c r="OI246" s="198">
        <f>SUM(Tabelle2[[#This Row],[Oct 23 B EV]:[Dec 23 B EV]])</f>
        <v>0</v>
      </c>
      <c r="OJ246" s="198">
        <f>SUM(Tabelle2[[#This Row],[Jan 23 B EV]:[Dec 23 B EV]])</f>
        <v>0</v>
      </c>
      <c r="OK246" s="75"/>
      <c r="OL246" s="75"/>
      <c r="OM246" s="43" t="s">
        <v>959</v>
      </c>
      <c r="ON246" s="43" t="s">
        <v>975</v>
      </c>
      <c r="OO246" s="43">
        <v>0</v>
      </c>
      <c r="OP246" s="43">
        <v>0</v>
      </c>
      <c r="OQ246" s="75"/>
      <c r="OR246" s="75"/>
      <c r="OS246" s="75"/>
      <c r="OT246" s="75"/>
      <c r="OU246" s="75"/>
      <c r="OV246" s="75"/>
      <c r="OW246" s="75"/>
      <c r="OX246" s="198" t="s">
        <v>1229</v>
      </c>
      <c r="OY246" s="198" t="s">
        <v>1229</v>
      </c>
      <c r="OZ246" s="198" t="s">
        <v>1229</v>
      </c>
      <c r="PA246" s="198" t="s">
        <v>1229</v>
      </c>
      <c r="PB246" s="353" t="s">
        <v>1229</v>
      </c>
      <c r="PC246" s="130" t="s">
        <v>57</v>
      </c>
      <c r="PD246" s="53" t="s">
        <v>162</v>
      </c>
      <c r="PE246" s="53" t="s">
        <v>159</v>
      </c>
      <c r="PF246" s="53" t="s">
        <v>45</v>
      </c>
      <c r="PG246" s="53">
        <v>0</v>
      </c>
      <c r="PH246" s="53">
        <v>0</v>
      </c>
      <c r="PI246" s="53">
        <v>2</v>
      </c>
      <c r="PJ246" s="53" t="s">
        <v>45</v>
      </c>
      <c r="PK246" s="53">
        <v>0</v>
      </c>
      <c r="PL246" s="53">
        <v>0</v>
      </c>
      <c r="PM246" s="317"/>
      <c r="PN246" s="53" t="s">
        <v>972</v>
      </c>
      <c r="PO246" s="53" t="s">
        <v>17</v>
      </c>
      <c r="PP246" s="200">
        <v>2407.8740082170316</v>
      </c>
      <c r="PQ246" s="56">
        <v>2220.7924770497352</v>
      </c>
      <c r="PR246" s="56">
        <v>2393.0833333333335</v>
      </c>
      <c r="PS246" s="56">
        <v>2425</v>
      </c>
      <c r="PT246" s="200">
        <v>2151.6666666666665</v>
      </c>
      <c r="PU246" s="200">
        <v>2059.5416666666665</v>
      </c>
      <c r="PV246" s="200">
        <v>2813.8101851851857</v>
      </c>
      <c r="PW246" s="200">
        <v>3372.4709444775326</v>
      </c>
      <c r="PX246" s="200" t="e">
        <f>IF($PI246=1,SUMIF(#REF!,$PF246,#REF!),SUMIF(#REF!,$PJ246,#REF!))</f>
        <v>#REF!</v>
      </c>
      <c r="PY246" s="200" t="e">
        <f>IF($PI246=1,SUMIF(#REF!,$PF246,#REF!),SUMIF(#REF!,$PJ246,#REF!))</f>
        <v>#REF!</v>
      </c>
      <c r="PZ246" s="200" t="e">
        <f>IF($PI246=1,SUMIF(#REF!,$PF246,#REF!),SUMIF(#REF!,$PJ246,#REF!))</f>
        <v>#REF!</v>
      </c>
      <c r="QA246" s="200" t="e">
        <f>IF($PI246=1,SUMIF(#REF!,$PF246,#REF!),SUMIF(#REF!,$PJ246,#REF!))</f>
        <v>#REF!</v>
      </c>
      <c r="QB246" s="200" t="e">
        <f>IF($PI246=1,SUMIF(#REF!,$PF246,#REF!),SUMIF(#REF!,$PJ246,#REF!))</f>
        <v>#REF!</v>
      </c>
      <c r="QC246" s="200" t="e">
        <f>IF($PI246=1,SUMIF(#REF!,$PF246,#REF!),SUMIF(#REF!,$PJ246,#REF!))</f>
        <v>#REF!</v>
      </c>
      <c r="QD246" s="57">
        <f t="shared" si="187"/>
        <v>1.9667338176752458</v>
      </c>
      <c r="QE246" s="57">
        <f t="shared" si="188"/>
        <v>2.1193146</v>
      </c>
      <c r="QF246" s="57">
        <f t="shared" si="182"/>
        <v>2.14758</v>
      </c>
      <c r="QG246" s="57">
        <f t="shared" si="189"/>
        <v>1.905516</v>
      </c>
      <c r="QH246" s="57">
        <f t="shared" si="190"/>
        <v>1.8239301000000001</v>
      </c>
      <c r="QI246" s="57">
        <f t="shared" si="191"/>
        <v>2.4919103000000002</v>
      </c>
      <c r="QJ246" s="57">
        <f>IF(Tabelle2[[#This Row],[Index and Premium Usage]]=1,($AW246*(1+$AZ246))*(PW246*(1+$PG246)+$PH246)/1000,($AW246*(1+$AZ246))*(PW246*(1+$PG246)+$PK246)/1000)</f>
        <v>2.9866602684293029</v>
      </c>
      <c r="QK246" s="57" t="e">
        <f>IF($PI246=1,($AW246*(1+$AY246))*(PX246*(1+$PG246)+$PH246)/1000,($AW246*(1+$AZ246))*(PX246*(1+$PG246)+$PK246+Tabelle2[[#This Row],[Premium VW 2023]])/1000)</f>
        <v>#REF!</v>
      </c>
      <c r="QL246" s="57" t="e">
        <f t="shared" si="177"/>
        <v>#REF!</v>
      </c>
      <c r="QM246" s="57" t="e">
        <f t="shared" si="178"/>
        <v>#REF!</v>
      </c>
      <c r="QN246" s="57" t="e">
        <f t="shared" si="179"/>
        <v>#REF!</v>
      </c>
      <c r="QO246" s="57" t="e">
        <f t="shared" si="180"/>
        <v>#REF!</v>
      </c>
      <c r="QP246" s="57" t="e">
        <f t="shared" si="181"/>
        <v>#REF!</v>
      </c>
    </row>
    <row r="247" spans="1:458" ht="15" customHeight="1">
      <c r="A247" s="94" t="s">
        <v>753</v>
      </c>
      <c r="B247" s="94" t="s">
        <v>87</v>
      </c>
      <c r="C247" s="94" t="s">
        <v>1553</v>
      </c>
      <c r="D247" s="94" t="s">
        <v>108</v>
      </c>
      <c r="E247" s="172" t="s">
        <v>304</v>
      </c>
      <c r="F247" s="94" t="s">
        <v>304</v>
      </c>
      <c r="G247" s="94" t="s">
        <v>304</v>
      </c>
      <c r="H247" s="2" t="s">
        <v>1557</v>
      </c>
      <c r="I247" s="188" t="s">
        <v>102</v>
      </c>
      <c r="J247" s="94" t="s">
        <v>18</v>
      </c>
      <c r="K247" s="2" t="s">
        <v>243</v>
      </c>
      <c r="L247" s="94" t="s">
        <v>88</v>
      </c>
      <c r="M247" s="94" t="s">
        <v>345</v>
      </c>
      <c r="N247" s="1" t="s">
        <v>126</v>
      </c>
      <c r="O247" s="1"/>
      <c r="P247" s="17" t="s">
        <v>123</v>
      </c>
      <c r="Q247" s="23" t="s">
        <v>90</v>
      </c>
      <c r="R247" s="94"/>
      <c r="S247" s="94"/>
      <c r="T247" s="94" t="s">
        <v>1282</v>
      </c>
      <c r="U247" s="94" t="s">
        <v>38</v>
      </c>
      <c r="V247" s="94"/>
      <c r="W247" s="94"/>
      <c r="X247" s="94"/>
      <c r="Y247" s="94" t="s">
        <v>235</v>
      </c>
      <c r="Z247" s="94" t="s">
        <v>261</v>
      </c>
      <c r="AA247" s="1" t="s">
        <v>650</v>
      </c>
      <c r="AB247" s="1"/>
      <c r="AC247" s="1" t="s">
        <v>1100</v>
      </c>
      <c r="AD247" s="94"/>
      <c r="AE247" s="94"/>
      <c r="AF247" s="94" t="s">
        <v>119</v>
      </c>
      <c r="AG247" s="2"/>
      <c r="AH247" s="2"/>
      <c r="AI247" s="2"/>
      <c r="AJ247" s="63" t="s">
        <v>120</v>
      </c>
      <c r="AK247" s="20"/>
      <c r="AL247" s="24"/>
      <c r="AM247" s="24"/>
      <c r="AN247" s="24"/>
      <c r="AO247" s="24"/>
      <c r="AP247" s="67">
        <v>1</v>
      </c>
      <c r="AQ247" s="78"/>
      <c r="AR247" s="37">
        <v>1.3404</v>
      </c>
      <c r="AS247" s="73">
        <v>1.3404</v>
      </c>
      <c r="AT247" s="73">
        <v>1.3404</v>
      </c>
      <c r="AU247" s="73">
        <v>1.3404</v>
      </c>
      <c r="AV247" s="73">
        <v>1.3404</v>
      </c>
      <c r="AW247" s="33">
        <v>1.3404</v>
      </c>
      <c r="AX247" s="193"/>
      <c r="AY247" s="36">
        <v>0.08</v>
      </c>
      <c r="AZ247" s="36">
        <v>0.08</v>
      </c>
      <c r="BA247" s="97">
        <v>0</v>
      </c>
      <c r="BB247" s="97">
        <v>0</v>
      </c>
      <c r="BC247" s="97">
        <v>0</v>
      </c>
      <c r="BD247" s="97">
        <v>0</v>
      </c>
      <c r="BE247" s="133">
        <v>0</v>
      </c>
      <c r="BF247" s="133">
        <v>0</v>
      </c>
      <c r="BG247" s="133">
        <v>0</v>
      </c>
      <c r="BH247" s="133">
        <v>0</v>
      </c>
      <c r="BI247" s="133">
        <v>0</v>
      </c>
      <c r="BJ247" s="133">
        <v>0</v>
      </c>
      <c r="BK247" s="133">
        <v>0</v>
      </c>
      <c r="BL247" s="133">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0</v>
      </c>
      <c r="CF247" s="96">
        <v>0</v>
      </c>
      <c r="CG247" s="96">
        <v>0</v>
      </c>
      <c r="CH247" s="96">
        <v>0</v>
      </c>
      <c r="CI247" s="96">
        <v>0</v>
      </c>
      <c r="CJ247" s="96">
        <v>0</v>
      </c>
      <c r="CK247" s="95">
        <f>SUM(Tabelle2[[#This Row],[Jan 22 CF]:[Mar 22 CF]])</f>
        <v>0</v>
      </c>
      <c r="CL247" s="95">
        <f>SUM(Tabelle2[[#This Row],[Apr 22 CF]:[Jun 22 CF]])</f>
        <v>0</v>
      </c>
      <c r="CM247" s="95">
        <f>SUM(Tabelle2[[#This Row],[Jul 22 CF]:[Sep 22 CF]])</f>
        <v>0</v>
      </c>
      <c r="CN247" s="95">
        <f>SUM(Tabelle2[[#This Row],[Oct 22 CF]:[Dec 22 CF]])</f>
        <v>0</v>
      </c>
      <c r="CO247" s="95">
        <f>SUM(Tabelle2[[#This Row],[Jan 23 CF]:[Mar 23 CF]])</f>
        <v>0</v>
      </c>
      <c r="CP247" s="95">
        <f>SUM(Tabelle2[[#This Row],[Apr 23 CF]:[Jun 23 CF]])</f>
        <v>0</v>
      </c>
      <c r="CQ247" s="95">
        <f>SUM(Tabelle2[[#This Row],[Jul 23 CF]:[Sep 23 CF]])</f>
        <v>0</v>
      </c>
      <c r="CR247" s="95">
        <f>SUM(Tabelle2[[#This Row],[Oct 23 CF]:[Dec 23 CF]])</f>
        <v>0</v>
      </c>
      <c r="CS247" s="95">
        <f>SUM(Tabelle2[[#This Row],[Jan 24 CF]:[Mar 24 CF]])</f>
        <v>0</v>
      </c>
      <c r="CT247" s="95">
        <f>SUM(Tabelle2[[#This Row],[Apr 24 CF]:[Jun 24 CF]])</f>
        <v>0</v>
      </c>
      <c r="CU247" s="95">
        <f>SUM(Tabelle2[[#This Row],[Jul 24 CF]:[Sep 24 CF]])</f>
        <v>0</v>
      </c>
      <c r="CV247" s="95">
        <f>SUM(Tabelle2[[#This Row],[Oct 24 CF]:[Dec 24 CF]])</f>
        <v>0</v>
      </c>
      <c r="CW247" s="98">
        <v>0</v>
      </c>
      <c r="CX247" s="275">
        <v>0</v>
      </c>
      <c r="CY247" s="98">
        <v>0</v>
      </c>
      <c r="CZ247" s="52">
        <v>0</v>
      </c>
      <c r="DA247" s="52">
        <f>SUM(Tabelle2[[#This Row],[Jan 22 CF]:[Dec 22 CF]])</f>
        <v>0</v>
      </c>
      <c r="DB247" s="98">
        <f>SUM(Tabelle2[[#This Row],[Jan 23 CF]:[Dec 23 CF]])</f>
        <v>0</v>
      </c>
      <c r="DC247" s="98">
        <f>SUM(Tabelle2[[#This Row],[Jan 24 CF]:[Dec 24 CF]])</f>
        <v>0</v>
      </c>
      <c r="DD247" s="98">
        <v>0</v>
      </c>
      <c r="DE247" s="98">
        <v>0</v>
      </c>
      <c r="DF247" s="98">
        <v>0</v>
      </c>
      <c r="DG247" s="98">
        <v>0</v>
      </c>
      <c r="DH247" s="98">
        <v>0</v>
      </c>
      <c r="DI247" s="98">
        <v>0</v>
      </c>
      <c r="DJ247" s="98">
        <v>0</v>
      </c>
      <c r="DK247" s="98">
        <v>0</v>
      </c>
      <c r="DL247" s="98">
        <v>0</v>
      </c>
      <c r="DM247" s="98">
        <v>0</v>
      </c>
      <c r="DN247" s="95"/>
      <c r="DO247" s="95"/>
      <c r="DP247" s="226">
        <v>0.95</v>
      </c>
      <c r="DQ247" s="226">
        <v>0.92500000000000004</v>
      </c>
      <c r="DR247" s="226">
        <v>0.8</v>
      </c>
      <c r="DS247" s="226">
        <v>0.85</v>
      </c>
      <c r="DT247" s="226">
        <v>0.9</v>
      </c>
      <c r="DU247" s="226">
        <v>0.9</v>
      </c>
      <c r="DV247" s="226">
        <v>0.9</v>
      </c>
      <c r="DW247" s="226">
        <v>0.9</v>
      </c>
      <c r="DX247" s="226">
        <v>0.9</v>
      </c>
      <c r="DY247" s="226">
        <v>0.9</v>
      </c>
      <c r="DZ247" s="226">
        <v>0.9</v>
      </c>
      <c r="EA247" s="226">
        <v>0.88</v>
      </c>
      <c r="EB247" s="226">
        <v>0.9</v>
      </c>
      <c r="EC247" s="226">
        <v>0.93</v>
      </c>
      <c r="ED247" s="226">
        <v>0.93</v>
      </c>
      <c r="EE247" s="226">
        <v>0.9</v>
      </c>
      <c r="EF247" s="316">
        <v>0.9</v>
      </c>
      <c r="EG247" s="316">
        <v>0.9</v>
      </c>
      <c r="EH247" s="316">
        <v>0.9</v>
      </c>
      <c r="EI247" s="226">
        <v>0.95</v>
      </c>
      <c r="EJ247" s="226">
        <v>0.95</v>
      </c>
      <c r="EK247" s="226">
        <v>0.95</v>
      </c>
      <c r="EL247" s="226">
        <v>0.97499999999999998</v>
      </c>
      <c r="EM247" s="226">
        <v>0.95</v>
      </c>
      <c r="EN247" s="226">
        <v>0.9</v>
      </c>
      <c r="EO247" s="226">
        <v>0.9</v>
      </c>
      <c r="EP247" s="226">
        <v>0.9</v>
      </c>
      <c r="EQ247" s="226">
        <v>0.9</v>
      </c>
      <c r="ER247" s="226">
        <v>0.9</v>
      </c>
      <c r="ES247" s="226">
        <v>0.9</v>
      </c>
      <c r="ET247" s="226">
        <v>0.9</v>
      </c>
      <c r="EU247" s="226">
        <v>0.9</v>
      </c>
      <c r="EV247" s="226">
        <v>0.9</v>
      </c>
      <c r="EW247" s="226">
        <v>0.9</v>
      </c>
      <c r="EX247" s="226">
        <v>0.9</v>
      </c>
      <c r="EY247" s="226">
        <v>0.9</v>
      </c>
      <c r="EZ247" s="316">
        <v>0.9</v>
      </c>
      <c r="FA247" s="226">
        <v>0.9</v>
      </c>
      <c r="FB247" s="226">
        <v>0.85</v>
      </c>
      <c r="FC247" s="226">
        <v>0.85</v>
      </c>
      <c r="FD247" s="226">
        <v>0.85</v>
      </c>
      <c r="FE247" s="226">
        <v>0.85</v>
      </c>
      <c r="FF247" s="226">
        <v>0.85</v>
      </c>
      <c r="FG247" s="226">
        <v>0.85</v>
      </c>
      <c r="FH247" s="226">
        <v>0.85</v>
      </c>
      <c r="FI247" s="226">
        <v>0.85</v>
      </c>
      <c r="FJ247" s="226">
        <v>0.85</v>
      </c>
      <c r="FK247" s="226">
        <v>0.85</v>
      </c>
      <c r="FL247" s="226">
        <v>0.85</v>
      </c>
      <c r="FM247" s="195">
        <f t="shared" si="204"/>
        <v>0</v>
      </c>
      <c r="FN247" s="195">
        <f t="shared" si="205"/>
        <v>0</v>
      </c>
      <c r="FO247" s="195">
        <f t="shared" si="206"/>
        <v>0</v>
      </c>
      <c r="FP247" s="195">
        <f t="shared" si="207"/>
        <v>0</v>
      </c>
      <c r="FQ247" s="195">
        <f t="shared" si="208"/>
        <v>0</v>
      </c>
      <c r="FR247" s="195">
        <f t="shared" si="209"/>
        <v>0</v>
      </c>
      <c r="FS247" s="195">
        <f t="shared" si="210"/>
        <v>0</v>
      </c>
      <c r="FT247" s="95">
        <f t="shared" si="211"/>
        <v>0</v>
      </c>
      <c r="FU247" s="95">
        <f t="shared" si="212"/>
        <v>0</v>
      </c>
      <c r="FV247" s="95">
        <f t="shared" si="213"/>
        <v>0</v>
      </c>
      <c r="FW247" s="95">
        <f t="shared" si="214"/>
        <v>0</v>
      </c>
      <c r="FX247" s="95">
        <f t="shared" si="215"/>
        <v>0</v>
      </c>
      <c r="FY247" s="95">
        <f t="shared" si="216"/>
        <v>0</v>
      </c>
      <c r="FZ247" s="95">
        <f t="shared" si="217"/>
        <v>0</v>
      </c>
      <c r="GA247" s="95">
        <f t="shared" si="197"/>
        <v>0</v>
      </c>
      <c r="GB247" s="95">
        <f t="shared" si="198"/>
        <v>0</v>
      </c>
      <c r="GC247" s="95">
        <f t="shared" si="199"/>
        <v>0</v>
      </c>
      <c r="GD247" s="95">
        <f t="shared" si="200"/>
        <v>0</v>
      </c>
      <c r="GE247" s="95">
        <f t="shared" si="201"/>
        <v>0</v>
      </c>
      <c r="GF247" s="95">
        <f t="shared" si="202"/>
        <v>0</v>
      </c>
      <c r="GG247" s="95">
        <f t="shared" si="203"/>
        <v>0</v>
      </c>
      <c r="GH247" s="95">
        <f t="shared" ref="GH247:GH280" si="218">BV247</f>
        <v>0</v>
      </c>
      <c r="GI247" s="95">
        <f>BW247*Tabelle2[[#This Row],[Nov 2023 AF]]</f>
        <v>0</v>
      </c>
      <c r="GJ247" s="95">
        <f>BX247*Tabelle2[[#This Row],[Dec 2023 AF]]</f>
        <v>0</v>
      </c>
      <c r="GK247" s="95">
        <f>BY247*Tabelle2[[#This Row],[Jan 2024 AF]]</f>
        <v>0</v>
      </c>
      <c r="GL247" s="95">
        <f>BZ247*Tabelle2[[#This Row],[Feb 2024 AF]]</f>
        <v>0</v>
      </c>
      <c r="GM247" s="95">
        <f>CA247*Tabelle2[[#This Row],[Mar 2024 AF]]</f>
        <v>0</v>
      </c>
      <c r="GN247" s="95">
        <f>CB247*Tabelle2[[#This Row],[Apr 2024 AF]]</f>
        <v>0</v>
      </c>
      <c r="GO247" s="95">
        <f>CC247*Tabelle2[[#This Row],[May 2024 AF]]</f>
        <v>0</v>
      </c>
      <c r="GP247" s="95">
        <f>CD247*Tabelle2[[#This Row],[Jun 2024 AF]]</f>
        <v>0</v>
      </c>
      <c r="GQ247" s="95">
        <f>CE247*Tabelle2[[#This Row],[Jul 2024 AF]]</f>
        <v>0</v>
      </c>
      <c r="GR247" s="95">
        <f>CF247*Tabelle2[[#This Row],[Aug 2024 AF]]</f>
        <v>0</v>
      </c>
      <c r="GS247" s="95">
        <f>CG247*Tabelle2[[#This Row],[Sep 2024 AF]]</f>
        <v>0</v>
      </c>
      <c r="GT247" s="95">
        <f>CH247*Tabelle2[[#This Row],[Oct 2024 AF]]</f>
        <v>0</v>
      </c>
      <c r="GU247" s="95">
        <f>CI247*Tabelle2[[#This Row],[Nov 2024 AF]]</f>
        <v>0</v>
      </c>
      <c r="GV247" s="95">
        <f>CJ247*Tabelle2[[#This Row],[Dec 2024 AF]]</f>
        <v>0</v>
      </c>
      <c r="GW247" s="95">
        <f>SUM(Tabelle2[[#This Row],[Jan 22 NF]:[Mar 22 NF]])</f>
        <v>0</v>
      </c>
      <c r="GX247" s="95">
        <f>SUM(Tabelle2[[#This Row],[Apr 22 NF]:[Jun 22 NF]])</f>
        <v>0</v>
      </c>
      <c r="GY247" s="95">
        <f>SUM(Tabelle2[[#This Row],[Jul 22 NF]:[Sep 22 NF]])</f>
        <v>0</v>
      </c>
      <c r="GZ247" s="95">
        <f>SUM(Tabelle2[[#This Row],[Oct 22 NF]:[Dec 22 NF]])</f>
        <v>0</v>
      </c>
      <c r="HA247" s="98">
        <f>SUM(Tabelle2[[#This Row],[Jan 23 NF]:[Mar 23 NF]])</f>
        <v>0</v>
      </c>
      <c r="HB247" s="98">
        <f>SUM(Tabelle2[[#This Row],[Apr 23 NF]:[Jun 23 NF]])</f>
        <v>0</v>
      </c>
      <c r="HC247" s="98">
        <f>SUM(Tabelle2[[#This Row],[Jul 23 NF]:[Sep 23 NF]])</f>
        <v>0</v>
      </c>
      <c r="HD247" s="98">
        <f>SUM(Tabelle2[[#This Row],[Oct 23 NF]:[Dec 23 NF]])</f>
        <v>0</v>
      </c>
      <c r="HE247" s="95">
        <f>SUM(Tabelle2[[#This Row],[Jan 24 NF]:[Mar 24 NF]])</f>
        <v>0</v>
      </c>
      <c r="HF247" s="98">
        <f>SUM(Tabelle2[[#This Row],[Apr 24 NF]:[Jun 24 NF]])</f>
        <v>0</v>
      </c>
      <c r="HG247" s="98">
        <f>SUM(Tabelle2[[#This Row],[Jul 24 NF]:[Sep 24 NF]])</f>
        <v>0</v>
      </c>
      <c r="HH247" s="98">
        <f>SUM(Tabelle2[[#This Row],[Oct 24 NF]:[Dec 24 NF]])</f>
        <v>0</v>
      </c>
      <c r="HI247" s="75">
        <v>0</v>
      </c>
      <c r="HJ247" s="75">
        <v>0</v>
      </c>
      <c r="HK247" s="75">
        <v>0</v>
      </c>
      <c r="HL247" s="75">
        <v>0</v>
      </c>
      <c r="HM247" s="75">
        <v>0</v>
      </c>
      <c r="HN247" s="75">
        <v>0</v>
      </c>
      <c r="HO247" s="75">
        <v>0</v>
      </c>
      <c r="HP247" s="75">
        <v>0</v>
      </c>
      <c r="HQ247" s="75">
        <v>0</v>
      </c>
      <c r="HR247" s="75">
        <v>0</v>
      </c>
      <c r="HS247" s="75">
        <v>0</v>
      </c>
      <c r="HT247" s="75">
        <v>0</v>
      </c>
      <c r="HU247" s="75">
        <v>0</v>
      </c>
      <c r="HV247" s="98">
        <v>0</v>
      </c>
      <c r="HW247" s="98">
        <v>0</v>
      </c>
      <c r="HX247" s="98">
        <v>0</v>
      </c>
      <c r="HY247" s="98">
        <v>0</v>
      </c>
      <c r="HZ247" s="98">
        <f>SUM(Tabelle2[[#This Row],[Jan 22 NF]:[Dec 22 NF]])</f>
        <v>0</v>
      </c>
      <c r="IA247" s="98">
        <f>SUM(Tabelle2[[#This Row],[Jan 23 NF]:[Dec 23 NF]])</f>
        <v>0</v>
      </c>
      <c r="IB247" s="98">
        <f>SUM(Tabelle2[[#This Row],[Jan 24 NF]:[Dec 24 NF]])</f>
        <v>0</v>
      </c>
      <c r="IC247" s="98">
        <f>IFERROR(Tabelle2[[#This Row],[2025 CF]]*Tabelle2[[#This Row],[2025 AF]],0)</f>
        <v>0</v>
      </c>
      <c r="ID247" s="98">
        <f>IFERROR(Tabelle2[[#This Row],[2026 CF]]*Tabelle2[[#This Row],[2026 AF]],0)</f>
        <v>0</v>
      </c>
      <c r="IE247" s="98">
        <f>IFERROR(Tabelle2[[#This Row],[2027 CF]]*Tabelle2[[#This Row],[2027 AF]],0)</f>
        <v>0</v>
      </c>
      <c r="IF247" s="98">
        <f>IFERROR(Tabelle2[[#This Row],[2028 CF]]*Tabelle2[[#This Row],[2028 AF]],0)</f>
        <v>0</v>
      </c>
      <c r="IG247" s="98">
        <f>IFERROR(Tabelle2[[#This Row],[2029 CF]]*Tabelle2[[#This Row],[2029 AF]],0)</f>
        <v>0</v>
      </c>
      <c r="IH247" s="98">
        <f>IFERROR(Tabelle2[[#This Row],[2030 CF]]*Tabelle2[[#This Row],[2030 AF]],0)</f>
        <v>0</v>
      </c>
      <c r="II247" s="98">
        <f>IFERROR(Tabelle2[[#This Row],[2031 CF]]*Tabelle2[[#This Row],[2031 AF]],0)</f>
        <v>0</v>
      </c>
      <c r="IJ247" s="98">
        <f>IFERROR(Tabelle2[[#This Row],[2032 CF]]*Tabelle2[[#This Row],[2032 AF]],0)</f>
        <v>0</v>
      </c>
      <c r="IK247" s="98">
        <f>IFERROR(Tabelle2[[#This Row],[2033 CF]]*Tabelle2[[#This Row],[2033 AF]],0)</f>
        <v>0</v>
      </c>
      <c r="IL247" s="98">
        <f>IFERROR(Tabelle2[[#This Row],[2034 CF]]*Tabelle2[[#This Row],[2034 AF]],0)</f>
        <v>0</v>
      </c>
      <c r="IM247" s="98">
        <f>IFERROR(Tabelle2[[#This Row],[2035 CF]]*Tabelle2[[#This Row],[2035 AF]],0)</f>
        <v>0</v>
      </c>
      <c r="IN247" s="51">
        <v>0</v>
      </c>
      <c r="IO247" s="51">
        <v>0</v>
      </c>
      <c r="IP247" s="51">
        <v>0</v>
      </c>
      <c r="IQ247" s="51">
        <v>0</v>
      </c>
      <c r="IR247" s="51">
        <v>0</v>
      </c>
      <c r="IS247" s="51">
        <v>0</v>
      </c>
      <c r="IT247" s="51">
        <v>0</v>
      </c>
      <c r="IU247" s="51">
        <v>0</v>
      </c>
      <c r="IV247" s="51">
        <v>0</v>
      </c>
      <c r="IW247" s="51">
        <v>0</v>
      </c>
      <c r="IX247" s="51">
        <v>0</v>
      </c>
      <c r="IY247" s="51">
        <v>0</v>
      </c>
      <c r="IZ247" s="199">
        <v>0</v>
      </c>
      <c r="JA247" s="199">
        <v>0</v>
      </c>
      <c r="JB247" s="199">
        <v>0</v>
      </c>
      <c r="JC247" s="199">
        <v>0</v>
      </c>
      <c r="JD247" s="199">
        <v>0</v>
      </c>
      <c r="JE247" s="196">
        <v>0</v>
      </c>
      <c r="JF247" s="196">
        <v>0</v>
      </c>
      <c r="JG247" s="196">
        <v>0</v>
      </c>
      <c r="JH247" s="196">
        <v>0</v>
      </c>
      <c r="JI247" s="196">
        <v>0</v>
      </c>
      <c r="JJ247" s="196">
        <v>0</v>
      </c>
      <c r="JK247" s="196">
        <v>0</v>
      </c>
      <c r="JL247" s="196">
        <v>0</v>
      </c>
      <c r="JM247" s="196">
        <v>0</v>
      </c>
      <c r="JN247" s="196">
        <v>0</v>
      </c>
      <c r="JO247" s="196">
        <v>0</v>
      </c>
      <c r="JP247" s="196">
        <v>0</v>
      </c>
      <c r="JQ247" s="196">
        <f>SUM(Tabelle2[[#This Row],[Jan-23B]:[Mar-23B]])</f>
        <v>0</v>
      </c>
      <c r="JR247" s="196">
        <f>SUM(Tabelle2[[#This Row],[Apr-23B]:[Jun-23B]])</f>
        <v>0</v>
      </c>
      <c r="JS247" s="196">
        <f>SUM(Tabelle2[[#This Row],[Jul-23B]:[Sep-23B]])</f>
        <v>0</v>
      </c>
      <c r="JT247" s="196">
        <f>SUM(Tabelle2[[#This Row],[Oct-23B]:[Dec-23B]])</f>
        <v>0</v>
      </c>
      <c r="JU247" s="196">
        <f>SUM(Tabelle2[[#This Row],[1Q23 B1]:[4Q23 B]])</f>
        <v>0</v>
      </c>
      <c r="JV247" s="196">
        <v>0</v>
      </c>
      <c r="JW247" s="196">
        <v>0</v>
      </c>
      <c r="JX247" s="196">
        <v>0</v>
      </c>
      <c r="JY247" s="196">
        <v>0</v>
      </c>
      <c r="JZ247" s="196">
        <v>0</v>
      </c>
      <c r="KA247" s="196">
        <v>0</v>
      </c>
      <c r="KB247" s="196">
        <v>0</v>
      </c>
      <c r="KC247" s="196">
        <v>0</v>
      </c>
      <c r="KD247" s="196">
        <v>0</v>
      </c>
      <c r="KE247" s="196">
        <v>0</v>
      </c>
      <c r="KF247" s="196" t="str">
        <f>IF(SUM(Tabelle2[[#This Row],[2018 NF]:[2028 NF]],Tabelle2[[#This Row],[2023 B]])&gt;0,"yes","no")</f>
        <v>no</v>
      </c>
      <c r="KG247" s="196">
        <f>IFERROR(INDEX(Tabelle2[[#Headers],[2005 NF]:[2034 NF]],MATCH(TRUE,INDEX(Tabelle2[[#This Row],[2005 NF]:[2034 NF]]&gt;1000,),0)),0)</f>
        <v>0</v>
      </c>
      <c r="KH247" s="196">
        <f>IFERROR(LOOKUP(2,1/(Tabelle2[[#This Row],[2005 NF]:[2035 NF]]&gt;1000),Tabelle2[[#Headers],[2005 NF]:[2035 NF]]),0)</f>
        <v>0</v>
      </c>
      <c r="KI247" s="196">
        <f>SUM(Tabelle2[[#This Row],[Jan 23 NF]:[Mar 23 NF]])</f>
        <v>0</v>
      </c>
      <c r="KJ247" s="196">
        <f>SUM(Tabelle2[[#This Row],[Jan-23B]:[Mar-23B]])</f>
        <v>0</v>
      </c>
      <c r="KK247" s="52">
        <v>0</v>
      </c>
      <c r="KL247" s="52">
        <v>0</v>
      </c>
      <c r="KM247" s="52">
        <v>0</v>
      </c>
      <c r="KN247" s="52">
        <v>0</v>
      </c>
      <c r="KO247" s="52">
        <v>0</v>
      </c>
      <c r="KP247" s="52">
        <v>0</v>
      </c>
      <c r="KQ247" s="52">
        <v>0</v>
      </c>
      <c r="KR247" s="52">
        <v>0</v>
      </c>
      <c r="KS247" s="52">
        <v>0</v>
      </c>
      <c r="KT247" s="52">
        <v>0</v>
      </c>
      <c r="KU247" s="52">
        <v>0</v>
      </c>
      <c r="KV247" s="52">
        <v>0</v>
      </c>
      <c r="KW247" s="52">
        <v>0</v>
      </c>
      <c r="KX247" s="52">
        <v>0</v>
      </c>
      <c r="KY247" s="52">
        <v>0</v>
      </c>
      <c r="KZ247" s="52">
        <v>0</v>
      </c>
      <c r="LA247" s="52" t="e">
        <f>$AV247*2.204623/#REF!*$AP247*Tabelle2[[#This Row],[May 23 NF]]</f>
        <v>#REF!</v>
      </c>
      <c r="LB247" s="52" t="e">
        <f>$AV247*2.204623/#REF!*$AP247*Tabelle2[[#This Row],[Jun 23 NF]]</f>
        <v>#REF!</v>
      </c>
      <c r="LC247" s="52" t="e">
        <f>$AV247*2.204623/#REF!*$AP247*Tabelle2[[#This Row],[Jul 23 NF]]</f>
        <v>#REF!</v>
      </c>
      <c r="LD247" s="52" t="e">
        <f>$AV247*2.204623/#REF!*$AP247*Tabelle2[[#This Row],[Aug 23 NF]]</f>
        <v>#REF!</v>
      </c>
      <c r="LE247" s="52" t="e">
        <f>$AV247*2.204623/#REF!*$AP247*Tabelle2[[#This Row],[Sep 23 NF]]</f>
        <v>#REF!</v>
      </c>
      <c r="LF247" s="52" t="e">
        <f>$AV247*2.204623/#REF!*$AP247*Tabelle2[[#This Row],[Oct 23 NF]]</f>
        <v>#REF!</v>
      </c>
      <c r="LG247" s="52" t="e">
        <f>$AV247*2.204623/#REF!*$AP247*Tabelle2[[#This Row],[Nov 23 NF]]</f>
        <v>#REF!</v>
      </c>
      <c r="LH247" s="52" t="e">
        <f>$AV247*2.204623/#REF!*$AP247*Tabelle2[[#This Row],[Dec 23 NF]]</f>
        <v>#REF!</v>
      </c>
      <c r="LI247" s="52" t="e">
        <f>$AV247*2.204623/#REF!*$AP247*Tabelle2[[#This Row],[Jan 24 NF]]</f>
        <v>#REF!</v>
      </c>
      <c r="LJ247" s="52" t="e">
        <f>$AV247*2.204623/#REF!*$AP247*Tabelle2[[#This Row],[Feb 24 NF]]</f>
        <v>#REF!</v>
      </c>
      <c r="LK247" s="52" t="e">
        <f>$AV247*2.204623/#REF!*$AP247*Tabelle2[[#This Row],[Mar 24 NF]]</f>
        <v>#REF!</v>
      </c>
      <c r="LL247" s="52" t="e">
        <f>$AV247*2.204623/#REF!*$AP247*Tabelle2[[#This Row],[Apr 24 NF]]</f>
        <v>#REF!</v>
      </c>
      <c r="LM247" s="52" t="e">
        <f>$AV247*2.204623/#REF!*$AP247*Tabelle2[[#This Row],[May 24 NF]]</f>
        <v>#REF!</v>
      </c>
      <c r="LN247" s="52" t="e">
        <f>$AV247*2.204623/#REF!*$AP247*Tabelle2[[#This Row],[Jun 24 NF]]</f>
        <v>#REF!</v>
      </c>
      <c r="LO247" s="52" t="e">
        <f>$AV247*2.204623/#REF!*$AP247*Tabelle2[[#This Row],[Jul 24 NF]]</f>
        <v>#REF!</v>
      </c>
      <c r="LP247" s="52" t="e">
        <f>$AV247*2.204623/#REF!*$AP247*Tabelle2[[#This Row],[Aug 24 NF]]</f>
        <v>#REF!</v>
      </c>
      <c r="LQ247" s="52" t="e">
        <f>$AV247*2.204623/#REF!*$AP247*Tabelle2[[#This Row],[Sep 24 NF]]</f>
        <v>#REF!</v>
      </c>
      <c r="LR247" s="52" t="e">
        <f>$AV247*2.204623/#REF!*$AP247*Tabelle2[[#This Row],[Oct 24 NF]]</f>
        <v>#REF!</v>
      </c>
      <c r="LS247" s="52" t="e">
        <f>$AV247*2.204623/#REF!*$AP247*Tabelle2[[#This Row],[Nov 24 NF]]</f>
        <v>#REF!</v>
      </c>
      <c r="LT247" s="52" t="e">
        <f>$AV247*2.204623/#REF!*$AP247*Tabelle2[[#This Row],[Dec 24 NF]]</f>
        <v>#REF!</v>
      </c>
      <c r="LU247" s="198">
        <f>SUM(Tabelle2[[#This Row],[Jan 22 EV]:[Mar 22 EV]])</f>
        <v>0</v>
      </c>
      <c r="LV247" s="198">
        <f>SUM(Tabelle2[[#This Row],[Apr 22 EV]:[Jun 22 EV]])</f>
        <v>0</v>
      </c>
      <c r="LW247" s="198">
        <f>SUM(Tabelle2[[#This Row],[Jul 22 EV]:[Sep 22 EV]])</f>
        <v>0</v>
      </c>
      <c r="LX247" s="198">
        <f>SUM(Tabelle2[[#This Row],[Oct 22 EV]:[Dec 22 EV]])</f>
        <v>0</v>
      </c>
      <c r="LY247" s="198">
        <f>SUM(Tabelle2[[#This Row],[Jan 23 EV]:[Mar 23 EV]])</f>
        <v>0</v>
      </c>
      <c r="LZ247" s="198" t="e">
        <f>SUM(Tabelle2[[#This Row],[Apr 23 EV]:[Jun 23 EV]])</f>
        <v>#REF!</v>
      </c>
      <c r="MA247" s="198" t="e">
        <f>SUM(Tabelle2[[#This Row],[Jul 23 EV]:[Sep 23 EV]])</f>
        <v>#REF!</v>
      </c>
      <c r="MB247" s="198" t="e">
        <f>SUM(Tabelle2[[#This Row],[Oct 23 EV]:[Dec 23 EV]])</f>
        <v>#REF!</v>
      </c>
      <c r="MC247" s="198" t="e">
        <f>SUM(Tabelle2[[#This Row],[Jan 24 EV]:[Mar 24 EV]])</f>
        <v>#REF!</v>
      </c>
      <c r="MD247" s="198" t="e">
        <f>SUM(Tabelle2[[#This Row],[Apr 24 EV]:[Jun 24 EV]])</f>
        <v>#REF!</v>
      </c>
      <c r="ME247" s="198" t="e">
        <f>SUM(Tabelle2[[#This Row],[Jul 24 EV]:[Sep 24 EV]])</f>
        <v>#REF!</v>
      </c>
      <c r="MF247" s="198" t="e">
        <f>SUM(Tabelle2[[#This Row],[Oct 24 EV]:[Dec 24 EV]])</f>
        <v>#REF!</v>
      </c>
      <c r="MG247" s="74">
        <v>0</v>
      </c>
      <c r="MH247" s="74">
        <v>0</v>
      </c>
      <c r="MI247" s="74">
        <v>0</v>
      </c>
      <c r="MJ247" s="74">
        <v>0</v>
      </c>
      <c r="MK247" s="74">
        <v>0</v>
      </c>
      <c r="ML247" s="74">
        <v>0</v>
      </c>
      <c r="MM247" s="74">
        <v>0</v>
      </c>
      <c r="MN247" s="74">
        <v>0</v>
      </c>
      <c r="MO247" s="74">
        <v>0</v>
      </c>
      <c r="MP247" s="98">
        <v>0</v>
      </c>
      <c r="MQ247" s="98" t="e">
        <f>$AS247*2.204623/#REF!*$AP247*HU247</f>
        <v>#REF!</v>
      </c>
      <c r="MR247" s="98" t="e">
        <f>$AT247*2.204623/#REF!*$AP247*HV247</f>
        <v>#REF!</v>
      </c>
      <c r="MS247" s="98">
        <v>0</v>
      </c>
      <c r="MT247" s="98">
        <v>0</v>
      </c>
      <c r="MU247" s="98">
        <v>0</v>
      </c>
      <c r="MV247" s="98">
        <f>SUM(Tabelle2[[#This Row],[Jan 22 EV]:[Dec 22 EV]])</f>
        <v>0</v>
      </c>
      <c r="MW247" s="98" t="e">
        <f>SUM(Tabelle2[[#This Row],[Jan 23 EV]:[Dec 23 EV]])</f>
        <v>#REF!</v>
      </c>
      <c r="MX247" s="98" t="e">
        <f>SUM(Tabelle2[[#This Row],[Jan 24 EV]:[Dec 24 EV]])</f>
        <v>#REF!</v>
      </c>
      <c r="MY247" s="98">
        <f t="shared" si="183"/>
        <v>0</v>
      </c>
      <c r="MZ247" s="98">
        <f t="shared" si="184"/>
        <v>0</v>
      </c>
      <c r="NA247" s="98">
        <f t="shared" si="185"/>
        <v>0</v>
      </c>
      <c r="NB247" s="98">
        <f t="shared" si="186"/>
        <v>0</v>
      </c>
      <c r="NC247" s="52">
        <v>0</v>
      </c>
      <c r="ND247" s="52">
        <v>0</v>
      </c>
      <c r="NE247" s="52">
        <v>0</v>
      </c>
      <c r="NF247" s="52">
        <v>0</v>
      </c>
      <c r="NG247" s="52">
        <v>0</v>
      </c>
      <c r="NH247" s="52">
        <v>0</v>
      </c>
      <c r="NI247" s="52">
        <v>0</v>
      </c>
      <c r="NJ247" s="52">
        <v>0</v>
      </c>
      <c r="NK247" s="52">
        <v>0</v>
      </c>
      <c r="NL247" s="52">
        <v>0</v>
      </c>
      <c r="NM247" s="52">
        <v>0</v>
      </c>
      <c r="NN247" s="52">
        <v>0</v>
      </c>
      <c r="NO247" s="198">
        <f t="shared" si="192"/>
        <v>0</v>
      </c>
      <c r="NP247" s="198">
        <f t="shared" si="193"/>
        <v>0</v>
      </c>
      <c r="NQ247" s="198">
        <f t="shared" si="194"/>
        <v>0</v>
      </c>
      <c r="NR247" s="198">
        <f t="shared" si="195"/>
        <v>0</v>
      </c>
      <c r="NS247" s="198">
        <f t="shared" si="196"/>
        <v>0</v>
      </c>
      <c r="NT247" s="198">
        <v>0</v>
      </c>
      <c r="NU247" s="198">
        <v>0</v>
      </c>
      <c r="NV247" s="198">
        <v>0</v>
      </c>
      <c r="NW247" s="198">
        <v>0</v>
      </c>
      <c r="NX247" s="198">
        <v>0</v>
      </c>
      <c r="NY247" s="198">
        <v>0</v>
      </c>
      <c r="NZ247" s="198">
        <v>0</v>
      </c>
      <c r="OA247" s="198">
        <v>0</v>
      </c>
      <c r="OB247" s="198">
        <v>0</v>
      </c>
      <c r="OC247" s="198">
        <v>0</v>
      </c>
      <c r="OD247" s="198">
        <v>0</v>
      </c>
      <c r="OE247" s="198">
        <v>0</v>
      </c>
      <c r="OF247" s="198">
        <f>SUM(Tabelle2[[#This Row],[Jan 23 B EV]:[Mar 23 B EV]])</f>
        <v>0</v>
      </c>
      <c r="OG247" s="198">
        <f>SUM(Tabelle2[[#This Row],[Apr 23 B EV]:[Jun 23 B EV]])</f>
        <v>0</v>
      </c>
      <c r="OH247" s="198">
        <f>SUM(Tabelle2[[#This Row],[Jul 23 B EV]:[Sep 23 B EV]])</f>
        <v>0</v>
      </c>
      <c r="OI247" s="198">
        <f>SUM(Tabelle2[[#This Row],[Oct 23 B EV]:[Dec 23 B EV]])</f>
        <v>0</v>
      </c>
      <c r="OJ247" s="198">
        <f>SUM(Tabelle2[[#This Row],[Jan 23 B EV]:[Dec 23 B EV]])</f>
        <v>0</v>
      </c>
      <c r="OK247" s="74"/>
      <c r="OL247" s="74"/>
      <c r="OM247" s="43" t="s">
        <v>960</v>
      </c>
      <c r="ON247" s="43" t="s">
        <v>975</v>
      </c>
      <c r="OO247" s="43">
        <v>0</v>
      </c>
      <c r="OP247" s="43">
        <v>0</v>
      </c>
      <c r="OQ247" s="74"/>
      <c r="OR247" s="74"/>
      <c r="OS247" s="74"/>
      <c r="OT247" s="74"/>
      <c r="OU247" s="74"/>
      <c r="OV247" s="74"/>
      <c r="OW247" s="74"/>
      <c r="OX247" s="198">
        <v>0</v>
      </c>
      <c r="OY247" s="198">
        <v>0</v>
      </c>
      <c r="OZ247" s="198">
        <v>0</v>
      </c>
      <c r="PA247" s="198">
        <v>0</v>
      </c>
      <c r="PB247" s="353">
        <v>0</v>
      </c>
      <c r="PC247" s="49" t="s">
        <v>57</v>
      </c>
      <c r="PD247" s="341" t="s">
        <v>162</v>
      </c>
      <c r="PE247" s="317" t="s">
        <v>159</v>
      </c>
      <c r="PF247" s="221" t="s">
        <v>45</v>
      </c>
      <c r="PG247" s="342">
        <v>0</v>
      </c>
      <c r="PH247" s="221">
        <v>0</v>
      </c>
      <c r="PI247" s="30">
        <v>1</v>
      </c>
      <c r="PJ247" s="30" t="s">
        <v>45</v>
      </c>
      <c r="PK247" s="30">
        <v>0</v>
      </c>
      <c r="PL247" s="30"/>
      <c r="PM247" s="338"/>
      <c r="PN247" s="341" t="s">
        <v>972</v>
      </c>
      <c r="PO247" s="338" t="s">
        <v>17</v>
      </c>
      <c r="PP247" s="200">
        <v>2407.8740082170316</v>
      </c>
      <c r="PQ247" s="56">
        <v>2220.7924770497352</v>
      </c>
      <c r="PR247" s="56">
        <v>2393.0833333333335</v>
      </c>
      <c r="PS247" s="56">
        <v>2425</v>
      </c>
      <c r="PT247" s="200">
        <v>2151.6666666666665</v>
      </c>
      <c r="PU247" s="200">
        <v>2059.5416666666665</v>
      </c>
      <c r="PV247" s="200">
        <v>2813.8101851851857</v>
      </c>
      <c r="PW247" s="200">
        <v>3372.4709444775326</v>
      </c>
      <c r="PX247" s="200" t="e">
        <f>IF($PI247=1,SUMIF(#REF!,$PF247,#REF!),SUMIF(#REF!,$PJ247,#REF!))</f>
        <v>#REF!</v>
      </c>
      <c r="PY247" s="200" t="e">
        <f>IF($PI247=1,SUMIF(#REF!,$PF247,#REF!),SUMIF(#REF!,$PJ247,#REF!))</f>
        <v>#REF!</v>
      </c>
      <c r="PZ247" s="200" t="e">
        <f>IF($PI247=1,SUMIF(#REF!,$PF247,#REF!),SUMIF(#REF!,$PJ247,#REF!))</f>
        <v>#REF!</v>
      </c>
      <c r="QA247" s="200" t="e">
        <f>IF($PI247=1,SUMIF(#REF!,$PF247,#REF!),SUMIF(#REF!,$PJ247,#REF!))</f>
        <v>#REF!</v>
      </c>
      <c r="QB247" s="200" t="e">
        <f>IF($PI247=1,SUMIF(#REF!,$PF247,#REF!),SUMIF(#REF!,$PJ247,#REF!))</f>
        <v>#REF!</v>
      </c>
      <c r="QC247" s="200" t="e">
        <f>IF($PI247=1,SUMIF(#REF!,$PF247,#REF!),SUMIF(#REF!,$PJ247,#REF!))</f>
        <v>#REF!</v>
      </c>
      <c r="QD247" s="57">
        <f t="shared" si="187"/>
        <v>3.2148902551364622</v>
      </c>
      <c r="QE247" s="57">
        <f t="shared" si="188"/>
        <v>3.4643040120000004</v>
      </c>
      <c r="QF247" s="57">
        <f t="shared" si="182"/>
        <v>3.5105076</v>
      </c>
      <c r="QG247" s="57">
        <f t="shared" si="189"/>
        <v>3.11482152</v>
      </c>
      <c r="QH247" s="57">
        <f t="shared" si="190"/>
        <v>2.9814584219999998</v>
      </c>
      <c r="QI247" s="57">
        <f t="shared" si="191"/>
        <v>4.0733616660000003</v>
      </c>
      <c r="QJ247" s="57">
        <f>IF(Tabelle2[[#This Row],[Index and Premium Usage]]=1,($AW247*(1+$AZ247))*(PW247*(1+$PG247)+$PH247)/1000,($AW247*(1+$AZ247))*(PW247*(1+$PG247)+$PK247)/1000)</f>
        <v>4.882096858295899</v>
      </c>
      <c r="QK247" s="57" t="e">
        <f>IF($PI247=1,($AW247*(1+$AY247))*(PX247*(1+$PG247)+$PH247)/1000,($AW247*(1+$AZ247))*(PX247*(1+$PG247)+$PK247+Tabelle2[[#This Row],[Premium VW 2023]])/1000)</f>
        <v>#REF!</v>
      </c>
      <c r="QL247" s="57" t="e">
        <f t="shared" si="177"/>
        <v>#REF!</v>
      </c>
      <c r="QM247" s="57" t="e">
        <f t="shared" si="178"/>
        <v>#REF!</v>
      </c>
      <c r="QN247" s="57" t="e">
        <f t="shared" si="179"/>
        <v>#REF!</v>
      </c>
      <c r="QO247" s="57" t="e">
        <f t="shared" si="180"/>
        <v>#REF!</v>
      </c>
      <c r="QP247" s="57" t="e">
        <f t="shared" si="181"/>
        <v>#REF!</v>
      </c>
    </row>
    <row r="248" spans="1:458" ht="15" customHeight="1">
      <c r="A248" s="94" t="s">
        <v>760</v>
      </c>
      <c r="B248" s="94" t="s">
        <v>87</v>
      </c>
      <c r="C248" s="94" t="s">
        <v>1553</v>
      </c>
      <c r="D248" s="94" t="s">
        <v>108</v>
      </c>
      <c r="E248" s="173" t="s">
        <v>304</v>
      </c>
      <c r="F248" s="94" t="s">
        <v>304</v>
      </c>
      <c r="G248" s="94" t="s">
        <v>304</v>
      </c>
      <c r="H248" s="2" t="s">
        <v>1557</v>
      </c>
      <c r="I248" s="188" t="s">
        <v>102</v>
      </c>
      <c r="J248" s="94" t="s">
        <v>18</v>
      </c>
      <c r="K248" s="2" t="s">
        <v>243</v>
      </c>
      <c r="L248" s="94" t="s">
        <v>88</v>
      </c>
      <c r="M248" s="2" t="s">
        <v>988</v>
      </c>
      <c r="N248" s="2" t="s">
        <v>1277</v>
      </c>
      <c r="O248" s="1"/>
      <c r="P248" s="3">
        <v>0</v>
      </c>
      <c r="Q248" s="2">
        <v>0</v>
      </c>
      <c r="R248" s="94"/>
      <c r="S248" s="94"/>
      <c r="T248" s="94" t="s">
        <v>1282</v>
      </c>
      <c r="U248" s="94" t="s">
        <v>38</v>
      </c>
      <c r="V248" s="94"/>
      <c r="W248" s="94"/>
      <c r="X248" s="94"/>
      <c r="Y248" s="2" t="s">
        <v>257</v>
      </c>
      <c r="Z248" s="2" t="s">
        <v>261</v>
      </c>
      <c r="AA248" s="2" t="s">
        <v>347</v>
      </c>
      <c r="AB248" s="2" t="s">
        <v>1229</v>
      </c>
      <c r="AC248" s="2" t="s">
        <v>1103</v>
      </c>
      <c r="AD248" s="94"/>
      <c r="AE248" s="94"/>
      <c r="AF248" s="94" t="s">
        <v>119</v>
      </c>
      <c r="AG248" s="2">
        <v>0</v>
      </c>
      <c r="AH248" s="2">
        <v>0</v>
      </c>
      <c r="AI248" s="2">
        <v>0</v>
      </c>
      <c r="AJ248" s="2" t="s">
        <v>120</v>
      </c>
      <c r="AK248" s="20"/>
      <c r="AL248" s="24"/>
      <c r="AM248" s="24"/>
      <c r="AN248" s="24"/>
      <c r="AO248" s="24"/>
      <c r="AP248" s="13">
        <v>1</v>
      </c>
      <c r="AQ248" s="78"/>
      <c r="AR248" s="37">
        <v>0.92148148148148135</v>
      </c>
      <c r="AS248" s="73">
        <v>0.92148148148148135</v>
      </c>
      <c r="AT248" s="73">
        <v>0.92148148148148135</v>
      </c>
      <c r="AU248" s="33">
        <v>0.92148148148148135</v>
      </c>
      <c r="AV248" s="33">
        <v>0.92148148148148135</v>
      </c>
      <c r="AW248" s="33">
        <v>0.92148148148148135</v>
      </c>
      <c r="AX248" s="193"/>
      <c r="AY248" s="61">
        <v>0.08</v>
      </c>
      <c r="AZ248" s="61">
        <v>0.08</v>
      </c>
      <c r="BA248" s="97">
        <v>17682</v>
      </c>
      <c r="BB248" s="97">
        <v>11102</v>
      </c>
      <c r="BC248" s="97">
        <v>21226</v>
      </c>
      <c r="BD248" s="97">
        <v>2562</v>
      </c>
      <c r="BE248" s="133">
        <v>15582</v>
      </c>
      <c r="BF248" s="133">
        <v>13944</v>
      </c>
      <c r="BG248" s="133">
        <v>660</v>
      </c>
      <c r="BH248" s="133">
        <v>9366</v>
      </c>
      <c r="BI248" s="133">
        <v>25904</v>
      </c>
      <c r="BJ248" s="133">
        <v>13020</v>
      </c>
      <c r="BK248" s="133">
        <v>8820</v>
      </c>
      <c r="BL248" s="133">
        <v>18144</v>
      </c>
      <c r="BM248" s="96">
        <v>13104</v>
      </c>
      <c r="BN248" s="96">
        <v>13062</v>
      </c>
      <c r="BO248" s="96">
        <v>24880</v>
      </c>
      <c r="BP248" s="96">
        <v>25720</v>
      </c>
      <c r="BQ248" s="96">
        <v>8064</v>
      </c>
      <c r="BR248" s="96">
        <v>19320</v>
      </c>
      <c r="BS248" s="96">
        <v>23242</v>
      </c>
      <c r="BT248" s="96">
        <v>17822</v>
      </c>
      <c r="BU248" s="96">
        <v>17462</v>
      </c>
      <c r="BV248" s="96">
        <v>15792</v>
      </c>
      <c r="BW248" s="96">
        <v>31264</v>
      </c>
      <c r="BX248" s="96">
        <v>20202</v>
      </c>
      <c r="BY248" s="96">
        <v>17346</v>
      </c>
      <c r="BZ248" s="96">
        <v>21172</v>
      </c>
      <c r="CA248" s="96">
        <v>20797</v>
      </c>
      <c r="CB248" s="96">
        <v>19066</v>
      </c>
      <c r="CC248" s="96">
        <v>25771</v>
      </c>
      <c r="CD248" s="96">
        <v>16330</v>
      </c>
      <c r="CE248" s="96">
        <v>24015</v>
      </c>
      <c r="CF248" s="96">
        <v>18949</v>
      </c>
      <c r="CG248" s="96">
        <v>19751</v>
      </c>
      <c r="CH248" s="96">
        <v>16353</v>
      </c>
      <c r="CI248" s="96">
        <v>11797</v>
      </c>
      <c r="CJ248" s="96">
        <v>9674</v>
      </c>
      <c r="CK248" s="95">
        <f>SUM(Tabelle2[[#This Row],[Jan 22 CF]:[Mar 22 CF]])</f>
        <v>50010</v>
      </c>
      <c r="CL248" s="95">
        <f>SUM(Tabelle2[[#This Row],[Apr 22 CF]:[Jun 22 CF]])</f>
        <v>32088</v>
      </c>
      <c r="CM248" s="95">
        <f>SUM(Tabelle2[[#This Row],[Jul 22 CF]:[Sep 22 CF]])</f>
        <v>35930</v>
      </c>
      <c r="CN248" s="95">
        <f>SUM(Tabelle2[[#This Row],[Oct 22 CF]:[Dec 22 CF]])</f>
        <v>39984</v>
      </c>
      <c r="CO248" s="95">
        <f>SUM(Tabelle2[[#This Row],[Jan 23 CF]:[Mar 23 CF]])</f>
        <v>51046</v>
      </c>
      <c r="CP248" s="95">
        <f>SUM(Tabelle2[[#This Row],[Apr 23 CF]:[Jun 23 CF]])</f>
        <v>53104</v>
      </c>
      <c r="CQ248" s="95">
        <f>SUM(Tabelle2[[#This Row],[Jul 23 CF]:[Sep 23 CF]])</f>
        <v>58526</v>
      </c>
      <c r="CR248" s="95">
        <f>SUM(Tabelle2[[#This Row],[Oct 23 CF]:[Dec 23 CF]])</f>
        <v>67258</v>
      </c>
      <c r="CS248" s="95">
        <f>SUM(Tabelle2[[#This Row],[Jan 24 CF]:[Mar 24 CF]])</f>
        <v>59315</v>
      </c>
      <c r="CT248" s="95">
        <f>SUM(Tabelle2[[#This Row],[Apr 24 CF]:[Jun 24 CF]])</f>
        <v>61167</v>
      </c>
      <c r="CU248" s="95">
        <f>SUM(Tabelle2[[#This Row],[Jul 24 CF]:[Sep 24 CF]])</f>
        <v>62715</v>
      </c>
      <c r="CV248" s="95">
        <f>SUM(Tabelle2[[#This Row],[Oct 24 CF]:[Dec 24 CF]])</f>
        <v>37824</v>
      </c>
      <c r="CW248" s="98">
        <v>245991</v>
      </c>
      <c r="CX248" s="275">
        <v>179881</v>
      </c>
      <c r="CY248" s="98">
        <v>210020</v>
      </c>
      <c r="CZ248" s="52">
        <v>185585</v>
      </c>
      <c r="DA248" s="52">
        <f>SUM(Tabelle2[[#This Row],[Jan 22 CF]:[Dec 22 CF]])</f>
        <v>158012</v>
      </c>
      <c r="DB248" s="98">
        <f>SUM(Tabelle2[[#This Row],[Jan 23 CF]:[Dec 23 CF]])</f>
        <v>229934</v>
      </c>
      <c r="DC248" s="98">
        <f>SUM(Tabelle2[[#This Row],[Jan 24 CF]:[Dec 24 CF]])</f>
        <v>221021</v>
      </c>
      <c r="DD248" s="98">
        <v>225000</v>
      </c>
      <c r="DE248" s="98">
        <v>200000</v>
      </c>
      <c r="DF248" s="98">
        <v>150000</v>
      </c>
      <c r="DG248" s="98">
        <v>20000</v>
      </c>
      <c r="DH248" s="98">
        <v>0</v>
      </c>
      <c r="DI248" s="98">
        <v>0</v>
      </c>
      <c r="DJ248" s="98">
        <v>0</v>
      </c>
      <c r="DK248" s="98">
        <v>0</v>
      </c>
      <c r="DL248" s="98">
        <v>0</v>
      </c>
      <c r="DM248" s="98">
        <v>0</v>
      </c>
      <c r="DN248" s="98"/>
      <c r="DO248" s="98"/>
      <c r="DP248" s="226">
        <v>0.95</v>
      </c>
      <c r="DQ248" s="226">
        <v>0.92500000000000004</v>
      </c>
      <c r="DR248" s="226">
        <v>0.8</v>
      </c>
      <c r="DS248" s="226">
        <v>0.85</v>
      </c>
      <c r="DT248" s="226">
        <v>0.9</v>
      </c>
      <c r="DU248" s="226">
        <v>0.9</v>
      </c>
      <c r="DV248" s="226">
        <v>0.9</v>
      </c>
      <c r="DW248" s="226">
        <v>0.9</v>
      </c>
      <c r="DX248" s="226">
        <v>0.9</v>
      </c>
      <c r="DY248" s="226">
        <v>0.9</v>
      </c>
      <c r="DZ248" s="226">
        <v>0.9</v>
      </c>
      <c r="EA248" s="226">
        <v>0.88</v>
      </c>
      <c r="EB248" s="226">
        <v>0.9</v>
      </c>
      <c r="EC248" s="226">
        <v>0.93</v>
      </c>
      <c r="ED248" s="226">
        <v>0.93</v>
      </c>
      <c r="EE248" s="226">
        <v>0.9</v>
      </c>
      <c r="EF248" s="316">
        <v>0.9</v>
      </c>
      <c r="EG248" s="316">
        <v>0.9</v>
      </c>
      <c r="EH248" s="316">
        <v>0.76800000000000002</v>
      </c>
      <c r="EI248" s="226">
        <v>0.95</v>
      </c>
      <c r="EJ248" s="226">
        <v>0.95</v>
      </c>
      <c r="EK248" s="226">
        <v>0.95</v>
      </c>
      <c r="EL248" s="226">
        <v>0.97499999999999998</v>
      </c>
      <c r="EM248" s="226">
        <v>0.95</v>
      </c>
      <c r="EN248" s="226">
        <v>0.9</v>
      </c>
      <c r="EO248" s="226">
        <v>0.75</v>
      </c>
      <c r="EP248" s="226">
        <v>0.75</v>
      </c>
      <c r="EQ248" s="226">
        <v>0.75</v>
      </c>
      <c r="ER248" s="226">
        <v>0.75</v>
      </c>
      <c r="ES248" s="226">
        <v>0.75</v>
      </c>
      <c r="ET248" s="226">
        <v>0.75</v>
      </c>
      <c r="EU248" s="226">
        <v>0.75</v>
      </c>
      <c r="EV248" s="226">
        <v>0.75</v>
      </c>
      <c r="EW248" s="226">
        <v>0.75</v>
      </c>
      <c r="EX248" s="226">
        <v>0.75</v>
      </c>
      <c r="EY248" s="226">
        <v>0.75</v>
      </c>
      <c r="EZ248" s="316">
        <v>0.76800000000000002</v>
      </c>
      <c r="FA248" s="226">
        <v>0.75</v>
      </c>
      <c r="FB248" s="226">
        <v>0.85</v>
      </c>
      <c r="FC248" s="226">
        <v>0.85</v>
      </c>
      <c r="FD248" s="226">
        <v>0.85</v>
      </c>
      <c r="FE248" s="226">
        <v>0.85</v>
      </c>
      <c r="FF248" s="226">
        <v>0</v>
      </c>
      <c r="FG248" s="226">
        <v>0</v>
      </c>
      <c r="FH248" s="226">
        <v>0</v>
      </c>
      <c r="FI248" s="226">
        <v>0</v>
      </c>
      <c r="FJ248" s="226">
        <v>0</v>
      </c>
      <c r="FK248" s="226">
        <v>0</v>
      </c>
      <c r="FL248" s="226">
        <v>0</v>
      </c>
      <c r="FM248" s="195">
        <f t="shared" si="204"/>
        <v>17682</v>
      </c>
      <c r="FN248" s="195">
        <f t="shared" si="205"/>
        <v>11102</v>
      </c>
      <c r="FO248" s="195">
        <f t="shared" si="206"/>
        <v>21226</v>
      </c>
      <c r="FP248" s="195">
        <f t="shared" si="207"/>
        <v>2562</v>
      </c>
      <c r="FQ248" s="195">
        <f t="shared" si="208"/>
        <v>15582</v>
      </c>
      <c r="FR248" s="195">
        <f t="shared" si="209"/>
        <v>13944</v>
      </c>
      <c r="FS248" s="195">
        <f t="shared" si="210"/>
        <v>660</v>
      </c>
      <c r="FT248" s="95">
        <f t="shared" si="211"/>
        <v>9366</v>
      </c>
      <c r="FU248" s="95">
        <f t="shared" si="212"/>
        <v>25904</v>
      </c>
      <c r="FV248" s="95">
        <f t="shared" si="213"/>
        <v>13020</v>
      </c>
      <c r="FW248" s="95">
        <f t="shared" si="214"/>
        <v>8820</v>
      </c>
      <c r="FX248" s="95">
        <f t="shared" si="215"/>
        <v>18144</v>
      </c>
      <c r="FY248" s="95">
        <f t="shared" si="216"/>
        <v>13104</v>
      </c>
      <c r="FZ248" s="95">
        <f t="shared" si="217"/>
        <v>13062</v>
      </c>
      <c r="GA248" s="95">
        <f t="shared" si="197"/>
        <v>24880</v>
      </c>
      <c r="GB248" s="95">
        <f t="shared" si="198"/>
        <v>25720</v>
      </c>
      <c r="GC248" s="95">
        <f t="shared" si="199"/>
        <v>8064</v>
      </c>
      <c r="GD248" s="95">
        <f t="shared" si="200"/>
        <v>19320</v>
      </c>
      <c r="GE248" s="95">
        <f t="shared" si="201"/>
        <v>23242</v>
      </c>
      <c r="GF248" s="95">
        <f t="shared" si="202"/>
        <v>17822</v>
      </c>
      <c r="GG248" s="95">
        <f t="shared" si="203"/>
        <v>17462</v>
      </c>
      <c r="GH248" s="95">
        <f t="shared" si="218"/>
        <v>15792</v>
      </c>
      <c r="GI248" s="95">
        <f>BW248*Tabelle2[[#This Row],[Nov 2023 AF]]</f>
        <v>30482.399999999998</v>
      </c>
      <c r="GJ248" s="95">
        <f>BX248*Tabelle2[[#This Row],[Dec 2023 AF]]</f>
        <v>19191.899999999998</v>
      </c>
      <c r="GK248" s="95">
        <f>BY248*Tabelle2[[#This Row],[Jan 2024 AF]]</f>
        <v>15611.4</v>
      </c>
      <c r="GL248" s="95">
        <f>BZ248*Tabelle2[[#This Row],[Feb 2024 AF]]</f>
        <v>15879</v>
      </c>
      <c r="GM248" s="95">
        <f>CA248*Tabelle2[[#This Row],[Mar 2024 AF]]</f>
        <v>15597.75</v>
      </c>
      <c r="GN248" s="95">
        <f>CB248*Tabelle2[[#This Row],[Apr 2024 AF]]</f>
        <v>14299.5</v>
      </c>
      <c r="GO248" s="95">
        <f>CC248*Tabelle2[[#This Row],[May 2024 AF]]</f>
        <v>19328.25</v>
      </c>
      <c r="GP248" s="95">
        <f>CD248*Tabelle2[[#This Row],[Jun 2024 AF]]</f>
        <v>12247.5</v>
      </c>
      <c r="GQ248" s="95">
        <f>CE248*Tabelle2[[#This Row],[Jul 2024 AF]]</f>
        <v>18011.25</v>
      </c>
      <c r="GR248" s="95">
        <f>CF248*Tabelle2[[#This Row],[Aug 2024 AF]]</f>
        <v>14211.75</v>
      </c>
      <c r="GS248" s="95">
        <f>CG248*Tabelle2[[#This Row],[Sep 2024 AF]]</f>
        <v>14813.25</v>
      </c>
      <c r="GT248" s="95">
        <f>CH248*Tabelle2[[#This Row],[Oct 2024 AF]]</f>
        <v>12264.75</v>
      </c>
      <c r="GU248" s="95">
        <f>CI248*Tabelle2[[#This Row],[Nov 2024 AF]]</f>
        <v>8847.75</v>
      </c>
      <c r="GV248" s="95">
        <f>CJ248*Tabelle2[[#This Row],[Dec 2024 AF]]</f>
        <v>7255.5</v>
      </c>
      <c r="GW248" s="95">
        <f>SUM(Tabelle2[[#This Row],[Jan 22 NF]:[Mar 22 NF]])</f>
        <v>50010</v>
      </c>
      <c r="GX248" s="95">
        <f>SUM(Tabelle2[[#This Row],[Apr 22 NF]:[Jun 22 NF]])</f>
        <v>32088</v>
      </c>
      <c r="GY248" s="95">
        <f>SUM(Tabelle2[[#This Row],[Jul 22 NF]:[Sep 22 NF]])</f>
        <v>35930</v>
      </c>
      <c r="GZ248" s="95">
        <f>SUM(Tabelle2[[#This Row],[Oct 22 NF]:[Dec 22 NF]])</f>
        <v>39984</v>
      </c>
      <c r="HA248" s="98">
        <f>SUM(Tabelle2[[#This Row],[Jan 23 NF]:[Mar 23 NF]])</f>
        <v>51046</v>
      </c>
      <c r="HB248" s="98">
        <f>SUM(Tabelle2[[#This Row],[Apr 23 NF]:[Jun 23 NF]])</f>
        <v>53104</v>
      </c>
      <c r="HC248" s="98">
        <f>SUM(Tabelle2[[#This Row],[Jul 23 NF]:[Sep 23 NF]])</f>
        <v>58526</v>
      </c>
      <c r="HD248" s="98">
        <f>SUM(Tabelle2[[#This Row],[Oct 23 NF]:[Dec 23 NF]])</f>
        <v>65466.299999999988</v>
      </c>
      <c r="HE248" s="95">
        <f>SUM(Tabelle2[[#This Row],[Jan 24 NF]:[Mar 24 NF]])</f>
        <v>47088.15</v>
      </c>
      <c r="HF248" s="98">
        <f>SUM(Tabelle2[[#This Row],[Apr 24 NF]:[Jun 24 NF]])</f>
        <v>45875.25</v>
      </c>
      <c r="HG248" s="98">
        <f>SUM(Tabelle2[[#This Row],[Jul 24 NF]:[Sep 24 NF]])</f>
        <v>47036.25</v>
      </c>
      <c r="HH248" s="98">
        <f>SUM(Tabelle2[[#This Row],[Oct 24 NF]:[Dec 24 NF]])</f>
        <v>28368</v>
      </c>
      <c r="HI248" s="75">
        <v>0</v>
      </c>
      <c r="HJ248" s="75">
        <v>0</v>
      </c>
      <c r="HK248" s="75">
        <v>0</v>
      </c>
      <c r="HL248" s="75">
        <v>0</v>
      </c>
      <c r="HM248" s="75">
        <v>0</v>
      </c>
      <c r="HN248" s="75">
        <v>0</v>
      </c>
      <c r="HO248" s="75">
        <v>0</v>
      </c>
      <c r="HP248" s="75">
        <v>0</v>
      </c>
      <c r="HQ248" s="75">
        <v>0</v>
      </c>
      <c r="HR248" s="75">
        <v>0</v>
      </c>
      <c r="HS248" s="75">
        <v>0</v>
      </c>
      <c r="HT248" s="75">
        <v>56352</v>
      </c>
      <c r="HU248" s="75">
        <v>244566</v>
      </c>
      <c r="HV248" s="98">
        <v>245991</v>
      </c>
      <c r="HW248" s="98">
        <v>179881</v>
      </c>
      <c r="HX248" s="98">
        <v>210020</v>
      </c>
      <c r="HY248" s="98">
        <v>185585</v>
      </c>
      <c r="HZ248" s="98">
        <f>SUM(Tabelle2[[#This Row],[Jan 22 NF]:[Dec 22 NF]])</f>
        <v>158012</v>
      </c>
      <c r="IA248" s="98">
        <f>SUM(Tabelle2[[#This Row],[Jan 23 NF]:[Dec 23 NF]])</f>
        <v>228142.3</v>
      </c>
      <c r="IB248" s="98">
        <f>SUM(Tabelle2[[#This Row],[Jan 24 NF]:[Dec 24 NF]])</f>
        <v>168367.65</v>
      </c>
      <c r="IC248" s="98">
        <f>IFERROR(Tabelle2[[#This Row],[2025 CF]]*Tabelle2[[#This Row],[2025 AF]],0)</f>
        <v>191250</v>
      </c>
      <c r="ID248" s="98">
        <f>IFERROR(Tabelle2[[#This Row],[2026 CF]]*Tabelle2[[#This Row],[2026 AF]],0)</f>
        <v>170000</v>
      </c>
      <c r="IE248" s="98">
        <f>IFERROR(Tabelle2[[#This Row],[2027 CF]]*Tabelle2[[#This Row],[2027 AF]],0)</f>
        <v>127500</v>
      </c>
      <c r="IF248" s="98">
        <f>IFERROR(Tabelle2[[#This Row],[2028 CF]]*Tabelle2[[#This Row],[2028 AF]],0)</f>
        <v>17000</v>
      </c>
      <c r="IG248" s="98">
        <f>IFERROR(Tabelle2[[#This Row],[2029 CF]]*Tabelle2[[#This Row],[2029 AF]],0)</f>
        <v>0</v>
      </c>
      <c r="IH248" s="98">
        <f>IFERROR(Tabelle2[[#This Row],[2030 CF]]*Tabelle2[[#This Row],[2030 AF]],0)</f>
        <v>0</v>
      </c>
      <c r="II248" s="98">
        <f>IFERROR(Tabelle2[[#This Row],[2031 CF]]*Tabelle2[[#This Row],[2031 AF]],0)</f>
        <v>0</v>
      </c>
      <c r="IJ248" s="98">
        <f>IFERROR(Tabelle2[[#This Row],[2032 CF]]*Tabelle2[[#This Row],[2032 AF]],0)</f>
        <v>0</v>
      </c>
      <c r="IK248" s="98">
        <f>IFERROR(Tabelle2[[#This Row],[2033 CF]]*Tabelle2[[#This Row],[2033 AF]],0)</f>
        <v>0</v>
      </c>
      <c r="IL248" s="98">
        <f>IFERROR(Tabelle2[[#This Row],[2034 CF]]*Tabelle2[[#This Row],[2034 AF]],0)</f>
        <v>0</v>
      </c>
      <c r="IM248" s="98">
        <f>IFERROR(Tabelle2[[#This Row],[2035 CF]]*Tabelle2[[#This Row],[2035 AF]],0)</f>
        <v>0</v>
      </c>
      <c r="IN248" s="51">
        <v>15403.680000000002</v>
      </c>
      <c r="IO248" s="51">
        <v>13185.846000000001</v>
      </c>
      <c r="IP248" s="51">
        <v>19334.61</v>
      </c>
      <c r="IQ248" s="51">
        <v>14616.590753971952</v>
      </c>
      <c r="IR248" s="51">
        <v>17290.260000000002</v>
      </c>
      <c r="IS248" s="51">
        <v>21592.980000000003</v>
      </c>
      <c r="IT248" s="51">
        <v>20202.794999999998</v>
      </c>
      <c r="IU248" s="51">
        <v>26577</v>
      </c>
      <c r="IV248" s="51">
        <v>17746.29</v>
      </c>
      <c r="IW248" s="51">
        <v>13709.25</v>
      </c>
      <c r="IX248" s="51">
        <v>16690.86</v>
      </c>
      <c r="IY248" s="51">
        <v>11237.4</v>
      </c>
      <c r="IZ248" s="199">
        <v>47924.136000000006</v>
      </c>
      <c r="JA248" s="199">
        <v>53499.830753971954</v>
      </c>
      <c r="JB248" s="199">
        <v>64526.084999999999</v>
      </c>
      <c r="JC248" s="199">
        <v>41637.51</v>
      </c>
      <c r="JD248" s="199">
        <v>207587.56175397197</v>
      </c>
      <c r="JE248" s="196">
        <v>19197.845550277845</v>
      </c>
      <c r="JF248" s="196">
        <v>18549.927678178901</v>
      </c>
      <c r="JG248" s="196">
        <v>19449.029331554422</v>
      </c>
      <c r="JH248" s="196">
        <v>17758.329220552561</v>
      </c>
      <c r="JI248" s="196">
        <v>18787.024985135966</v>
      </c>
      <c r="JJ248" s="196">
        <v>16273.925296205012</v>
      </c>
      <c r="JK248" s="196">
        <v>16075.455267097919</v>
      </c>
      <c r="JL248" s="196">
        <v>12893.410776158471</v>
      </c>
      <c r="JM248" s="196">
        <v>18076.834658866861</v>
      </c>
      <c r="JN248" s="196">
        <v>18519.359080917617</v>
      </c>
      <c r="JO248" s="196">
        <v>16746.811862577888</v>
      </c>
      <c r="JP248" s="196">
        <v>10424.046292476543</v>
      </c>
      <c r="JQ248" s="196">
        <f>SUM(Tabelle2[[#This Row],[Jan-23B]:[Mar-23B]])</f>
        <v>57196.802560011172</v>
      </c>
      <c r="JR248" s="196">
        <f>SUM(Tabelle2[[#This Row],[Apr-23B]:[Jun-23B]])</f>
        <v>52819.279501893543</v>
      </c>
      <c r="JS248" s="196">
        <f>SUM(Tabelle2[[#This Row],[Jul-23B]:[Sep-23B]])</f>
        <v>47045.700702123257</v>
      </c>
      <c r="JT248" s="196">
        <f>SUM(Tabelle2[[#This Row],[Oct-23B]:[Dec-23B]])</f>
        <v>45690.21723597205</v>
      </c>
      <c r="JU248" s="196">
        <f>SUM(Tabelle2[[#This Row],[1Q23 B1]:[4Q23 B]])</f>
        <v>202752.00000000003</v>
      </c>
      <c r="JV248" s="196">
        <v>227040</v>
      </c>
      <c r="JW248" s="196">
        <v>270000</v>
      </c>
      <c r="JX248" s="196">
        <v>255000</v>
      </c>
      <c r="JY248" s="196">
        <v>229500</v>
      </c>
      <c r="JZ248" s="196">
        <v>212500</v>
      </c>
      <c r="KA248" s="196">
        <v>15374.537821345184</v>
      </c>
      <c r="KB248" s="196">
        <v>18283.673413333334</v>
      </c>
      <c r="KC248" s="196">
        <v>17267.913779259259</v>
      </c>
      <c r="KD248" s="196">
        <v>15541.122401333332</v>
      </c>
      <c r="KE248" s="196">
        <v>14389.928149382715</v>
      </c>
      <c r="KF248" s="196" t="str">
        <f>IF(SUM(Tabelle2[[#This Row],[2018 NF]:[2028 NF]],Tabelle2[[#This Row],[2023 B]])&gt;0,"yes","no")</f>
        <v>yes</v>
      </c>
      <c r="KG248" s="196" t="str">
        <f>IFERROR(INDEX(Tabelle2[[#Headers],[2005 NF]:[2034 NF]],MATCH(TRUE,INDEX(Tabelle2[[#This Row],[2005 NF]:[2034 NF]]&gt;1000,),0)),0)</f>
        <v>2016 NF</v>
      </c>
      <c r="KH248" s="196" t="str">
        <f>IFERROR(LOOKUP(2,1/(Tabelle2[[#This Row],[2005 NF]:[2035 NF]]&gt;1000),Tabelle2[[#Headers],[2005 NF]:[2035 NF]]),0)</f>
        <v>2028 NF</v>
      </c>
      <c r="KI248" s="196">
        <f>SUM(Tabelle2[[#This Row],[Jan 23 NF]:[Mar 23 NF]])</f>
        <v>51046</v>
      </c>
      <c r="KJ248" s="196">
        <f>SUM(Tabelle2[[#This Row],[Jan-23B]:[Mar-23B]])</f>
        <v>57196.802560011172</v>
      </c>
      <c r="KK248" s="52">
        <v>1197.3774566465186</v>
      </c>
      <c r="KL248" s="52">
        <v>751.79756383269137</v>
      </c>
      <c r="KM248" s="52">
        <v>1437.3675995237531</v>
      </c>
      <c r="KN248" s="52">
        <v>173.49174549985185</v>
      </c>
      <c r="KO248" s="52">
        <v>1055.1711078761482</v>
      </c>
      <c r="KP248" s="52">
        <v>944.25015583525919</v>
      </c>
      <c r="KQ248" s="52">
        <v>44.693423899259258</v>
      </c>
      <c r="KR248" s="52">
        <v>634.24031551585188</v>
      </c>
      <c r="KS248" s="52">
        <v>1754.1491707369876</v>
      </c>
      <c r="KT248" s="52">
        <v>881.67936237629624</v>
      </c>
      <c r="KU248" s="52">
        <v>597.2666648355555</v>
      </c>
      <c r="KV248" s="52">
        <v>1228.6628533759999</v>
      </c>
      <c r="KW248" s="52">
        <v>887.36761632711114</v>
      </c>
      <c r="KX248" s="52">
        <v>884.52348935170369</v>
      </c>
      <c r="KY248" s="52">
        <v>1684.8066463841974</v>
      </c>
      <c r="KZ248" s="52">
        <v>1741.6891858923457</v>
      </c>
      <c r="LA248" s="52" t="e">
        <f>$AV248*2.204623/#REF!*$AP248*Tabelle2[[#This Row],[May 23 NF]]</f>
        <v>#REF!</v>
      </c>
      <c r="LB248" s="52" t="e">
        <f>$AV248*2.204623/#REF!*$AP248*Tabelle2[[#This Row],[Jun 23 NF]]</f>
        <v>#REF!</v>
      </c>
      <c r="LC248" s="52" t="e">
        <f>$AV248*2.204623/#REF!*$AP248*Tabelle2[[#This Row],[Jul 23 NF]]</f>
        <v>#REF!</v>
      </c>
      <c r="LD248" s="52" t="e">
        <f>$AV248*2.204623/#REF!*$AP248*Tabelle2[[#This Row],[Aug 23 NF]]</f>
        <v>#REF!</v>
      </c>
      <c r="LE248" s="52" t="e">
        <f>$AV248*2.204623/#REF!*$AP248*Tabelle2[[#This Row],[Sep 23 NF]]</f>
        <v>#REF!</v>
      </c>
      <c r="LF248" s="52" t="e">
        <f>$AV248*2.204623/#REF!*$AP248*Tabelle2[[#This Row],[Oct 23 NF]]</f>
        <v>#REF!</v>
      </c>
      <c r="LG248" s="52" t="e">
        <f>$AV248*2.204623/#REF!*$AP248*Tabelle2[[#This Row],[Nov 23 NF]]</f>
        <v>#REF!</v>
      </c>
      <c r="LH248" s="52" t="e">
        <f>$AV248*2.204623/#REF!*$AP248*Tabelle2[[#This Row],[Dec 23 NF]]</f>
        <v>#REF!</v>
      </c>
      <c r="LI248" s="52" t="e">
        <f>$AV248*2.204623/#REF!*$AP248*Tabelle2[[#This Row],[Jan 24 NF]]</f>
        <v>#REF!</v>
      </c>
      <c r="LJ248" s="52" t="e">
        <f>$AV248*2.204623/#REF!*$AP248*Tabelle2[[#This Row],[Feb 24 NF]]</f>
        <v>#REF!</v>
      </c>
      <c r="LK248" s="52" t="e">
        <f>$AV248*2.204623/#REF!*$AP248*Tabelle2[[#This Row],[Mar 24 NF]]</f>
        <v>#REF!</v>
      </c>
      <c r="LL248" s="52" t="e">
        <f>$AV248*2.204623/#REF!*$AP248*Tabelle2[[#This Row],[Apr 24 NF]]</f>
        <v>#REF!</v>
      </c>
      <c r="LM248" s="52" t="e">
        <f>$AV248*2.204623/#REF!*$AP248*Tabelle2[[#This Row],[May 24 NF]]</f>
        <v>#REF!</v>
      </c>
      <c r="LN248" s="52" t="e">
        <f>$AV248*2.204623/#REF!*$AP248*Tabelle2[[#This Row],[Jun 24 NF]]</f>
        <v>#REF!</v>
      </c>
      <c r="LO248" s="52" t="e">
        <f>$AV248*2.204623/#REF!*$AP248*Tabelle2[[#This Row],[Jul 24 NF]]</f>
        <v>#REF!</v>
      </c>
      <c r="LP248" s="52" t="e">
        <f>$AV248*2.204623/#REF!*$AP248*Tabelle2[[#This Row],[Aug 24 NF]]</f>
        <v>#REF!</v>
      </c>
      <c r="LQ248" s="52" t="e">
        <f>$AV248*2.204623/#REF!*$AP248*Tabelle2[[#This Row],[Sep 24 NF]]</f>
        <v>#REF!</v>
      </c>
      <c r="LR248" s="52" t="e">
        <f>$AV248*2.204623/#REF!*$AP248*Tabelle2[[#This Row],[Oct 24 NF]]</f>
        <v>#REF!</v>
      </c>
      <c r="LS248" s="52" t="e">
        <f>$AV248*2.204623/#REF!*$AP248*Tabelle2[[#This Row],[Nov 24 NF]]</f>
        <v>#REF!</v>
      </c>
      <c r="LT248" s="52" t="e">
        <f>$AV248*2.204623/#REF!*$AP248*Tabelle2[[#This Row],[Dec 24 NF]]</f>
        <v>#REF!</v>
      </c>
      <c r="LU248" s="198">
        <f>SUM(Tabelle2[[#This Row],[Jan 22 EV]:[Mar 22 EV]])</f>
        <v>3386.5426200029633</v>
      </c>
      <c r="LV248" s="198">
        <f>SUM(Tabelle2[[#This Row],[Apr 22 EV]:[Jun 22 EV]])</f>
        <v>2172.9130092112591</v>
      </c>
      <c r="LW248" s="198">
        <f>SUM(Tabelle2[[#This Row],[Jul 22 EV]:[Sep 22 EV]])</f>
        <v>2433.0829101520985</v>
      </c>
      <c r="LX248" s="198">
        <f>SUM(Tabelle2[[#This Row],[Oct 22 EV]:[Dec 22 EV]])</f>
        <v>2707.6088805878517</v>
      </c>
      <c r="LY248" s="198">
        <f>SUM(Tabelle2[[#This Row],[Jan 23 EV]:[Mar 23 EV]])</f>
        <v>3456.6977520630121</v>
      </c>
      <c r="LZ248" s="198" t="e">
        <f>SUM(Tabelle2[[#This Row],[Apr 23 EV]:[Jun 23 EV]])</f>
        <v>#REF!</v>
      </c>
      <c r="MA248" s="198" t="e">
        <f>SUM(Tabelle2[[#This Row],[Jul 23 EV]:[Sep 23 EV]])</f>
        <v>#REF!</v>
      </c>
      <c r="MB248" s="198" t="e">
        <f>SUM(Tabelle2[[#This Row],[Oct 23 EV]:[Dec 23 EV]])</f>
        <v>#REF!</v>
      </c>
      <c r="MC248" s="198" t="e">
        <f>SUM(Tabelle2[[#This Row],[Jan 24 EV]:[Mar 24 EV]])</f>
        <v>#REF!</v>
      </c>
      <c r="MD248" s="198" t="e">
        <f>SUM(Tabelle2[[#This Row],[Apr 24 EV]:[Jun 24 EV]])</f>
        <v>#REF!</v>
      </c>
      <c r="ME248" s="198" t="e">
        <f>SUM(Tabelle2[[#This Row],[Jul 24 EV]:[Sep 24 EV]])</f>
        <v>#REF!</v>
      </c>
      <c r="MF248" s="198" t="e">
        <f>SUM(Tabelle2[[#This Row],[Oct 24 EV]:[Dec 24 EV]])</f>
        <v>#REF!</v>
      </c>
      <c r="MG248" s="74">
        <v>0</v>
      </c>
      <c r="MH248" s="74">
        <v>0</v>
      </c>
      <c r="MI248" s="74">
        <v>0</v>
      </c>
      <c r="MJ248" s="74">
        <v>0</v>
      </c>
      <c r="MK248" s="74">
        <v>0</v>
      </c>
      <c r="ML248" s="74">
        <v>0</v>
      </c>
      <c r="MM248" s="74">
        <v>0</v>
      </c>
      <c r="MN248" s="74">
        <v>0</v>
      </c>
      <c r="MO248" s="75">
        <v>0</v>
      </c>
      <c r="MP248" s="98">
        <v>3816.0057932894815</v>
      </c>
      <c r="MQ248" s="98" t="e">
        <f>$AS248*2.204623/#REF!*$AP248*HU248</f>
        <v>#REF!</v>
      </c>
      <c r="MR248" s="98" t="e">
        <f>$AT248*2.204623/#REF!*$AP248*HV248</f>
        <v>#REF!</v>
      </c>
      <c r="MS248" s="98">
        <v>12181.057249125235</v>
      </c>
      <c r="MT248" s="98">
        <v>14221.989223215802</v>
      </c>
      <c r="MU248" s="98">
        <v>12567.316779309134</v>
      </c>
      <c r="MV248" s="98">
        <f>SUM(Tabelle2[[#This Row],[Jan 22 EV]:[Dec 22 EV]])</f>
        <v>10700.147419954172</v>
      </c>
      <c r="MW248" s="98" t="e">
        <f>SUM(Tabelle2[[#This Row],[Jan 23 EV]:[Dec 23 EV]])</f>
        <v>#REF!</v>
      </c>
      <c r="MX248" s="98" t="e">
        <f>SUM(Tabelle2[[#This Row],[Jan 24 EV]:[Dec 24 EV]])</f>
        <v>#REF!</v>
      </c>
      <c r="MY248" s="98">
        <f t="shared" si="183"/>
        <v>12950.935334444444</v>
      </c>
      <c r="MZ248" s="98">
        <f t="shared" si="184"/>
        <v>11511.942519506172</v>
      </c>
      <c r="NA248" s="98">
        <f t="shared" si="185"/>
        <v>8633.9568896296296</v>
      </c>
      <c r="NB248" s="98">
        <f t="shared" si="186"/>
        <v>1151.1942519506172</v>
      </c>
      <c r="NC248" s="52">
        <v>1043.0957573462756</v>
      </c>
      <c r="ND248" s="52">
        <v>892.910007194473</v>
      </c>
      <c r="NE248" s="52">
        <v>1309.2877585709955</v>
      </c>
      <c r="NF248" s="52">
        <v>989.79619171100296</v>
      </c>
      <c r="NG248" s="52">
        <v>1170.84987804304</v>
      </c>
      <c r="NH248" s="52">
        <v>1462.2184975579203</v>
      </c>
      <c r="NI248" s="52">
        <v>1368.0789104315688</v>
      </c>
      <c r="NJ248" s="52">
        <v>1799.7229196524445</v>
      </c>
      <c r="NK248" s="52">
        <v>1201.73100243816</v>
      </c>
      <c r="NL248" s="52">
        <v>928.35351756199998</v>
      </c>
      <c r="NM248" s="52">
        <v>1130.26012306544</v>
      </c>
      <c r="NN248" s="52">
        <v>760.96648746293329</v>
      </c>
      <c r="NO248" s="198">
        <f t="shared" si="192"/>
        <v>3245.2935231117444</v>
      </c>
      <c r="NP248" s="198">
        <f t="shared" si="193"/>
        <v>3622.8645673119631</v>
      </c>
      <c r="NQ248" s="198">
        <f t="shared" si="194"/>
        <v>4369.5328325221726</v>
      </c>
      <c r="NR248" s="198">
        <f t="shared" si="195"/>
        <v>2819.5801280903734</v>
      </c>
      <c r="NS248" s="198">
        <f t="shared" si="196"/>
        <v>14057.271051036254</v>
      </c>
      <c r="NT248" s="198">
        <v>1300.0264380773876</v>
      </c>
      <c r="NU248" s="198">
        <v>1256.151183365836</v>
      </c>
      <c r="NV248" s="198">
        <v>1317.0359277943767</v>
      </c>
      <c r="NW248" s="198">
        <v>1202.5462660556939</v>
      </c>
      <c r="NX248" s="198">
        <v>1272.2067749494795</v>
      </c>
      <c r="NY248" s="198">
        <v>1102.0264269214679</v>
      </c>
      <c r="NZ248" s="198">
        <v>1088.5865706454354</v>
      </c>
      <c r="OA248" s="198">
        <v>873.10708079716335</v>
      </c>
      <c r="OB248" s="198">
        <v>1224.1145972205427</v>
      </c>
      <c r="OC248" s="198">
        <v>1254.0811602212839</v>
      </c>
      <c r="OD248" s="198">
        <v>1134.0490326292986</v>
      </c>
      <c r="OE248" s="198">
        <v>705.88836317447885</v>
      </c>
      <c r="OF248" s="198">
        <f>SUM(Tabelle2[[#This Row],[Jan 23 B EV]:[Mar 23 B EV]])</f>
        <v>3873.2135492376005</v>
      </c>
      <c r="OG248" s="198">
        <f>SUM(Tabelle2[[#This Row],[Apr 23 B EV]:[Jun 23 B EV]])</f>
        <v>3576.7794679266408</v>
      </c>
      <c r="OH248" s="198">
        <f>SUM(Tabelle2[[#This Row],[Jul 23 B EV]:[Sep 23 B EV]])</f>
        <v>3185.8082486631415</v>
      </c>
      <c r="OI248" s="198">
        <f>SUM(Tabelle2[[#This Row],[Oct 23 B EV]:[Dec 23 B EV]])</f>
        <v>3094.0185560250616</v>
      </c>
      <c r="OJ248" s="198">
        <f>SUM(Tabelle2[[#This Row],[Jan 23 B EV]:[Dec 23 B EV]])</f>
        <v>13729.819821852443</v>
      </c>
      <c r="OK248" s="75"/>
      <c r="OL248" s="75"/>
      <c r="OM248" s="43" t="s">
        <v>959</v>
      </c>
      <c r="ON248" s="43" t="s">
        <v>219</v>
      </c>
      <c r="OO248" s="43">
        <v>0</v>
      </c>
      <c r="OP248" s="43" t="s">
        <v>977</v>
      </c>
      <c r="OQ248" s="75"/>
      <c r="OR248" s="75"/>
      <c r="OS248" s="75"/>
      <c r="OT248" s="75"/>
      <c r="OU248" s="75"/>
      <c r="OV248" s="75"/>
      <c r="OW248" s="75"/>
      <c r="OX248" s="198" t="s">
        <v>1229</v>
      </c>
      <c r="OY248" s="198" t="s">
        <v>1229</v>
      </c>
      <c r="OZ248" s="198" t="s">
        <v>1229</v>
      </c>
      <c r="PA248" s="198" t="s">
        <v>1229</v>
      </c>
      <c r="PB248" s="353" t="s">
        <v>1229</v>
      </c>
      <c r="PC248" s="130" t="s">
        <v>57</v>
      </c>
      <c r="PD248" s="53" t="s">
        <v>162</v>
      </c>
      <c r="PE248" s="53" t="s">
        <v>159</v>
      </c>
      <c r="PF248" s="53" t="s">
        <v>45</v>
      </c>
      <c r="PG248" s="53">
        <v>0</v>
      </c>
      <c r="PH248" s="53">
        <v>0</v>
      </c>
      <c r="PI248" s="53">
        <v>2</v>
      </c>
      <c r="PJ248" s="53" t="s">
        <v>45</v>
      </c>
      <c r="PK248" s="53">
        <v>0</v>
      </c>
      <c r="PL248" s="53">
        <v>0</v>
      </c>
      <c r="PM248" s="317"/>
      <c r="PN248" s="53" t="s">
        <v>972</v>
      </c>
      <c r="PO248" s="53" t="s">
        <v>17</v>
      </c>
      <c r="PP248" s="200">
        <v>2407.8740082170316</v>
      </c>
      <c r="PQ248" s="56">
        <v>2220.7924770497352</v>
      </c>
      <c r="PR248" s="56">
        <v>2393.0833333333335</v>
      </c>
      <c r="PS248" s="56">
        <v>2425</v>
      </c>
      <c r="PT248" s="200">
        <v>2151.6666666666665</v>
      </c>
      <c r="PU248" s="200">
        <v>2059.5416666666665</v>
      </c>
      <c r="PV248" s="200">
        <v>2813.8101851851857</v>
      </c>
      <c r="PW248" s="200">
        <v>3372.4709444775326</v>
      </c>
      <c r="PX248" s="200" t="e">
        <f>IF($PI248=1,SUMIF(#REF!,$PF248,#REF!),SUMIF(#REF!,$PJ248,#REF!))</f>
        <v>#REF!</v>
      </c>
      <c r="PY248" s="200" t="e">
        <f>IF($PI248=1,SUMIF(#REF!,$PF248,#REF!),SUMIF(#REF!,$PJ248,#REF!))</f>
        <v>#REF!</v>
      </c>
      <c r="PZ248" s="200" t="e">
        <f>IF($PI248=1,SUMIF(#REF!,$PF248,#REF!),SUMIF(#REF!,$PJ248,#REF!))</f>
        <v>#REF!</v>
      </c>
      <c r="QA248" s="200" t="e">
        <f>IF($PI248=1,SUMIF(#REF!,$PF248,#REF!),SUMIF(#REF!,$PJ248,#REF!))</f>
        <v>#REF!</v>
      </c>
      <c r="QB248" s="200" t="e">
        <f>IF($PI248=1,SUMIF(#REF!,$PF248,#REF!),SUMIF(#REF!,$PJ248,#REF!))</f>
        <v>#REF!</v>
      </c>
      <c r="QC248" s="200" t="e">
        <f>IF($PI248=1,SUMIF(#REF!,$PF248,#REF!),SUMIF(#REF!,$PJ248,#REF!))</f>
        <v>#REF!</v>
      </c>
      <c r="QD248" s="57">
        <f t="shared" si="187"/>
        <v>2.2101326731598965</v>
      </c>
      <c r="QE248" s="57">
        <f t="shared" si="188"/>
        <v>2.3815965333333335</v>
      </c>
      <c r="QF248" s="57">
        <f t="shared" si="182"/>
        <v>2.4133599999999999</v>
      </c>
      <c r="QG248" s="57">
        <f t="shared" si="189"/>
        <v>2.1413386666666665</v>
      </c>
      <c r="QH248" s="57">
        <f t="shared" si="190"/>
        <v>2.0496558666666664</v>
      </c>
      <c r="QI248" s="57">
        <f t="shared" si="191"/>
        <v>2.8003038962962967</v>
      </c>
      <c r="QJ248" s="57">
        <f>IF(Tabelle2[[#This Row],[Index and Premium Usage]]=1,($AW248*(1+$AZ248))*(PW248*(1+$PG248)+$PH248)/1000,($AW248*(1+$AZ248))*(PW248*(1+$PG248)+$PK248)/1000)</f>
        <v>3.3562830839440405</v>
      </c>
      <c r="QK248" s="57" t="e">
        <f>IF($PI248=1,($AW248*(1+$AY248))*(PX248*(1+$PG248)+$PH248)/1000,($AW248*(1+$AZ248))*(PX248*(1+$PG248)+$PK248+Tabelle2[[#This Row],[Premium VW 2023]])/1000)</f>
        <v>#REF!</v>
      </c>
      <c r="QL248" s="57" t="e">
        <f t="shared" si="177"/>
        <v>#REF!</v>
      </c>
      <c r="QM248" s="57" t="e">
        <f t="shared" si="178"/>
        <v>#REF!</v>
      </c>
      <c r="QN248" s="57" t="e">
        <f t="shared" si="179"/>
        <v>#REF!</v>
      </c>
      <c r="QO248" s="57" t="e">
        <f t="shared" si="180"/>
        <v>#REF!</v>
      </c>
      <c r="QP248" s="57" t="e">
        <f t="shared" si="181"/>
        <v>#REF!</v>
      </c>
    </row>
    <row r="249" spans="1:458" ht="15" customHeight="1">
      <c r="A249" s="94" t="s">
        <v>761</v>
      </c>
      <c r="B249" s="94" t="s">
        <v>87</v>
      </c>
      <c r="C249" s="94" t="s">
        <v>1553</v>
      </c>
      <c r="D249" s="94" t="s">
        <v>108</v>
      </c>
      <c r="E249" s="173" t="s">
        <v>304</v>
      </c>
      <c r="F249" s="94" t="s">
        <v>304</v>
      </c>
      <c r="G249" s="94" t="s">
        <v>304</v>
      </c>
      <c r="H249" s="2" t="s">
        <v>1557</v>
      </c>
      <c r="I249" s="188" t="s">
        <v>102</v>
      </c>
      <c r="J249" s="94" t="s">
        <v>18</v>
      </c>
      <c r="K249" s="2" t="s">
        <v>243</v>
      </c>
      <c r="L249" s="94" t="s">
        <v>88</v>
      </c>
      <c r="M249" s="2" t="s">
        <v>989</v>
      </c>
      <c r="N249" s="2" t="s">
        <v>1278</v>
      </c>
      <c r="O249" s="1"/>
      <c r="P249" s="3">
        <v>0</v>
      </c>
      <c r="Q249" s="2">
        <v>0</v>
      </c>
      <c r="R249" s="94"/>
      <c r="S249" s="94"/>
      <c r="T249" s="94" t="s">
        <v>1282</v>
      </c>
      <c r="U249" s="94" t="s">
        <v>38</v>
      </c>
      <c r="V249" s="94"/>
      <c r="W249" s="94"/>
      <c r="X249" s="94"/>
      <c r="Y249" s="2" t="s">
        <v>257</v>
      </c>
      <c r="Z249" s="2" t="s">
        <v>261</v>
      </c>
      <c r="AA249" s="2" t="s">
        <v>348</v>
      </c>
      <c r="AB249" s="2" t="s">
        <v>1229</v>
      </c>
      <c r="AC249" s="2" t="s">
        <v>1104</v>
      </c>
      <c r="AD249" s="94"/>
      <c r="AE249" s="94"/>
      <c r="AF249" s="94" t="s">
        <v>119</v>
      </c>
      <c r="AG249" s="2">
        <v>0</v>
      </c>
      <c r="AH249" s="2">
        <v>0</v>
      </c>
      <c r="AI249" s="2">
        <v>0</v>
      </c>
      <c r="AJ249" s="2" t="s">
        <v>120</v>
      </c>
      <c r="AK249" s="20"/>
      <c r="AL249" s="24"/>
      <c r="AM249" s="24"/>
      <c r="AN249" s="24"/>
      <c r="AO249" s="24"/>
      <c r="AP249" s="13">
        <v>1</v>
      </c>
      <c r="AQ249" s="42"/>
      <c r="AR249" s="37">
        <v>0.90999999999999992</v>
      </c>
      <c r="AS249" s="73">
        <v>0.90999999999999992</v>
      </c>
      <c r="AT249" s="73">
        <v>0.90999999999999992</v>
      </c>
      <c r="AU249" s="33">
        <v>0.90999999999999992</v>
      </c>
      <c r="AV249" s="33">
        <v>0.90999999999999992</v>
      </c>
      <c r="AW249" s="33">
        <v>0.90999999999999992</v>
      </c>
      <c r="AX249" s="193"/>
      <c r="AY249" s="61">
        <v>0.08</v>
      </c>
      <c r="AZ249" s="61">
        <v>0.08</v>
      </c>
      <c r="BA249" s="97">
        <v>1400</v>
      </c>
      <c r="BB249" s="97">
        <v>2722</v>
      </c>
      <c r="BC249" s="97">
        <v>2940</v>
      </c>
      <c r="BD249" s="97">
        <v>1750</v>
      </c>
      <c r="BE249" s="133">
        <v>14424</v>
      </c>
      <c r="BF249" s="133">
        <v>3168</v>
      </c>
      <c r="BG249" s="133">
        <v>630</v>
      </c>
      <c r="BH249" s="133">
        <v>2958</v>
      </c>
      <c r="BI249" s="133">
        <v>3868</v>
      </c>
      <c r="BJ249" s="133">
        <v>1050</v>
      </c>
      <c r="BK249" s="133">
        <v>3562</v>
      </c>
      <c r="BL249" s="133">
        <v>2232</v>
      </c>
      <c r="BM249" s="96">
        <v>3194</v>
      </c>
      <c r="BN249" s="96">
        <v>16314</v>
      </c>
      <c r="BO249" s="96">
        <v>2030</v>
      </c>
      <c r="BP249" s="96">
        <v>1584</v>
      </c>
      <c r="BQ249" s="96">
        <v>3212</v>
      </c>
      <c r="BR249" s="96">
        <v>954</v>
      </c>
      <c r="BS249" s="96">
        <v>2608</v>
      </c>
      <c r="BT249" s="96">
        <v>1514</v>
      </c>
      <c r="BU249" s="96">
        <v>2074</v>
      </c>
      <c r="BV249" s="96">
        <v>2102</v>
      </c>
      <c r="BW249" s="96">
        <v>1260</v>
      </c>
      <c r="BX249" s="96">
        <v>1596</v>
      </c>
      <c r="BY249" s="96">
        <v>14386</v>
      </c>
      <c r="BZ249" s="96">
        <v>3836</v>
      </c>
      <c r="CA249" s="96">
        <v>4525</v>
      </c>
      <c r="CB249" s="96">
        <v>4687</v>
      </c>
      <c r="CC249" s="96">
        <v>5399</v>
      </c>
      <c r="CD249" s="96">
        <v>3803</v>
      </c>
      <c r="CE249" s="96">
        <v>4663</v>
      </c>
      <c r="CF249" s="96">
        <v>2820</v>
      </c>
      <c r="CG249" s="96">
        <v>3262</v>
      </c>
      <c r="CH249" s="96">
        <v>1346</v>
      </c>
      <c r="CI249" s="96">
        <v>1013</v>
      </c>
      <c r="CJ249" s="96">
        <v>951</v>
      </c>
      <c r="CK249" s="95">
        <f>SUM(Tabelle2[[#This Row],[Jan 22 CF]:[Mar 22 CF]])</f>
        <v>7062</v>
      </c>
      <c r="CL249" s="95">
        <f>SUM(Tabelle2[[#This Row],[Apr 22 CF]:[Jun 22 CF]])</f>
        <v>19342</v>
      </c>
      <c r="CM249" s="95">
        <f>SUM(Tabelle2[[#This Row],[Jul 22 CF]:[Sep 22 CF]])</f>
        <v>7456</v>
      </c>
      <c r="CN249" s="95">
        <f>SUM(Tabelle2[[#This Row],[Oct 22 CF]:[Dec 22 CF]])</f>
        <v>6844</v>
      </c>
      <c r="CO249" s="95">
        <f>SUM(Tabelle2[[#This Row],[Jan 23 CF]:[Mar 23 CF]])</f>
        <v>21538</v>
      </c>
      <c r="CP249" s="95">
        <f>SUM(Tabelle2[[#This Row],[Apr 23 CF]:[Jun 23 CF]])</f>
        <v>5750</v>
      </c>
      <c r="CQ249" s="95">
        <f>SUM(Tabelle2[[#This Row],[Jul 23 CF]:[Sep 23 CF]])</f>
        <v>6196</v>
      </c>
      <c r="CR249" s="95">
        <f>SUM(Tabelle2[[#This Row],[Oct 23 CF]:[Dec 23 CF]])</f>
        <v>4958</v>
      </c>
      <c r="CS249" s="95">
        <f>SUM(Tabelle2[[#This Row],[Jan 24 CF]:[Mar 24 CF]])</f>
        <v>22747</v>
      </c>
      <c r="CT249" s="95">
        <f>SUM(Tabelle2[[#This Row],[Apr 24 CF]:[Jun 24 CF]])</f>
        <v>13889</v>
      </c>
      <c r="CU249" s="95">
        <f>SUM(Tabelle2[[#This Row],[Jul 24 CF]:[Sep 24 CF]])</f>
        <v>10745</v>
      </c>
      <c r="CV249" s="95">
        <f>SUM(Tabelle2[[#This Row],[Oct 24 CF]:[Dec 24 CF]])</f>
        <v>3310</v>
      </c>
      <c r="CW249" s="98">
        <v>285784</v>
      </c>
      <c r="CX249" s="275">
        <v>165349</v>
      </c>
      <c r="CY249" s="98">
        <v>107637</v>
      </c>
      <c r="CZ249" s="52">
        <v>66368</v>
      </c>
      <c r="DA249" s="52">
        <f>SUM(Tabelle2[[#This Row],[Jan 22 CF]:[Dec 22 CF]])</f>
        <v>40704</v>
      </c>
      <c r="DB249" s="98">
        <f>SUM(Tabelle2[[#This Row],[Jan 23 CF]:[Dec 23 CF]])</f>
        <v>38442</v>
      </c>
      <c r="DC249" s="98">
        <f>SUM(Tabelle2[[#This Row],[Jan 24 CF]:[Dec 24 CF]])</f>
        <v>50691</v>
      </c>
      <c r="DD249" s="98">
        <v>20000</v>
      </c>
      <c r="DE249" s="98">
        <v>3000</v>
      </c>
      <c r="DF249" s="98">
        <v>1400</v>
      </c>
      <c r="DG249" s="98">
        <v>0</v>
      </c>
      <c r="DH249" s="98">
        <v>0</v>
      </c>
      <c r="DI249" s="98">
        <v>0</v>
      </c>
      <c r="DJ249" s="98">
        <v>0</v>
      </c>
      <c r="DK249" s="98">
        <v>0</v>
      </c>
      <c r="DL249" s="98">
        <v>0</v>
      </c>
      <c r="DM249" s="98">
        <v>0</v>
      </c>
      <c r="DN249" s="95"/>
      <c r="DO249" s="95"/>
      <c r="DP249" s="226">
        <v>0.95</v>
      </c>
      <c r="DQ249" s="226">
        <v>0.92500000000000004</v>
      </c>
      <c r="DR249" s="226">
        <v>0.8</v>
      </c>
      <c r="DS249" s="226">
        <v>0.85</v>
      </c>
      <c r="DT249" s="226">
        <v>0.9</v>
      </c>
      <c r="DU249" s="226">
        <v>0.9</v>
      </c>
      <c r="DV249" s="226">
        <v>0.9</v>
      </c>
      <c r="DW249" s="226">
        <v>0.9</v>
      </c>
      <c r="DX249" s="226">
        <v>0.9</v>
      </c>
      <c r="DY249" s="226">
        <v>0.9</v>
      </c>
      <c r="DZ249" s="226">
        <v>0.9</v>
      </c>
      <c r="EA249" s="226">
        <v>0.88</v>
      </c>
      <c r="EB249" s="226">
        <v>0.9</v>
      </c>
      <c r="EC249" s="226">
        <v>0.93</v>
      </c>
      <c r="ED249" s="226">
        <v>0.93</v>
      </c>
      <c r="EE249" s="226">
        <v>0.9</v>
      </c>
      <c r="EF249" s="316">
        <v>0.9</v>
      </c>
      <c r="EG249" s="316">
        <v>0.9</v>
      </c>
      <c r="EH249" s="316">
        <v>0.72799999999999998</v>
      </c>
      <c r="EI249" s="226">
        <v>0.95</v>
      </c>
      <c r="EJ249" s="226">
        <v>0.95</v>
      </c>
      <c r="EK249" s="226">
        <v>0.95</v>
      </c>
      <c r="EL249" s="226">
        <v>0.97499999999999998</v>
      </c>
      <c r="EM249" s="226">
        <v>0.95</v>
      </c>
      <c r="EN249" s="226">
        <v>0.9</v>
      </c>
      <c r="EO249" s="226">
        <v>0.8</v>
      </c>
      <c r="EP249" s="226">
        <v>0.8</v>
      </c>
      <c r="EQ249" s="226">
        <v>0.8</v>
      </c>
      <c r="ER249" s="226">
        <v>0.8</v>
      </c>
      <c r="ES249" s="226">
        <v>0.8</v>
      </c>
      <c r="ET249" s="226">
        <v>0.8</v>
      </c>
      <c r="EU249" s="226">
        <v>0.8</v>
      </c>
      <c r="EV249" s="226">
        <v>0.8</v>
      </c>
      <c r="EW249" s="226">
        <v>0.8</v>
      </c>
      <c r="EX249" s="226">
        <v>0.8</v>
      </c>
      <c r="EY249" s="226">
        <v>0.8</v>
      </c>
      <c r="EZ249" s="316">
        <v>0.72799999999999998</v>
      </c>
      <c r="FA249" s="226">
        <v>0.8</v>
      </c>
      <c r="FB249" s="226">
        <v>0.85</v>
      </c>
      <c r="FC249" s="226">
        <v>0.85</v>
      </c>
      <c r="FD249" s="226">
        <v>0.85</v>
      </c>
      <c r="FE249" s="226">
        <v>0.85</v>
      </c>
      <c r="FF249" s="226">
        <v>0</v>
      </c>
      <c r="FG249" s="226">
        <v>0</v>
      </c>
      <c r="FH249" s="226">
        <v>0</v>
      </c>
      <c r="FI249" s="226">
        <v>0</v>
      </c>
      <c r="FJ249" s="226">
        <v>0</v>
      </c>
      <c r="FK249" s="226">
        <v>0</v>
      </c>
      <c r="FL249" s="226">
        <v>0</v>
      </c>
      <c r="FM249" s="195">
        <f t="shared" si="204"/>
        <v>1400</v>
      </c>
      <c r="FN249" s="195">
        <f t="shared" si="205"/>
        <v>2722</v>
      </c>
      <c r="FO249" s="195">
        <f t="shared" si="206"/>
        <v>2940</v>
      </c>
      <c r="FP249" s="195">
        <f t="shared" si="207"/>
        <v>1750</v>
      </c>
      <c r="FQ249" s="195">
        <f t="shared" si="208"/>
        <v>14424</v>
      </c>
      <c r="FR249" s="195">
        <f t="shared" si="209"/>
        <v>3168</v>
      </c>
      <c r="FS249" s="195">
        <f t="shared" si="210"/>
        <v>630</v>
      </c>
      <c r="FT249" s="95">
        <f t="shared" si="211"/>
        <v>2958</v>
      </c>
      <c r="FU249" s="95">
        <f t="shared" si="212"/>
        <v>3868</v>
      </c>
      <c r="FV249" s="95">
        <f t="shared" si="213"/>
        <v>1050</v>
      </c>
      <c r="FW249" s="95">
        <f t="shared" si="214"/>
        <v>3562</v>
      </c>
      <c r="FX249" s="95">
        <f t="shared" si="215"/>
        <v>2232</v>
      </c>
      <c r="FY249" s="95">
        <f t="shared" si="216"/>
        <v>3194</v>
      </c>
      <c r="FZ249" s="95">
        <f t="shared" si="217"/>
        <v>16314</v>
      </c>
      <c r="GA249" s="95">
        <f t="shared" si="197"/>
        <v>2030</v>
      </c>
      <c r="GB249" s="95">
        <f t="shared" si="198"/>
        <v>1584</v>
      </c>
      <c r="GC249" s="95">
        <f t="shared" si="199"/>
        <v>3212</v>
      </c>
      <c r="GD249" s="95">
        <f t="shared" si="200"/>
        <v>954</v>
      </c>
      <c r="GE249" s="95">
        <f t="shared" si="201"/>
        <v>2608</v>
      </c>
      <c r="GF249" s="95">
        <f t="shared" si="202"/>
        <v>1514</v>
      </c>
      <c r="GG249" s="95">
        <f t="shared" si="203"/>
        <v>2074</v>
      </c>
      <c r="GH249" s="95">
        <f t="shared" si="218"/>
        <v>2102</v>
      </c>
      <c r="GI249" s="95">
        <f>BW249*Tabelle2[[#This Row],[Nov 2023 AF]]</f>
        <v>1228.5</v>
      </c>
      <c r="GJ249" s="95">
        <f>BX249*Tabelle2[[#This Row],[Dec 2023 AF]]</f>
        <v>1516.1999999999998</v>
      </c>
      <c r="GK249" s="95">
        <f>BY249*Tabelle2[[#This Row],[Jan 2024 AF]]</f>
        <v>12947.4</v>
      </c>
      <c r="GL249" s="95">
        <f>BZ249*Tabelle2[[#This Row],[Feb 2024 AF]]</f>
        <v>3068.8</v>
      </c>
      <c r="GM249" s="95">
        <f>CA249*Tabelle2[[#This Row],[Mar 2024 AF]]</f>
        <v>3620</v>
      </c>
      <c r="GN249" s="95">
        <f>CB249*Tabelle2[[#This Row],[Apr 2024 AF]]</f>
        <v>3749.6000000000004</v>
      </c>
      <c r="GO249" s="95">
        <f>CC249*Tabelle2[[#This Row],[May 2024 AF]]</f>
        <v>4319.2</v>
      </c>
      <c r="GP249" s="95">
        <f>CD249*Tabelle2[[#This Row],[Jun 2024 AF]]</f>
        <v>3042.4</v>
      </c>
      <c r="GQ249" s="95">
        <f>CE249*Tabelle2[[#This Row],[Jul 2024 AF]]</f>
        <v>3730.4</v>
      </c>
      <c r="GR249" s="95">
        <f>CF249*Tabelle2[[#This Row],[Aug 2024 AF]]</f>
        <v>2256</v>
      </c>
      <c r="GS249" s="95">
        <f>CG249*Tabelle2[[#This Row],[Sep 2024 AF]]</f>
        <v>2609.6000000000004</v>
      </c>
      <c r="GT249" s="95">
        <f>CH249*Tabelle2[[#This Row],[Oct 2024 AF]]</f>
        <v>1076.8</v>
      </c>
      <c r="GU249" s="95">
        <f>CI249*Tabelle2[[#This Row],[Nov 2024 AF]]</f>
        <v>810.40000000000009</v>
      </c>
      <c r="GV249" s="95">
        <f>CJ249*Tabelle2[[#This Row],[Dec 2024 AF]]</f>
        <v>760.80000000000007</v>
      </c>
      <c r="GW249" s="95">
        <f>SUM(Tabelle2[[#This Row],[Jan 22 NF]:[Mar 22 NF]])</f>
        <v>7062</v>
      </c>
      <c r="GX249" s="95">
        <f>SUM(Tabelle2[[#This Row],[Apr 22 NF]:[Jun 22 NF]])</f>
        <v>19342</v>
      </c>
      <c r="GY249" s="95">
        <f>SUM(Tabelle2[[#This Row],[Jul 22 NF]:[Sep 22 NF]])</f>
        <v>7456</v>
      </c>
      <c r="GZ249" s="95">
        <f>SUM(Tabelle2[[#This Row],[Oct 22 NF]:[Dec 22 NF]])</f>
        <v>6844</v>
      </c>
      <c r="HA249" s="98">
        <f>SUM(Tabelle2[[#This Row],[Jan 23 NF]:[Mar 23 NF]])</f>
        <v>21538</v>
      </c>
      <c r="HB249" s="98">
        <f>SUM(Tabelle2[[#This Row],[Apr 23 NF]:[Jun 23 NF]])</f>
        <v>5750</v>
      </c>
      <c r="HC249" s="98">
        <f>SUM(Tabelle2[[#This Row],[Jul 23 NF]:[Sep 23 NF]])</f>
        <v>6196</v>
      </c>
      <c r="HD249" s="98">
        <f>SUM(Tabelle2[[#This Row],[Oct 23 NF]:[Dec 23 NF]])</f>
        <v>4846.7</v>
      </c>
      <c r="HE249" s="95">
        <f>SUM(Tabelle2[[#This Row],[Jan 24 NF]:[Mar 24 NF]])</f>
        <v>19636.2</v>
      </c>
      <c r="HF249" s="98">
        <f>SUM(Tabelle2[[#This Row],[Apr 24 NF]:[Jun 24 NF]])</f>
        <v>11111.2</v>
      </c>
      <c r="HG249" s="98">
        <f>SUM(Tabelle2[[#This Row],[Jul 24 NF]:[Sep 24 NF]])</f>
        <v>8596</v>
      </c>
      <c r="HH249" s="98">
        <f>SUM(Tabelle2[[#This Row],[Oct 24 NF]:[Dec 24 NF]])</f>
        <v>2648</v>
      </c>
      <c r="HI249" s="75">
        <v>0</v>
      </c>
      <c r="HJ249" s="75">
        <v>0</v>
      </c>
      <c r="HK249" s="75">
        <v>0</v>
      </c>
      <c r="HL249" s="75">
        <v>0</v>
      </c>
      <c r="HM249" s="75">
        <v>0</v>
      </c>
      <c r="HN249" s="75">
        <v>0</v>
      </c>
      <c r="HO249" s="75">
        <v>0</v>
      </c>
      <c r="HP249" s="75">
        <v>0</v>
      </c>
      <c r="HQ249" s="75">
        <v>0</v>
      </c>
      <c r="HR249" s="75">
        <v>0</v>
      </c>
      <c r="HS249" s="75">
        <v>0</v>
      </c>
      <c r="HT249" s="75">
        <v>77982</v>
      </c>
      <c r="HU249" s="75">
        <v>421041</v>
      </c>
      <c r="HV249" s="98">
        <v>285784</v>
      </c>
      <c r="HW249" s="98">
        <v>165349</v>
      </c>
      <c r="HX249" s="98">
        <v>107637</v>
      </c>
      <c r="HY249" s="98">
        <v>66368</v>
      </c>
      <c r="HZ249" s="98">
        <f>SUM(Tabelle2[[#This Row],[Jan 22 NF]:[Dec 22 NF]])</f>
        <v>40704</v>
      </c>
      <c r="IA249" s="98">
        <f>SUM(Tabelle2[[#This Row],[Jan 23 NF]:[Dec 23 NF]])</f>
        <v>38330.699999999997</v>
      </c>
      <c r="IB249" s="98">
        <f>SUM(Tabelle2[[#This Row],[Jan 24 NF]:[Dec 24 NF]])</f>
        <v>41991.400000000009</v>
      </c>
      <c r="IC249" s="98">
        <f>IFERROR(Tabelle2[[#This Row],[2025 CF]]*Tabelle2[[#This Row],[2025 AF]],0)</f>
        <v>17000</v>
      </c>
      <c r="ID249" s="98">
        <f>IFERROR(Tabelle2[[#This Row],[2026 CF]]*Tabelle2[[#This Row],[2026 AF]],0)</f>
        <v>2550</v>
      </c>
      <c r="IE249" s="98">
        <f>IFERROR(Tabelle2[[#This Row],[2027 CF]]*Tabelle2[[#This Row],[2027 AF]],0)</f>
        <v>1190</v>
      </c>
      <c r="IF249" s="98">
        <f>IFERROR(Tabelle2[[#This Row],[2028 CF]]*Tabelle2[[#This Row],[2028 AF]],0)</f>
        <v>0</v>
      </c>
      <c r="IG249" s="98">
        <f>IFERROR(Tabelle2[[#This Row],[2029 CF]]*Tabelle2[[#This Row],[2029 AF]],0)</f>
        <v>0</v>
      </c>
      <c r="IH249" s="98">
        <f>IFERROR(Tabelle2[[#This Row],[2030 CF]]*Tabelle2[[#This Row],[2030 AF]],0)</f>
        <v>0</v>
      </c>
      <c r="II249" s="98">
        <f>IFERROR(Tabelle2[[#This Row],[2031 CF]]*Tabelle2[[#This Row],[2031 AF]],0)</f>
        <v>0</v>
      </c>
      <c r="IJ249" s="98">
        <f>IFERROR(Tabelle2[[#This Row],[2032 CF]]*Tabelle2[[#This Row],[2032 AF]],0)</f>
        <v>0</v>
      </c>
      <c r="IK249" s="98">
        <f>IFERROR(Tabelle2[[#This Row],[2033 CF]]*Tabelle2[[#This Row],[2033 AF]],0)</f>
        <v>0</v>
      </c>
      <c r="IL249" s="98">
        <f>IFERROR(Tabelle2[[#This Row],[2034 CF]]*Tabelle2[[#This Row],[2034 AF]],0)</f>
        <v>0</v>
      </c>
      <c r="IM249" s="98">
        <f>IFERROR(Tabelle2[[#This Row],[2035 CF]]*Tabelle2[[#This Row],[2035 AF]],0)</f>
        <v>0</v>
      </c>
      <c r="IN249" s="51">
        <v>4744.8</v>
      </c>
      <c r="IO249" s="51">
        <v>4680.3960000000006</v>
      </c>
      <c r="IP249" s="51">
        <v>6418.35</v>
      </c>
      <c r="IQ249" s="51">
        <v>4298.9525389732771</v>
      </c>
      <c r="IR249" s="51">
        <v>5005.8</v>
      </c>
      <c r="IS249" s="51">
        <v>7741.17</v>
      </c>
      <c r="IT249" s="51">
        <v>4572.54</v>
      </c>
      <c r="IU249" s="51">
        <v>6217.2</v>
      </c>
      <c r="IV249" s="51">
        <v>6089.5800000000008</v>
      </c>
      <c r="IW249" s="51">
        <v>5254.47</v>
      </c>
      <c r="IX249" s="51">
        <v>6014.25</v>
      </c>
      <c r="IY249" s="51">
        <v>4395.6000000000004</v>
      </c>
      <c r="IZ249" s="199">
        <v>15843.546</v>
      </c>
      <c r="JA249" s="199">
        <v>17045.922538973275</v>
      </c>
      <c r="JB249" s="199">
        <v>16879.32</v>
      </c>
      <c r="JC249" s="199">
        <v>15664.320000000002</v>
      </c>
      <c r="JD249" s="199">
        <v>65433.108538973276</v>
      </c>
      <c r="JE249" s="196">
        <v>2906.1759999999999</v>
      </c>
      <c r="JF249" s="196">
        <v>3409.2239999999997</v>
      </c>
      <c r="JG249" s="196">
        <v>3971.24</v>
      </c>
      <c r="JH249" s="196">
        <v>2463.5520000000001</v>
      </c>
      <c r="JI249" s="196">
        <v>4357.808</v>
      </c>
      <c r="JJ249" s="196">
        <v>3309.4879999999998</v>
      </c>
      <c r="JK249" s="196">
        <v>2525.4319999999998</v>
      </c>
      <c r="JL249" s="196">
        <v>2914.9119999999998</v>
      </c>
      <c r="JM249" s="196">
        <v>2888.7039999999997</v>
      </c>
      <c r="JN249" s="196">
        <v>2680.4960000000001</v>
      </c>
      <c r="JO249" s="196">
        <v>2745.288</v>
      </c>
      <c r="JP249" s="196">
        <v>1499.68</v>
      </c>
      <c r="JQ249" s="196">
        <f>SUM(Tabelle2[[#This Row],[Jan-23B]:[Mar-23B]])</f>
        <v>10286.64</v>
      </c>
      <c r="JR249" s="196">
        <f>SUM(Tabelle2[[#This Row],[Apr-23B]:[Jun-23B]])</f>
        <v>10130.848</v>
      </c>
      <c r="JS249" s="196">
        <f>SUM(Tabelle2[[#This Row],[Jul-23B]:[Sep-23B]])</f>
        <v>8329.0479999999989</v>
      </c>
      <c r="JT249" s="196">
        <f>SUM(Tabelle2[[#This Row],[Oct-23B]:[Dec-23B]])</f>
        <v>6925.4639999999999</v>
      </c>
      <c r="JU249" s="196">
        <f>SUM(Tabelle2[[#This Row],[1Q23 B1]:[4Q23 B]])</f>
        <v>35672</v>
      </c>
      <c r="JV249" s="196">
        <v>62320</v>
      </c>
      <c r="JW249" s="196">
        <v>15300</v>
      </c>
      <c r="JX249" s="196">
        <v>3230</v>
      </c>
      <c r="JY249" s="196">
        <v>1445</v>
      </c>
      <c r="JZ249" s="196">
        <v>1190</v>
      </c>
      <c r="KA249" s="196">
        <v>4167.5605292533328</v>
      </c>
      <c r="KB249" s="196">
        <v>1023.1655343</v>
      </c>
      <c r="KC249" s="196">
        <v>216.00161279666665</v>
      </c>
      <c r="KD249" s="196">
        <v>96.632300461666659</v>
      </c>
      <c r="KE249" s="196">
        <v>79.579541556666669</v>
      </c>
      <c r="KF249" s="196" t="str">
        <f>IF(SUM(Tabelle2[[#This Row],[2018 NF]:[2028 NF]],Tabelle2[[#This Row],[2023 B]])&gt;0,"yes","no")</f>
        <v>yes</v>
      </c>
      <c r="KG249" s="196" t="str">
        <f>IFERROR(INDEX(Tabelle2[[#Headers],[2005 NF]:[2034 NF]],MATCH(TRUE,INDEX(Tabelle2[[#This Row],[2005 NF]:[2034 NF]]&gt;1000,),0)),0)</f>
        <v>2016 NF</v>
      </c>
      <c r="KH249" s="196" t="str">
        <f>IFERROR(LOOKUP(2,1/(Tabelle2[[#This Row],[2005 NF]:[2035 NF]]&gt;1000),Tabelle2[[#Headers],[2005 NF]:[2035 NF]]),0)</f>
        <v>2027 NF</v>
      </c>
      <c r="KI249" s="196">
        <f>SUM(Tabelle2[[#This Row],[Jan 23 NF]:[Mar 23 NF]])</f>
        <v>21538</v>
      </c>
      <c r="KJ249" s="196">
        <f>SUM(Tabelle2[[#This Row],[Jan-23B]:[Mar-23B]])</f>
        <v>10286.64</v>
      </c>
      <c r="KK249" s="52">
        <v>93.622990066666659</v>
      </c>
      <c r="KL249" s="52">
        <v>182.02984211533331</v>
      </c>
      <c r="KM249" s="52">
        <v>196.60827913999998</v>
      </c>
      <c r="KN249" s="52">
        <v>117.02873758333332</v>
      </c>
      <c r="KO249" s="52">
        <v>964.58429194399992</v>
      </c>
      <c r="KP249" s="52">
        <v>211.855451808</v>
      </c>
      <c r="KQ249" s="52">
        <v>42.13034553</v>
      </c>
      <c r="KR249" s="52">
        <v>197.81200329799998</v>
      </c>
      <c r="KS249" s="52">
        <v>258.6669468413333</v>
      </c>
      <c r="KT249" s="52">
        <v>70.217242549999995</v>
      </c>
      <c r="KU249" s="52">
        <v>238.20363615533333</v>
      </c>
      <c r="KV249" s="52">
        <v>149.261795592</v>
      </c>
      <c r="KW249" s="52">
        <v>213.59416448066665</v>
      </c>
      <c r="KX249" s="52">
        <v>1090.975328534</v>
      </c>
      <c r="KY249" s="52">
        <v>135.75333559666666</v>
      </c>
      <c r="KZ249" s="52">
        <v>105.927725904</v>
      </c>
      <c r="LA249" s="52" t="e">
        <f>$AV249*2.204623/#REF!*$AP249*Tabelle2[[#This Row],[May 23 NF]]</f>
        <v>#REF!</v>
      </c>
      <c r="LB249" s="52" t="e">
        <f>$AV249*2.204623/#REF!*$AP249*Tabelle2[[#This Row],[Jun 23 NF]]</f>
        <v>#REF!</v>
      </c>
      <c r="LC249" s="52" t="e">
        <f>$AV249*2.204623/#REF!*$AP249*Tabelle2[[#This Row],[Jul 23 NF]]</f>
        <v>#REF!</v>
      </c>
      <c r="LD249" s="52" t="e">
        <f>$AV249*2.204623/#REF!*$AP249*Tabelle2[[#This Row],[Aug 23 NF]]</f>
        <v>#REF!</v>
      </c>
      <c r="LE249" s="52" t="e">
        <f>$AV249*2.204623/#REF!*$AP249*Tabelle2[[#This Row],[Sep 23 NF]]</f>
        <v>#REF!</v>
      </c>
      <c r="LF249" s="52" t="e">
        <f>$AV249*2.204623/#REF!*$AP249*Tabelle2[[#This Row],[Oct 23 NF]]</f>
        <v>#REF!</v>
      </c>
      <c r="LG249" s="52" t="e">
        <f>$AV249*2.204623/#REF!*$AP249*Tabelle2[[#This Row],[Nov 23 NF]]</f>
        <v>#REF!</v>
      </c>
      <c r="LH249" s="52" t="e">
        <f>$AV249*2.204623/#REF!*$AP249*Tabelle2[[#This Row],[Dec 23 NF]]</f>
        <v>#REF!</v>
      </c>
      <c r="LI249" s="52" t="e">
        <f>$AV249*2.204623/#REF!*$AP249*Tabelle2[[#This Row],[Jan 24 NF]]</f>
        <v>#REF!</v>
      </c>
      <c r="LJ249" s="52" t="e">
        <f>$AV249*2.204623/#REF!*$AP249*Tabelle2[[#This Row],[Feb 24 NF]]</f>
        <v>#REF!</v>
      </c>
      <c r="LK249" s="52" t="e">
        <f>$AV249*2.204623/#REF!*$AP249*Tabelle2[[#This Row],[Mar 24 NF]]</f>
        <v>#REF!</v>
      </c>
      <c r="LL249" s="52" t="e">
        <f>$AV249*2.204623/#REF!*$AP249*Tabelle2[[#This Row],[Apr 24 NF]]</f>
        <v>#REF!</v>
      </c>
      <c r="LM249" s="52" t="e">
        <f>$AV249*2.204623/#REF!*$AP249*Tabelle2[[#This Row],[May 24 NF]]</f>
        <v>#REF!</v>
      </c>
      <c r="LN249" s="52" t="e">
        <f>$AV249*2.204623/#REF!*$AP249*Tabelle2[[#This Row],[Jun 24 NF]]</f>
        <v>#REF!</v>
      </c>
      <c r="LO249" s="52" t="e">
        <f>$AV249*2.204623/#REF!*$AP249*Tabelle2[[#This Row],[Jul 24 NF]]</f>
        <v>#REF!</v>
      </c>
      <c r="LP249" s="52" t="e">
        <f>$AV249*2.204623/#REF!*$AP249*Tabelle2[[#This Row],[Aug 24 NF]]</f>
        <v>#REF!</v>
      </c>
      <c r="LQ249" s="52" t="e">
        <f>$AV249*2.204623/#REF!*$AP249*Tabelle2[[#This Row],[Sep 24 NF]]</f>
        <v>#REF!</v>
      </c>
      <c r="LR249" s="52" t="e">
        <f>$AV249*2.204623/#REF!*$AP249*Tabelle2[[#This Row],[Oct 24 NF]]</f>
        <v>#REF!</v>
      </c>
      <c r="LS249" s="52" t="e">
        <f>$AV249*2.204623/#REF!*$AP249*Tabelle2[[#This Row],[Nov 24 NF]]</f>
        <v>#REF!</v>
      </c>
      <c r="LT249" s="52" t="e">
        <f>$AV249*2.204623/#REF!*$AP249*Tabelle2[[#This Row],[Dec 24 NF]]</f>
        <v>#REF!</v>
      </c>
      <c r="LU249" s="198">
        <f>SUM(Tabelle2[[#This Row],[Jan 22 EV]:[Mar 22 EV]])</f>
        <v>472.26111132199998</v>
      </c>
      <c r="LV249" s="198">
        <f>SUM(Tabelle2[[#This Row],[Apr 22 EV]:[Jun 22 EV]])</f>
        <v>1293.4684813353333</v>
      </c>
      <c r="LW249" s="198">
        <f>SUM(Tabelle2[[#This Row],[Jul 22 EV]:[Sep 22 EV]])</f>
        <v>498.60929566933328</v>
      </c>
      <c r="LX249" s="198">
        <f>SUM(Tabelle2[[#This Row],[Oct 22 EV]:[Dec 22 EV]])</f>
        <v>457.68267429733334</v>
      </c>
      <c r="LY249" s="198">
        <f>SUM(Tabelle2[[#This Row],[Jan 23 EV]:[Mar 23 EV]])</f>
        <v>1440.3228286113333</v>
      </c>
      <c r="LZ249" s="198" t="e">
        <f>SUM(Tabelle2[[#This Row],[Apr 23 EV]:[Jun 23 EV]])</f>
        <v>#REF!</v>
      </c>
      <c r="MA249" s="198" t="e">
        <f>SUM(Tabelle2[[#This Row],[Jul 23 EV]:[Sep 23 EV]])</f>
        <v>#REF!</v>
      </c>
      <c r="MB249" s="198" t="e">
        <f>SUM(Tabelle2[[#This Row],[Oct 23 EV]:[Dec 23 EV]])</f>
        <v>#REF!</v>
      </c>
      <c r="MC249" s="198" t="e">
        <f>SUM(Tabelle2[[#This Row],[Jan 24 EV]:[Mar 24 EV]])</f>
        <v>#REF!</v>
      </c>
      <c r="MD249" s="198" t="e">
        <f>SUM(Tabelle2[[#This Row],[Apr 24 EV]:[Jun 24 EV]])</f>
        <v>#REF!</v>
      </c>
      <c r="ME249" s="198" t="e">
        <f>SUM(Tabelle2[[#This Row],[Jul 24 EV]:[Sep 24 EV]])</f>
        <v>#REF!</v>
      </c>
      <c r="MF249" s="198" t="e">
        <f>SUM(Tabelle2[[#This Row],[Oct 24 EV]:[Dec 24 EV]])</f>
        <v>#REF!</v>
      </c>
      <c r="MG249" s="74">
        <v>0</v>
      </c>
      <c r="MH249" s="74">
        <v>0</v>
      </c>
      <c r="MI249" s="74">
        <v>0</v>
      </c>
      <c r="MJ249" s="74">
        <v>0</v>
      </c>
      <c r="MK249" s="74">
        <v>0</v>
      </c>
      <c r="ML249" s="74">
        <v>0</v>
      </c>
      <c r="MM249" s="74">
        <v>0</v>
      </c>
      <c r="MN249" s="74">
        <v>0</v>
      </c>
      <c r="MO249" s="75">
        <v>0</v>
      </c>
      <c r="MP249" s="98">
        <v>5214.9342938419995</v>
      </c>
      <c r="MQ249" s="98" t="e">
        <f>$AS249*2.204623/#REF!*$AP249*HU249</f>
        <v>#REF!</v>
      </c>
      <c r="MR249" s="98" t="e">
        <f>$AT249*2.204623/#REF!*$AP249*HV249</f>
        <v>#REF!</v>
      </c>
      <c r="MS249" s="98">
        <v>11057.476988952334</v>
      </c>
      <c r="MT249" s="98">
        <v>7198.0698441470013</v>
      </c>
      <c r="MU249" s="98">
        <v>4438.2647176746659</v>
      </c>
      <c r="MV249" s="98">
        <f>SUM(Tabelle2[[#This Row],[Jan 22 EV]:[Dec 22 EV]])</f>
        <v>2722.0215626239997</v>
      </c>
      <c r="MW249" s="98" t="e">
        <f>SUM(Tabelle2[[#This Row],[Jan 23 EV]:[Dec 23 EV]])</f>
        <v>#REF!</v>
      </c>
      <c r="MX249" s="98" t="e">
        <f>SUM(Tabelle2[[#This Row],[Jan 24 EV]:[Dec 24 EV]])</f>
        <v>#REF!</v>
      </c>
      <c r="MY249" s="98">
        <f t="shared" si="183"/>
        <v>1136.8505936666666</v>
      </c>
      <c r="MZ249" s="98">
        <f t="shared" si="184"/>
        <v>170.52758904999999</v>
      </c>
      <c r="NA249" s="98">
        <f t="shared" si="185"/>
        <v>79.579541556666669</v>
      </c>
      <c r="NB249" s="98">
        <f t="shared" si="186"/>
        <v>0</v>
      </c>
      <c r="NC249" s="52">
        <v>317.30168804879997</v>
      </c>
      <c r="ND249" s="52">
        <v>312.99476301147604</v>
      </c>
      <c r="NE249" s="52">
        <v>429.21794163884999</v>
      </c>
      <c r="NF249" s="52">
        <v>287.48627918097611</v>
      </c>
      <c r="NG249" s="52">
        <v>334.75568833979997</v>
      </c>
      <c r="NH249" s="52">
        <v>517.67963001026999</v>
      </c>
      <c r="NI249" s="52">
        <v>305.78204785674001</v>
      </c>
      <c r="NJ249" s="52">
        <v>415.76632417319996</v>
      </c>
      <c r="NK249" s="52">
        <v>407.23191989298005</v>
      </c>
      <c r="NL249" s="52">
        <v>351.38513758257</v>
      </c>
      <c r="NM249" s="52">
        <v>402.19433429174995</v>
      </c>
      <c r="NN249" s="52">
        <v>293.94943938360001</v>
      </c>
      <c r="NO249" s="198">
        <f t="shared" si="192"/>
        <v>1059.5143926991259</v>
      </c>
      <c r="NP249" s="198">
        <f t="shared" si="193"/>
        <v>1139.9215975310462</v>
      </c>
      <c r="NQ249" s="198">
        <f t="shared" si="194"/>
        <v>1128.78029192292</v>
      </c>
      <c r="NR249" s="198">
        <f t="shared" si="195"/>
        <v>1047.5289112579201</v>
      </c>
      <c r="NS249" s="198">
        <f t="shared" si="196"/>
        <v>4375.7451934110113</v>
      </c>
      <c r="NT249" s="198">
        <v>194.34634769998931</v>
      </c>
      <c r="NU249" s="198">
        <v>227.98696049074397</v>
      </c>
      <c r="NV249" s="198">
        <v>265.57097362310668</v>
      </c>
      <c r="NW249" s="198">
        <v>164.74650316051202</v>
      </c>
      <c r="NX249" s="198">
        <v>291.42215364031466</v>
      </c>
      <c r="NY249" s="198">
        <v>221.31725867839467</v>
      </c>
      <c r="NZ249" s="198">
        <v>168.88463932145865</v>
      </c>
      <c r="OA249" s="198">
        <v>194.93055515800532</v>
      </c>
      <c r="OB249" s="198">
        <v>193.17793278395732</v>
      </c>
      <c r="OC249" s="198">
        <v>179.25432170124267</v>
      </c>
      <c r="OD249" s="198">
        <v>183.58719368152799</v>
      </c>
      <c r="OE249" s="198">
        <v>100.28894695941334</v>
      </c>
      <c r="OF249" s="198">
        <f>SUM(Tabelle2[[#This Row],[Jan 23 B EV]:[Mar 23 B EV]])</f>
        <v>687.90428181384004</v>
      </c>
      <c r="OG249" s="198">
        <f>SUM(Tabelle2[[#This Row],[Apr 23 B EV]:[Jun 23 B EV]])</f>
        <v>677.48591547922138</v>
      </c>
      <c r="OH249" s="198">
        <f>SUM(Tabelle2[[#This Row],[Jul 23 B EV]:[Sep 23 B EV]])</f>
        <v>556.99312726342123</v>
      </c>
      <c r="OI249" s="198">
        <f>SUM(Tabelle2[[#This Row],[Oct 23 B EV]:[Dec 23 B EV]])</f>
        <v>463.13046234218405</v>
      </c>
      <c r="OJ249" s="198">
        <f>SUM(Tabelle2[[#This Row],[Jan 23 B EV]:[Dec 23 B EV]])</f>
        <v>2385.5137868986667</v>
      </c>
      <c r="OK249" s="75"/>
      <c r="OL249" s="75"/>
      <c r="OM249" s="43" t="s">
        <v>959</v>
      </c>
      <c r="ON249" s="43" t="s">
        <v>219</v>
      </c>
      <c r="OO249" s="43">
        <v>0</v>
      </c>
      <c r="OP249" s="43" t="s">
        <v>977</v>
      </c>
      <c r="OQ249" s="75"/>
      <c r="OR249" s="75"/>
      <c r="OS249" s="75"/>
      <c r="OT249" s="75"/>
      <c r="OU249" s="75"/>
      <c r="OV249" s="75"/>
      <c r="OW249" s="75"/>
      <c r="OX249" s="198" t="s">
        <v>1229</v>
      </c>
      <c r="OY249" s="198" t="s">
        <v>1229</v>
      </c>
      <c r="OZ249" s="198" t="s">
        <v>1229</v>
      </c>
      <c r="PA249" s="198" t="s">
        <v>1229</v>
      </c>
      <c r="PB249" s="353" t="s">
        <v>1229</v>
      </c>
      <c r="PC249" s="130" t="s">
        <v>57</v>
      </c>
      <c r="PD249" s="53" t="s">
        <v>162</v>
      </c>
      <c r="PE249" s="53" t="s">
        <v>159</v>
      </c>
      <c r="PF249" s="53" t="s">
        <v>45</v>
      </c>
      <c r="PG249" s="53">
        <v>0</v>
      </c>
      <c r="PH249" s="53">
        <v>0</v>
      </c>
      <c r="PI249" s="53">
        <v>2</v>
      </c>
      <c r="PJ249" s="53" t="s">
        <v>45</v>
      </c>
      <c r="PK249" s="53">
        <v>0</v>
      </c>
      <c r="PL249" s="53">
        <v>0</v>
      </c>
      <c r="PM249" s="317"/>
      <c r="PN249" s="53" t="s">
        <v>972</v>
      </c>
      <c r="PO249" s="53" t="s">
        <v>17</v>
      </c>
      <c r="PP249" s="200">
        <v>2407.8740082170316</v>
      </c>
      <c r="PQ249" s="56">
        <v>2220.7924770497352</v>
      </c>
      <c r="PR249" s="56">
        <v>2393.0833333333335</v>
      </c>
      <c r="PS249" s="56">
        <v>2425</v>
      </c>
      <c r="PT249" s="200">
        <v>2151.6666666666665</v>
      </c>
      <c r="PU249" s="200">
        <v>2059.5416666666665</v>
      </c>
      <c r="PV249" s="200">
        <v>2813.8101851851857</v>
      </c>
      <c r="PW249" s="200">
        <v>3372.4709444775326</v>
      </c>
      <c r="PX249" s="200" t="e">
        <f>IF($PI249=1,SUMIF(#REF!,$PF249,#REF!),SUMIF(#REF!,$PJ249,#REF!))</f>
        <v>#REF!</v>
      </c>
      <c r="PY249" s="200" t="e">
        <f>IF($PI249=1,SUMIF(#REF!,$PF249,#REF!),SUMIF(#REF!,$PJ249,#REF!))</f>
        <v>#REF!</v>
      </c>
      <c r="PZ249" s="200" t="e">
        <f>IF($PI249=1,SUMIF(#REF!,$PF249,#REF!),SUMIF(#REF!,$PJ249,#REF!))</f>
        <v>#REF!</v>
      </c>
      <c r="QA249" s="200" t="e">
        <f>IF($PI249=1,SUMIF(#REF!,$PF249,#REF!),SUMIF(#REF!,$PJ249,#REF!))</f>
        <v>#REF!</v>
      </c>
      <c r="QB249" s="200" t="e">
        <f>IF($PI249=1,SUMIF(#REF!,$PF249,#REF!),SUMIF(#REF!,$PJ249,#REF!))</f>
        <v>#REF!</v>
      </c>
      <c r="QC249" s="200" t="e">
        <f>IF($PI249=1,SUMIF(#REF!,$PF249,#REF!),SUMIF(#REF!,$PJ249,#REF!))</f>
        <v>#REF!</v>
      </c>
      <c r="QD249" s="57">
        <f t="shared" si="187"/>
        <v>2.1825948464444798</v>
      </c>
      <c r="QE249" s="57">
        <f t="shared" si="188"/>
        <v>2.3519223</v>
      </c>
      <c r="QF249" s="57">
        <f t="shared" si="182"/>
        <v>2.3832900000000001</v>
      </c>
      <c r="QG249" s="57">
        <f t="shared" si="189"/>
        <v>2.1146579999999999</v>
      </c>
      <c r="QH249" s="57">
        <f t="shared" si="190"/>
        <v>2.0241175500000002</v>
      </c>
      <c r="QI249" s="57">
        <f t="shared" si="191"/>
        <v>2.7654126500000005</v>
      </c>
      <c r="QJ249" s="57">
        <f>IF(Tabelle2[[#This Row],[Index and Premium Usage]]=1,($AW249*(1+$AZ249))*(PW249*(1+$PG249)+$PH249)/1000,($AW249*(1+$AZ249))*(PW249*(1+$PG249)+$PK249)/1000)</f>
        <v>3.3144644442325188</v>
      </c>
      <c r="QK249" s="57" t="e">
        <f>IF($PI249=1,($AW249*(1+$AY249))*(PX249*(1+$PG249)+$PH249)/1000,($AW249*(1+$AZ249))*(PX249*(1+$PG249)+$PK249+Tabelle2[[#This Row],[Premium VW 2023]])/1000)</f>
        <v>#REF!</v>
      </c>
      <c r="QL249" s="57" t="e">
        <f t="shared" si="177"/>
        <v>#REF!</v>
      </c>
      <c r="QM249" s="57" t="e">
        <f t="shared" si="178"/>
        <v>#REF!</v>
      </c>
      <c r="QN249" s="57" t="e">
        <f t="shared" si="179"/>
        <v>#REF!</v>
      </c>
      <c r="QO249" s="57" t="e">
        <f t="shared" si="180"/>
        <v>#REF!</v>
      </c>
      <c r="QP249" s="57" t="e">
        <f t="shared" si="181"/>
        <v>#REF!</v>
      </c>
    </row>
    <row r="250" spans="1:458" ht="15" customHeight="1">
      <c r="A250" s="94" t="s">
        <v>765</v>
      </c>
      <c r="B250" s="94" t="s">
        <v>87</v>
      </c>
      <c r="C250" s="94" t="s">
        <v>1553</v>
      </c>
      <c r="D250" s="94" t="s">
        <v>108</v>
      </c>
      <c r="E250" s="173" t="s">
        <v>304</v>
      </c>
      <c r="F250" s="94" t="s">
        <v>304</v>
      </c>
      <c r="G250" s="94" t="s">
        <v>304</v>
      </c>
      <c r="H250" s="2" t="s">
        <v>1557</v>
      </c>
      <c r="I250" s="188" t="s">
        <v>102</v>
      </c>
      <c r="J250" s="94" t="s">
        <v>18</v>
      </c>
      <c r="K250" s="2" t="s">
        <v>243</v>
      </c>
      <c r="L250" s="94" t="s">
        <v>88</v>
      </c>
      <c r="M250" s="2" t="s">
        <v>703</v>
      </c>
      <c r="N250" s="1" t="s">
        <v>350</v>
      </c>
      <c r="O250" s="1"/>
      <c r="P250" s="3" t="s">
        <v>79</v>
      </c>
      <c r="Q250" s="2" t="s">
        <v>91</v>
      </c>
      <c r="R250" s="94"/>
      <c r="S250" s="94"/>
      <c r="T250" s="94" t="s">
        <v>1282</v>
      </c>
      <c r="U250" s="94" t="s">
        <v>38</v>
      </c>
      <c r="V250" s="94"/>
      <c r="W250" s="94"/>
      <c r="X250" s="94"/>
      <c r="Y250" s="2" t="s">
        <v>66</v>
      </c>
      <c r="Z250" s="2" t="s">
        <v>261</v>
      </c>
      <c r="AA250" s="2" t="s">
        <v>704</v>
      </c>
      <c r="AB250" s="2"/>
      <c r="AC250" s="2" t="s">
        <v>1112</v>
      </c>
      <c r="AD250" s="94"/>
      <c r="AE250" s="94"/>
      <c r="AF250" s="94" t="s">
        <v>119</v>
      </c>
      <c r="AG250" s="2">
        <v>0</v>
      </c>
      <c r="AH250" s="2">
        <v>0</v>
      </c>
      <c r="AI250" s="2">
        <v>0</v>
      </c>
      <c r="AJ250" s="2" t="s">
        <v>120</v>
      </c>
      <c r="AK250" s="20"/>
      <c r="AL250" s="24"/>
      <c r="AM250" s="24"/>
      <c r="AN250" s="24"/>
      <c r="AO250" s="24"/>
      <c r="AP250" s="13">
        <v>1</v>
      </c>
      <c r="AQ250" s="78"/>
      <c r="AR250" s="37">
        <v>3.1638999999999999</v>
      </c>
      <c r="AS250" s="73">
        <v>3.1638999999999999</v>
      </c>
      <c r="AT250" s="73">
        <v>3.1638999999999999</v>
      </c>
      <c r="AU250" s="33">
        <v>3.1638999999999999</v>
      </c>
      <c r="AV250" s="33">
        <v>3.1638999999999999</v>
      </c>
      <c r="AW250" s="33">
        <v>3.1638999999999999</v>
      </c>
      <c r="AX250" s="193"/>
      <c r="AY250" s="61">
        <v>0.08</v>
      </c>
      <c r="AZ250" s="61">
        <v>0.08</v>
      </c>
      <c r="BA250" s="97">
        <v>0</v>
      </c>
      <c r="BB250" s="97">
        <v>0</v>
      </c>
      <c r="BC250" s="97">
        <v>0</v>
      </c>
      <c r="BD250" s="97">
        <v>0</v>
      </c>
      <c r="BE250" s="133">
        <v>0</v>
      </c>
      <c r="BF250" s="133">
        <v>0</v>
      </c>
      <c r="BG250" s="133">
        <v>0</v>
      </c>
      <c r="BH250" s="133">
        <v>0</v>
      </c>
      <c r="BI250" s="133">
        <v>0</v>
      </c>
      <c r="BJ250" s="133">
        <v>0</v>
      </c>
      <c r="BK250" s="133">
        <v>0</v>
      </c>
      <c r="BL250" s="133">
        <v>0</v>
      </c>
      <c r="BM250" s="96">
        <v>0</v>
      </c>
      <c r="BN250" s="96">
        <v>0</v>
      </c>
      <c r="BO250" s="96">
        <v>0</v>
      </c>
      <c r="BP250" s="96">
        <v>0</v>
      </c>
      <c r="BQ250" s="96">
        <v>0</v>
      </c>
      <c r="BR250" s="96">
        <v>0</v>
      </c>
      <c r="BS250" s="96">
        <v>0</v>
      </c>
      <c r="BT250" s="96">
        <v>0</v>
      </c>
      <c r="BU250" s="96">
        <v>0</v>
      </c>
      <c r="BV250" s="96">
        <v>0</v>
      </c>
      <c r="BW250" s="96">
        <v>0</v>
      </c>
      <c r="BX250" s="96">
        <v>0</v>
      </c>
      <c r="BY250" s="96">
        <v>0</v>
      </c>
      <c r="BZ250" s="96">
        <v>0</v>
      </c>
      <c r="CA250" s="96">
        <v>0</v>
      </c>
      <c r="CB250" s="96">
        <v>0</v>
      </c>
      <c r="CC250" s="96">
        <v>0</v>
      </c>
      <c r="CD250" s="96">
        <v>0</v>
      </c>
      <c r="CE250" s="96">
        <v>0</v>
      </c>
      <c r="CF250" s="96">
        <v>0</v>
      </c>
      <c r="CG250" s="96">
        <v>0</v>
      </c>
      <c r="CH250" s="96">
        <v>0</v>
      </c>
      <c r="CI250" s="96">
        <v>0</v>
      </c>
      <c r="CJ250" s="96">
        <v>0</v>
      </c>
      <c r="CK250" s="95">
        <f>SUM(Tabelle2[[#This Row],[Jan 22 CF]:[Mar 22 CF]])</f>
        <v>0</v>
      </c>
      <c r="CL250" s="95">
        <f>SUM(Tabelle2[[#This Row],[Apr 22 CF]:[Jun 22 CF]])</f>
        <v>0</v>
      </c>
      <c r="CM250" s="95">
        <f>SUM(Tabelle2[[#This Row],[Jul 22 CF]:[Sep 22 CF]])</f>
        <v>0</v>
      </c>
      <c r="CN250" s="95">
        <f>SUM(Tabelle2[[#This Row],[Oct 22 CF]:[Dec 22 CF]])</f>
        <v>0</v>
      </c>
      <c r="CO250" s="95">
        <f>SUM(Tabelle2[[#This Row],[Jan 23 CF]:[Mar 23 CF]])</f>
        <v>0</v>
      </c>
      <c r="CP250" s="95">
        <f>SUM(Tabelle2[[#This Row],[Apr 23 CF]:[Jun 23 CF]])</f>
        <v>0</v>
      </c>
      <c r="CQ250" s="95">
        <f>SUM(Tabelle2[[#This Row],[Jul 23 CF]:[Sep 23 CF]])</f>
        <v>0</v>
      </c>
      <c r="CR250" s="95">
        <f>SUM(Tabelle2[[#This Row],[Oct 23 CF]:[Dec 23 CF]])</f>
        <v>0</v>
      </c>
      <c r="CS250" s="95">
        <f>SUM(Tabelle2[[#This Row],[Jan 24 CF]:[Mar 24 CF]])</f>
        <v>0</v>
      </c>
      <c r="CT250" s="95">
        <f>SUM(Tabelle2[[#This Row],[Apr 24 CF]:[Jun 24 CF]])</f>
        <v>0</v>
      </c>
      <c r="CU250" s="95">
        <f>SUM(Tabelle2[[#This Row],[Jul 24 CF]:[Sep 24 CF]])</f>
        <v>0</v>
      </c>
      <c r="CV250" s="95">
        <f>SUM(Tabelle2[[#This Row],[Oct 24 CF]:[Dec 24 CF]])</f>
        <v>0</v>
      </c>
      <c r="CW250" s="98">
        <v>14586</v>
      </c>
      <c r="CX250" s="275">
        <v>9306</v>
      </c>
      <c r="CY250" s="98">
        <v>0</v>
      </c>
      <c r="CZ250" s="52">
        <v>0</v>
      </c>
      <c r="DA250" s="52">
        <f>SUM(Tabelle2[[#This Row],[Jan 22 CF]:[Dec 22 CF]])</f>
        <v>0</v>
      </c>
      <c r="DB250" s="98">
        <f>SUM(Tabelle2[[#This Row],[Jan 23 CF]:[Dec 23 CF]])</f>
        <v>0</v>
      </c>
      <c r="DC250" s="98">
        <f>SUM(Tabelle2[[#This Row],[Jan 24 CF]:[Dec 24 CF]])</f>
        <v>0</v>
      </c>
      <c r="DD250" s="98">
        <v>0</v>
      </c>
      <c r="DE250" s="98">
        <v>0</v>
      </c>
      <c r="DF250" s="98">
        <v>0</v>
      </c>
      <c r="DG250" s="98">
        <v>0</v>
      </c>
      <c r="DH250" s="98">
        <v>0</v>
      </c>
      <c r="DI250" s="98">
        <v>0</v>
      </c>
      <c r="DJ250" s="98">
        <v>0</v>
      </c>
      <c r="DK250" s="98">
        <v>0</v>
      </c>
      <c r="DL250" s="98">
        <v>0</v>
      </c>
      <c r="DM250" s="98">
        <v>0</v>
      </c>
      <c r="DN250" s="95"/>
      <c r="DO250" s="95"/>
      <c r="DP250" s="226">
        <v>0.95</v>
      </c>
      <c r="DQ250" s="226">
        <v>0.92500000000000004</v>
      </c>
      <c r="DR250" s="226">
        <v>0.8</v>
      </c>
      <c r="DS250" s="226">
        <v>0.85</v>
      </c>
      <c r="DT250" s="226">
        <v>0.9</v>
      </c>
      <c r="DU250" s="226">
        <v>0.9</v>
      </c>
      <c r="DV250" s="226">
        <v>0.9</v>
      </c>
      <c r="DW250" s="226">
        <v>0.9</v>
      </c>
      <c r="DX250" s="226">
        <v>0.9</v>
      </c>
      <c r="DY250" s="226">
        <v>0.9</v>
      </c>
      <c r="DZ250" s="226">
        <v>0.9</v>
      </c>
      <c r="EA250" s="226">
        <v>0.88</v>
      </c>
      <c r="EB250" s="226">
        <v>0.9</v>
      </c>
      <c r="EC250" s="226">
        <v>0.93</v>
      </c>
      <c r="ED250" s="226">
        <v>0.93</v>
      </c>
      <c r="EE250" s="226">
        <v>0.9</v>
      </c>
      <c r="EF250" s="316">
        <v>0.9</v>
      </c>
      <c r="EG250" s="316">
        <v>0.9</v>
      </c>
      <c r="EH250" s="316">
        <v>0</v>
      </c>
      <c r="EI250" s="226">
        <v>0.95</v>
      </c>
      <c r="EJ250" s="226">
        <v>0.95</v>
      </c>
      <c r="EK250" s="226">
        <v>0.95</v>
      </c>
      <c r="EL250" s="226">
        <v>0.97499999999999998</v>
      </c>
      <c r="EM250" s="226">
        <v>0.95</v>
      </c>
      <c r="EN250" s="226">
        <v>0.9</v>
      </c>
      <c r="EO250" s="226">
        <v>0.9</v>
      </c>
      <c r="EP250" s="226">
        <v>0.9</v>
      </c>
      <c r="EQ250" s="226">
        <v>0.9</v>
      </c>
      <c r="ER250" s="226">
        <v>0.9</v>
      </c>
      <c r="ES250" s="226">
        <v>0.9</v>
      </c>
      <c r="ET250" s="226">
        <v>0.9</v>
      </c>
      <c r="EU250" s="226">
        <v>0.9</v>
      </c>
      <c r="EV250" s="226">
        <v>0.9</v>
      </c>
      <c r="EW250" s="226">
        <v>0.9</v>
      </c>
      <c r="EX250" s="226">
        <v>0.9</v>
      </c>
      <c r="EY250" s="226">
        <v>0.9</v>
      </c>
      <c r="EZ250" s="316">
        <v>0</v>
      </c>
      <c r="FA250" s="226">
        <v>0.9</v>
      </c>
      <c r="FB250" s="226">
        <v>0.85</v>
      </c>
      <c r="FC250" s="226">
        <v>0.85</v>
      </c>
      <c r="FD250" s="226">
        <v>0.85</v>
      </c>
      <c r="FE250" s="226">
        <v>0.85</v>
      </c>
      <c r="FF250" s="226">
        <v>0.85</v>
      </c>
      <c r="FG250" s="226">
        <v>0.85</v>
      </c>
      <c r="FH250" s="226">
        <v>0.85</v>
      </c>
      <c r="FI250" s="226">
        <v>0.85</v>
      </c>
      <c r="FJ250" s="226">
        <v>0.85</v>
      </c>
      <c r="FK250" s="226">
        <v>0.85</v>
      </c>
      <c r="FL250" s="226">
        <v>0.85</v>
      </c>
      <c r="FM250" s="195">
        <f t="shared" si="204"/>
        <v>0</v>
      </c>
      <c r="FN250" s="195">
        <f t="shared" si="205"/>
        <v>0</v>
      </c>
      <c r="FO250" s="195">
        <f t="shared" si="206"/>
        <v>0</v>
      </c>
      <c r="FP250" s="195">
        <f t="shared" si="207"/>
        <v>0</v>
      </c>
      <c r="FQ250" s="195">
        <f t="shared" si="208"/>
        <v>0</v>
      </c>
      <c r="FR250" s="195">
        <f t="shared" si="209"/>
        <v>0</v>
      </c>
      <c r="FS250" s="195">
        <f t="shared" si="210"/>
        <v>0</v>
      </c>
      <c r="FT250" s="95">
        <f t="shared" si="211"/>
        <v>0</v>
      </c>
      <c r="FU250" s="95">
        <f t="shared" si="212"/>
        <v>0</v>
      </c>
      <c r="FV250" s="95">
        <f t="shared" si="213"/>
        <v>0</v>
      </c>
      <c r="FW250" s="95">
        <f t="shared" si="214"/>
        <v>0</v>
      </c>
      <c r="FX250" s="95">
        <f t="shared" si="215"/>
        <v>0</v>
      </c>
      <c r="FY250" s="95">
        <f t="shared" si="216"/>
        <v>0</v>
      </c>
      <c r="FZ250" s="95">
        <f t="shared" si="217"/>
        <v>0</v>
      </c>
      <c r="GA250" s="95">
        <f t="shared" si="197"/>
        <v>0</v>
      </c>
      <c r="GB250" s="95">
        <f t="shared" si="198"/>
        <v>0</v>
      </c>
      <c r="GC250" s="95">
        <f t="shared" si="199"/>
        <v>0</v>
      </c>
      <c r="GD250" s="95">
        <f t="shared" si="200"/>
        <v>0</v>
      </c>
      <c r="GE250" s="95">
        <f t="shared" si="201"/>
        <v>0</v>
      </c>
      <c r="GF250" s="95">
        <f t="shared" si="202"/>
        <v>0</v>
      </c>
      <c r="GG250" s="95">
        <f t="shared" si="203"/>
        <v>0</v>
      </c>
      <c r="GH250" s="95">
        <f t="shared" si="218"/>
        <v>0</v>
      </c>
      <c r="GI250" s="95">
        <f>BW250*Tabelle2[[#This Row],[Nov 2023 AF]]</f>
        <v>0</v>
      </c>
      <c r="GJ250" s="95">
        <f>BX250*Tabelle2[[#This Row],[Dec 2023 AF]]</f>
        <v>0</v>
      </c>
      <c r="GK250" s="95">
        <f>BY250*Tabelle2[[#This Row],[Jan 2024 AF]]</f>
        <v>0</v>
      </c>
      <c r="GL250" s="95">
        <f>BZ250*Tabelle2[[#This Row],[Feb 2024 AF]]</f>
        <v>0</v>
      </c>
      <c r="GM250" s="95">
        <f>CA250*Tabelle2[[#This Row],[Mar 2024 AF]]</f>
        <v>0</v>
      </c>
      <c r="GN250" s="95">
        <f>CB250*Tabelle2[[#This Row],[Apr 2024 AF]]</f>
        <v>0</v>
      </c>
      <c r="GO250" s="95">
        <f>CC250*Tabelle2[[#This Row],[May 2024 AF]]</f>
        <v>0</v>
      </c>
      <c r="GP250" s="95">
        <f>CD250*Tabelle2[[#This Row],[Jun 2024 AF]]</f>
        <v>0</v>
      </c>
      <c r="GQ250" s="95">
        <f>CE250*Tabelle2[[#This Row],[Jul 2024 AF]]</f>
        <v>0</v>
      </c>
      <c r="GR250" s="95">
        <f>CF250*Tabelle2[[#This Row],[Aug 2024 AF]]</f>
        <v>0</v>
      </c>
      <c r="GS250" s="95">
        <f>CG250*Tabelle2[[#This Row],[Sep 2024 AF]]</f>
        <v>0</v>
      </c>
      <c r="GT250" s="95">
        <f>CH250*Tabelle2[[#This Row],[Oct 2024 AF]]</f>
        <v>0</v>
      </c>
      <c r="GU250" s="95">
        <f>CI250*Tabelle2[[#This Row],[Nov 2024 AF]]</f>
        <v>0</v>
      </c>
      <c r="GV250" s="95">
        <f>CJ250*Tabelle2[[#This Row],[Dec 2024 AF]]</f>
        <v>0</v>
      </c>
      <c r="GW250" s="95">
        <f>SUM(Tabelle2[[#This Row],[Jan 22 NF]:[Mar 22 NF]])</f>
        <v>0</v>
      </c>
      <c r="GX250" s="95">
        <f>SUM(Tabelle2[[#This Row],[Apr 22 NF]:[Jun 22 NF]])</f>
        <v>0</v>
      </c>
      <c r="GY250" s="95">
        <f>SUM(Tabelle2[[#This Row],[Jul 22 NF]:[Sep 22 NF]])</f>
        <v>0</v>
      </c>
      <c r="GZ250" s="95">
        <f>SUM(Tabelle2[[#This Row],[Oct 22 NF]:[Dec 22 NF]])</f>
        <v>0</v>
      </c>
      <c r="HA250" s="98">
        <f>SUM(Tabelle2[[#This Row],[Jan 23 NF]:[Mar 23 NF]])</f>
        <v>0</v>
      </c>
      <c r="HB250" s="98">
        <f>SUM(Tabelle2[[#This Row],[Apr 23 NF]:[Jun 23 NF]])</f>
        <v>0</v>
      </c>
      <c r="HC250" s="98">
        <f>SUM(Tabelle2[[#This Row],[Jul 23 NF]:[Sep 23 NF]])</f>
        <v>0</v>
      </c>
      <c r="HD250" s="98">
        <f>SUM(Tabelle2[[#This Row],[Oct 23 NF]:[Dec 23 NF]])</f>
        <v>0</v>
      </c>
      <c r="HE250" s="95">
        <f>SUM(Tabelle2[[#This Row],[Jan 24 NF]:[Mar 24 NF]])</f>
        <v>0</v>
      </c>
      <c r="HF250" s="98">
        <f>SUM(Tabelle2[[#This Row],[Apr 24 NF]:[Jun 24 NF]])</f>
        <v>0</v>
      </c>
      <c r="HG250" s="98">
        <f>SUM(Tabelle2[[#This Row],[Jul 24 NF]:[Sep 24 NF]])</f>
        <v>0</v>
      </c>
      <c r="HH250" s="98">
        <f>SUM(Tabelle2[[#This Row],[Oct 24 NF]:[Dec 24 NF]])</f>
        <v>0</v>
      </c>
      <c r="HI250" s="75">
        <v>0</v>
      </c>
      <c r="HJ250" s="75">
        <v>0</v>
      </c>
      <c r="HK250" s="75">
        <v>0</v>
      </c>
      <c r="HL250" s="75">
        <v>0</v>
      </c>
      <c r="HM250" s="75">
        <v>0</v>
      </c>
      <c r="HN250" s="75">
        <v>0</v>
      </c>
      <c r="HO250" s="75">
        <v>0</v>
      </c>
      <c r="HP250" s="75">
        <v>0</v>
      </c>
      <c r="HQ250" s="75">
        <v>0</v>
      </c>
      <c r="HR250" s="75">
        <v>0</v>
      </c>
      <c r="HS250" s="75">
        <v>0</v>
      </c>
      <c r="HT250" s="75">
        <v>4992</v>
      </c>
      <c r="HU250" s="75">
        <v>9984</v>
      </c>
      <c r="HV250" s="98">
        <v>14586</v>
      </c>
      <c r="HW250" s="98">
        <v>9306</v>
      </c>
      <c r="HX250" s="98">
        <v>0</v>
      </c>
      <c r="HY250" s="98">
        <v>0</v>
      </c>
      <c r="HZ250" s="98">
        <f>SUM(Tabelle2[[#This Row],[Jan 22 NF]:[Dec 22 NF]])</f>
        <v>0</v>
      </c>
      <c r="IA250" s="98">
        <f>SUM(Tabelle2[[#This Row],[Jan 23 NF]:[Dec 23 NF]])</f>
        <v>0</v>
      </c>
      <c r="IB250" s="98">
        <f>SUM(Tabelle2[[#This Row],[Jan 24 NF]:[Dec 24 NF]])</f>
        <v>0</v>
      </c>
      <c r="IC250" s="98">
        <f>IFERROR(Tabelle2[[#This Row],[2025 CF]]*Tabelle2[[#This Row],[2025 AF]],0)</f>
        <v>0</v>
      </c>
      <c r="ID250" s="98">
        <f>IFERROR(Tabelle2[[#This Row],[2026 CF]]*Tabelle2[[#This Row],[2026 AF]],0)</f>
        <v>0</v>
      </c>
      <c r="IE250" s="98">
        <f>IFERROR(Tabelle2[[#This Row],[2027 CF]]*Tabelle2[[#This Row],[2027 AF]],0)</f>
        <v>0</v>
      </c>
      <c r="IF250" s="98">
        <f>IFERROR(Tabelle2[[#This Row],[2028 CF]]*Tabelle2[[#This Row],[2028 AF]],0)</f>
        <v>0</v>
      </c>
      <c r="IG250" s="98">
        <f>IFERROR(Tabelle2[[#This Row],[2029 CF]]*Tabelle2[[#This Row],[2029 AF]],0)</f>
        <v>0</v>
      </c>
      <c r="IH250" s="98">
        <f>IFERROR(Tabelle2[[#This Row],[2030 CF]]*Tabelle2[[#This Row],[2030 AF]],0)</f>
        <v>0</v>
      </c>
      <c r="II250" s="98">
        <f>IFERROR(Tabelle2[[#This Row],[2031 CF]]*Tabelle2[[#This Row],[2031 AF]],0)</f>
        <v>0</v>
      </c>
      <c r="IJ250" s="98">
        <f>IFERROR(Tabelle2[[#This Row],[2032 CF]]*Tabelle2[[#This Row],[2032 AF]],0)</f>
        <v>0</v>
      </c>
      <c r="IK250" s="98">
        <f>IFERROR(Tabelle2[[#This Row],[2033 CF]]*Tabelle2[[#This Row],[2033 AF]],0)</f>
        <v>0</v>
      </c>
      <c r="IL250" s="98">
        <f>IFERROR(Tabelle2[[#This Row],[2034 CF]]*Tabelle2[[#This Row],[2034 AF]],0)</f>
        <v>0</v>
      </c>
      <c r="IM250" s="98">
        <f>IFERROR(Tabelle2[[#This Row],[2035 CF]]*Tabelle2[[#This Row],[2035 AF]],0)</f>
        <v>0</v>
      </c>
      <c r="IN250" s="51">
        <v>0</v>
      </c>
      <c r="IO250" s="51">
        <v>0</v>
      </c>
      <c r="IP250" s="51">
        <v>0</v>
      </c>
      <c r="IQ250" s="51">
        <v>0</v>
      </c>
      <c r="IR250" s="51">
        <v>0</v>
      </c>
      <c r="IS250" s="51">
        <v>0</v>
      </c>
      <c r="IT250" s="51">
        <v>0</v>
      </c>
      <c r="IU250" s="51">
        <v>0</v>
      </c>
      <c r="IV250" s="51">
        <v>0</v>
      </c>
      <c r="IW250" s="51">
        <v>0</v>
      </c>
      <c r="IX250" s="51">
        <v>0</v>
      </c>
      <c r="IY250" s="51">
        <v>0</v>
      </c>
      <c r="IZ250" s="199">
        <v>0</v>
      </c>
      <c r="JA250" s="199">
        <v>0</v>
      </c>
      <c r="JB250" s="199">
        <v>0</v>
      </c>
      <c r="JC250" s="199">
        <v>0</v>
      </c>
      <c r="JD250" s="199">
        <v>0</v>
      </c>
      <c r="JE250" s="196">
        <v>0</v>
      </c>
      <c r="JF250" s="196">
        <v>0</v>
      </c>
      <c r="JG250" s="196">
        <v>0</v>
      </c>
      <c r="JH250" s="196">
        <v>0</v>
      </c>
      <c r="JI250" s="196">
        <v>0</v>
      </c>
      <c r="JJ250" s="196">
        <v>0</v>
      </c>
      <c r="JK250" s="196">
        <v>0</v>
      </c>
      <c r="JL250" s="196">
        <v>0</v>
      </c>
      <c r="JM250" s="196">
        <v>0</v>
      </c>
      <c r="JN250" s="196">
        <v>0</v>
      </c>
      <c r="JO250" s="196">
        <v>0</v>
      </c>
      <c r="JP250" s="196">
        <v>0</v>
      </c>
      <c r="JQ250" s="196">
        <f>SUM(Tabelle2[[#This Row],[Jan-23B]:[Mar-23B]])</f>
        <v>0</v>
      </c>
      <c r="JR250" s="196">
        <f>SUM(Tabelle2[[#This Row],[Apr-23B]:[Jun-23B]])</f>
        <v>0</v>
      </c>
      <c r="JS250" s="196">
        <f>SUM(Tabelle2[[#This Row],[Jul-23B]:[Sep-23B]])</f>
        <v>0</v>
      </c>
      <c r="JT250" s="196">
        <f>SUM(Tabelle2[[#This Row],[Oct-23B]:[Dec-23B]])</f>
        <v>0</v>
      </c>
      <c r="JU250" s="196">
        <f>SUM(Tabelle2[[#This Row],[1Q23 B1]:[4Q23 B]])</f>
        <v>0</v>
      </c>
      <c r="JV250" s="196">
        <v>0</v>
      </c>
      <c r="JW250" s="196">
        <v>0</v>
      </c>
      <c r="JX250" s="196">
        <v>0</v>
      </c>
      <c r="JY250" s="196">
        <v>0</v>
      </c>
      <c r="JZ250" s="196">
        <v>0</v>
      </c>
      <c r="KA250" s="196">
        <v>0</v>
      </c>
      <c r="KB250" s="196">
        <v>0</v>
      </c>
      <c r="KC250" s="196">
        <v>0</v>
      </c>
      <c r="KD250" s="196">
        <v>0</v>
      </c>
      <c r="KE250" s="196">
        <v>0</v>
      </c>
      <c r="KF250" s="196" t="str">
        <f>IF(SUM(Tabelle2[[#This Row],[2018 NF]:[2028 NF]],Tabelle2[[#This Row],[2023 B]])&gt;0,"yes","no")</f>
        <v>yes</v>
      </c>
      <c r="KG250" s="196" t="str">
        <f>IFERROR(INDEX(Tabelle2[[#Headers],[2005 NF]:[2034 NF]],MATCH(TRUE,INDEX(Tabelle2[[#This Row],[2005 NF]:[2034 NF]]&gt;1000,),0)),0)</f>
        <v>2016 NF</v>
      </c>
      <c r="KH250" s="196" t="str">
        <f>IFERROR(LOOKUP(2,1/(Tabelle2[[#This Row],[2005 NF]:[2035 NF]]&gt;1000),Tabelle2[[#Headers],[2005 NF]:[2035 NF]]),0)</f>
        <v>2019 NF</v>
      </c>
      <c r="KI250" s="196">
        <f>SUM(Tabelle2[[#This Row],[Jan 23 NF]:[Mar 23 NF]])</f>
        <v>0</v>
      </c>
      <c r="KJ250" s="196">
        <f>SUM(Tabelle2[[#This Row],[Jan-23B]:[Mar-23B]])</f>
        <v>0</v>
      </c>
      <c r="KK250" s="52">
        <v>0</v>
      </c>
      <c r="KL250" s="52">
        <v>0</v>
      </c>
      <c r="KM250" s="52">
        <v>0</v>
      </c>
      <c r="KN250" s="52">
        <v>0</v>
      </c>
      <c r="KO250" s="52">
        <v>0</v>
      </c>
      <c r="KP250" s="52">
        <v>0</v>
      </c>
      <c r="KQ250" s="52">
        <v>0</v>
      </c>
      <c r="KR250" s="52">
        <v>0</v>
      </c>
      <c r="KS250" s="52">
        <v>0</v>
      </c>
      <c r="KT250" s="52">
        <v>0</v>
      </c>
      <c r="KU250" s="52">
        <v>0</v>
      </c>
      <c r="KV250" s="52">
        <v>0</v>
      </c>
      <c r="KW250" s="52">
        <v>0</v>
      </c>
      <c r="KX250" s="52">
        <v>0</v>
      </c>
      <c r="KY250" s="52">
        <v>0</v>
      </c>
      <c r="KZ250" s="52">
        <v>0</v>
      </c>
      <c r="LA250" s="52" t="e">
        <f>$AV250*2.204623/#REF!*$AP250*Tabelle2[[#This Row],[May 23 NF]]</f>
        <v>#REF!</v>
      </c>
      <c r="LB250" s="52" t="e">
        <f>$AV250*2.204623/#REF!*$AP250*Tabelle2[[#This Row],[Jun 23 NF]]</f>
        <v>#REF!</v>
      </c>
      <c r="LC250" s="52" t="e">
        <f>$AV250*2.204623/#REF!*$AP250*Tabelle2[[#This Row],[Jul 23 NF]]</f>
        <v>#REF!</v>
      </c>
      <c r="LD250" s="52" t="e">
        <f>$AV250*2.204623/#REF!*$AP250*Tabelle2[[#This Row],[Aug 23 NF]]</f>
        <v>#REF!</v>
      </c>
      <c r="LE250" s="52" t="e">
        <f>$AV250*2.204623/#REF!*$AP250*Tabelle2[[#This Row],[Sep 23 NF]]</f>
        <v>#REF!</v>
      </c>
      <c r="LF250" s="52" t="e">
        <f>$AV250*2.204623/#REF!*$AP250*Tabelle2[[#This Row],[Oct 23 NF]]</f>
        <v>#REF!</v>
      </c>
      <c r="LG250" s="52" t="e">
        <f>$AV250*2.204623/#REF!*$AP250*Tabelle2[[#This Row],[Nov 23 NF]]</f>
        <v>#REF!</v>
      </c>
      <c r="LH250" s="52" t="e">
        <f>$AV250*2.204623/#REF!*$AP250*Tabelle2[[#This Row],[Dec 23 NF]]</f>
        <v>#REF!</v>
      </c>
      <c r="LI250" s="52" t="e">
        <f>$AV250*2.204623/#REF!*$AP250*Tabelle2[[#This Row],[Jan 24 NF]]</f>
        <v>#REF!</v>
      </c>
      <c r="LJ250" s="52" t="e">
        <f>$AV250*2.204623/#REF!*$AP250*Tabelle2[[#This Row],[Feb 24 NF]]</f>
        <v>#REF!</v>
      </c>
      <c r="LK250" s="52" t="e">
        <f>$AV250*2.204623/#REF!*$AP250*Tabelle2[[#This Row],[Mar 24 NF]]</f>
        <v>#REF!</v>
      </c>
      <c r="LL250" s="52" t="e">
        <f>$AV250*2.204623/#REF!*$AP250*Tabelle2[[#This Row],[Apr 24 NF]]</f>
        <v>#REF!</v>
      </c>
      <c r="LM250" s="52" t="e">
        <f>$AV250*2.204623/#REF!*$AP250*Tabelle2[[#This Row],[May 24 NF]]</f>
        <v>#REF!</v>
      </c>
      <c r="LN250" s="52" t="e">
        <f>$AV250*2.204623/#REF!*$AP250*Tabelle2[[#This Row],[Jun 24 NF]]</f>
        <v>#REF!</v>
      </c>
      <c r="LO250" s="52" t="e">
        <f>$AV250*2.204623/#REF!*$AP250*Tabelle2[[#This Row],[Jul 24 NF]]</f>
        <v>#REF!</v>
      </c>
      <c r="LP250" s="52" t="e">
        <f>$AV250*2.204623/#REF!*$AP250*Tabelle2[[#This Row],[Aug 24 NF]]</f>
        <v>#REF!</v>
      </c>
      <c r="LQ250" s="52" t="e">
        <f>$AV250*2.204623/#REF!*$AP250*Tabelle2[[#This Row],[Sep 24 NF]]</f>
        <v>#REF!</v>
      </c>
      <c r="LR250" s="52" t="e">
        <f>$AV250*2.204623/#REF!*$AP250*Tabelle2[[#This Row],[Oct 24 NF]]</f>
        <v>#REF!</v>
      </c>
      <c r="LS250" s="52" t="e">
        <f>$AV250*2.204623/#REF!*$AP250*Tabelle2[[#This Row],[Nov 24 NF]]</f>
        <v>#REF!</v>
      </c>
      <c r="LT250" s="52" t="e">
        <f>$AV250*2.204623/#REF!*$AP250*Tabelle2[[#This Row],[Dec 24 NF]]</f>
        <v>#REF!</v>
      </c>
      <c r="LU250" s="198">
        <f>SUM(Tabelle2[[#This Row],[Jan 22 EV]:[Mar 22 EV]])</f>
        <v>0</v>
      </c>
      <c r="LV250" s="198">
        <f>SUM(Tabelle2[[#This Row],[Apr 22 EV]:[Jun 22 EV]])</f>
        <v>0</v>
      </c>
      <c r="LW250" s="198">
        <f>SUM(Tabelle2[[#This Row],[Jul 22 EV]:[Sep 22 EV]])</f>
        <v>0</v>
      </c>
      <c r="LX250" s="198">
        <f>SUM(Tabelle2[[#This Row],[Oct 22 EV]:[Dec 22 EV]])</f>
        <v>0</v>
      </c>
      <c r="LY250" s="198">
        <f>SUM(Tabelle2[[#This Row],[Jan 23 EV]:[Mar 23 EV]])</f>
        <v>0</v>
      </c>
      <c r="LZ250" s="198" t="e">
        <f>SUM(Tabelle2[[#This Row],[Apr 23 EV]:[Jun 23 EV]])</f>
        <v>#REF!</v>
      </c>
      <c r="MA250" s="198" t="e">
        <f>SUM(Tabelle2[[#This Row],[Jul 23 EV]:[Sep 23 EV]])</f>
        <v>#REF!</v>
      </c>
      <c r="MB250" s="198" t="e">
        <f>SUM(Tabelle2[[#This Row],[Oct 23 EV]:[Dec 23 EV]])</f>
        <v>#REF!</v>
      </c>
      <c r="MC250" s="198" t="e">
        <f>SUM(Tabelle2[[#This Row],[Jan 24 EV]:[Mar 24 EV]])</f>
        <v>#REF!</v>
      </c>
      <c r="MD250" s="198" t="e">
        <f>SUM(Tabelle2[[#This Row],[Apr 24 EV]:[Jun 24 EV]])</f>
        <v>#REF!</v>
      </c>
      <c r="ME250" s="198" t="e">
        <f>SUM(Tabelle2[[#This Row],[Jul 24 EV]:[Sep 24 EV]])</f>
        <v>#REF!</v>
      </c>
      <c r="MF250" s="198" t="e">
        <f>SUM(Tabelle2[[#This Row],[Oct 24 EV]:[Dec 24 EV]])</f>
        <v>#REF!</v>
      </c>
      <c r="MG250" s="74">
        <v>0</v>
      </c>
      <c r="MH250" s="74">
        <v>0</v>
      </c>
      <c r="MI250" s="74">
        <v>0</v>
      </c>
      <c r="MJ250" s="74">
        <v>0</v>
      </c>
      <c r="MK250" s="74">
        <v>0</v>
      </c>
      <c r="ML250" s="74">
        <v>0</v>
      </c>
      <c r="MM250" s="74">
        <v>0</v>
      </c>
      <c r="MN250" s="74">
        <v>0</v>
      </c>
      <c r="MO250" s="75">
        <v>0</v>
      </c>
      <c r="MP250" s="98">
        <v>1160.6743964940799</v>
      </c>
      <c r="MQ250" s="98" t="e">
        <f>$AS250*2.204623/#REF!*$AP250*HU250</f>
        <v>#REF!</v>
      </c>
      <c r="MR250" s="98" t="e">
        <f>$AT250*2.204623/#REF!*$AP250*HV250</f>
        <v>#REF!</v>
      </c>
      <c r="MS250" s="98">
        <v>2163.7091213489398</v>
      </c>
      <c r="MT250" s="98">
        <v>0</v>
      </c>
      <c r="MU250" s="98">
        <v>0</v>
      </c>
      <c r="MV250" s="98">
        <f>SUM(Tabelle2[[#This Row],[Jan 22 EV]:[Dec 22 EV]])</f>
        <v>0</v>
      </c>
      <c r="MW250" s="98" t="e">
        <f>SUM(Tabelle2[[#This Row],[Jan 23 EV]:[Dec 23 EV]])</f>
        <v>#REF!</v>
      </c>
      <c r="MX250" s="98" t="e">
        <f>SUM(Tabelle2[[#This Row],[Jan 24 EV]:[Dec 24 EV]])</f>
        <v>#REF!</v>
      </c>
      <c r="MY250" s="98">
        <f t="shared" si="183"/>
        <v>0</v>
      </c>
      <c r="MZ250" s="98">
        <f t="shared" si="184"/>
        <v>0</v>
      </c>
      <c r="NA250" s="98">
        <f t="shared" si="185"/>
        <v>0</v>
      </c>
      <c r="NB250" s="98">
        <f t="shared" si="186"/>
        <v>0</v>
      </c>
      <c r="NC250" s="52">
        <v>0</v>
      </c>
      <c r="ND250" s="52">
        <v>0</v>
      </c>
      <c r="NE250" s="52">
        <v>0</v>
      </c>
      <c r="NF250" s="52">
        <v>0</v>
      </c>
      <c r="NG250" s="52">
        <v>0</v>
      </c>
      <c r="NH250" s="52">
        <v>0</v>
      </c>
      <c r="NI250" s="52">
        <v>0</v>
      </c>
      <c r="NJ250" s="52">
        <v>0</v>
      </c>
      <c r="NK250" s="52">
        <v>0</v>
      </c>
      <c r="NL250" s="52">
        <v>0</v>
      </c>
      <c r="NM250" s="52">
        <v>0</v>
      </c>
      <c r="NN250" s="52">
        <v>0</v>
      </c>
      <c r="NO250" s="198">
        <f t="shared" si="192"/>
        <v>0</v>
      </c>
      <c r="NP250" s="198">
        <f t="shared" si="193"/>
        <v>0</v>
      </c>
      <c r="NQ250" s="198">
        <f t="shared" si="194"/>
        <v>0</v>
      </c>
      <c r="NR250" s="198">
        <f t="shared" si="195"/>
        <v>0</v>
      </c>
      <c r="NS250" s="198">
        <f t="shared" si="196"/>
        <v>0</v>
      </c>
      <c r="NT250" s="198">
        <v>0</v>
      </c>
      <c r="NU250" s="198">
        <v>0</v>
      </c>
      <c r="NV250" s="198">
        <v>0</v>
      </c>
      <c r="NW250" s="198">
        <v>0</v>
      </c>
      <c r="NX250" s="198">
        <v>0</v>
      </c>
      <c r="NY250" s="198">
        <v>0</v>
      </c>
      <c r="NZ250" s="198">
        <v>0</v>
      </c>
      <c r="OA250" s="198">
        <v>0</v>
      </c>
      <c r="OB250" s="198">
        <v>0</v>
      </c>
      <c r="OC250" s="198">
        <v>0</v>
      </c>
      <c r="OD250" s="198">
        <v>0</v>
      </c>
      <c r="OE250" s="198">
        <v>0</v>
      </c>
      <c r="OF250" s="198">
        <f>SUM(Tabelle2[[#This Row],[Jan 23 B EV]:[Mar 23 B EV]])</f>
        <v>0</v>
      </c>
      <c r="OG250" s="198">
        <f>SUM(Tabelle2[[#This Row],[Apr 23 B EV]:[Jun 23 B EV]])</f>
        <v>0</v>
      </c>
      <c r="OH250" s="198">
        <f>SUM(Tabelle2[[#This Row],[Jul 23 B EV]:[Sep 23 B EV]])</f>
        <v>0</v>
      </c>
      <c r="OI250" s="198">
        <f>SUM(Tabelle2[[#This Row],[Oct 23 B EV]:[Dec 23 B EV]])</f>
        <v>0</v>
      </c>
      <c r="OJ250" s="198">
        <f>SUM(Tabelle2[[#This Row],[Jan 23 B EV]:[Dec 23 B EV]])</f>
        <v>0</v>
      </c>
      <c r="OK250" s="75"/>
      <c r="OL250" s="75"/>
      <c r="OM250" s="43" t="s">
        <v>973</v>
      </c>
      <c r="ON250" s="43">
        <v>0</v>
      </c>
      <c r="OO250" s="43">
        <v>0</v>
      </c>
      <c r="OP250" s="43">
        <v>0</v>
      </c>
      <c r="OQ250" s="75"/>
      <c r="OR250" s="75"/>
      <c r="OS250" s="75"/>
      <c r="OT250" s="75"/>
      <c r="OU250" s="75"/>
      <c r="OV250" s="75"/>
      <c r="OW250" s="75"/>
      <c r="OX250" s="198">
        <v>0</v>
      </c>
      <c r="OY250" s="198">
        <v>0</v>
      </c>
      <c r="OZ250" s="198">
        <v>0</v>
      </c>
      <c r="PA250" s="198">
        <v>0</v>
      </c>
      <c r="PB250" s="353">
        <v>0</v>
      </c>
      <c r="PC250" s="130" t="s">
        <v>57</v>
      </c>
      <c r="PD250" s="332" t="s">
        <v>162</v>
      </c>
      <c r="PE250" s="317" t="s">
        <v>159</v>
      </c>
      <c r="PF250" s="328" t="s">
        <v>45</v>
      </c>
      <c r="PG250" s="131">
        <v>0</v>
      </c>
      <c r="PH250" s="55">
        <v>0</v>
      </c>
      <c r="PI250" s="4">
        <v>1</v>
      </c>
      <c r="PJ250" s="4" t="s">
        <v>45</v>
      </c>
      <c r="PK250" s="4">
        <v>0</v>
      </c>
      <c r="PL250" s="4"/>
      <c r="PM250" s="317"/>
      <c r="PN250" s="332" t="s">
        <v>972</v>
      </c>
      <c r="PO250" s="3" t="s">
        <v>17</v>
      </c>
      <c r="PP250" s="200">
        <v>2407.8740082170316</v>
      </c>
      <c r="PQ250" s="56">
        <v>2220.7924770497352</v>
      </c>
      <c r="PR250" s="56">
        <v>2393.0833333333335</v>
      </c>
      <c r="PS250" s="56">
        <v>2425</v>
      </c>
      <c r="PT250" s="200">
        <v>2151.6666666666665</v>
      </c>
      <c r="PU250" s="200">
        <v>2059.5416666666665</v>
      </c>
      <c r="PV250" s="200">
        <v>2813.8101851851857</v>
      </c>
      <c r="PW250" s="200">
        <v>3372.4709444775326</v>
      </c>
      <c r="PX250" s="200" t="e">
        <f>IF($PI250=1,SUMIF(#REF!,$PF250,#REF!),SUMIF(#REF!,$PJ250,#REF!))</f>
        <v>#REF!</v>
      </c>
      <c r="PY250" s="200" t="e">
        <f>IF($PI250=1,SUMIF(#REF!,$PF250,#REF!),SUMIF(#REF!,$PJ250,#REF!))</f>
        <v>#REF!</v>
      </c>
      <c r="PZ250" s="200" t="e">
        <f>IF($PI250=1,SUMIF(#REF!,$PF250,#REF!),SUMIF(#REF!,$PJ250,#REF!))</f>
        <v>#REF!</v>
      </c>
      <c r="QA250" s="200" t="e">
        <f>IF($PI250=1,SUMIF(#REF!,$PF250,#REF!),SUMIF(#REF!,$PJ250,#REF!))</f>
        <v>#REF!</v>
      </c>
      <c r="QB250" s="200" t="e">
        <f>IF($PI250=1,SUMIF(#REF!,$PF250,#REF!),SUMIF(#REF!,$PJ250,#REF!))</f>
        <v>#REF!</v>
      </c>
      <c r="QC250" s="200" t="e">
        <f>IF($PI250=1,SUMIF(#REF!,$PF250,#REF!),SUMIF(#REF!,$PJ250,#REF!))</f>
        <v>#REF!</v>
      </c>
      <c r="QD250" s="57">
        <f t="shared" si="187"/>
        <v>7.5884745435886698</v>
      </c>
      <c r="QE250" s="57">
        <f t="shared" si="188"/>
        <v>8.1771944670000014</v>
      </c>
      <c r="QF250" s="57">
        <f t="shared" si="182"/>
        <v>8.2862541000000007</v>
      </c>
      <c r="QG250" s="57">
        <f t="shared" si="189"/>
        <v>7.3522708199999993</v>
      </c>
      <c r="QH250" s="57">
        <f t="shared" si="190"/>
        <v>7.0374785894999992</v>
      </c>
      <c r="QI250" s="57">
        <f t="shared" si="191"/>
        <v>9.6148231685000027</v>
      </c>
      <c r="QJ250" s="57">
        <f>IF(Tabelle2[[#This Row],[Index and Premium Usage]]=1,($AW250*(1+$AZ250))*(PW250*(1+$PG250)+$PH250)/1000,($AW250*(1+$AZ250))*(PW250*(1+$PG250)+$PK250)/1000)</f>
        <v>11.523773686931063</v>
      </c>
      <c r="QK250" s="57" t="e">
        <f>IF($PI250=1,($AW250*(1+$AY250))*(PX250*(1+$PG250)+$PH250)/1000,($AW250*(1+$AZ250))*(PX250*(1+$PG250)+$PK250+Tabelle2[[#This Row],[Premium VW 2023]])/1000)</f>
        <v>#REF!</v>
      </c>
      <c r="QL250" s="57" t="e">
        <f t="shared" si="177"/>
        <v>#REF!</v>
      </c>
      <c r="QM250" s="57" t="e">
        <f t="shared" si="178"/>
        <v>#REF!</v>
      </c>
      <c r="QN250" s="57" t="e">
        <f t="shared" si="179"/>
        <v>#REF!</v>
      </c>
      <c r="QO250" s="57" t="e">
        <f t="shared" si="180"/>
        <v>#REF!</v>
      </c>
      <c r="QP250" s="57" t="e">
        <f t="shared" si="181"/>
        <v>#REF!</v>
      </c>
    </row>
    <row r="251" spans="1:458" ht="15" customHeight="1">
      <c r="A251" s="94" t="s">
        <v>772</v>
      </c>
      <c r="B251" s="94" t="s">
        <v>87</v>
      </c>
      <c r="C251" s="94" t="s">
        <v>1553</v>
      </c>
      <c r="D251" s="94" t="s">
        <v>108</v>
      </c>
      <c r="E251" s="173" t="s">
        <v>304</v>
      </c>
      <c r="F251" s="94" t="s">
        <v>304</v>
      </c>
      <c r="G251" s="94" t="s">
        <v>304</v>
      </c>
      <c r="H251" s="2" t="s">
        <v>1557</v>
      </c>
      <c r="I251" s="188" t="s">
        <v>102</v>
      </c>
      <c r="J251" s="94" t="s">
        <v>18</v>
      </c>
      <c r="K251" s="2" t="s">
        <v>243</v>
      </c>
      <c r="L251" s="94" t="s">
        <v>88</v>
      </c>
      <c r="M251" s="2" t="s">
        <v>994</v>
      </c>
      <c r="N251" s="2" t="s">
        <v>93</v>
      </c>
      <c r="O251" s="1" t="s">
        <v>728</v>
      </c>
      <c r="P251" s="3" t="s">
        <v>123</v>
      </c>
      <c r="Q251" s="2" t="s">
        <v>90</v>
      </c>
      <c r="R251" s="94"/>
      <c r="S251" s="94"/>
      <c r="T251" s="94" t="s">
        <v>1282</v>
      </c>
      <c r="U251" s="94" t="s">
        <v>38</v>
      </c>
      <c r="V251" s="94"/>
      <c r="W251" s="94"/>
      <c r="X251" s="94"/>
      <c r="Y251" s="2" t="s">
        <v>257</v>
      </c>
      <c r="Z251" s="2" t="s">
        <v>261</v>
      </c>
      <c r="AA251" s="2" t="s">
        <v>729</v>
      </c>
      <c r="AB251" s="2" t="s">
        <v>1229</v>
      </c>
      <c r="AC251" s="2" t="s">
        <v>1128</v>
      </c>
      <c r="AD251" s="94"/>
      <c r="AE251" s="94"/>
      <c r="AF251" s="94" t="s">
        <v>119</v>
      </c>
      <c r="AG251" s="2">
        <v>0</v>
      </c>
      <c r="AH251" s="2">
        <v>0</v>
      </c>
      <c r="AI251" s="2">
        <v>0</v>
      </c>
      <c r="AJ251" s="2" t="s">
        <v>120</v>
      </c>
      <c r="AK251" s="20"/>
      <c r="AL251" s="24"/>
      <c r="AM251" s="24"/>
      <c r="AN251" s="24"/>
      <c r="AO251" s="24"/>
      <c r="AP251" s="13">
        <v>1</v>
      </c>
      <c r="AQ251" s="42"/>
      <c r="AR251" s="37">
        <v>2.452</v>
      </c>
      <c r="AS251" s="73">
        <v>2.452</v>
      </c>
      <c r="AT251" s="73">
        <v>2.452</v>
      </c>
      <c r="AU251" s="33">
        <v>2.452</v>
      </c>
      <c r="AV251" s="33">
        <v>2.452</v>
      </c>
      <c r="AW251" s="33">
        <v>2.452</v>
      </c>
      <c r="AX251" s="193"/>
      <c r="AY251" s="61">
        <v>0</v>
      </c>
      <c r="AZ251" s="61">
        <v>0</v>
      </c>
      <c r="BA251" s="97">
        <v>660</v>
      </c>
      <c r="BB251" s="97">
        <v>0</v>
      </c>
      <c r="BC251" s="97">
        <v>264</v>
      </c>
      <c r="BD251" s="97">
        <v>840</v>
      </c>
      <c r="BE251" s="133">
        <v>480</v>
      </c>
      <c r="BF251" s="133">
        <v>1320</v>
      </c>
      <c r="BG251" s="133">
        <v>0</v>
      </c>
      <c r="BH251" s="133">
        <v>2364</v>
      </c>
      <c r="BI251" s="133">
        <v>3420</v>
      </c>
      <c r="BJ251" s="133">
        <v>180</v>
      </c>
      <c r="BK251" s="133">
        <v>0</v>
      </c>
      <c r="BL251" s="133">
        <v>0</v>
      </c>
      <c r="BM251" s="96">
        <v>0</v>
      </c>
      <c r="BN251" s="96">
        <v>1020</v>
      </c>
      <c r="BO251" s="96">
        <v>2760</v>
      </c>
      <c r="BP251" s="96">
        <v>1040</v>
      </c>
      <c r="BQ251" s="96">
        <v>840</v>
      </c>
      <c r="BR251" s="96">
        <v>960</v>
      </c>
      <c r="BS251" s="96">
        <v>0</v>
      </c>
      <c r="BT251" s="96">
        <v>180</v>
      </c>
      <c r="BU251" s="96">
        <v>0</v>
      </c>
      <c r="BV251" s="96">
        <v>0</v>
      </c>
      <c r="BW251" s="96">
        <v>0</v>
      </c>
      <c r="BX251" s="96">
        <v>120</v>
      </c>
      <c r="BY251" s="96">
        <v>120</v>
      </c>
      <c r="BZ251" s="96">
        <v>756</v>
      </c>
      <c r="CA251" s="96">
        <v>740</v>
      </c>
      <c r="CB251" s="96">
        <v>326</v>
      </c>
      <c r="CC251" s="96">
        <v>1022</v>
      </c>
      <c r="CD251" s="96">
        <v>795</v>
      </c>
      <c r="CE251" s="96">
        <v>1064</v>
      </c>
      <c r="CF251" s="96">
        <v>1013</v>
      </c>
      <c r="CG251" s="96">
        <v>1160</v>
      </c>
      <c r="CH251" s="96">
        <v>1062</v>
      </c>
      <c r="CI251" s="96">
        <v>299</v>
      </c>
      <c r="CJ251" s="96">
        <v>0</v>
      </c>
      <c r="CK251" s="95">
        <f>SUM(Tabelle2[[#This Row],[Jan 22 CF]:[Mar 22 CF]])</f>
        <v>924</v>
      </c>
      <c r="CL251" s="95">
        <f>SUM(Tabelle2[[#This Row],[Apr 22 CF]:[Jun 22 CF]])</f>
        <v>2640</v>
      </c>
      <c r="CM251" s="95">
        <f>SUM(Tabelle2[[#This Row],[Jul 22 CF]:[Sep 22 CF]])</f>
        <v>5784</v>
      </c>
      <c r="CN251" s="95">
        <f>SUM(Tabelle2[[#This Row],[Oct 22 CF]:[Dec 22 CF]])</f>
        <v>180</v>
      </c>
      <c r="CO251" s="95">
        <f>SUM(Tabelle2[[#This Row],[Jan 23 CF]:[Mar 23 CF]])</f>
        <v>3780</v>
      </c>
      <c r="CP251" s="95">
        <f>SUM(Tabelle2[[#This Row],[Apr 23 CF]:[Jun 23 CF]])</f>
        <v>2840</v>
      </c>
      <c r="CQ251" s="95">
        <f>SUM(Tabelle2[[#This Row],[Jul 23 CF]:[Sep 23 CF]])</f>
        <v>180</v>
      </c>
      <c r="CR251" s="95">
        <f>SUM(Tabelle2[[#This Row],[Oct 23 CF]:[Dec 23 CF]])</f>
        <v>120</v>
      </c>
      <c r="CS251" s="95">
        <f>SUM(Tabelle2[[#This Row],[Jan 24 CF]:[Mar 24 CF]])</f>
        <v>1616</v>
      </c>
      <c r="CT251" s="95">
        <f>SUM(Tabelle2[[#This Row],[Apr 24 CF]:[Jun 24 CF]])</f>
        <v>2143</v>
      </c>
      <c r="CU251" s="95">
        <f>SUM(Tabelle2[[#This Row],[Jul 24 CF]:[Sep 24 CF]])</f>
        <v>3237</v>
      </c>
      <c r="CV251" s="95">
        <f>SUM(Tabelle2[[#This Row],[Oct 24 CF]:[Dec 24 CF]])</f>
        <v>1361</v>
      </c>
      <c r="CW251" s="98">
        <v>204771</v>
      </c>
      <c r="CX251" s="275">
        <v>237828</v>
      </c>
      <c r="CY251" s="98">
        <v>89687</v>
      </c>
      <c r="CZ251" s="52">
        <v>39324</v>
      </c>
      <c r="DA251" s="52">
        <f>SUM(Tabelle2[[#This Row],[Jan 22 CF]:[Dec 22 CF]])</f>
        <v>9528</v>
      </c>
      <c r="DB251" s="98">
        <f>SUM(Tabelle2[[#This Row],[Jan 23 CF]:[Dec 23 CF]])</f>
        <v>6920</v>
      </c>
      <c r="DC251" s="98">
        <f>SUM(Tabelle2[[#This Row],[Jan 24 CF]:[Dec 24 CF]])</f>
        <v>8357</v>
      </c>
      <c r="DD251" s="98">
        <v>0</v>
      </c>
      <c r="DE251" s="98">
        <v>0</v>
      </c>
      <c r="DF251" s="98">
        <v>0</v>
      </c>
      <c r="DG251" s="98">
        <v>0</v>
      </c>
      <c r="DH251" s="98">
        <v>0</v>
      </c>
      <c r="DI251" s="98">
        <v>0</v>
      </c>
      <c r="DJ251" s="98">
        <v>0</v>
      </c>
      <c r="DK251" s="98">
        <v>0</v>
      </c>
      <c r="DL251" s="98">
        <v>0</v>
      </c>
      <c r="DM251" s="98">
        <v>0</v>
      </c>
      <c r="DN251" s="98"/>
      <c r="DO251" s="98"/>
      <c r="DP251" s="226">
        <v>0.95</v>
      </c>
      <c r="DQ251" s="226">
        <v>0.92500000000000004</v>
      </c>
      <c r="DR251" s="226">
        <v>0.8</v>
      </c>
      <c r="DS251" s="226">
        <v>0.85</v>
      </c>
      <c r="DT251" s="226">
        <v>0.9</v>
      </c>
      <c r="DU251" s="226">
        <v>0.9</v>
      </c>
      <c r="DV251" s="226">
        <v>0.9</v>
      </c>
      <c r="DW251" s="226">
        <v>0.9</v>
      </c>
      <c r="DX251" s="226">
        <v>0.9</v>
      </c>
      <c r="DY251" s="226">
        <v>0.9</v>
      </c>
      <c r="DZ251" s="226">
        <v>0.9</v>
      </c>
      <c r="EA251" s="226">
        <v>0.88</v>
      </c>
      <c r="EB251" s="226">
        <v>0.9</v>
      </c>
      <c r="EC251" s="226">
        <v>0.93</v>
      </c>
      <c r="ED251" s="226">
        <v>0.93</v>
      </c>
      <c r="EE251" s="226">
        <v>0.9</v>
      </c>
      <c r="EF251" s="316">
        <v>0.9</v>
      </c>
      <c r="EG251" s="316">
        <v>0.9</v>
      </c>
      <c r="EH251" s="316">
        <v>0.56799999999999995</v>
      </c>
      <c r="EI251" s="226">
        <v>0.95</v>
      </c>
      <c r="EJ251" s="226">
        <v>0.95</v>
      </c>
      <c r="EK251" s="226">
        <v>0.95</v>
      </c>
      <c r="EL251" s="226">
        <v>0.97499999999999998</v>
      </c>
      <c r="EM251" s="226">
        <v>0.95</v>
      </c>
      <c r="EN251" s="226">
        <v>0.9</v>
      </c>
      <c r="EO251" s="226">
        <v>0.7</v>
      </c>
      <c r="EP251" s="226">
        <v>0.7</v>
      </c>
      <c r="EQ251" s="226">
        <v>0.7</v>
      </c>
      <c r="ER251" s="226">
        <v>0.7</v>
      </c>
      <c r="ES251" s="226">
        <v>0.7</v>
      </c>
      <c r="ET251" s="226">
        <v>0.7</v>
      </c>
      <c r="EU251" s="226">
        <v>0.7</v>
      </c>
      <c r="EV251" s="226">
        <v>0.7</v>
      </c>
      <c r="EW251" s="226">
        <v>0.7</v>
      </c>
      <c r="EX251" s="226">
        <v>0.7</v>
      </c>
      <c r="EY251" s="226">
        <v>0.7</v>
      </c>
      <c r="EZ251" s="316">
        <v>0.56799999999999995</v>
      </c>
      <c r="FA251" s="226">
        <v>0.7</v>
      </c>
      <c r="FB251" s="226">
        <v>0.9</v>
      </c>
      <c r="FC251" s="226">
        <v>0.9</v>
      </c>
      <c r="FD251" s="226">
        <v>0.9</v>
      </c>
      <c r="FE251" s="226">
        <v>0.9</v>
      </c>
      <c r="FF251" s="226">
        <v>0</v>
      </c>
      <c r="FG251" s="226">
        <v>0</v>
      </c>
      <c r="FH251" s="226">
        <v>0</v>
      </c>
      <c r="FI251" s="226">
        <v>0</v>
      </c>
      <c r="FJ251" s="226">
        <v>0</v>
      </c>
      <c r="FK251" s="226">
        <v>0</v>
      </c>
      <c r="FL251" s="226">
        <v>0</v>
      </c>
      <c r="FM251" s="195">
        <f t="shared" si="204"/>
        <v>660</v>
      </c>
      <c r="FN251" s="195">
        <f t="shared" si="205"/>
        <v>0</v>
      </c>
      <c r="FO251" s="195">
        <f t="shared" si="206"/>
        <v>264</v>
      </c>
      <c r="FP251" s="195">
        <f t="shared" si="207"/>
        <v>840</v>
      </c>
      <c r="FQ251" s="195">
        <f t="shared" si="208"/>
        <v>480</v>
      </c>
      <c r="FR251" s="195">
        <f t="shared" si="209"/>
        <v>1320</v>
      </c>
      <c r="FS251" s="195">
        <f t="shared" si="210"/>
        <v>0</v>
      </c>
      <c r="FT251" s="95">
        <f t="shared" si="211"/>
        <v>2364</v>
      </c>
      <c r="FU251" s="95">
        <f t="shared" si="212"/>
        <v>3420</v>
      </c>
      <c r="FV251" s="95">
        <f t="shared" si="213"/>
        <v>180</v>
      </c>
      <c r="FW251" s="95">
        <f t="shared" si="214"/>
        <v>0</v>
      </c>
      <c r="FX251" s="95">
        <f t="shared" si="215"/>
        <v>0</v>
      </c>
      <c r="FY251" s="95">
        <f t="shared" si="216"/>
        <v>0</v>
      </c>
      <c r="FZ251" s="95">
        <f t="shared" si="217"/>
        <v>1020</v>
      </c>
      <c r="GA251" s="95">
        <f t="shared" si="197"/>
        <v>2760</v>
      </c>
      <c r="GB251" s="95">
        <f t="shared" si="198"/>
        <v>1040</v>
      </c>
      <c r="GC251" s="95">
        <f t="shared" si="199"/>
        <v>840</v>
      </c>
      <c r="GD251" s="95">
        <f t="shared" si="200"/>
        <v>960</v>
      </c>
      <c r="GE251" s="95">
        <f t="shared" si="201"/>
        <v>0</v>
      </c>
      <c r="GF251" s="95">
        <f t="shared" si="202"/>
        <v>180</v>
      </c>
      <c r="GG251" s="95">
        <f t="shared" si="203"/>
        <v>0</v>
      </c>
      <c r="GH251" s="95">
        <f t="shared" si="218"/>
        <v>0</v>
      </c>
      <c r="GI251" s="95">
        <f>BW251*Tabelle2[[#This Row],[Nov 2023 AF]]</f>
        <v>0</v>
      </c>
      <c r="GJ251" s="95">
        <f>BX251*Tabelle2[[#This Row],[Dec 2023 AF]]</f>
        <v>114</v>
      </c>
      <c r="GK251" s="95">
        <f>BY251*Tabelle2[[#This Row],[Jan 2024 AF]]</f>
        <v>108</v>
      </c>
      <c r="GL251" s="95">
        <f>BZ251*Tabelle2[[#This Row],[Feb 2024 AF]]</f>
        <v>529.19999999999993</v>
      </c>
      <c r="GM251" s="95">
        <f>CA251*Tabelle2[[#This Row],[Mar 2024 AF]]</f>
        <v>518</v>
      </c>
      <c r="GN251" s="95">
        <f>CB251*Tabelle2[[#This Row],[Apr 2024 AF]]</f>
        <v>228.2</v>
      </c>
      <c r="GO251" s="95">
        <f>CC251*Tabelle2[[#This Row],[May 2024 AF]]</f>
        <v>715.4</v>
      </c>
      <c r="GP251" s="95">
        <f>CD251*Tabelle2[[#This Row],[Jun 2024 AF]]</f>
        <v>556.5</v>
      </c>
      <c r="GQ251" s="95">
        <f>CE251*Tabelle2[[#This Row],[Jul 2024 AF]]</f>
        <v>744.8</v>
      </c>
      <c r="GR251" s="95">
        <f>CF251*Tabelle2[[#This Row],[Aug 2024 AF]]</f>
        <v>709.09999999999991</v>
      </c>
      <c r="GS251" s="95">
        <f>CG251*Tabelle2[[#This Row],[Sep 2024 AF]]</f>
        <v>812</v>
      </c>
      <c r="GT251" s="95">
        <f>CH251*Tabelle2[[#This Row],[Oct 2024 AF]]</f>
        <v>743.4</v>
      </c>
      <c r="GU251" s="95">
        <f>CI251*Tabelle2[[#This Row],[Nov 2024 AF]]</f>
        <v>209.29999999999998</v>
      </c>
      <c r="GV251" s="95">
        <f>CJ251*Tabelle2[[#This Row],[Dec 2024 AF]]</f>
        <v>0</v>
      </c>
      <c r="GW251" s="95">
        <f>SUM(Tabelle2[[#This Row],[Jan 22 NF]:[Mar 22 NF]])</f>
        <v>924</v>
      </c>
      <c r="GX251" s="95">
        <f>SUM(Tabelle2[[#This Row],[Apr 22 NF]:[Jun 22 NF]])</f>
        <v>2640</v>
      </c>
      <c r="GY251" s="95">
        <f>SUM(Tabelle2[[#This Row],[Jul 22 NF]:[Sep 22 NF]])</f>
        <v>5784</v>
      </c>
      <c r="GZ251" s="95">
        <f>SUM(Tabelle2[[#This Row],[Oct 22 NF]:[Dec 22 NF]])</f>
        <v>180</v>
      </c>
      <c r="HA251" s="98">
        <f>SUM(Tabelle2[[#This Row],[Jan 23 NF]:[Mar 23 NF]])</f>
        <v>3780</v>
      </c>
      <c r="HB251" s="98">
        <f>SUM(Tabelle2[[#This Row],[Apr 23 NF]:[Jun 23 NF]])</f>
        <v>2840</v>
      </c>
      <c r="HC251" s="98">
        <f>SUM(Tabelle2[[#This Row],[Jul 23 NF]:[Sep 23 NF]])</f>
        <v>180</v>
      </c>
      <c r="HD251" s="98">
        <f>SUM(Tabelle2[[#This Row],[Oct 23 NF]:[Dec 23 NF]])</f>
        <v>114</v>
      </c>
      <c r="HE251" s="95">
        <f>SUM(Tabelle2[[#This Row],[Jan 24 NF]:[Mar 24 NF]])</f>
        <v>1155.1999999999998</v>
      </c>
      <c r="HF251" s="98">
        <f>SUM(Tabelle2[[#This Row],[Apr 24 NF]:[Jun 24 NF]])</f>
        <v>1500.1</v>
      </c>
      <c r="HG251" s="98">
        <f>SUM(Tabelle2[[#This Row],[Jul 24 NF]:[Sep 24 NF]])</f>
        <v>2265.8999999999996</v>
      </c>
      <c r="HH251" s="98">
        <f>SUM(Tabelle2[[#This Row],[Oct 24 NF]:[Dec 24 NF]])</f>
        <v>952.69999999999993</v>
      </c>
      <c r="HI251" s="75">
        <v>0</v>
      </c>
      <c r="HJ251" s="75">
        <v>0</v>
      </c>
      <c r="HK251" s="75">
        <v>0</v>
      </c>
      <c r="HL251" s="75">
        <v>0</v>
      </c>
      <c r="HM251" s="75">
        <v>0</v>
      </c>
      <c r="HN251" s="75">
        <v>0</v>
      </c>
      <c r="HO251" s="75">
        <v>0</v>
      </c>
      <c r="HP251" s="75">
        <v>0</v>
      </c>
      <c r="HQ251" s="75">
        <v>0</v>
      </c>
      <c r="HR251" s="75">
        <v>0</v>
      </c>
      <c r="HS251" s="75">
        <v>0</v>
      </c>
      <c r="HT251" s="75">
        <v>110</v>
      </c>
      <c r="HU251" s="75">
        <v>100927</v>
      </c>
      <c r="HV251" s="98">
        <v>204771</v>
      </c>
      <c r="HW251" s="98">
        <v>237828</v>
      </c>
      <c r="HX251" s="98">
        <v>89687</v>
      </c>
      <c r="HY251" s="98">
        <v>39324</v>
      </c>
      <c r="HZ251" s="98">
        <f>SUM(Tabelle2[[#This Row],[Jan 22 NF]:[Dec 22 NF]])</f>
        <v>9528</v>
      </c>
      <c r="IA251" s="98">
        <f>SUM(Tabelle2[[#This Row],[Jan 23 NF]:[Dec 23 NF]])</f>
        <v>6914</v>
      </c>
      <c r="IB251" s="98">
        <f>SUM(Tabelle2[[#This Row],[Jan 24 NF]:[Dec 24 NF]])</f>
        <v>5873.8999999999987</v>
      </c>
      <c r="IC251" s="98">
        <f>IFERROR(Tabelle2[[#This Row],[2025 CF]]*Tabelle2[[#This Row],[2025 AF]],0)</f>
        <v>0</v>
      </c>
      <c r="ID251" s="98">
        <f>IFERROR(Tabelle2[[#This Row],[2026 CF]]*Tabelle2[[#This Row],[2026 AF]],0)</f>
        <v>0</v>
      </c>
      <c r="IE251" s="98">
        <f>IFERROR(Tabelle2[[#This Row],[2027 CF]]*Tabelle2[[#This Row],[2027 AF]],0)</f>
        <v>0</v>
      </c>
      <c r="IF251" s="98">
        <f>IFERROR(Tabelle2[[#This Row],[2028 CF]]*Tabelle2[[#This Row],[2028 AF]],0)</f>
        <v>0</v>
      </c>
      <c r="IG251" s="98">
        <f>IFERROR(Tabelle2[[#This Row],[2029 CF]]*Tabelle2[[#This Row],[2029 AF]],0)</f>
        <v>0</v>
      </c>
      <c r="IH251" s="98">
        <f>IFERROR(Tabelle2[[#This Row],[2030 CF]]*Tabelle2[[#This Row],[2030 AF]],0)</f>
        <v>0</v>
      </c>
      <c r="II251" s="98">
        <f>IFERROR(Tabelle2[[#This Row],[2031 CF]]*Tabelle2[[#This Row],[2031 AF]],0)</f>
        <v>0</v>
      </c>
      <c r="IJ251" s="98">
        <f>IFERROR(Tabelle2[[#This Row],[2032 CF]]*Tabelle2[[#This Row],[2032 AF]],0)</f>
        <v>0</v>
      </c>
      <c r="IK251" s="98">
        <f>IFERROR(Tabelle2[[#This Row],[2033 CF]]*Tabelle2[[#This Row],[2033 AF]],0)</f>
        <v>0</v>
      </c>
      <c r="IL251" s="98">
        <f>IFERROR(Tabelle2[[#This Row],[2034 CF]]*Tabelle2[[#This Row],[2034 AF]],0)</f>
        <v>0</v>
      </c>
      <c r="IM251" s="98">
        <f>IFERROR(Tabelle2[[#This Row],[2035 CF]]*Tabelle2[[#This Row],[2035 AF]],0)</f>
        <v>0</v>
      </c>
      <c r="IN251" s="51">
        <v>1390.3200000000002</v>
      </c>
      <c r="IO251" s="51">
        <v>1353.4920000000002</v>
      </c>
      <c r="IP251" s="51">
        <v>1845.9449999999999</v>
      </c>
      <c r="IQ251" s="51">
        <v>1424.6174992032818</v>
      </c>
      <c r="IR251" s="51">
        <v>1576.26</v>
      </c>
      <c r="IS251" s="51">
        <v>1992.6000000000001</v>
      </c>
      <c r="IT251" s="51">
        <v>1132.02</v>
      </c>
      <c r="IU251" s="51">
        <v>1576.8</v>
      </c>
      <c r="IV251" s="51">
        <v>1511.46</v>
      </c>
      <c r="IW251" s="51">
        <v>1426.41</v>
      </c>
      <c r="IX251" s="51">
        <v>1159.1100000000001</v>
      </c>
      <c r="IY251" s="51">
        <v>607.5</v>
      </c>
      <c r="IZ251" s="199">
        <v>4589.7570000000005</v>
      </c>
      <c r="JA251" s="199">
        <v>4993.4774992032817</v>
      </c>
      <c r="JB251" s="199">
        <v>4220.28</v>
      </c>
      <c r="JC251" s="199">
        <v>3193.0200000000004</v>
      </c>
      <c r="JD251" s="199">
        <v>16996.534499203281</v>
      </c>
      <c r="JE251" s="196">
        <v>1141.6799999999998</v>
      </c>
      <c r="JF251" s="196">
        <v>1073.52</v>
      </c>
      <c r="JG251" s="196">
        <v>1030.9199999999998</v>
      </c>
      <c r="JH251" s="196">
        <v>1182.5759999999998</v>
      </c>
      <c r="JI251" s="196">
        <v>1176.328</v>
      </c>
      <c r="JJ251" s="196">
        <v>966.73599999999988</v>
      </c>
      <c r="JK251" s="196">
        <v>936.63199999999995</v>
      </c>
      <c r="JL251" s="196">
        <v>732.15199999999993</v>
      </c>
      <c r="JM251" s="196">
        <v>798.60799999999995</v>
      </c>
      <c r="JN251" s="196">
        <v>743.51199999999994</v>
      </c>
      <c r="JO251" s="196">
        <v>682.16799999999989</v>
      </c>
      <c r="JP251" s="196">
        <v>327.16799999999995</v>
      </c>
      <c r="JQ251" s="196">
        <f>SUM(Tabelle2[[#This Row],[Jan-23B]:[Mar-23B]])</f>
        <v>3246.12</v>
      </c>
      <c r="JR251" s="196">
        <f>SUM(Tabelle2[[#This Row],[Apr-23B]:[Jun-23B]])</f>
        <v>3325.6399999999994</v>
      </c>
      <c r="JS251" s="196">
        <f>SUM(Tabelle2[[#This Row],[Jul-23B]:[Sep-23B]])</f>
        <v>2467.3919999999998</v>
      </c>
      <c r="JT251" s="196">
        <f>SUM(Tabelle2[[#This Row],[Oct-23B]:[Dec-23B]])</f>
        <v>1752.8479999999997</v>
      </c>
      <c r="JU251" s="196">
        <f>SUM(Tabelle2[[#This Row],[1Q23 B1]:[4Q23 B]])</f>
        <v>10791.999999999998</v>
      </c>
      <c r="JV251" s="196">
        <v>14440</v>
      </c>
      <c r="JW251" s="196">
        <v>3600</v>
      </c>
      <c r="JX251" s="196">
        <v>0</v>
      </c>
      <c r="JY251" s="196">
        <v>0</v>
      </c>
      <c r="JZ251" s="196">
        <v>0</v>
      </c>
      <c r="KA251" s="196">
        <v>2601.9607335413334</v>
      </c>
      <c r="KB251" s="196">
        <v>648.68827152000006</v>
      </c>
      <c r="KC251" s="196">
        <v>0</v>
      </c>
      <c r="KD251" s="196">
        <v>0</v>
      </c>
      <c r="KE251" s="196">
        <v>0</v>
      </c>
      <c r="KF251" s="196" t="str">
        <f>IF(SUM(Tabelle2[[#This Row],[2018 NF]:[2028 NF]],Tabelle2[[#This Row],[2023 B]])&gt;0,"yes","no")</f>
        <v>yes</v>
      </c>
      <c r="KG251" s="196" t="str">
        <f>IFERROR(INDEX(Tabelle2[[#Headers],[2005 NF]:[2034 NF]],MATCH(TRUE,INDEX(Tabelle2[[#This Row],[2005 NF]:[2034 NF]]&gt;1000,),0)),0)</f>
        <v>2017 NF</v>
      </c>
      <c r="KH251" s="196" t="str">
        <f>IFERROR(LOOKUP(2,1/(Tabelle2[[#This Row],[2005 NF]:[2035 NF]]&gt;1000),Tabelle2[[#Headers],[2005 NF]:[2035 NF]]),0)</f>
        <v>2024 NF</v>
      </c>
      <c r="KI251" s="196">
        <f>SUM(Tabelle2[[#This Row],[Jan 23 NF]:[Mar 23 NF]])</f>
        <v>3780</v>
      </c>
      <c r="KJ251" s="196">
        <f>SUM(Tabelle2[[#This Row],[Jan-23B]:[Mar-23B]])</f>
        <v>3246.12</v>
      </c>
      <c r="KK251" s="52">
        <v>118.92618311200002</v>
      </c>
      <c r="KL251" s="52">
        <v>0</v>
      </c>
      <c r="KM251" s="52">
        <v>47.570473244800006</v>
      </c>
      <c r="KN251" s="52">
        <v>151.36059668800002</v>
      </c>
      <c r="KO251" s="52">
        <v>86.491769536000007</v>
      </c>
      <c r="KP251" s="52">
        <v>237.85236622400004</v>
      </c>
      <c r="KQ251" s="52">
        <v>0</v>
      </c>
      <c r="KR251" s="52">
        <v>425.97196496480007</v>
      </c>
      <c r="KS251" s="52">
        <v>616.25385794400006</v>
      </c>
      <c r="KT251" s="52">
        <v>32.434413576000004</v>
      </c>
      <c r="KU251" s="52">
        <v>0</v>
      </c>
      <c r="KV251" s="52">
        <v>0</v>
      </c>
      <c r="KW251" s="52">
        <v>0</v>
      </c>
      <c r="KX251" s="52">
        <v>183.79501026400001</v>
      </c>
      <c r="KY251" s="52">
        <v>497.32767483200007</v>
      </c>
      <c r="KZ251" s="52">
        <v>187.39883399466669</v>
      </c>
      <c r="LA251" s="52" t="e">
        <f>$AV251*2.204623/#REF!*$AP251*Tabelle2[[#This Row],[May 23 NF]]</f>
        <v>#REF!</v>
      </c>
      <c r="LB251" s="52" t="e">
        <f>$AV251*2.204623/#REF!*$AP251*Tabelle2[[#This Row],[Jun 23 NF]]</f>
        <v>#REF!</v>
      </c>
      <c r="LC251" s="52" t="e">
        <f>$AV251*2.204623/#REF!*$AP251*Tabelle2[[#This Row],[Jul 23 NF]]</f>
        <v>#REF!</v>
      </c>
      <c r="LD251" s="52" t="e">
        <f>$AV251*2.204623/#REF!*$AP251*Tabelle2[[#This Row],[Aug 23 NF]]</f>
        <v>#REF!</v>
      </c>
      <c r="LE251" s="52" t="e">
        <f>$AV251*2.204623/#REF!*$AP251*Tabelle2[[#This Row],[Sep 23 NF]]</f>
        <v>#REF!</v>
      </c>
      <c r="LF251" s="52" t="e">
        <f>$AV251*2.204623/#REF!*$AP251*Tabelle2[[#This Row],[Oct 23 NF]]</f>
        <v>#REF!</v>
      </c>
      <c r="LG251" s="52" t="e">
        <f>$AV251*2.204623/#REF!*$AP251*Tabelle2[[#This Row],[Nov 23 NF]]</f>
        <v>#REF!</v>
      </c>
      <c r="LH251" s="52" t="e">
        <f>$AV251*2.204623/#REF!*$AP251*Tabelle2[[#This Row],[Dec 23 NF]]</f>
        <v>#REF!</v>
      </c>
      <c r="LI251" s="52" t="e">
        <f>$AV251*2.204623/#REF!*$AP251*Tabelle2[[#This Row],[Jan 24 NF]]</f>
        <v>#REF!</v>
      </c>
      <c r="LJ251" s="52" t="e">
        <f>$AV251*2.204623/#REF!*$AP251*Tabelle2[[#This Row],[Feb 24 NF]]</f>
        <v>#REF!</v>
      </c>
      <c r="LK251" s="52" t="e">
        <f>$AV251*2.204623/#REF!*$AP251*Tabelle2[[#This Row],[Mar 24 NF]]</f>
        <v>#REF!</v>
      </c>
      <c r="LL251" s="52" t="e">
        <f>$AV251*2.204623/#REF!*$AP251*Tabelle2[[#This Row],[Apr 24 NF]]</f>
        <v>#REF!</v>
      </c>
      <c r="LM251" s="52" t="e">
        <f>$AV251*2.204623/#REF!*$AP251*Tabelle2[[#This Row],[May 24 NF]]</f>
        <v>#REF!</v>
      </c>
      <c r="LN251" s="52" t="e">
        <f>$AV251*2.204623/#REF!*$AP251*Tabelle2[[#This Row],[Jun 24 NF]]</f>
        <v>#REF!</v>
      </c>
      <c r="LO251" s="52" t="e">
        <f>$AV251*2.204623/#REF!*$AP251*Tabelle2[[#This Row],[Jul 24 NF]]</f>
        <v>#REF!</v>
      </c>
      <c r="LP251" s="52" t="e">
        <f>$AV251*2.204623/#REF!*$AP251*Tabelle2[[#This Row],[Aug 24 NF]]</f>
        <v>#REF!</v>
      </c>
      <c r="LQ251" s="52" t="e">
        <f>$AV251*2.204623/#REF!*$AP251*Tabelle2[[#This Row],[Sep 24 NF]]</f>
        <v>#REF!</v>
      </c>
      <c r="LR251" s="52" t="e">
        <f>$AV251*2.204623/#REF!*$AP251*Tabelle2[[#This Row],[Oct 24 NF]]</f>
        <v>#REF!</v>
      </c>
      <c r="LS251" s="52" t="e">
        <f>$AV251*2.204623/#REF!*$AP251*Tabelle2[[#This Row],[Nov 24 NF]]</f>
        <v>#REF!</v>
      </c>
      <c r="LT251" s="52" t="e">
        <f>$AV251*2.204623/#REF!*$AP251*Tabelle2[[#This Row],[Dec 24 NF]]</f>
        <v>#REF!</v>
      </c>
      <c r="LU251" s="198">
        <f>SUM(Tabelle2[[#This Row],[Jan 22 EV]:[Mar 22 EV]])</f>
        <v>166.49665635680003</v>
      </c>
      <c r="LV251" s="198">
        <f>SUM(Tabelle2[[#This Row],[Apr 22 EV]:[Jun 22 EV]])</f>
        <v>475.70473244800007</v>
      </c>
      <c r="LW251" s="198">
        <f>SUM(Tabelle2[[#This Row],[Jul 22 EV]:[Sep 22 EV]])</f>
        <v>1042.2258229088002</v>
      </c>
      <c r="LX251" s="198">
        <f>SUM(Tabelle2[[#This Row],[Oct 22 EV]:[Dec 22 EV]])</f>
        <v>32.434413576000004</v>
      </c>
      <c r="LY251" s="198">
        <f>SUM(Tabelle2[[#This Row],[Jan 23 EV]:[Mar 23 EV]])</f>
        <v>681.12268509600005</v>
      </c>
      <c r="LZ251" s="198" t="e">
        <f>SUM(Tabelle2[[#This Row],[Apr 23 EV]:[Jun 23 EV]])</f>
        <v>#REF!</v>
      </c>
      <c r="MA251" s="198" t="e">
        <f>SUM(Tabelle2[[#This Row],[Jul 23 EV]:[Sep 23 EV]])</f>
        <v>#REF!</v>
      </c>
      <c r="MB251" s="198" t="e">
        <f>SUM(Tabelle2[[#This Row],[Oct 23 EV]:[Dec 23 EV]])</f>
        <v>#REF!</v>
      </c>
      <c r="MC251" s="198" t="e">
        <f>SUM(Tabelle2[[#This Row],[Jan 24 EV]:[Mar 24 EV]])</f>
        <v>#REF!</v>
      </c>
      <c r="MD251" s="198" t="e">
        <f>SUM(Tabelle2[[#This Row],[Apr 24 EV]:[Jun 24 EV]])</f>
        <v>#REF!</v>
      </c>
      <c r="ME251" s="198" t="e">
        <f>SUM(Tabelle2[[#This Row],[Jul 24 EV]:[Sep 24 EV]])</f>
        <v>#REF!</v>
      </c>
      <c r="MF251" s="198" t="e">
        <f>SUM(Tabelle2[[#This Row],[Oct 24 EV]:[Dec 24 EV]])</f>
        <v>#REF!</v>
      </c>
      <c r="MG251" s="74">
        <v>0</v>
      </c>
      <c r="MH251" s="74">
        <v>0</v>
      </c>
      <c r="MI251" s="74">
        <v>0</v>
      </c>
      <c r="MJ251" s="74">
        <v>0</v>
      </c>
      <c r="MK251" s="74">
        <v>0</v>
      </c>
      <c r="ML251" s="74">
        <v>0</v>
      </c>
      <c r="MM251" s="74">
        <v>0</v>
      </c>
      <c r="MN251" s="74">
        <v>0</v>
      </c>
      <c r="MO251" s="75">
        <v>0</v>
      </c>
      <c r="MP251" s="98">
        <v>19.821030518666667</v>
      </c>
      <c r="MQ251" s="98" t="e">
        <f>$AS251*2.204623/#REF!*$AP251*HU251</f>
        <v>#REF!</v>
      </c>
      <c r="MR251" s="98" t="e">
        <f>$AT251*2.204623/#REF!*$AP251*HV251</f>
        <v>#REF!</v>
      </c>
      <c r="MS251" s="98">
        <v>42854.509510849595</v>
      </c>
      <c r="MT251" s="98">
        <v>16160.80694661507</v>
      </c>
      <c r="MU251" s="98">
        <v>7085.8382192368008</v>
      </c>
      <c r="MV251" s="98">
        <f>SUM(Tabelle2[[#This Row],[Jan 22 EV]:[Dec 22 EV]])</f>
        <v>1716.8616252896002</v>
      </c>
      <c r="MW251" s="98" t="e">
        <f>SUM(Tabelle2[[#This Row],[Jan 23 EV]:[Dec 23 EV]])</f>
        <v>#REF!</v>
      </c>
      <c r="MX251" s="98" t="e">
        <f>SUM(Tabelle2[[#This Row],[Jan 24 EV]:[Dec 24 EV]])</f>
        <v>#REF!</v>
      </c>
      <c r="MY251" s="98">
        <f t="shared" si="183"/>
        <v>0</v>
      </c>
      <c r="MZ251" s="98">
        <f t="shared" si="184"/>
        <v>0</v>
      </c>
      <c r="NA251" s="98">
        <f t="shared" si="185"/>
        <v>0</v>
      </c>
      <c r="NB251" s="98">
        <f t="shared" si="186"/>
        <v>0</v>
      </c>
      <c r="NC251" s="52">
        <v>250.52341046102407</v>
      </c>
      <c r="ND251" s="52">
        <v>243.88732944337445</v>
      </c>
      <c r="NE251" s="52">
        <v>332.62301982527401</v>
      </c>
      <c r="NF251" s="52">
        <v>256.70351753758945</v>
      </c>
      <c r="NG251" s="52">
        <v>284.02815968503205</v>
      </c>
      <c r="NH251" s="52">
        <v>359.04895828632004</v>
      </c>
      <c r="NI251" s="52">
        <v>203.98002697946401</v>
      </c>
      <c r="NJ251" s="52">
        <v>284.12546292576002</v>
      </c>
      <c r="NK251" s="52">
        <v>272.35177079767203</v>
      </c>
      <c r="NL251" s="52">
        <v>257.02651038301207</v>
      </c>
      <c r="NM251" s="52">
        <v>208.86140622265205</v>
      </c>
      <c r="NN251" s="52">
        <v>109.46614581900002</v>
      </c>
      <c r="NO251" s="198">
        <f t="shared" si="192"/>
        <v>827.03375972967251</v>
      </c>
      <c r="NP251" s="198">
        <f t="shared" si="193"/>
        <v>899.7806355089416</v>
      </c>
      <c r="NQ251" s="198">
        <f t="shared" si="194"/>
        <v>760.45726070289606</v>
      </c>
      <c r="NR251" s="198">
        <f t="shared" si="195"/>
        <v>575.35406242466411</v>
      </c>
      <c r="NS251" s="198">
        <f t="shared" si="196"/>
        <v>3062.6257183661742</v>
      </c>
      <c r="NT251" s="198">
        <v>205.720673841376</v>
      </c>
      <c r="NU251" s="198">
        <v>193.43884256726403</v>
      </c>
      <c r="NV251" s="198">
        <v>185.76269802094399</v>
      </c>
      <c r="NW251" s="198">
        <v>213.08977260584319</v>
      </c>
      <c r="NX251" s="198">
        <v>211.96393807238294</v>
      </c>
      <c r="NY251" s="198">
        <v>174.19730690448853</v>
      </c>
      <c r="NZ251" s="198">
        <v>168.77283142508907</v>
      </c>
      <c r="OA251" s="198">
        <v>131.92733760275306</v>
      </c>
      <c r="OB251" s="198">
        <v>143.90212309501229</v>
      </c>
      <c r="OC251" s="198">
        <v>133.97430948177171</v>
      </c>
      <c r="OD251" s="198">
        <v>122.92066133507092</v>
      </c>
      <c r="OE251" s="198">
        <v>58.952790115737592</v>
      </c>
      <c r="OF251" s="198">
        <f>SUM(Tabelle2[[#This Row],[Jan 23 B EV]:[Mar 23 B EV]])</f>
        <v>584.92221442958396</v>
      </c>
      <c r="OG251" s="198">
        <f>SUM(Tabelle2[[#This Row],[Apr 23 B EV]:[Jun 23 B EV]])</f>
        <v>599.25101758271467</v>
      </c>
      <c r="OH251" s="198">
        <f>SUM(Tabelle2[[#This Row],[Jul 23 B EV]:[Sep 23 B EV]])</f>
        <v>444.60229212285435</v>
      </c>
      <c r="OI251" s="198">
        <f>SUM(Tabelle2[[#This Row],[Oct 23 B EV]:[Dec 23 B EV]])</f>
        <v>315.84776093258017</v>
      </c>
      <c r="OJ251" s="198">
        <f>SUM(Tabelle2[[#This Row],[Jan 23 B EV]:[Dec 23 B EV]])</f>
        <v>1944.6232850677334</v>
      </c>
      <c r="OK251" s="75"/>
      <c r="OL251" s="75"/>
      <c r="OM251" s="43" t="s">
        <v>959</v>
      </c>
      <c r="ON251" s="43" t="s">
        <v>975</v>
      </c>
      <c r="OO251" s="43">
        <v>0</v>
      </c>
      <c r="OP251" s="43">
        <v>0</v>
      </c>
      <c r="OQ251" s="75"/>
      <c r="OR251" s="75"/>
      <c r="OS251" s="75"/>
      <c r="OT251" s="75"/>
      <c r="OU251" s="75"/>
      <c r="OV251" s="75"/>
      <c r="OW251" s="75"/>
      <c r="OX251" s="198" t="s">
        <v>1229</v>
      </c>
      <c r="OY251" s="198" t="s">
        <v>1229</v>
      </c>
      <c r="OZ251" s="198" t="s">
        <v>1229</v>
      </c>
      <c r="PA251" s="198" t="s">
        <v>1229</v>
      </c>
      <c r="PB251" s="353" t="s">
        <v>1229</v>
      </c>
      <c r="PC251" s="130" t="s">
        <v>57</v>
      </c>
      <c r="PD251" s="53" t="s">
        <v>162</v>
      </c>
      <c r="PE251" s="53" t="s">
        <v>159</v>
      </c>
      <c r="PF251" s="53" t="s">
        <v>170</v>
      </c>
      <c r="PG251" s="53">
        <v>0</v>
      </c>
      <c r="PH251" s="53">
        <v>150</v>
      </c>
      <c r="PI251" s="53">
        <v>2</v>
      </c>
      <c r="PJ251" s="53" t="s">
        <v>191</v>
      </c>
      <c r="PK251" s="53">
        <v>-68</v>
      </c>
      <c r="PL251" s="53">
        <v>135.35617183251767</v>
      </c>
      <c r="PM251" s="317"/>
      <c r="PN251" s="53" t="s">
        <v>972</v>
      </c>
      <c r="PO251" s="53" t="s">
        <v>17</v>
      </c>
      <c r="PP251" s="200">
        <v>1565.1005573122095</v>
      </c>
      <c r="PQ251" s="56">
        <v>1399.8594792216134</v>
      </c>
      <c r="PR251" s="56">
        <v>1505.8500324776508</v>
      </c>
      <c r="PS251" s="56">
        <v>1413.0627359755019</v>
      </c>
      <c r="PT251" s="200">
        <v>1148.5212668120259</v>
      </c>
      <c r="PU251" s="200">
        <v>1207.4862538513455</v>
      </c>
      <c r="PV251" s="200">
        <v>1959.8980263157889</v>
      </c>
      <c r="PW251" s="200">
        <v>2435.75</v>
      </c>
      <c r="PX251" s="200" t="e">
        <f>IF($PI251=1,SUMIF(#REF!,$PF251,#REF!),SUMIF(#REF!,$PJ251,#REF!))</f>
        <v>#REF!</v>
      </c>
      <c r="PY251" s="200" t="e">
        <f>IF($PI251=1,SUMIF(#REF!,$PF251,#REF!),SUMIF(#REF!,$PJ251,#REF!))</f>
        <v>#REF!</v>
      </c>
      <c r="PZ251" s="200" t="e">
        <f>IF($PI251=1,SUMIF(#REF!,$PF251,#REF!),SUMIF(#REF!,$PJ251,#REF!))</f>
        <v>#REF!</v>
      </c>
      <c r="QA251" s="200" t="e">
        <f>IF($PI251=1,SUMIF(#REF!,$PF251,#REF!),SUMIF(#REF!,$PJ251,#REF!))</f>
        <v>#REF!</v>
      </c>
      <c r="QB251" s="200" t="e">
        <f>IF($PI251=1,SUMIF(#REF!,$PF251,#REF!),SUMIF(#REF!,$PJ251,#REF!))</f>
        <v>#REF!</v>
      </c>
      <c r="QC251" s="200" t="e">
        <f>IF($PI251=1,SUMIF(#REF!,$PF251,#REF!),SUMIF(#REF!,$PJ251,#REF!))</f>
        <v>#REF!</v>
      </c>
      <c r="QD251" s="57">
        <f t="shared" si="187"/>
        <v>3.800255443051396</v>
      </c>
      <c r="QE251" s="57">
        <f t="shared" si="188"/>
        <v>4.0601442796351996</v>
      </c>
      <c r="QF251" s="57">
        <f t="shared" si="182"/>
        <v>3.8326298286119309</v>
      </c>
      <c r="QG251" s="57">
        <f t="shared" si="189"/>
        <v>3.1839741462230875</v>
      </c>
      <c r="QH251" s="57">
        <f t="shared" si="190"/>
        <v>3.3285562944434992</v>
      </c>
      <c r="QI251" s="57">
        <f t="shared" si="191"/>
        <v>5.1734699605263152</v>
      </c>
      <c r="QJ251" s="57">
        <f>IF(Tabelle2[[#This Row],[Index and Premium Usage]]=1,($AW251*(1+$AZ251))*(PW251*(1+$PG251)+$PH251)/1000,($AW251*(1+$AZ251))*(PW251*(1+$PG251)+$PK251)/1000)</f>
        <v>5.8057229999999995</v>
      </c>
      <c r="QK251" s="57" t="e">
        <f>IF($PI251=1,($AW251*(1+$AY251))*(PX251*(1+$PG251)+$PH251)/1000,($AW251*(1+$AZ251))*(PX251*(1+$PG251)+$PK251+Tabelle2[[#This Row],[Premium VW 2023]])/1000)</f>
        <v>#REF!</v>
      </c>
      <c r="QL251" s="57" t="e">
        <f t="shared" si="177"/>
        <v>#REF!</v>
      </c>
      <c r="QM251" s="57" t="e">
        <f t="shared" si="178"/>
        <v>#REF!</v>
      </c>
      <c r="QN251" s="57" t="e">
        <f t="shared" si="179"/>
        <v>#REF!</v>
      </c>
      <c r="QO251" s="57" t="e">
        <f t="shared" si="180"/>
        <v>#REF!</v>
      </c>
      <c r="QP251" s="57" t="e">
        <f t="shared" si="181"/>
        <v>#REF!</v>
      </c>
    </row>
    <row r="252" spans="1:458" ht="15" customHeight="1">
      <c r="A252" s="94" t="s">
        <v>773</v>
      </c>
      <c r="B252" s="94" t="s">
        <v>87</v>
      </c>
      <c r="C252" s="94" t="s">
        <v>1553</v>
      </c>
      <c r="D252" s="94" t="s">
        <v>108</v>
      </c>
      <c r="E252" s="173" t="s">
        <v>304</v>
      </c>
      <c r="F252" s="94" t="s">
        <v>304</v>
      </c>
      <c r="G252" s="94" t="s">
        <v>304</v>
      </c>
      <c r="H252" s="2" t="s">
        <v>1557</v>
      </c>
      <c r="I252" s="188" t="s">
        <v>102</v>
      </c>
      <c r="J252" s="94" t="s">
        <v>18</v>
      </c>
      <c r="K252" s="2" t="s">
        <v>243</v>
      </c>
      <c r="L252" s="94" t="s">
        <v>88</v>
      </c>
      <c r="M252" s="2" t="s">
        <v>995</v>
      </c>
      <c r="N252" s="2" t="s">
        <v>93</v>
      </c>
      <c r="O252" s="1" t="s">
        <v>730</v>
      </c>
      <c r="P252" s="3" t="s">
        <v>123</v>
      </c>
      <c r="Q252" s="2" t="s">
        <v>90</v>
      </c>
      <c r="R252" s="94"/>
      <c r="S252" s="94"/>
      <c r="T252" s="94" t="s">
        <v>1282</v>
      </c>
      <c r="U252" s="94" t="s">
        <v>38</v>
      </c>
      <c r="V252" s="94"/>
      <c r="W252" s="94"/>
      <c r="X252" s="94"/>
      <c r="Y252" s="2" t="s">
        <v>66</v>
      </c>
      <c r="Z252" s="2" t="s">
        <v>261</v>
      </c>
      <c r="AA252" s="2" t="s">
        <v>731</v>
      </c>
      <c r="AB252" s="2">
        <v>0</v>
      </c>
      <c r="AC252" s="2" t="s">
        <v>1129</v>
      </c>
      <c r="AD252" s="94"/>
      <c r="AE252" s="94"/>
      <c r="AF252" s="94" t="s">
        <v>119</v>
      </c>
      <c r="AG252" s="2">
        <v>0</v>
      </c>
      <c r="AH252" s="2">
        <v>0</v>
      </c>
      <c r="AI252" s="2">
        <v>0</v>
      </c>
      <c r="AJ252" s="2" t="s">
        <v>120</v>
      </c>
      <c r="AK252" s="20"/>
      <c r="AL252" s="24"/>
      <c r="AM252" s="24"/>
      <c r="AN252" s="24"/>
      <c r="AO252" s="24"/>
      <c r="AP252" s="13">
        <v>1</v>
      </c>
      <c r="AQ252" s="78"/>
      <c r="AR252" s="37">
        <v>2.452</v>
      </c>
      <c r="AS252" s="73">
        <v>2.452</v>
      </c>
      <c r="AT252" s="73">
        <v>2.452</v>
      </c>
      <c r="AU252" s="33">
        <v>2.452</v>
      </c>
      <c r="AV252" s="33">
        <v>2.452</v>
      </c>
      <c r="AW252" s="33">
        <v>2.452</v>
      </c>
      <c r="AX252" s="193"/>
      <c r="AY252" s="61">
        <v>0</v>
      </c>
      <c r="AZ252" s="61">
        <v>0</v>
      </c>
      <c r="BA252" s="97">
        <v>0</v>
      </c>
      <c r="BB252" s="97">
        <v>0</v>
      </c>
      <c r="BC252" s="97">
        <v>0</v>
      </c>
      <c r="BD252" s="97">
        <v>0</v>
      </c>
      <c r="BE252" s="133">
        <v>0</v>
      </c>
      <c r="BF252" s="133">
        <v>0</v>
      </c>
      <c r="BG252" s="133">
        <v>0</v>
      </c>
      <c r="BH252" s="133">
        <v>0</v>
      </c>
      <c r="BI252" s="133">
        <v>0</v>
      </c>
      <c r="BJ252" s="133">
        <v>0</v>
      </c>
      <c r="BK252" s="133">
        <v>60</v>
      </c>
      <c r="BL252" s="133">
        <v>0</v>
      </c>
      <c r="BM252" s="96">
        <v>0</v>
      </c>
      <c r="BN252" s="96">
        <v>0</v>
      </c>
      <c r="BO252" s="96">
        <v>0</v>
      </c>
      <c r="BP252" s="96">
        <v>0</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0</v>
      </c>
      <c r="CH252" s="96">
        <v>0</v>
      </c>
      <c r="CI252" s="96">
        <v>0</v>
      </c>
      <c r="CJ252" s="96">
        <v>0</v>
      </c>
      <c r="CK252" s="95">
        <f>SUM(Tabelle2[[#This Row],[Jan 22 CF]:[Mar 22 CF]])</f>
        <v>0</v>
      </c>
      <c r="CL252" s="95">
        <f>SUM(Tabelle2[[#This Row],[Apr 22 CF]:[Jun 22 CF]])</f>
        <v>0</v>
      </c>
      <c r="CM252" s="95">
        <f>SUM(Tabelle2[[#This Row],[Jul 22 CF]:[Sep 22 CF]])</f>
        <v>0</v>
      </c>
      <c r="CN252" s="95">
        <f>SUM(Tabelle2[[#This Row],[Oct 22 CF]:[Dec 22 CF]])</f>
        <v>60</v>
      </c>
      <c r="CO252" s="95">
        <f>SUM(Tabelle2[[#This Row],[Jan 23 CF]:[Mar 23 CF]])</f>
        <v>0</v>
      </c>
      <c r="CP252" s="95">
        <f>SUM(Tabelle2[[#This Row],[Apr 23 CF]:[Jun 23 CF]])</f>
        <v>0</v>
      </c>
      <c r="CQ252" s="95">
        <f>SUM(Tabelle2[[#This Row],[Jul 23 CF]:[Sep 23 CF]])</f>
        <v>0</v>
      </c>
      <c r="CR252" s="95">
        <f>SUM(Tabelle2[[#This Row],[Oct 23 CF]:[Dec 23 CF]])</f>
        <v>0</v>
      </c>
      <c r="CS252" s="95">
        <f>SUM(Tabelle2[[#This Row],[Jan 24 CF]:[Mar 24 CF]])</f>
        <v>0</v>
      </c>
      <c r="CT252" s="95">
        <f>SUM(Tabelle2[[#This Row],[Apr 24 CF]:[Jun 24 CF]])</f>
        <v>0</v>
      </c>
      <c r="CU252" s="95">
        <f>SUM(Tabelle2[[#This Row],[Jul 24 CF]:[Sep 24 CF]])</f>
        <v>0</v>
      </c>
      <c r="CV252" s="95">
        <f>SUM(Tabelle2[[#This Row],[Oct 24 CF]:[Dec 24 CF]])</f>
        <v>0</v>
      </c>
      <c r="CW252" s="98">
        <v>43418</v>
      </c>
      <c r="CX252" s="275">
        <v>3484</v>
      </c>
      <c r="CY252" s="98">
        <v>2520</v>
      </c>
      <c r="CZ252" s="52">
        <v>4860</v>
      </c>
      <c r="DA252" s="52">
        <f>SUM(Tabelle2[[#This Row],[Jan 22 CF]:[Dec 22 CF]])</f>
        <v>60</v>
      </c>
      <c r="DB252" s="98">
        <f>SUM(Tabelle2[[#This Row],[Jan 23 CF]:[Dec 23 CF]])</f>
        <v>0</v>
      </c>
      <c r="DC252" s="98">
        <f>SUM(Tabelle2[[#This Row],[Jan 24 CF]:[Dec 24 CF]])</f>
        <v>0</v>
      </c>
      <c r="DD252" s="98">
        <v>0</v>
      </c>
      <c r="DE252" s="98">
        <v>0</v>
      </c>
      <c r="DF252" s="98">
        <v>0</v>
      </c>
      <c r="DG252" s="98">
        <v>0</v>
      </c>
      <c r="DH252" s="98">
        <v>0</v>
      </c>
      <c r="DI252" s="98">
        <v>0</v>
      </c>
      <c r="DJ252" s="98">
        <v>0</v>
      </c>
      <c r="DK252" s="98">
        <v>0</v>
      </c>
      <c r="DL252" s="98">
        <v>0</v>
      </c>
      <c r="DM252" s="98">
        <v>0</v>
      </c>
      <c r="DN252" s="98"/>
      <c r="DO252" s="98"/>
      <c r="DP252" s="226">
        <v>0.95</v>
      </c>
      <c r="DQ252" s="226">
        <v>0.92500000000000004</v>
      </c>
      <c r="DR252" s="226">
        <v>0.8</v>
      </c>
      <c r="DS252" s="226">
        <v>0.85</v>
      </c>
      <c r="DT252" s="226">
        <v>0.9</v>
      </c>
      <c r="DU252" s="226">
        <v>0.9</v>
      </c>
      <c r="DV252" s="226">
        <v>0.9</v>
      </c>
      <c r="DW252" s="226">
        <v>0.9</v>
      </c>
      <c r="DX252" s="226">
        <v>0.9</v>
      </c>
      <c r="DY252" s="226">
        <v>0.9</v>
      </c>
      <c r="DZ252" s="226">
        <v>0.9</v>
      </c>
      <c r="EA252" s="226">
        <v>0.88</v>
      </c>
      <c r="EB252" s="226">
        <v>0.9</v>
      </c>
      <c r="EC252" s="226">
        <v>0.93</v>
      </c>
      <c r="ED252" s="226">
        <v>0.93</v>
      </c>
      <c r="EE252" s="226">
        <v>0.9</v>
      </c>
      <c r="EF252" s="316">
        <v>0.9</v>
      </c>
      <c r="EG252" s="316">
        <v>0.9</v>
      </c>
      <c r="EH252" s="316">
        <v>0</v>
      </c>
      <c r="EI252" s="226">
        <v>0.95</v>
      </c>
      <c r="EJ252" s="226">
        <v>0.95</v>
      </c>
      <c r="EK252" s="226">
        <v>0.95</v>
      </c>
      <c r="EL252" s="226">
        <v>0.97499999999999998</v>
      </c>
      <c r="EM252" s="226">
        <v>0.95</v>
      </c>
      <c r="EN252" s="226">
        <v>0.9</v>
      </c>
      <c r="EO252" s="226">
        <v>0.9</v>
      </c>
      <c r="EP252" s="226">
        <v>0.9</v>
      </c>
      <c r="EQ252" s="226">
        <v>0.9</v>
      </c>
      <c r="ER252" s="226">
        <v>0.9</v>
      </c>
      <c r="ES252" s="226">
        <v>0.9</v>
      </c>
      <c r="ET252" s="226">
        <v>0.9</v>
      </c>
      <c r="EU252" s="226">
        <v>0.9</v>
      </c>
      <c r="EV252" s="226">
        <v>0.9</v>
      </c>
      <c r="EW252" s="226">
        <v>0.9</v>
      </c>
      <c r="EX252" s="226">
        <v>0.9</v>
      </c>
      <c r="EY252" s="226">
        <v>0.9</v>
      </c>
      <c r="EZ252" s="316">
        <v>0</v>
      </c>
      <c r="FA252" s="226">
        <v>0.9</v>
      </c>
      <c r="FB252" s="226">
        <v>0.85</v>
      </c>
      <c r="FC252" s="226">
        <v>0.85</v>
      </c>
      <c r="FD252" s="226">
        <v>0.85</v>
      </c>
      <c r="FE252" s="226">
        <v>0.85</v>
      </c>
      <c r="FF252" s="226">
        <v>0.85</v>
      </c>
      <c r="FG252" s="226">
        <v>0.85</v>
      </c>
      <c r="FH252" s="226">
        <v>0.85</v>
      </c>
      <c r="FI252" s="226">
        <v>0.85</v>
      </c>
      <c r="FJ252" s="226">
        <v>0.85</v>
      </c>
      <c r="FK252" s="226">
        <v>0.85</v>
      </c>
      <c r="FL252" s="226">
        <v>0.85</v>
      </c>
      <c r="FM252" s="195">
        <f t="shared" si="204"/>
        <v>0</v>
      </c>
      <c r="FN252" s="195">
        <f t="shared" si="205"/>
        <v>0</v>
      </c>
      <c r="FO252" s="195">
        <f t="shared" si="206"/>
        <v>0</v>
      </c>
      <c r="FP252" s="195">
        <f t="shared" si="207"/>
        <v>0</v>
      </c>
      <c r="FQ252" s="195">
        <f t="shared" si="208"/>
        <v>0</v>
      </c>
      <c r="FR252" s="195">
        <f t="shared" si="209"/>
        <v>0</v>
      </c>
      <c r="FS252" s="195">
        <f t="shared" si="210"/>
        <v>0</v>
      </c>
      <c r="FT252" s="95">
        <f t="shared" si="211"/>
        <v>0</v>
      </c>
      <c r="FU252" s="95">
        <f t="shared" si="212"/>
        <v>0</v>
      </c>
      <c r="FV252" s="95">
        <f t="shared" si="213"/>
        <v>0</v>
      </c>
      <c r="FW252" s="95">
        <f t="shared" si="214"/>
        <v>60</v>
      </c>
      <c r="FX252" s="95">
        <f t="shared" si="215"/>
        <v>0</v>
      </c>
      <c r="FY252" s="95">
        <f t="shared" si="216"/>
        <v>0</v>
      </c>
      <c r="FZ252" s="95">
        <f t="shared" si="217"/>
        <v>0</v>
      </c>
      <c r="GA252" s="95">
        <f t="shared" si="197"/>
        <v>0</v>
      </c>
      <c r="GB252" s="95">
        <f t="shared" si="198"/>
        <v>0</v>
      </c>
      <c r="GC252" s="95">
        <f t="shared" si="199"/>
        <v>0</v>
      </c>
      <c r="GD252" s="95">
        <f t="shared" si="200"/>
        <v>0</v>
      </c>
      <c r="GE252" s="95">
        <f t="shared" si="201"/>
        <v>0</v>
      </c>
      <c r="GF252" s="95">
        <f t="shared" si="202"/>
        <v>0</v>
      </c>
      <c r="GG252" s="95">
        <f t="shared" si="203"/>
        <v>0</v>
      </c>
      <c r="GH252" s="95">
        <f t="shared" si="218"/>
        <v>0</v>
      </c>
      <c r="GI252" s="95">
        <f>BW252*Tabelle2[[#This Row],[Nov 2023 AF]]</f>
        <v>0</v>
      </c>
      <c r="GJ252" s="95">
        <f>BX252*Tabelle2[[#This Row],[Dec 2023 AF]]</f>
        <v>0</v>
      </c>
      <c r="GK252" s="95">
        <f>BY252*Tabelle2[[#This Row],[Jan 2024 AF]]</f>
        <v>0</v>
      </c>
      <c r="GL252" s="95">
        <f>BZ252*Tabelle2[[#This Row],[Feb 2024 AF]]</f>
        <v>0</v>
      </c>
      <c r="GM252" s="95">
        <f>CA252*Tabelle2[[#This Row],[Mar 2024 AF]]</f>
        <v>0</v>
      </c>
      <c r="GN252" s="95">
        <f>CB252*Tabelle2[[#This Row],[Apr 2024 AF]]</f>
        <v>0</v>
      </c>
      <c r="GO252" s="95">
        <f>CC252*Tabelle2[[#This Row],[May 2024 AF]]</f>
        <v>0</v>
      </c>
      <c r="GP252" s="95">
        <f>CD252*Tabelle2[[#This Row],[Jun 2024 AF]]</f>
        <v>0</v>
      </c>
      <c r="GQ252" s="95">
        <f>CE252*Tabelle2[[#This Row],[Jul 2024 AF]]</f>
        <v>0</v>
      </c>
      <c r="GR252" s="95">
        <f>CF252*Tabelle2[[#This Row],[Aug 2024 AF]]</f>
        <v>0</v>
      </c>
      <c r="GS252" s="95">
        <f>CG252*Tabelle2[[#This Row],[Sep 2024 AF]]</f>
        <v>0</v>
      </c>
      <c r="GT252" s="95">
        <f>CH252*Tabelle2[[#This Row],[Oct 2024 AF]]</f>
        <v>0</v>
      </c>
      <c r="GU252" s="95">
        <f>CI252*Tabelle2[[#This Row],[Nov 2024 AF]]</f>
        <v>0</v>
      </c>
      <c r="GV252" s="95">
        <f>CJ252*Tabelle2[[#This Row],[Dec 2024 AF]]</f>
        <v>0</v>
      </c>
      <c r="GW252" s="95">
        <f>SUM(Tabelle2[[#This Row],[Jan 22 NF]:[Mar 22 NF]])</f>
        <v>0</v>
      </c>
      <c r="GX252" s="95">
        <f>SUM(Tabelle2[[#This Row],[Apr 22 NF]:[Jun 22 NF]])</f>
        <v>0</v>
      </c>
      <c r="GY252" s="95">
        <f>SUM(Tabelle2[[#This Row],[Jul 22 NF]:[Sep 22 NF]])</f>
        <v>0</v>
      </c>
      <c r="GZ252" s="95">
        <f>SUM(Tabelle2[[#This Row],[Oct 22 NF]:[Dec 22 NF]])</f>
        <v>60</v>
      </c>
      <c r="HA252" s="98">
        <f>SUM(Tabelle2[[#This Row],[Jan 23 NF]:[Mar 23 NF]])</f>
        <v>0</v>
      </c>
      <c r="HB252" s="98">
        <f>SUM(Tabelle2[[#This Row],[Apr 23 NF]:[Jun 23 NF]])</f>
        <v>0</v>
      </c>
      <c r="HC252" s="98">
        <f>SUM(Tabelle2[[#This Row],[Jul 23 NF]:[Sep 23 NF]])</f>
        <v>0</v>
      </c>
      <c r="HD252" s="98">
        <f>SUM(Tabelle2[[#This Row],[Oct 23 NF]:[Dec 23 NF]])</f>
        <v>0</v>
      </c>
      <c r="HE252" s="95">
        <f>SUM(Tabelle2[[#This Row],[Jan 24 NF]:[Mar 24 NF]])</f>
        <v>0</v>
      </c>
      <c r="HF252" s="98">
        <f>SUM(Tabelle2[[#This Row],[Apr 24 NF]:[Jun 24 NF]])</f>
        <v>0</v>
      </c>
      <c r="HG252" s="98">
        <f>SUM(Tabelle2[[#This Row],[Jul 24 NF]:[Sep 24 NF]])</f>
        <v>0</v>
      </c>
      <c r="HH252" s="98">
        <f>SUM(Tabelle2[[#This Row],[Oct 24 NF]:[Dec 24 NF]])</f>
        <v>0</v>
      </c>
      <c r="HI252" s="75">
        <v>0</v>
      </c>
      <c r="HJ252" s="75">
        <v>0</v>
      </c>
      <c r="HK252" s="75">
        <v>0</v>
      </c>
      <c r="HL252" s="75">
        <v>0</v>
      </c>
      <c r="HM252" s="75">
        <v>0</v>
      </c>
      <c r="HN252" s="75">
        <v>0</v>
      </c>
      <c r="HO252" s="75">
        <v>0</v>
      </c>
      <c r="HP252" s="75">
        <v>0</v>
      </c>
      <c r="HQ252" s="75">
        <v>0</v>
      </c>
      <c r="HR252" s="75">
        <v>0</v>
      </c>
      <c r="HS252" s="75">
        <v>0</v>
      </c>
      <c r="HT252" s="75">
        <v>0</v>
      </c>
      <c r="HU252" s="75">
        <v>79561</v>
      </c>
      <c r="HV252" s="98">
        <v>43418</v>
      </c>
      <c r="HW252" s="98">
        <v>3484</v>
      </c>
      <c r="HX252" s="98">
        <v>2520</v>
      </c>
      <c r="HY252" s="98">
        <v>4860</v>
      </c>
      <c r="HZ252" s="98">
        <f>SUM(Tabelle2[[#This Row],[Jan 22 NF]:[Dec 22 NF]])</f>
        <v>60</v>
      </c>
      <c r="IA252" s="98">
        <f>SUM(Tabelle2[[#This Row],[Jan 23 NF]:[Dec 23 NF]])</f>
        <v>0</v>
      </c>
      <c r="IB252" s="98">
        <f>SUM(Tabelle2[[#This Row],[Jan 24 NF]:[Dec 24 NF]])</f>
        <v>0</v>
      </c>
      <c r="IC252" s="98">
        <f>IFERROR(Tabelle2[[#This Row],[2025 CF]]*Tabelle2[[#This Row],[2025 AF]],0)</f>
        <v>0</v>
      </c>
      <c r="ID252" s="98">
        <f>IFERROR(Tabelle2[[#This Row],[2026 CF]]*Tabelle2[[#This Row],[2026 AF]],0)</f>
        <v>0</v>
      </c>
      <c r="IE252" s="98">
        <f>IFERROR(Tabelle2[[#This Row],[2027 CF]]*Tabelle2[[#This Row],[2027 AF]],0)</f>
        <v>0</v>
      </c>
      <c r="IF252" s="98">
        <f>IFERROR(Tabelle2[[#This Row],[2028 CF]]*Tabelle2[[#This Row],[2028 AF]],0)</f>
        <v>0</v>
      </c>
      <c r="IG252" s="98">
        <f>IFERROR(Tabelle2[[#This Row],[2029 CF]]*Tabelle2[[#This Row],[2029 AF]],0)</f>
        <v>0</v>
      </c>
      <c r="IH252" s="98">
        <f>IFERROR(Tabelle2[[#This Row],[2030 CF]]*Tabelle2[[#This Row],[2030 AF]],0)</f>
        <v>0</v>
      </c>
      <c r="II252" s="98">
        <f>IFERROR(Tabelle2[[#This Row],[2031 CF]]*Tabelle2[[#This Row],[2031 AF]],0)</f>
        <v>0</v>
      </c>
      <c r="IJ252" s="98">
        <f>IFERROR(Tabelle2[[#This Row],[2032 CF]]*Tabelle2[[#This Row],[2032 AF]],0)</f>
        <v>0</v>
      </c>
      <c r="IK252" s="98">
        <f>IFERROR(Tabelle2[[#This Row],[2033 CF]]*Tabelle2[[#This Row],[2033 AF]],0)</f>
        <v>0</v>
      </c>
      <c r="IL252" s="98">
        <f>IFERROR(Tabelle2[[#This Row],[2034 CF]]*Tabelle2[[#This Row],[2034 AF]],0)</f>
        <v>0</v>
      </c>
      <c r="IM252" s="98">
        <f>IFERROR(Tabelle2[[#This Row],[2035 CF]]*Tabelle2[[#This Row],[2035 AF]],0)</f>
        <v>0</v>
      </c>
      <c r="IN252" s="51">
        <v>0</v>
      </c>
      <c r="IO252" s="51">
        <v>0</v>
      </c>
      <c r="IP252" s="51">
        <v>0</v>
      </c>
      <c r="IQ252" s="51">
        <v>0</v>
      </c>
      <c r="IR252" s="51">
        <v>0</v>
      </c>
      <c r="IS252" s="51">
        <v>0</v>
      </c>
      <c r="IT252" s="51">
        <v>0</v>
      </c>
      <c r="IU252" s="51">
        <v>0</v>
      </c>
      <c r="IV252" s="51">
        <v>0</v>
      </c>
      <c r="IW252" s="51">
        <v>0</v>
      </c>
      <c r="IX252" s="51">
        <v>0</v>
      </c>
      <c r="IY252" s="51">
        <v>0</v>
      </c>
      <c r="IZ252" s="199">
        <v>0</v>
      </c>
      <c r="JA252" s="199">
        <v>0</v>
      </c>
      <c r="JB252" s="199">
        <v>0</v>
      </c>
      <c r="JC252" s="199">
        <v>0</v>
      </c>
      <c r="JD252" s="199">
        <v>0</v>
      </c>
      <c r="JE252" s="196">
        <v>0</v>
      </c>
      <c r="JF252" s="196">
        <v>0</v>
      </c>
      <c r="JG252" s="196">
        <v>0</v>
      </c>
      <c r="JH252" s="196">
        <v>0</v>
      </c>
      <c r="JI252" s="196">
        <v>0</v>
      </c>
      <c r="JJ252" s="196">
        <v>0</v>
      </c>
      <c r="JK252" s="196">
        <v>0</v>
      </c>
      <c r="JL252" s="196">
        <v>0</v>
      </c>
      <c r="JM252" s="196">
        <v>0</v>
      </c>
      <c r="JN252" s="196">
        <v>0</v>
      </c>
      <c r="JO252" s="196">
        <v>0</v>
      </c>
      <c r="JP252" s="196">
        <v>0</v>
      </c>
      <c r="JQ252" s="196">
        <f>SUM(Tabelle2[[#This Row],[Jan-23B]:[Mar-23B]])</f>
        <v>0</v>
      </c>
      <c r="JR252" s="196">
        <f>SUM(Tabelle2[[#This Row],[Apr-23B]:[Jun-23B]])</f>
        <v>0</v>
      </c>
      <c r="JS252" s="196">
        <f>SUM(Tabelle2[[#This Row],[Jul-23B]:[Sep-23B]])</f>
        <v>0</v>
      </c>
      <c r="JT252" s="196">
        <f>SUM(Tabelle2[[#This Row],[Oct-23B]:[Dec-23B]])</f>
        <v>0</v>
      </c>
      <c r="JU252" s="196">
        <f>SUM(Tabelle2[[#This Row],[1Q23 B1]:[4Q23 B]])</f>
        <v>0</v>
      </c>
      <c r="JV252" s="196">
        <v>0</v>
      </c>
      <c r="JW252" s="196">
        <v>0</v>
      </c>
      <c r="JX252" s="196">
        <v>0</v>
      </c>
      <c r="JY252" s="196">
        <v>0</v>
      </c>
      <c r="JZ252" s="196">
        <v>0</v>
      </c>
      <c r="KA252" s="196">
        <v>0</v>
      </c>
      <c r="KB252" s="196">
        <v>0</v>
      </c>
      <c r="KC252" s="196">
        <v>0</v>
      </c>
      <c r="KD252" s="196">
        <v>0</v>
      </c>
      <c r="KE252" s="196">
        <v>0</v>
      </c>
      <c r="KF252" s="196" t="str">
        <f>IF(SUM(Tabelle2[[#This Row],[2018 NF]:[2028 NF]],Tabelle2[[#This Row],[2023 B]])&gt;0,"yes","no")</f>
        <v>yes</v>
      </c>
      <c r="KG252" s="196" t="str">
        <f>IFERROR(INDEX(Tabelle2[[#Headers],[2005 NF]:[2034 NF]],MATCH(TRUE,INDEX(Tabelle2[[#This Row],[2005 NF]:[2034 NF]]&gt;1000,),0)),0)</f>
        <v>2017 NF</v>
      </c>
      <c r="KH252" s="196" t="str">
        <f>IFERROR(LOOKUP(2,1/(Tabelle2[[#This Row],[2005 NF]:[2035 NF]]&gt;1000),Tabelle2[[#Headers],[2005 NF]:[2035 NF]]),0)</f>
        <v>2021 NF</v>
      </c>
      <c r="KI252" s="196">
        <f>SUM(Tabelle2[[#This Row],[Jan 23 NF]:[Mar 23 NF]])</f>
        <v>0</v>
      </c>
      <c r="KJ252" s="196">
        <f>SUM(Tabelle2[[#This Row],[Jan-23B]:[Mar-23B]])</f>
        <v>0</v>
      </c>
      <c r="KK252" s="52">
        <v>0</v>
      </c>
      <c r="KL252" s="52">
        <v>0</v>
      </c>
      <c r="KM252" s="52">
        <v>0</v>
      </c>
      <c r="KN252" s="52">
        <v>0</v>
      </c>
      <c r="KO252" s="52">
        <v>0</v>
      </c>
      <c r="KP252" s="52">
        <v>0</v>
      </c>
      <c r="KQ252" s="52">
        <v>0</v>
      </c>
      <c r="KR252" s="52">
        <v>0</v>
      </c>
      <c r="KS252" s="52">
        <v>0</v>
      </c>
      <c r="KT252" s="52">
        <v>0</v>
      </c>
      <c r="KU252" s="52">
        <v>10.811471192000001</v>
      </c>
      <c r="KV252" s="52">
        <v>0</v>
      </c>
      <c r="KW252" s="52">
        <v>0</v>
      </c>
      <c r="KX252" s="52">
        <v>0</v>
      </c>
      <c r="KY252" s="52">
        <v>0</v>
      </c>
      <c r="KZ252" s="52">
        <v>0</v>
      </c>
      <c r="LA252" s="52" t="e">
        <f>$AV252*2.204623/#REF!*$AP252*Tabelle2[[#This Row],[May 23 NF]]</f>
        <v>#REF!</v>
      </c>
      <c r="LB252" s="52" t="e">
        <f>$AV252*2.204623/#REF!*$AP252*Tabelle2[[#This Row],[Jun 23 NF]]</f>
        <v>#REF!</v>
      </c>
      <c r="LC252" s="52" t="e">
        <f>$AV252*2.204623/#REF!*$AP252*Tabelle2[[#This Row],[Jul 23 NF]]</f>
        <v>#REF!</v>
      </c>
      <c r="LD252" s="52" t="e">
        <f>$AV252*2.204623/#REF!*$AP252*Tabelle2[[#This Row],[Aug 23 NF]]</f>
        <v>#REF!</v>
      </c>
      <c r="LE252" s="52" t="e">
        <f>$AV252*2.204623/#REF!*$AP252*Tabelle2[[#This Row],[Sep 23 NF]]</f>
        <v>#REF!</v>
      </c>
      <c r="LF252" s="52" t="e">
        <f>$AV252*2.204623/#REF!*$AP252*Tabelle2[[#This Row],[Oct 23 NF]]</f>
        <v>#REF!</v>
      </c>
      <c r="LG252" s="52" t="e">
        <f>$AV252*2.204623/#REF!*$AP252*Tabelle2[[#This Row],[Nov 23 NF]]</f>
        <v>#REF!</v>
      </c>
      <c r="LH252" s="52" t="e">
        <f>$AV252*2.204623/#REF!*$AP252*Tabelle2[[#This Row],[Dec 23 NF]]</f>
        <v>#REF!</v>
      </c>
      <c r="LI252" s="52" t="e">
        <f>$AV252*2.204623/#REF!*$AP252*Tabelle2[[#This Row],[Jan 24 NF]]</f>
        <v>#REF!</v>
      </c>
      <c r="LJ252" s="52" t="e">
        <f>$AV252*2.204623/#REF!*$AP252*Tabelle2[[#This Row],[Feb 24 NF]]</f>
        <v>#REF!</v>
      </c>
      <c r="LK252" s="52" t="e">
        <f>$AV252*2.204623/#REF!*$AP252*Tabelle2[[#This Row],[Mar 24 NF]]</f>
        <v>#REF!</v>
      </c>
      <c r="LL252" s="52" t="e">
        <f>$AV252*2.204623/#REF!*$AP252*Tabelle2[[#This Row],[Apr 24 NF]]</f>
        <v>#REF!</v>
      </c>
      <c r="LM252" s="52" t="e">
        <f>$AV252*2.204623/#REF!*$AP252*Tabelle2[[#This Row],[May 24 NF]]</f>
        <v>#REF!</v>
      </c>
      <c r="LN252" s="52" t="e">
        <f>$AV252*2.204623/#REF!*$AP252*Tabelle2[[#This Row],[Jun 24 NF]]</f>
        <v>#REF!</v>
      </c>
      <c r="LO252" s="52" t="e">
        <f>$AV252*2.204623/#REF!*$AP252*Tabelle2[[#This Row],[Jul 24 NF]]</f>
        <v>#REF!</v>
      </c>
      <c r="LP252" s="52" t="e">
        <f>$AV252*2.204623/#REF!*$AP252*Tabelle2[[#This Row],[Aug 24 NF]]</f>
        <v>#REF!</v>
      </c>
      <c r="LQ252" s="52" t="e">
        <f>$AV252*2.204623/#REF!*$AP252*Tabelle2[[#This Row],[Sep 24 NF]]</f>
        <v>#REF!</v>
      </c>
      <c r="LR252" s="52" t="e">
        <f>$AV252*2.204623/#REF!*$AP252*Tabelle2[[#This Row],[Oct 24 NF]]</f>
        <v>#REF!</v>
      </c>
      <c r="LS252" s="52" t="e">
        <f>$AV252*2.204623/#REF!*$AP252*Tabelle2[[#This Row],[Nov 24 NF]]</f>
        <v>#REF!</v>
      </c>
      <c r="LT252" s="52" t="e">
        <f>$AV252*2.204623/#REF!*$AP252*Tabelle2[[#This Row],[Dec 24 NF]]</f>
        <v>#REF!</v>
      </c>
      <c r="LU252" s="198">
        <f>SUM(Tabelle2[[#This Row],[Jan 22 EV]:[Mar 22 EV]])</f>
        <v>0</v>
      </c>
      <c r="LV252" s="198">
        <f>SUM(Tabelle2[[#This Row],[Apr 22 EV]:[Jun 22 EV]])</f>
        <v>0</v>
      </c>
      <c r="LW252" s="198">
        <f>SUM(Tabelle2[[#This Row],[Jul 22 EV]:[Sep 22 EV]])</f>
        <v>0</v>
      </c>
      <c r="LX252" s="198">
        <f>SUM(Tabelle2[[#This Row],[Oct 22 EV]:[Dec 22 EV]])</f>
        <v>10.811471192000001</v>
      </c>
      <c r="LY252" s="198">
        <f>SUM(Tabelle2[[#This Row],[Jan 23 EV]:[Mar 23 EV]])</f>
        <v>0</v>
      </c>
      <c r="LZ252" s="198" t="e">
        <f>SUM(Tabelle2[[#This Row],[Apr 23 EV]:[Jun 23 EV]])</f>
        <v>#REF!</v>
      </c>
      <c r="MA252" s="198" t="e">
        <f>SUM(Tabelle2[[#This Row],[Jul 23 EV]:[Sep 23 EV]])</f>
        <v>#REF!</v>
      </c>
      <c r="MB252" s="198" t="e">
        <f>SUM(Tabelle2[[#This Row],[Oct 23 EV]:[Dec 23 EV]])</f>
        <v>#REF!</v>
      </c>
      <c r="MC252" s="198" t="e">
        <f>SUM(Tabelle2[[#This Row],[Jan 24 EV]:[Mar 24 EV]])</f>
        <v>#REF!</v>
      </c>
      <c r="MD252" s="198" t="e">
        <f>SUM(Tabelle2[[#This Row],[Apr 24 EV]:[Jun 24 EV]])</f>
        <v>#REF!</v>
      </c>
      <c r="ME252" s="198" t="e">
        <f>SUM(Tabelle2[[#This Row],[Jul 24 EV]:[Sep 24 EV]])</f>
        <v>#REF!</v>
      </c>
      <c r="MF252" s="198" t="e">
        <f>SUM(Tabelle2[[#This Row],[Oct 24 EV]:[Dec 24 EV]])</f>
        <v>#REF!</v>
      </c>
      <c r="MG252" s="74">
        <v>0</v>
      </c>
      <c r="MH252" s="74">
        <v>0</v>
      </c>
      <c r="MI252" s="74">
        <v>0</v>
      </c>
      <c r="MJ252" s="74">
        <v>0</v>
      </c>
      <c r="MK252" s="74">
        <v>0</v>
      </c>
      <c r="ML252" s="74">
        <v>0</v>
      </c>
      <c r="MM252" s="74">
        <v>0</v>
      </c>
      <c r="MN252" s="74">
        <v>0</v>
      </c>
      <c r="MO252" s="75">
        <v>0</v>
      </c>
      <c r="MP252" s="98">
        <v>0</v>
      </c>
      <c r="MQ252" s="98" t="e">
        <f>$AS252*2.204623/#REF!*$AP252*HU252</f>
        <v>#REF!</v>
      </c>
      <c r="MR252" s="98" t="e">
        <f>$AT252*2.204623/#REF!*$AP252*HV252</f>
        <v>#REF!</v>
      </c>
      <c r="MS252" s="98">
        <v>627.7860938821334</v>
      </c>
      <c r="MT252" s="98">
        <v>454.08179006400002</v>
      </c>
      <c r="MU252" s="98">
        <v>875.72916655200015</v>
      </c>
      <c r="MV252" s="98">
        <f>SUM(Tabelle2[[#This Row],[Jan 22 EV]:[Dec 22 EV]])</f>
        <v>10.811471192000001</v>
      </c>
      <c r="MW252" s="98" t="e">
        <f>SUM(Tabelle2[[#This Row],[Jan 23 EV]:[Dec 23 EV]])</f>
        <v>#REF!</v>
      </c>
      <c r="MX252" s="98" t="e">
        <f>SUM(Tabelle2[[#This Row],[Jan 24 EV]:[Dec 24 EV]])</f>
        <v>#REF!</v>
      </c>
      <c r="MY252" s="98">
        <f t="shared" si="183"/>
        <v>0</v>
      </c>
      <c r="MZ252" s="98">
        <f t="shared" si="184"/>
        <v>0</v>
      </c>
      <c r="NA252" s="98">
        <f t="shared" si="185"/>
        <v>0</v>
      </c>
      <c r="NB252" s="98">
        <f t="shared" si="186"/>
        <v>0</v>
      </c>
      <c r="NC252" s="52">
        <v>0</v>
      </c>
      <c r="ND252" s="52">
        <v>0</v>
      </c>
      <c r="NE252" s="52">
        <v>0</v>
      </c>
      <c r="NF252" s="52">
        <v>0</v>
      </c>
      <c r="NG252" s="52">
        <v>0</v>
      </c>
      <c r="NH252" s="52">
        <v>0</v>
      </c>
      <c r="NI252" s="52">
        <v>0</v>
      </c>
      <c r="NJ252" s="52">
        <v>0</v>
      </c>
      <c r="NK252" s="52">
        <v>0</v>
      </c>
      <c r="NL252" s="52">
        <v>0</v>
      </c>
      <c r="NM252" s="52">
        <v>0</v>
      </c>
      <c r="NN252" s="52">
        <v>0</v>
      </c>
      <c r="NO252" s="198">
        <f t="shared" si="192"/>
        <v>0</v>
      </c>
      <c r="NP252" s="198">
        <f t="shared" si="193"/>
        <v>0</v>
      </c>
      <c r="NQ252" s="198">
        <f t="shared" si="194"/>
        <v>0</v>
      </c>
      <c r="NR252" s="198">
        <f t="shared" si="195"/>
        <v>0</v>
      </c>
      <c r="NS252" s="198">
        <f t="shared" si="196"/>
        <v>0</v>
      </c>
      <c r="NT252" s="198">
        <v>0</v>
      </c>
      <c r="NU252" s="198">
        <v>0</v>
      </c>
      <c r="NV252" s="198">
        <v>0</v>
      </c>
      <c r="NW252" s="198">
        <v>0</v>
      </c>
      <c r="NX252" s="198">
        <v>0</v>
      </c>
      <c r="NY252" s="198">
        <v>0</v>
      </c>
      <c r="NZ252" s="198">
        <v>0</v>
      </c>
      <c r="OA252" s="198">
        <v>0</v>
      </c>
      <c r="OB252" s="198">
        <v>0</v>
      </c>
      <c r="OC252" s="198">
        <v>0</v>
      </c>
      <c r="OD252" s="198">
        <v>0</v>
      </c>
      <c r="OE252" s="198">
        <v>0</v>
      </c>
      <c r="OF252" s="198">
        <f>SUM(Tabelle2[[#This Row],[Jan 23 B EV]:[Mar 23 B EV]])</f>
        <v>0</v>
      </c>
      <c r="OG252" s="198">
        <f>SUM(Tabelle2[[#This Row],[Apr 23 B EV]:[Jun 23 B EV]])</f>
        <v>0</v>
      </c>
      <c r="OH252" s="198">
        <f>SUM(Tabelle2[[#This Row],[Jul 23 B EV]:[Sep 23 B EV]])</f>
        <v>0</v>
      </c>
      <c r="OI252" s="198">
        <f>SUM(Tabelle2[[#This Row],[Oct 23 B EV]:[Dec 23 B EV]])</f>
        <v>0</v>
      </c>
      <c r="OJ252" s="198">
        <f>SUM(Tabelle2[[#This Row],[Jan 23 B EV]:[Dec 23 B EV]])</f>
        <v>0</v>
      </c>
      <c r="OK252" s="75"/>
      <c r="OL252" s="75"/>
      <c r="OM252" s="43" t="s">
        <v>959</v>
      </c>
      <c r="ON252" s="43" t="s">
        <v>975</v>
      </c>
      <c r="OO252" s="43">
        <v>0</v>
      </c>
      <c r="OP252" s="43">
        <v>0</v>
      </c>
      <c r="OQ252" s="75"/>
      <c r="OR252" s="75"/>
      <c r="OS252" s="75"/>
      <c r="OT252" s="75"/>
      <c r="OU252" s="75"/>
      <c r="OV252" s="75"/>
      <c r="OW252" s="75"/>
      <c r="OX252" s="198">
        <v>0</v>
      </c>
      <c r="OY252" s="198">
        <v>0</v>
      </c>
      <c r="OZ252" s="198">
        <v>0</v>
      </c>
      <c r="PA252" s="198">
        <v>0</v>
      </c>
      <c r="PB252" s="353">
        <v>0</v>
      </c>
      <c r="PC252" s="130" t="s">
        <v>57</v>
      </c>
      <c r="PD252" s="53" t="s">
        <v>162</v>
      </c>
      <c r="PE252" s="317" t="s">
        <v>159</v>
      </c>
      <c r="PF252" s="328" t="s">
        <v>170</v>
      </c>
      <c r="PG252" s="54">
        <v>0</v>
      </c>
      <c r="PH252" s="55">
        <v>150</v>
      </c>
      <c r="PI252" s="4">
        <v>1</v>
      </c>
      <c r="PJ252" s="4" t="s">
        <v>170</v>
      </c>
      <c r="PK252" s="4">
        <v>150</v>
      </c>
      <c r="PL252" s="4"/>
      <c r="PM252" s="317"/>
      <c r="PN252" s="53" t="s">
        <v>972</v>
      </c>
      <c r="PO252" s="53" t="s">
        <v>17</v>
      </c>
      <c r="PP252" s="200">
        <v>1565.1005573122095</v>
      </c>
      <c r="PQ252" s="56">
        <v>1399.8594792216134</v>
      </c>
      <c r="PR252" s="56">
        <v>1505.8500324776508</v>
      </c>
      <c r="PS252" s="56">
        <v>1413.0627359755019</v>
      </c>
      <c r="PT252" s="200">
        <v>1148.5212668120259</v>
      </c>
      <c r="PU252" s="200">
        <v>1207.4862538513455</v>
      </c>
      <c r="PV252" s="200">
        <v>1959.8980263157889</v>
      </c>
      <c r="PW252" s="200">
        <v>1949.0700624881274</v>
      </c>
      <c r="PX252" s="200" t="e">
        <f>IF($PI252=1,SUMIF(#REF!,$PF252,#REF!),SUMIF(#REF!,$PJ252,#REF!))</f>
        <v>#REF!</v>
      </c>
      <c r="PY252" s="200" t="e">
        <f>IF($PI252=1,SUMIF(#REF!,$PF252,#REF!),SUMIF(#REF!,$PJ252,#REF!))</f>
        <v>#REF!</v>
      </c>
      <c r="PZ252" s="200" t="e">
        <f>IF($PI252=1,SUMIF(#REF!,$PF252,#REF!),SUMIF(#REF!,$PJ252,#REF!))</f>
        <v>#REF!</v>
      </c>
      <c r="QA252" s="200" t="e">
        <f>IF($PI252=1,SUMIF(#REF!,$PF252,#REF!),SUMIF(#REF!,$PJ252,#REF!))</f>
        <v>#REF!</v>
      </c>
      <c r="QB252" s="200" t="e">
        <f>IF($PI252=1,SUMIF(#REF!,$PF252,#REF!),SUMIF(#REF!,$PJ252,#REF!))</f>
        <v>#REF!</v>
      </c>
      <c r="QC252" s="200" t="e">
        <f>IF($PI252=1,SUMIF(#REF!,$PF252,#REF!),SUMIF(#REF!,$PJ252,#REF!))</f>
        <v>#REF!</v>
      </c>
      <c r="QD252" s="57">
        <f t="shared" si="187"/>
        <v>3.800255443051396</v>
      </c>
      <c r="QE252" s="57">
        <f t="shared" si="188"/>
        <v>4.0601442796351996</v>
      </c>
      <c r="QF252" s="57">
        <f t="shared" si="182"/>
        <v>3.8326298286119309</v>
      </c>
      <c r="QG252" s="57">
        <f t="shared" si="189"/>
        <v>3.1839741462230875</v>
      </c>
      <c r="QH252" s="57">
        <f t="shared" si="190"/>
        <v>3.3285562944434992</v>
      </c>
      <c r="QI252" s="57">
        <f t="shared" si="191"/>
        <v>5.1734699605263152</v>
      </c>
      <c r="QJ252" s="57">
        <f>IF(Tabelle2[[#This Row],[Index and Premium Usage]]=1,($AW252*(1+$AZ252))*(PW252*(1+$PG252)+$PH252)/1000,($AW252*(1+$AZ252))*(PW252*(1+$PG252)+$PK252)/1000)</f>
        <v>5.1469197932208877</v>
      </c>
      <c r="QK252" s="57" t="e">
        <f>IF($PI252=1,($AW252*(1+$AY252))*(PX252*(1+$PG252)+$PH252)/1000,($AW252*(1+$AZ252))*(PX252*(1+$PG252)+$PK252+Tabelle2[[#This Row],[Premium VW 2023]])/1000)</f>
        <v>#REF!</v>
      </c>
      <c r="QL252" s="57" t="e">
        <f t="shared" si="177"/>
        <v>#REF!</v>
      </c>
      <c r="QM252" s="57" t="e">
        <f t="shared" si="178"/>
        <v>#REF!</v>
      </c>
      <c r="QN252" s="57" t="e">
        <f t="shared" si="179"/>
        <v>#REF!</v>
      </c>
      <c r="QO252" s="57" t="e">
        <f t="shared" si="180"/>
        <v>#REF!</v>
      </c>
      <c r="QP252" s="57" t="e">
        <f t="shared" si="181"/>
        <v>#REF!</v>
      </c>
    </row>
    <row r="253" spans="1:458" ht="15" customHeight="1">
      <c r="A253" s="94" t="s">
        <v>775</v>
      </c>
      <c r="B253" s="94" t="s">
        <v>87</v>
      </c>
      <c r="C253" s="94" t="s">
        <v>1553</v>
      </c>
      <c r="D253" s="94" t="s">
        <v>108</v>
      </c>
      <c r="E253" s="173" t="s">
        <v>304</v>
      </c>
      <c r="F253" s="94" t="s">
        <v>304</v>
      </c>
      <c r="G253" s="94" t="s">
        <v>304</v>
      </c>
      <c r="H253" s="2" t="s">
        <v>1557</v>
      </c>
      <c r="I253" s="188" t="s">
        <v>102</v>
      </c>
      <c r="J253" s="94" t="s">
        <v>18</v>
      </c>
      <c r="K253" s="2" t="s">
        <v>243</v>
      </c>
      <c r="L253" s="94" t="s">
        <v>88</v>
      </c>
      <c r="M253" s="2" t="s">
        <v>997</v>
      </c>
      <c r="N253" s="2" t="s">
        <v>93</v>
      </c>
      <c r="O253" s="1" t="s">
        <v>733</v>
      </c>
      <c r="P253" s="3" t="s">
        <v>123</v>
      </c>
      <c r="Q253" s="2" t="s">
        <v>90</v>
      </c>
      <c r="R253" s="94"/>
      <c r="S253" s="94"/>
      <c r="T253" s="94" t="s">
        <v>1282</v>
      </c>
      <c r="U253" s="94" t="s">
        <v>38</v>
      </c>
      <c r="V253" s="94"/>
      <c r="W253" s="94"/>
      <c r="X253" s="94"/>
      <c r="Y253" s="2" t="s">
        <v>257</v>
      </c>
      <c r="Z253" s="2" t="s">
        <v>261</v>
      </c>
      <c r="AA253" s="2" t="s">
        <v>734</v>
      </c>
      <c r="AB253" s="2" t="s">
        <v>1229</v>
      </c>
      <c r="AC253" s="2" t="s">
        <v>1131</v>
      </c>
      <c r="AD253" s="94"/>
      <c r="AE253" s="94"/>
      <c r="AF253" s="94" t="s">
        <v>119</v>
      </c>
      <c r="AG253" s="2">
        <v>0</v>
      </c>
      <c r="AH253" s="2">
        <v>0</v>
      </c>
      <c r="AI253" s="2">
        <v>0</v>
      </c>
      <c r="AJ253" s="2" t="s">
        <v>120</v>
      </c>
      <c r="AK253" s="20"/>
      <c r="AL253" s="24"/>
      <c r="AM253" s="24"/>
      <c r="AN253" s="24"/>
      <c r="AO253" s="24"/>
      <c r="AP253" s="13">
        <v>1</v>
      </c>
      <c r="AQ253" s="129"/>
      <c r="AR253" s="37">
        <v>2.9129999999999998</v>
      </c>
      <c r="AS253" s="73">
        <v>2.9129999999999998</v>
      </c>
      <c r="AT253" s="73">
        <v>2.9809999999999999</v>
      </c>
      <c r="AU253" s="33">
        <v>2.9809999999999999</v>
      </c>
      <c r="AV253" s="33">
        <v>2.9809999999999999</v>
      </c>
      <c r="AW253" s="33">
        <v>2.9809999999999999</v>
      </c>
      <c r="AX253" s="193"/>
      <c r="AY253" s="61">
        <v>0</v>
      </c>
      <c r="AZ253" s="61">
        <v>0</v>
      </c>
      <c r="BA253" s="97">
        <v>17700</v>
      </c>
      <c r="BB253" s="97">
        <v>3300</v>
      </c>
      <c r="BC253" s="97">
        <v>13500</v>
      </c>
      <c r="BD253" s="97">
        <v>13140</v>
      </c>
      <c r="BE253" s="133">
        <v>4980</v>
      </c>
      <c r="BF253" s="133">
        <v>10320</v>
      </c>
      <c r="BG253" s="133">
        <v>5340</v>
      </c>
      <c r="BH253" s="133">
        <v>7080</v>
      </c>
      <c r="BI253" s="133">
        <v>6720</v>
      </c>
      <c r="BJ253" s="133">
        <v>16260</v>
      </c>
      <c r="BK253" s="133">
        <v>13740</v>
      </c>
      <c r="BL253" s="133">
        <v>3000</v>
      </c>
      <c r="BM253" s="96">
        <v>5160</v>
      </c>
      <c r="BN253" s="96">
        <v>9600</v>
      </c>
      <c r="BO253" s="96">
        <v>12240</v>
      </c>
      <c r="BP253" s="96">
        <v>11340</v>
      </c>
      <c r="BQ253" s="96">
        <v>14160</v>
      </c>
      <c r="BR253" s="96">
        <v>9780</v>
      </c>
      <c r="BS253" s="96">
        <v>20460</v>
      </c>
      <c r="BT253" s="96">
        <v>18720</v>
      </c>
      <c r="BU253" s="96">
        <v>360</v>
      </c>
      <c r="BV253" s="96">
        <v>13440</v>
      </c>
      <c r="BW253" s="96">
        <v>15600</v>
      </c>
      <c r="BX253" s="96">
        <v>25620</v>
      </c>
      <c r="BY253" s="96">
        <v>15720</v>
      </c>
      <c r="BZ253" s="96">
        <v>16020</v>
      </c>
      <c r="CA253" s="96">
        <v>16640</v>
      </c>
      <c r="CB253" s="96">
        <v>16160</v>
      </c>
      <c r="CC253" s="96">
        <v>16480</v>
      </c>
      <c r="CD253" s="96">
        <v>16720</v>
      </c>
      <c r="CE253" s="96">
        <v>16740</v>
      </c>
      <c r="CF253" s="96">
        <v>16020</v>
      </c>
      <c r="CG253" s="96">
        <v>18640</v>
      </c>
      <c r="CH253" s="96">
        <v>18160</v>
      </c>
      <c r="CI253" s="96">
        <v>18480</v>
      </c>
      <c r="CJ253" s="96">
        <v>18720</v>
      </c>
      <c r="CK253" s="95">
        <f>SUM(Tabelle2[[#This Row],[Jan 22 CF]:[Mar 22 CF]])</f>
        <v>34500</v>
      </c>
      <c r="CL253" s="95">
        <f>SUM(Tabelle2[[#This Row],[Apr 22 CF]:[Jun 22 CF]])</f>
        <v>28440</v>
      </c>
      <c r="CM253" s="95">
        <f>SUM(Tabelle2[[#This Row],[Jul 22 CF]:[Sep 22 CF]])</f>
        <v>19140</v>
      </c>
      <c r="CN253" s="95">
        <f>SUM(Tabelle2[[#This Row],[Oct 22 CF]:[Dec 22 CF]])</f>
        <v>33000</v>
      </c>
      <c r="CO253" s="95">
        <f>SUM(Tabelle2[[#This Row],[Jan 23 CF]:[Mar 23 CF]])</f>
        <v>27000</v>
      </c>
      <c r="CP253" s="95">
        <f>SUM(Tabelle2[[#This Row],[Apr 23 CF]:[Jun 23 CF]])</f>
        <v>35280</v>
      </c>
      <c r="CQ253" s="95">
        <f>SUM(Tabelle2[[#This Row],[Jul 23 CF]:[Sep 23 CF]])</f>
        <v>39540</v>
      </c>
      <c r="CR253" s="95">
        <f>SUM(Tabelle2[[#This Row],[Oct 23 CF]:[Dec 23 CF]])</f>
        <v>54660</v>
      </c>
      <c r="CS253" s="95">
        <f>SUM(Tabelle2[[#This Row],[Jan 24 CF]:[Mar 24 CF]])</f>
        <v>48380</v>
      </c>
      <c r="CT253" s="95">
        <f>SUM(Tabelle2[[#This Row],[Apr 24 CF]:[Jun 24 CF]])</f>
        <v>49360</v>
      </c>
      <c r="CU253" s="95">
        <f>SUM(Tabelle2[[#This Row],[Jul 24 CF]:[Sep 24 CF]])</f>
        <v>51400</v>
      </c>
      <c r="CV253" s="95">
        <f>SUM(Tabelle2[[#This Row],[Oct 24 CF]:[Dec 24 CF]])</f>
        <v>55360</v>
      </c>
      <c r="CW253" s="98">
        <v>444842</v>
      </c>
      <c r="CX253" s="275">
        <v>568946</v>
      </c>
      <c r="CY253" s="98">
        <v>285378</v>
      </c>
      <c r="CZ253" s="52">
        <v>151740</v>
      </c>
      <c r="DA253" s="52">
        <f>SUM(Tabelle2[[#This Row],[Jan 22 CF]:[Dec 22 CF]])</f>
        <v>115080</v>
      </c>
      <c r="DB253" s="98">
        <f>SUM(Tabelle2[[#This Row],[Jan 23 CF]:[Dec 23 CF]])</f>
        <v>156480</v>
      </c>
      <c r="DC253" s="98">
        <f>SUM(Tabelle2[[#This Row],[Jan 24 CF]:[Dec 24 CF]])</f>
        <v>204500</v>
      </c>
      <c r="DD253" s="98">
        <v>60000</v>
      </c>
      <c r="DE253" s="98">
        <v>40000</v>
      </c>
      <c r="DF253" s="98">
        <v>40000</v>
      </c>
      <c r="DG253" s="98">
        <v>35000</v>
      </c>
      <c r="DH253" s="98">
        <v>5000</v>
      </c>
      <c r="DI253" s="98">
        <v>0</v>
      </c>
      <c r="DJ253" s="98">
        <v>0</v>
      </c>
      <c r="DK253" s="98">
        <v>0</v>
      </c>
      <c r="DL253" s="98">
        <v>0</v>
      </c>
      <c r="DM253" s="98">
        <v>0</v>
      </c>
      <c r="DN253" s="98"/>
      <c r="DO253" s="98"/>
      <c r="DP253" s="226">
        <v>0.95</v>
      </c>
      <c r="DQ253" s="226">
        <v>0.92500000000000004</v>
      </c>
      <c r="DR253" s="226">
        <v>0.8</v>
      </c>
      <c r="DS253" s="226">
        <v>0.85</v>
      </c>
      <c r="DT253" s="226">
        <v>0.9</v>
      </c>
      <c r="DU253" s="226">
        <v>0.9</v>
      </c>
      <c r="DV253" s="226">
        <v>0.9</v>
      </c>
      <c r="DW253" s="226">
        <v>0.9</v>
      </c>
      <c r="DX253" s="226">
        <v>0.9</v>
      </c>
      <c r="DY253" s="226">
        <v>0.9</v>
      </c>
      <c r="DZ253" s="226">
        <v>0.9</v>
      </c>
      <c r="EA253" s="226">
        <v>0.88</v>
      </c>
      <c r="EB253" s="226">
        <v>0.9</v>
      </c>
      <c r="EC253" s="226">
        <v>0.93</v>
      </c>
      <c r="ED253" s="226">
        <v>0.93</v>
      </c>
      <c r="EE253" s="226">
        <v>0.9</v>
      </c>
      <c r="EF253" s="316">
        <v>0.9</v>
      </c>
      <c r="EG253" s="316">
        <v>0.9</v>
      </c>
      <c r="EH253" s="316">
        <v>0.77800000000000002</v>
      </c>
      <c r="EI253" s="226">
        <v>0.95</v>
      </c>
      <c r="EJ253" s="226">
        <v>0.95</v>
      </c>
      <c r="EK253" s="226">
        <v>0.95</v>
      </c>
      <c r="EL253" s="226">
        <v>0.97499999999999998</v>
      </c>
      <c r="EM253" s="226">
        <v>0.95</v>
      </c>
      <c r="EN253" s="226">
        <v>0.9</v>
      </c>
      <c r="EO253" s="226">
        <v>0.5</v>
      </c>
      <c r="EP253" s="226">
        <v>0.5</v>
      </c>
      <c r="EQ253" s="226">
        <v>0.5</v>
      </c>
      <c r="ER253" s="226">
        <v>0.5</v>
      </c>
      <c r="ES253" s="226">
        <v>0.5</v>
      </c>
      <c r="ET253" s="226">
        <v>0.5</v>
      </c>
      <c r="EU253" s="226">
        <v>0.5</v>
      </c>
      <c r="EV253" s="226">
        <v>0.5</v>
      </c>
      <c r="EW253" s="226">
        <v>0.5</v>
      </c>
      <c r="EX253" s="226">
        <v>0.5</v>
      </c>
      <c r="EY253" s="226">
        <v>0.5</v>
      </c>
      <c r="EZ253" s="316">
        <v>0.77800000000000002</v>
      </c>
      <c r="FA253" s="226">
        <v>0.5</v>
      </c>
      <c r="FB253" s="226">
        <v>0.9</v>
      </c>
      <c r="FC253" s="226">
        <v>0.9</v>
      </c>
      <c r="FD253" s="226">
        <v>0.9</v>
      </c>
      <c r="FE253" s="226">
        <v>0.9</v>
      </c>
      <c r="FF253" s="226">
        <v>0</v>
      </c>
      <c r="FG253" s="226">
        <v>0</v>
      </c>
      <c r="FH253" s="226">
        <v>0</v>
      </c>
      <c r="FI253" s="226">
        <v>0</v>
      </c>
      <c r="FJ253" s="226">
        <v>0</v>
      </c>
      <c r="FK253" s="226">
        <v>0</v>
      </c>
      <c r="FL253" s="226">
        <v>0</v>
      </c>
      <c r="FM253" s="195">
        <f t="shared" si="204"/>
        <v>17700</v>
      </c>
      <c r="FN253" s="195">
        <f t="shared" si="205"/>
        <v>3300</v>
      </c>
      <c r="FO253" s="195">
        <f t="shared" si="206"/>
        <v>13500</v>
      </c>
      <c r="FP253" s="195">
        <f t="shared" si="207"/>
        <v>13140</v>
      </c>
      <c r="FQ253" s="195">
        <f t="shared" si="208"/>
        <v>4980</v>
      </c>
      <c r="FR253" s="195">
        <f t="shared" si="209"/>
        <v>10320</v>
      </c>
      <c r="FS253" s="195">
        <f t="shared" si="210"/>
        <v>5340</v>
      </c>
      <c r="FT253" s="95">
        <f t="shared" si="211"/>
        <v>7080</v>
      </c>
      <c r="FU253" s="95">
        <f t="shared" si="212"/>
        <v>6720</v>
      </c>
      <c r="FV253" s="95">
        <f t="shared" si="213"/>
        <v>16260</v>
      </c>
      <c r="FW253" s="95">
        <f t="shared" si="214"/>
        <v>13740</v>
      </c>
      <c r="FX253" s="95">
        <f t="shared" si="215"/>
        <v>3000</v>
      </c>
      <c r="FY253" s="95">
        <f t="shared" si="216"/>
        <v>5160</v>
      </c>
      <c r="FZ253" s="95">
        <f t="shared" si="217"/>
        <v>9600</v>
      </c>
      <c r="GA253" s="95">
        <f t="shared" si="197"/>
        <v>12240</v>
      </c>
      <c r="GB253" s="95">
        <f t="shared" si="198"/>
        <v>11340</v>
      </c>
      <c r="GC253" s="95">
        <f t="shared" si="199"/>
        <v>14160</v>
      </c>
      <c r="GD253" s="95">
        <f t="shared" si="200"/>
        <v>9780</v>
      </c>
      <c r="GE253" s="95">
        <f t="shared" si="201"/>
        <v>20460</v>
      </c>
      <c r="GF253" s="95">
        <f t="shared" si="202"/>
        <v>18720</v>
      </c>
      <c r="GG253" s="95">
        <f t="shared" si="203"/>
        <v>360</v>
      </c>
      <c r="GH253" s="95">
        <f t="shared" si="218"/>
        <v>13440</v>
      </c>
      <c r="GI253" s="95">
        <f>BW253*Tabelle2[[#This Row],[Nov 2023 AF]]</f>
        <v>15210</v>
      </c>
      <c r="GJ253" s="95">
        <f>BX253*Tabelle2[[#This Row],[Dec 2023 AF]]</f>
        <v>24339</v>
      </c>
      <c r="GK253" s="95">
        <f>BY253*Tabelle2[[#This Row],[Jan 2024 AF]]</f>
        <v>14148</v>
      </c>
      <c r="GL253" s="95">
        <f>BZ253*Tabelle2[[#This Row],[Feb 2024 AF]]</f>
        <v>8010</v>
      </c>
      <c r="GM253" s="95">
        <f>CA253*Tabelle2[[#This Row],[Mar 2024 AF]]</f>
        <v>8320</v>
      </c>
      <c r="GN253" s="95">
        <f>CB253*Tabelle2[[#This Row],[Apr 2024 AF]]</f>
        <v>8080</v>
      </c>
      <c r="GO253" s="95">
        <f>CC253*Tabelle2[[#This Row],[May 2024 AF]]</f>
        <v>8240</v>
      </c>
      <c r="GP253" s="95">
        <f>CD253*Tabelle2[[#This Row],[Jun 2024 AF]]</f>
        <v>8360</v>
      </c>
      <c r="GQ253" s="95">
        <f>CE253*Tabelle2[[#This Row],[Jul 2024 AF]]</f>
        <v>8370</v>
      </c>
      <c r="GR253" s="95">
        <f>CF253*Tabelle2[[#This Row],[Aug 2024 AF]]</f>
        <v>8010</v>
      </c>
      <c r="GS253" s="95">
        <f>CG253*Tabelle2[[#This Row],[Sep 2024 AF]]</f>
        <v>9320</v>
      </c>
      <c r="GT253" s="95">
        <f>CH253*Tabelle2[[#This Row],[Oct 2024 AF]]</f>
        <v>9080</v>
      </c>
      <c r="GU253" s="95">
        <f>CI253*Tabelle2[[#This Row],[Nov 2024 AF]]</f>
        <v>9240</v>
      </c>
      <c r="GV253" s="95">
        <f>CJ253*Tabelle2[[#This Row],[Dec 2024 AF]]</f>
        <v>9360</v>
      </c>
      <c r="GW253" s="95">
        <f>SUM(Tabelle2[[#This Row],[Jan 22 NF]:[Mar 22 NF]])</f>
        <v>34500</v>
      </c>
      <c r="GX253" s="95">
        <f>SUM(Tabelle2[[#This Row],[Apr 22 NF]:[Jun 22 NF]])</f>
        <v>28440</v>
      </c>
      <c r="GY253" s="95">
        <f>SUM(Tabelle2[[#This Row],[Jul 22 NF]:[Sep 22 NF]])</f>
        <v>19140</v>
      </c>
      <c r="GZ253" s="95">
        <f>SUM(Tabelle2[[#This Row],[Oct 22 NF]:[Dec 22 NF]])</f>
        <v>33000</v>
      </c>
      <c r="HA253" s="98">
        <f>SUM(Tabelle2[[#This Row],[Jan 23 NF]:[Mar 23 NF]])</f>
        <v>27000</v>
      </c>
      <c r="HB253" s="98">
        <f>SUM(Tabelle2[[#This Row],[Apr 23 NF]:[Jun 23 NF]])</f>
        <v>35280</v>
      </c>
      <c r="HC253" s="98">
        <f>SUM(Tabelle2[[#This Row],[Jul 23 NF]:[Sep 23 NF]])</f>
        <v>39540</v>
      </c>
      <c r="HD253" s="98">
        <f>SUM(Tabelle2[[#This Row],[Oct 23 NF]:[Dec 23 NF]])</f>
        <v>52989</v>
      </c>
      <c r="HE253" s="95">
        <f>SUM(Tabelle2[[#This Row],[Jan 24 NF]:[Mar 24 NF]])</f>
        <v>30478</v>
      </c>
      <c r="HF253" s="98">
        <f>SUM(Tabelle2[[#This Row],[Apr 24 NF]:[Jun 24 NF]])</f>
        <v>24680</v>
      </c>
      <c r="HG253" s="98">
        <f>SUM(Tabelle2[[#This Row],[Jul 24 NF]:[Sep 24 NF]])</f>
        <v>25700</v>
      </c>
      <c r="HH253" s="98">
        <f>SUM(Tabelle2[[#This Row],[Oct 24 NF]:[Dec 24 NF]])</f>
        <v>27680</v>
      </c>
      <c r="HI253" s="75">
        <v>0</v>
      </c>
      <c r="HJ253" s="75">
        <v>0</v>
      </c>
      <c r="HK253" s="75">
        <v>0</v>
      </c>
      <c r="HL253" s="75">
        <v>0</v>
      </c>
      <c r="HM253" s="75">
        <v>0</v>
      </c>
      <c r="HN253" s="75">
        <v>0</v>
      </c>
      <c r="HO253" s="75">
        <v>0</v>
      </c>
      <c r="HP253" s="75">
        <v>0</v>
      </c>
      <c r="HQ253" s="75">
        <v>0</v>
      </c>
      <c r="HR253" s="75">
        <v>0</v>
      </c>
      <c r="HS253" s="75">
        <v>0</v>
      </c>
      <c r="HT253" s="75">
        <v>70</v>
      </c>
      <c r="HU253" s="75">
        <v>198174</v>
      </c>
      <c r="HV253" s="98">
        <v>444842</v>
      </c>
      <c r="HW253" s="98">
        <v>568946</v>
      </c>
      <c r="HX253" s="98">
        <v>285378</v>
      </c>
      <c r="HY253" s="98">
        <v>151740</v>
      </c>
      <c r="HZ253" s="98">
        <f>SUM(Tabelle2[[#This Row],[Jan 22 NF]:[Dec 22 NF]])</f>
        <v>115080</v>
      </c>
      <c r="IA253" s="98">
        <f>SUM(Tabelle2[[#This Row],[Jan 23 NF]:[Dec 23 NF]])</f>
        <v>154809</v>
      </c>
      <c r="IB253" s="98">
        <f>SUM(Tabelle2[[#This Row],[Jan 24 NF]:[Dec 24 NF]])</f>
        <v>108538</v>
      </c>
      <c r="IC253" s="98">
        <f>IFERROR(Tabelle2[[#This Row],[2025 CF]]*Tabelle2[[#This Row],[2025 AF]],0)</f>
        <v>54000</v>
      </c>
      <c r="ID253" s="98">
        <f>IFERROR(Tabelle2[[#This Row],[2026 CF]]*Tabelle2[[#This Row],[2026 AF]],0)</f>
        <v>36000</v>
      </c>
      <c r="IE253" s="98">
        <f>IFERROR(Tabelle2[[#This Row],[2027 CF]]*Tabelle2[[#This Row],[2027 AF]],0)</f>
        <v>36000</v>
      </c>
      <c r="IF253" s="98">
        <f>IFERROR(Tabelle2[[#This Row],[2028 CF]]*Tabelle2[[#This Row],[2028 AF]],0)</f>
        <v>31500</v>
      </c>
      <c r="IG253" s="98">
        <f>IFERROR(Tabelle2[[#This Row],[2029 CF]]*Tabelle2[[#This Row],[2029 AF]],0)</f>
        <v>0</v>
      </c>
      <c r="IH253" s="98">
        <f>IFERROR(Tabelle2[[#This Row],[2030 CF]]*Tabelle2[[#This Row],[2030 AF]],0)</f>
        <v>0</v>
      </c>
      <c r="II253" s="98">
        <f>IFERROR(Tabelle2[[#This Row],[2031 CF]]*Tabelle2[[#This Row],[2031 AF]],0)</f>
        <v>0</v>
      </c>
      <c r="IJ253" s="98">
        <f>IFERROR(Tabelle2[[#This Row],[2032 CF]]*Tabelle2[[#This Row],[2032 AF]],0)</f>
        <v>0</v>
      </c>
      <c r="IK253" s="98">
        <f>IFERROR(Tabelle2[[#This Row],[2033 CF]]*Tabelle2[[#This Row],[2033 AF]],0)</f>
        <v>0</v>
      </c>
      <c r="IL253" s="98">
        <f>IFERROR(Tabelle2[[#This Row],[2034 CF]]*Tabelle2[[#This Row],[2034 AF]],0)</f>
        <v>0</v>
      </c>
      <c r="IM253" s="98">
        <f>IFERROR(Tabelle2[[#This Row],[2035 CF]]*Tabelle2[[#This Row],[2035 AF]],0)</f>
        <v>0</v>
      </c>
      <c r="IN253" s="51">
        <v>4717.8</v>
      </c>
      <c r="IO253" s="51">
        <v>6592.1850000000013</v>
      </c>
      <c r="IP253" s="51">
        <v>8566.0874999999996</v>
      </c>
      <c r="IQ253" s="51">
        <v>5400.3119297081157</v>
      </c>
      <c r="IR253" s="51">
        <v>6670.35</v>
      </c>
      <c r="IS253" s="51">
        <v>9553.9500000000007</v>
      </c>
      <c r="IT253" s="51">
        <v>3441.375</v>
      </c>
      <c r="IU253" s="51">
        <v>7701.75</v>
      </c>
      <c r="IV253" s="51">
        <v>8383.5</v>
      </c>
      <c r="IW253" s="51">
        <v>7948.1250000000009</v>
      </c>
      <c r="IX253" s="51">
        <v>9863.7750000000015</v>
      </c>
      <c r="IY253" s="51">
        <v>5658.75</v>
      </c>
      <c r="IZ253" s="199">
        <v>19876.072500000002</v>
      </c>
      <c r="JA253" s="199">
        <v>21624.611929708117</v>
      </c>
      <c r="JB253" s="199">
        <v>19526.625</v>
      </c>
      <c r="JC253" s="199">
        <v>23470.65</v>
      </c>
      <c r="JD253" s="199">
        <v>84497.95942970812</v>
      </c>
      <c r="JE253" s="196">
        <v>7252.5160000000005</v>
      </c>
      <c r="JF253" s="196">
        <v>6107.3</v>
      </c>
      <c r="JG253" s="196">
        <v>7898.2560000000003</v>
      </c>
      <c r="JH253" s="196">
        <v>7898.2560000000003</v>
      </c>
      <c r="JI253" s="196">
        <v>8690.26</v>
      </c>
      <c r="JJ253" s="196">
        <v>3539.9</v>
      </c>
      <c r="JK253" s="196">
        <v>3063.7640000000001</v>
      </c>
      <c r="JL253" s="196">
        <v>3539.9</v>
      </c>
      <c r="JM253" s="196">
        <v>8690.26</v>
      </c>
      <c r="JN253" s="196">
        <v>7898.2560000000003</v>
      </c>
      <c r="JO253" s="196">
        <v>7898.2560000000003</v>
      </c>
      <c r="JP253" s="196">
        <v>5323.076</v>
      </c>
      <c r="JQ253" s="196">
        <f>SUM(Tabelle2[[#This Row],[Jan-23B]:[Mar-23B]])</f>
        <v>21258.072</v>
      </c>
      <c r="JR253" s="196">
        <f>SUM(Tabelle2[[#This Row],[Apr-23B]:[Jun-23B]])</f>
        <v>20128.416000000001</v>
      </c>
      <c r="JS253" s="196">
        <f>SUM(Tabelle2[[#This Row],[Jul-23B]:[Sep-23B]])</f>
        <v>15293.924000000001</v>
      </c>
      <c r="JT253" s="196">
        <f>SUM(Tabelle2[[#This Row],[Oct-23B]:[Dec-23B]])</f>
        <v>21119.588</v>
      </c>
      <c r="JU253" s="196">
        <f>SUM(Tabelle2[[#This Row],[1Q23 B1]:[4Q23 B]])</f>
        <v>77800</v>
      </c>
      <c r="JV253" s="196">
        <v>81000</v>
      </c>
      <c r="JW253" s="196">
        <v>46750</v>
      </c>
      <c r="JX253" s="196">
        <v>6750</v>
      </c>
      <c r="JY253" s="196">
        <v>0</v>
      </c>
      <c r="JZ253" s="196">
        <v>0</v>
      </c>
      <c r="KA253" s="196">
        <v>17744.349140099999</v>
      </c>
      <c r="KB253" s="196">
        <v>10241.337312341666</v>
      </c>
      <c r="KC253" s="196">
        <v>1478.6957616750001</v>
      </c>
      <c r="KD253" s="196">
        <v>0</v>
      </c>
      <c r="KE253" s="196">
        <v>0</v>
      </c>
      <c r="KF253" s="196" t="str">
        <f>IF(SUM(Tabelle2[[#This Row],[2018 NF]:[2028 NF]],Tabelle2[[#This Row],[2023 B]])&gt;0,"yes","no")</f>
        <v>yes</v>
      </c>
      <c r="KG253" s="196" t="str">
        <f>IFERROR(INDEX(Tabelle2[[#Headers],[2005 NF]:[2034 NF]],MATCH(TRUE,INDEX(Tabelle2[[#This Row],[2005 NF]:[2034 NF]]&gt;1000,),0)),0)</f>
        <v>2017 NF</v>
      </c>
      <c r="KH253" s="196" t="str">
        <f>IFERROR(LOOKUP(2,1/(Tabelle2[[#This Row],[2005 NF]:[2035 NF]]&gt;1000),Tabelle2[[#Headers],[2005 NF]:[2035 NF]]),0)</f>
        <v>2028 NF</v>
      </c>
      <c r="KI253" s="196">
        <f>SUM(Tabelle2[[#This Row],[Jan 23 NF]:[Mar 23 NF]])</f>
        <v>27000</v>
      </c>
      <c r="KJ253" s="196">
        <f>SUM(Tabelle2[[#This Row],[Jan-23B]:[Mar-23B]])</f>
        <v>21258.072</v>
      </c>
      <c r="KK253" s="52">
        <v>3877.4688861700001</v>
      </c>
      <c r="KL253" s="52">
        <v>722.91792793000002</v>
      </c>
      <c r="KM253" s="52">
        <v>2957.3915233500002</v>
      </c>
      <c r="KN253" s="52">
        <v>2878.5277493939998</v>
      </c>
      <c r="KO253" s="52">
        <v>1090.9488730579999</v>
      </c>
      <c r="KP253" s="52">
        <v>2260.7615200720002</v>
      </c>
      <c r="KQ253" s="52">
        <v>1169.812647014</v>
      </c>
      <c r="KR253" s="52">
        <v>1550.9875544680001</v>
      </c>
      <c r="KS253" s="52">
        <v>1472.1237805119999</v>
      </c>
      <c r="KT253" s="52">
        <v>3562.013790346</v>
      </c>
      <c r="KU253" s="52">
        <v>3009.967372654</v>
      </c>
      <c r="KV253" s="52">
        <v>657.19811630000004</v>
      </c>
      <c r="KW253" s="52">
        <v>1130.3807600360001</v>
      </c>
      <c r="KX253" s="52">
        <v>2103.0339721599998</v>
      </c>
      <c r="KY253" s="52">
        <v>2681.368314504</v>
      </c>
      <c r="KZ253" s="52">
        <v>2484.2088796140001</v>
      </c>
      <c r="LA253" s="52" t="e">
        <f>$AV253*2.204623/#REF!*$AP253*Tabelle2[[#This Row],[May 23 NF]]</f>
        <v>#REF!</v>
      </c>
      <c r="LB253" s="52" t="e">
        <f>$AV253*2.204623/#REF!*$AP253*Tabelle2[[#This Row],[Jun 23 NF]]</f>
        <v>#REF!</v>
      </c>
      <c r="LC253" s="52" t="e">
        <f>$AV253*2.204623/#REF!*$AP253*Tabelle2[[#This Row],[Jul 23 NF]]</f>
        <v>#REF!</v>
      </c>
      <c r="LD253" s="52" t="e">
        <f>$AV253*2.204623/#REF!*$AP253*Tabelle2[[#This Row],[Aug 23 NF]]</f>
        <v>#REF!</v>
      </c>
      <c r="LE253" s="52" t="e">
        <f>$AV253*2.204623/#REF!*$AP253*Tabelle2[[#This Row],[Sep 23 NF]]</f>
        <v>#REF!</v>
      </c>
      <c r="LF253" s="52" t="e">
        <f>$AV253*2.204623/#REF!*$AP253*Tabelle2[[#This Row],[Oct 23 NF]]</f>
        <v>#REF!</v>
      </c>
      <c r="LG253" s="52" t="e">
        <f>$AV253*2.204623/#REF!*$AP253*Tabelle2[[#This Row],[Nov 23 NF]]</f>
        <v>#REF!</v>
      </c>
      <c r="LH253" s="52" t="e">
        <f>$AV253*2.204623/#REF!*$AP253*Tabelle2[[#This Row],[Dec 23 NF]]</f>
        <v>#REF!</v>
      </c>
      <c r="LI253" s="52" t="e">
        <f>$AV253*2.204623/#REF!*$AP253*Tabelle2[[#This Row],[Jan 24 NF]]</f>
        <v>#REF!</v>
      </c>
      <c r="LJ253" s="52" t="e">
        <f>$AV253*2.204623/#REF!*$AP253*Tabelle2[[#This Row],[Feb 24 NF]]</f>
        <v>#REF!</v>
      </c>
      <c r="LK253" s="52" t="e">
        <f>$AV253*2.204623/#REF!*$AP253*Tabelle2[[#This Row],[Mar 24 NF]]</f>
        <v>#REF!</v>
      </c>
      <c r="LL253" s="52" t="e">
        <f>$AV253*2.204623/#REF!*$AP253*Tabelle2[[#This Row],[Apr 24 NF]]</f>
        <v>#REF!</v>
      </c>
      <c r="LM253" s="52" t="e">
        <f>$AV253*2.204623/#REF!*$AP253*Tabelle2[[#This Row],[May 24 NF]]</f>
        <v>#REF!</v>
      </c>
      <c r="LN253" s="52" t="e">
        <f>$AV253*2.204623/#REF!*$AP253*Tabelle2[[#This Row],[Jun 24 NF]]</f>
        <v>#REF!</v>
      </c>
      <c r="LO253" s="52" t="e">
        <f>$AV253*2.204623/#REF!*$AP253*Tabelle2[[#This Row],[Jul 24 NF]]</f>
        <v>#REF!</v>
      </c>
      <c r="LP253" s="52" t="e">
        <f>$AV253*2.204623/#REF!*$AP253*Tabelle2[[#This Row],[Aug 24 NF]]</f>
        <v>#REF!</v>
      </c>
      <c r="LQ253" s="52" t="e">
        <f>$AV253*2.204623/#REF!*$AP253*Tabelle2[[#This Row],[Sep 24 NF]]</f>
        <v>#REF!</v>
      </c>
      <c r="LR253" s="52" t="e">
        <f>$AV253*2.204623/#REF!*$AP253*Tabelle2[[#This Row],[Oct 24 NF]]</f>
        <v>#REF!</v>
      </c>
      <c r="LS253" s="52" t="e">
        <f>$AV253*2.204623/#REF!*$AP253*Tabelle2[[#This Row],[Nov 24 NF]]</f>
        <v>#REF!</v>
      </c>
      <c r="LT253" s="52" t="e">
        <f>$AV253*2.204623/#REF!*$AP253*Tabelle2[[#This Row],[Dec 24 NF]]</f>
        <v>#REF!</v>
      </c>
      <c r="LU253" s="198">
        <f>SUM(Tabelle2[[#This Row],[Jan 22 EV]:[Mar 22 EV]])</f>
        <v>7557.7783374500004</v>
      </c>
      <c r="LV253" s="198">
        <f>SUM(Tabelle2[[#This Row],[Apr 22 EV]:[Jun 22 EV]])</f>
        <v>6230.2381425240001</v>
      </c>
      <c r="LW253" s="198">
        <f>SUM(Tabelle2[[#This Row],[Jul 22 EV]:[Sep 22 EV]])</f>
        <v>4192.9239819940003</v>
      </c>
      <c r="LX253" s="198">
        <f>SUM(Tabelle2[[#This Row],[Oct 22 EV]:[Dec 22 EV]])</f>
        <v>7229.1792793000004</v>
      </c>
      <c r="LY253" s="198">
        <f>SUM(Tabelle2[[#This Row],[Jan 23 EV]:[Mar 23 EV]])</f>
        <v>5914.7830467000003</v>
      </c>
      <c r="LZ253" s="198" t="e">
        <f>SUM(Tabelle2[[#This Row],[Apr 23 EV]:[Jun 23 EV]])</f>
        <v>#REF!</v>
      </c>
      <c r="MA253" s="198" t="e">
        <f>SUM(Tabelle2[[#This Row],[Jul 23 EV]:[Sep 23 EV]])</f>
        <v>#REF!</v>
      </c>
      <c r="MB253" s="198" t="e">
        <f>SUM(Tabelle2[[#This Row],[Oct 23 EV]:[Dec 23 EV]])</f>
        <v>#REF!</v>
      </c>
      <c r="MC253" s="198" t="e">
        <f>SUM(Tabelle2[[#This Row],[Jan 24 EV]:[Mar 24 EV]])</f>
        <v>#REF!</v>
      </c>
      <c r="MD253" s="198" t="e">
        <f>SUM(Tabelle2[[#This Row],[Apr 24 EV]:[Jun 24 EV]])</f>
        <v>#REF!</v>
      </c>
      <c r="ME253" s="198" t="e">
        <f>SUM(Tabelle2[[#This Row],[Jul 24 EV]:[Sep 24 EV]])</f>
        <v>#REF!</v>
      </c>
      <c r="MF253" s="198" t="e">
        <f>SUM(Tabelle2[[#This Row],[Oct 24 EV]:[Dec 24 EV]])</f>
        <v>#REF!</v>
      </c>
      <c r="MG253" s="74">
        <v>0</v>
      </c>
      <c r="MH253" s="74">
        <v>0</v>
      </c>
      <c r="MI253" s="74">
        <v>0</v>
      </c>
      <c r="MJ253" s="74">
        <v>0</v>
      </c>
      <c r="MK253" s="74">
        <v>0</v>
      </c>
      <c r="ML253" s="74">
        <v>0</v>
      </c>
      <c r="MM253" s="74">
        <v>0</v>
      </c>
      <c r="MN253" s="74">
        <v>0</v>
      </c>
      <c r="MO253" s="75">
        <v>0</v>
      </c>
      <c r="MP253" s="98">
        <v>14.984822531000001</v>
      </c>
      <c r="MQ253" s="98" t="e">
        <f>$AS253*2.204623/#REF!*$AP253*HU253</f>
        <v>#REF!</v>
      </c>
      <c r="MR253" s="98" t="e">
        <f>$AT253*2.204623/#REF!*$AP253*HV253</f>
        <v>#REF!</v>
      </c>
      <c r="MS253" s="98">
        <v>124636.74649213994</v>
      </c>
      <c r="MT253" s="98">
        <v>62516.6280111538</v>
      </c>
      <c r="MU253" s="98">
        <v>33241.080722454004</v>
      </c>
      <c r="MV253" s="98">
        <f>SUM(Tabelle2[[#This Row],[Jan 22 EV]:[Dec 22 EV]])</f>
        <v>25210.119741268005</v>
      </c>
      <c r="MW253" s="98" t="e">
        <f>SUM(Tabelle2[[#This Row],[Jan 23 EV]:[Dec 23 EV]])</f>
        <v>#REF!</v>
      </c>
      <c r="MX253" s="98" t="e">
        <f>SUM(Tabelle2[[#This Row],[Jan 24 EV]:[Dec 24 EV]])</f>
        <v>#REF!</v>
      </c>
      <c r="MY253" s="98">
        <f t="shared" si="183"/>
        <v>11829.566093400001</v>
      </c>
      <c r="MZ253" s="98">
        <f t="shared" si="184"/>
        <v>7886.3773955999995</v>
      </c>
      <c r="NA253" s="98">
        <f t="shared" si="185"/>
        <v>7886.3773955999995</v>
      </c>
      <c r="NB253" s="98">
        <f t="shared" si="186"/>
        <v>6900.5802211500004</v>
      </c>
      <c r="NC253" s="52">
        <v>1033.5097576933799</v>
      </c>
      <c r="ND253" s="52">
        <v>1444.1238547670387</v>
      </c>
      <c r="NE253" s="52">
        <v>1876.5388563536587</v>
      </c>
      <c r="NF253" s="52">
        <v>1183.0249425455306</v>
      </c>
      <c r="NG253" s="52">
        <v>1461.2471516872351</v>
      </c>
      <c r="NH253" s="52">
        <v>2092.9459810747953</v>
      </c>
      <c r="NI253" s="52">
        <v>753.88838916063753</v>
      </c>
      <c r="NJ253" s="52">
        <v>1687.1918640711749</v>
      </c>
      <c r="NK253" s="52">
        <v>1836.54013600035</v>
      </c>
      <c r="NL253" s="52">
        <v>1741.1642593723127</v>
      </c>
      <c r="NM253" s="52">
        <v>2160.8181165356777</v>
      </c>
      <c r="NN253" s="52">
        <v>1239.6399468708751</v>
      </c>
      <c r="NO253" s="198">
        <f t="shared" si="192"/>
        <v>4354.1724688140775</v>
      </c>
      <c r="NP253" s="198">
        <f t="shared" si="193"/>
        <v>4737.2180753075609</v>
      </c>
      <c r="NQ253" s="198">
        <f t="shared" si="194"/>
        <v>4277.6203892321628</v>
      </c>
      <c r="NR253" s="198">
        <f t="shared" si="195"/>
        <v>5141.6223227788651</v>
      </c>
      <c r="NS253" s="198">
        <f t="shared" si="196"/>
        <v>18510.633256132671</v>
      </c>
      <c r="NT253" s="198">
        <v>1588.7799512118704</v>
      </c>
      <c r="NU253" s="198">
        <v>1337.9020185596635</v>
      </c>
      <c r="NV253" s="198">
        <v>1730.2396550850576</v>
      </c>
      <c r="NW253" s="198">
        <v>1730.2396550850576</v>
      </c>
      <c r="NX253" s="198">
        <v>1903.7408340524128</v>
      </c>
      <c r="NY253" s="198">
        <v>775.47187063012336</v>
      </c>
      <c r="NZ253" s="198">
        <v>671.1666431959178</v>
      </c>
      <c r="OA253" s="198">
        <v>775.47187063012336</v>
      </c>
      <c r="OB253" s="198">
        <v>1903.7408340524128</v>
      </c>
      <c r="OC253" s="198">
        <v>1730.2396550850576</v>
      </c>
      <c r="OD253" s="198">
        <v>1730.2396550850576</v>
      </c>
      <c r="OE253" s="198">
        <v>1166.105173373913</v>
      </c>
      <c r="OF253" s="198">
        <f>SUM(Tabelle2[[#This Row],[Jan 23 B EV]:[Mar 23 B EV]])</f>
        <v>4656.9216248565917</v>
      </c>
      <c r="OG253" s="198">
        <f>SUM(Tabelle2[[#This Row],[Apr 23 B EV]:[Jun 23 B EV]])</f>
        <v>4409.4523597675943</v>
      </c>
      <c r="OH253" s="198">
        <f>SUM(Tabelle2[[#This Row],[Jul 23 B EV]:[Sep 23 B EV]])</f>
        <v>3350.3793478784537</v>
      </c>
      <c r="OI253" s="198">
        <f>SUM(Tabelle2[[#This Row],[Oct 23 B EV]:[Dec 23 B EV]])</f>
        <v>4626.5844835440284</v>
      </c>
      <c r="OJ253" s="198">
        <f>SUM(Tabelle2[[#This Row],[Jan 23 B EV]:[Dec 23 B EV]])</f>
        <v>17043.337816046664</v>
      </c>
      <c r="OK253" s="75"/>
      <c r="OL253" s="75"/>
      <c r="OM253" s="43" t="s">
        <v>959</v>
      </c>
      <c r="ON253" s="43" t="s">
        <v>975</v>
      </c>
      <c r="OO253" s="43">
        <v>0</v>
      </c>
      <c r="OP253" s="43">
        <v>0</v>
      </c>
      <c r="OQ253" s="75"/>
      <c r="OR253" s="75"/>
      <c r="OS253" s="75"/>
      <c r="OT253" s="75"/>
      <c r="OU253" s="75"/>
      <c r="OV253" s="75"/>
      <c r="OW253" s="75"/>
      <c r="OX253" s="198" t="s">
        <v>1229</v>
      </c>
      <c r="OY253" s="198" t="s">
        <v>1229</v>
      </c>
      <c r="OZ253" s="198" t="s">
        <v>1229</v>
      </c>
      <c r="PA253" s="198" t="s">
        <v>1229</v>
      </c>
      <c r="PB253" s="353" t="s">
        <v>1229</v>
      </c>
      <c r="PC253" s="130" t="s">
        <v>57</v>
      </c>
      <c r="PD253" s="53" t="s">
        <v>162</v>
      </c>
      <c r="PE253" s="53" t="s">
        <v>159</v>
      </c>
      <c r="PF253" s="53" t="s">
        <v>170</v>
      </c>
      <c r="PG253" s="53">
        <v>0</v>
      </c>
      <c r="PH253" s="53">
        <v>150</v>
      </c>
      <c r="PI253" s="53">
        <v>2</v>
      </c>
      <c r="PJ253" s="53" t="s">
        <v>191</v>
      </c>
      <c r="PK253" s="53">
        <v>-68</v>
      </c>
      <c r="PL253" s="53">
        <v>135.42122330314214</v>
      </c>
      <c r="PM253" s="317"/>
      <c r="PN253" s="53" t="s">
        <v>972</v>
      </c>
      <c r="PO253" s="53" t="s">
        <v>17</v>
      </c>
      <c r="PP253" s="200">
        <v>1565.1005573122095</v>
      </c>
      <c r="PQ253" s="56">
        <v>1399.8594792216134</v>
      </c>
      <c r="PR253" s="56">
        <v>1505.8500324776508</v>
      </c>
      <c r="PS253" s="56">
        <v>1413.0627359755019</v>
      </c>
      <c r="PT253" s="200">
        <v>1148.5212668120259</v>
      </c>
      <c r="PU253" s="200">
        <v>1207.4862538513455</v>
      </c>
      <c r="PV253" s="200">
        <v>1959.8980263157889</v>
      </c>
      <c r="PW253" s="200">
        <v>2435.75</v>
      </c>
      <c r="PX253" s="200" t="e">
        <f>IF($PI253=1,SUMIF(#REF!,$PF253,#REF!),SUMIF(#REF!,$PJ253,#REF!))</f>
        <v>#REF!</v>
      </c>
      <c r="PY253" s="200" t="e">
        <f>IF($PI253=1,SUMIF(#REF!,$PF253,#REF!),SUMIF(#REF!,$PJ253,#REF!))</f>
        <v>#REF!</v>
      </c>
      <c r="PZ253" s="200" t="e">
        <f>IF($PI253=1,SUMIF(#REF!,$PF253,#REF!),SUMIF(#REF!,$PJ253,#REF!))</f>
        <v>#REF!</v>
      </c>
      <c r="QA253" s="200" t="e">
        <f>IF($PI253=1,SUMIF(#REF!,$PF253,#REF!),SUMIF(#REF!,$PJ253,#REF!))</f>
        <v>#REF!</v>
      </c>
      <c r="QB253" s="200" t="e">
        <f>IF($PI253=1,SUMIF(#REF!,$PF253,#REF!),SUMIF(#REF!,$PJ253,#REF!))</f>
        <v>#REF!</v>
      </c>
      <c r="QC253" s="200" t="e">
        <f>IF($PI253=1,SUMIF(#REF!,$PF253,#REF!),SUMIF(#REF!,$PJ253,#REF!))</f>
        <v>#REF!</v>
      </c>
      <c r="QD253" s="57">
        <f t="shared" si="187"/>
        <v>4.5147406629725593</v>
      </c>
      <c r="QE253" s="57">
        <f t="shared" si="188"/>
        <v>4.8234911446073969</v>
      </c>
      <c r="QF253" s="57">
        <f t="shared" si="182"/>
        <v>4.6594900159429704</v>
      </c>
      <c r="QG253" s="57">
        <f t="shared" si="189"/>
        <v>3.8708918963666492</v>
      </c>
      <c r="QH253" s="57">
        <f t="shared" si="190"/>
        <v>4.0466665227308605</v>
      </c>
      <c r="QI253" s="57">
        <f t="shared" si="191"/>
        <v>6.2896060164473671</v>
      </c>
      <c r="QJ253" s="57">
        <f>IF(Tabelle2[[#This Row],[Index and Premium Usage]]=1,($AW253*(1+$AZ253))*(PW253*(1+$PG253)+$PH253)/1000,($AW253*(1+$AZ253))*(PW253*(1+$PG253)+$PK253)/1000)</f>
        <v>7.0582627499999999</v>
      </c>
      <c r="QK253" s="57" t="e">
        <f>IF($PI253=1,($AW253*(1+$AY253))*(PX253*(1+$PG253)+$PH253)/1000,($AW253*(1+$AZ253))*(PX253*(1+$PG253)+$PK253+Tabelle2[[#This Row],[Premium VW 2023]])/1000)</f>
        <v>#REF!</v>
      </c>
      <c r="QL253" s="57" t="e">
        <f t="shared" si="177"/>
        <v>#REF!</v>
      </c>
      <c r="QM253" s="57" t="e">
        <f t="shared" si="178"/>
        <v>#REF!</v>
      </c>
      <c r="QN253" s="57" t="e">
        <f t="shared" si="179"/>
        <v>#REF!</v>
      </c>
      <c r="QO253" s="57" t="e">
        <f t="shared" si="180"/>
        <v>#REF!</v>
      </c>
      <c r="QP253" s="57" t="e">
        <f t="shared" si="181"/>
        <v>#REF!</v>
      </c>
    </row>
    <row r="254" spans="1:458" ht="15" customHeight="1">
      <c r="A254" s="94" t="s">
        <v>1204</v>
      </c>
      <c r="B254" s="94" t="s">
        <v>87</v>
      </c>
      <c r="C254" s="94" t="s">
        <v>1553</v>
      </c>
      <c r="D254" s="94" t="s">
        <v>108</v>
      </c>
      <c r="E254" s="173" t="s">
        <v>304</v>
      </c>
      <c r="F254" s="186" t="s">
        <v>304</v>
      </c>
      <c r="G254" s="188" t="s">
        <v>304</v>
      </c>
      <c r="H254" s="2" t="s">
        <v>1557</v>
      </c>
      <c r="I254" s="188" t="s">
        <v>102</v>
      </c>
      <c r="J254" s="188" t="s">
        <v>18</v>
      </c>
      <c r="K254" s="188" t="s">
        <v>243</v>
      </c>
      <c r="L254" s="188" t="s">
        <v>88</v>
      </c>
      <c r="M254" s="2" t="s">
        <v>1209</v>
      </c>
      <c r="N254" s="189" t="s">
        <v>93</v>
      </c>
      <c r="O254" s="189"/>
      <c r="P254" s="3" t="s">
        <v>79</v>
      </c>
      <c r="Q254" s="2" t="s">
        <v>90</v>
      </c>
      <c r="R254" s="188"/>
      <c r="S254" s="188"/>
      <c r="T254" s="94" t="s">
        <v>1283</v>
      </c>
      <c r="U254" s="188" t="s">
        <v>38</v>
      </c>
      <c r="V254" s="188"/>
      <c r="W254" s="188"/>
      <c r="X254" s="94"/>
      <c r="Y254" s="2" t="s">
        <v>275</v>
      </c>
      <c r="Z254" s="2" t="s">
        <v>1211</v>
      </c>
      <c r="AA254" s="2"/>
      <c r="AB254" s="2"/>
      <c r="AC254" s="2"/>
      <c r="AD254" s="188"/>
      <c r="AE254" s="188"/>
      <c r="AF254" s="2" t="s">
        <v>122</v>
      </c>
      <c r="AG254" s="2" t="s">
        <v>1212</v>
      </c>
      <c r="AH254" s="2" t="s">
        <v>1213</v>
      </c>
      <c r="AI254" s="2" t="s">
        <v>109</v>
      </c>
      <c r="AJ254" s="188" t="s">
        <v>120</v>
      </c>
      <c r="AK254" s="191"/>
      <c r="AL254" s="192"/>
      <c r="AM254" s="192"/>
      <c r="AN254" s="192"/>
      <c r="AO254" s="192"/>
      <c r="AP254" s="192">
        <v>1</v>
      </c>
      <c r="AQ254" s="193"/>
      <c r="AR254" s="194"/>
      <c r="AS254" s="193">
        <v>1.79</v>
      </c>
      <c r="AT254" s="193">
        <v>1.79</v>
      </c>
      <c r="AU254" s="33">
        <v>1.79</v>
      </c>
      <c r="AV254" s="33">
        <v>1.79</v>
      </c>
      <c r="AW254" s="33">
        <v>1.79</v>
      </c>
      <c r="AX254" s="193"/>
      <c r="AY254" s="61">
        <v>0.04</v>
      </c>
      <c r="AZ254" s="61">
        <v>0.04</v>
      </c>
      <c r="BA254" s="97">
        <v>0</v>
      </c>
      <c r="BB254" s="97">
        <v>0</v>
      </c>
      <c r="BC254" s="97">
        <v>0</v>
      </c>
      <c r="BD254" s="97">
        <v>0</v>
      </c>
      <c r="BE254" s="133">
        <v>0</v>
      </c>
      <c r="BF254" s="133">
        <v>0</v>
      </c>
      <c r="BG254" s="133">
        <v>0</v>
      </c>
      <c r="BH254" s="133">
        <v>0</v>
      </c>
      <c r="BI254" s="133">
        <v>0</v>
      </c>
      <c r="BJ254" s="133">
        <v>0</v>
      </c>
      <c r="BK254" s="133">
        <v>0</v>
      </c>
      <c r="BL254" s="133">
        <v>0</v>
      </c>
      <c r="BM254" s="96">
        <v>0</v>
      </c>
      <c r="BN254" s="96">
        <v>0</v>
      </c>
      <c r="BO254" s="96">
        <v>0</v>
      </c>
      <c r="BP254" s="96">
        <v>0</v>
      </c>
      <c r="BQ254" s="96">
        <v>0</v>
      </c>
      <c r="BR254" s="96">
        <v>0</v>
      </c>
      <c r="BS254" s="96">
        <v>0</v>
      </c>
      <c r="BT254" s="96">
        <v>0</v>
      </c>
      <c r="BU254" s="96">
        <v>0</v>
      </c>
      <c r="BV254" s="96">
        <v>0</v>
      </c>
      <c r="BW254" s="96">
        <v>0</v>
      </c>
      <c r="BX254" s="96">
        <v>0</v>
      </c>
      <c r="BY254" s="96">
        <v>0</v>
      </c>
      <c r="BZ254" s="96">
        <v>0</v>
      </c>
      <c r="CA254" s="96">
        <v>0</v>
      </c>
      <c r="CB254" s="96">
        <v>0</v>
      </c>
      <c r="CC254" s="96">
        <v>0</v>
      </c>
      <c r="CD254" s="96">
        <v>0</v>
      </c>
      <c r="CE254" s="96">
        <v>0</v>
      </c>
      <c r="CF254" s="96">
        <v>0</v>
      </c>
      <c r="CG254" s="96">
        <v>0</v>
      </c>
      <c r="CH254" s="96">
        <v>0</v>
      </c>
      <c r="CI254" s="96">
        <v>0</v>
      </c>
      <c r="CJ254" s="96">
        <v>0</v>
      </c>
      <c r="CK254" s="95">
        <f>SUM(Tabelle2[[#This Row],[Jan 22 CF]:[Mar 22 CF]])</f>
        <v>0</v>
      </c>
      <c r="CL254" s="95">
        <f>SUM(Tabelle2[[#This Row],[Apr 22 CF]:[Jun 22 CF]])</f>
        <v>0</v>
      </c>
      <c r="CM254" s="95">
        <f>SUM(Tabelle2[[#This Row],[Jul 22 CF]:[Sep 22 CF]])</f>
        <v>0</v>
      </c>
      <c r="CN254" s="95">
        <f>SUM(Tabelle2[[#This Row],[Oct 22 CF]:[Dec 22 CF]])</f>
        <v>0</v>
      </c>
      <c r="CO254" s="95">
        <f>SUM(Tabelle2[[#This Row],[Jan 23 CF]:[Mar 23 CF]])</f>
        <v>0</v>
      </c>
      <c r="CP254" s="95">
        <f>SUM(Tabelle2[[#This Row],[Apr 23 CF]:[Jun 23 CF]])</f>
        <v>0</v>
      </c>
      <c r="CQ254" s="95">
        <f>SUM(Tabelle2[[#This Row],[Jul 23 CF]:[Sep 23 CF]])</f>
        <v>0</v>
      </c>
      <c r="CR254" s="95">
        <f>SUM(Tabelle2[[#This Row],[Oct 23 CF]:[Dec 23 CF]])</f>
        <v>0</v>
      </c>
      <c r="CS254" s="95">
        <f>SUM(Tabelle2[[#This Row],[Jan 24 CF]:[Mar 24 CF]])</f>
        <v>0</v>
      </c>
      <c r="CT254" s="95">
        <f>SUM(Tabelle2[[#This Row],[Apr 24 CF]:[Jun 24 CF]])</f>
        <v>0</v>
      </c>
      <c r="CU254" s="95">
        <f>SUM(Tabelle2[[#This Row],[Jul 24 CF]:[Sep 24 CF]])</f>
        <v>0</v>
      </c>
      <c r="CV254" s="95">
        <f>SUM(Tabelle2[[#This Row],[Oct 24 CF]:[Dec 24 CF]])</f>
        <v>0</v>
      </c>
      <c r="CW254" s="98">
        <v>0</v>
      </c>
      <c r="CX254" s="274">
        <v>0</v>
      </c>
      <c r="CY254" s="98">
        <v>0</v>
      </c>
      <c r="CZ254" s="52">
        <v>0</v>
      </c>
      <c r="DA254" s="52">
        <f>SUM(Tabelle2[[#This Row],[Jan 22 CF]:[Dec 22 CF]])</f>
        <v>0</v>
      </c>
      <c r="DB254" s="98">
        <f>SUM(Tabelle2[[#This Row],[Jan 23 CF]:[Dec 23 CF]])</f>
        <v>0</v>
      </c>
      <c r="DC254" s="98">
        <f>SUM(Tabelle2[[#This Row],[Jan 24 CF]:[Dec 24 CF]])</f>
        <v>0</v>
      </c>
      <c r="DD254" s="98">
        <v>0</v>
      </c>
      <c r="DE254" s="98">
        <v>0</v>
      </c>
      <c r="DF254" s="98">
        <v>0</v>
      </c>
      <c r="DG254" s="98">
        <v>0</v>
      </c>
      <c r="DH254" s="98">
        <v>0</v>
      </c>
      <c r="DI254" s="98">
        <v>0</v>
      </c>
      <c r="DJ254" s="98">
        <v>0</v>
      </c>
      <c r="DK254" s="98">
        <v>0</v>
      </c>
      <c r="DL254" s="98">
        <v>0</v>
      </c>
      <c r="DM254" s="98">
        <v>0</v>
      </c>
      <c r="DN254" s="98"/>
      <c r="DO254" s="98"/>
      <c r="DP254" s="226">
        <v>0.95</v>
      </c>
      <c r="DQ254" s="226">
        <v>0.92500000000000004</v>
      </c>
      <c r="DR254" s="226">
        <v>0.8</v>
      </c>
      <c r="DS254" s="226">
        <v>0.85</v>
      </c>
      <c r="DT254" s="226">
        <v>0.9</v>
      </c>
      <c r="DU254" s="226">
        <v>0.9</v>
      </c>
      <c r="DV254" s="226">
        <v>0.9</v>
      </c>
      <c r="DW254" s="226">
        <v>0.9</v>
      </c>
      <c r="DX254" s="226">
        <v>0.9</v>
      </c>
      <c r="DY254" s="226">
        <v>0.9</v>
      </c>
      <c r="DZ254" s="226">
        <v>0.9</v>
      </c>
      <c r="EA254" s="226">
        <v>0.88</v>
      </c>
      <c r="EB254" s="226">
        <v>0.9</v>
      </c>
      <c r="EC254" s="226">
        <v>0.93</v>
      </c>
      <c r="ED254" s="226">
        <v>0.93</v>
      </c>
      <c r="EE254" s="226">
        <v>0.9</v>
      </c>
      <c r="EF254" s="316">
        <v>0.9</v>
      </c>
      <c r="EG254" s="316">
        <v>0.9</v>
      </c>
      <c r="EH254" s="316">
        <v>0.9</v>
      </c>
      <c r="EI254" s="226">
        <v>0.95</v>
      </c>
      <c r="EJ254" s="226">
        <v>0.95</v>
      </c>
      <c r="EK254" s="226">
        <v>0.95</v>
      </c>
      <c r="EL254" s="226">
        <v>0.97499999999999998</v>
      </c>
      <c r="EM254" s="226">
        <v>0.95</v>
      </c>
      <c r="EN254" s="226">
        <v>0.9</v>
      </c>
      <c r="EO254" s="226">
        <v>0.9</v>
      </c>
      <c r="EP254" s="226">
        <v>0.9</v>
      </c>
      <c r="EQ254" s="226">
        <v>0.9</v>
      </c>
      <c r="ER254" s="226">
        <v>0.9</v>
      </c>
      <c r="ES254" s="226">
        <v>0.9</v>
      </c>
      <c r="ET254" s="226">
        <v>0.9</v>
      </c>
      <c r="EU254" s="226">
        <v>0.9</v>
      </c>
      <c r="EV254" s="226">
        <v>0.9</v>
      </c>
      <c r="EW254" s="226">
        <v>0.9</v>
      </c>
      <c r="EX254" s="226">
        <v>0.9</v>
      </c>
      <c r="EY254" s="226">
        <v>0.9</v>
      </c>
      <c r="EZ254" s="316">
        <v>0.9</v>
      </c>
      <c r="FA254" s="226">
        <v>0.9</v>
      </c>
      <c r="FB254" s="226">
        <v>0.85</v>
      </c>
      <c r="FC254" s="226">
        <v>0.85</v>
      </c>
      <c r="FD254" s="226">
        <v>0.85</v>
      </c>
      <c r="FE254" s="226">
        <v>0.85</v>
      </c>
      <c r="FF254" s="226">
        <v>0.85</v>
      </c>
      <c r="FG254" s="226">
        <v>0.85</v>
      </c>
      <c r="FH254" s="226">
        <v>0.85</v>
      </c>
      <c r="FI254" s="226">
        <v>0.85</v>
      </c>
      <c r="FJ254" s="226">
        <v>0.85</v>
      </c>
      <c r="FK254" s="226">
        <v>0.85</v>
      </c>
      <c r="FL254" s="226">
        <v>0.85</v>
      </c>
      <c r="FM254" s="195">
        <f t="shared" si="204"/>
        <v>0</v>
      </c>
      <c r="FN254" s="195">
        <f t="shared" si="205"/>
        <v>0</v>
      </c>
      <c r="FO254" s="195">
        <f t="shared" si="206"/>
        <v>0</v>
      </c>
      <c r="FP254" s="195">
        <f t="shared" si="207"/>
        <v>0</v>
      </c>
      <c r="FQ254" s="195">
        <f t="shared" si="208"/>
        <v>0</v>
      </c>
      <c r="FR254" s="195">
        <f t="shared" si="209"/>
        <v>0</v>
      </c>
      <c r="FS254" s="195">
        <f t="shared" si="210"/>
        <v>0</v>
      </c>
      <c r="FT254" s="95">
        <f t="shared" si="211"/>
        <v>0</v>
      </c>
      <c r="FU254" s="95">
        <f t="shared" si="212"/>
        <v>0</v>
      </c>
      <c r="FV254" s="95">
        <f t="shared" si="213"/>
        <v>0</v>
      </c>
      <c r="FW254" s="95">
        <f t="shared" si="214"/>
        <v>0</v>
      </c>
      <c r="FX254" s="95">
        <f t="shared" si="215"/>
        <v>0</v>
      </c>
      <c r="FY254" s="95">
        <f t="shared" si="216"/>
        <v>0</v>
      </c>
      <c r="FZ254" s="95">
        <f t="shared" si="217"/>
        <v>0</v>
      </c>
      <c r="GA254" s="95">
        <f t="shared" si="197"/>
        <v>0</v>
      </c>
      <c r="GB254" s="95">
        <f t="shared" si="198"/>
        <v>0</v>
      </c>
      <c r="GC254" s="95">
        <f t="shared" si="199"/>
        <v>0</v>
      </c>
      <c r="GD254" s="95">
        <f t="shared" si="200"/>
        <v>0</v>
      </c>
      <c r="GE254" s="95">
        <f t="shared" si="201"/>
        <v>0</v>
      </c>
      <c r="GF254" s="95">
        <f t="shared" si="202"/>
        <v>0</v>
      </c>
      <c r="GG254" s="95">
        <f t="shared" si="203"/>
        <v>0</v>
      </c>
      <c r="GH254" s="95">
        <f t="shared" si="218"/>
        <v>0</v>
      </c>
      <c r="GI254" s="95">
        <f>BW254*Tabelle2[[#This Row],[Nov 2023 AF]]</f>
        <v>0</v>
      </c>
      <c r="GJ254" s="95">
        <f>BX254*Tabelle2[[#This Row],[Dec 2023 AF]]</f>
        <v>0</v>
      </c>
      <c r="GK254" s="95">
        <f>BY254*Tabelle2[[#This Row],[Jan 2024 AF]]</f>
        <v>0</v>
      </c>
      <c r="GL254" s="95">
        <f>BZ254*Tabelle2[[#This Row],[Feb 2024 AF]]</f>
        <v>0</v>
      </c>
      <c r="GM254" s="95">
        <f>CA254*Tabelle2[[#This Row],[Mar 2024 AF]]</f>
        <v>0</v>
      </c>
      <c r="GN254" s="95">
        <f>CB254*Tabelle2[[#This Row],[Apr 2024 AF]]</f>
        <v>0</v>
      </c>
      <c r="GO254" s="95">
        <f>CC254*Tabelle2[[#This Row],[May 2024 AF]]</f>
        <v>0</v>
      </c>
      <c r="GP254" s="95">
        <f>CD254*Tabelle2[[#This Row],[Jun 2024 AF]]</f>
        <v>0</v>
      </c>
      <c r="GQ254" s="95">
        <f>CE254*Tabelle2[[#This Row],[Jul 2024 AF]]</f>
        <v>0</v>
      </c>
      <c r="GR254" s="95">
        <f>CF254*Tabelle2[[#This Row],[Aug 2024 AF]]</f>
        <v>0</v>
      </c>
      <c r="GS254" s="95">
        <f>CG254*Tabelle2[[#This Row],[Sep 2024 AF]]</f>
        <v>0</v>
      </c>
      <c r="GT254" s="95">
        <f>CH254*Tabelle2[[#This Row],[Oct 2024 AF]]</f>
        <v>0</v>
      </c>
      <c r="GU254" s="95">
        <f>CI254*Tabelle2[[#This Row],[Nov 2024 AF]]</f>
        <v>0</v>
      </c>
      <c r="GV254" s="95">
        <f>CJ254*Tabelle2[[#This Row],[Dec 2024 AF]]</f>
        <v>0</v>
      </c>
      <c r="GW254" s="95">
        <f>SUM(Tabelle2[[#This Row],[Jan 22 NF]:[Mar 22 NF]])</f>
        <v>0</v>
      </c>
      <c r="GX254" s="95">
        <f>SUM(Tabelle2[[#This Row],[Apr 22 NF]:[Jun 22 NF]])</f>
        <v>0</v>
      </c>
      <c r="GY254" s="95">
        <f>SUM(Tabelle2[[#This Row],[Jul 22 NF]:[Sep 22 NF]])</f>
        <v>0</v>
      </c>
      <c r="GZ254" s="95">
        <f>SUM(Tabelle2[[#This Row],[Oct 22 NF]:[Dec 22 NF]])</f>
        <v>0</v>
      </c>
      <c r="HA254" s="98">
        <f>SUM(Tabelle2[[#This Row],[Jan 23 NF]:[Mar 23 NF]])</f>
        <v>0</v>
      </c>
      <c r="HB254" s="98">
        <f>SUM(Tabelle2[[#This Row],[Apr 23 NF]:[Jun 23 NF]])</f>
        <v>0</v>
      </c>
      <c r="HC254" s="98">
        <f>SUM(Tabelle2[[#This Row],[Jul 23 NF]:[Sep 23 NF]])</f>
        <v>0</v>
      </c>
      <c r="HD254" s="98">
        <f>SUM(Tabelle2[[#This Row],[Oct 23 NF]:[Dec 23 NF]])</f>
        <v>0</v>
      </c>
      <c r="HE254" s="95">
        <f>SUM(Tabelle2[[#This Row],[Jan 24 NF]:[Mar 24 NF]])</f>
        <v>0</v>
      </c>
      <c r="HF254" s="98">
        <f>SUM(Tabelle2[[#This Row],[Apr 24 NF]:[Jun 24 NF]])</f>
        <v>0</v>
      </c>
      <c r="HG254" s="98">
        <f>SUM(Tabelle2[[#This Row],[Jul 24 NF]:[Sep 24 NF]])</f>
        <v>0</v>
      </c>
      <c r="HH254" s="98">
        <f>SUM(Tabelle2[[#This Row],[Oct 24 NF]:[Dec 24 NF]])</f>
        <v>0</v>
      </c>
      <c r="HI254" s="95"/>
      <c r="HJ254" s="95"/>
      <c r="HK254" s="95"/>
      <c r="HL254" s="95"/>
      <c r="HM254" s="95"/>
      <c r="HN254" s="95"/>
      <c r="HO254" s="95"/>
      <c r="HP254" s="95"/>
      <c r="HQ254" s="95"/>
      <c r="HR254" s="95"/>
      <c r="HS254" s="95"/>
      <c r="HT254" s="95"/>
      <c r="HU254" s="95"/>
      <c r="HV254" s="98">
        <v>0</v>
      </c>
      <c r="HW254" s="98">
        <v>0</v>
      </c>
      <c r="HX254" s="98">
        <v>0</v>
      </c>
      <c r="HY254" s="98">
        <v>0</v>
      </c>
      <c r="HZ254" s="98">
        <f>SUM(Tabelle2[[#This Row],[Jan 22 NF]:[Dec 22 NF]])</f>
        <v>0</v>
      </c>
      <c r="IA254" s="98">
        <f>SUM(Tabelle2[[#This Row],[Jan 23 NF]:[Dec 23 NF]])</f>
        <v>0</v>
      </c>
      <c r="IB254" s="98">
        <f>SUM(Tabelle2[[#This Row],[Jan 24 NF]:[Dec 24 NF]])</f>
        <v>0</v>
      </c>
      <c r="IC254" s="98">
        <f>IFERROR(Tabelle2[[#This Row],[2025 CF]]*Tabelle2[[#This Row],[2025 AF]],0)</f>
        <v>0</v>
      </c>
      <c r="ID254" s="98">
        <f>IFERROR(Tabelle2[[#This Row],[2026 CF]]*Tabelle2[[#This Row],[2026 AF]],0)</f>
        <v>0</v>
      </c>
      <c r="IE254" s="98">
        <f>IFERROR(Tabelle2[[#This Row],[2027 CF]]*Tabelle2[[#This Row],[2027 AF]],0)</f>
        <v>0</v>
      </c>
      <c r="IF254" s="98">
        <f>IFERROR(Tabelle2[[#This Row],[2028 CF]]*Tabelle2[[#This Row],[2028 AF]],0)</f>
        <v>0</v>
      </c>
      <c r="IG254" s="98">
        <f>IFERROR(Tabelle2[[#This Row],[2029 CF]]*Tabelle2[[#This Row],[2029 AF]],0)</f>
        <v>0</v>
      </c>
      <c r="IH254" s="98">
        <f>IFERROR(Tabelle2[[#This Row],[2030 CF]]*Tabelle2[[#This Row],[2030 AF]],0)</f>
        <v>0</v>
      </c>
      <c r="II254" s="98">
        <f>IFERROR(Tabelle2[[#This Row],[2031 CF]]*Tabelle2[[#This Row],[2031 AF]],0)</f>
        <v>0</v>
      </c>
      <c r="IJ254" s="98">
        <f>IFERROR(Tabelle2[[#This Row],[2032 CF]]*Tabelle2[[#This Row],[2032 AF]],0)</f>
        <v>0</v>
      </c>
      <c r="IK254" s="98">
        <f>IFERROR(Tabelle2[[#This Row],[2033 CF]]*Tabelle2[[#This Row],[2033 AF]],0)</f>
        <v>0</v>
      </c>
      <c r="IL254" s="98">
        <f>IFERROR(Tabelle2[[#This Row],[2034 CF]]*Tabelle2[[#This Row],[2034 AF]],0)</f>
        <v>0</v>
      </c>
      <c r="IM254" s="98">
        <f>IFERROR(Tabelle2[[#This Row],[2035 CF]]*Tabelle2[[#This Row],[2035 AF]],0)</f>
        <v>0</v>
      </c>
      <c r="IN254" s="199">
        <v>0</v>
      </c>
      <c r="IO254" s="199">
        <v>0</v>
      </c>
      <c r="IP254" s="199">
        <v>0</v>
      </c>
      <c r="IQ254" s="199">
        <v>0</v>
      </c>
      <c r="IR254" s="199">
        <v>0</v>
      </c>
      <c r="IS254" s="199">
        <v>0</v>
      </c>
      <c r="IT254" s="199">
        <v>0</v>
      </c>
      <c r="IU254" s="199">
        <v>0</v>
      </c>
      <c r="IV254" s="199">
        <v>0</v>
      </c>
      <c r="IW254" s="199">
        <v>0</v>
      </c>
      <c r="IX254" s="199">
        <v>0</v>
      </c>
      <c r="IY254" s="199">
        <v>0</v>
      </c>
      <c r="IZ254" s="199">
        <v>0</v>
      </c>
      <c r="JA254" s="199">
        <v>0</v>
      </c>
      <c r="JB254" s="199">
        <v>0</v>
      </c>
      <c r="JC254" s="199">
        <v>0</v>
      </c>
      <c r="JD254" s="199">
        <v>0</v>
      </c>
      <c r="JE254" s="196">
        <v>0</v>
      </c>
      <c r="JF254" s="196">
        <v>0</v>
      </c>
      <c r="JG254" s="196">
        <v>0</v>
      </c>
      <c r="JH254" s="196">
        <v>0</v>
      </c>
      <c r="JI254" s="196">
        <v>0</v>
      </c>
      <c r="JJ254" s="196">
        <v>0</v>
      </c>
      <c r="JK254" s="196">
        <v>0</v>
      </c>
      <c r="JL254" s="196">
        <v>0</v>
      </c>
      <c r="JM254" s="196">
        <v>0</v>
      </c>
      <c r="JN254" s="196">
        <v>0</v>
      </c>
      <c r="JO254" s="196">
        <v>0</v>
      </c>
      <c r="JP254" s="196">
        <v>0</v>
      </c>
      <c r="JQ254" s="196">
        <f>SUM(Tabelle2[[#This Row],[Jan-23B]:[Mar-23B]])</f>
        <v>0</v>
      </c>
      <c r="JR254" s="196">
        <f>SUM(Tabelle2[[#This Row],[Apr-23B]:[Jun-23B]])</f>
        <v>0</v>
      </c>
      <c r="JS254" s="196">
        <f>SUM(Tabelle2[[#This Row],[Jul-23B]:[Sep-23B]])</f>
        <v>0</v>
      </c>
      <c r="JT254" s="196">
        <f>SUM(Tabelle2[[#This Row],[Oct-23B]:[Dec-23B]])</f>
        <v>0</v>
      </c>
      <c r="JU254" s="196">
        <f>SUM(Tabelle2[[#This Row],[1Q23 B1]:[4Q23 B]])</f>
        <v>0</v>
      </c>
      <c r="JV254" s="196">
        <v>0</v>
      </c>
      <c r="JW254" s="196">
        <v>0</v>
      </c>
      <c r="JX254" s="196">
        <v>0</v>
      </c>
      <c r="JY254" s="196">
        <v>0</v>
      </c>
      <c r="JZ254" s="196">
        <v>0</v>
      </c>
      <c r="KA254" s="196">
        <v>0</v>
      </c>
      <c r="KB254" s="196">
        <v>0</v>
      </c>
      <c r="KC254" s="196">
        <v>0</v>
      </c>
      <c r="KD254" s="196">
        <v>0</v>
      </c>
      <c r="KE254" s="196">
        <v>0</v>
      </c>
      <c r="KF254" s="196" t="str">
        <f>IF(SUM(Tabelle2[[#This Row],[2018 NF]:[2028 NF]],Tabelle2[[#This Row],[2023 B]])&gt;0,"yes","no")</f>
        <v>no</v>
      </c>
      <c r="KG254" s="196">
        <f>IFERROR(INDEX(Tabelle2[[#Headers],[2005 NF]:[2034 NF]],MATCH(TRUE,INDEX(Tabelle2[[#This Row],[2005 NF]:[2034 NF]]&gt;1000,),0)),0)</f>
        <v>0</v>
      </c>
      <c r="KH254" s="196">
        <f>IFERROR(LOOKUP(2,1/(Tabelle2[[#This Row],[2005 NF]:[2035 NF]]&gt;1000),Tabelle2[[#Headers],[2005 NF]:[2035 NF]]),0)</f>
        <v>0</v>
      </c>
      <c r="KI254" s="196">
        <f>SUM(Tabelle2[[#This Row],[Jan 23 NF]:[Mar 23 NF]])</f>
        <v>0</v>
      </c>
      <c r="KJ254" s="196">
        <f>SUM(Tabelle2[[#This Row],[Jan-23B]:[Mar-23B]])</f>
        <v>0</v>
      </c>
      <c r="KK254" s="198">
        <v>0</v>
      </c>
      <c r="KL254" s="198">
        <v>0</v>
      </c>
      <c r="KM254" s="198">
        <v>0</v>
      </c>
      <c r="KN254" s="198">
        <v>0</v>
      </c>
      <c r="KO254" s="198">
        <v>0</v>
      </c>
      <c r="KP254" s="198">
        <v>0</v>
      </c>
      <c r="KQ254" s="198">
        <v>0</v>
      </c>
      <c r="KR254" s="198">
        <v>0</v>
      </c>
      <c r="KS254" s="198">
        <v>0</v>
      </c>
      <c r="KT254" s="52">
        <v>0</v>
      </c>
      <c r="KU254" s="52">
        <v>0</v>
      </c>
      <c r="KV254" s="52">
        <v>0</v>
      </c>
      <c r="KW254" s="52">
        <v>0</v>
      </c>
      <c r="KX254" s="52">
        <v>0</v>
      </c>
      <c r="KY254" s="52">
        <v>0</v>
      </c>
      <c r="KZ254" s="52">
        <v>0</v>
      </c>
      <c r="LA254" s="52" t="e">
        <f>$AV254*2.204623/#REF!*$AP254*Tabelle2[[#This Row],[May 23 NF]]</f>
        <v>#REF!</v>
      </c>
      <c r="LB254" s="52" t="e">
        <f>$AV254*2.204623/#REF!*$AP254*Tabelle2[[#This Row],[Jun 23 NF]]</f>
        <v>#REF!</v>
      </c>
      <c r="LC254" s="52" t="e">
        <f>$AV254*2.204623/#REF!*$AP254*Tabelle2[[#This Row],[Jul 23 NF]]</f>
        <v>#REF!</v>
      </c>
      <c r="LD254" s="52" t="e">
        <f>$AV254*2.204623/#REF!*$AP254*Tabelle2[[#This Row],[Aug 23 NF]]</f>
        <v>#REF!</v>
      </c>
      <c r="LE254" s="52" t="e">
        <f>$AV254*2.204623/#REF!*$AP254*Tabelle2[[#This Row],[Sep 23 NF]]</f>
        <v>#REF!</v>
      </c>
      <c r="LF254" s="52" t="e">
        <f>$AV254*2.204623/#REF!*$AP254*Tabelle2[[#This Row],[Oct 23 NF]]</f>
        <v>#REF!</v>
      </c>
      <c r="LG254" s="52" t="e">
        <f>$AV254*2.204623/#REF!*$AP254*Tabelle2[[#This Row],[Nov 23 NF]]</f>
        <v>#REF!</v>
      </c>
      <c r="LH254" s="52" t="e">
        <f>$AV254*2.204623/#REF!*$AP254*Tabelle2[[#This Row],[Dec 23 NF]]</f>
        <v>#REF!</v>
      </c>
      <c r="LI254" s="52" t="e">
        <f>$AV254*2.204623/#REF!*$AP254*Tabelle2[[#This Row],[Jan 24 NF]]</f>
        <v>#REF!</v>
      </c>
      <c r="LJ254" s="52" t="e">
        <f>$AV254*2.204623/#REF!*$AP254*Tabelle2[[#This Row],[Feb 24 NF]]</f>
        <v>#REF!</v>
      </c>
      <c r="LK254" s="52" t="e">
        <f>$AV254*2.204623/#REF!*$AP254*Tabelle2[[#This Row],[Mar 24 NF]]</f>
        <v>#REF!</v>
      </c>
      <c r="LL254" s="52" t="e">
        <f>$AV254*2.204623/#REF!*$AP254*Tabelle2[[#This Row],[Apr 24 NF]]</f>
        <v>#REF!</v>
      </c>
      <c r="LM254" s="52" t="e">
        <f>$AV254*2.204623/#REF!*$AP254*Tabelle2[[#This Row],[May 24 NF]]</f>
        <v>#REF!</v>
      </c>
      <c r="LN254" s="52" t="e">
        <f>$AV254*2.204623/#REF!*$AP254*Tabelle2[[#This Row],[Jun 24 NF]]</f>
        <v>#REF!</v>
      </c>
      <c r="LO254" s="52" t="e">
        <f>$AV254*2.204623/#REF!*$AP254*Tabelle2[[#This Row],[Jul 24 NF]]</f>
        <v>#REF!</v>
      </c>
      <c r="LP254" s="52" t="e">
        <f>$AV254*2.204623/#REF!*$AP254*Tabelle2[[#This Row],[Aug 24 NF]]</f>
        <v>#REF!</v>
      </c>
      <c r="LQ254" s="52" t="e">
        <f>$AV254*2.204623/#REF!*$AP254*Tabelle2[[#This Row],[Sep 24 NF]]</f>
        <v>#REF!</v>
      </c>
      <c r="LR254" s="52" t="e">
        <f>$AV254*2.204623/#REF!*$AP254*Tabelle2[[#This Row],[Oct 24 NF]]</f>
        <v>#REF!</v>
      </c>
      <c r="LS254" s="52" t="e">
        <f>$AV254*2.204623/#REF!*$AP254*Tabelle2[[#This Row],[Nov 24 NF]]</f>
        <v>#REF!</v>
      </c>
      <c r="LT254" s="52" t="e">
        <f>$AV254*2.204623/#REF!*$AP254*Tabelle2[[#This Row],[Dec 24 NF]]</f>
        <v>#REF!</v>
      </c>
      <c r="LU254" s="198">
        <f>SUM(Tabelle2[[#This Row],[Jan 22 EV]:[Mar 22 EV]])</f>
        <v>0</v>
      </c>
      <c r="LV254" s="198">
        <f>SUM(Tabelle2[[#This Row],[Apr 22 EV]:[Jun 22 EV]])</f>
        <v>0</v>
      </c>
      <c r="LW254" s="198">
        <f>SUM(Tabelle2[[#This Row],[Jul 22 EV]:[Sep 22 EV]])</f>
        <v>0</v>
      </c>
      <c r="LX254" s="198">
        <f>SUM(Tabelle2[[#This Row],[Oct 22 EV]:[Dec 22 EV]])</f>
        <v>0</v>
      </c>
      <c r="LY254" s="198">
        <f>SUM(Tabelle2[[#This Row],[Jan 23 EV]:[Mar 23 EV]])</f>
        <v>0</v>
      </c>
      <c r="LZ254" s="198" t="e">
        <f>SUM(Tabelle2[[#This Row],[Apr 23 EV]:[Jun 23 EV]])</f>
        <v>#REF!</v>
      </c>
      <c r="MA254" s="198" t="e">
        <f>SUM(Tabelle2[[#This Row],[Jul 23 EV]:[Sep 23 EV]])</f>
        <v>#REF!</v>
      </c>
      <c r="MB254" s="198" t="e">
        <f>SUM(Tabelle2[[#This Row],[Oct 23 EV]:[Dec 23 EV]])</f>
        <v>#REF!</v>
      </c>
      <c r="MC254" s="198" t="e">
        <f>SUM(Tabelle2[[#This Row],[Jan 24 EV]:[Mar 24 EV]])</f>
        <v>#REF!</v>
      </c>
      <c r="MD254" s="198" t="e">
        <f>SUM(Tabelle2[[#This Row],[Apr 24 EV]:[Jun 24 EV]])</f>
        <v>#REF!</v>
      </c>
      <c r="ME254" s="198" t="e">
        <f>SUM(Tabelle2[[#This Row],[Jul 24 EV]:[Sep 24 EV]])</f>
        <v>#REF!</v>
      </c>
      <c r="MF254" s="198" t="e">
        <f>SUM(Tabelle2[[#This Row],[Oct 24 EV]:[Dec 24 EV]])</f>
        <v>#REF!</v>
      </c>
      <c r="MG254" s="195"/>
      <c r="MH254" s="195"/>
      <c r="MI254" s="195"/>
      <c r="MJ254" s="195"/>
      <c r="MK254" s="195"/>
      <c r="ML254" s="195"/>
      <c r="MM254" s="195"/>
      <c r="MN254" s="195"/>
      <c r="MO254" s="195"/>
      <c r="MP254" s="198"/>
      <c r="MQ254" s="198" t="e">
        <f>$AS254*2.204623/#REF!*$AP254*HU254</f>
        <v>#REF!</v>
      </c>
      <c r="MR254" s="198" t="e">
        <f>$AT254*2.204623/#REF!*$AP254*HV254</f>
        <v>#REF!</v>
      </c>
      <c r="MS254" s="198">
        <v>0</v>
      </c>
      <c r="MT254" s="198">
        <v>0</v>
      </c>
      <c r="MU254" s="98">
        <v>0</v>
      </c>
      <c r="MV254" s="98">
        <f>SUM(Tabelle2[[#This Row],[Jan 22 EV]:[Dec 22 EV]])</f>
        <v>0</v>
      </c>
      <c r="MW254" s="98" t="e">
        <f>SUM(Tabelle2[[#This Row],[Jan 23 EV]:[Dec 23 EV]])</f>
        <v>#REF!</v>
      </c>
      <c r="MX254" s="98" t="e">
        <f>SUM(Tabelle2[[#This Row],[Jan 24 EV]:[Dec 24 EV]])</f>
        <v>#REF!</v>
      </c>
      <c r="MY254" s="98">
        <f t="shared" si="183"/>
        <v>0</v>
      </c>
      <c r="MZ254" s="98">
        <f t="shared" si="184"/>
        <v>0</v>
      </c>
      <c r="NA254" s="98">
        <f t="shared" si="185"/>
        <v>0</v>
      </c>
      <c r="NB254" s="98">
        <f t="shared" si="186"/>
        <v>0</v>
      </c>
      <c r="NC254" s="198">
        <v>0</v>
      </c>
      <c r="ND254" s="198">
        <v>0</v>
      </c>
      <c r="NE254" s="198">
        <v>0</v>
      </c>
      <c r="NF254" s="198">
        <v>0</v>
      </c>
      <c r="NG254" s="198">
        <v>0</v>
      </c>
      <c r="NH254" s="198">
        <v>0</v>
      </c>
      <c r="NI254" s="198">
        <v>0</v>
      </c>
      <c r="NJ254" s="198">
        <v>0</v>
      </c>
      <c r="NK254" s="198">
        <v>0</v>
      </c>
      <c r="NL254" s="198">
        <v>0</v>
      </c>
      <c r="NM254" s="198">
        <v>0</v>
      </c>
      <c r="NN254" s="198">
        <v>0</v>
      </c>
      <c r="NO254" s="198">
        <f t="shared" si="192"/>
        <v>0</v>
      </c>
      <c r="NP254" s="198">
        <f t="shared" si="193"/>
        <v>0</v>
      </c>
      <c r="NQ254" s="198">
        <f t="shared" si="194"/>
        <v>0</v>
      </c>
      <c r="NR254" s="198">
        <f t="shared" si="195"/>
        <v>0</v>
      </c>
      <c r="NS254" s="198">
        <f t="shared" si="196"/>
        <v>0</v>
      </c>
      <c r="NT254" s="198">
        <v>0</v>
      </c>
      <c r="NU254" s="198">
        <v>0</v>
      </c>
      <c r="NV254" s="198">
        <v>0</v>
      </c>
      <c r="NW254" s="198">
        <v>0</v>
      </c>
      <c r="NX254" s="198">
        <v>0</v>
      </c>
      <c r="NY254" s="198">
        <v>0</v>
      </c>
      <c r="NZ254" s="198">
        <v>0</v>
      </c>
      <c r="OA254" s="198">
        <v>0</v>
      </c>
      <c r="OB254" s="198">
        <v>0</v>
      </c>
      <c r="OC254" s="198">
        <v>0</v>
      </c>
      <c r="OD254" s="198">
        <v>0</v>
      </c>
      <c r="OE254" s="198">
        <v>0</v>
      </c>
      <c r="OF254" s="198">
        <f>SUM(Tabelle2[[#This Row],[Jan 23 B EV]:[Mar 23 B EV]])</f>
        <v>0</v>
      </c>
      <c r="OG254" s="198">
        <f>SUM(Tabelle2[[#This Row],[Apr 23 B EV]:[Jun 23 B EV]])</f>
        <v>0</v>
      </c>
      <c r="OH254" s="198">
        <f>SUM(Tabelle2[[#This Row],[Jul 23 B EV]:[Sep 23 B EV]])</f>
        <v>0</v>
      </c>
      <c r="OI254" s="198">
        <f>SUM(Tabelle2[[#This Row],[Oct 23 B EV]:[Dec 23 B EV]])</f>
        <v>0</v>
      </c>
      <c r="OJ254" s="198">
        <f>SUM(Tabelle2[[#This Row],[Jan 23 B EV]:[Dec 23 B EV]])</f>
        <v>0</v>
      </c>
      <c r="OK254" s="195"/>
      <c r="OL254" s="195"/>
      <c r="OM254" s="204"/>
      <c r="ON254" s="204"/>
      <c r="OO254" s="204"/>
      <c r="OP254" s="204"/>
      <c r="OQ254" s="195"/>
      <c r="OR254" s="195"/>
      <c r="OS254" s="195"/>
      <c r="OT254" s="195"/>
      <c r="OU254" s="195"/>
      <c r="OV254" s="195"/>
      <c r="OW254" s="195"/>
      <c r="OX254" s="198">
        <v>0</v>
      </c>
      <c r="OY254" s="198">
        <v>0</v>
      </c>
      <c r="OZ254" s="198">
        <v>0</v>
      </c>
      <c r="PA254" s="198">
        <v>0</v>
      </c>
      <c r="PB254" s="353">
        <v>0</v>
      </c>
      <c r="PC254" s="130" t="s">
        <v>57</v>
      </c>
      <c r="PD254" s="53" t="s">
        <v>162</v>
      </c>
      <c r="PE254" s="317" t="s">
        <v>159</v>
      </c>
      <c r="PF254" s="328" t="s">
        <v>170</v>
      </c>
      <c r="PG254" s="54">
        <v>0</v>
      </c>
      <c r="PH254" s="55">
        <v>150</v>
      </c>
      <c r="PI254" s="4">
        <v>1</v>
      </c>
      <c r="PJ254" s="4" t="s">
        <v>170</v>
      </c>
      <c r="PK254" s="4">
        <v>150</v>
      </c>
      <c r="PL254" s="4"/>
      <c r="PM254" s="196"/>
      <c r="PN254" s="53" t="s">
        <v>972</v>
      </c>
      <c r="PO254" s="53" t="s">
        <v>17</v>
      </c>
      <c r="PP254" s="200">
        <v>1565.1005573122095</v>
      </c>
      <c r="PQ254" s="200">
        <v>1399.8594792216134</v>
      </c>
      <c r="PR254" s="200">
        <v>1505.8500324776508</v>
      </c>
      <c r="PS254" s="200">
        <v>1413.0627359755019</v>
      </c>
      <c r="PT254" s="200">
        <v>1148.5212668120259</v>
      </c>
      <c r="PU254" s="200">
        <v>1207.4862538513455</v>
      </c>
      <c r="PV254" s="200">
        <v>1959.8980263157889</v>
      </c>
      <c r="PW254" s="200">
        <v>1949.0700624881274</v>
      </c>
      <c r="PX254" s="200" t="e">
        <f>IF($PI254=1,SUMIF(#REF!,$PF254,#REF!),SUMIF(#REF!,$PJ254,#REF!))</f>
        <v>#REF!</v>
      </c>
      <c r="PY254" s="200" t="e">
        <f>IF($PI254=1,SUMIF(#REF!,$PF254,#REF!),SUMIF(#REF!,$PJ254,#REF!))</f>
        <v>#REF!</v>
      </c>
      <c r="PZ254" s="200" t="e">
        <f>IF($PI254=1,SUMIF(#REF!,$PF254,#REF!),SUMIF(#REF!,$PJ254,#REF!))</f>
        <v>#REF!</v>
      </c>
      <c r="QA254" s="200" t="e">
        <f>IF($PI254=1,SUMIF(#REF!,$PF254,#REF!),SUMIF(#REF!,$PJ254,#REF!))</f>
        <v>#REF!</v>
      </c>
      <c r="QB254" s="200" t="e">
        <f>IF($PI254=1,SUMIF(#REF!,$PF254,#REF!),SUMIF(#REF!,$PJ254,#REF!))</f>
        <v>#REF!</v>
      </c>
      <c r="QC254" s="200" t="e">
        <f>IF($PI254=1,SUMIF(#REF!,$PF254,#REF!),SUMIF(#REF!,$PJ254,#REF!))</f>
        <v>#REF!</v>
      </c>
      <c r="QD254" s="57">
        <f t="shared" si="187"/>
        <v>0</v>
      </c>
      <c r="QE254" s="57">
        <f t="shared" si="188"/>
        <v>3.0825304204603947</v>
      </c>
      <c r="QF254" s="57">
        <f t="shared" si="182"/>
        <v>2.9097975892919945</v>
      </c>
      <c r="QG254" s="57">
        <f t="shared" si="189"/>
        <v>2.4173271902972679</v>
      </c>
      <c r="QH254" s="57">
        <f t="shared" si="190"/>
        <v>2.5270964101696651</v>
      </c>
      <c r="QI254" s="57">
        <f t="shared" si="191"/>
        <v>3.927786165789473</v>
      </c>
      <c r="QJ254" s="57">
        <f>IF(Tabelle2[[#This Row],[Index and Premium Usage]]=1,($AW254*(1+$AZ254))*(PW254*(1+$PG254)+$PH254)/1000,($AW254*(1+$AZ254))*(PW254*(1+$PG254)+$PK254)/1000)</f>
        <v>3.9076288283278982</v>
      </c>
      <c r="QK254" s="57" t="e">
        <f>IF($PI254=1,($AW254*(1+$AY254))*(PX254*(1+$PG254)+$PH254)/1000,($AW254*(1+$AZ254))*(PX254*(1+$PG254)+$PK254+Tabelle2[[#This Row],[Premium VW 2023]])/1000)</f>
        <v>#REF!</v>
      </c>
      <c r="QL254" s="57" t="e">
        <f t="shared" si="177"/>
        <v>#REF!</v>
      </c>
      <c r="QM254" s="57" t="e">
        <f t="shared" si="178"/>
        <v>#REF!</v>
      </c>
      <c r="QN254" s="57" t="e">
        <f t="shared" si="179"/>
        <v>#REF!</v>
      </c>
      <c r="QO254" s="57" t="e">
        <f t="shared" si="180"/>
        <v>#REF!</v>
      </c>
      <c r="QP254" s="57" t="e">
        <f t="shared" si="181"/>
        <v>#REF!</v>
      </c>
    </row>
    <row r="255" spans="1:458" ht="15" customHeight="1">
      <c r="A255" s="94" t="s">
        <v>1152</v>
      </c>
      <c r="B255" s="94" t="s">
        <v>87</v>
      </c>
      <c r="C255" s="94" t="s">
        <v>1553</v>
      </c>
      <c r="D255" s="94" t="s">
        <v>108</v>
      </c>
      <c r="E255" s="172" t="s">
        <v>304</v>
      </c>
      <c r="F255" s="94" t="s">
        <v>304</v>
      </c>
      <c r="G255" s="94" t="s">
        <v>304</v>
      </c>
      <c r="H255" s="2" t="s">
        <v>1557</v>
      </c>
      <c r="I255" s="94" t="s">
        <v>102</v>
      </c>
      <c r="J255" s="94" t="s">
        <v>18</v>
      </c>
      <c r="K255" s="2" t="s">
        <v>243</v>
      </c>
      <c r="L255" s="94" t="s">
        <v>88</v>
      </c>
      <c r="M255" s="2" t="s">
        <v>1154</v>
      </c>
      <c r="N255" s="1" t="s">
        <v>93</v>
      </c>
      <c r="O255" s="136"/>
      <c r="P255" s="160" t="s">
        <v>123</v>
      </c>
      <c r="Q255" s="23" t="s">
        <v>90</v>
      </c>
      <c r="R255" s="135"/>
      <c r="S255" s="135"/>
      <c r="T255" s="94" t="s">
        <v>1282</v>
      </c>
      <c r="U255" s="94" t="s">
        <v>38</v>
      </c>
      <c r="V255" s="135"/>
      <c r="W255" s="135"/>
      <c r="X255" s="94"/>
      <c r="Y255" s="94" t="s">
        <v>275</v>
      </c>
      <c r="Z255" s="135" t="s">
        <v>258</v>
      </c>
      <c r="AA255" s="136"/>
      <c r="AB255" s="136"/>
      <c r="AC255" s="136"/>
      <c r="AD255" s="135"/>
      <c r="AE255" s="135"/>
      <c r="AF255" s="94" t="s">
        <v>119</v>
      </c>
      <c r="AG255" s="2"/>
      <c r="AH255" s="2"/>
      <c r="AI255" s="2"/>
      <c r="AJ255" s="2" t="s">
        <v>120</v>
      </c>
      <c r="AK255" s="137"/>
      <c r="AL255" s="138"/>
      <c r="AM255" s="138"/>
      <c r="AN255" s="138"/>
      <c r="AO255" s="138"/>
      <c r="AP255" s="13">
        <v>1</v>
      </c>
      <c r="AQ255" s="321"/>
      <c r="AR255" s="141">
        <v>1.88</v>
      </c>
      <c r="AS255" s="141">
        <v>1.88</v>
      </c>
      <c r="AT255" s="141">
        <v>1.88</v>
      </c>
      <c r="AU255" s="33">
        <v>1.88</v>
      </c>
      <c r="AV255" s="33">
        <v>1.88</v>
      </c>
      <c r="AW255" s="33">
        <v>1.88</v>
      </c>
      <c r="AX255" s="193"/>
      <c r="AY255" s="61">
        <v>0</v>
      </c>
      <c r="AZ255" s="61">
        <v>0</v>
      </c>
      <c r="BA255" s="97">
        <v>0</v>
      </c>
      <c r="BB255" s="97">
        <v>0</v>
      </c>
      <c r="BC255" s="97">
        <v>0</v>
      </c>
      <c r="BD255" s="97">
        <v>0</v>
      </c>
      <c r="BE255" s="133">
        <v>0</v>
      </c>
      <c r="BF255" s="133">
        <v>0</v>
      </c>
      <c r="BG255" s="133">
        <v>0</v>
      </c>
      <c r="BH255" s="133">
        <v>0</v>
      </c>
      <c r="BI255" s="133">
        <v>0</v>
      </c>
      <c r="BJ255" s="133">
        <v>0</v>
      </c>
      <c r="BK255" s="133">
        <v>0</v>
      </c>
      <c r="BL255" s="133">
        <v>0</v>
      </c>
      <c r="BM255" s="96">
        <v>0</v>
      </c>
      <c r="BN255" s="96">
        <v>0</v>
      </c>
      <c r="BO255" s="96">
        <v>0</v>
      </c>
      <c r="BP255" s="96">
        <v>0</v>
      </c>
      <c r="BQ255" s="96">
        <v>0</v>
      </c>
      <c r="BR255" s="96">
        <v>0</v>
      </c>
      <c r="BS255" s="96">
        <v>0</v>
      </c>
      <c r="BT255" s="96">
        <v>0</v>
      </c>
      <c r="BU255" s="96">
        <v>0</v>
      </c>
      <c r="BV255" s="96">
        <v>0</v>
      </c>
      <c r="BW255" s="96">
        <v>0</v>
      </c>
      <c r="BX255" s="96">
        <v>0</v>
      </c>
      <c r="BY255" s="96">
        <v>0</v>
      </c>
      <c r="BZ255" s="96">
        <v>0</v>
      </c>
      <c r="CA255" s="96">
        <v>0</v>
      </c>
      <c r="CB255" s="96">
        <v>0</v>
      </c>
      <c r="CC255" s="96">
        <v>0</v>
      </c>
      <c r="CD255" s="96">
        <v>0</v>
      </c>
      <c r="CE255" s="96">
        <v>0</v>
      </c>
      <c r="CF255" s="96">
        <v>0</v>
      </c>
      <c r="CG255" s="96">
        <v>0</v>
      </c>
      <c r="CH255" s="96">
        <v>0</v>
      </c>
      <c r="CI255" s="96">
        <v>0</v>
      </c>
      <c r="CJ255" s="96">
        <v>0</v>
      </c>
      <c r="CK255" s="95">
        <f>SUM(Tabelle2[[#This Row],[Jan 22 CF]:[Mar 22 CF]])</f>
        <v>0</v>
      </c>
      <c r="CL255" s="95">
        <f>SUM(Tabelle2[[#This Row],[Apr 22 CF]:[Jun 22 CF]])</f>
        <v>0</v>
      </c>
      <c r="CM255" s="95">
        <f>SUM(Tabelle2[[#This Row],[Jul 22 CF]:[Sep 22 CF]])</f>
        <v>0</v>
      </c>
      <c r="CN255" s="95">
        <f>SUM(Tabelle2[[#This Row],[Oct 22 CF]:[Dec 22 CF]])</f>
        <v>0</v>
      </c>
      <c r="CO255" s="95">
        <f>SUM(Tabelle2[[#This Row],[Jan 23 CF]:[Mar 23 CF]])</f>
        <v>0</v>
      </c>
      <c r="CP255" s="95">
        <f>SUM(Tabelle2[[#This Row],[Apr 23 CF]:[Jun 23 CF]])</f>
        <v>0</v>
      </c>
      <c r="CQ255" s="95">
        <f>SUM(Tabelle2[[#This Row],[Jul 23 CF]:[Sep 23 CF]])</f>
        <v>0</v>
      </c>
      <c r="CR255" s="95">
        <f>SUM(Tabelle2[[#This Row],[Oct 23 CF]:[Dec 23 CF]])</f>
        <v>0</v>
      </c>
      <c r="CS255" s="95">
        <f>SUM(Tabelle2[[#This Row],[Jan 24 CF]:[Mar 24 CF]])</f>
        <v>0</v>
      </c>
      <c r="CT255" s="95">
        <f>SUM(Tabelle2[[#This Row],[Apr 24 CF]:[Jun 24 CF]])</f>
        <v>0</v>
      </c>
      <c r="CU255" s="95">
        <f>SUM(Tabelle2[[#This Row],[Jul 24 CF]:[Sep 24 CF]])</f>
        <v>0</v>
      </c>
      <c r="CV255" s="95">
        <f>SUM(Tabelle2[[#This Row],[Oct 24 CF]:[Dec 24 CF]])</f>
        <v>0</v>
      </c>
      <c r="CW255" s="98">
        <v>0</v>
      </c>
      <c r="CX255" s="275">
        <v>0</v>
      </c>
      <c r="CY255" s="98">
        <v>0</v>
      </c>
      <c r="CZ255" s="52">
        <v>0</v>
      </c>
      <c r="DA255" s="52">
        <f>SUM(Tabelle2[[#This Row],[Jan 22 CF]:[Dec 22 CF]])</f>
        <v>0</v>
      </c>
      <c r="DB255" s="98">
        <f>SUM(Tabelle2[[#This Row],[Jan 23 CF]:[Dec 23 CF]])</f>
        <v>0</v>
      </c>
      <c r="DC255" s="98">
        <f>SUM(Tabelle2[[#This Row],[Jan 24 CF]:[Dec 24 CF]])</f>
        <v>0</v>
      </c>
      <c r="DD255" s="98">
        <v>0</v>
      </c>
      <c r="DE255" s="98">
        <v>0</v>
      </c>
      <c r="DF255" s="98">
        <v>0</v>
      </c>
      <c r="DG255" s="98">
        <v>0</v>
      </c>
      <c r="DH255" s="98">
        <v>0</v>
      </c>
      <c r="DI255" s="98">
        <v>0</v>
      </c>
      <c r="DJ255" s="98">
        <v>0</v>
      </c>
      <c r="DK255" s="98">
        <v>0</v>
      </c>
      <c r="DL255" s="98">
        <v>0</v>
      </c>
      <c r="DM255" s="98">
        <v>0</v>
      </c>
      <c r="DN255" s="98"/>
      <c r="DO255" s="98"/>
      <c r="DP255" s="226">
        <v>0.95</v>
      </c>
      <c r="DQ255" s="226">
        <v>0.92500000000000004</v>
      </c>
      <c r="DR255" s="226">
        <v>0.8</v>
      </c>
      <c r="DS255" s="226">
        <v>0.85</v>
      </c>
      <c r="DT255" s="226">
        <v>0.9</v>
      </c>
      <c r="DU255" s="226">
        <v>0.9</v>
      </c>
      <c r="DV255" s="226">
        <v>0.9</v>
      </c>
      <c r="DW255" s="226">
        <v>0.9</v>
      </c>
      <c r="DX255" s="226">
        <v>0.9</v>
      </c>
      <c r="DY255" s="226">
        <v>0.9</v>
      </c>
      <c r="DZ255" s="226">
        <v>0.9</v>
      </c>
      <c r="EA255" s="226">
        <v>0.88</v>
      </c>
      <c r="EB255" s="226">
        <v>0.9</v>
      </c>
      <c r="EC255" s="226">
        <v>0.93</v>
      </c>
      <c r="ED255" s="226">
        <v>0.93</v>
      </c>
      <c r="EE255" s="226">
        <v>0.9</v>
      </c>
      <c r="EF255" s="316">
        <v>0.9</v>
      </c>
      <c r="EG255" s="316">
        <v>0.9</v>
      </c>
      <c r="EH255" s="316">
        <v>0.9</v>
      </c>
      <c r="EI255" s="226">
        <v>0.95</v>
      </c>
      <c r="EJ255" s="226">
        <v>0.95</v>
      </c>
      <c r="EK255" s="226">
        <v>0.95</v>
      </c>
      <c r="EL255" s="226">
        <v>0.97499999999999998</v>
      </c>
      <c r="EM255" s="226">
        <v>0.95</v>
      </c>
      <c r="EN255" s="226">
        <v>0.9</v>
      </c>
      <c r="EO255" s="226">
        <v>0.9</v>
      </c>
      <c r="EP255" s="226">
        <v>0.9</v>
      </c>
      <c r="EQ255" s="226">
        <v>0.9</v>
      </c>
      <c r="ER255" s="226">
        <v>0.9</v>
      </c>
      <c r="ES255" s="226">
        <v>0.9</v>
      </c>
      <c r="ET255" s="226">
        <v>0.9</v>
      </c>
      <c r="EU255" s="226">
        <v>0.9</v>
      </c>
      <c r="EV255" s="226">
        <v>0.9</v>
      </c>
      <c r="EW255" s="226">
        <v>0.9</v>
      </c>
      <c r="EX255" s="226">
        <v>0.9</v>
      </c>
      <c r="EY255" s="226">
        <v>0.9</v>
      </c>
      <c r="EZ255" s="316">
        <v>0.9</v>
      </c>
      <c r="FA255" s="226">
        <v>0.9</v>
      </c>
      <c r="FB255" s="226">
        <v>0.85</v>
      </c>
      <c r="FC255" s="226">
        <v>0.85</v>
      </c>
      <c r="FD255" s="226">
        <v>0.85</v>
      </c>
      <c r="FE255" s="226">
        <v>0.85</v>
      </c>
      <c r="FF255" s="226">
        <v>0.85</v>
      </c>
      <c r="FG255" s="226">
        <v>0.85</v>
      </c>
      <c r="FH255" s="226">
        <v>0.85</v>
      </c>
      <c r="FI255" s="226">
        <v>0.85</v>
      </c>
      <c r="FJ255" s="226">
        <v>0.85</v>
      </c>
      <c r="FK255" s="226">
        <v>0.85</v>
      </c>
      <c r="FL255" s="226">
        <v>0.85</v>
      </c>
      <c r="FM255" s="195">
        <f t="shared" si="204"/>
        <v>0</v>
      </c>
      <c r="FN255" s="195">
        <f t="shared" si="205"/>
        <v>0</v>
      </c>
      <c r="FO255" s="195">
        <f t="shared" si="206"/>
        <v>0</v>
      </c>
      <c r="FP255" s="195">
        <f t="shared" si="207"/>
        <v>0</v>
      </c>
      <c r="FQ255" s="195">
        <f t="shared" si="208"/>
        <v>0</v>
      </c>
      <c r="FR255" s="195">
        <f t="shared" si="209"/>
        <v>0</v>
      </c>
      <c r="FS255" s="195">
        <f t="shared" si="210"/>
        <v>0</v>
      </c>
      <c r="FT255" s="95">
        <f t="shared" si="211"/>
        <v>0</v>
      </c>
      <c r="FU255" s="95">
        <f t="shared" si="212"/>
        <v>0</v>
      </c>
      <c r="FV255" s="95">
        <f t="shared" si="213"/>
        <v>0</v>
      </c>
      <c r="FW255" s="95">
        <f t="shared" si="214"/>
        <v>0</v>
      </c>
      <c r="FX255" s="95">
        <f t="shared" si="215"/>
        <v>0</v>
      </c>
      <c r="FY255" s="95">
        <f t="shared" si="216"/>
        <v>0</v>
      </c>
      <c r="FZ255" s="95">
        <f t="shared" si="217"/>
        <v>0</v>
      </c>
      <c r="GA255" s="95">
        <f t="shared" si="197"/>
        <v>0</v>
      </c>
      <c r="GB255" s="95">
        <f t="shared" si="198"/>
        <v>0</v>
      </c>
      <c r="GC255" s="95">
        <f t="shared" si="199"/>
        <v>0</v>
      </c>
      <c r="GD255" s="95">
        <f t="shared" si="200"/>
        <v>0</v>
      </c>
      <c r="GE255" s="95">
        <f t="shared" si="201"/>
        <v>0</v>
      </c>
      <c r="GF255" s="95">
        <f t="shared" si="202"/>
        <v>0</v>
      </c>
      <c r="GG255" s="95">
        <f t="shared" si="203"/>
        <v>0</v>
      </c>
      <c r="GH255" s="95">
        <f t="shared" si="218"/>
        <v>0</v>
      </c>
      <c r="GI255" s="95">
        <f>BW255*Tabelle2[[#This Row],[Nov 2023 AF]]</f>
        <v>0</v>
      </c>
      <c r="GJ255" s="95">
        <f>BX255*Tabelle2[[#This Row],[Dec 2023 AF]]</f>
        <v>0</v>
      </c>
      <c r="GK255" s="95">
        <f>BY255*Tabelle2[[#This Row],[Jan 2024 AF]]</f>
        <v>0</v>
      </c>
      <c r="GL255" s="95">
        <f>BZ255*Tabelle2[[#This Row],[Feb 2024 AF]]</f>
        <v>0</v>
      </c>
      <c r="GM255" s="95">
        <f>CA255*Tabelle2[[#This Row],[Mar 2024 AF]]</f>
        <v>0</v>
      </c>
      <c r="GN255" s="95">
        <f>CB255*Tabelle2[[#This Row],[Apr 2024 AF]]</f>
        <v>0</v>
      </c>
      <c r="GO255" s="95">
        <f>CC255*Tabelle2[[#This Row],[May 2024 AF]]</f>
        <v>0</v>
      </c>
      <c r="GP255" s="95">
        <f>CD255*Tabelle2[[#This Row],[Jun 2024 AF]]</f>
        <v>0</v>
      </c>
      <c r="GQ255" s="95">
        <f>CE255*Tabelle2[[#This Row],[Jul 2024 AF]]</f>
        <v>0</v>
      </c>
      <c r="GR255" s="95">
        <f>CF255*Tabelle2[[#This Row],[Aug 2024 AF]]</f>
        <v>0</v>
      </c>
      <c r="GS255" s="95">
        <f>CG255*Tabelle2[[#This Row],[Sep 2024 AF]]</f>
        <v>0</v>
      </c>
      <c r="GT255" s="95">
        <f>CH255*Tabelle2[[#This Row],[Oct 2024 AF]]</f>
        <v>0</v>
      </c>
      <c r="GU255" s="95">
        <f>CI255*Tabelle2[[#This Row],[Nov 2024 AF]]</f>
        <v>0</v>
      </c>
      <c r="GV255" s="95">
        <f>CJ255*Tabelle2[[#This Row],[Dec 2024 AF]]</f>
        <v>0</v>
      </c>
      <c r="GW255" s="95">
        <f>SUM(Tabelle2[[#This Row],[Jan 22 NF]:[Mar 22 NF]])</f>
        <v>0</v>
      </c>
      <c r="GX255" s="95">
        <f>SUM(Tabelle2[[#This Row],[Apr 22 NF]:[Jun 22 NF]])</f>
        <v>0</v>
      </c>
      <c r="GY255" s="95">
        <f>SUM(Tabelle2[[#This Row],[Jul 22 NF]:[Sep 22 NF]])</f>
        <v>0</v>
      </c>
      <c r="GZ255" s="95">
        <f>SUM(Tabelle2[[#This Row],[Oct 22 NF]:[Dec 22 NF]])</f>
        <v>0</v>
      </c>
      <c r="HA255" s="98">
        <f>SUM(Tabelle2[[#This Row],[Jan 23 NF]:[Mar 23 NF]])</f>
        <v>0</v>
      </c>
      <c r="HB255" s="98">
        <f>SUM(Tabelle2[[#This Row],[Apr 23 NF]:[Jun 23 NF]])</f>
        <v>0</v>
      </c>
      <c r="HC255" s="98">
        <f>SUM(Tabelle2[[#This Row],[Jul 23 NF]:[Sep 23 NF]])</f>
        <v>0</v>
      </c>
      <c r="HD255" s="98">
        <f>SUM(Tabelle2[[#This Row],[Oct 23 NF]:[Dec 23 NF]])</f>
        <v>0</v>
      </c>
      <c r="HE255" s="95">
        <f>SUM(Tabelle2[[#This Row],[Jan 24 NF]:[Mar 24 NF]])</f>
        <v>0</v>
      </c>
      <c r="HF255" s="98">
        <f>SUM(Tabelle2[[#This Row],[Apr 24 NF]:[Jun 24 NF]])</f>
        <v>0</v>
      </c>
      <c r="HG255" s="98">
        <f>SUM(Tabelle2[[#This Row],[Jul 24 NF]:[Sep 24 NF]])</f>
        <v>0</v>
      </c>
      <c r="HH255" s="98">
        <f>SUM(Tabelle2[[#This Row],[Oct 24 NF]:[Dec 24 NF]])</f>
        <v>0</v>
      </c>
      <c r="HI255" s="75"/>
      <c r="HJ255" s="75"/>
      <c r="HK255" s="75"/>
      <c r="HL255" s="75"/>
      <c r="HM255" s="75"/>
      <c r="HN255" s="75"/>
      <c r="HO255" s="75"/>
      <c r="HP255" s="75"/>
      <c r="HQ255" s="75"/>
      <c r="HR255" s="75"/>
      <c r="HS255" s="75"/>
      <c r="HT255" s="75"/>
      <c r="HU255" s="75">
        <v>0</v>
      </c>
      <c r="HV255" s="98">
        <v>0</v>
      </c>
      <c r="HW255" s="98">
        <v>0</v>
      </c>
      <c r="HX255" s="98">
        <v>0</v>
      </c>
      <c r="HY255" s="98">
        <v>0</v>
      </c>
      <c r="HZ255" s="98">
        <f>SUM(Tabelle2[[#This Row],[Jan 22 NF]:[Dec 22 NF]])</f>
        <v>0</v>
      </c>
      <c r="IA255" s="98">
        <f>SUM(Tabelle2[[#This Row],[Jan 23 NF]:[Dec 23 NF]])</f>
        <v>0</v>
      </c>
      <c r="IB255" s="98">
        <f>SUM(Tabelle2[[#This Row],[Jan 24 NF]:[Dec 24 NF]])</f>
        <v>0</v>
      </c>
      <c r="IC255" s="98">
        <f>IFERROR(Tabelle2[[#This Row],[2025 CF]]*Tabelle2[[#This Row],[2025 AF]],0)</f>
        <v>0</v>
      </c>
      <c r="ID255" s="98">
        <f>IFERROR(Tabelle2[[#This Row],[2026 CF]]*Tabelle2[[#This Row],[2026 AF]],0)</f>
        <v>0</v>
      </c>
      <c r="IE255" s="98">
        <f>IFERROR(Tabelle2[[#This Row],[2027 CF]]*Tabelle2[[#This Row],[2027 AF]],0)</f>
        <v>0</v>
      </c>
      <c r="IF255" s="98">
        <f>IFERROR(Tabelle2[[#This Row],[2028 CF]]*Tabelle2[[#This Row],[2028 AF]],0)</f>
        <v>0</v>
      </c>
      <c r="IG255" s="98">
        <f>IFERROR(Tabelle2[[#This Row],[2029 CF]]*Tabelle2[[#This Row],[2029 AF]],0)</f>
        <v>0</v>
      </c>
      <c r="IH255" s="98">
        <f>IFERROR(Tabelle2[[#This Row],[2030 CF]]*Tabelle2[[#This Row],[2030 AF]],0)</f>
        <v>0</v>
      </c>
      <c r="II255" s="98">
        <f>IFERROR(Tabelle2[[#This Row],[2031 CF]]*Tabelle2[[#This Row],[2031 AF]],0)</f>
        <v>0</v>
      </c>
      <c r="IJ255" s="98">
        <f>IFERROR(Tabelle2[[#This Row],[2032 CF]]*Tabelle2[[#This Row],[2032 AF]],0)</f>
        <v>0</v>
      </c>
      <c r="IK255" s="98">
        <f>IFERROR(Tabelle2[[#This Row],[2033 CF]]*Tabelle2[[#This Row],[2033 AF]],0)</f>
        <v>0</v>
      </c>
      <c r="IL255" s="98">
        <f>IFERROR(Tabelle2[[#This Row],[2034 CF]]*Tabelle2[[#This Row],[2034 AF]],0)</f>
        <v>0</v>
      </c>
      <c r="IM255" s="98">
        <f>IFERROR(Tabelle2[[#This Row],[2035 CF]]*Tabelle2[[#This Row],[2035 AF]],0)</f>
        <v>0</v>
      </c>
      <c r="IN255" s="146">
        <v>0</v>
      </c>
      <c r="IO255" s="146">
        <v>0</v>
      </c>
      <c r="IP255" s="146">
        <v>0</v>
      </c>
      <c r="IQ255" s="146">
        <v>0</v>
      </c>
      <c r="IR255" s="146">
        <v>0</v>
      </c>
      <c r="IS255" s="146">
        <v>0</v>
      </c>
      <c r="IT255" s="146">
        <v>0</v>
      </c>
      <c r="IU255" s="146">
        <v>0</v>
      </c>
      <c r="IV255" s="146">
        <v>0</v>
      </c>
      <c r="IW255" s="146">
        <v>0</v>
      </c>
      <c r="IX255" s="146">
        <v>0</v>
      </c>
      <c r="IY255" s="146">
        <v>0</v>
      </c>
      <c r="IZ255" s="199">
        <v>0</v>
      </c>
      <c r="JA255" s="199">
        <v>0</v>
      </c>
      <c r="JB255" s="199">
        <v>0</v>
      </c>
      <c r="JC255" s="199">
        <v>0</v>
      </c>
      <c r="JD255" s="199">
        <v>0</v>
      </c>
      <c r="JE255" s="196">
        <v>0</v>
      </c>
      <c r="JF255" s="196">
        <v>0</v>
      </c>
      <c r="JG255" s="196">
        <v>0</v>
      </c>
      <c r="JH255" s="196">
        <v>0</v>
      </c>
      <c r="JI255" s="196">
        <v>0</v>
      </c>
      <c r="JJ255" s="196">
        <v>0</v>
      </c>
      <c r="JK255" s="196">
        <v>0</v>
      </c>
      <c r="JL255" s="196">
        <v>0</v>
      </c>
      <c r="JM255" s="196">
        <v>0</v>
      </c>
      <c r="JN255" s="196">
        <v>0</v>
      </c>
      <c r="JO255" s="196">
        <v>0</v>
      </c>
      <c r="JP255" s="196">
        <v>0</v>
      </c>
      <c r="JQ255" s="196">
        <f>SUM(Tabelle2[[#This Row],[Jan-23B]:[Mar-23B]])</f>
        <v>0</v>
      </c>
      <c r="JR255" s="196">
        <f>SUM(Tabelle2[[#This Row],[Apr-23B]:[Jun-23B]])</f>
        <v>0</v>
      </c>
      <c r="JS255" s="196">
        <f>SUM(Tabelle2[[#This Row],[Jul-23B]:[Sep-23B]])</f>
        <v>0</v>
      </c>
      <c r="JT255" s="196">
        <f>SUM(Tabelle2[[#This Row],[Oct-23B]:[Dec-23B]])</f>
        <v>0</v>
      </c>
      <c r="JU255" s="196">
        <f>SUM(Tabelle2[[#This Row],[1Q23 B1]:[4Q23 B]])</f>
        <v>0</v>
      </c>
      <c r="JV255" s="196">
        <v>0</v>
      </c>
      <c r="JW255" s="196">
        <v>0</v>
      </c>
      <c r="JX255" s="196">
        <v>0</v>
      </c>
      <c r="JY255" s="196">
        <v>0</v>
      </c>
      <c r="JZ255" s="196">
        <v>0</v>
      </c>
      <c r="KA255" s="196">
        <v>0</v>
      </c>
      <c r="KB255" s="196">
        <v>0</v>
      </c>
      <c r="KC255" s="196">
        <v>0</v>
      </c>
      <c r="KD255" s="196">
        <v>0</v>
      </c>
      <c r="KE255" s="196">
        <v>0</v>
      </c>
      <c r="KF255" s="196" t="str">
        <f>IF(SUM(Tabelle2[[#This Row],[2018 NF]:[2028 NF]],Tabelle2[[#This Row],[2023 B]])&gt;0,"yes","no")</f>
        <v>no</v>
      </c>
      <c r="KG255" s="196">
        <f>IFERROR(INDEX(Tabelle2[[#Headers],[2005 NF]:[2034 NF]],MATCH(TRUE,INDEX(Tabelle2[[#This Row],[2005 NF]:[2034 NF]]&gt;1000,),0)),0)</f>
        <v>0</v>
      </c>
      <c r="KH255" s="196">
        <f>IFERROR(LOOKUP(2,1/(Tabelle2[[#This Row],[2005 NF]:[2035 NF]]&gt;1000),Tabelle2[[#Headers],[2005 NF]:[2035 NF]]),0)</f>
        <v>0</v>
      </c>
      <c r="KI255" s="196">
        <f>SUM(Tabelle2[[#This Row],[Jan 23 NF]:[Mar 23 NF]])</f>
        <v>0</v>
      </c>
      <c r="KJ255" s="196">
        <f>SUM(Tabelle2[[#This Row],[Jan-23B]:[Mar-23B]])</f>
        <v>0</v>
      </c>
      <c r="KK255" s="52">
        <v>0</v>
      </c>
      <c r="KL255" s="52">
        <v>0</v>
      </c>
      <c r="KM255" s="52">
        <v>0</v>
      </c>
      <c r="KN255" s="52">
        <v>0</v>
      </c>
      <c r="KO255" s="52">
        <v>0</v>
      </c>
      <c r="KP255" s="52">
        <v>0</v>
      </c>
      <c r="KQ255" s="52">
        <v>0</v>
      </c>
      <c r="KR255" s="52">
        <v>0</v>
      </c>
      <c r="KS255" s="52">
        <v>0</v>
      </c>
      <c r="KT255" s="52">
        <v>0</v>
      </c>
      <c r="KU255" s="52">
        <v>0</v>
      </c>
      <c r="KV255" s="52">
        <v>0</v>
      </c>
      <c r="KW255" s="52">
        <v>0</v>
      </c>
      <c r="KX255" s="52">
        <v>0</v>
      </c>
      <c r="KY255" s="52">
        <v>0</v>
      </c>
      <c r="KZ255" s="52">
        <v>0</v>
      </c>
      <c r="LA255" s="52" t="e">
        <f>$AV255*2.204623/#REF!*$AP255*Tabelle2[[#This Row],[May 23 NF]]</f>
        <v>#REF!</v>
      </c>
      <c r="LB255" s="52" t="e">
        <f>$AV255*2.204623/#REF!*$AP255*Tabelle2[[#This Row],[Jun 23 NF]]</f>
        <v>#REF!</v>
      </c>
      <c r="LC255" s="52" t="e">
        <f>$AV255*2.204623/#REF!*$AP255*Tabelle2[[#This Row],[Jul 23 NF]]</f>
        <v>#REF!</v>
      </c>
      <c r="LD255" s="52" t="e">
        <f>$AV255*2.204623/#REF!*$AP255*Tabelle2[[#This Row],[Aug 23 NF]]</f>
        <v>#REF!</v>
      </c>
      <c r="LE255" s="52" t="e">
        <f>$AV255*2.204623/#REF!*$AP255*Tabelle2[[#This Row],[Sep 23 NF]]</f>
        <v>#REF!</v>
      </c>
      <c r="LF255" s="52" t="e">
        <f>$AV255*2.204623/#REF!*$AP255*Tabelle2[[#This Row],[Oct 23 NF]]</f>
        <v>#REF!</v>
      </c>
      <c r="LG255" s="52" t="e">
        <f>$AV255*2.204623/#REF!*$AP255*Tabelle2[[#This Row],[Nov 23 NF]]</f>
        <v>#REF!</v>
      </c>
      <c r="LH255" s="52" t="e">
        <f>$AV255*2.204623/#REF!*$AP255*Tabelle2[[#This Row],[Dec 23 NF]]</f>
        <v>#REF!</v>
      </c>
      <c r="LI255" s="52" t="e">
        <f>$AV255*2.204623/#REF!*$AP255*Tabelle2[[#This Row],[Jan 24 NF]]</f>
        <v>#REF!</v>
      </c>
      <c r="LJ255" s="52" t="e">
        <f>$AV255*2.204623/#REF!*$AP255*Tabelle2[[#This Row],[Feb 24 NF]]</f>
        <v>#REF!</v>
      </c>
      <c r="LK255" s="52" t="e">
        <f>$AV255*2.204623/#REF!*$AP255*Tabelle2[[#This Row],[Mar 24 NF]]</f>
        <v>#REF!</v>
      </c>
      <c r="LL255" s="52" t="e">
        <f>$AV255*2.204623/#REF!*$AP255*Tabelle2[[#This Row],[Apr 24 NF]]</f>
        <v>#REF!</v>
      </c>
      <c r="LM255" s="52" t="e">
        <f>$AV255*2.204623/#REF!*$AP255*Tabelle2[[#This Row],[May 24 NF]]</f>
        <v>#REF!</v>
      </c>
      <c r="LN255" s="52" t="e">
        <f>$AV255*2.204623/#REF!*$AP255*Tabelle2[[#This Row],[Jun 24 NF]]</f>
        <v>#REF!</v>
      </c>
      <c r="LO255" s="52" t="e">
        <f>$AV255*2.204623/#REF!*$AP255*Tabelle2[[#This Row],[Jul 24 NF]]</f>
        <v>#REF!</v>
      </c>
      <c r="LP255" s="52" t="e">
        <f>$AV255*2.204623/#REF!*$AP255*Tabelle2[[#This Row],[Aug 24 NF]]</f>
        <v>#REF!</v>
      </c>
      <c r="LQ255" s="52" t="e">
        <f>$AV255*2.204623/#REF!*$AP255*Tabelle2[[#This Row],[Sep 24 NF]]</f>
        <v>#REF!</v>
      </c>
      <c r="LR255" s="52" t="e">
        <f>$AV255*2.204623/#REF!*$AP255*Tabelle2[[#This Row],[Oct 24 NF]]</f>
        <v>#REF!</v>
      </c>
      <c r="LS255" s="52" t="e">
        <f>$AV255*2.204623/#REF!*$AP255*Tabelle2[[#This Row],[Nov 24 NF]]</f>
        <v>#REF!</v>
      </c>
      <c r="LT255" s="52" t="e">
        <f>$AV255*2.204623/#REF!*$AP255*Tabelle2[[#This Row],[Dec 24 NF]]</f>
        <v>#REF!</v>
      </c>
      <c r="LU255" s="198">
        <f>SUM(Tabelle2[[#This Row],[Jan 22 EV]:[Mar 22 EV]])</f>
        <v>0</v>
      </c>
      <c r="LV255" s="198">
        <f>SUM(Tabelle2[[#This Row],[Apr 22 EV]:[Jun 22 EV]])</f>
        <v>0</v>
      </c>
      <c r="LW255" s="198">
        <f>SUM(Tabelle2[[#This Row],[Jul 22 EV]:[Sep 22 EV]])</f>
        <v>0</v>
      </c>
      <c r="LX255" s="198">
        <f>SUM(Tabelle2[[#This Row],[Oct 22 EV]:[Dec 22 EV]])</f>
        <v>0</v>
      </c>
      <c r="LY255" s="198">
        <f>SUM(Tabelle2[[#This Row],[Jan 23 EV]:[Mar 23 EV]])</f>
        <v>0</v>
      </c>
      <c r="LZ255" s="198" t="e">
        <f>SUM(Tabelle2[[#This Row],[Apr 23 EV]:[Jun 23 EV]])</f>
        <v>#REF!</v>
      </c>
      <c r="MA255" s="198" t="e">
        <f>SUM(Tabelle2[[#This Row],[Jul 23 EV]:[Sep 23 EV]])</f>
        <v>#REF!</v>
      </c>
      <c r="MB255" s="198" t="e">
        <f>SUM(Tabelle2[[#This Row],[Oct 23 EV]:[Dec 23 EV]])</f>
        <v>#REF!</v>
      </c>
      <c r="MC255" s="198" t="e">
        <f>SUM(Tabelle2[[#This Row],[Jan 24 EV]:[Mar 24 EV]])</f>
        <v>#REF!</v>
      </c>
      <c r="MD255" s="198" t="e">
        <f>SUM(Tabelle2[[#This Row],[Apr 24 EV]:[Jun 24 EV]])</f>
        <v>#REF!</v>
      </c>
      <c r="ME255" s="198" t="e">
        <f>SUM(Tabelle2[[#This Row],[Jul 24 EV]:[Sep 24 EV]])</f>
        <v>#REF!</v>
      </c>
      <c r="MF255" s="198" t="e">
        <f>SUM(Tabelle2[[#This Row],[Oct 24 EV]:[Dec 24 EV]])</f>
        <v>#REF!</v>
      </c>
      <c r="MG255" s="145"/>
      <c r="MH255" s="145"/>
      <c r="MI255" s="145"/>
      <c r="MJ255" s="145"/>
      <c r="MK255" s="145"/>
      <c r="ML255" s="145"/>
      <c r="MM255" s="145"/>
      <c r="MN255" s="145"/>
      <c r="MO255" s="145"/>
      <c r="MP255" s="144"/>
      <c r="MQ255" s="144" t="e">
        <f>$AS255*2.204623/#REF!*$AP255*HU255</f>
        <v>#REF!</v>
      </c>
      <c r="MR255" s="98" t="e">
        <f>$AT255*2.204623/#REF!*$AP255*HV255</f>
        <v>#REF!</v>
      </c>
      <c r="MS255" s="98">
        <v>0</v>
      </c>
      <c r="MT255" s="98">
        <v>0</v>
      </c>
      <c r="MU255" s="98">
        <v>0</v>
      </c>
      <c r="MV255" s="98">
        <f>SUM(Tabelle2[[#This Row],[Jan 22 EV]:[Dec 22 EV]])</f>
        <v>0</v>
      </c>
      <c r="MW255" s="98" t="e">
        <f>SUM(Tabelle2[[#This Row],[Jan 23 EV]:[Dec 23 EV]])</f>
        <v>#REF!</v>
      </c>
      <c r="MX255" s="98" t="e">
        <f>SUM(Tabelle2[[#This Row],[Jan 24 EV]:[Dec 24 EV]])</f>
        <v>#REF!</v>
      </c>
      <c r="MY255" s="98">
        <f t="shared" si="183"/>
        <v>0</v>
      </c>
      <c r="MZ255" s="98">
        <f t="shared" si="184"/>
        <v>0</v>
      </c>
      <c r="NA255" s="98">
        <f t="shared" si="185"/>
        <v>0</v>
      </c>
      <c r="NB255" s="98">
        <f t="shared" si="186"/>
        <v>0</v>
      </c>
      <c r="NC255" s="144">
        <v>0</v>
      </c>
      <c r="ND255" s="144">
        <v>0</v>
      </c>
      <c r="NE255" s="144">
        <v>0</v>
      </c>
      <c r="NF255" s="144">
        <v>0</v>
      </c>
      <c r="NG255" s="144">
        <v>0</v>
      </c>
      <c r="NH255" s="144">
        <v>0</v>
      </c>
      <c r="NI255" s="144">
        <v>0</v>
      </c>
      <c r="NJ255" s="144">
        <v>0</v>
      </c>
      <c r="NK255" s="144">
        <v>0</v>
      </c>
      <c r="NL255" s="144">
        <v>0</v>
      </c>
      <c r="NM255" s="144">
        <v>0</v>
      </c>
      <c r="NN255" s="144">
        <v>0</v>
      </c>
      <c r="NO255" s="198">
        <f t="shared" si="192"/>
        <v>0</v>
      </c>
      <c r="NP255" s="198">
        <f t="shared" si="193"/>
        <v>0</v>
      </c>
      <c r="NQ255" s="198">
        <f t="shared" si="194"/>
        <v>0</v>
      </c>
      <c r="NR255" s="198">
        <f t="shared" si="195"/>
        <v>0</v>
      </c>
      <c r="NS255" s="198">
        <f t="shared" si="196"/>
        <v>0</v>
      </c>
      <c r="NT255" s="198">
        <v>0</v>
      </c>
      <c r="NU255" s="198">
        <v>0</v>
      </c>
      <c r="NV255" s="198">
        <v>0</v>
      </c>
      <c r="NW255" s="198">
        <v>0</v>
      </c>
      <c r="NX255" s="198">
        <v>0</v>
      </c>
      <c r="NY255" s="198">
        <v>0</v>
      </c>
      <c r="NZ255" s="198">
        <v>0</v>
      </c>
      <c r="OA255" s="198">
        <v>0</v>
      </c>
      <c r="OB255" s="198">
        <v>0</v>
      </c>
      <c r="OC255" s="198">
        <v>0</v>
      </c>
      <c r="OD255" s="198">
        <v>0</v>
      </c>
      <c r="OE255" s="198">
        <v>0</v>
      </c>
      <c r="OF255" s="198">
        <f>SUM(Tabelle2[[#This Row],[Jan 23 B EV]:[Mar 23 B EV]])</f>
        <v>0</v>
      </c>
      <c r="OG255" s="198">
        <f>SUM(Tabelle2[[#This Row],[Apr 23 B EV]:[Jun 23 B EV]])</f>
        <v>0</v>
      </c>
      <c r="OH255" s="198">
        <f>SUM(Tabelle2[[#This Row],[Jul 23 B EV]:[Sep 23 B EV]])</f>
        <v>0</v>
      </c>
      <c r="OI255" s="198">
        <f>SUM(Tabelle2[[#This Row],[Oct 23 B EV]:[Dec 23 B EV]])</f>
        <v>0</v>
      </c>
      <c r="OJ255" s="198">
        <f>SUM(Tabelle2[[#This Row],[Jan 23 B EV]:[Dec 23 B EV]])</f>
        <v>0</v>
      </c>
      <c r="OK255" s="145"/>
      <c r="OL255" s="145"/>
      <c r="OM255" s="147"/>
      <c r="ON255" s="147"/>
      <c r="OO255" s="147"/>
      <c r="OP255" s="147"/>
      <c r="OQ255" s="145"/>
      <c r="OR255" s="145"/>
      <c r="OS255" s="145"/>
      <c r="OT255" s="145"/>
      <c r="OU255" s="145"/>
      <c r="OV255" s="145"/>
      <c r="OW255" s="145"/>
      <c r="OX255" s="198">
        <v>0</v>
      </c>
      <c r="OY255" s="198">
        <v>0</v>
      </c>
      <c r="OZ255" s="198">
        <v>0</v>
      </c>
      <c r="PA255" s="198">
        <v>0</v>
      </c>
      <c r="PB255" s="353">
        <v>0</v>
      </c>
      <c r="PC255" s="49" t="s">
        <v>57</v>
      </c>
      <c r="PD255" s="221" t="s">
        <v>162</v>
      </c>
      <c r="PE255" s="317" t="s">
        <v>159</v>
      </c>
      <c r="PF255" s="328" t="s">
        <v>170</v>
      </c>
      <c r="PG255" s="54">
        <v>0</v>
      </c>
      <c r="PH255" s="55">
        <v>150</v>
      </c>
      <c r="PI255" s="4">
        <v>1</v>
      </c>
      <c r="PJ255" s="4" t="s">
        <v>170</v>
      </c>
      <c r="PK255" s="4">
        <v>150</v>
      </c>
      <c r="PL255" s="4"/>
      <c r="PM255" s="348"/>
      <c r="PN255" s="221" t="s">
        <v>972</v>
      </c>
      <c r="PO255" s="51" t="s">
        <v>17</v>
      </c>
      <c r="PP255" s="200">
        <v>1565.1005573122095</v>
      </c>
      <c r="PQ255" s="56">
        <v>1399.8594792216134</v>
      </c>
      <c r="PR255" s="56">
        <v>1505.8500324776508</v>
      </c>
      <c r="PS255" s="56">
        <v>1413.0627359755019</v>
      </c>
      <c r="PT255" s="200">
        <v>1148.5212668120259</v>
      </c>
      <c r="PU255" s="200">
        <v>1207.4862538513455</v>
      </c>
      <c r="PV255" s="200">
        <v>1959.8980263157889</v>
      </c>
      <c r="PW255" s="200">
        <v>1949.0700624881274</v>
      </c>
      <c r="PX255" s="200" t="e">
        <f>IF($PI255=1,SUMIF(#REF!,$PF255,#REF!),SUMIF(#REF!,$PJ255,#REF!))</f>
        <v>#REF!</v>
      </c>
      <c r="PY255" s="200" t="e">
        <f>IF($PI255=1,SUMIF(#REF!,$PF255,#REF!),SUMIF(#REF!,$PJ255,#REF!))</f>
        <v>#REF!</v>
      </c>
      <c r="PZ255" s="200" t="e">
        <f>IF($PI255=1,SUMIF(#REF!,$PF255,#REF!),SUMIF(#REF!,$PJ255,#REF!))</f>
        <v>#REF!</v>
      </c>
      <c r="QA255" s="200" t="e">
        <f>IF($PI255=1,SUMIF(#REF!,$PF255,#REF!),SUMIF(#REF!,$PJ255,#REF!))</f>
        <v>#REF!</v>
      </c>
      <c r="QB255" s="200" t="e">
        <f>IF($PI255=1,SUMIF(#REF!,$PF255,#REF!),SUMIF(#REF!,$PJ255,#REF!))</f>
        <v>#REF!</v>
      </c>
      <c r="QC255" s="200" t="e">
        <f>IF($PI255=1,SUMIF(#REF!,$PF255,#REF!),SUMIF(#REF!,$PJ255,#REF!))</f>
        <v>#REF!</v>
      </c>
      <c r="QD255" s="57">
        <f t="shared" si="187"/>
        <v>2.9137358209366329</v>
      </c>
      <c r="QE255" s="57">
        <f t="shared" si="188"/>
        <v>3.1129980610579833</v>
      </c>
      <c r="QF255" s="57">
        <f t="shared" si="182"/>
        <v>2.9385579436339437</v>
      </c>
      <c r="QG255" s="57">
        <f t="shared" si="189"/>
        <v>2.4412199816066087</v>
      </c>
      <c r="QH255" s="57">
        <f t="shared" si="190"/>
        <v>2.5520741572405297</v>
      </c>
      <c r="QI255" s="57">
        <f t="shared" si="191"/>
        <v>3.9666082894736832</v>
      </c>
      <c r="QJ255" s="57">
        <f>IF(Tabelle2[[#This Row],[Index and Premium Usage]]=1,($AW255*(1+$AZ255))*(PW255*(1+$PG255)+$PH255)/1000,($AW255*(1+$AZ255))*(PW255*(1+$PG255)+$PK255)/1000)</f>
        <v>3.9462517174776797</v>
      </c>
      <c r="QK255" s="57" t="e">
        <f>IF($PI255=1,($AW255*(1+$AY255))*(PX255*(1+$PG255)+$PH255)/1000,($AW255*(1+$AZ255))*(PX255*(1+$PG255)+$PK255+Tabelle2[[#This Row],[Premium VW 2023]])/1000)</f>
        <v>#REF!</v>
      </c>
      <c r="QL255" s="57" t="e">
        <f t="shared" si="177"/>
        <v>#REF!</v>
      </c>
      <c r="QM255" s="57" t="e">
        <f t="shared" si="178"/>
        <v>#REF!</v>
      </c>
      <c r="QN255" s="57" t="e">
        <f t="shared" si="179"/>
        <v>#REF!</v>
      </c>
      <c r="QO255" s="57" t="e">
        <f t="shared" si="180"/>
        <v>#REF!</v>
      </c>
      <c r="QP255" s="57" t="e">
        <f t="shared" si="181"/>
        <v>#REF!</v>
      </c>
    </row>
    <row r="256" spans="1:458" ht="15" customHeight="1">
      <c r="A256" s="94" t="s">
        <v>767</v>
      </c>
      <c r="B256" s="94" t="s">
        <v>87</v>
      </c>
      <c r="C256" s="94" t="s">
        <v>1553</v>
      </c>
      <c r="D256" s="94" t="s">
        <v>108</v>
      </c>
      <c r="E256" s="173" t="s">
        <v>304</v>
      </c>
      <c r="F256" s="94" t="s">
        <v>304</v>
      </c>
      <c r="G256" s="94" t="s">
        <v>304</v>
      </c>
      <c r="H256" s="2" t="s">
        <v>1557</v>
      </c>
      <c r="I256" s="188" t="s">
        <v>102</v>
      </c>
      <c r="J256" s="94" t="s">
        <v>18</v>
      </c>
      <c r="K256" s="2" t="s">
        <v>243</v>
      </c>
      <c r="L256" s="94" t="s">
        <v>88</v>
      </c>
      <c r="M256" s="2" t="s">
        <v>1158</v>
      </c>
      <c r="N256" s="2" t="s">
        <v>1279</v>
      </c>
      <c r="O256" s="1"/>
      <c r="P256" s="3">
        <v>0</v>
      </c>
      <c r="Q256" s="2" t="s">
        <v>90</v>
      </c>
      <c r="R256" s="94"/>
      <c r="S256" s="94"/>
      <c r="T256" s="94" t="s">
        <v>1282</v>
      </c>
      <c r="U256" s="94" t="s">
        <v>38</v>
      </c>
      <c r="V256" s="94"/>
      <c r="W256" s="94"/>
      <c r="X256" s="94"/>
      <c r="Y256" s="2" t="s">
        <v>257</v>
      </c>
      <c r="Z256" s="2" t="s">
        <v>261</v>
      </c>
      <c r="AA256" s="2" t="s">
        <v>707</v>
      </c>
      <c r="AB256" s="2" t="s">
        <v>1229</v>
      </c>
      <c r="AC256" s="2" t="s">
        <v>1115</v>
      </c>
      <c r="AD256" s="94"/>
      <c r="AE256" s="94"/>
      <c r="AF256" s="94" t="s">
        <v>119</v>
      </c>
      <c r="AG256" s="2">
        <v>0</v>
      </c>
      <c r="AH256" s="2">
        <v>0</v>
      </c>
      <c r="AI256" s="2">
        <v>0</v>
      </c>
      <c r="AJ256" s="2" t="s">
        <v>120</v>
      </c>
      <c r="AK256" s="20"/>
      <c r="AL256" s="24"/>
      <c r="AM256" s="24"/>
      <c r="AN256" s="24"/>
      <c r="AO256" s="24"/>
      <c r="AP256" s="13">
        <v>1</v>
      </c>
      <c r="AQ256" s="33"/>
      <c r="AR256" s="37">
        <v>1.2989999999999999</v>
      </c>
      <c r="AS256" s="73">
        <v>1.2989999999999999</v>
      </c>
      <c r="AT256" s="73">
        <v>1.2989999999999999</v>
      </c>
      <c r="AU256" s="33">
        <v>1.2989999999999999</v>
      </c>
      <c r="AV256" s="33">
        <v>1.2989999999999999</v>
      </c>
      <c r="AW256" s="33">
        <v>1.2989999999999999</v>
      </c>
      <c r="AX256" s="193"/>
      <c r="AY256" s="61">
        <v>0</v>
      </c>
      <c r="AZ256" s="61">
        <v>0</v>
      </c>
      <c r="BA256" s="97">
        <v>20412</v>
      </c>
      <c r="BB256" s="97">
        <v>19332</v>
      </c>
      <c r="BC256" s="97">
        <v>20554</v>
      </c>
      <c r="BD256" s="97">
        <v>24486</v>
      </c>
      <c r="BE256" s="133">
        <v>18398</v>
      </c>
      <c r="BF256" s="133">
        <v>18964</v>
      </c>
      <c r="BG256" s="133">
        <v>9968</v>
      </c>
      <c r="BH256" s="133">
        <v>31572</v>
      </c>
      <c r="BI256" s="133">
        <v>31767</v>
      </c>
      <c r="BJ256" s="133">
        <v>20118</v>
      </c>
      <c r="BK256" s="133">
        <v>14241</v>
      </c>
      <c r="BL256" s="133">
        <v>13152</v>
      </c>
      <c r="BM256" s="96">
        <v>25070</v>
      </c>
      <c r="BN256" s="96">
        <v>27300</v>
      </c>
      <c r="BO256" s="96">
        <v>27062</v>
      </c>
      <c r="BP256" s="96">
        <v>25424</v>
      </c>
      <c r="BQ256" s="96">
        <v>29840</v>
      </c>
      <c r="BR256" s="96">
        <v>15158</v>
      </c>
      <c r="BS256" s="96">
        <v>13308</v>
      </c>
      <c r="BT256" s="96">
        <v>22750</v>
      </c>
      <c r="BU256" s="96">
        <v>16295</v>
      </c>
      <c r="BV256" s="96">
        <v>27650</v>
      </c>
      <c r="BW256" s="96">
        <v>21818</v>
      </c>
      <c r="BX256" s="96">
        <v>19374</v>
      </c>
      <c r="BY256" s="96">
        <v>24468</v>
      </c>
      <c r="BZ256" s="96">
        <v>22713</v>
      </c>
      <c r="CA256" s="96">
        <v>22071</v>
      </c>
      <c r="CB256" s="96">
        <v>21445</v>
      </c>
      <c r="CC256" s="96">
        <v>28090</v>
      </c>
      <c r="CD256" s="96">
        <v>21633</v>
      </c>
      <c r="CE256" s="96">
        <v>18943</v>
      </c>
      <c r="CF256" s="96">
        <v>13829</v>
      </c>
      <c r="CG256" s="96">
        <v>20128</v>
      </c>
      <c r="CH256" s="96">
        <v>23485</v>
      </c>
      <c r="CI256" s="96">
        <v>15636</v>
      </c>
      <c r="CJ256" s="96">
        <v>10107</v>
      </c>
      <c r="CK256" s="95">
        <f>SUM(Tabelle2[[#This Row],[Jan 22 CF]:[Mar 22 CF]])</f>
        <v>60298</v>
      </c>
      <c r="CL256" s="95">
        <f>SUM(Tabelle2[[#This Row],[Apr 22 CF]:[Jun 22 CF]])</f>
        <v>61848</v>
      </c>
      <c r="CM256" s="95">
        <f>SUM(Tabelle2[[#This Row],[Jul 22 CF]:[Sep 22 CF]])</f>
        <v>73307</v>
      </c>
      <c r="CN256" s="95">
        <f>SUM(Tabelle2[[#This Row],[Oct 22 CF]:[Dec 22 CF]])</f>
        <v>47511</v>
      </c>
      <c r="CO256" s="95">
        <f>SUM(Tabelle2[[#This Row],[Jan 23 CF]:[Mar 23 CF]])</f>
        <v>79432</v>
      </c>
      <c r="CP256" s="95">
        <f>SUM(Tabelle2[[#This Row],[Apr 23 CF]:[Jun 23 CF]])</f>
        <v>70422</v>
      </c>
      <c r="CQ256" s="95">
        <f>SUM(Tabelle2[[#This Row],[Jul 23 CF]:[Sep 23 CF]])</f>
        <v>52353</v>
      </c>
      <c r="CR256" s="95">
        <f>SUM(Tabelle2[[#This Row],[Oct 23 CF]:[Dec 23 CF]])</f>
        <v>68842</v>
      </c>
      <c r="CS256" s="95">
        <f>SUM(Tabelle2[[#This Row],[Jan 24 CF]:[Mar 24 CF]])</f>
        <v>69252</v>
      </c>
      <c r="CT256" s="95">
        <f>SUM(Tabelle2[[#This Row],[Apr 24 CF]:[Jun 24 CF]])</f>
        <v>71168</v>
      </c>
      <c r="CU256" s="95">
        <f>SUM(Tabelle2[[#This Row],[Jul 24 CF]:[Sep 24 CF]])</f>
        <v>52900</v>
      </c>
      <c r="CV256" s="95">
        <f>SUM(Tabelle2[[#This Row],[Oct 24 CF]:[Dec 24 CF]])</f>
        <v>49228</v>
      </c>
      <c r="CW256" s="98">
        <v>343746</v>
      </c>
      <c r="CX256" s="275">
        <v>341014</v>
      </c>
      <c r="CY256" s="98">
        <v>219204</v>
      </c>
      <c r="CZ256" s="52">
        <v>231491</v>
      </c>
      <c r="DA256" s="52">
        <f>SUM(Tabelle2[[#This Row],[Jan 22 CF]:[Dec 22 CF]])</f>
        <v>242964</v>
      </c>
      <c r="DB256" s="98">
        <f>SUM(Tabelle2[[#This Row],[Jan 23 CF]:[Dec 23 CF]])</f>
        <v>271049</v>
      </c>
      <c r="DC256" s="98">
        <f>SUM(Tabelle2[[#This Row],[Jan 24 CF]:[Dec 24 CF]])</f>
        <v>242548</v>
      </c>
      <c r="DD256" s="98">
        <v>210000</v>
      </c>
      <c r="DE256" s="98">
        <v>170000</v>
      </c>
      <c r="DF256" s="98">
        <v>75000</v>
      </c>
      <c r="DG256" s="98">
        <v>5000</v>
      </c>
      <c r="DH256" s="98">
        <v>0</v>
      </c>
      <c r="DI256" s="98">
        <v>0</v>
      </c>
      <c r="DJ256" s="98">
        <v>0</v>
      </c>
      <c r="DK256" s="98">
        <v>0</v>
      </c>
      <c r="DL256" s="98">
        <v>0</v>
      </c>
      <c r="DM256" s="98">
        <v>0</v>
      </c>
      <c r="DN256" s="98"/>
      <c r="DO256" s="98"/>
      <c r="DP256" s="226">
        <v>0.95</v>
      </c>
      <c r="DQ256" s="226">
        <v>0.92500000000000004</v>
      </c>
      <c r="DR256" s="226">
        <v>0.8</v>
      </c>
      <c r="DS256" s="226">
        <v>0.85</v>
      </c>
      <c r="DT256" s="226">
        <v>0.9</v>
      </c>
      <c r="DU256" s="226">
        <v>0.9</v>
      </c>
      <c r="DV256" s="226">
        <v>0.9</v>
      </c>
      <c r="DW256" s="226">
        <v>0.9</v>
      </c>
      <c r="DX256" s="226">
        <v>0.9</v>
      </c>
      <c r="DY256" s="226">
        <v>0.9</v>
      </c>
      <c r="DZ256" s="226">
        <v>0.9</v>
      </c>
      <c r="EA256" s="226">
        <v>0.88</v>
      </c>
      <c r="EB256" s="226">
        <v>0.9</v>
      </c>
      <c r="EC256" s="226">
        <v>0.93</v>
      </c>
      <c r="ED256" s="226">
        <v>0.93</v>
      </c>
      <c r="EE256" s="226">
        <v>0.9</v>
      </c>
      <c r="EF256" s="316">
        <v>0.9</v>
      </c>
      <c r="EG256" s="316">
        <v>0.9</v>
      </c>
      <c r="EH256" s="316">
        <v>0.76800000000000002</v>
      </c>
      <c r="EI256" s="226">
        <v>0.95</v>
      </c>
      <c r="EJ256" s="226">
        <v>0.95</v>
      </c>
      <c r="EK256" s="226">
        <v>0.95</v>
      </c>
      <c r="EL256" s="226">
        <v>0.97499999999999998</v>
      </c>
      <c r="EM256" s="226">
        <v>0.95</v>
      </c>
      <c r="EN256" s="226">
        <v>0.9</v>
      </c>
      <c r="EO256" s="226">
        <v>0.8</v>
      </c>
      <c r="EP256" s="226">
        <v>0.8</v>
      </c>
      <c r="EQ256" s="226">
        <v>0.8</v>
      </c>
      <c r="ER256" s="226">
        <v>0.8</v>
      </c>
      <c r="ES256" s="226">
        <v>0.8</v>
      </c>
      <c r="ET256" s="226">
        <v>0.8</v>
      </c>
      <c r="EU256" s="226">
        <v>0.8</v>
      </c>
      <c r="EV256" s="226">
        <v>0.8</v>
      </c>
      <c r="EW256" s="226">
        <v>0.8</v>
      </c>
      <c r="EX256" s="226">
        <v>0.8</v>
      </c>
      <c r="EY256" s="226">
        <v>0.8</v>
      </c>
      <c r="EZ256" s="316">
        <v>0.76800000000000002</v>
      </c>
      <c r="FA256" s="226">
        <v>0.8</v>
      </c>
      <c r="FB256" s="226">
        <v>0.85</v>
      </c>
      <c r="FC256" s="226">
        <v>0.85</v>
      </c>
      <c r="FD256" s="226">
        <v>0.85</v>
      </c>
      <c r="FE256" s="226">
        <v>0.85</v>
      </c>
      <c r="FF256" s="226">
        <v>0</v>
      </c>
      <c r="FG256" s="226">
        <v>0</v>
      </c>
      <c r="FH256" s="226">
        <v>0</v>
      </c>
      <c r="FI256" s="226">
        <v>0</v>
      </c>
      <c r="FJ256" s="226">
        <v>0</v>
      </c>
      <c r="FK256" s="226">
        <v>0</v>
      </c>
      <c r="FL256" s="226">
        <v>0</v>
      </c>
      <c r="FM256" s="195">
        <f t="shared" si="204"/>
        <v>20412</v>
      </c>
      <c r="FN256" s="195">
        <f t="shared" si="205"/>
        <v>19332</v>
      </c>
      <c r="FO256" s="195">
        <f t="shared" si="206"/>
        <v>20554</v>
      </c>
      <c r="FP256" s="195">
        <f t="shared" si="207"/>
        <v>24486</v>
      </c>
      <c r="FQ256" s="195">
        <f t="shared" si="208"/>
        <v>18398</v>
      </c>
      <c r="FR256" s="195">
        <f t="shared" si="209"/>
        <v>18964</v>
      </c>
      <c r="FS256" s="195">
        <f t="shared" si="210"/>
        <v>9968</v>
      </c>
      <c r="FT256" s="95">
        <f t="shared" si="211"/>
        <v>31572</v>
      </c>
      <c r="FU256" s="95">
        <f t="shared" si="212"/>
        <v>31767</v>
      </c>
      <c r="FV256" s="95">
        <f t="shared" si="213"/>
        <v>20118</v>
      </c>
      <c r="FW256" s="95">
        <f t="shared" si="214"/>
        <v>14241</v>
      </c>
      <c r="FX256" s="95">
        <f t="shared" si="215"/>
        <v>13152</v>
      </c>
      <c r="FY256" s="95">
        <f t="shared" si="216"/>
        <v>25070</v>
      </c>
      <c r="FZ256" s="95">
        <f t="shared" si="217"/>
        <v>27300</v>
      </c>
      <c r="GA256" s="95">
        <f t="shared" si="197"/>
        <v>27062</v>
      </c>
      <c r="GB256" s="95">
        <f t="shared" si="198"/>
        <v>25424</v>
      </c>
      <c r="GC256" s="95">
        <f t="shared" si="199"/>
        <v>29840</v>
      </c>
      <c r="GD256" s="95">
        <f t="shared" si="200"/>
        <v>15158</v>
      </c>
      <c r="GE256" s="95">
        <f t="shared" si="201"/>
        <v>13308</v>
      </c>
      <c r="GF256" s="95">
        <f t="shared" si="202"/>
        <v>22750</v>
      </c>
      <c r="GG256" s="95">
        <f t="shared" si="203"/>
        <v>16295</v>
      </c>
      <c r="GH256" s="95">
        <f t="shared" si="218"/>
        <v>27650</v>
      </c>
      <c r="GI256" s="95">
        <f>BW256*Tabelle2[[#This Row],[Nov 2023 AF]]</f>
        <v>21272.55</v>
      </c>
      <c r="GJ256" s="95">
        <f>BX256*Tabelle2[[#This Row],[Dec 2023 AF]]</f>
        <v>18405.3</v>
      </c>
      <c r="GK256" s="95">
        <f>BY256*Tabelle2[[#This Row],[Jan 2024 AF]]</f>
        <v>22021.200000000001</v>
      </c>
      <c r="GL256" s="95">
        <f>BZ256*Tabelle2[[#This Row],[Feb 2024 AF]]</f>
        <v>18170.400000000001</v>
      </c>
      <c r="GM256" s="95">
        <f>CA256*Tabelle2[[#This Row],[Mar 2024 AF]]</f>
        <v>17656.8</v>
      </c>
      <c r="GN256" s="95">
        <f>CB256*Tabelle2[[#This Row],[Apr 2024 AF]]</f>
        <v>17156</v>
      </c>
      <c r="GO256" s="95">
        <f>CC256*Tabelle2[[#This Row],[May 2024 AF]]</f>
        <v>22472</v>
      </c>
      <c r="GP256" s="95">
        <f>CD256*Tabelle2[[#This Row],[Jun 2024 AF]]</f>
        <v>17306.400000000001</v>
      </c>
      <c r="GQ256" s="95">
        <f>CE256*Tabelle2[[#This Row],[Jul 2024 AF]]</f>
        <v>15154.400000000001</v>
      </c>
      <c r="GR256" s="95">
        <f>CF256*Tabelle2[[#This Row],[Aug 2024 AF]]</f>
        <v>11063.2</v>
      </c>
      <c r="GS256" s="95">
        <f>CG256*Tabelle2[[#This Row],[Sep 2024 AF]]</f>
        <v>16102.400000000001</v>
      </c>
      <c r="GT256" s="95">
        <f>CH256*Tabelle2[[#This Row],[Oct 2024 AF]]</f>
        <v>18788</v>
      </c>
      <c r="GU256" s="95">
        <f>CI256*Tabelle2[[#This Row],[Nov 2024 AF]]</f>
        <v>12508.800000000001</v>
      </c>
      <c r="GV256" s="95">
        <f>CJ256*Tabelle2[[#This Row],[Dec 2024 AF]]</f>
        <v>8085.6</v>
      </c>
      <c r="GW256" s="95">
        <f>SUM(Tabelle2[[#This Row],[Jan 22 NF]:[Mar 22 NF]])</f>
        <v>60298</v>
      </c>
      <c r="GX256" s="95">
        <f>SUM(Tabelle2[[#This Row],[Apr 22 NF]:[Jun 22 NF]])</f>
        <v>61848</v>
      </c>
      <c r="GY256" s="95">
        <f>SUM(Tabelle2[[#This Row],[Jul 22 NF]:[Sep 22 NF]])</f>
        <v>73307</v>
      </c>
      <c r="GZ256" s="95">
        <f>SUM(Tabelle2[[#This Row],[Oct 22 NF]:[Dec 22 NF]])</f>
        <v>47511</v>
      </c>
      <c r="HA256" s="98">
        <f>SUM(Tabelle2[[#This Row],[Jan 23 NF]:[Mar 23 NF]])</f>
        <v>79432</v>
      </c>
      <c r="HB256" s="98">
        <f>SUM(Tabelle2[[#This Row],[Apr 23 NF]:[Jun 23 NF]])</f>
        <v>70422</v>
      </c>
      <c r="HC256" s="98">
        <f>SUM(Tabelle2[[#This Row],[Jul 23 NF]:[Sep 23 NF]])</f>
        <v>52353</v>
      </c>
      <c r="HD256" s="98">
        <f>SUM(Tabelle2[[#This Row],[Oct 23 NF]:[Dec 23 NF]])</f>
        <v>67327.850000000006</v>
      </c>
      <c r="HE256" s="95">
        <f>SUM(Tabelle2[[#This Row],[Jan 24 NF]:[Mar 24 NF]])</f>
        <v>57848.400000000009</v>
      </c>
      <c r="HF256" s="98">
        <f>SUM(Tabelle2[[#This Row],[Apr 24 NF]:[Jun 24 NF]])</f>
        <v>56934.400000000001</v>
      </c>
      <c r="HG256" s="98">
        <f>SUM(Tabelle2[[#This Row],[Jul 24 NF]:[Sep 24 NF]])</f>
        <v>42320</v>
      </c>
      <c r="HH256" s="98">
        <f>SUM(Tabelle2[[#This Row],[Oct 24 NF]:[Dec 24 NF]])</f>
        <v>39382.400000000001</v>
      </c>
      <c r="HI256" s="75">
        <v>0</v>
      </c>
      <c r="HJ256" s="75">
        <v>0</v>
      </c>
      <c r="HK256" s="75">
        <v>0</v>
      </c>
      <c r="HL256" s="75">
        <v>0</v>
      </c>
      <c r="HM256" s="75">
        <v>0</v>
      </c>
      <c r="HN256" s="75">
        <v>0</v>
      </c>
      <c r="HO256" s="75">
        <v>0</v>
      </c>
      <c r="HP256" s="75">
        <v>0</v>
      </c>
      <c r="HQ256" s="75">
        <v>0</v>
      </c>
      <c r="HR256" s="75">
        <v>0</v>
      </c>
      <c r="HS256" s="75">
        <v>0</v>
      </c>
      <c r="HT256" s="75">
        <v>5000</v>
      </c>
      <c r="HU256" s="75">
        <v>194243</v>
      </c>
      <c r="HV256" s="98">
        <v>343746</v>
      </c>
      <c r="HW256" s="98">
        <v>341014</v>
      </c>
      <c r="HX256" s="98">
        <v>219204</v>
      </c>
      <c r="HY256" s="98">
        <v>231491</v>
      </c>
      <c r="HZ256" s="98">
        <f>SUM(Tabelle2[[#This Row],[Jan 22 NF]:[Dec 22 NF]])</f>
        <v>242964</v>
      </c>
      <c r="IA256" s="98">
        <f>SUM(Tabelle2[[#This Row],[Jan 23 NF]:[Dec 23 NF]])</f>
        <v>269534.84999999998</v>
      </c>
      <c r="IB256" s="98">
        <f>SUM(Tabelle2[[#This Row],[Jan 24 NF]:[Dec 24 NF]])</f>
        <v>196485.2</v>
      </c>
      <c r="IC256" s="98">
        <f>IFERROR(Tabelle2[[#This Row],[2025 CF]]*Tabelle2[[#This Row],[2025 AF]],0)</f>
        <v>178500</v>
      </c>
      <c r="ID256" s="98">
        <f>IFERROR(Tabelle2[[#This Row],[2026 CF]]*Tabelle2[[#This Row],[2026 AF]],0)</f>
        <v>144500</v>
      </c>
      <c r="IE256" s="98">
        <f>IFERROR(Tabelle2[[#This Row],[2027 CF]]*Tabelle2[[#This Row],[2027 AF]],0)</f>
        <v>63750</v>
      </c>
      <c r="IF256" s="98">
        <f>IFERROR(Tabelle2[[#This Row],[2028 CF]]*Tabelle2[[#This Row],[2028 AF]],0)</f>
        <v>4250</v>
      </c>
      <c r="IG256" s="98">
        <f>IFERROR(Tabelle2[[#This Row],[2029 CF]]*Tabelle2[[#This Row],[2029 AF]],0)</f>
        <v>0</v>
      </c>
      <c r="IH256" s="98">
        <f>IFERROR(Tabelle2[[#This Row],[2030 CF]]*Tabelle2[[#This Row],[2030 AF]],0)</f>
        <v>0</v>
      </c>
      <c r="II256" s="98">
        <f>IFERROR(Tabelle2[[#This Row],[2031 CF]]*Tabelle2[[#This Row],[2031 AF]],0)</f>
        <v>0</v>
      </c>
      <c r="IJ256" s="98">
        <f>IFERROR(Tabelle2[[#This Row],[2032 CF]]*Tabelle2[[#This Row],[2032 AF]],0)</f>
        <v>0</v>
      </c>
      <c r="IK256" s="98">
        <f>IFERROR(Tabelle2[[#This Row],[2033 CF]]*Tabelle2[[#This Row],[2033 AF]],0)</f>
        <v>0</v>
      </c>
      <c r="IL256" s="98">
        <f>IFERROR(Tabelle2[[#This Row],[2034 CF]]*Tabelle2[[#This Row],[2034 AF]],0)</f>
        <v>0</v>
      </c>
      <c r="IM256" s="98">
        <f>IFERROR(Tabelle2[[#This Row],[2035 CF]]*Tabelle2[[#This Row],[2035 AF]],0)</f>
        <v>0</v>
      </c>
      <c r="IN256" s="51">
        <v>19318.120000000003</v>
      </c>
      <c r="IO256" s="51">
        <v>21736.642000000003</v>
      </c>
      <c r="IP256" s="51">
        <v>28121.144999999997</v>
      </c>
      <c r="IQ256" s="51">
        <v>20715.816293362168</v>
      </c>
      <c r="IR256" s="51">
        <v>24708.735000000001</v>
      </c>
      <c r="IS256" s="51">
        <v>29714.13</v>
      </c>
      <c r="IT256" s="51">
        <v>15910.172500000001</v>
      </c>
      <c r="IU256" s="51">
        <v>21890.05</v>
      </c>
      <c r="IV256" s="51">
        <v>22688.37</v>
      </c>
      <c r="IW256" s="51">
        <v>21473.55</v>
      </c>
      <c r="IX256" s="51">
        <v>21463.605</v>
      </c>
      <c r="IY256" s="51">
        <v>12738.1</v>
      </c>
      <c r="IZ256" s="199">
        <v>69175.907000000007</v>
      </c>
      <c r="JA256" s="199">
        <v>75138.68129336217</v>
      </c>
      <c r="JB256" s="199">
        <v>60488.592499999999</v>
      </c>
      <c r="JC256" s="199">
        <v>55675.254999999997</v>
      </c>
      <c r="JD256" s="199">
        <v>260478.43579336218</v>
      </c>
      <c r="JE256" s="196">
        <v>20287.488000000001</v>
      </c>
      <c r="JF256" s="196">
        <v>22400.256000000001</v>
      </c>
      <c r="JG256" s="196">
        <v>27644.928</v>
      </c>
      <c r="JH256" s="196">
        <v>20809.727999999999</v>
      </c>
      <c r="JI256" s="196">
        <v>27703.296000000002</v>
      </c>
      <c r="JJ256" s="196">
        <v>21989.376</v>
      </c>
      <c r="JK256" s="196">
        <v>13606.656000000001</v>
      </c>
      <c r="JL256" s="196">
        <v>20965.632000000001</v>
      </c>
      <c r="JM256" s="196">
        <v>21323.52</v>
      </c>
      <c r="JN256" s="196">
        <v>19233.024000000001</v>
      </c>
      <c r="JO256" s="196">
        <v>20929.536</v>
      </c>
      <c r="JP256" s="196">
        <v>10402.56</v>
      </c>
      <c r="JQ256" s="196">
        <f>SUM(Tabelle2[[#This Row],[Jan-23B]:[Mar-23B]])</f>
        <v>70332.672000000006</v>
      </c>
      <c r="JR256" s="196">
        <f>SUM(Tabelle2[[#This Row],[Apr-23B]:[Jun-23B]])</f>
        <v>70502.400000000009</v>
      </c>
      <c r="JS256" s="196">
        <f>SUM(Tabelle2[[#This Row],[Jul-23B]:[Sep-23B]])</f>
        <v>55895.808000000005</v>
      </c>
      <c r="JT256" s="196">
        <f>SUM(Tabelle2[[#This Row],[Oct-23B]:[Dec-23B]])</f>
        <v>50565.119999999995</v>
      </c>
      <c r="JU256" s="196">
        <f>SUM(Tabelle2[[#This Row],[1Q23 B1]:[4Q23 B]])</f>
        <v>247296</v>
      </c>
      <c r="JV256" s="196">
        <v>293260</v>
      </c>
      <c r="JW256" s="196">
        <v>283500</v>
      </c>
      <c r="JX256" s="196">
        <v>208250</v>
      </c>
      <c r="JY256" s="196">
        <v>191250</v>
      </c>
      <c r="JZ256" s="196">
        <v>144500</v>
      </c>
      <c r="KA256" s="196">
        <v>27994.651184433998</v>
      </c>
      <c r="KB256" s="196">
        <v>27062.959867649999</v>
      </c>
      <c r="KC256" s="196">
        <v>19879.581631174999</v>
      </c>
      <c r="KD256" s="196">
        <v>18256.758640874999</v>
      </c>
      <c r="KE256" s="196">
        <v>13793.995417550001</v>
      </c>
      <c r="KF256" s="196" t="str">
        <f>IF(SUM(Tabelle2[[#This Row],[2018 NF]:[2028 NF]],Tabelle2[[#This Row],[2023 B]])&gt;0,"yes","no")</f>
        <v>yes</v>
      </c>
      <c r="KG256" s="196" t="str">
        <f>IFERROR(INDEX(Tabelle2[[#Headers],[2005 NF]:[2034 NF]],MATCH(TRUE,INDEX(Tabelle2[[#This Row],[2005 NF]:[2034 NF]]&gt;1000,),0)),0)</f>
        <v>2016 NF</v>
      </c>
      <c r="KH256" s="196" t="str">
        <f>IFERROR(LOOKUP(2,1/(Tabelle2[[#This Row],[2005 NF]:[2035 NF]]&gt;1000),Tabelle2[[#Headers],[2005 NF]:[2035 NF]]),0)</f>
        <v>2028 NF</v>
      </c>
      <c r="KI256" s="196">
        <f>SUM(Tabelle2[[#This Row],[Jan 23 NF]:[Mar 23 NF]])</f>
        <v>79432</v>
      </c>
      <c r="KJ256" s="196">
        <f>SUM(Tabelle2[[#This Row],[Jan-23B]:[Mar-23B]])</f>
        <v>70332.672000000006</v>
      </c>
      <c r="KK256" s="52">
        <v>1948.5331104708</v>
      </c>
      <c r="KL256" s="52">
        <v>1845.4361204987999</v>
      </c>
      <c r="KM256" s="52">
        <v>1962.0884554485999</v>
      </c>
      <c r="KN256" s="52">
        <v>2337.4378670873998</v>
      </c>
      <c r="KO256" s="52">
        <v>1756.2763162081999</v>
      </c>
      <c r="KP256" s="52">
        <v>1810.3067757675999</v>
      </c>
      <c r="KQ256" s="52">
        <v>951.54703337119997</v>
      </c>
      <c r="KR256" s="52">
        <v>3013.8686735147999</v>
      </c>
      <c r="KS256" s="52">
        <v>3032.4834078152999</v>
      </c>
      <c r="KT256" s="52">
        <v>1920.4678187561999</v>
      </c>
      <c r="KU256" s="52">
        <v>1359.4483649919</v>
      </c>
      <c r="KV256" s="52">
        <v>1255.4922334368</v>
      </c>
      <c r="KW256" s="52">
        <v>2393.1866098129999</v>
      </c>
      <c r="KX256" s="52">
        <v>2606.0628020700001</v>
      </c>
      <c r="KY256" s="52">
        <v>2583.3432802058001</v>
      </c>
      <c r="KZ256" s="52">
        <v>2426.9795120816002</v>
      </c>
      <c r="LA256" s="52" t="e">
        <f>$AV256*2.204623/#REF!*$AP256*Tabelle2[[#This Row],[May 23 NF]]</f>
        <v>#REF!</v>
      </c>
      <c r="LB256" s="52" t="e">
        <f>$AV256*2.204623/#REF!*$AP256*Tabelle2[[#This Row],[Jun 23 NF]]</f>
        <v>#REF!</v>
      </c>
      <c r="LC256" s="52" t="e">
        <f>$AV256*2.204623/#REF!*$AP256*Tabelle2[[#This Row],[Jul 23 NF]]</f>
        <v>#REF!</v>
      </c>
      <c r="LD256" s="52" t="e">
        <f>$AV256*2.204623/#REF!*$AP256*Tabelle2[[#This Row],[Aug 23 NF]]</f>
        <v>#REF!</v>
      </c>
      <c r="LE256" s="52" t="e">
        <f>$AV256*2.204623/#REF!*$AP256*Tabelle2[[#This Row],[Sep 23 NF]]</f>
        <v>#REF!</v>
      </c>
      <c r="LF256" s="52" t="e">
        <f>$AV256*2.204623/#REF!*$AP256*Tabelle2[[#This Row],[Oct 23 NF]]</f>
        <v>#REF!</v>
      </c>
      <c r="LG256" s="52" t="e">
        <f>$AV256*2.204623/#REF!*$AP256*Tabelle2[[#This Row],[Nov 23 NF]]</f>
        <v>#REF!</v>
      </c>
      <c r="LH256" s="52" t="e">
        <f>$AV256*2.204623/#REF!*$AP256*Tabelle2[[#This Row],[Dec 23 NF]]</f>
        <v>#REF!</v>
      </c>
      <c r="LI256" s="52" t="e">
        <f>$AV256*2.204623/#REF!*$AP256*Tabelle2[[#This Row],[Jan 24 NF]]</f>
        <v>#REF!</v>
      </c>
      <c r="LJ256" s="52" t="e">
        <f>$AV256*2.204623/#REF!*$AP256*Tabelle2[[#This Row],[Feb 24 NF]]</f>
        <v>#REF!</v>
      </c>
      <c r="LK256" s="52" t="e">
        <f>$AV256*2.204623/#REF!*$AP256*Tabelle2[[#This Row],[Mar 24 NF]]</f>
        <v>#REF!</v>
      </c>
      <c r="LL256" s="52" t="e">
        <f>$AV256*2.204623/#REF!*$AP256*Tabelle2[[#This Row],[Apr 24 NF]]</f>
        <v>#REF!</v>
      </c>
      <c r="LM256" s="52" t="e">
        <f>$AV256*2.204623/#REF!*$AP256*Tabelle2[[#This Row],[May 24 NF]]</f>
        <v>#REF!</v>
      </c>
      <c r="LN256" s="52" t="e">
        <f>$AV256*2.204623/#REF!*$AP256*Tabelle2[[#This Row],[Jun 24 NF]]</f>
        <v>#REF!</v>
      </c>
      <c r="LO256" s="52" t="e">
        <f>$AV256*2.204623/#REF!*$AP256*Tabelle2[[#This Row],[Jul 24 NF]]</f>
        <v>#REF!</v>
      </c>
      <c r="LP256" s="52" t="e">
        <f>$AV256*2.204623/#REF!*$AP256*Tabelle2[[#This Row],[Aug 24 NF]]</f>
        <v>#REF!</v>
      </c>
      <c r="LQ256" s="52" t="e">
        <f>$AV256*2.204623/#REF!*$AP256*Tabelle2[[#This Row],[Sep 24 NF]]</f>
        <v>#REF!</v>
      </c>
      <c r="LR256" s="52" t="e">
        <f>$AV256*2.204623/#REF!*$AP256*Tabelle2[[#This Row],[Oct 24 NF]]</f>
        <v>#REF!</v>
      </c>
      <c r="LS256" s="52" t="e">
        <f>$AV256*2.204623/#REF!*$AP256*Tabelle2[[#This Row],[Nov 24 NF]]</f>
        <v>#REF!</v>
      </c>
      <c r="LT256" s="52" t="e">
        <f>$AV256*2.204623/#REF!*$AP256*Tabelle2[[#This Row],[Dec 24 NF]]</f>
        <v>#REF!</v>
      </c>
      <c r="LU256" s="198">
        <f>SUM(Tabelle2[[#This Row],[Jan 22 EV]:[Mar 22 EV]])</f>
        <v>5756.0576864182003</v>
      </c>
      <c r="LV256" s="198">
        <f>SUM(Tabelle2[[#This Row],[Apr 22 EV]:[Jun 22 EV]])</f>
        <v>5904.0209590631994</v>
      </c>
      <c r="LW256" s="198">
        <f>SUM(Tabelle2[[#This Row],[Jul 22 EV]:[Sep 22 EV]])</f>
        <v>6997.8991147013003</v>
      </c>
      <c r="LX256" s="198">
        <f>SUM(Tabelle2[[#This Row],[Oct 22 EV]:[Dec 22 EV]])</f>
        <v>4535.4084171848999</v>
      </c>
      <c r="LY256" s="198">
        <f>SUM(Tabelle2[[#This Row],[Jan 23 EV]:[Mar 23 EV]])</f>
        <v>7582.5926920887996</v>
      </c>
      <c r="LZ256" s="198" t="e">
        <f>SUM(Tabelle2[[#This Row],[Apr 23 EV]:[Jun 23 EV]])</f>
        <v>#REF!</v>
      </c>
      <c r="MA256" s="198" t="e">
        <f>SUM(Tabelle2[[#This Row],[Jul 23 EV]:[Sep 23 EV]])</f>
        <v>#REF!</v>
      </c>
      <c r="MB256" s="198" t="e">
        <f>SUM(Tabelle2[[#This Row],[Oct 23 EV]:[Dec 23 EV]])</f>
        <v>#REF!</v>
      </c>
      <c r="MC256" s="198" t="e">
        <f>SUM(Tabelle2[[#This Row],[Jan 24 EV]:[Mar 24 EV]])</f>
        <v>#REF!</v>
      </c>
      <c r="MD256" s="198" t="e">
        <f>SUM(Tabelle2[[#This Row],[Apr 24 EV]:[Jun 24 EV]])</f>
        <v>#REF!</v>
      </c>
      <c r="ME256" s="198" t="e">
        <f>SUM(Tabelle2[[#This Row],[Jul 24 EV]:[Sep 24 EV]])</f>
        <v>#REF!</v>
      </c>
      <c r="MF256" s="198" t="e">
        <f>SUM(Tabelle2[[#This Row],[Oct 24 EV]:[Dec 24 EV]])</f>
        <v>#REF!</v>
      </c>
      <c r="MG256" s="74">
        <v>0</v>
      </c>
      <c r="MH256" s="74">
        <v>0</v>
      </c>
      <c r="MI256" s="74">
        <v>0</v>
      </c>
      <c r="MJ256" s="74">
        <v>0</v>
      </c>
      <c r="MK256" s="74">
        <v>0</v>
      </c>
      <c r="ML256" s="74">
        <v>0</v>
      </c>
      <c r="MM256" s="74">
        <v>0</v>
      </c>
      <c r="MN256" s="74">
        <v>0</v>
      </c>
      <c r="MO256" s="75">
        <v>0</v>
      </c>
      <c r="MP256" s="98">
        <v>477.30087950000001</v>
      </c>
      <c r="MQ256" s="98" t="e">
        <f>$AS256*2.204623/#REF!*$AP256*HU256</f>
        <v>#REF!</v>
      </c>
      <c r="MR256" s="98" t="e">
        <f>$AT256*2.204623/#REF!*$AP256*HV256</f>
        <v>#REF!</v>
      </c>
      <c r="MS256" s="98">
        <v>32553.2564243626</v>
      </c>
      <c r="MT256" s="98">
        <v>20925.252397983601</v>
      </c>
      <c r="MU256" s="98">
        <v>22098.171579266898</v>
      </c>
      <c r="MV256" s="98">
        <f>SUM(Tabelle2[[#This Row],[Jan 22 EV]:[Dec 22 EV]])</f>
        <v>23193.386177367596</v>
      </c>
      <c r="MW256" s="98" t="e">
        <f>SUM(Tabelle2[[#This Row],[Jan 23 EV]:[Dec 23 EV]])</f>
        <v>#REF!</v>
      </c>
      <c r="MX256" s="98" t="e">
        <f>SUM(Tabelle2[[#This Row],[Jan 24 EV]:[Dec 24 EV]])</f>
        <v>#REF!</v>
      </c>
      <c r="MY256" s="98">
        <f t="shared" si="183"/>
        <v>17039.641398150001</v>
      </c>
      <c r="MZ256" s="98">
        <f t="shared" si="184"/>
        <v>13793.995417550001</v>
      </c>
      <c r="NA256" s="98">
        <f t="shared" si="185"/>
        <v>6085.5862136249998</v>
      </c>
      <c r="NB256" s="98">
        <f t="shared" si="186"/>
        <v>405.70574757499998</v>
      </c>
      <c r="NC256" s="52">
        <v>1844.1111332573082</v>
      </c>
      <c r="ND256" s="52">
        <v>2074.983668795328</v>
      </c>
      <c r="NE256" s="52">
        <v>2684.4494482094051</v>
      </c>
      <c r="NF256" s="52">
        <v>1977.5354672764386</v>
      </c>
      <c r="NG256" s="52">
        <v>2358.7001893664865</v>
      </c>
      <c r="NH256" s="52">
        <v>2836.5160765154669</v>
      </c>
      <c r="NI256" s="52">
        <v>1518.7878654493427</v>
      </c>
      <c r="NJ256" s="52">
        <v>2089.6280234597948</v>
      </c>
      <c r="NK256" s="52">
        <v>2165.8357910842828</v>
      </c>
      <c r="NL256" s="52">
        <v>2049.868860197445</v>
      </c>
      <c r="NM256" s="52">
        <v>2048.9195087481194</v>
      </c>
      <c r="NN256" s="52">
        <v>1215.98126663179</v>
      </c>
      <c r="NO256" s="198">
        <f t="shared" si="192"/>
        <v>6603.5442502620408</v>
      </c>
      <c r="NP256" s="198">
        <f t="shared" si="193"/>
        <v>7172.7517331583922</v>
      </c>
      <c r="NQ256" s="198">
        <f t="shared" si="194"/>
        <v>5774.2516799934201</v>
      </c>
      <c r="NR256" s="198">
        <f t="shared" si="195"/>
        <v>5314.7696355773551</v>
      </c>
      <c r="NS256" s="198">
        <f t="shared" si="196"/>
        <v>24865.317298991209</v>
      </c>
      <c r="NT256" s="198">
        <v>1936.6471730491394</v>
      </c>
      <c r="NU256" s="198">
        <v>2138.3323779650304</v>
      </c>
      <c r="NV256" s="198">
        <v>2638.9896896228356</v>
      </c>
      <c r="NW256" s="198">
        <v>1986.5002953111552</v>
      </c>
      <c r="NX256" s="198">
        <v>2644.5615091697669</v>
      </c>
      <c r="NY256" s="198">
        <v>2099.1097008912384</v>
      </c>
      <c r="NZ256" s="198">
        <v>1298.8937751707904</v>
      </c>
      <c r="OA256" s="198">
        <v>2001.382918574669</v>
      </c>
      <c r="OB256" s="198">
        <v>2035.5469700071683</v>
      </c>
      <c r="OC256" s="198">
        <v>1835.987854128922</v>
      </c>
      <c r="OD256" s="198">
        <v>1997.9371880653825</v>
      </c>
      <c r="OE256" s="198">
        <v>993.030207410304</v>
      </c>
      <c r="OF256" s="198">
        <f>SUM(Tabelle2[[#This Row],[Jan 23 B EV]:[Mar 23 B EV]])</f>
        <v>6713.969240637005</v>
      </c>
      <c r="OG256" s="198">
        <f>SUM(Tabelle2[[#This Row],[Apr 23 B EV]:[Jun 23 B EV]])</f>
        <v>6730.17150537216</v>
      </c>
      <c r="OH256" s="198">
        <f>SUM(Tabelle2[[#This Row],[Jul 23 B EV]:[Sep 23 B EV]])</f>
        <v>5335.8236637526279</v>
      </c>
      <c r="OI256" s="198">
        <f>SUM(Tabelle2[[#This Row],[Oct 23 B EV]:[Dec 23 B EV]])</f>
        <v>4826.9552496046081</v>
      </c>
      <c r="OJ256" s="198">
        <f>SUM(Tabelle2[[#This Row],[Jan 23 B EV]:[Dec 23 B EV]])</f>
        <v>23606.919659366402</v>
      </c>
      <c r="OK256" s="75"/>
      <c r="OL256" s="75"/>
      <c r="OM256" s="43" t="s">
        <v>959</v>
      </c>
      <c r="ON256" s="43" t="s">
        <v>975</v>
      </c>
      <c r="OO256" s="43">
        <v>0</v>
      </c>
      <c r="OP256" s="43">
        <v>0</v>
      </c>
      <c r="OQ256" s="75"/>
      <c r="OR256" s="75"/>
      <c r="OS256" s="75"/>
      <c r="OT256" s="75"/>
      <c r="OU256" s="75"/>
      <c r="OV256" s="75"/>
      <c r="OW256" s="75"/>
      <c r="OX256" s="198" t="s">
        <v>1229</v>
      </c>
      <c r="OY256" s="198" t="s">
        <v>1229</v>
      </c>
      <c r="OZ256" s="198" t="s">
        <v>1229</v>
      </c>
      <c r="PA256" s="198" t="s">
        <v>1229</v>
      </c>
      <c r="PB256" s="353" t="s">
        <v>1229</v>
      </c>
      <c r="PC256" s="130" t="s">
        <v>57</v>
      </c>
      <c r="PD256" s="53" t="s">
        <v>162</v>
      </c>
      <c r="PE256" s="53" t="s">
        <v>159</v>
      </c>
      <c r="PF256" s="53" t="s">
        <v>170</v>
      </c>
      <c r="PG256" s="53">
        <v>0</v>
      </c>
      <c r="PH256" s="53">
        <v>150</v>
      </c>
      <c r="PI256" s="53">
        <v>2</v>
      </c>
      <c r="PJ256" s="53" t="s">
        <v>191</v>
      </c>
      <c r="PK256" s="53">
        <v>-68</v>
      </c>
      <c r="PL256" s="53">
        <v>135.57095201437002</v>
      </c>
      <c r="PM256" s="317"/>
      <c r="PN256" s="53" t="s">
        <v>972</v>
      </c>
      <c r="PO256" s="53" t="s">
        <v>17</v>
      </c>
      <c r="PP256" s="200">
        <v>1565.1005573122095</v>
      </c>
      <c r="PQ256" s="56">
        <v>1399.8594792216134</v>
      </c>
      <c r="PR256" s="56">
        <v>1505.8500324776508</v>
      </c>
      <c r="PS256" s="56">
        <v>1413.0627359755019</v>
      </c>
      <c r="PT256" s="200">
        <v>1148.5212668120259</v>
      </c>
      <c r="PU256" s="200">
        <v>1207.4862538513455</v>
      </c>
      <c r="PV256" s="200">
        <v>1959.8980263157889</v>
      </c>
      <c r="PW256" s="200">
        <v>2435.75</v>
      </c>
      <c r="PX256" s="200" t="e">
        <f>IF($PI256=1,SUMIF(#REF!,$PF256,#REF!),SUMIF(#REF!,$PJ256,#REF!))</f>
        <v>#REF!</v>
      </c>
      <c r="PY256" s="200" t="e">
        <f>IF($PI256=1,SUMIF(#REF!,$PF256,#REF!),SUMIF(#REF!,$PJ256,#REF!))</f>
        <v>#REF!</v>
      </c>
      <c r="PZ256" s="200" t="e">
        <f>IF($PI256=1,SUMIF(#REF!,$PF256,#REF!),SUMIF(#REF!,$PJ256,#REF!))</f>
        <v>#REF!</v>
      </c>
      <c r="QA256" s="200" t="e">
        <f>IF($PI256=1,SUMIF(#REF!,$PF256,#REF!),SUMIF(#REF!,$PJ256,#REF!))</f>
        <v>#REF!</v>
      </c>
      <c r="QB256" s="200" t="e">
        <f>IF($PI256=1,SUMIF(#REF!,$PF256,#REF!),SUMIF(#REF!,$PJ256,#REF!))</f>
        <v>#REF!</v>
      </c>
      <c r="QC256" s="200" t="e">
        <f>IF($PI256=1,SUMIF(#REF!,$PF256,#REF!),SUMIF(#REF!,$PJ256,#REF!))</f>
        <v>#REF!</v>
      </c>
      <c r="QD256" s="57">
        <f t="shared" si="187"/>
        <v>2.0132674635088756</v>
      </c>
      <c r="QE256" s="57">
        <f t="shared" si="188"/>
        <v>2.1509491921884685</v>
      </c>
      <c r="QF256" s="57">
        <f t="shared" si="182"/>
        <v>2.030418494032177</v>
      </c>
      <c r="QG256" s="57">
        <f t="shared" si="189"/>
        <v>1.6867791255888216</v>
      </c>
      <c r="QH256" s="57">
        <f t="shared" si="190"/>
        <v>1.7633746437528979</v>
      </c>
      <c r="QI256" s="57">
        <f t="shared" si="191"/>
        <v>2.7407575361842103</v>
      </c>
      <c r="QJ256" s="57">
        <f>IF(Tabelle2[[#This Row],[Index and Premium Usage]]=1,($AW256*(1+$AZ256))*(PW256*(1+$PG256)+$PH256)/1000,($AW256*(1+$AZ256))*(PW256*(1+$PG256)+$PK256)/1000)</f>
        <v>3.0757072499999998</v>
      </c>
      <c r="QK256" s="57" t="e">
        <f>IF($PI256=1,($AW256*(1+$AY256))*(PX256*(1+$PG256)+$PH256)/1000,($AW256*(1+$AZ256))*(PX256*(1+$PG256)+$PK256+Tabelle2[[#This Row],[Premium VW 2023]])/1000)</f>
        <v>#REF!</v>
      </c>
      <c r="QL256" s="57" t="e">
        <f t="shared" si="177"/>
        <v>#REF!</v>
      </c>
      <c r="QM256" s="57" t="e">
        <f t="shared" si="178"/>
        <v>#REF!</v>
      </c>
      <c r="QN256" s="57" t="e">
        <f t="shared" si="179"/>
        <v>#REF!</v>
      </c>
      <c r="QO256" s="57" t="e">
        <f t="shared" si="180"/>
        <v>#REF!</v>
      </c>
      <c r="QP256" s="57" t="e">
        <f t="shared" si="181"/>
        <v>#REF!</v>
      </c>
    </row>
    <row r="257" spans="1:458" ht="15" customHeight="1">
      <c r="A257" s="94" t="s">
        <v>771</v>
      </c>
      <c r="B257" s="94" t="s">
        <v>87</v>
      </c>
      <c r="C257" s="94" t="s">
        <v>1553</v>
      </c>
      <c r="D257" s="94" t="s">
        <v>108</v>
      </c>
      <c r="E257" s="173" t="s">
        <v>304</v>
      </c>
      <c r="F257" s="94" t="s">
        <v>304</v>
      </c>
      <c r="G257" s="94" t="s">
        <v>304</v>
      </c>
      <c r="H257" s="2" t="s">
        <v>1557</v>
      </c>
      <c r="I257" s="188" t="s">
        <v>102</v>
      </c>
      <c r="J257" s="94" t="s">
        <v>18</v>
      </c>
      <c r="K257" s="2" t="s">
        <v>243</v>
      </c>
      <c r="L257" s="94" t="s">
        <v>88</v>
      </c>
      <c r="M257" s="2" t="s">
        <v>1335</v>
      </c>
      <c r="N257" s="2" t="s">
        <v>1280</v>
      </c>
      <c r="O257" s="1"/>
      <c r="P257" s="3" t="s">
        <v>123</v>
      </c>
      <c r="Q257" s="2" t="s">
        <v>90</v>
      </c>
      <c r="R257" s="94"/>
      <c r="S257" s="94"/>
      <c r="T257" s="94" t="s">
        <v>1282</v>
      </c>
      <c r="U257" s="94" t="s">
        <v>38</v>
      </c>
      <c r="V257" s="94"/>
      <c r="W257" s="94"/>
      <c r="X257" s="94"/>
      <c r="Y257" s="2" t="s">
        <v>257</v>
      </c>
      <c r="Z257" s="2" t="s">
        <v>261</v>
      </c>
      <c r="AA257" s="2" t="s">
        <v>726</v>
      </c>
      <c r="AB257" s="2" t="s">
        <v>1229</v>
      </c>
      <c r="AC257" s="2" t="s">
        <v>1237</v>
      </c>
      <c r="AD257" s="94"/>
      <c r="AE257" s="94"/>
      <c r="AF257" s="94" t="s">
        <v>119</v>
      </c>
      <c r="AG257" s="2">
        <v>0</v>
      </c>
      <c r="AH257" s="2">
        <v>0</v>
      </c>
      <c r="AI257" s="2">
        <v>0</v>
      </c>
      <c r="AJ257" s="2" t="s">
        <v>120</v>
      </c>
      <c r="AK257" s="20"/>
      <c r="AL257" s="24"/>
      <c r="AM257" s="24"/>
      <c r="AN257" s="24"/>
      <c r="AO257" s="24"/>
      <c r="AP257" s="13">
        <v>1</v>
      </c>
      <c r="AQ257" s="42"/>
      <c r="AR257" s="37">
        <v>1.6910000000000001</v>
      </c>
      <c r="AS257" s="73">
        <v>1.6910000000000001</v>
      </c>
      <c r="AT257" s="73">
        <v>1.796</v>
      </c>
      <c r="AU257" s="33">
        <v>1.9239999999999999</v>
      </c>
      <c r="AV257" s="33">
        <v>1.9239999999999999</v>
      </c>
      <c r="AW257" s="33">
        <v>1.9239999999999999</v>
      </c>
      <c r="AX257" s="193"/>
      <c r="AY257" s="61">
        <v>0</v>
      </c>
      <c r="AZ257" s="61">
        <v>0</v>
      </c>
      <c r="BA257" s="97">
        <v>23520</v>
      </c>
      <c r="BB257" s="97">
        <v>28440</v>
      </c>
      <c r="BC257" s="97">
        <v>22320</v>
      </c>
      <c r="BD257" s="97">
        <v>31560</v>
      </c>
      <c r="BE257" s="133">
        <v>29280</v>
      </c>
      <c r="BF257" s="133">
        <v>21286</v>
      </c>
      <c r="BG257" s="133">
        <v>8330</v>
      </c>
      <c r="BH257" s="133">
        <v>15000</v>
      </c>
      <c r="BI257" s="133">
        <v>17640</v>
      </c>
      <c r="BJ257" s="133">
        <v>10040</v>
      </c>
      <c r="BK257" s="133">
        <v>15300</v>
      </c>
      <c r="BL257" s="133">
        <v>1920</v>
      </c>
      <c r="BM257" s="96">
        <v>19360</v>
      </c>
      <c r="BN257" s="96">
        <v>10480</v>
      </c>
      <c r="BO257" s="96">
        <v>16820</v>
      </c>
      <c r="BP257" s="96">
        <v>11400</v>
      </c>
      <c r="BQ257" s="96">
        <v>14160</v>
      </c>
      <c r="BR257" s="96">
        <v>15840</v>
      </c>
      <c r="BS257" s="96">
        <v>12890</v>
      </c>
      <c r="BT257" s="96">
        <v>13120</v>
      </c>
      <c r="BU257" s="96">
        <v>10060</v>
      </c>
      <c r="BV257" s="96">
        <v>9160</v>
      </c>
      <c r="BW257" s="96">
        <v>11760</v>
      </c>
      <c r="BX257" s="96">
        <v>12000</v>
      </c>
      <c r="BY257" s="96">
        <v>16440</v>
      </c>
      <c r="BZ257" s="96">
        <v>10862</v>
      </c>
      <c r="CA257" s="96">
        <v>9755</v>
      </c>
      <c r="CB257" s="96">
        <v>6337</v>
      </c>
      <c r="CC257" s="96">
        <v>3979</v>
      </c>
      <c r="CD257" s="96">
        <v>643</v>
      </c>
      <c r="CE257" s="96">
        <v>274</v>
      </c>
      <c r="CF257" s="96">
        <v>230</v>
      </c>
      <c r="CG257" s="96">
        <v>212</v>
      </c>
      <c r="CH257" s="96">
        <v>266</v>
      </c>
      <c r="CI257" s="96">
        <v>169</v>
      </c>
      <c r="CJ257" s="96">
        <v>108</v>
      </c>
      <c r="CK257" s="95">
        <f>SUM(Tabelle2[[#This Row],[Jan 22 CF]:[Mar 22 CF]])</f>
        <v>74280</v>
      </c>
      <c r="CL257" s="95">
        <f>SUM(Tabelle2[[#This Row],[Apr 22 CF]:[Jun 22 CF]])</f>
        <v>82126</v>
      </c>
      <c r="CM257" s="95">
        <f>SUM(Tabelle2[[#This Row],[Jul 22 CF]:[Sep 22 CF]])</f>
        <v>40970</v>
      </c>
      <c r="CN257" s="95">
        <f>SUM(Tabelle2[[#This Row],[Oct 22 CF]:[Dec 22 CF]])</f>
        <v>27260</v>
      </c>
      <c r="CO257" s="95">
        <f>SUM(Tabelle2[[#This Row],[Jan 23 CF]:[Mar 23 CF]])</f>
        <v>46660</v>
      </c>
      <c r="CP257" s="95">
        <f>SUM(Tabelle2[[#This Row],[Apr 23 CF]:[Jun 23 CF]])</f>
        <v>41400</v>
      </c>
      <c r="CQ257" s="95">
        <f>SUM(Tabelle2[[#This Row],[Jul 23 CF]:[Sep 23 CF]])</f>
        <v>36070</v>
      </c>
      <c r="CR257" s="95">
        <f>SUM(Tabelle2[[#This Row],[Oct 23 CF]:[Dec 23 CF]])</f>
        <v>32920</v>
      </c>
      <c r="CS257" s="95">
        <f>SUM(Tabelle2[[#This Row],[Jan 24 CF]:[Mar 24 CF]])</f>
        <v>37057</v>
      </c>
      <c r="CT257" s="95">
        <f>SUM(Tabelle2[[#This Row],[Apr 24 CF]:[Jun 24 CF]])</f>
        <v>10959</v>
      </c>
      <c r="CU257" s="95">
        <f>SUM(Tabelle2[[#This Row],[Jul 24 CF]:[Sep 24 CF]])</f>
        <v>716</v>
      </c>
      <c r="CV257" s="95">
        <f>SUM(Tabelle2[[#This Row],[Oct 24 CF]:[Dec 24 CF]])</f>
        <v>543</v>
      </c>
      <c r="CW257" s="98">
        <v>398435</v>
      </c>
      <c r="CX257" s="275">
        <v>342624</v>
      </c>
      <c r="CY257" s="98">
        <v>362887</v>
      </c>
      <c r="CZ257" s="52">
        <v>282343</v>
      </c>
      <c r="DA257" s="52">
        <f>SUM(Tabelle2[[#This Row],[Jan 22 CF]:[Dec 22 CF]])</f>
        <v>224636</v>
      </c>
      <c r="DB257" s="98">
        <f>SUM(Tabelle2[[#This Row],[Jan 23 CF]:[Dec 23 CF]])</f>
        <v>157050</v>
      </c>
      <c r="DC257" s="98">
        <f>SUM(Tabelle2[[#This Row],[Jan 24 CF]:[Dec 24 CF]])</f>
        <v>49275</v>
      </c>
      <c r="DD257" s="98">
        <v>0</v>
      </c>
      <c r="DE257" s="98">
        <v>0</v>
      </c>
      <c r="DF257" s="98">
        <v>0</v>
      </c>
      <c r="DG257" s="98">
        <v>0</v>
      </c>
      <c r="DH257" s="98">
        <v>0</v>
      </c>
      <c r="DI257" s="98">
        <v>0</v>
      </c>
      <c r="DJ257" s="98">
        <v>0</v>
      </c>
      <c r="DK257" s="98">
        <v>0</v>
      </c>
      <c r="DL257" s="98">
        <v>0</v>
      </c>
      <c r="DM257" s="98">
        <v>0</v>
      </c>
      <c r="DN257" s="98"/>
      <c r="DO257" s="98"/>
      <c r="DP257" s="226">
        <v>0.95</v>
      </c>
      <c r="DQ257" s="226">
        <v>0.92500000000000004</v>
      </c>
      <c r="DR257" s="226">
        <v>0.8</v>
      </c>
      <c r="DS257" s="226">
        <v>0.85</v>
      </c>
      <c r="DT257" s="226">
        <v>0.9</v>
      </c>
      <c r="DU257" s="226">
        <v>0.9</v>
      </c>
      <c r="DV257" s="226">
        <v>0.9</v>
      </c>
      <c r="DW257" s="226">
        <v>0.9</v>
      </c>
      <c r="DX257" s="226">
        <v>0.9</v>
      </c>
      <c r="DY257" s="226">
        <v>0.9</v>
      </c>
      <c r="DZ257" s="226">
        <v>0.9</v>
      </c>
      <c r="EA257" s="226">
        <v>0.88</v>
      </c>
      <c r="EB257" s="226">
        <v>0.9</v>
      </c>
      <c r="EC257" s="226">
        <v>0.93</v>
      </c>
      <c r="ED257" s="226">
        <v>0.93</v>
      </c>
      <c r="EE257" s="226">
        <v>0.9</v>
      </c>
      <c r="EF257" s="316">
        <v>0.9</v>
      </c>
      <c r="EG257" s="316">
        <v>0.9</v>
      </c>
      <c r="EH257" s="316">
        <v>0.82799999999999996</v>
      </c>
      <c r="EI257" s="226">
        <v>0.95</v>
      </c>
      <c r="EJ257" s="226">
        <v>0.95</v>
      </c>
      <c r="EK257" s="226">
        <v>0.95</v>
      </c>
      <c r="EL257" s="226">
        <v>0.97499999999999998</v>
      </c>
      <c r="EM257" s="226">
        <v>0.95</v>
      </c>
      <c r="EN257" s="226">
        <v>0.9</v>
      </c>
      <c r="EO257" s="226">
        <v>0.85</v>
      </c>
      <c r="EP257" s="226">
        <v>0.85</v>
      </c>
      <c r="EQ257" s="226">
        <v>0.85</v>
      </c>
      <c r="ER257" s="226">
        <v>0.85</v>
      </c>
      <c r="ES257" s="226">
        <v>0.85</v>
      </c>
      <c r="ET257" s="226">
        <v>0.85</v>
      </c>
      <c r="EU257" s="226">
        <v>0.85</v>
      </c>
      <c r="EV257" s="226">
        <v>0.85</v>
      </c>
      <c r="EW257" s="226">
        <v>0.85</v>
      </c>
      <c r="EX257" s="226">
        <v>0.85</v>
      </c>
      <c r="EY257" s="226">
        <v>0.85</v>
      </c>
      <c r="EZ257" s="316">
        <v>0.82799999999999996</v>
      </c>
      <c r="FA257" s="226">
        <v>0.85</v>
      </c>
      <c r="FB257" s="226">
        <v>0.85</v>
      </c>
      <c r="FC257" s="226">
        <v>0.9</v>
      </c>
      <c r="FD257" s="226">
        <v>0.9</v>
      </c>
      <c r="FE257" s="226">
        <v>0.9</v>
      </c>
      <c r="FF257" s="226">
        <v>0</v>
      </c>
      <c r="FG257" s="226">
        <v>0</v>
      </c>
      <c r="FH257" s="226">
        <v>0</v>
      </c>
      <c r="FI257" s="226">
        <v>0</v>
      </c>
      <c r="FJ257" s="226">
        <v>0</v>
      </c>
      <c r="FK257" s="226">
        <v>0</v>
      </c>
      <c r="FL257" s="226">
        <v>0</v>
      </c>
      <c r="FM257" s="195">
        <f t="shared" si="204"/>
        <v>23520</v>
      </c>
      <c r="FN257" s="195">
        <f t="shared" si="205"/>
        <v>28440</v>
      </c>
      <c r="FO257" s="195">
        <f t="shared" si="206"/>
        <v>22320</v>
      </c>
      <c r="FP257" s="195">
        <f t="shared" si="207"/>
        <v>31560</v>
      </c>
      <c r="FQ257" s="195">
        <f t="shared" si="208"/>
        <v>29280</v>
      </c>
      <c r="FR257" s="195">
        <f t="shared" si="209"/>
        <v>21286</v>
      </c>
      <c r="FS257" s="195">
        <f t="shared" si="210"/>
        <v>8330</v>
      </c>
      <c r="FT257" s="95">
        <f t="shared" si="211"/>
        <v>15000</v>
      </c>
      <c r="FU257" s="95">
        <f t="shared" si="212"/>
        <v>17640</v>
      </c>
      <c r="FV257" s="95">
        <f t="shared" si="213"/>
        <v>10040</v>
      </c>
      <c r="FW257" s="95">
        <f t="shared" si="214"/>
        <v>15300</v>
      </c>
      <c r="FX257" s="95">
        <f t="shared" si="215"/>
        <v>1920</v>
      </c>
      <c r="FY257" s="95">
        <f t="shared" si="216"/>
        <v>19360</v>
      </c>
      <c r="FZ257" s="95">
        <f t="shared" si="217"/>
        <v>10480</v>
      </c>
      <c r="GA257" s="95">
        <f t="shared" si="197"/>
        <v>16820</v>
      </c>
      <c r="GB257" s="95">
        <f t="shared" si="198"/>
        <v>11400</v>
      </c>
      <c r="GC257" s="95">
        <f t="shared" si="199"/>
        <v>14160</v>
      </c>
      <c r="GD257" s="95">
        <f t="shared" si="200"/>
        <v>15840</v>
      </c>
      <c r="GE257" s="95">
        <f t="shared" si="201"/>
        <v>12890</v>
      </c>
      <c r="GF257" s="95">
        <f t="shared" si="202"/>
        <v>13120</v>
      </c>
      <c r="GG257" s="95">
        <f t="shared" si="203"/>
        <v>10060</v>
      </c>
      <c r="GH257" s="95">
        <f t="shared" si="218"/>
        <v>9160</v>
      </c>
      <c r="GI257" s="95">
        <f>BW257*Tabelle2[[#This Row],[Nov 2023 AF]]</f>
        <v>11466</v>
      </c>
      <c r="GJ257" s="95">
        <f>BX257*Tabelle2[[#This Row],[Dec 2023 AF]]</f>
        <v>11400</v>
      </c>
      <c r="GK257" s="95">
        <f>BY257*Tabelle2[[#This Row],[Jan 2024 AF]]</f>
        <v>14796</v>
      </c>
      <c r="GL257" s="95">
        <f>BZ257*Tabelle2[[#This Row],[Feb 2024 AF]]</f>
        <v>9232.6999999999989</v>
      </c>
      <c r="GM257" s="95">
        <f>CA257*Tabelle2[[#This Row],[Mar 2024 AF]]</f>
        <v>8291.75</v>
      </c>
      <c r="GN257" s="95">
        <f>CB257*Tabelle2[[#This Row],[Apr 2024 AF]]</f>
        <v>5386.45</v>
      </c>
      <c r="GO257" s="95">
        <f>CC257*Tabelle2[[#This Row],[May 2024 AF]]</f>
        <v>3382.15</v>
      </c>
      <c r="GP257" s="95">
        <f>CD257*Tabelle2[[#This Row],[Jun 2024 AF]]</f>
        <v>546.54999999999995</v>
      </c>
      <c r="GQ257" s="95">
        <f>CE257*Tabelle2[[#This Row],[Jul 2024 AF]]</f>
        <v>232.9</v>
      </c>
      <c r="GR257" s="95">
        <f>CF257*Tabelle2[[#This Row],[Aug 2024 AF]]</f>
        <v>195.5</v>
      </c>
      <c r="GS257" s="95">
        <f>CG257*Tabelle2[[#This Row],[Sep 2024 AF]]</f>
        <v>180.2</v>
      </c>
      <c r="GT257" s="95">
        <f>CH257*Tabelle2[[#This Row],[Oct 2024 AF]]</f>
        <v>226.1</v>
      </c>
      <c r="GU257" s="95">
        <f>CI257*Tabelle2[[#This Row],[Nov 2024 AF]]</f>
        <v>143.65</v>
      </c>
      <c r="GV257" s="95">
        <f>CJ257*Tabelle2[[#This Row],[Dec 2024 AF]]</f>
        <v>91.8</v>
      </c>
      <c r="GW257" s="95">
        <f>SUM(Tabelle2[[#This Row],[Jan 22 NF]:[Mar 22 NF]])</f>
        <v>74280</v>
      </c>
      <c r="GX257" s="95">
        <f>SUM(Tabelle2[[#This Row],[Apr 22 NF]:[Jun 22 NF]])</f>
        <v>82126</v>
      </c>
      <c r="GY257" s="95">
        <f>SUM(Tabelle2[[#This Row],[Jul 22 NF]:[Sep 22 NF]])</f>
        <v>40970</v>
      </c>
      <c r="GZ257" s="95">
        <f>SUM(Tabelle2[[#This Row],[Oct 22 NF]:[Dec 22 NF]])</f>
        <v>27260</v>
      </c>
      <c r="HA257" s="98">
        <f>SUM(Tabelle2[[#This Row],[Jan 23 NF]:[Mar 23 NF]])</f>
        <v>46660</v>
      </c>
      <c r="HB257" s="98">
        <f>SUM(Tabelle2[[#This Row],[Apr 23 NF]:[Jun 23 NF]])</f>
        <v>41400</v>
      </c>
      <c r="HC257" s="98">
        <f>SUM(Tabelle2[[#This Row],[Jul 23 NF]:[Sep 23 NF]])</f>
        <v>36070</v>
      </c>
      <c r="HD257" s="98">
        <f>SUM(Tabelle2[[#This Row],[Oct 23 NF]:[Dec 23 NF]])</f>
        <v>32026</v>
      </c>
      <c r="HE257" s="95">
        <f>SUM(Tabelle2[[#This Row],[Jan 24 NF]:[Mar 24 NF]])</f>
        <v>32320.449999999997</v>
      </c>
      <c r="HF257" s="98">
        <f>SUM(Tabelle2[[#This Row],[Apr 24 NF]:[Jun 24 NF]])</f>
        <v>9315.15</v>
      </c>
      <c r="HG257" s="98">
        <f>SUM(Tabelle2[[#This Row],[Jul 24 NF]:[Sep 24 NF]])</f>
        <v>608.59999999999991</v>
      </c>
      <c r="HH257" s="98">
        <f>SUM(Tabelle2[[#This Row],[Oct 24 NF]:[Dec 24 NF]])</f>
        <v>461.55</v>
      </c>
      <c r="HI257" s="75">
        <v>0</v>
      </c>
      <c r="HJ257" s="75">
        <v>0</v>
      </c>
      <c r="HK257" s="75">
        <v>0</v>
      </c>
      <c r="HL257" s="75">
        <v>0</v>
      </c>
      <c r="HM257" s="75">
        <v>0</v>
      </c>
      <c r="HN257" s="75">
        <v>0</v>
      </c>
      <c r="HO257" s="75">
        <v>0</v>
      </c>
      <c r="HP257" s="75">
        <v>0</v>
      </c>
      <c r="HQ257" s="75">
        <v>0</v>
      </c>
      <c r="HR257" s="75">
        <v>0</v>
      </c>
      <c r="HS257" s="75">
        <v>0</v>
      </c>
      <c r="HT257" s="75">
        <v>2413</v>
      </c>
      <c r="HU257" s="75">
        <v>101734</v>
      </c>
      <c r="HV257" s="98">
        <v>398435</v>
      </c>
      <c r="HW257" s="98">
        <v>342624</v>
      </c>
      <c r="HX257" s="98">
        <v>362887</v>
      </c>
      <c r="HY257" s="98">
        <v>282343</v>
      </c>
      <c r="HZ257" s="98">
        <f>SUM(Tabelle2[[#This Row],[Jan 22 NF]:[Dec 22 NF]])</f>
        <v>224636</v>
      </c>
      <c r="IA257" s="98">
        <f>SUM(Tabelle2[[#This Row],[Jan 23 NF]:[Dec 23 NF]])</f>
        <v>156156</v>
      </c>
      <c r="IB257" s="98">
        <f>SUM(Tabelle2[[#This Row],[Jan 24 NF]:[Dec 24 NF]])</f>
        <v>42705.75</v>
      </c>
      <c r="IC257" s="98">
        <f>IFERROR(Tabelle2[[#This Row],[2025 CF]]*Tabelle2[[#This Row],[2025 AF]],0)</f>
        <v>0</v>
      </c>
      <c r="ID257" s="98">
        <f>IFERROR(Tabelle2[[#This Row],[2026 CF]]*Tabelle2[[#This Row],[2026 AF]],0)</f>
        <v>0</v>
      </c>
      <c r="IE257" s="98">
        <f>IFERROR(Tabelle2[[#This Row],[2027 CF]]*Tabelle2[[#This Row],[2027 AF]],0)</f>
        <v>0</v>
      </c>
      <c r="IF257" s="98">
        <f>IFERROR(Tabelle2[[#This Row],[2028 CF]]*Tabelle2[[#This Row],[2028 AF]],0)</f>
        <v>0</v>
      </c>
      <c r="IG257" s="98">
        <f>IFERROR(Tabelle2[[#This Row],[2029 CF]]*Tabelle2[[#This Row],[2029 AF]],0)</f>
        <v>0</v>
      </c>
      <c r="IH257" s="98">
        <f>IFERROR(Tabelle2[[#This Row],[2030 CF]]*Tabelle2[[#This Row],[2030 AF]],0)</f>
        <v>0</v>
      </c>
      <c r="II257" s="98">
        <f>IFERROR(Tabelle2[[#This Row],[2031 CF]]*Tabelle2[[#This Row],[2031 AF]],0)</f>
        <v>0</v>
      </c>
      <c r="IJ257" s="98">
        <f>IFERROR(Tabelle2[[#This Row],[2032 CF]]*Tabelle2[[#This Row],[2032 AF]],0)</f>
        <v>0</v>
      </c>
      <c r="IK257" s="98">
        <f>IFERROR(Tabelle2[[#This Row],[2033 CF]]*Tabelle2[[#This Row],[2033 AF]],0)</f>
        <v>0</v>
      </c>
      <c r="IL257" s="98">
        <f>IFERROR(Tabelle2[[#This Row],[2034 CF]]*Tabelle2[[#This Row],[2034 AF]],0)</f>
        <v>0</v>
      </c>
      <c r="IM257" s="98">
        <f>IFERROR(Tabelle2[[#This Row],[2035 CF]]*Tabelle2[[#This Row],[2035 AF]],0)</f>
        <v>0</v>
      </c>
      <c r="IN257" s="51">
        <v>14273.280000000002</v>
      </c>
      <c r="IO257" s="51">
        <v>17314.218000000001</v>
      </c>
      <c r="IP257" s="51">
        <v>22393.845000000001</v>
      </c>
      <c r="IQ257" s="51">
        <v>15859.423105118862</v>
      </c>
      <c r="IR257" s="51">
        <v>17862.93</v>
      </c>
      <c r="IS257" s="51">
        <v>19802.88</v>
      </c>
      <c r="IT257" s="51">
        <v>10885.004999999999</v>
      </c>
      <c r="IU257" s="51">
        <v>10819.800000000001</v>
      </c>
      <c r="IV257" s="51">
        <v>13505.94</v>
      </c>
      <c r="IW257" s="51">
        <v>12908.160000000002</v>
      </c>
      <c r="IX257" s="51">
        <v>16030.710000000001</v>
      </c>
      <c r="IY257" s="51">
        <v>10001.700000000001</v>
      </c>
      <c r="IZ257" s="199">
        <v>53981.343000000008</v>
      </c>
      <c r="JA257" s="199">
        <v>53525.233105118867</v>
      </c>
      <c r="JB257" s="199">
        <v>35210.745000000003</v>
      </c>
      <c r="JC257" s="199">
        <v>38940.570000000007</v>
      </c>
      <c r="JD257" s="199">
        <v>181657.89110511888</v>
      </c>
      <c r="JE257" s="196">
        <v>8154.1439999999993</v>
      </c>
      <c r="JF257" s="196">
        <v>9202.3919999999998</v>
      </c>
      <c r="JG257" s="196">
        <v>11854.475999999999</v>
      </c>
      <c r="JH257" s="196">
        <v>8541.6479999999992</v>
      </c>
      <c r="JI257" s="196">
        <v>11506.715999999999</v>
      </c>
      <c r="JJ257" s="196">
        <v>7659</v>
      </c>
      <c r="JK257" s="196">
        <v>5657.7240000000002</v>
      </c>
      <c r="JL257" s="196">
        <v>6679.4759999999997</v>
      </c>
      <c r="JM257" s="196">
        <v>5941.7280000000001</v>
      </c>
      <c r="JN257" s="196">
        <v>5786.0639999999994</v>
      </c>
      <c r="JO257" s="196">
        <v>7010.6759999999995</v>
      </c>
      <c r="JP257" s="196">
        <v>3913.9559999999997</v>
      </c>
      <c r="JQ257" s="196">
        <f>SUM(Tabelle2[[#This Row],[Jan-23B]:[Mar-23B]])</f>
        <v>29211.011999999999</v>
      </c>
      <c r="JR257" s="196">
        <f>SUM(Tabelle2[[#This Row],[Apr-23B]:[Jun-23B]])</f>
        <v>27707.363999999998</v>
      </c>
      <c r="JS257" s="196">
        <f>SUM(Tabelle2[[#This Row],[Jul-23B]:[Sep-23B]])</f>
        <v>18278.928</v>
      </c>
      <c r="JT257" s="196">
        <f>SUM(Tabelle2[[#This Row],[Oct-23B]:[Dec-23B]])</f>
        <v>16710.695999999996</v>
      </c>
      <c r="JU257" s="196">
        <f>SUM(Tabelle2[[#This Row],[1Q23 B1]:[4Q23 B]])</f>
        <v>91908</v>
      </c>
      <c r="JV257" s="196">
        <v>103200</v>
      </c>
      <c r="JW257" s="196">
        <v>25500</v>
      </c>
      <c r="JX257" s="196">
        <v>8500</v>
      </c>
      <c r="JY257" s="196">
        <v>0</v>
      </c>
      <c r="JZ257" s="196">
        <v>0</v>
      </c>
      <c r="KA257" s="196">
        <v>14591.42960288</v>
      </c>
      <c r="KB257" s="196">
        <v>3605.4404542000002</v>
      </c>
      <c r="KC257" s="196">
        <v>1201.8134847333333</v>
      </c>
      <c r="KD257" s="196">
        <v>0</v>
      </c>
      <c r="KE257" s="196">
        <v>0</v>
      </c>
      <c r="KF257" s="196" t="str">
        <f>IF(SUM(Tabelle2[[#This Row],[2018 NF]:[2028 NF]],Tabelle2[[#This Row],[2023 B]])&gt;0,"yes","no")</f>
        <v>yes</v>
      </c>
      <c r="KG257" s="196" t="str">
        <f>IFERROR(INDEX(Tabelle2[[#Headers],[2005 NF]:[2034 NF]],MATCH(TRUE,INDEX(Tabelle2[[#This Row],[2005 NF]:[2034 NF]]&gt;1000,),0)),0)</f>
        <v>2016 NF</v>
      </c>
      <c r="KH257" s="196" t="str">
        <f>IFERROR(LOOKUP(2,1/(Tabelle2[[#This Row],[2005 NF]:[2035 NF]]&gt;1000),Tabelle2[[#Headers],[2005 NF]:[2035 NF]]),0)</f>
        <v>2024 NF</v>
      </c>
      <c r="KI257" s="196">
        <f>SUM(Tabelle2[[#This Row],[Jan 23 NF]:[Mar 23 NF]])</f>
        <v>46660</v>
      </c>
      <c r="KJ257" s="196">
        <f>SUM(Tabelle2[[#This Row],[Jan-23B]:[Mar-23B]])</f>
        <v>29211.011999999999</v>
      </c>
      <c r="KK257" s="52">
        <v>3325.4886071680003</v>
      </c>
      <c r="KL257" s="52">
        <v>4021.1265300959999</v>
      </c>
      <c r="KM257" s="52">
        <v>3155.8208210880002</v>
      </c>
      <c r="KN257" s="52">
        <v>4462.2627739039999</v>
      </c>
      <c r="KO257" s="52">
        <v>4139.8939803519997</v>
      </c>
      <c r="KP257" s="52">
        <v>3009.6237454157335</v>
      </c>
      <c r="KQ257" s="52">
        <v>1177.7772150386668</v>
      </c>
      <c r="KR257" s="52">
        <v>2120.8473260000001</v>
      </c>
      <c r="KS257" s="52">
        <v>2494.116455376</v>
      </c>
      <c r="KT257" s="52">
        <v>1419.5538102026667</v>
      </c>
      <c r="KU257" s="52">
        <v>2163.2642725199998</v>
      </c>
      <c r="KV257" s="52">
        <v>271.46845772800003</v>
      </c>
      <c r="KW257" s="52">
        <v>2737.3069487573334</v>
      </c>
      <c r="KX257" s="52">
        <v>1481.7653317653335</v>
      </c>
      <c r="KY257" s="52">
        <v>2378.1768015546668</v>
      </c>
      <c r="KZ257" s="52">
        <v>1611.8439677599999</v>
      </c>
      <c r="LA257" s="52" t="e">
        <f>$AV257*2.204623/#REF!*$AP257*Tabelle2[[#This Row],[May 23 NF]]</f>
        <v>#REF!</v>
      </c>
      <c r="LB257" s="52" t="e">
        <f>$AV257*2.204623/#REF!*$AP257*Tabelle2[[#This Row],[Jun 23 NF]]</f>
        <v>#REF!</v>
      </c>
      <c r="LC257" s="52" t="e">
        <f>$AV257*2.204623/#REF!*$AP257*Tabelle2[[#This Row],[Jul 23 NF]]</f>
        <v>#REF!</v>
      </c>
      <c r="LD257" s="52" t="e">
        <f>$AV257*2.204623/#REF!*$AP257*Tabelle2[[#This Row],[Aug 23 NF]]</f>
        <v>#REF!</v>
      </c>
      <c r="LE257" s="52" t="e">
        <f>$AV257*2.204623/#REF!*$AP257*Tabelle2[[#This Row],[Sep 23 NF]]</f>
        <v>#REF!</v>
      </c>
      <c r="LF257" s="52" t="e">
        <f>$AV257*2.204623/#REF!*$AP257*Tabelle2[[#This Row],[Oct 23 NF]]</f>
        <v>#REF!</v>
      </c>
      <c r="LG257" s="52" t="e">
        <f>$AV257*2.204623/#REF!*$AP257*Tabelle2[[#This Row],[Nov 23 NF]]</f>
        <v>#REF!</v>
      </c>
      <c r="LH257" s="52" t="e">
        <f>$AV257*2.204623/#REF!*$AP257*Tabelle2[[#This Row],[Dec 23 NF]]</f>
        <v>#REF!</v>
      </c>
      <c r="LI257" s="52" t="e">
        <f>$AV257*2.204623/#REF!*$AP257*Tabelle2[[#This Row],[Jan 24 NF]]</f>
        <v>#REF!</v>
      </c>
      <c r="LJ257" s="52" t="e">
        <f>$AV257*2.204623/#REF!*$AP257*Tabelle2[[#This Row],[Feb 24 NF]]</f>
        <v>#REF!</v>
      </c>
      <c r="LK257" s="52" t="e">
        <f>$AV257*2.204623/#REF!*$AP257*Tabelle2[[#This Row],[Mar 24 NF]]</f>
        <v>#REF!</v>
      </c>
      <c r="LL257" s="52" t="e">
        <f>$AV257*2.204623/#REF!*$AP257*Tabelle2[[#This Row],[Apr 24 NF]]</f>
        <v>#REF!</v>
      </c>
      <c r="LM257" s="52" t="e">
        <f>$AV257*2.204623/#REF!*$AP257*Tabelle2[[#This Row],[May 24 NF]]</f>
        <v>#REF!</v>
      </c>
      <c r="LN257" s="52" t="e">
        <f>$AV257*2.204623/#REF!*$AP257*Tabelle2[[#This Row],[Jun 24 NF]]</f>
        <v>#REF!</v>
      </c>
      <c r="LO257" s="52" t="e">
        <f>$AV257*2.204623/#REF!*$AP257*Tabelle2[[#This Row],[Jul 24 NF]]</f>
        <v>#REF!</v>
      </c>
      <c r="LP257" s="52" t="e">
        <f>$AV257*2.204623/#REF!*$AP257*Tabelle2[[#This Row],[Aug 24 NF]]</f>
        <v>#REF!</v>
      </c>
      <c r="LQ257" s="52" t="e">
        <f>$AV257*2.204623/#REF!*$AP257*Tabelle2[[#This Row],[Sep 24 NF]]</f>
        <v>#REF!</v>
      </c>
      <c r="LR257" s="52" t="e">
        <f>$AV257*2.204623/#REF!*$AP257*Tabelle2[[#This Row],[Oct 24 NF]]</f>
        <v>#REF!</v>
      </c>
      <c r="LS257" s="52" t="e">
        <f>$AV257*2.204623/#REF!*$AP257*Tabelle2[[#This Row],[Nov 24 NF]]</f>
        <v>#REF!</v>
      </c>
      <c r="LT257" s="52" t="e">
        <f>$AV257*2.204623/#REF!*$AP257*Tabelle2[[#This Row],[Dec 24 NF]]</f>
        <v>#REF!</v>
      </c>
      <c r="LU257" s="198">
        <f>SUM(Tabelle2[[#This Row],[Jan 22 EV]:[Mar 22 EV]])</f>
        <v>10502.435958352</v>
      </c>
      <c r="LV257" s="198">
        <f>SUM(Tabelle2[[#This Row],[Apr 22 EV]:[Jun 22 EV]])</f>
        <v>11611.780499671735</v>
      </c>
      <c r="LW257" s="198">
        <f>SUM(Tabelle2[[#This Row],[Jul 22 EV]:[Sep 22 EV]])</f>
        <v>5792.7409964146664</v>
      </c>
      <c r="LX257" s="198">
        <f>SUM(Tabelle2[[#This Row],[Oct 22 EV]:[Dec 22 EV]])</f>
        <v>3854.2865404506665</v>
      </c>
      <c r="LY257" s="198">
        <f>SUM(Tabelle2[[#This Row],[Jan 23 EV]:[Mar 23 EV]])</f>
        <v>6597.2490820773337</v>
      </c>
      <c r="LZ257" s="198" t="e">
        <f>SUM(Tabelle2[[#This Row],[Apr 23 EV]:[Jun 23 EV]])</f>
        <v>#REF!</v>
      </c>
      <c r="MA257" s="198" t="e">
        <f>SUM(Tabelle2[[#This Row],[Jul 23 EV]:[Sep 23 EV]])</f>
        <v>#REF!</v>
      </c>
      <c r="MB257" s="198" t="e">
        <f>SUM(Tabelle2[[#This Row],[Oct 23 EV]:[Dec 23 EV]])</f>
        <v>#REF!</v>
      </c>
      <c r="MC257" s="198" t="e">
        <f>SUM(Tabelle2[[#This Row],[Jan 24 EV]:[Mar 24 EV]])</f>
        <v>#REF!</v>
      </c>
      <c r="MD257" s="198" t="e">
        <f>SUM(Tabelle2[[#This Row],[Apr 24 EV]:[Jun 24 EV]])</f>
        <v>#REF!</v>
      </c>
      <c r="ME257" s="198" t="e">
        <f>SUM(Tabelle2[[#This Row],[Jul 24 EV]:[Sep 24 EV]])</f>
        <v>#REF!</v>
      </c>
      <c r="MF257" s="198" t="e">
        <f>SUM(Tabelle2[[#This Row],[Oct 24 EV]:[Dec 24 EV]])</f>
        <v>#REF!</v>
      </c>
      <c r="MG257" s="74">
        <v>0</v>
      </c>
      <c r="MH257" s="74">
        <v>0</v>
      </c>
      <c r="MI257" s="74">
        <v>0</v>
      </c>
      <c r="MJ257" s="74">
        <v>0</v>
      </c>
      <c r="MK257" s="74">
        <v>0</v>
      </c>
      <c r="ML257" s="74">
        <v>0</v>
      </c>
      <c r="MM257" s="74">
        <v>0</v>
      </c>
      <c r="MN257" s="74">
        <v>0</v>
      </c>
      <c r="MO257" s="75">
        <v>0</v>
      </c>
      <c r="MP257" s="98">
        <v>299.85687368696665</v>
      </c>
      <c r="MQ257" s="98" t="e">
        <f>$AS257*2.204623/#REF!*$AP257*HU257</f>
        <v>#REF!</v>
      </c>
      <c r="MR257" s="98" t="e">
        <f>$AT257*2.204623/#REF!*$AP257*HV257</f>
        <v>#REF!</v>
      </c>
      <c r="MS257" s="98">
        <v>48443.546281561597</v>
      </c>
      <c r="MT257" s="98">
        <v>51308.528239344138</v>
      </c>
      <c r="MU257" s="98">
        <v>39920.42643765454</v>
      </c>
      <c r="MV257" s="98">
        <f>SUM(Tabelle2[[#This Row],[Jan 22 EV]:[Dec 22 EV]])</f>
        <v>31761.243994889061</v>
      </c>
      <c r="MW257" s="98" t="e">
        <f>SUM(Tabelle2[[#This Row],[Jan 23 EV]:[Dec 23 EV]])</f>
        <v>#REF!</v>
      </c>
      <c r="MX257" s="98" t="e">
        <f>SUM(Tabelle2[[#This Row],[Jan 24 EV]:[Dec 24 EV]])</f>
        <v>#REF!</v>
      </c>
      <c r="MY257" s="98">
        <f t="shared" si="183"/>
        <v>0</v>
      </c>
      <c r="MZ257" s="98">
        <f t="shared" si="184"/>
        <v>0</v>
      </c>
      <c r="NA257" s="98">
        <f t="shared" si="185"/>
        <v>0</v>
      </c>
      <c r="NB257" s="98">
        <f t="shared" si="186"/>
        <v>0</v>
      </c>
      <c r="NC257" s="52">
        <v>2018.0965147499523</v>
      </c>
      <c r="ND257" s="52">
        <v>2448.0541964720715</v>
      </c>
      <c r="NE257" s="52">
        <v>3166.2617524738985</v>
      </c>
      <c r="NF257" s="52">
        <v>2242.3610056262637</v>
      </c>
      <c r="NG257" s="52">
        <v>2525.636488335012</v>
      </c>
      <c r="NH257" s="52">
        <v>2799.9256730065922</v>
      </c>
      <c r="NI257" s="52">
        <v>1539.028916516442</v>
      </c>
      <c r="NJ257" s="52">
        <v>1529.8095931903201</v>
      </c>
      <c r="NK257" s="52">
        <v>1909.6024489410961</v>
      </c>
      <c r="NL257" s="52">
        <v>1825.0824413053442</v>
      </c>
      <c r="NM257" s="52">
        <v>2266.5792291587641</v>
      </c>
      <c r="NN257" s="52">
        <v>1414.1385800302801</v>
      </c>
      <c r="NO257" s="198">
        <f t="shared" si="192"/>
        <v>7632.4124636959223</v>
      </c>
      <c r="NP257" s="198">
        <f t="shared" si="193"/>
        <v>7567.9231669678684</v>
      </c>
      <c r="NQ257" s="198">
        <f t="shared" si="194"/>
        <v>4978.4409586478578</v>
      </c>
      <c r="NR257" s="198">
        <f t="shared" si="195"/>
        <v>5505.8002504943888</v>
      </c>
      <c r="NS257" s="198">
        <f t="shared" si="196"/>
        <v>25684.576839806039</v>
      </c>
      <c r="NT257" s="198">
        <v>1152.9129665479295</v>
      </c>
      <c r="NU257" s="198">
        <v>1301.1245644002529</v>
      </c>
      <c r="NV257" s="198">
        <v>1676.1022483820784</v>
      </c>
      <c r="NW257" s="198">
        <v>1207.7020880288831</v>
      </c>
      <c r="NX257" s="198">
        <v>1626.9325239760942</v>
      </c>
      <c r="NY257" s="198">
        <v>1082.9046446556001</v>
      </c>
      <c r="NZ257" s="198">
        <v>799.9445877764017</v>
      </c>
      <c r="OA257" s="198">
        <v>944.40992091207829</v>
      </c>
      <c r="OB257" s="198">
        <v>840.09986270795525</v>
      </c>
      <c r="OC257" s="198">
        <v>818.09055749765741</v>
      </c>
      <c r="OD257" s="198">
        <v>991.23822987015842</v>
      </c>
      <c r="OE257" s="198">
        <v>553.39354111211048</v>
      </c>
      <c r="OF257" s="198">
        <f>SUM(Tabelle2[[#This Row],[Jan 23 B EV]:[Mar 23 B EV]])</f>
        <v>4130.1397793302604</v>
      </c>
      <c r="OG257" s="198">
        <f>SUM(Tabelle2[[#This Row],[Apr 23 B EV]:[Jun 23 B EV]])</f>
        <v>3917.5392566605778</v>
      </c>
      <c r="OH257" s="198">
        <f>SUM(Tabelle2[[#This Row],[Jul 23 B EV]:[Sep 23 B EV]])</f>
        <v>2584.4543713964354</v>
      </c>
      <c r="OI257" s="198">
        <f>SUM(Tabelle2[[#This Row],[Oct 23 B EV]:[Dec 23 B EV]])</f>
        <v>2362.7223284799265</v>
      </c>
      <c r="OJ257" s="198">
        <f>SUM(Tabelle2[[#This Row],[Jan 23 B EV]:[Dec 23 B EV]])</f>
        <v>12994.855735867197</v>
      </c>
      <c r="OK257" s="75"/>
      <c r="OL257" s="75"/>
      <c r="OM257" s="43" t="s">
        <v>959</v>
      </c>
      <c r="ON257" s="43" t="s">
        <v>975</v>
      </c>
      <c r="OO257" s="43">
        <v>0</v>
      </c>
      <c r="OP257" s="43">
        <v>0</v>
      </c>
      <c r="OQ257" s="75"/>
      <c r="OR257" s="75"/>
      <c r="OS257" s="75"/>
      <c r="OT257" s="75"/>
      <c r="OU257" s="75"/>
      <c r="OV257" s="75"/>
      <c r="OW257" s="75"/>
      <c r="OX257" s="198" t="s">
        <v>1229</v>
      </c>
      <c r="OY257" s="198" t="s">
        <v>1229</v>
      </c>
      <c r="OZ257" s="198" t="s">
        <v>1229</v>
      </c>
      <c r="PA257" s="198" t="s">
        <v>1229</v>
      </c>
      <c r="PB257" s="353" t="s">
        <v>1229</v>
      </c>
      <c r="PC257" s="130" t="s">
        <v>57</v>
      </c>
      <c r="PD257" s="53" t="s">
        <v>162</v>
      </c>
      <c r="PE257" s="53" t="s">
        <v>159</v>
      </c>
      <c r="PF257" s="53" t="s">
        <v>170</v>
      </c>
      <c r="PG257" s="53">
        <v>0</v>
      </c>
      <c r="PH257" s="53">
        <v>150</v>
      </c>
      <c r="PI257" s="53">
        <v>2</v>
      </c>
      <c r="PJ257" s="53" t="s">
        <v>191</v>
      </c>
      <c r="PK257" s="53">
        <v>-68</v>
      </c>
      <c r="PL257" s="53">
        <v>135.18503118503122</v>
      </c>
      <c r="PM257" s="317"/>
      <c r="PN257" s="53" t="s">
        <v>972</v>
      </c>
      <c r="PO257" s="53" t="s">
        <v>17</v>
      </c>
      <c r="PP257" s="200">
        <v>1565.1005573122095</v>
      </c>
      <c r="PQ257" s="56">
        <v>1399.8594792216134</v>
      </c>
      <c r="PR257" s="56">
        <v>1505.8500324776508</v>
      </c>
      <c r="PS257" s="56">
        <v>1413.0627359755019</v>
      </c>
      <c r="PT257" s="200">
        <v>1148.5212668120259</v>
      </c>
      <c r="PU257" s="200">
        <v>1207.4862538513455</v>
      </c>
      <c r="PV257" s="200">
        <v>1959.8980263157889</v>
      </c>
      <c r="PW257" s="200">
        <v>2435.75</v>
      </c>
      <c r="PX257" s="200" t="e">
        <f>IF($PI257=1,SUMIF(#REF!,$PF257,#REF!),SUMIF(#REF!,$PJ257,#REF!))</f>
        <v>#REF!</v>
      </c>
      <c r="PY257" s="200" t="e">
        <f>IF($PI257=1,SUMIF(#REF!,$PF257,#REF!),SUMIF(#REF!,$PJ257,#REF!))</f>
        <v>#REF!</v>
      </c>
      <c r="PZ257" s="200" t="e">
        <f>IF($PI257=1,SUMIF(#REF!,$PF257,#REF!),SUMIF(#REF!,$PJ257,#REF!))</f>
        <v>#REF!</v>
      </c>
      <c r="QA257" s="200" t="e">
        <f>IF($PI257=1,SUMIF(#REF!,$PF257,#REF!),SUMIF(#REF!,$PJ257,#REF!))</f>
        <v>#REF!</v>
      </c>
      <c r="QB257" s="200" t="e">
        <f>IF($PI257=1,SUMIF(#REF!,$PF257,#REF!),SUMIF(#REF!,$PJ257,#REF!))</f>
        <v>#REF!</v>
      </c>
      <c r="QC257" s="200" t="e">
        <f>IF($PI257=1,SUMIF(#REF!,$PF257,#REF!),SUMIF(#REF!,$PJ257,#REF!))</f>
        <v>#REF!</v>
      </c>
      <c r="QD257" s="57">
        <f t="shared" si="187"/>
        <v>2.6208123793637483</v>
      </c>
      <c r="QE257" s="57">
        <f t="shared" si="188"/>
        <v>2.8000424049197075</v>
      </c>
      <c r="QF257" s="57">
        <f t="shared" si="182"/>
        <v>2.8072606738120016</v>
      </c>
      <c r="QG257" s="57">
        <f t="shared" si="189"/>
        <v>2.498354917346338</v>
      </c>
      <c r="QH257" s="57">
        <f t="shared" si="190"/>
        <v>2.6118035524099885</v>
      </c>
      <c r="QI257" s="57">
        <f t="shared" si="191"/>
        <v>4.059443802631578</v>
      </c>
      <c r="QJ257" s="57">
        <f>IF(Tabelle2[[#This Row],[Index and Premium Usage]]=1,($AW257*(1+$AZ257))*(PW257*(1+$PG257)+$PH257)/1000,($AW257*(1+$AZ257))*(PW257*(1+$PG257)+$PK257)/1000)</f>
        <v>4.5555509999999995</v>
      </c>
      <c r="QK257" s="57" t="e">
        <f>IF($PI257=1,($AW257*(1+$AY257))*(PX257*(1+$PG257)+$PH257)/1000,($AW257*(1+$AZ257))*(PX257*(1+$PG257)+$PK257+Tabelle2[[#This Row],[Premium VW 2023]])/1000)</f>
        <v>#REF!</v>
      </c>
      <c r="QL257" s="57" t="e">
        <f t="shared" si="177"/>
        <v>#REF!</v>
      </c>
      <c r="QM257" s="57" t="e">
        <f t="shared" si="178"/>
        <v>#REF!</v>
      </c>
      <c r="QN257" s="57" t="e">
        <f t="shared" si="179"/>
        <v>#REF!</v>
      </c>
      <c r="QO257" s="57" t="e">
        <f t="shared" si="180"/>
        <v>#REF!</v>
      </c>
      <c r="QP257" s="57" t="e">
        <f t="shared" si="181"/>
        <v>#REF!</v>
      </c>
    </row>
    <row r="258" spans="1:458" ht="15" customHeight="1">
      <c r="A258" s="94" t="s">
        <v>774</v>
      </c>
      <c r="B258" s="94" t="s">
        <v>87</v>
      </c>
      <c r="C258" s="94" t="s">
        <v>1553</v>
      </c>
      <c r="D258" s="94" t="s">
        <v>108</v>
      </c>
      <c r="E258" s="173" t="s">
        <v>304</v>
      </c>
      <c r="F258" s="94" t="s">
        <v>304</v>
      </c>
      <c r="G258" s="94" t="s">
        <v>304</v>
      </c>
      <c r="H258" s="2" t="s">
        <v>1557</v>
      </c>
      <c r="I258" s="188" t="s">
        <v>102</v>
      </c>
      <c r="J258" s="94" t="s">
        <v>18</v>
      </c>
      <c r="K258" s="2" t="s">
        <v>243</v>
      </c>
      <c r="L258" s="94" t="s">
        <v>88</v>
      </c>
      <c r="M258" s="2" t="s">
        <v>996</v>
      </c>
      <c r="N258" s="2" t="s">
        <v>1280</v>
      </c>
      <c r="O258" s="1" t="s">
        <v>732</v>
      </c>
      <c r="P258" s="3" t="s">
        <v>123</v>
      </c>
      <c r="Q258" s="2" t="s">
        <v>90</v>
      </c>
      <c r="R258" s="94"/>
      <c r="S258" s="94"/>
      <c r="T258" s="94" t="s">
        <v>1282</v>
      </c>
      <c r="U258" s="94" t="s">
        <v>38</v>
      </c>
      <c r="V258" s="94"/>
      <c r="W258" s="94"/>
      <c r="X258" s="94"/>
      <c r="Y258" s="2" t="s">
        <v>257</v>
      </c>
      <c r="Z258" s="2" t="s">
        <v>261</v>
      </c>
      <c r="AA258" s="2" t="s">
        <v>729</v>
      </c>
      <c r="AB258" s="2" t="s">
        <v>1229</v>
      </c>
      <c r="AC258" s="2" t="s">
        <v>1130</v>
      </c>
      <c r="AD258" s="94"/>
      <c r="AE258" s="94"/>
      <c r="AF258" s="94" t="s">
        <v>119</v>
      </c>
      <c r="AG258" s="2">
        <v>0</v>
      </c>
      <c r="AH258" s="2">
        <v>0</v>
      </c>
      <c r="AI258" s="2">
        <v>0</v>
      </c>
      <c r="AJ258" s="2" t="s">
        <v>120</v>
      </c>
      <c r="AK258" s="20"/>
      <c r="AL258" s="24"/>
      <c r="AM258" s="24"/>
      <c r="AN258" s="24"/>
      <c r="AO258" s="24"/>
      <c r="AP258" s="13">
        <v>1</v>
      </c>
      <c r="AQ258" s="33"/>
      <c r="AR258" s="37">
        <v>2.452</v>
      </c>
      <c r="AS258" s="73">
        <v>2.452</v>
      </c>
      <c r="AT258" s="73">
        <v>2.452</v>
      </c>
      <c r="AU258" s="33">
        <v>2.387</v>
      </c>
      <c r="AV258" s="33">
        <v>2.387</v>
      </c>
      <c r="AW258" s="33">
        <v>2.387</v>
      </c>
      <c r="AX258" s="193"/>
      <c r="AY258" s="61">
        <v>0</v>
      </c>
      <c r="AZ258" s="61">
        <v>0</v>
      </c>
      <c r="BA258" s="97">
        <v>4143</v>
      </c>
      <c r="BB258" s="97">
        <v>600</v>
      </c>
      <c r="BC258" s="97">
        <v>4080</v>
      </c>
      <c r="BD258" s="97">
        <v>3120</v>
      </c>
      <c r="BE258" s="133">
        <v>4680</v>
      </c>
      <c r="BF258" s="133">
        <v>7920</v>
      </c>
      <c r="BG258" s="133">
        <v>1080</v>
      </c>
      <c r="BH258" s="133">
        <v>2520</v>
      </c>
      <c r="BI258" s="133">
        <v>4560</v>
      </c>
      <c r="BJ258" s="133">
        <v>3666</v>
      </c>
      <c r="BK258" s="133">
        <v>1740</v>
      </c>
      <c r="BL258" s="133">
        <v>2340</v>
      </c>
      <c r="BM258" s="96">
        <v>3300</v>
      </c>
      <c r="BN258" s="96">
        <v>5220</v>
      </c>
      <c r="BO258" s="96">
        <v>8520</v>
      </c>
      <c r="BP258" s="96">
        <v>4440</v>
      </c>
      <c r="BQ258" s="96">
        <v>14160</v>
      </c>
      <c r="BR258" s="96">
        <v>5460</v>
      </c>
      <c r="BS258" s="96">
        <v>1740</v>
      </c>
      <c r="BT258" s="96">
        <v>7200</v>
      </c>
      <c r="BU258" s="96">
        <v>5760</v>
      </c>
      <c r="BV258" s="96">
        <v>9060</v>
      </c>
      <c r="BW258" s="96">
        <v>11272</v>
      </c>
      <c r="BX258" s="96">
        <v>6160</v>
      </c>
      <c r="BY258" s="96">
        <v>4592</v>
      </c>
      <c r="BZ258" s="96">
        <v>4097</v>
      </c>
      <c r="CA258" s="96">
        <v>4608</v>
      </c>
      <c r="CB258" s="96">
        <v>5050</v>
      </c>
      <c r="CC258" s="96">
        <v>6410</v>
      </c>
      <c r="CD258" s="96">
        <v>4996</v>
      </c>
      <c r="CE258" s="96">
        <v>4429</v>
      </c>
      <c r="CF258" s="96">
        <v>4858</v>
      </c>
      <c r="CG258" s="96">
        <v>4984</v>
      </c>
      <c r="CH258" s="96">
        <v>6245</v>
      </c>
      <c r="CI258" s="96">
        <v>4897</v>
      </c>
      <c r="CJ258" s="96">
        <v>1755</v>
      </c>
      <c r="CK258" s="95">
        <f>SUM(Tabelle2[[#This Row],[Jan 22 CF]:[Mar 22 CF]])</f>
        <v>8823</v>
      </c>
      <c r="CL258" s="95">
        <f>SUM(Tabelle2[[#This Row],[Apr 22 CF]:[Jun 22 CF]])</f>
        <v>15720</v>
      </c>
      <c r="CM258" s="95">
        <f>SUM(Tabelle2[[#This Row],[Jul 22 CF]:[Sep 22 CF]])</f>
        <v>8160</v>
      </c>
      <c r="CN258" s="95">
        <f>SUM(Tabelle2[[#This Row],[Oct 22 CF]:[Dec 22 CF]])</f>
        <v>7746</v>
      </c>
      <c r="CO258" s="95">
        <f>SUM(Tabelle2[[#This Row],[Jan 23 CF]:[Mar 23 CF]])</f>
        <v>17040</v>
      </c>
      <c r="CP258" s="95">
        <f>SUM(Tabelle2[[#This Row],[Apr 23 CF]:[Jun 23 CF]])</f>
        <v>24060</v>
      </c>
      <c r="CQ258" s="95">
        <f>SUM(Tabelle2[[#This Row],[Jul 23 CF]:[Sep 23 CF]])</f>
        <v>14700</v>
      </c>
      <c r="CR258" s="95">
        <f>SUM(Tabelle2[[#This Row],[Oct 23 CF]:[Dec 23 CF]])</f>
        <v>26492</v>
      </c>
      <c r="CS258" s="95">
        <f>SUM(Tabelle2[[#This Row],[Jan 24 CF]:[Mar 24 CF]])</f>
        <v>13297</v>
      </c>
      <c r="CT258" s="95">
        <f>SUM(Tabelle2[[#This Row],[Apr 24 CF]:[Jun 24 CF]])</f>
        <v>16456</v>
      </c>
      <c r="CU258" s="95">
        <f>SUM(Tabelle2[[#This Row],[Jul 24 CF]:[Sep 24 CF]])</f>
        <v>14271</v>
      </c>
      <c r="CV258" s="95">
        <f>SUM(Tabelle2[[#This Row],[Oct 24 CF]:[Dec 24 CF]])</f>
        <v>12897</v>
      </c>
      <c r="CW258" s="98">
        <v>58362</v>
      </c>
      <c r="CX258" s="275">
        <v>88159</v>
      </c>
      <c r="CY258" s="98">
        <v>35100</v>
      </c>
      <c r="CZ258" s="52">
        <v>34080</v>
      </c>
      <c r="DA258" s="52">
        <f>SUM(Tabelle2[[#This Row],[Jan 22 CF]:[Dec 22 CF]])</f>
        <v>40449</v>
      </c>
      <c r="DB258" s="98">
        <f>SUM(Tabelle2[[#This Row],[Jan 23 CF]:[Dec 23 CF]])</f>
        <v>82292</v>
      </c>
      <c r="DC258" s="98">
        <f>SUM(Tabelle2[[#This Row],[Jan 24 CF]:[Dec 24 CF]])</f>
        <v>56921</v>
      </c>
      <c r="DD258" s="98">
        <v>55000</v>
      </c>
      <c r="DE258" s="98">
        <v>22000</v>
      </c>
      <c r="DF258" s="98">
        <v>0</v>
      </c>
      <c r="DG258" s="98">
        <v>0</v>
      </c>
      <c r="DH258" s="98">
        <v>0</v>
      </c>
      <c r="DI258" s="98">
        <v>0</v>
      </c>
      <c r="DJ258" s="98">
        <v>0</v>
      </c>
      <c r="DK258" s="98">
        <v>0</v>
      </c>
      <c r="DL258" s="98">
        <v>0</v>
      </c>
      <c r="DM258" s="98">
        <v>0</v>
      </c>
      <c r="DN258" s="98"/>
      <c r="DO258" s="98"/>
      <c r="DP258" s="226">
        <v>0.95</v>
      </c>
      <c r="DQ258" s="226">
        <v>0.92500000000000004</v>
      </c>
      <c r="DR258" s="226">
        <v>0.8</v>
      </c>
      <c r="DS258" s="226">
        <v>0.85</v>
      </c>
      <c r="DT258" s="226">
        <v>0.9</v>
      </c>
      <c r="DU258" s="226">
        <v>0.9</v>
      </c>
      <c r="DV258" s="226">
        <v>0.9</v>
      </c>
      <c r="DW258" s="226">
        <v>0.9</v>
      </c>
      <c r="DX258" s="226">
        <v>0.9</v>
      </c>
      <c r="DY258" s="226">
        <v>0.9</v>
      </c>
      <c r="DZ258" s="226">
        <v>0.9</v>
      </c>
      <c r="EA258" s="226">
        <v>0.88</v>
      </c>
      <c r="EB258" s="226">
        <v>0.9</v>
      </c>
      <c r="EC258" s="226">
        <v>0.93</v>
      </c>
      <c r="ED258" s="226">
        <v>0.93</v>
      </c>
      <c r="EE258" s="226">
        <v>0.9</v>
      </c>
      <c r="EF258" s="316">
        <v>0.9</v>
      </c>
      <c r="EG258" s="316">
        <v>0.9</v>
      </c>
      <c r="EH258" s="316">
        <v>0.72799999999999998</v>
      </c>
      <c r="EI258" s="226">
        <v>0.95</v>
      </c>
      <c r="EJ258" s="226">
        <v>0.95</v>
      </c>
      <c r="EK258" s="226">
        <v>0.95</v>
      </c>
      <c r="EL258" s="226">
        <v>0.97499999999999998</v>
      </c>
      <c r="EM258" s="226">
        <v>0.95</v>
      </c>
      <c r="EN258" s="226">
        <v>0.9</v>
      </c>
      <c r="EO258" s="226">
        <v>0.85</v>
      </c>
      <c r="EP258" s="226">
        <v>0.85</v>
      </c>
      <c r="EQ258" s="226">
        <v>0.85</v>
      </c>
      <c r="ER258" s="226">
        <v>0.85</v>
      </c>
      <c r="ES258" s="226">
        <v>0.85</v>
      </c>
      <c r="ET258" s="226">
        <v>0.85</v>
      </c>
      <c r="EU258" s="226">
        <v>0.85</v>
      </c>
      <c r="EV258" s="226">
        <v>0.85</v>
      </c>
      <c r="EW258" s="226">
        <v>0.85</v>
      </c>
      <c r="EX258" s="226">
        <v>0.85</v>
      </c>
      <c r="EY258" s="226">
        <v>0.85</v>
      </c>
      <c r="EZ258" s="316">
        <v>0.72799999999999998</v>
      </c>
      <c r="FA258" s="226">
        <v>0.85</v>
      </c>
      <c r="FB258" s="226">
        <v>0.85</v>
      </c>
      <c r="FC258" s="226">
        <v>0.85</v>
      </c>
      <c r="FD258" s="226">
        <v>0.9</v>
      </c>
      <c r="FE258" s="226">
        <v>0.9</v>
      </c>
      <c r="FF258" s="226">
        <v>0</v>
      </c>
      <c r="FG258" s="226">
        <v>0</v>
      </c>
      <c r="FH258" s="226">
        <v>0</v>
      </c>
      <c r="FI258" s="226">
        <v>0</v>
      </c>
      <c r="FJ258" s="226">
        <v>0</v>
      </c>
      <c r="FK258" s="226">
        <v>0</v>
      </c>
      <c r="FL258" s="226">
        <v>0</v>
      </c>
      <c r="FM258" s="195">
        <f t="shared" si="204"/>
        <v>4143</v>
      </c>
      <c r="FN258" s="195">
        <f t="shared" si="205"/>
        <v>600</v>
      </c>
      <c r="FO258" s="195">
        <f t="shared" si="206"/>
        <v>4080</v>
      </c>
      <c r="FP258" s="195">
        <f t="shared" si="207"/>
        <v>3120</v>
      </c>
      <c r="FQ258" s="195">
        <f t="shared" si="208"/>
        <v>4680</v>
      </c>
      <c r="FR258" s="195">
        <f t="shared" si="209"/>
        <v>7920</v>
      </c>
      <c r="FS258" s="195">
        <f t="shared" si="210"/>
        <v>1080</v>
      </c>
      <c r="FT258" s="95">
        <f t="shared" si="211"/>
        <v>2520</v>
      </c>
      <c r="FU258" s="95">
        <f t="shared" si="212"/>
        <v>4560</v>
      </c>
      <c r="FV258" s="95">
        <f t="shared" si="213"/>
        <v>3666</v>
      </c>
      <c r="FW258" s="95">
        <f t="shared" si="214"/>
        <v>1740</v>
      </c>
      <c r="FX258" s="95">
        <f t="shared" si="215"/>
        <v>2340</v>
      </c>
      <c r="FY258" s="95">
        <f t="shared" si="216"/>
        <v>3300</v>
      </c>
      <c r="FZ258" s="95">
        <f t="shared" si="217"/>
        <v>5220</v>
      </c>
      <c r="GA258" s="95">
        <f t="shared" si="197"/>
        <v>8520</v>
      </c>
      <c r="GB258" s="95">
        <f t="shared" si="198"/>
        <v>4440</v>
      </c>
      <c r="GC258" s="95">
        <f t="shared" si="199"/>
        <v>14160</v>
      </c>
      <c r="GD258" s="95">
        <f t="shared" si="200"/>
        <v>5460</v>
      </c>
      <c r="GE258" s="95">
        <f t="shared" si="201"/>
        <v>1740</v>
      </c>
      <c r="GF258" s="95">
        <f t="shared" si="202"/>
        <v>7200</v>
      </c>
      <c r="GG258" s="95">
        <f t="shared" si="203"/>
        <v>5760</v>
      </c>
      <c r="GH258" s="95">
        <f t="shared" si="218"/>
        <v>9060</v>
      </c>
      <c r="GI258" s="95">
        <f>BW258*Tabelle2[[#This Row],[Nov 2023 AF]]</f>
        <v>10990.199999999999</v>
      </c>
      <c r="GJ258" s="95">
        <f>BX258*Tabelle2[[#This Row],[Dec 2023 AF]]</f>
        <v>5852</v>
      </c>
      <c r="GK258" s="95">
        <f>BY258*Tabelle2[[#This Row],[Jan 2024 AF]]</f>
        <v>4132.8</v>
      </c>
      <c r="GL258" s="95">
        <f>BZ258*Tabelle2[[#This Row],[Feb 2024 AF]]</f>
        <v>3482.45</v>
      </c>
      <c r="GM258" s="95">
        <f>CA258*Tabelle2[[#This Row],[Mar 2024 AF]]</f>
        <v>3916.7999999999997</v>
      </c>
      <c r="GN258" s="95">
        <f>CB258*Tabelle2[[#This Row],[Apr 2024 AF]]</f>
        <v>4292.5</v>
      </c>
      <c r="GO258" s="95">
        <f>CC258*Tabelle2[[#This Row],[May 2024 AF]]</f>
        <v>5448.5</v>
      </c>
      <c r="GP258" s="95">
        <f>CD258*Tabelle2[[#This Row],[Jun 2024 AF]]</f>
        <v>4246.5999999999995</v>
      </c>
      <c r="GQ258" s="95">
        <f>CE258*Tabelle2[[#This Row],[Jul 2024 AF]]</f>
        <v>3764.65</v>
      </c>
      <c r="GR258" s="95">
        <f>CF258*Tabelle2[[#This Row],[Aug 2024 AF]]</f>
        <v>4129.3</v>
      </c>
      <c r="GS258" s="95">
        <f>CG258*Tabelle2[[#This Row],[Sep 2024 AF]]</f>
        <v>4236.3999999999996</v>
      </c>
      <c r="GT258" s="95">
        <f>CH258*Tabelle2[[#This Row],[Oct 2024 AF]]</f>
        <v>5308.25</v>
      </c>
      <c r="GU258" s="95">
        <f>CI258*Tabelle2[[#This Row],[Nov 2024 AF]]</f>
        <v>4162.45</v>
      </c>
      <c r="GV258" s="95">
        <f>CJ258*Tabelle2[[#This Row],[Dec 2024 AF]]</f>
        <v>1491.75</v>
      </c>
      <c r="GW258" s="95">
        <f>SUM(Tabelle2[[#This Row],[Jan 22 NF]:[Mar 22 NF]])</f>
        <v>8823</v>
      </c>
      <c r="GX258" s="95">
        <f>SUM(Tabelle2[[#This Row],[Apr 22 NF]:[Jun 22 NF]])</f>
        <v>15720</v>
      </c>
      <c r="GY258" s="95">
        <f>SUM(Tabelle2[[#This Row],[Jul 22 NF]:[Sep 22 NF]])</f>
        <v>8160</v>
      </c>
      <c r="GZ258" s="95">
        <f>SUM(Tabelle2[[#This Row],[Oct 22 NF]:[Dec 22 NF]])</f>
        <v>7746</v>
      </c>
      <c r="HA258" s="98">
        <f>SUM(Tabelle2[[#This Row],[Jan 23 NF]:[Mar 23 NF]])</f>
        <v>17040</v>
      </c>
      <c r="HB258" s="98">
        <f>SUM(Tabelle2[[#This Row],[Apr 23 NF]:[Jun 23 NF]])</f>
        <v>24060</v>
      </c>
      <c r="HC258" s="98">
        <f>SUM(Tabelle2[[#This Row],[Jul 23 NF]:[Sep 23 NF]])</f>
        <v>14700</v>
      </c>
      <c r="HD258" s="98">
        <f>SUM(Tabelle2[[#This Row],[Oct 23 NF]:[Dec 23 NF]])</f>
        <v>25902.199999999997</v>
      </c>
      <c r="HE258" s="95">
        <f>SUM(Tabelle2[[#This Row],[Jan 24 NF]:[Mar 24 NF]])</f>
        <v>11532.05</v>
      </c>
      <c r="HF258" s="98">
        <f>SUM(Tabelle2[[#This Row],[Apr 24 NF]:[Jun 24 NF]])</f>
        <v>13987.599999999999</v>
      </c>
      <c r="HG258" s="98">
        <f>SUM(Tabelle2[[#This Row],[Jul 24 NF]:[Sep 24 NF]])</f>
        <v>12130.35</v>
      </c>
      <c r="HH258" s="98">
        <f>SUM(Tabelle2[[#This Row],[Oct 24 NF]:[Dec 24 NF]])</f>
        <v>10962.45</v>
      </c>
      <c r="HI258" s="75">
        <v>0</v>
      </c>
      <c r="HJ258" s="75">
        <v>0</v>
      </c>
      <c r="HK258" s="75">
        <v>0</v>
      </c>
      <c r="HL258" s="75">
        <v>0</v>
      </c>
      <c r="HM258" s="75">
        <v>0</v>
      </c>
      <c r="HN258" s="75">
        <v>0</v>
      </c>
      <c r="HO258" s="75">
        <v>0</v>
      </c>
      <c r="HP258" s="75">
        <v>0</v>
      </c>
      <c r="HQ258" s="75">
        <v>0</v>
      </c>
      <c r="HR258" s="75">
        <v>0</v>
      </c>
      <c r="HS258" s="75">
        <v>0</v>
      </c>
      <c r="HT258" s="75">
        <v>0</v>
      </c>
      <c r="HU258" s="75">
        <v>305</v>
      </c>
      <c r="HV258" s="98">
        <v>58362</v>
      </c>
      <c r="HW258" s="98">
        <v>88159</v>
      </c>
      <c r="HX258" s="98">
        <v>35100</v>
      </c>
      <c r="HY258" s="98">
        <v>34080</v>
      </c>
      <c r="HZ258" s="98">
        <f>SUM(Tabelle2[[#This Row],[Jan 22 NF]:[Dec 22 NF]])</f>
        <v>40449</v>
      </c>
      <c r="IA258" s="98">
        <f>SUM(Tabelle2[[#This Row],[Jan 23 NF]:[Dec 23 NF]])</f>
        <v>81702.2</v>
      </c>
      <c r="IB258" s="98">
        <f>SUM(Tabelle2[[#This Row],[Jan 24 NF]:[Dec 24 NF]])</f>
        <v>48612.45</v>
      </c>
      <c r="IC258" s="98">
        <f>IFERROR(Tabelle2[[#This Row],[2025 CF]]*Tabelle2[[#This Row],[2025 AF]],0)</f>
        <v>46750</v>
      </c>
      <c r="ID258" s="98">
        <f>IFERROR(Tabelle2[[#This Row],[2026 CF]]*Tabelle2[[#This Row],[2026 AF]],0)</f>
        <v>18700</v>
      </c>
      <c r="IE258" s="98">
        <f>IFERROR(Tabelle2[[#This Row],[2027 CF]]*Tabelle2[[#This Row],[2027 AF]],0)</f>
        <v>0</v>
      </c>
      <c r="IF258" s="98">
        <f>IFERROR(Tabelle2[[#This Row],[2028 CF]]*Tabelle2[[#This Row],[2028 AF]],0)</f>
        <v>0</v>
      </c>
      <c r="IG258" s="98">
        <f>IFERROR(Tabelle2[[#This Row],[2029 CF]]*Tabelle2[[#This Row],[2029 AF]],0)</f>
        <v>0</v>
      </c>
      <c r="IH258" s="98">
        <f>IFERROR(Tabelle2[[#This Row],[2030 CF]]*Tabelle2[[#This Row],[2030 AF]],0)</f>
        <v>0</v>
      </c>
      <c r="II258" s="98">
        <f>IFERROR(Tabelle2[[#This Row],[2031 CF]]*Tabelle2[[#This Row],[2031 AF]],0)</f>
        <v>0</v>
      </c>
      <c r="IJ258" s="98">
        <f>IFERROR(Tabelle2[[#This Row],[2032 CF]]*Tabelle2[[#This Row],[2032 AF]],0)</f>
        <v>0</v>
      </c>
      <c r="IK258" s="98">
        <f>IFERROR(Tabelle2[[#This Row],[2033 CF]]*Tabelle2[[#This Row],[2033 AF]],0)</f>
        <v>0</v>
      </c>
      <c r="IL258" s="98">
        <f>IFERROR(Tabelle2[[#This Row],[2034 CF]]*Tabelle2[[#This Row],[2034 AF]],0)</f>
        <v>0</v>
      </c>
      <c r="IM258" s="98">
        <f>IFERROR(Tabelle2[[#This Row],[2035 CF]]*Tabelle2[[#This Row],[2035 AF]],0)</f>
        <v>0</v>
      </c>
      <c r="IN258" s="51">
        <v>4925.2400000000007</v>
      </c>
      <c r="IO258" s="51">
        <v>5615.0320000000002</v>
      </c>
      <c r="IP258" s="51">
        <v>7113.7349999999988</v>
      </c>
      <c r="IQ258" s="51">
        <v>5316.5183572776687</v>
      </c>
      <c r="IR258" s="51">
        <v>6310.4849999999997</v>
      </c>
      <c r="IS258" s="51">
        <v>7762.4549999999999</v>
      </c>
      <c r="IT258" s="51">
        <v>4740.8324999999995</v>
      </c>
      <c r="IU258" s="51">
        <v>5132.3</v>
      </c>
      <c r="IV258" s="51">
        <v>4915.125</v>
      </c>
      <c r="IW258" s="51">
        <v>4660.38</v>
      </c>
      <c r="IX258" s="51">
        <v>4223.5650000000005</v>
      </c>
      <c r="IY258" s="51">
        <v>2672.4</v>
      </c>
      <c r="IZ258" s="199">
        <v>17654.006999999998</v>
      </c>
      <c r="JA258" s="199">
        <v>19389.458357277668</v>
      </c>
      <c r="JB258" s="199">
        <v>14788.2575</v>
      </c>
      <c r="JC258" s="199">
        <v>11556.344999999999</v>
      </c>
      <c r="JD258" s="199">
        <v>63388.067857277667</v>
      </c>
      <c r="JE258" s="196">
        <v>6203.849236773025</v>
      </c>
      <c r="JF258" s="196">
        <v>5994.4723675933228</v>
      </c>
      <c r="JG258" s="196">
        <v>6285.0201320008955</v>
      </c>
      <c r="JH258" s="196">
        <v>5738.6646273802671</v>
      </c>
      <c r="JI258" s="196">
        <v>6071.0911706227735</v>
      </c>
      <c r="JJ258" s="196">
        <v>5258.9744387594319</v>
      </c>
      <c r="JK258" s="196">
        <v>5194.838172251104</v>
      </c>
      <c r="JL258" s="196">
        <v>4166.5496471250735</v>
      </c>
      <c r="JM258" s="196">
        <v>5841.5907455855267</v>
      </c>
      <c r="JN258" s="196">
        <v>5984.5940211772122</v>
      </c>
      <c r="JO258" s="196">
        <v>5411.7893447961214</v>
      </c>
      <c r="JP258" s="196">
        <v>3368.5660959352467</v>
      </c>
      <c r="JQ258" s="196">
        <f>SUM(Tabelle2[[#This Row],[Jan-23B]:[Mar-23B]])</f>
        <v>18483.341736367245</v>
      </c>
      <c r="JR258" s="196">
        <f>SUM(Tabelle2[[#This Row],[Apr-23B]:[Jun-23B]])</f>
        <v>17068.730236762472</v>
      </c>
      <c r="JS258" s="196">
        <f>SUM(Tabelle2[[#This Row],[Jul-23B]:[Sep-23B]])</f>
        <v>15202.978564961704</v>
      </c>
      <c r="JT258" s="196">
        <f>SUM(Tabelle2[[#This Row],[Oct-23B]:[Dec-23B]])</f>
        <v>14764.94946190858</v>
      </c>
      <c r="JU258" s="196">
        <f>SUM(Tabelle2[[#This Row],[1Q23 B1]:[4Q23 B]])</f>
        <v>65520</v>
      </c>
      <c r="JV258" s="196">
        <v>68400</v>
      </c>
      <c r="JW258" s="196">
        <v>68000</v>
      </c>
      <c r="JX258" s="196">
        <v>49500</v>
      </c>
      <c r="JY258" s="196">
        <v>0</v>
      </c>
      <c r="JZ258" s="196">
        <v>0</v>
      </c>
      <c r="KA258" s="196">
        <v>11998.352030280001</v>
      </c>
      <c r="KB258" s="196">
        <v>11928.186228933333</v>
      </c>
      <c r="KC258" s="196">
        <v>8683.0179166500002</v>
      </c>
      <c r="KD258" s="196">
        <v>0</v>
      </c>
      <c r="KE258" s="196">
        <v>0</v>
      </c>
      <c r="KF258" s="196" t="str">
        <f>IF(SUM(Tabelle2[[#This Row],[2018 NF]:[2028 NF]],Tabelle2[[#This Row],[2023 B]])&gt;0,"yes","no")</f>
        <v>yes</v>
      </c>
      <c r="KG258" s="196" t="str">
        <f>IFERROR(INDEX(Tabelle2[[#Headers],[2005 NF]:[2034 NF]],MATCH(TRUE,INDEX(Tabelle2[[#This Row],[2005 NF]:[2034 NF]]&gt;1000,),0)),0)</f>
        <v>2018 NF</v>
      </c>
      <c r="KH258" s="196" t="str">
        <f>IFERROR(LOOKUP(2,1/(Tabelle2[[#This Row],[2005 NF]:[2035 NF]]&gt;1000),Tabelle2[[#Headers],[2005 NF]:[2035 NF]]),0)</f>
        <v>2026 NF</v>
      </c>
      <c r="KI258" s="196">
        <f>SUM(Tabelle2[[#This Row],[Jan 23 NF]:[Mar 23 NF]])</f>
        <v>17040</v>
      </c>
      <c r="KJ258" s="196">
        <f>SUM(Tabelle2[[#This Row],[Jan-23B]:[Mar-23B]])</f>
        <v>18483.341736367245</v>
      </c>
      <c r="KK258" s="52">
        <v>726.7422874481</v>
      </c>
      <c r="KL258" s="52">
        <v>105.24870202</v>
      </c>
      <c r="KM258" s="52">
        <v>715.691173736</v>
      </c>
      <c r="KN258" s="52">
        <v>547.29325050399996</v>
      </c>
      <c r="KO258" s="52">
        <v>820.93987575599999</v>
      </c>
      <c r="KP258" s="52">
        <v>1389.282866664</v>
      </c>
      <c r="KQ258" s="52">
        <v>189.44766363600002</v>
      </c>
      <c r="KR258" s="52">
        <v>442.04454848400002</v>
      </c>
      <c r="KS258" s="52">
        <v>799.89013535200002</v>
      </c>
      <c r="KT258" s="52">
        <v>643.0695693422</v>
      </c>
      <c r="KU258" s="52">
        <v>305.221235858</v>
      </c>
      <c r="KV258" s="52">
        <v>410.469937878</v>
      </c>
      <c r="KW258" s="52">
        <v>578.86786111000004</v>
      </c>
      <c r="KX258" s="52">
        <v>915.663707574</v>
      </c>
      <c r="KY258" s="52">
        <v>1494.5315686839999</v>
      </c>
      <c r="KZ258" s="52">
        <v>778.84039494800004</v>
      </c>
      <c r="LA258" s="52" t="e">
        <f>$AV258*2.204623/#REF!*$AP258*Tabelle2[[#This Row],[May 23 NF]]</f>
        <v>#REF!</v>
      </c>
      <c r="LB258" s="52" t="e">
        <f>$AV258*2.204623/#REF!*$AP258*Tabelle2[[#This Row],[Jun 23 NF]]</f>
        <v>#REF!</v>
      </c>
      <c r="LC258" s="52" t="e">
        <f>$AV258*2.204623/#REF!*$AP258*Tabelle2[[#This Row],[Jul 23 NF]]</f>
        <v>#REF!</v>
      </c>
      <c r="LD258" s="52" t="e">
        <f>$AV258*2.204623/#REF!*$AP258*Tabelle2[[#This Row],[Aug 23 NF]]</f>
        <v>#REF!</v>
      </c>
      <c r="LE258" s="52" t="e">
        <f>$AV258*2.204623/#REF!*$AP258*Tabelle2[[#This Row],[Sep 23 NF]]</f>
        <v>#REF!</v>
      </c>
      <c r="LF258" s="52" t="e">
        <f>$AV258*2.204623/#REF!*$AP258*Tabelle2[[#This Row],[Oct 23 NF]]</f>
        <v>#REF!</v>
      </c>
      <c r="LG258" s="52" t="e">
        <f>$AV258*2.204623/#REF!*$AP258*Tabelle2[[#This Row],[Nov 23 NF]]</f>
        <v>#REF!</v>
      </c>
      <c r="LH258" s="52" t="e">
        <f>$AV258*2.204623/#REF!*$AP258*Tabelle2[[#This Row],[Dec 23 NF]]</f>
        <v>#REF!</v>
      </c>
      <c r="LI258" s="52" t="e">
        <f>$AV258*2.204623/#REF!*$AP258*Tabelle2[[#This Row],[Jan 24 NF]]</f>
        <v>#REF!</v>
      </c>
      <c r="LJ258" s="52" t="e">
        <f>$AV258*2.204623/#REF!*$AP258*Tabelle2[[#This Row],[Feb 24 NF]]</f>
        <v>#REF!</v>
      </c>
      <c r="LK258" s="52" t="e">
        <f>$AV258*2.204623/#REF!*$AP258*Tabelle2[[#This Row],[Mar 24 NF]]</f>
        <v>#REF!</v>
      </c>
      <c r="LL258" s="52" t="e">
        <f>$AV258*2.204623/#REF!*$AP258*Tabelle2[[#This Row],[Apr 24 NF]]</f>
        <v>#REF!</v>
      </c>
      <c r="LM258" s="52" t="e">
        <f>$AV258*2.204623/#REF!*$AP258*Tabelle2[[#This Row],[May 24 NF]]</f>
        <v>#REF!</v>
      </c>
      <c r="LN258" s="52" t="e">
        <f>$AV258*2.204623/#REF!*$AP258*Tabelle2[[#This Row],[Jun 24 NF]]</f>
        <v>#REF!</v>
      </c>
      <c r="LO258" s="52" t="e">
        <f>$AV258*2.204623/#REF!*$AP258*Tabelle2[[#This Row],[Jul 24 NF]]</f>
        <v>#REF!</v>
      </c>
      <c r="LP258" s="52" t="e">
        <f>$AV258*2.204623/#REF!*$AP258*Tabelle2[[#This Row],[Aug 24 NF]]</f>
        <v>#REF!</v>
      </c>
      <c r="LQ258" s="52" t="e">
        <f>$AV258*2.204623/#REF!*$AP258*Tabelle2[[#This Row],[Sep 24 NF]]</f>
        <v>#REF!</v>
      </c>
      <c r="LR258" s="52" t="e">
        <f>$AV258*2.204623/#REF!*$AP258*Tabelle2[[#This Row],[Oct 24 NF]]</f>
        <v>#REF!</v>
      </c>
      <c r="LS258" s="52" t="e">
        <f>$AV258*2.204623/#REF!*$AP258*Tabelle2[[#This Row],[Nov 24 NF]]</f>
        <v>#REF!</v>
      </c>
      <c r="LT258" s="52" t="e">
        <f>$AV258*2.204623/#REF!*$AP258*Tabelle2[[#This Row],[Dec 24 NF]]</f>
        <v>#REF!</v>
      </c>
      <c r="LU258" s="198">
        <f>SUM(Tabelle2[[#This Row],[Jan 22 EV]:[Mar 22 EV]])</f>
        <v>1547.6821632041001</v>
      </c>
      <c r="LV258" s="198">
        <f>SUM(Tabelle2[[#This Row],[Apr 22 EV]:[Jun 22 EV]])</f>
        <v>2757.5159929239999</v>
      </c>
      <c r="LW258" s="198">
        <f>SUM(Tabelle2[[#This Row],[Jul 22 EV]:[Sep 22 EV]])</f>
        <v>1431.382347472</v>
      </c>
      <c r="LX258" s="198">
        <f>SUM(Tabelle2[[#This Row],[Oct 22 EV]:[Dec 22 EV]])</f>
        <v>1358.7607430782</v>
      </c>
      <c r="LY258" s="198">
        <f>SUM(Tabelle2[[#This Row],[Jan 23 EV]:[Mar 23 EV]])</f>
        <v>2989.0631373679998</v>
      </c>
      <c r="LZ258" s="198" t="e">
        <f>SUM(Tabelle2[[#This Row],[Apr 23 EV]:[Jun 23 EV]])</f>
        <v>#REF!</v>
      </c>
      <c r="MA258" s="198" t="e">
        <f>SUM(Tabelle2[[#This Row],[Jul 23 EV]:[Sep 23 EV]])</f>
        <v>#REF!</v>
      </c>
      <c r="MB258" s="198" t="e">
        <f>SUM(Tabelle2[[#This Row],[Oct 23 EV]:[Dec 23 EV]])</f>
        <v>#REF!</v>
      </c>
      <c r="MC258" s="198" t="e">
        <f>SUM(Tabelle2[[#This Row],[Jan 24 EV]:[Mar 24 EV]])</f>
        <v>#REF!</v>
      </c>
      <c r="MD258" s="198" t="e">
        <f>SUM(Tabelle2[[#This Row],[Apr 24 EV]:[Jun 24 EV]])</f>
        <v>#REF!</v>
      </c>
      <c r="ME258" s="198" t="e">
        <f>SUM(Tabelle2[[#This Row],[Jul 24 EV]:[Sep 24 EV]])</f>
        <v>#REF!</v>
      </c>
      <c r="MF258" s="198" t="e">
        <f>SUM(Tabelle2[[#This Row],[Oct 24 EV]:[Dec 24 EV]])</f>
        <v>#REF!</v>
      </c>
      <c r="MG258" s="74">
        <v>0</v>
      </c>
      <c r="MH258" s="74">
        <v>0</v>
      </c>
      <c r="MI258" s="74">
        <v>0</v>
      </c>
      <c r="MJ258" s="74">
        <v>0</v>
      </c>
      <c r="MK258" s="74">
        <v>0</v>
      </c>
      <c r="ML258" s="74">
        <v>0</v>
      </c>
      <c r="MM258" s="74">
        <v>0</v>
      </c>
      <c r="MN258" s="74">
        <v>0</v>
      </c>
      <c r="MO258" s="75">
        <v>0</v>
      </c>
      <c r="MP258" s="98">
        <v>0</v>
      </c>
      <c r="MQ258" s="98" t="e">
        <f>$AS258*2.204623/#REF!*$AP258*HU258</f>
        <v>#REF!</v>
      </c>
      <c r="MR258" s="98" t="e">
        <f>$AT258*2.204623/#REF!*$AP258*HV258</f>
        <v>#REF!</v>
      </c>
      <c r="MS258" s="98">
        <v>15464.367202301968</v>
      </c>
      <c r="MT258" s="98">
        <v>6157.0490681700003</v>
      </c>
      <c r="MU258" s="98">
        <v>5978.1262747359997</v>
      </c>
      <c r="MV258" s="98">
        <f>SUM(Tabelle2[[#This Row],[Jan 22 EV]:[Dec 22 EV]])</f>
        <v>7095.3412466783002</v>
      </c>
      <c r="MW258" s="98" t="e">
        <f>SUM(Tabelle2[[#This Row],[Jan 23 EV]:[Dec 23 EV]])</f>
        <v>#REF!</v>
      </c>
      <c r="MX258" s="98" t="e">
        <f>SUM(Tabelle2[[#This Row],[Jan 24 EV]:[Dec 24 EV]])</f>
        <v>#REF!</v>
      </c>
      <c r="MY258" s="98">
        <f t="shared" si="183"/>
        <v>8200.6280323916671</v>
      </c>
      <c r="MZ258" s="98">
        <f t="shared" si="184"/>
        <v>3280.2512129566667</v>
      </c>
      <c r="NA258" s="98">
        <f t="shared" si="185"/>
        <v>0</v>
      </c>
      <c r="NB258" s="98">
        <f t="shared" si="186"/>
        <v>0</v>
      </c>
      <c r="NC258" s="52">
        <v>863.95852856164151</v>
      </c>
      <c r="ND258" s="52">
        <v>984.95804966794105</v>
      </c>
      <c r="NE258" s="52">
        <v>1247.8522921070744</v>
      </c>
      <c r="NF258" s="52">
        <v>932.59442728162878</v>
      </c>
      <c r="NG258" s="52">
        <v>1106.9505922777994</v>
      </c>
      <c r="NH258" s="52">
        <v>1361.6471887310986</v>
      </c>
      <c r="NI258" s="52">
        <v>831.61077853205268</v>
      </c>
      <c r="NJ258" s="52">
        <v>900.27985562874335</v>
      </c>
      <c r="NK258" s="52">
        <v>862.18421086008755</v>
      </c>
      <c r="NL258" s="52">
        <v>817.49824319994605</v>
      </c>
      <c r="NM258" s="52">
        <v>740.87455691183561</v>
      </c>
      <c r="NN258" s="52">
        <v>468.77771879708001</v>
      </c>
      <c r="NO258" s="198">
        <f t="shared" si="192"/>
        <v>3096.7688703366571</v>
      </c>
      <c r="NP258" s="198">
        <f t="shared" si="193"/>
        <v>3401.1922082905267</v>
      </c>
      <c r="NQ258" s="198">
        <f t="shared" si="194"/>
        <v>2594.0748450208835</v>
      </c>
      <c r="NR258" s="198">
        <f t="shared" si="195"/>
        <v>2027.1505189088616</v>
      </c>
      <c r="NS258" s="198">
        <f t="shared" si="196"/>
        <v>11119.186442556931</v>
      </c>
      <c r="NT258" s="198">
        <v>1088.2451328302143</v>
      </c>
      <c r="NU258" s="198">
        <v>1051.5173933065894</v>
      </c>
      <c r="NV258" s="198">
        <v>1102.483685104439</v>
      </c>
      <c r="NW258" s="198">
        <v>1006.6450055997669</v>
      </c>
      <c r="NX258" s="198">
        <v>1064.9574425885489</v>
      </c>
      <c r="NY258" s="198">
        <v>922.50038939298042</v>
      </c>
      <c r="NZ258" s="198">
        <v>911.24995805562992</v>
      </c>
      <c r="OA258" s="198">
        <v>730.87323710300518</v>
      </c>
      <c r="OB258" s="198">
        <v>1024.6997395082012</v>
      </c>
      <c r="OC258" s="198">
        <v>1049.7845880759235</v>
      </c>
      <c r="OD258" s="198">
        <v>949.30634024243022</v>
      </c>
      <c r="OE258" s="198">
        <v>590.8953487762725</v>
      </c>
      <c r="OF258" s="198">
        <f>SUM(Tabelle2[[#This Row],[Jan 23 B EV]:[Mar 23 B EV]])</f>
        <v>3242.2462112412431</v>
      </c>
      <c r="OG258" s="198">
        <f>SUM(Tabelle2[[#This Row],[Apr 23 B EV]:[Jun 23 B EV]])</f>
        <v>2994.1028375812966</v>
      </c>
      <c r="OH258" s="198">
        <f>SUM(Tabelle2[[#This Row],[Jul 23 B EV]:[Sep 23 B EV]])</f>
        <v>2666.8229346668363</v>
      </c>
      <c r="OI258" s="198">
        <f>SUM(Tabelle2[[#This Row],[Oct 23 B EV]:[Dec 23 B EV]])</f>
        <v>2589.9862770946261</v>
      </c>
      <c r="OJ258" s="198">
        <f>SUM(Tabelle2[[#This Row],[Jan 23 B EV]:[Dec 23 B EV]])</f>
        <v>11493.158260584001</v>
      </c>
      <c r="OK258" s="75"/>
      <c r="OL258" s="75"/>
      <c r="OM258" s="43" t="s">
        <v>959</v>
      </c>
      <c r="ON258" s="43" t="s">
        <v>975</v>
      </c>
      <c r="OO258" s="43">
        <v>0</v>
      </c>
      <c r="OP258" s="43">
        <v>0</v>
      </c>
      <c r="OQ258" s="75"/>
      <c r="OR258" s="75"/>
      <c r="OS258" s="75"/>
      <c r="OT258" s="75"/>
      <c r="OU258" s="75"/>
      <c r="OV258" s="75"/>
      <c r="OW258" s="75"/>
      <c r="OX258" s="198" t="s">
        <v>1229</v>
      </c>
      <c r="OY258" s="198" t="s">
        <v>1229</v>
      </c>
      <c r="OZ258" s="198" t="s">
        <v>1229</v>
      </c>
      <c r="PA258" s="198" t="s">
        <v>1229</v>
      </c>
      <c r="PB258" s="353" t="s">
        <v>1229</v>
      </c>
      <c r="PC258" s="130" t="s">
        <v>57</v>
      </c>
      <c r="PD258" s="53" t="s">
        <v>162</v>
      </c>
      <c r="PE258" s="53" t="s">
        <v>159</v>
      </c>
      <c r="PF258" s="53" t="s">
        <v>170</v>
      </c>
      <c r="PG258" s="53">
        <v>0</v>
      </c>
      <c r="PH258" s="53">
        <v>150</v>
      </c>
      <c r="PI258" s="53">
        <v>2</v>
      </c>
      <c r="PJ258" s="53" t="s">
        <v>191</v>
      </c>
      <c r="PK258" s="53">
        <v>-68</v>
      </c>
      <c r="PL258" s="53">
        <v>135.63692221756739</v>
      </c>
      <c r="PM258" s="317"/>
      <c r="PN258" s="53" t="s">
        <v>972</v>
      </c>
      <c r="PO258" s="53" t="s">
        <v>17</v>
      </c>
      <c r="PP258" s="200">
        <v>1565.1005573122095</v>
      </c>
      <c r="PQ258" s="56">
        <v>1399.8594792216134</v>
      </c>
      <c r="PR258" s="56">
        <v>1505.8500324776508</v>
      </c>
      <c r="PS258" s="56">
        <v>1413.0627359755019</v>
      </c>
      <c r="PT258" s="200">
        <v>1148.5212668120259</v>
      </c>
      <c r="PU258" s="200">
        <v>1207.4862538513455</v>
      </c>
      <c r="PV258" s="200">
        <v>1959.8980263157889</v>
      </c>
      <c r="PW258" s="200">
        <v>2435.75</v>
      </c>
      <c r="PX258" s="200" t="e">
        <f>IF($PI258=1,SUMIF(#REF!,$PF258,#REF!),SUMIF(#REF!,$PJ258,#REF!))</f>
        <v>#REF!</v>
      </c>
      <c r="PY258" s="200" t="e">
        <f>IF($PI258=1,SUMIF(#REF!,$PF258,#REF!),SUMIF(#REF!,$PJ258,#REF!))</f>
        <v>#REF!</v>
      </c>
      <c r="PZ258" s="200" t="e">
        <f>IF($PI258=1,SUMIF(#REF!,$PF258,#REF!),SUMIF(#REF!,$PJ258,#REF!))</f>
        <v>#REF!</v>
      </c>
      <c r="QA258" s="200" t="e">
        <f>IF($PI258=1,SUMIF(#REF!,$PF258,#REF!),SUMIF(#REF!,$PJ258,#REF!))</f>
        <v>#REF!</v>
      </c>
      <c r="QB258" s="200" t="e">
        <f>IF($PI258=1,SUMIF(#REF!,$PF258,#REF!),SUMIF(#REF!,$PJ258,#REF!))</f>
        <v>#REF!</v>
      </c>
      <c r="QC258" s="200" t="e">
        <f>IF($PI258=1,SUMIF(#REF!,$PF258,#REF!),SUMIF(#REF!,$PJ258,#REF!))</f>
        <v>#REF!</v>
      </c>
      <c r="QD258" s="57">
        <f t="shared" si="187"/>
        <v>3.800255443051396</v>
      </c>
      <c r="QE258" s="57">
        <f t="shared" si="188"/>
        <v>4.0601442796351996</v>
      </c>
      <c r="QF258" s="57">
        <f t="shared" si="182"/>
        <v>3.8326298286119309</v>
      </c>
      <c r="QG258" s="57">
        <f t="shared" si="189"/>
        <v>3.099570263880306</v>
      </c>
      <c r="QH258" s="57">
        <f t="shared" si="190"/>
        <v>3.2403196879431615</v>
      </c>
      <c r="QI258" s="57">
        <f t="shared" si="191"/>
        <v>5.0363265888157889</v>
      </c>
      <c r="QJ258" s="57">
        <f>IF(Tabelle2[[#This Row],[Index and Premium Usage]]=1,($AW258*(1+$AZ258))*(PW258*(1+$PG258)+$PH258)/1000,($AW258*(1+$AZ258))*(PW258*(1+$PG258)+$PK258)/1000)</f>
        <v>5.6518192500000008</v>
      </c>
      <c r="QK258" s="57" t="e">
        <f>IF($PI258=1,($AW258*(1+$AY258))*(PX258*(1+$PG258)+$PH258)/1000,($AW258*(1+$AZ258))*(PX258*(1+$PG258)+$PK258+Tabelle2[[#This Row],[Premium VW 2023]])/1000)</f>
        <v>#REF!</v>
      </c>
      <c r="QL258" s="57" t="e">
        <f t="shared" si="177"/>
        <v>#REF!</v>
      </c>
      <c r="QM258" s="57" t="e">
        <f t="shared" si="178"/>
        <v>#REF!</v>
      </c>
      <c r="QN258" s="57" t="e">
        <f t="shared" si="179"/>
        <v>#REF!</v>
      </c>
      <c r="QO258" s="57" t="e">
        <f t="shared" si="180"/>
        <v>#REF!</v>
      </c>
      <c r="QP258" s="57" t="e">
        <f t="shared" si="181"/>
        <v>#REF!</v>
      </c>
    </row>
    <row r="259" spans="1:458" ht="15" customHeight="1">
      <c r="A259" s="94" t="s">
        <v>766</v>
      </c>
      <c r="B259" s="94" t="s">
        <v>87</v>
      </c>
      <c r="C259" s="94" t="s">
        <v>1553</v>
      </c>
      <c r="D259" s="94" t="s">
        <v>108</v>
      </c>
      <c r="E259" s="173" t="s">
        <v>304</v>
      </c>
      <c r="F259" s="94" t="s">
        <v>304</v>
      </c>
      <c r="G259" s="94" t="s">
        <v>304</v>
      </c>
      <c r="H259" s="2" t="s">
        <v>1557</v>
      </c>
      <c r="I259" s="188" t="s">
        <v>102</v>
      </c>
      <c r="J259" s="94" t="s">
        <v>18</v>
      </c>
      <c r="K259" s="2" t="s">
        <v>243</v>
      </c>
      <c r="L259" s="94" t="s">
        <v>88</v>
      </c>
      <c r="M259" s="2" t="s">
        <v>990</v>
      </c>
      <c r="N259" s="2" t="s">
        <v>351</v>
      </c>
      <c r="O259" s="1"/>
      <c r="P259" s="3" t="s">
        <v>79</v>
      </c>
      <c r="Q259" s="2" t="s">
        <v>91</v>
      </c>
      <c r="R259" s="94"/>
      <c r="S259" s="94"/>
      <c r="T259" s="94" t="s">
        <v>1282</v>
      </c>
      <c r="U259" s="94" t="s">
        <v>38</v>
      </c>
      <c r="V259" s="94"/>
      <c r="W259" s="94"/>
      <c r="X259" s="94"/>
      <c r="Y259" s="2" t="s">
        <v>257</v>
      </c>
      <c r="Z259" s="2" t="s">
        <v>261</v>
      </c>
      <c r="AA259" s="2" t="s">
        <v>706</v>
      </c>
      <c r="AB259" s="2" t="s">
        <v>1229</v>
      </c>
      <c r="AC259" s="2" t="s">
        <v>1114</v>
      </c>
      <c r="AD259" s="94"/>
      <c r="AE259" s="94"/>
      <c r="AF259" s="94" t="s">
        <v>119</v>
      </c>
      <c r="AG259" s="2">
        <v>0</v>
      </c>
      <c r="AH259" s="2">
        <v>0</v>
      </c>
      <c r="AI259" s="2">
        <v>0</v>
      </c>
      <c r="AJ259" s="2" t="s">
        <v>120</v>
      </c>
      <c r="AK259" s="20"/>
      <c r="AL259" s="24"/>
      <c r="AM259" s="24"/>
      <c r="AN259" s="24"/>
      <c r="AO259" s="24"/>
      <c r="AP259" s="13">
        <v>1</v>
      </c>
      <c r="AQ259" s="129"/>
      <c r="AR259" s="37">
        <v>2.68</v>
      </c>
      <c r="AS259" s="73">
        <v>2.68</v>
      </c>
      <c r="AT259" s="73">
        <v>2.68</v>
      </c>
      <c r="AU259" s="33">
        <v>2.68</v>
      </c>
      <c r="AV259" s="33">
        <v>2.68</v>
      </c>
      <c r="AW259" s="33">
        <v>2.68</v>
      </c>
      <c r="AX259" s="193"/>
      <c r="AY259" s="61">
        <v>0.08</v>
      </c>
      <c r="AZ259" s="61">
        <v>0.08</v>
      </c>
      <c r="BA259" s="97">
        <v>0</v>
      </c>
      <c r="BB259" s="97">
        <v>5376</v>
      </c>
      <c r="BC259" s="97">
        <v>-516</v>
      </c>
      <c r="BD259" s="97">
        <v>0</v>
      </c>
      <c r="BE259" s="133">
        <v>0</v>
      </c>
      <c r="BF259" s="133">
        <v>5376</v>
      </c>
      <c r="BG259" s="133">
        <v>0</v>
      </c>
      <c r="BH259" s="133">
        <v>0</v>
      </c>
      <c r="BI259" s="133">
        <v>0</v>
      </c>
      <c r="BJ259" s="133">
        <v>2688</v>
      </c>
      <c r="BK259" s="133">
        <v>2688</v>
      </c>
      <c r="BL259" s="133">
        <v>704</v>
      </c>
      <c r="BM259" s="96">
        <v>5248</v>
      </c>
      <c r="BN259" s="96">
        <v>1856</v>
      </c>
      <c r="BO259" s="96">
        <v>1888</v>
      </c>
      <c r="BP259" s="96">
        <v>0</v>
      </c>
      <c r="BQ259" s="96">
        <v>4416</v>
      </c>
      <c r="BR259" s="96">
        <v>0</v>
      </c>
      <c r="BS259" s="96">
        <v>960</v>
      </c>
      <c r="BT259" s="96">
        <v>0</v>
      </c>
      <c r="BU259" s="96">
        <v>2240</v>
      </c>
      <c r="BV259" s="96">
        <v>0</v>
      </c>
      <c r="BW259" s="96">
        <v>0</v>
      </c>
      <c r="BX259" s="96">
        <v>5376</v>
      </c>
      <c r="BY259" s="96">
        <v>0</v>
      </c>
      <c r="BZ259" s="96">
        <v>2500</v>
      </c>
      <c r="CA259" s="96">
        <v>2500</v>
      </c>
      <c r="CB259" s="96">
        <v>0</v>
      </c>
      <c r="CC259" s="96">
        <v>0</v>
      </c>
      <c r="CD259" s="96">
        <v>0</v>
      </c>
      <c r="CE259" s="96">
        <v>0</v>
      </c>
      <c r="CF259" s="96">
        <v>0</v>
      </c>
      <c r="CG259" s="96">
        <v>0</v>
      </c>
      <c r="CH259" s="96">
        <v>2500</v>
      </c>
      <c r="CI259" s="96">
        <v>2500</v>
      </c>
      <c r="CJ259" s="96">
        <v>0</v>
      </c>
      <c r="CK259" s="95">
        <f>SUM(Tabelle2[[#This Row],[Jan 22 CF]:[Mar 22 CF]])</f>
        <v>4860</v>
      </c>
      <c r="CL259" s="95">
        <f>SUM(Tabelle2[[#This Row],[Apr 22 CF]:[Jun 22 CF]])</f>
        <v>5376</v>
      </c>
      <c r="CM259" s="95">
        <f>SUM(Tabelle2[[#This Row],[Jul 22 CF]:[Sep 22 CF]])</f>
        <v>0</v>
      </c>
      <c r="CN259" s="95">
        <f>SUM(Tabelle2[[#This Row],[Oct 22 CF]:[Dec 22 CF]])</f>
        <v>6080</v>
      </c>
      <c r="CO259" s="95">
        <f>SUM(Tabelle2[[#This Row],[Jan 23 CF]:[Mar 23 CF]])</f>
        <v>8992</v>
      </c>
      <c r="CP259" s="95">
        <f>SUM(Tabelle2[[#This Row],[Apr 23 CF]:[Jun 23 CF]])</f>
        <v>4416</v>
      </c>
      <c r="CQ259" s="95">
        <f>SUM(Tabelle2[[#This Row],[Jul 23 CF]:[Sep 23 CF]])</f>
        <v>3200</v>
      </c>
      <c r="CR259" s="95">
        <f>SUM(Tabelle2[[#This Row],[Oct 23 CF]:[Dec 23 CF]])</f>
        <v>5376</v>
      </c>
      <c r="CS259" s="95">
        <f>SUM(Tabelle2[[#This Row],[Jan 24 CF]:[Mar 24 CF]])</f>
        <v>5000</v>
      </c>
      <c r="CT259" s="95">
        <f>SUM(Tabelle2[[#This Row],[Apr 24 CF]:[Jun 24 CF]])</f>
        <v>0</v>
      </c>
      <c r="CU259" s="95">
        <f>SUM(Tabelle2[[#This Row],[Jul 24 CF]:[Sep 24 CF]])</f>
        <v>0</v>
      </c>
      <c r="CV259" s="95">
        <f>SUM(Tabelle2[[#This Row],[Oct 24 CF]:[Dec 24 CF]])</f>
        <v>5000</v>
      </c>
      <c r="CW259" s="98">
        <v>783677</v>
      </c>
      <c r="CX259" s="275">
        <v>656960</v>
      </c>
      <c r="CY259" s="98">
        <v>277444</v>
      </c>
      <c r="CZ259" s="52">
        <v>16029</v>
      </c>
      <c r="DA259" s="52">
        <f>SUM(Tabelle2[[#This Row],[Jan 22 CF]:[Dec 22 CF]])</f>
        <v>16316</v>
      </c>
      <c r="DB259" s="98">
        <f>SUM(Tabelle2[[#This Row],[Jan 23 CF]:[Dec 23 CF]])</f>
        <v>21984</v>
      </c>
      <c r="DC259" s="98">
        <f>SUM(Tabelle2[[#This Row],[Jan 24 CF]:[Dec 24 CF]])</f>
        <v>10000</v>
      </c>
      <c r="DD259" s="98">
        <v>0</v>
      </c>
      <c r="DE259" s="98">
        <v>0</v>
      </c>
      <c r="DF259" s="98">
        <v>0</v>
      </c>
      <c r="DG259" s="98">
        <v>0</v>
      </c>
      <c r="DH259" s="98">
        <v>0</v>
      </c>
      <c r="DI259" s="98">
        <v>0</v>
      </c>
      <c r="DJ259" s="98">
        <v>0</v>
      </c>
      <c r="DK259" s="98">
        <v>0</v>
      </c>
      <c r="DL259" s="98">
        <v>0</v>
      </c>
      <c r="DM259" s="98">
        <v>0</v>
      </c>
      <c r="DN259" s="95"/>
      <c r="DO259" s="95"/>
      <c r="DP259" s="226">
        <v>0.95</v>
      </c>
      <c r="DQ259" s="226">
        <v>0.92500000000000004</v>
      </c>
      <c r="DR259" s="226">
        <v>0.8</v>
      </c>
      <c r="DS259" s="226">
        <v>0.85</v>
      </c>
      <c r="DT259" s="226">
        <v>0.9</v>
      </c>
      <c r="DU259" s="226">
        <v>0.9</v>
      </c>
      <c r="DV259" s="226">
        <v>0.9</v>
      </c>
      <c r="DW259" s="226">
        <v>0.9</v>
      </c>
      <c r="DX259" s="226">
        <v>0.9</v>
      </c>
      <c r="DY259" s="226">
        <v>0.9</v>
      </c>
      <c r="DZ259" s="226">
        <v>0.9</v>
      </c>
      <c r="EA259" s="226">
        <v>0.88</v>
      </c>
      <c r="EB259" s="226">
        <v>0.9</v>
      </c>
      <c r="EC259" s="226">
        <v>0.93</v>
      </c>
      <c r="ED259" s="226">
        <v>0.93</v>
      </c>
      <c r="EE259" s="226">
        <v>0.9</v>
      </c>
      <c r="EF259" s="316">
        <v>0.9</v>
      </c>
      <c r="EG259" s="316">
        <v>0.9</v>
      </c>
      <c r="EH259" s="316">
        <v>0</v>
      </c>
      <c r="EI259" s="226">
        <v>0.95</v>
      </c>
      <c r="EJ259" s="226">
        <v>0.95</v>
      </c>
      <c r="EK259" s="226">
        <v>0.95</v>
      </c>
      <c r="EL259" s="226">
        <v>0.97499999999999998</v>
      </c>
      <c r="EM259" s="226">
        <v>0.95</v>
      </c>
      <c r="EN259" s="226">
        <v>0.9</v>
      </c>
      <c r="EO259" s="226">
        <v>0.8</v>
      </c>
      <c r="EP259" s="226">
        <v>0.8</v>
      </c>
      <c r="EQ259" s="226">
        <v>0.8</v>
      </c>
      <c r="ER259" s="226">
        <v>0.8</v>
      </c>
      <c r="ES259" s="226">
        <v>0.8</v>
      </c>
      <c r="ET259" s="226">
        <v>0.8</v>
      </c>
      <c r="EU259" s="226">
        <v>0.8</v>
      </c>
      <c r="EV259" s="226">
        <v>0.8</v>
      </c>
      <c r="EW259" s="226">
        <v>0.8</v>
      </c>
      <c r="EX259" s="226">
        <v>0.8</v>
      </c>
      <c r="EY259" s="226">
        <v>0.8</v>
      </c>
      <c r="EZ259" s="316">
        <v>0</v>
      </c>
      <c r="FA259" s="226">
        <v>0.8</v>
      </c>
      <c r="FB259" s="226">
        <v>0.9</v>
      </c>
      <c r="FC259" s="226">
        <v>0.9</v>
      </c>
      <c r="FD259" s="226">
        <v>0.9</v>
      </c>
      <c r="FE259" s="226">
        <v>0.9</v>
      </c>
      <c r="FF259" s="226">
        <v>0</v>
      </c>
      <c r="FG259" s="226">
        <v>0</v>
      </c>
      <c r="FH259" s="226">
        <v>0</v>
      </c>
      <c r="FI259" s="226">
        <v>0</v>
      </c>
      <c r="FJ259" s="226">
        <v>0</v>
      </c>
      <c r="FK259" s="226">
        <v>0</v>
      </c>
      <c r="FL259" s="226">
        <v>0</v>
      </c>
      <c r="FM259" s="195">
        <f t="shared" si="204"/>
        <v>0</v>
      </c>
      <c r="FN259" s="195">
        <f t="shared" si="205"/>
        <v>5376</v>
      </c>
      <c r="FO259" s="195">
        <f t="shared" si="206"/>
        <v>-516</v>
      </c>
      <c r="FP259" s="195">
        <f t="shared" si="207"/>
        <v>0</v>
      </c>
      <c r="FQ259" s="195">
        <f t="shared" si="208"/>
        <v>0</v>
      </c>
      <c r="FR259" s="195">
        <f t="shared" si="209"/>
        <v>5376</v>
      </c>
      <c r="FS259" s="195">
        <f t="shared" si="210"/>
        <v>0</v>
      </c>
      <c r="FT259" s="95">
        <f t="shared" si="211"/>
        <v>0</v>
      </c>
      <c r="FU259" s="95">
        <f t="shared" si="212"/>
        <v>0</v>
      </c>
      <c r="FV259" s="95">
        <f t="shared" si="213"/>
        <v>2688</v>
      </c>
      <c r="FW259" s="95">
        <f t="shared" si="214"/>
        <v>2688</v>
      </c>
      <c r="FX259" s="95">
        <f t="shared" si="215"/>
        <v>704</v>
      </c>
      <c r="FY259" s="95">
        <f t="shared" si="216"/>
        <v>5248</v>
      </c>
      <c r="FZ259" s="95">
        <f t="shared" si="217"/>
        <v>1856</v>
      </c>
      <c r="GA259" s="95">
        <f t="shared" si="197"/>
        <v>1888</v>
      </c>
      <c r="GB259" s="95">
        <f t="shared" si="198"/>
        <v>0</v>
      </c>
      <c r="GC259" s="95">
        <f t="shared" si="199"/>
        <v>4416</v>
      </c>
      <c r="GD259" s="95">
        <f t="shared" si="200"/>
        <v>0</v>
      </c>
      <c r="GE259" s="95">
        <f t="shared" si="201"/>
        <v>960</v>
      </c>
      <c r="GF259" s="95">
        <f t="shared" si="202"/>
        <v>0</v>
      </c>
      <c r="GG259" s="95">
        <f t="shared" si="203"/>
        <v>2240</v>
      </c>
      <c r="GH259" s="95">
        <f t="shared" si="218"/>
        <v>0</v>
      </c>
      <c r="GI259" s="95">
        <f>BW259*Tabelle2[[#This Row],[Nov 2023 AF]]</f>
        <v>0</v>
      </c>
      <c r="GJ259" s="95">
        <f>BX259*Tabelle2[[#This Row],[Dec 2023 AF]]</f>
        <v>5107.2</v>
      </c>
      <c r="GK259" s="95">
        <f>BY259*Tabelle2[[#This Row],[Jan 2024 AF]]</f>
        <v>0</v>
      </c>
      <c r="GL259" s="95">
        <f>BZ259*Tabelle2[[#This Row],[Feb 2024 AF]]</f>
        <v>2000</v>
      </c>
      <c r="GM259" s="95">
        <f>CA259*Tabelle2[[#This Row],[Mar 2024 AF]]</f>
        <v>2000</v>
      </c>
      <c r="GN259" s="95">
        <f>CB259*Tabelle2[[#This Row],[Apr 2024 AF]]</f>
        <v>0</v>
      </c>
      <c r="GO259" s="95">
        <f>CC259*Tabelle2[[#This Row],[May 2024 AF]]</f>
        <v>0</v>
      </c>
      <c r="GP259" s="95">
        <f>CD259*Tabelle2[[#This Row],[Jun 2024 AF]]</f>
        <v>0</v>
      </c>
      <c r="GQ259" s="95">
        <f>CE259*Tabelle2[[#This Row],[Jul 2024 AF]]</f>
        <v>0</v>
      </c>
      <c r="GR259" s="95">
        <f>CF259*Tabelle2[[#This Row],[Aug 2024 AF]]</f>
        <v>0</v>
      </c>
      <c r="GS259" s="95">
        <f>CG259*Tabelle2[[#This Row],[Sep 2024 AF]]</f>
        <v>0</v>
      </c>
      <c r="GT259" s="95">
        <f>CH259*Tabelle2[[#This Row],[Oct 2024 AF]]</f>
        <v>2000</v>
      </c>
      <c r="GU259" s="95">
        <f>CI259*Tabelle2[[#This Row],[Nov 2024 AF]]</f>
        <v>2000</v>
      </c>
      <c r="GV259" s="95">
        <f>CJ259*Tabelle2[[#This Row],[Dec 2024 AF]]</f>
        <v>0</v>
      </c>
      <c r="GW259" s="95">
        <f>SUM(Tabelle2[[#This Row],[Jan 22 NF]:[Mar 22 NF]])</f>
        <v>4860</v>
      </c>
      <c r="GX259" s="95">
        <f>SUM(Tabelle2[[#This Row],[Apr 22 NF]:[Jun 22 NF]])</f>
        <v>5376</v>
      </c>
      <c r="GY259" s="95">
        <f>SUM(Tabelle2[[#This Row],[Jul 22 NF]:[Sep 22 NF]])</f>
        <v>0</v>
      </c>
      <c r="GZ259" s="95">
        <f>SUM(Tabelle2[[#This Row],[Oct 22 NF]:[Dec 22 NF]])</f>
        <v>6080</v>
      </c>
      <c r="HA259" s="98">
        <f>SUM(Tabelle2[[#This Row],[Jan 23 NF]:[Mar 23 NF]])</f>
        <v>8992</v>
      </c>
      <c r="HB259" s="98">
        <f>SUM(Tabelle2[[#This Row],[Apr 23 NF]:[Jun 23 NF]])</f>
        <v>4416</v>
      </c>
      <c r="HC259" s="98">
        <f>SUM(Tabelle2[[#This Row],[Jul 23 NF]:[Sep 23 NF]])</f>
        <v>3200</v>
      </c>
      <c r="HD259" s="98">
        <f>SUM(Tabelle2[[#This Row],[Oct 23 NF]:[Dec 23 NF]])</f>
        <v>5107.2</v>
      </c>
      <c r="HE259" s="95">
        <f>SUM(Tabelle2[[#This Row],[Jan 24 NF]:[Mar 24 NF]])</f>
        <v>4000</v>
      </c>
      <c r="HF259" s="98">
        <f>SUM(Tabelle2[[#This Row],[Apr 24 NF]:[Jun 24 NF]])</f>
        <v>0</v>
      </c>
      <c r="HG259" s="98">
        <f>SUM(Tabelle2[[#This Row],[Jul 24 NF]:[Sep 24 NF]])</f>
        <v>0</v>
      </c>
      <c r="HH259" s="98">
        <f>SUM(Tabelle2[[#This Row],[Oct 24 NF]:[Dec 24 NF]])</f>
        <v>4000</v>
      </c>
      <c r="HI259" s="75">
        <v>0</v>
      </c>
      <c r="HJ259" s="75">
        <v>0</v>
      </c>
      <c r="HK259" s="75">
        <v>0</v>
      </c>
      <c r="HL259" s="75">
        <v>0</v>
      </c>
      <c r="HM259" s="75">
        <v>0</v>
      </c>
      <c r="HN259" s="75">
        <v>0</v>
      </c>
      <c r="HO259" s="75">
        <v>0</v>
      </c>
      <c r="HP259" s="75">
        <v>0</v>
      </c>
      <c r="HQ259" s="75">
        <v>0</v>
      </c>
      <c r="HR259" s="75">
        <v>0</v>
      </c>
      <c r="HS259" s="75">
        <v>0</v>
      </c>
      <c r="HT259" s="75">
        <v>143506</v>
      </c>
      <c r="HU259" s="75">
        <v>838416</v>
      </c>
      <c r="HV259" s="98">
        <v>783677</v>
      </c>
      <c r="HW259" s="98">
        <v>656960</v>
      </c>
      <c r="HX259" s="98">
        <v>277444</v>
      </c>
      <c r="HY259" s="98">
        <v>16029</v>
      </c>
      <c r="HZ259" s="98">
        <f>SUM(Tabelle2[[#This Row],[Jan 22 NF]:[Dec 22 NF]])</f>
        <v>16316</v>
      </c>
      <c r="IA259" s="98">
        <f>SUM(Tabelle2[[#This Row],[Jan 23 NF]:[Dec 23 NF]])</f>
        <v>21715.200000000001</v>
      </c>
      <c r="IB259" s="98">
        <f>SUM(Tabelle2[[#This Row],[Jan 24 NF]:[Dec 24 NF]])</f>
        <v>8000</v>
      </c>
      <c r="IC259" s="98">
        <f>IFERROR(Tabelle2[[#This Row],[2025 CF]]*Tabelle2[[#This Row],[2025 AF]],0)</f>
        <v>0</v>
      </c>
      <c r="ID259" s="98">
        <f>IFERROR(Tabelle2[[#This Row],[2026 CF]]*Tabelle2[[#This Row],[2026 AF]],0)</f>
        <v>0</v>
      </c>
      <c r="IE259" s="98">
        <f>IFERROR(Tabelle2[[#This Row],[2027 CF]]*Tabelle2[[#This Row],[2027 AF]],0)</f>
        <v>0</v>
      </c>
      <c r="IF259" s="98">
        <f>IFERROR(Tabelle2[[#This Row],[2028 CF]]*Tabelle2[[#This Row],[2028 AF]],0)</f>
        <v>0</v>
      </c>
      <c r="IG259" s="98">
        <f>IFERROR(Tabelle2[[#This Row],[2029 CF]]*Tabelle2[[#This Row],[2029 AF]],0)</f>
        <v>0</v>
      </c>
      <c r="IH259" s="98">
        <f>IFERROR(Tabelle2[[#This Row],[2030 CF]]*Tabelle2[[#This Row],[2030 AF]],0)</f>
        <v>0</v>
      </c>
      <c r="II259" s="98">
        <f>IFERROR(Tabelle2[[#This Row],[2031 CF]]*Tabelle2[[#This Row],[2031 AF]],0)</f>
        <v>0</v>
      </c>
      <c r="IJ259" s="98">
        <f>IFERROR(Tabelle2[[#This Row],[2032 CF]]*Tabelle2[[#This Row],[2032 AF]],0)</f>
        <v>0</v>
      </c>
      <c r="IK259" s="98">
        <f>IFERROR(Tabelle2[[#This Row],[2033 CF]]*Tabelle2[[#This Row],[2033 AF]],0)</f>
        <v>0</v>
      </c>
      <c r="IL259" s="98">
        <f>IFERROR(Tabelle2[[#This Row],[2034 CF]]*Tabelle2[[#This Row],[2034 AF]],0)</f>
        <v>0</v>
      </c>
      <c r="IM259" s="98">
        <f>IFERROR(Tabelle2[[#This Row],[2035 CF]]*Tabelle2[[#This Row],[2035 AF]],0)</f>
        <v>0</v>
      </c>
      <c r="IN259" s="51">
        <v>0</v>
      </c>
      <c r="IO259" s="51">
        <v>0</v>
      </c>
      <c r="IP259" s="51">
        <v>4112.6400000000003</v>
      </c>
      <c r="IQ259" s="51">
        <v>0</v>
      </c>
      <c r="IR259" s="51">
        <v>0</v>
      </c>
      <c r="IS259" s="51">
        <v>0</v>
      </c>
      <c r="IT259" s="51">
        <v>0</v>
      </c>
      <c r="IU259" s="51">
        <v>0</v>
      </c>
      <c r="IV259" s="51">
        <v>4354.5600000000004</v>
      </c>
      <c r="IW259" s="51">
        <v>0</v>
      </c>
      <c r="IX259" s="51">
        <v>0</v>
      </c>
      <c r="IY259" s="51">
        <v>0</v>
      </c>
      <c r="IZ259" s="199">
        <v>4112.6400000000003</v>
      </c>
      <c r="JA259" s="199">
        <v>0</v>
      </c>
      <c r="JB259" s="199">
        <v>4354.5600000000004</v>
      </c>
      <c r="JC259" s="199">
        <v>0</v>
      </c>
      <c r="JD259" s="199">
        <v>8467.2000000000007</v>
      </c>
      <c r="JE259" s="196">
        <v>0</v>
      </c>
      <c r="JF259" s="196">
        <v>0</v>
      </c>
      <c r="JG259" s="196">
        <v>0</v>
      </c>
      <c r="JH259" s="196">
        <v>0</v>
      </c>
      <c r="JI259" s="196">
        <v>0</v>
      </c>
      <c r="JJ259" s="196">
        <v>0</v>
      </c>
      <c r="JK259" s="196">
        <v>0</v>
      </c>
      <c r="JL259" s="196">
        <v>0</v>
      </c>
      <c r="JM259" s="196">
        <v>0</v>
      </c>
      <c r="JN259" s="196">
        <v>0</v>
      </c>
      <c r="JO259" s="196">
        <v>0</v>
      </c>
      <c r="JP259" s="196">
        <v>0</v>
      </c>
      <c r="JQ259" s="196">
        <f>SUM(Tabelle2[[#This Row],[Jan-23B]:[Mar-23B]])</f>
        <v>0</v>
      </c>
      <c r="JR259" s="196">
        <f>SUM(Tabelle2[[#This Row],[Apr-23B]:[Jun-23B]])</f>
        <v>0</v>
      </c>
      <c r="JS259" s="196">
        <f>SUM(Tabelle2[[#This Row],[Jul-23B]:[Sep-23B]])</f>
        <v>0</v>
      </c>
      <c r="JT259" s="196">
        <f>SUM(Tabelle2[[#This Row],[Oct-23B]:[Dec-23B]])</f>
        <v>0</v>
      </c>
      <c r="JU259" s="196">
        <f>SUM(Tabelle2[[#This Row],[1Q23 B1]:[4Q23 B]])</f>
        <v>0</v>
      </c>
      <c r="JV259" s="196">
        <v>0</v>
      </c>
      <c r="JW259" s="196">
        <v>0</v>
      </c>
      <c r="JX259" s="196">
        <v>0</v>
      </c>
      <c r="JY259" s="196">
        <v>0</v>
      </c>
      <c r="JZ259" s="196">
        <v>0</v>
      </c>
      <c r="KA259" s="196">
        <v>0</v>
      </c>
      <c r="KB259" s="196">
        <v>0</v>
      </c>
      <c r="KC259" s="196">
        <v>0</v>
      </c>
      <c r="KD259" s="196">
        <v>0</v>
      </c>
      <c r="KE259" s="196">
        <v>0</v>
      </c>
      <c r="KF259" s="196" t="str">
        <f>IF(SUM(Tabelle2[[#This Row],[2018 NF]:[2028 NF]],Tabelle2[[#This Row],[2023 B]])&gt;0,"yes","no")</f>
        <v>yes</v>
      </c>
      <c r="KG259" s="196" t="str">
        <f>IFERROR(INDEX(Tabelle2[[#Headers],[2005 NF]:[2034 NF]],MATCH(TRUE,INDEX(Tabelle2[[#This Row],[2005 NF]:[2034 NF]]&gt;1000,),0)),0)</f>
        <v>2016 NF</v>
      </c>
      <c r="KH259" s="196" t="str">
        <f>IFERROR(LOOKUP(2,1/(Tabelle2[[#This Row],[2005 NF]:[2035 NF]]&gt;1000),Tabelle2[[#Headers],[2005 NF]:[2035 NF]]),0)</f>
        <v>2024 NF</v>
      </c>
      <c r="KI259" s="196">
        <f>SUM(Tabelle2[[#This Row],[Jan 23 NF]:[Mar 23 NF]])</f>
        <v>8992</v>
      </c>
      <c r="KJ259" s="196">
        <f>SUM(Tabelle2[[#This Row],[Jan-23B]:[Mar-23B]])</f>
        <v>0</v>
      </c>
      <c r="KK259" s="52">
        <v>0</v>
      </c>
      <c r="KL259" s="52">
        <v>1058.7834234880002</v>
      </c>
      <c r="KM259" s="52">
        <v>-101.62430180800001</v>
      </c>
      <c r="KN259" s="52">
        <v>0</v>
      </c>
      <c r="KO259" s="52">
        <v>0</v>
      </c>
      <c r="KP259" s="52">
        <v>1058.7834234880002</v>
      </c>
      <c r="KQ259" s="52">
        <v>0</v>
      </c>
      <c r="KR259" s="52">
        <v>0</v>
      </c>
      <c r="KS259" s="52">
        <v>0</v>
      </c>
      <c r="KT259" s="52">
        <v>529.39171174400008</v>
      </c>
      <c r="KU259" s="52">
        <v>529.39171174400008</v>
      </c>
      <c r="KV259" s="52">
        <v>138.6502102186667</v>
      </c>
      <c r="KW259" s="52">
        <v>1033.5742943573334</v>
      </c>
      <c r="KX259" s="52">
        <v>365.53237239466671</v>
      </c>
      <c r="KY259" s="52">
        <v>371.83465467733339</v>
      </c>
      <c r="KZ259" s="52">
        <v>0</v>
      </c>
      <c r="LA259" s="52" t="e">
        <f>$AV259*2.204623/#REF!*$AP259*Tabelle2[[#This Row],[May 23 NF]]</f>
        <v>#REF!</v>
      </c>
      <c r="LB259" s="52" t="e">
        <f>$AV259*2.204623/#REF!*$AP259*Tabelle2[[#This Row],[Jun 23 NF]]</f>
        <v>#REF!</v>
      </c>
      <c r="LC259" s="52" t="e">
        <f>$AV259*2.204623/#REF!*$AP259*Tabelle2[[#This Row],[Jul 23 NF]]</f>
        <v>#REF!</v>
      </c>
      <c r="LD259" s="52" t="e">
        <f>$AV259*2.204623/#REF!*$AP259*Tabelle2[[#This Row],[Aug 23 NF]]</f>
        <v>#REF!</v>
      </c>
      <c r="LE259" s="52" t="e">
        <f>$AV259*2.204623/#REF!*$AP259*Tabelle2[[#This Row],[Sep 23 NF]]</f>
        <v>#REF!</v>
      </c>
      <c r="LF259" s="52" t="e">
        <f>$AV259*2.204623/#REF!*$AP259*Tabelle2[[#This Row],[Oct 23 NF]]</f>
        <v>#REF!</v>
      </c>
      <c r="LG259" s="52" t="e">
        <f>$AV259*2.204623/#REF!*$AP259*Tabelle2[[#This Row],[Nov 23 NF]]</f>
        <v>#REF!</v>
      </c>
      <c r="LH259" s="52" t="e">
        <f>$AV259*2.204623/#REF!*$AP259*Tabelle2[[#This Row],[Dec 23 NF]]</f>
        <v>#REF!</v>
      </c>
      <c r="LI259" s="52" t="e">
        <f>$AV259*2.204623/#REF!*$AP259*Tabelle2[[#This Row],[Jan 24 NF]]</f>
        <v>#REF!</v>
      </c>
      <c r="LJ259" s="52" t="e">
        <f>$AV259*2.204623/#REF!*$AP259*Tabelle2[[#This Row],[Feb 24 NF]]</f>
        <v>#REF!</v>
      </c>
      <c r="LK259" s="52" t="e">
        <f>$AV259*2.204623/#REF!*$AP259*Tabelle2[[#This Row],[Mar 24 NF]]</f>
        <v>#REF!</v>
      </c>
      <c r="LL259" s="52" t="e">
        <f>$AV259*2.204623/#REF!*$AP259*Tabelle2[[#This Row],[Apr 24 NF]]</f>
        <v>#REF!</v>
      </c>
      <c r="LM259" s="52" t="e">
        <f>$AV259*2.204623/#REF!*$AP259*Tabelle2[[#This Row],[May 24 NF]]</f>
        <v>#REF!</v>
      </c>
      <c r="LN259" s="52" t="e">
        <f>$AV259*2.204623/#REF!*$AP259*Tabelle2[[#This Row],[Jun 24 NF]]</f>
        <v>#REF!</v>
      </c>
      <c r="LO259" s="52" t="e">
        <f>$AV259*2.204623/#REF!*$AP259*Tabelle2[[#This Row],[Jul 24 NF]]</f>
        <v>#REF!</v>
      </c>
      <c r="LP259" s="52" t="e">
        <f>$AV259*2.204623/#REF!*$AP259*Tabelle2[[#This Row],[Aug 24 NF]]</f>
        <v>#REF!</v>
      </c>
      <c r="LQ259" s="52" t="e">
        <f>$AV259*2.204623/#REF!*$AP259*Tabelle2[[#This Row],[Sep 24 NF]]</f>
        <v>#REF!</v>
      </c>
      <c r="LR259" s="52" t="e">
        <f>$AV259*2.204623/#REF!*$AP259*Tabelle2[[#This Row],[Oct 24 NF]]</f>
        <v>#REF!</v>
      </c>
      <c r="LS259" s="52" t="e">
        <f>$AV259*2.204623/#REF!*$AP259*Tabelle2[[#This Row],[Nov 24 NF]]</f>
        <v>#REF!</v>
      </c>
      <c r="LT259" s="52" t="e">
        <f>$AV259*2.204623/#REF!*$AP259*Tabelle2[[#This Row],[Dec 24 NF]]</f>
        <v>#REF!</v>
      </c>
      <c r="LU259" s="198">
        <f>SUM(Tabelle2[[#This Row],[Jan 22 EV]:[Mar 22 EV]])</f>
        <v>957.15912168000011</v>
      </c>
      <c r="LV259" s="198">
        <f>SUM(Tabelle2[[#This Row],[Apr 22 EV]:[Jun 22 EV]])</f>
        <v>1058.7834234880002</v>
      </c>
      <c r="LW259" s="198">
        <f>SUM(Tabelle2[[#This Row],[Jul 22 EV]:[Sep 22 EV]])</f>
        <v>0</v>
      </c>
      <c r="LX259" s="198">
        <f>SUM(Tabelle2[[#This Row],[Oct 22 EV]:[Dec 22 EV]])</f>
        <v>1197.4336337066668</v>
      </c>
      <c r="LY259" s="198">
        <f>SUM(Tabelle2[[#This Row],[Jan 23 EV]:[Mar 23 EV]])</f>
        <v>1770.9413214293336</v>
      </c>
      <c r="LZ259" s="198" t="e">
        <f>SUM(Tabelle2[[#This Row],[Apr 23 EV]:[Jun 23 EV]])</f>
        <v>#REF!</v>
      </c>
      <c r="MA259" s="198" t="e">
        <f>SUM(Tabelle2[[#This Row],[Jul 23 EV]:[Sep 23 EV]])</f>
        <v>#REF!</v>
      </c>
      <c r="MB259" s="198" t="e">
        <f>SUM(Tabelle2[[#This Row],[Oct 23 EV]:[Dec 23 EV]])</f>
        <v>#REF!</v>
      </c>
      <c r="MC259" s="198" t="e">
        <f>SUM(Tabelle2[[#This Row],[Jan 24 EV]:[Mar 24 EV]])</f>
        <v>#REF!</v>
      </c>
      <c r="MD259" s="198" t="e">
        <f>SUM(Tabelle2[[#This Row],[Apr 24 EV]:[Jun 24 EV]])</f>
        <v>#REF!</v>
      </c>
      <c r="ME259" s="198" t="e">
        <f>SUM(Tabelle2[[#This Row],[Jul 24 EV]:[Sep 24 EV]])</f>
        <v>#REF!</v>
      </c>
      <c r="MF259" s="198" t="e">
        <f>SUM(Tabelle2[[#This Row],[Oct 24 EV]:[Dec 24 EV]])</f>
        <v>#REF!</v>
      </c>
      <c r="MG259" s="74">
        <v>0</v>
      </c>
      <c r="MH259" s="74">
        <v>0</v>
      </c>
      <c r="MI259" s="74">
        <v>0</v>
      </c>
      <c r="MJ259" s="74">
        <v>0</v>
      </c>
      <c r="MK259" s="74">
        <v>0</v>
      </c>
      <c r="ML259" s="74">
        <v>0</v>
      </c>
      <c r="MM259" s="74">
        <v>0</v>
      </c>
      <c r="MN259" s="74">
        <v>0</v>
      </c>
      <c r="MO259" s="75">
        <v>0</v>
      </c>
      <c r="MP259" s="98">
        <v>28262.978789261339</v>
      </c>
      <c r="MQ259" s="98" t="e">
        <f>$AS259*2.204623/#REF!*$AP259*HU259</f>
        <v>#REF!</v>
      </c>
      <c r="MR259" s="98" t="e">
        <f>$AT259*2.204623/#REF!*$AP259*HV259</f>
        <v>#REF!</v>
      </c>
      <c r="MS259" s="98">
        <v>129385.85526314666</v>
      </c>
      <c r="MT259" s="98">
        <v>54641.575176005339</v>
      </c>
      <c r="MU259" s="98">
        <v>3156.8525846520006</v>
      </c>
      <c r="MV259" s="98">
        <f>SUM(Tabelle2[[#This Row],[Jan 22 EV]:[Dec 22 EV]])</f>
        <v>3213.3761788746674</v>
      </c>
      <c r="MW259" s="98" t="e">
        <f>SUM(Tabelle2[[#This Row],[Jan 23 EV]:[Dec 23 EV]])</f>
        <v>#REF!</v>
      </c>
      <c r="MX259" s="98" t="e">
        <f>SUM(Tabelle2[[#This Row],[Jan 24 EV]:[Dec 24 EV]])</f>
        <v>#REF!</v>
      </c>
      <c r="MY259" s="98">
        <f t="shared" si="183"/>
        <v>0</v>
      </c>
      <c r="MZ259" s="98">
        <f t="shared" si="184"/>
        <v>0</v>
      </c>
      <c r="NA259" s="98">
        <f t="shared" si="185"/>
        <v>0</v>
      </c>
      <c r="NB259" s="98">
        <f t="shared" si="186"/>
        <v>0</v>
      </c>
      <c r="NC259" s="52">
        <v>0</v>
      </c>
      <c r="ND259" s="52">
        <v>0</v>
      </c>
      <c r="NE259" s="52">
        <v>809.96931896832018</v>
      </c>
      <c r="NF259" s="52">
        <v>0</v>
      </c>
      <c r="NG259" s="52">
        <v>0</v>
      </c>
      <c r="NH259" s="52">
        <v>0</v>
      </c>
      <c r="NI259" s="52">
        <v>0</v>
      </c>
      <c r="NJ259" s="52">
        <v>0</v>
      </c>
      <c r="NK259" s="52">
        <v>857.61457302528027</v>
      </c>
      <c r="NL259" s="52">
        <v>0</v>
      </c>
      <c r="NM259" s="52">
        <v>0</v>
      </c>
      <c r="NN259" s="52">
        <v>0</v>
      </c>
      <c r="NO259" s="198">
        <f t="shared" si="192"/>
        <v>809.96931896832018</v>
      </c>
      <c r="NP259" s="198">
        <f t="shared" si="193"/>
        <v>0</v>
      </c>
      <c r="NQ259" s="198">
        <f t="shared" si="194"/>
        <v>857.61457302528027</v>
      </c>
      <c r="NR259" s="198">
        <f t="shared" si="195"/>
        <v>0</v>
      </c>
      <c r="NS259" s="198">
        <f t="shared" si="196"/>
        <v>1667.5838919936004</v>
      </c>
      <c r="NT259" s="198">
        <v>0</v>
      </c>
      <c r="NU259" s="198">
        <v>0</v>
      </c>
      <c r="NV259" s="198">
        <v>0</v>
      </c>
      <c r="NW259" s="198">
        <v>0</v>
      </c>
      <c r="NX259" s="198">
        <v>0</v>
      </c>
      <c r="NY259" s="198">
        <v>0</v>
      </c>
      <c r="NZ259" s="198">
        <v>0</v>
      </c>
      <c r="OA259" s="198">
        <v>0</v>
      </c>
      <c r="OB259" s="198">
        <v>0</v>
      </c>
      <c r="OC259" s="198">
        <v>0</v>
      </c>
      <c r="OD259" s="198">
        <v>0</v>
      </c>
      <c r="OE259" s="198">
        <v>0</v>
      </c>
      <c r="OF259" s="198">
        <f>SUM(Tabelle2[[#This Row],[Jan 23 B EV]:[Mar 23 B EV]])</f>
        <v>0</v>
      </c>
      <c r="OG259" s="198">
        <f>SUM(Tabelle2[[#This Row],[Apr 23 B EV]:[Jun 23 B EV]])</f>
        <v>0</v>
      </c>
      <c r="OH259" s="198">
        <f>SUM(Tabelle2[[#This Row],[Jul 23 B EV]:[Sep 23 B EV]])</f>
        <v>0</v>
      </c>
      <c r="OI259" s="198">
        <f>SUM(Tabelle2[[#This Row],[Oct 23 B EV]:[Dec 23 B EV]])</f>
        <v>0</v>
      </c>
      <c r="OJ259" s="198">
        <f>SUM(Tabelle2[[#This Row],[Jan 23 B EV]:[Dec 23 B EV]])</f>
        <v>0</v>
      </c>
      <c r="OK259" s="75"/>
      <c r="OL259" s="75"/>
      <c r="OM259" s="43" t="s">
        <v>973</v>
      </c>
      <c r="ON259" s="43">
        <v>0</v>
      </c>
      <c r="OO259" s="43">
        <v>0</v>
      </c>
      <c r="OP259" s="43">
        <v>0</v>
      </c>
      <c r="OQ259" s="75"/>
      <c r="OR259" s="75"/>
      <c r="OS259" s="75"/>
      <c r="OT259" s="75"/>
      <c r="OU259" s="75"/>
      <c r="OV259" s="75"/>
      <c r="OW259" s="75"/>
      <c r="OX259" s="198" t="s">
        <v>1229</v>
      </c>
      <c r="OY259" s="198" t="s">
        <v>1229</v>
      </c>
      <c r="OZ259" s="198" t="s">
        <v>1229</v>
      </c>
      <c r="PA259" s="198" t="s">
        <v>1229</v>
      </c>
      <c r="PB259" s="353" t="s">
        <v>1229</v>
      </c>
      <c r="PC259" s="130" t="s">
        <v>57</v>
      </c>
      <c r="PD259" s="53" t="s">
        <v>162</v>
      </c>
      <c r="PE259" s="53" t="s">
        <v>159</v>
      </c>
      <c r="PF259" s="53" t="s">
        <v>45</v>
      </c>
      <c r="PG259" s="53">
        <v>0</v>
      </c>
      <c r="PH259" s="53">
        <v>0</v>
      </c>
      <c r="PI259" s="53">
        <v>2</v>
      </c>
      <c r="PJ259" s="53" t="s">
        <v>45</v>
      </c>
      <c r="PK259" s="53">
        <v>0</v>
      </c>
      <c r="PL259" s="53">
        <v>0</v>
      </c>
      <c r="PM259" s="317"/>
      <c r="PN259" s="53" t="s">
        <v>972</v>
      </c>
      <c r="PO259" s="53" t="s">
        <v>17</v>
      </c>
      <c r="PP259" s="200">
        <v>2407.8740082170316</v>
      </c>
      <c r="PQ259" s="56">
        <v>2220.7924770497352</v>
      </c>
      <c r="PR259" s="56">
        <v>2393.0833333333335</v>
      </c>
      <c r="PS259" s="56">
        <v>2425</v>
      </c>
      <c r="PT259" s="200">
        <v>2151.6666666666665</v>
      </c>
      <c r="PU259" s="200">
        <v>2059.5416666666665</v>
      </c>
      <c r="PV259" s="200">
        <v>2813.8101851851857</v>
      </c>
      <c r="PW259" s="200">
        <v>3372.4709444775326</v>
      </c>
      <c r="PX259" s="200" t="e">
        <f>IF($PI259=1,SUMIF(#REF!,$PF259,#REF!),SUMIF(#REF!,$PJ259,#REF!))</f>
        <v>#REF!</v>
      </c>
      <c r="PY259" s="200" t="e">
        <f>IF($PI259=1,SUMIF(#REF!,$PF259,#REF!),SUMIF(#REF!,$PJ259,#REF!))</f>
        <v>#REF!</v>
      </c>
      <c r="PZ259" s="200" t="e">
        <f>IF($PI259=1,SUMIF(#REF!,$PF259,#REF!),SUMIF(#REF!,$PJ259,#REF!))</f>
        <v>#REF!</v>
      </c>
      <c r="QA259" s="200" t="e">
        <f>IF($PI259=1,SUMIF(#REF!,$PF259,#REF!),SUMIF(#REF!,$PJ259,#REF!))</f>
        <v>#REF!</v>
      </c>
      <c r="QB259" s="200" t="e">
        <f>IF($PI259=1,SUMIF(#REF!,$PF259,#REF!),SUMIF(#REF!,$PJ259,#REF!))</f>
        <v>#REF!</v>
      </c>
      <c r="QC259" s="200" t="e">
        <f>IF($PI259=1,SUMIF(#REF!,$PF259,#REF!),SUMIF(#REF!,$PJ259,#REF!))</f>
        <v>#REF!</v>
      </c>
      <c r="QD259" s="57">
        <f t="shared" si="187"/>
        <v>6.4278617455727547</v>
      </c>
      <c r="QE259" s="57">
        <f t="shared" si="188"/>
        <v>6.9265404000000013</v>
      </c>
      <c r="QF259" s="57">
        <f t="shared" si="182"/>
        <v>7.0189200000000014</v>
      </c>
      <c r="QG259" s="57">
        <f t="shared" si="189"/>
        <v>6.2277840000000007</v>
      </c>
      <c r="QH259" s="57">
        <f t="shared" si="190"/>
        <v>5.9611374000000001</v>
      </c>
      <c r="QI259" s="57">
        <f t="shared" si="191"/>
        <v>8.1442922000000024</v>
      </c>
      <c r="QJ259" s="57">
        <f>IF(Tabelle2[[#This Row],[Index and Premium Usage]]=1,($AW259*(1+$AZ259))*(PW259*(1+$PG259)+$PH259)/1000,($AW259*(1+$AZ259))*(PW259*(1+$PG259)+$PK259)/1000)</f>
        <v>9.7612799016957723</v>
      </c>
      <c r="QK259" s="57" t="e">
        <f>IF($PI259=1,($AW259*(1+$AY259))*(PX259*(1+$PG259)+$PH259)/1000,($AW259*(1+$AZ259))*(PX259*(1+$PG259)+$PK259+Tabelle2[[#This Row],[Premium VW 2023]])/1000)</f>
        <v>#REF!</v>
      </c>
      <c r="QL259" s="57" t="e">
        <f t="shared" si="177"/>
        <v>#REF!</v>
      </c>
      <c r="QM259" s="57" t="e">
        <f t="shared" si="178"/>
        <v>#REF!</v>
      </c>
      <c r="QN259" s="57" t="e">
        <f t="shared" si="179"/>
        <v>#REF!</v>
      </c>
      <c r="QO259" s="57" t="e">
        <f t="shared" si="180"/>
        <v>#REF!</v>
      </c>
      <c r="QP259" s="57" t="e">
        <f t="shared" si="181"/>
        <v>#REF!</v>
      </c>
    </row>
    <row r="260" spans="1:458" ht="15" customHeight="1">
      <c r="A260" s="94" t="s">
        <v>768</v>
      </c>
      <c r="B260" s="94" t="s">
        <v>87</v>
      </c>
      <c r="C260" s="94" t="s">
        <v>1553</v>
      </c>
      <c r="D260" s="94" t="s">
        <v>108</v>
      </c>
      <c r="E260" s="173" t="s">
        <v>304</v>
      </c>
      <c r="F260" s="94" t="s">
        <v>304</v>
      </c>
      <c r="G260" s="94" t="s">
        <v>304</v>
      </c>
      <c r="H260" s="2" t="s">
        <v>1557</v>
      </c>
      <c r="I260" s="188" t="s">
        <v>102</v>
      </c>
      <c r="J260" s="94" t="s">
        <v>18</v>
      </c>
      <c r="K260" s="2" t="s">
        <v>243</v>
      </c>
      <c r="L260" s="94" t="s">
        <v>88</v>
      </c>
      <c r="M260" s="2" t="s">
        <v>991</v>
      </c>
      <c r="N260" s="2" t="s">
        <v>351</v>
      </c>
      <c r="O260" s="1"/>
      <c r="P260" s="3"/>
      <c r="Q260" s="2" t="s">
        <v>91</v>
      </c>
      <c r="R260" s="94"/>
      <c r="S260" s="94"/>
      <c r="T260" s="94" t="s">
        <v>1282</v>
      </c>
      <c r="U260" s="94" t="s">
        <v>38</v>
      </c>
      <c r="V260" s="94"/>
      <c r="W260" s="94"/>
      <c r="X260" s="94"/>
      <c r="Y260" s="2" t="s">
        <v>235</v>
      </c>
      <c r="Z260" s="2" t="s">
        <v>261</v>
      </c>
      <c r="AA260" s="2" t="s">
        <v>719</v>
      </c>
      <c r="AB260" s="2">
        <v>0</v>
      </c>
      <c r="AC260" s="2" t="s">
        <v>1121</v>
      </c>
      <c r="AD260" s="94"/>
      <c r="AE260" s="94"/>
      <c r="AF260" s="94" t="s">
        <v>119</v>
      </c>
      <c r="AG260" s="2">
        <v>0</v>
      </c>
      <c r="AH260" s="2">
        <v>0</v>
      </c>
      <c r="AI260" s="2">
        <v>0</v>
      </c>
      <c r="AJ260" s="2" t="s">
        <v>120</v>
      </c>
      <c r="AK260" s="20"/>
      <c r="AL260" s="24"/>
      <c r="AM260" s="24"/>
      <c r="AN260" s="24"/>
      <c r="AO260" s="24"/>
      <c r="AP260" s="13">
        <v>1</v>
      </c>
      <c r="AQ260" s="33"/>
      <c r="AR260" s="37">
        <v>2.395</v>
      </c>
      <c r="AS260" s="73">
        <v>2.395</v>
      </c>
      <c r="AT260" s="73">
        <v>2.395</v>
      </c>
      <c r="AU260" s="33">
        <v>2.395</v>
      </c>
      <c r="AV260" s="33">
        <v>2.395</v>
      </c>
      <c r="AW260" s="33">
        <v>2.395</v>
      </c>
      <c r="AX260" s="193"/>
      <c r="AY260" s="61">
        <v>0</v>
      </c>
      <c r="AZ260" s="61">
        <v>0</v>
      </c>
      <c r="BA260" s="97">
        <v>0</v>
      </c>
      <c r="BB260" s="97">
        <v>0</v>
      </c>
      <c r="BC260" s="97">
        <v>40</v>
      </c>
      <c r="BD260" s="97">
        <v>0</v>
      </c>
      <c r="BE260" s="133">
        <v>40</v>
      </c>
      <c r="BF260" s="133">
        <v>0</v>
      </c>
      <c r="BG260" s="133">
        <v>0</v>
      </c>
      <c r="BH260" s="133">
        <v>0</v>
      </c>
      <c r="BI260" s="133">
        <v>0</v>
      </c>
      <c r="BJ260" s="133">
        <v>0</v>
      </c>
      <c r="BK260" s="133">
        <v>19</v>
      </c>
      <c r="BL260" s="133">
        <v>40</v>
      </c>
      <c r="BM260" s="96">
        <v>0</v>
      </c>
      <c r="BN260" s="96">
        <v>0</v>
      </c>
      <c r="BO260" s="96">
        <v>0</v>
      </c>
      <c r="BP260" s="96">
        <v>40</v>
      </c>
      <c r="BQ260" s="96">
        <v>0</v>
      </c>
      <c r="BR260" s="96">
        <v>48</v>
      </c>
      <c r="BS260" s="96">
        <v>0</v>
      </c>
      <c r="BT260" s="96">
        <v>0</v>
      </c>
      <c r="BU260" s="96">
        <v>0</v>
      </c>
      <c r="BV260" s="96">
        <v>48</v>
      </c>
      <c r="BW260" s="96">
        <v>0</v>
      </c>
      <c r="BX260" s="96">
        <v>0</v>
      </c>
      <c r="BY260" s="96">
        <v>0</v>
      </c>
      <c r="BZ260" s="96">
        <v>0</v>
      </c>
      <c r="CA260" s="96">
        <v>0</v>
      </c>
      <c r="CB260" s="96">
        <v>0</v>
      </c>
      <c r="CC260" s="96">
        <v>0</v>
      </c>
      <c r="CD260" s="96">
        <v>0</v>
      </c>
      <c r="CE260" s="96">
        <v>0</v>
      </c>
      <c r="CF260" s="96">
        <v>0</v>
      </c>
      <c r="CG260" s="96">
        <v>0</v>
      </c>
      <c r="CH260" s="96">
        <v>0</v>
      </c>
      <c r="CI260" s="96">
        <v>0</v>
      </c>
      <c r="CJ260" s="96">
        <v>0</v>
      </c>
      <c r="CK260" s="95">
        <f>SUM(Tabelle2[[#This Row],[Jan 22 CF]:[Mar 22 CF]])</f>
        <v>40</v>
      </c>
      <c r="CL260" s="95">
        <f>SUM(Tabelle2[[#This Row],[Apr 22 CF]:[Jun 22 CF]])</f>
        <v>40</v>
      </c>
      <c r="CM260" s="95">
        <f>SUM(Tabelle2[[#This Row],[Jul 22 CF]:[Sep 22 CF]])</f>
        <v>0</v>
      </c>
      <c r="CN260" s="95">
        <f>SUM(Tabelle2[[#This Row],[Oct 22 CF]:[Dec 22 CF]])</f>
        <v>59</v>
      </c>
      <c r="CO260" s="95">
        <f>SUM(Tabelle2[[#This Row],[Jan 23 CF]:[Mar 23 CF]])</f>
        <v>0</v>
      </c>
      <c r="CP260" s="95">
        <f>SUM(Tabelle2[[#This Row],[Apr 23 CF]:[Jun 23 CF]])</f>
        <v>88</v>
      </c>
      <c r="CQ260" s="95">
        <f>SUM(Tabelle2[[#This Row],[Jul 23 CF]:[Sep 23 CF]])</f>
        <v>0</v>
      </c>
      <c r="CR260" s="95">
        <f>SUM(Tabelle2[[#This Row],[Oct 23 CF]:[Dec 23 CF]])</f>
        <v>48</v>
      </c>
      <c r="CS260" s="95">
        <f>SUM(Tabelle2[[#This Row],[Jan 24 CF]:[Mar 24 CF]])</f>
        <v>0</v>
      </c>
      <c r="CT260" s="95">
        <f>SUM(Tabelle2[[#This Row],[Apr 24 CF]:[Jun 24 CF]])</f>
        <v>0</v>
      </c>
      <c r="CU260" s="95">
        <f>SUM(Tabelle2[[#This Row],[Jul 24 CF]:[Sep 24 CF]])</f>
        <v>0</v>
      </c>
      <c r="CV260" s="95">
        <f>SUM(Tabelle2[[#This Row],[Oct 24 CF]:[Dec 24 CF]])</f>
        <v>0</v>
      </c>
      <c r="CW260" s="98">
        <v>143547</v>
      </c>
      <c r="CX260" s="275">
        <v>100819</v>
      </c>
      <c r="CY260" s="98">
        <v>168</v>
      </c>
      <c r="CZ260" s="52">
        <v>120</v>
      </c>
      <c r="DA260" s="52">
        <f>SUM(Tabelle2[[#This Row],[Jan 22 CF]:[Dec 22 CF]])</f>
        <v>139</v>
      </c>
      <c r="DB260" s="98">
        <f>SUM(Tabelle2[[#This Row],[Jan 23 CF]:[Dec 23 CF]])</f>
        <v>136</v>
      </c>
      <c r="DC260" s="98">
        <f>SUM(Tabelle2[[#This Row],[Jan 24 CF]:[Dec 24 CF]])</f>
        <v>0</v>
      </c>
      <c r="DD260" s="98">
        <v>0</v>
      </c>
      <c r="DE260" s="98">
        <v>0</v>
      </c>
      <c r="DF260" s="98">
        <v>0</v>
      </c>
      <c r="DG260" s="98">
        <v>0</v>
      </c>
      <c r="DH260" s="98">
        <v>0</v>
      </c>
      <c r="DI260" s="98">
        <v>0</v>
      </c>
      <c r="DJ260" s="98">
        <v>0</v>
      </c>
      <c r="DK260" s="98">
        <v>0</v>
      </c>
      <c r="DL260" s="98">
        <v>0</v>
      </c>
      <c r="DM260" s="98">
        <v>0</v>
      </c>
      <c r="DN260" s="98"/>
      <c r="DO260" s="98"/>
      <c r="DP260" s="226">
        <v>0.95</v>
      </c>
      <c r="DQ260" s="226">
        <v>0.92500000000000004</v>
      </c>
      <c r="DR260" s="226">
        <v>0.8</v>
      </c>
      <c r="DS260" s="226">
        <v>0.85</v>
      </c>
      <c r="DT260" s="226">
        <v>0.9</v>
      </c>
      <c r="DU260" s="226">
        <v>0.9</v>
      </c>
      <c r="DV260" s="226">
        <v>0.9</v>
      </c>
      <c r="DW260" s="226">
        <v>0.9</v>
      </c>
      <c r="DX260" s="226">
        <v>0.9</v>
      </c>
      <c r="DY260" s="226">
        <v>0.9</v>
      </c>
      <c r="DZ260" s="226">
        <v>0.9</v>
      </c>
      <c r="EA260" s="226">
        <v>0.88</v>
      </c>
      <c r="EB260" s="226">
        <v>0.9</v>
      </c>
      <c r="EC260" s="226">
        <v>0.93</v>
      </c>
      <c r="ED260" s="226">
        <v>0.93</v>
      </c>
      <c r="EE260" s="226">
        <v>0.9</v>
      </c>
      <c r="EF260" s="316">
        <v>0.9</v>
      </c>
      <c r="EG260" s="316">
        <v>0.9</v>
      </c>
      <c r="EH260" s="316">
        <v>0.86799999999999999</v>
      </c>
      <c r="EI260" s="226">
        <v>0.95</v>
      </c>
      <c r="EJ260" s="226">
        <v>0.95</v>
      </c>
      <c r="EK260" s="226">
        <v>0.95</v>
      </c>
      <c r="EL260" s="226">
        <v>0.97499999999999998</v>
      </c>
      <c r="EM260" s="226">
        <v>0.95</v>
      </c>
      <c r="EN260" s="226">
        <v>0.9</v>
      </c>
      <c r="EO260" s="226">
        <v>0.9</v>
      </c>
      <c r="EP260" s="226">
        <v>0.9</v>
      </c>
      <c r="EQ260" s="226">
        <v>0.9</v>
      </c>
      <c r="ER260" s="226">
        <v>0.9</v>
      </c>
      <c r="ES260" s="226">
        <v>0.9</v>
      </c>
      <c r="ET260" s="226">
        <v>0.9</v>
      </c>
      <c r="EU260" s="226">
        <v>0.9</v>
      </c>
      <c r="EV260" s="226">
        <v>0.9</v>
      </c>
      <c r="EW260" s="226">
        <v>0.9</v>
      </c>
      <c r="EX260" s="226">
        <v>0.9</v>
      </c>
      <c r="EY260" s="226">
        <v>0.9</v>
      </c>
      <c r="EZ260" s="316">
        <v>0.86799999999999999</v>
      </c>
      <c r="FA260" s="226">
        <v>0.9</v>
      </c>
      <c r="FB260" s="226">
        <v>0.9</v>
      </c>
      <c r="FC260" s="226">
        <v>0.9</v>
      </c>
      <c r="FD260" s="226">
        <v>0.9</v>
      </c>
      <c r="FE260" s="226">
        <v>0.9</v>
      </c>
      <c r="FF260" s="226">
        <v>0.9</v>
      </c>
      <c r="FG260" s="226">
        <v>0</v>
      </c>
      <c r="FH260" s="226">
        <v>0</v>
      </c>
      <c r="FI260" s="226">
        <v>0</v>
      </c>
      <c r="FJ260" s="226">
        <v>0</v>
      </c>
      <c r="FK260" s="226">
        <v>0</v>
      </c>
      <c r="FL260" s="226">
        <v>0</v>
      </c>
      <c r="FM260" s="195">
        <f t="shared" si="204"/>
        <v>0</v>
      </c>
      <c r="FN260" s="195">
        <f t="shared" si="205"/>
        <v>0</v>
      </c>
      <c r="FO260" s="195">
        <f t="shared" si="206"/>
        <v>40</v>
      </c>
      <c r="FP260" s="195">
        <f t="shared" si="207"/>
        <v>0</v>
      </c>
      <c r="FQ260" s="195">
        <f t="shared" si="208"/>
        <v>40</v>
      </c>
      <c r="FR260" s="195">
        <f t="shared" si="209"/>
        <v>0</v>
      </c>
      <c r="FS260" s="195">
        <f t="shared" si="210"/>
        <v>0</v>
      </c>
      <c r="FT260" s="95">
        <f t="shared" si="211"/>
        <v>0</v>
      </c>
      <c r="FU260" s="95">
        <f t="shared" si="212"/>
        <v>0</v>
      </c>
      <c r="FV260" s="95">
        <f t="shared" si="213"/>
        <v>0</v>
      </c>
      <c r="FW260" s="95">
        <f t="shared" si="214"/>
        <v>19</v>
      </c>
      <c r="FX260" s="95">
        <f t="shared" si="215"/>
        <v>40</v>
      </c>
      <c r="FY260" s="95">
        <f t="shared" si="216"/>
        <v>0</v>
      </c>
      <c r="FZ260" s="95">
        <f t="shared" si="217"/>
        <v>0</v>
      </c>
      <c r="GA260" s="95">
        <f t="shared" si="197"/>
        <v>0</v>
      </c>
      <c r="GB260" s="95">
        <f t="shared" si="198"/>
        <v>40</v>
      </c>
      <c r="GC260" s="95">
        <f t="shared" si="199"/>
        <v>0</v>
      </c>
      <c r="GD260" s="95">
        <f t="shared" si="200"/>
        <v>48</v>
      </c>
      <c r="GE260" s="95">
        <f t="shared" si="201"/>
        <v>0</v>
      </c>
      <c r="GF260" s="95">
        <f t="shared" si="202"/>
        <v>0</v>
      </c>
      <c r="GG260" s="95">
        <f t="shared" si="203"/>
        <v>0</v>
      </c>
      <c r="GH260" s="95">
        <f t="shared" si="218"/>
        <v>48</v>
      </c>
      <c r="GI260" s="95">
        <f>BW260*Tabelle2[[#This Row],[Nov 2023 AF]]</f>
        <v>0</v>
      </c>
      <c r="GJ260" s="95">
        <f>BX260*Tabelle2[[#This Row],[Dec 2023 AF]]</f>
        <v>0</v>
      </c>
      <c r="GK260" s="95">
        <f>BY260*Tabelle2[[#This Row],[Jan 2024 AF]]</f>
        <v>0</v>
      </c>
      <c r="GL260" s="95">
        <f>BZ260*Tabelle2[[#This Row],[Feb 2024 AF]]</f>
        <v>0</v>
      </c>
      <c r="GM260" s="95">
        <f>CA260*Tabelle2[[#This Row],[Mar 2024 AF]]</f>
        <v>0</v>
      </c>
      <c r="GN260" s="95">
        <f>CB260*Tabelle2[[#This Row],[Apr 2024 AF]]</f>
        <v>0</v>
      </c>
      <c r="GO260" s="95">
        <f>CC260*Tabelle2[[#This Row],[May 2024 AF]]</f>
        <v>0</v>
      </c>
      <c r="GP260" s="95">
        <f>CD260*Tabelle2[[#This Row],[Jun 2024 AF]]</f>
        <v>0</v>
      </c>
      <c r="GQ260" s="95">
        <f>CE260*Tabelle2[[#This Row],[Jul 2024 AF]]</f>
        <v>0</v>
      </c>
      <c r="GR260" s="95">
        <f>CF260*Tabelle2[[#This Row],[Aug 2024 AF]]</f>
        <v>0</v>
      </c>
      <c r="GS260" s="95">
        <f>CG260*Tabelle2[[#This Row],[Sep 2024 AF]]</f>
        <v>0</v>
      </c>
      <c r="GT260" s="95">
        <f>CH260*Tabelle2[[#This Row],[Oct 2024 AF]]</f>
        <v>0</v>
      </c>
      <c r="GU260" s="95">
        <f>CI260*Tabelle2[[#This Row],[Nov 2024 AF]]</f>
        <v>0</v>
      </c>
      <c r="GV260" s="95">
        <f>CJ260*Tabelle2[[#This Row],[Dec 2024 AF]]</f>
        <v>0</v>
      </c>
      <c r="GW260" s="95">
        <f>SUM(Tabelle2[[#This Row],[Jan 22 NF]:[Mar 22 NF]])</f>
        <v>40</v>
      </c>
      <c r="GX260" s="95">
        <f>SUM(Tabelle2[[#This Row],[Apr 22 NF]:[Jun 22 NF]])</f>
        <v>40</v>
      </c>
      <c r="GY260" s="95">
        <f>SUM(Tabelle2[[#This Row],[Jul 22 NF]:[Sep 22 NF]])</f>
        <v>0</v>
      </c>
      <c r="GZ260" s="95">
        <f>SUM(Tabelle2[[#This Row],[Oct 22 NF]:[Dec 22 NF]])</f>
        <v>59</v>
      </c>
      <c r="HA260" s="98">
        <f>SUM(Tabelle2[[#This Row],[Jan 23 NF]:[Mar 23 NF]])</f>
        <v>0</v>
      </c>
      <c r="HB260" s="98">
        <f>SUM(Tabelle2[[#This Row],[Apr 23 NF]:[Jun 23 NF]])</f>
        <v>88</v>
      </c>
      <c r="HC260" s="98">
        <f>SUM(Tabelle2[[#This Row],[Jul 23 NF]:[Sep 23 NF]])</f>
        <v>0</v>
      </c>
      <c r="HD260" s="98">
        <f>SUM(Tabelle2[[#This Row],[Oct 23 NF]:[Dec 23 NF]])</f>
        <v>48</v>
      </c>
      <c r="HE260" s="95">
        <f>SUM(Tabelle2[[#This Row],[Jan 24 NF]:[Mar 24 NF]])</f>
        <v>0</v>
      </c>
      <c r="HF260" s="98">
        <f>SUM(Tabelle2[[#This Row],[Apr 24 NF]:[Jun 24 NF]])</f>
        <v>0</v>
      </c>
      <c r="HG260" s="98">
        <f>SUM(Tabelle2[[#This Row],[Jul 24 NF]:[Sep 24 NF]])</f>
        <v>0</v>
      </c>
      <c r="HH260" s="98">
        <f>SUM(Tabelle2[[#This Row],[Oct 24 NF]:[Dec 24 NF]])</f>
        <v>0</v>
      </c>
      <c r="HI260" s="75">
        <v>0</v>
      </c>
      <c r="HJ260" s="75">
        <v>0</v>
      </c>
      <c r="HK260" s="75">
        <v>0</v>
      </c>
      <c r="HL260" s="75">
        <v>0</v>
      </c>
      <c r="HM260" s="75">
        <v>0</v>
      </c>
      <c r="HN260" s="75">
        <v>0</v>
      </c>
      <c r="HO260" s="75">
        <v>0</v>
      </c>
      <c r="HP260" s="75">
        <v>0</v>
      </c>
      <c r="HQ260" s="75">
        <v>0</v>
      </c>
      <c r="HR260" s="75">
        <v>0</v>
      </c>
      <c r="HS260" s="75">
        <v>0</v>
      </c>
      <c r="HT260" s="75">
        <v>23002</v>
      </c>
      <c r="HU260" s="75">
        <v>153124</v>
      </c>
      <c r="HV260" s="98">
        <v>143547</v>
      </c>
      <c r="HW260" s="98">
        <v>100819</v>
      </c>
      <c r="HX260" s="98">
        <v>168</v>
      </c>
      <c r="HY260" s="98">
        <v>120</v>
      </c>
      <c r="HZ260" s="98">
        <f>SUM(Tabelle2[[#This Row],[Jan 22 NF]:[Dec 22 NF]])</f>
        <v>139</v>
      </c>
      <c r="IA260" s="98">
        <f>SUM(Tabelle2[[#This Row],[Jan 23 NF]:[Dec 23 NF]])</f>
        <v>136</v>
      </c>
      <c r="IB260" s="98">
        <f>SUM(Tabelle2[[#This Row],[Jan 24 NF]:[Dec 24 NF]])</f>
        <v>0</v>
      </c>
      <c r="IC260" s="98">
        <f>IFERROR(Tabelle2[[#This Row],[2025 CF]]*Tabelle2[[#This Row],[2025 AF]],0)</f>
        <v>0</v>
      </c>
      <c r="ID260" s="98">
        <f>IFERROR(Tabelle2[[#This Row],[2026 CF]]*Tabelle2[[#This Row],[2026 AF]],0)</f>
        <v>0</v>
      </c>
      <c r="IE260" s="98">
        <f>IFERROR(Tabelle2[[#This Row],[2027 CF]]*Tabelle2[[#This Row],[2027 AF]],0)</f>
        <v>0</v>
      </c>
      <c r="IF260" s="98">
        <f>IFERROR(Tabelle2[[#This Row],[2028 CF]]*Tabelle2[[#This Row],[2028 AF]],0)</f>
        <v>0</v>
      </c>
      <c r="IG260" s="98">
        <f>IFERROR(Tabelle2[[#This Row],[2029 CF]]*Tabelle2[[#This Row],[2029 AF]],0)</f>
        <v>0</v>
      </c>
      <c r="IH260" s="98">
        <f>IFERROR(Tabelle2[[#This Row],[2030 CF]]*Tabelle2[[#This Row],[2030 AF]],0)</f>
        <v>0</v>
      </c>
      <c r="II260" s="98">
        <f>IFERROR(Tabelle2[[#This Row],[2031 CF]]*Tabelle2[[#This Row],[2031 AF]],0)</f>
        <v>0</v>
      </c>
      <c r="IJ260" s="98">
        <f>IFERROR(Tabelle2[[#This Row],[2032 CF]]*Tabelle2[[#This Row],[2032 AF]],0)</f>
        <v>0</v>
      </c>
      <c r="IK260" s="98">
        <f>IFERROR(Tabelle2[[#This Row],[2033 CF]]*Tabelle2[[#This Row],[2033 AF]],0)</f>
        <v>0</v>
      </c>
      <c r="IL260" s="98">
        <f>IFERROR(Tabelle2[[#This Row],[2034 CF]]*Tabelle2[[#This Row],[2034 AF]],0)</f>
        <v>0</v>
      </c>
      <c r="IM260" s="98">
        <f>IFERROR(Tabelle2[[#This Row],[2035 CF]]*Tabelle2[[#This Row],[2035 AF]],0)</f>
        <v>0</v>
      </c>
      <c r="IN260" s="51">
        <v>0</v>
      </c>
      <c r="IO260" s="51">
        <v>0</v>
      </c>
      <c r="IP260" s="51">
        <v>0</v>
      </c>
      <c r="IQ260" s="51">
        <v>0</v>
      </c>
      <c r="IR260" s="51">
        <v>0</v>
      </c>
      <c r="IS260" s="51">
        <v>0</v>
      </c>
      <c r="IT260" s="51">
        <v>0</v>
      </c>
      <c r="IU260" s="51">
        <v>0</v>
      </c>
      <c r="IV260" s="51">
        <v>0</v>
      </c>
      <c r="IW260" s="51">
        <v>0</v>
      </c>
      <c r="IX260" s="51">
        <v>0</v>
      </c>
      <c r="IY260" s="51">
        <v>0</v>
      </c>
      <c r="IZ260" s="199">
        <v>0</v>
      </c>
      <c r="JA260" s="199">
        <v>0</v>
      </c>
      <c r="JB260" s="199">
        <v>0</v>
      </c>
      <c r="JC260" s="199">
        <v>0</v>
      </c>
      <c r="JD260" s="199">
        <v>0</v>
      </c>
      <c r="JE260" s="196">
        <v>0</v>
      </c>
      <c r="JF260" s="196">
        <v>0</v>
      </c>
      <c r="JG260" s="196">
        <v>0</v>
      </c>
      <c r="JH260" s="196">
        <v>0</v>
      </c>
      <c r="JI260" s="196">
        <v>0</v>
      </c>
      <c r="JJ260" s="196">
        <v>0</v>
      </c>
      <c r="JK260" s="196">
        <v>0</v>
      </c>
      <c r="JL260" s="196">
        <v>0</v>
      </c>
      <c r="JM260" s="196">
        <v>0</v>
      </c>
      <c r="JN260" s="196">
        <v>0</v>
      </c>
      <c r="JO260" s="196">
        <v>0</v>
      </c>
      <c r="JP260" s="196">
        <v>0</v>
      </c>
      <c r="JQ260" s="196">
        <f>SUM(Tabelle2[[#This Row],[Jan-23B]:[Mar-23B]])</f>
        <v>0</v>
      </c>
      <c r="JR260" s="196">
        <f>SUM(Tabelle2[[#This Row],[Apr-23B]:[Jun-23B]])</f>
        <v>0</v>
      </c>
      <c r="JS260" s="196">
        <f>SUM(Tabelle2[[#This Row],[Jul-23B]:[Sep-23B]])</f>
        <v>0</v>
      </c>
      <c r="JT260" s="196">
        <f>SUM(Tabelle2[[#This Row],[Oct-23B]:[Dec-23B]])</f>
        <v>0</v>
      </c>
      <c r="JU260" s="196">
        <f>SUM(Tabelle2[[#This Row],[1Q23 B1]:[4Q23 B]])</f>
        <v>0</v>
      </c>
      <c r="JV260" s="196">
        <v>0</v>
      </c>
      <c r="JW260" s="196">
        <v>0</v>
      </c>
      <c r="JX260" s="196">
        <v>0</v>
      </c>
      <c r="JY260" s="196">
        <v>0</v>
      </c>
      <c r="JZ260" s="196">
        <v>0</v>
      </c>
      <c r="KA260" s="196">
        <v>0</v>
      </c>
      <c r="KB260" s="196">
        <v>0</v>
      </c>
      <c r="KC260" s="196">
        <v>0</v>
      </c>
      <c r="KD260" s="196">
        <v>0</v>
      </c>
      <c r="KE260" s="196">
        <v>0</v>
      </c>
      <c r="KF260" s="196" t="str">
        <f>IF(SUM(Tabelle2[[#This Row],[2018 NF]:[2028 NF]],Tabelle2[[#This Row],[2023 B]])&gt;0,"yes","no")</f>
        <v>yes</v>
      </c>
      <c r="KG260" s="196" t="str">
        <f>IFERROR(INDEX(Tabelle2[[#Headers],[2005 NF]:[2034 NF]],MATCH(TRUE,INDEX(Tabelle2[[#This Row],[2005 NF]:[2034 NF]]&gt;1000,),0)),0)</f>
        <v>2016 NF</v>
      </c>
      <c r="KH260" s="196" t="str">
        <f>IFERROR(LOOKUP(2,1/(Tabelle2[[#This Row],[2005 NF]:[2035 NF]]&gt;1000),Tabelle2[[#Headers],[2005 NF]:[2035 NF]]),0)</f>
        <v>2019 NF</v>
      </c>
      <c r="KI260" s="196">
        <f>SUM(Tabelle2[[#This Row],[Jan 23 NF]:[Mar 23 NF]])</f>
        <v>0</v>
      </c>
      <c r="KJ260" s="196">
        <f>SUM(Tabelle2[[#This Row],[Jan-23B]:[Mar-23B]])</f>
        <v>0</v>
      </c>
      <c r="KK260" s="52">
        <v>0</v>
      </c>
      <c r="KL260" s="52">
        <v>0</v>
      </c>
      <c r="KM260" s="52">
        <v>7.040096113333334</v>
      </c>
      <c r="KN260" s="52">
        <v>0</v>
      </c>
      <c r="KO260" s="52">
        <v>7.040096113333334</v>
      </c>
      <c r="KP260" s="52">
        <v>0</v>
      </c>
      <c r="KQ260" s="52">
        <v>0</v>
      </c>
      <c r="KR260" s="52">
        <v>0</v>
      </c>
      <c r="KS260" s="52">
        <v>0</v>
      </c>
      <c r="KT260" s="52">
        <v>0</v>
      </c>
      <c r="KU260" s="52">
        <v>3.3440456538333336</v>
      </c>
      <c r="KV260" s="52">
        <v>7.040096113333334</v>
      </c>
      <c r="KW260" s="52">
        <v>0</v>
      </c>
      <c r="KX260" s="52">
        <v>0</v>
      </c>
      <c r="KY260" s="52">
        <v>0</v>
      </c>
      <c r="KZ260" s="52">
        <v>7.040096113333334</v>
      </c>
      <c r="LA260" s="52" t="e">
        <f>$AV260*2.204623/#REF!*$AP260*Tabelle2[[#This Row],[May 23 NF]]</f>
        <v>#REF!</v>
      </c>
      <c r="LB260" s="52" t="e">
        <f>$AV260*2.204623/#REF!*$AP260*Tabelle2[[#This Row],[Jun 23 NF]]</f>
        <v>#REF!</v>
      </c>
      <c r="LC260" s="52" t="e">
        <f>$AV260*2.204623/#REF!*$AP260*Tabelle2[[#This Row],[Jul 23 NF]]</f>
        <v>#REF!</v>
      </c>
      <c r="LD260" s="52" t="e">
        <f>$AV260*2.204623/#REF!*$AP260*Tabelle2[[#This Row],[Aug 23 NF]]</f>
        <v>#REF!</v>
      </c>
      <c r="LE260" s="52" t="e">
        <f>$AV260*2.204623/#REF!*$AP260*Tabelle2[[#This Row],[Sep 23 NF]]</f>
        <v>#REF!</v>
      </c>
      <c r="LF260" s="52" t="e">
        <f>$AV260*2.204623/#REF!*$AP260*Tabelle2[[#This Row],[Oct 23 NF]]</f>
        <v>#REF!</v>
      </c>
      <c r="LG260" s="52" t="e">
        <f>$AV260*2.204623/#REF!*$AP260*Tabelle2[[#This Row],[Nov 23 NF]]</f>
        <v>#REF!</v>
      </c>
      <c r="LH260" s="52" t="e">
        <f>$AV260*2.204623/#REF!*$AP260*Tabelle2[[#This Row],[Dec 23 NF]]</f>
        <v>#REF!</v>
      </c>
      <c r="LI260" s="52" t="e">
        <f>$AV260*2.204623/#REF!*$AP260*Tabelle2[[#This Row],[Jan 24 NF]]</f>
        <v>#REF!</v>
      </c>
      <c r="LJ260" s="52" t="e">
        <f>$AV260*2.204623/#REF!*$AP260*Tabelle2[[#This Row],[Feb 24 NF]]</f>
        <v>#REF!</v>
      </c>
      <c r="LK260" s="52" t="e">
        <f>$AV260*2.204623/#REF!*$AP260*Tabelle2[[#This Row],[Mar 24 NF]]</f>
        <v>#REF!</v>
      </c>
      <c r="LL260" s="52" t="e">
        <f>$AV260*2.204623/#REF!*$AP260*Tabelle2[[#This Row],[Apr 24 NF]]</f>
        <v>#REF!</v>
      </c>
      <c r="LM260" s="52" t="e">
        <f>$AV260*2.204623/#REF!*$AP260*Tabelle2[[#This Row],[May 24 NF]]</f>
        <v>#REF!</v>
      </c>
      <c r="LN260" s="52" t="e">
        <f>$AV260*2.204623/#REF!*$AP260*Tabelle2[[#This Row],[Jun 24 NF]]</f>
        <v>#REF!</v>
      </c>
      <c r="LO260" s="52" t="e">
        <f>$AV260*2.204623/#REF!*$AP260*Tabelle2[[#This Row],[Jul 24 NF]]</f>
        <v>#REF!</v>
      </c>
      <c r="LP260" s="52" t="e">
        <f>$AV260*2.204623/#REF!*$AP260*Tabelle2[[#This Row],[Aug 24 NF]]</f>
        <v>#REF!</v>
      </c>
      <c r="LQ260" s="52" t="e">
        <f>$AV260*2.204623/#REF!*$AP260*Tabelle2[[#This Row],[Sep 24 NF]]</f>
        <v>#REF!</v>
      </c>
      <c r="LR260" s="52" t="e">
        <f>$AV260*2.204623/#REF!*$AP260*Tabelle2[[#This Row],[Oct 24 NF]]</f>
        <v>#REF!</v>
      </c>
      <c r="LS260" s="52" t="e">
        <f>$AV260*2.204623/#REF!*$AP260*Tabelle2[[#This Row],[Nov 24 NF]]</f>
        <v>#REF!</v>
      </c>
      <c r="LT260" s="52" t="e">
        <f>$AV260*2.204623/#REF!*$AP260*Tabelle2[[#This Row],[Dec 24 NF]]</f>
        <v>#REF!</v>
      </c>
      <c r="LU260" s="198">
        <f>SUM(Tabelle2[[#This Row],[Jan 22 EV]:[Mar 22 EV]])</f>
        <v>7.040096113333334</v>
      </c>
      <c r="LV260" s="198">
        <f>SUM(Tabelle2[[#This Row],[Apr 22 EV]:[Jun 22 EV]])</f>
        <v>7.040096113333334</v>
      </c>
      <c r="LW260" s="198">
        <f>SUM(Tabelle2[[#This Row],[Jul 22 EV]:[Sep 22 EV]])</f>
        <v>0</v>
      </c>
      <c r="LX260" s="198">
        <f>SUM(Tabelle2[[#This Row],[Oct 22 EV]:[Dec 22 EV]])</f>
        <v>10.384141767166668</v>
      </c>
      <c r="LY260" s="198">
        <f>SUM(Tabelle2[[#This Row],[Jan 23 EV]:[Mar 23 EV]])</f>
        <v>0</v>
      </c>
      <c r="LZ260" s="198" t="e">
        <f>SUM(Tabelle2[[#This Row],[Apr 23 EV]:[Jun 23 EV]])</f>
        <v>#REF!</v>
      </c>
      <c r="MA260" s="198" t="e">
        <f>SUM(Tabelle2[[#This Row],[Jul 23 EV]:[Sep 23 EV]])</f>
        <v>#REF!</v>
      </c>
      <c r="MB260" s="198" t="e">
        <f>SUM(Tabelle2[[#This Row],[Oct 23 EV]:[Dec 23 EV]])</f>
        <v>#REF!</v>
      </c>
      <c r="MC260" s="198" t="e">
        <f>SUM(Tabelle2[[#This Row],[Jan 24 EV]:[Mar 24 EV]])</f>
        <v>#REF!</v>
      </c>
      <c r="MD260" s="198" t="e">
        <f>SUM(Tabelle2[[#This Row],[Apr 24 EV]:[Jun 24 EV]])</f>
        <v>#REF!</v>
      </c>
      <c r="ME260" s="198" t="e">
        <f>SUM(Tabelle2[[#This Row],[Jul 24 EV]:[Sep 24 EV]])</f>
        <v>#REF!</v>
      </c>
      <c r="MF260" s="198" t="e">
        <f>SUM(Tabelle2[[#This Row],[Oct 24 EV]:[Dec 24 EV]])</f>
        <v>#REF!</v>
      </c>
      <c r="MG260" s="74">
        <v>0</v>
      </c>
      <c r="MH260" s="74">
        <v>0</v>
      </c>
      <c r="MI260" s="74">
        <v>0</v>
      </c>
      <c r="MJ260" s="74">
        <v>0</v>
      </c>
      <c r="MK260" s="74">
        <v>0</v>
      </c>
      <c r="ML260" s="74">
        <v>0</v>
      </c>
      <c r="MM260" s="74">
        <v>0</v>
      </c>
      <c r="MN260" s="74">
        <v>0</v>
      </c>
      <c r="MO260" s="75">
        <v>0</v>
      </c>
      <c r="MP260" s="98">
        <v>4048.4072699723338</v>
      </c>
      <c r="MQ260" s="98" t="e">
        <f>$AS260*2.204623/#REF!*$AP260*HU260</f>
        <v>#REF!</v>
      </c>
      <c r="MR260" s="98" t="e">
        <f>$AT260*2.204623/#REF!*$AP260*HV260</f>
        <v>#REF!</v>
      </c>
      <c r="MS260" s="98">
        <v>17744.386251253836</v>
      </c>
      <c r="MT260" s="98">
        <v>29.568403676000003</v>
      </c>
      <c r="MU260" s="98">
        <v>21.120288340000002</v>
      </c>
      <c r="MV260" s="98">
        <f>SUM(Tabelle2[[#This Row],[Jan 22 EV]:[Dec 22 EV]])</f>
        <v>24.464333993833336</v>
      </c>
      <c r="MW260" s="98" t="e">
        <f>SUM(Tabelle2[[#This Row],[Jan 23 EV]:[Dec 23 EV]])</f>
        <v>#REF!</v>
      </c>
      <c r="MX260" s="98" t="e">
        <f>SUM(Tabelle2[[#This Row],[Jan 24 EV]:[Dec 24 EV]])</f>
        <v>#REF!</v>
      </c>
      <c r="MY260" s="98">
        <f t="shared" si="183"/>
        <v>0</v>
      </c>
      <c r="MZ260" s="98">
        <f t="shared" si="184"/>
        <v>0</v>
      </c>
      <c r="NA260" s="98">
        <f t="shared" si="185"/>
        <v>0</v>
      </c>
      <c r="NB260" s="98">
        <f t="shared" si="186"/>
        <v>0</v>
      </c>
      <c r="NC260" s="52">
        <v>0</v>
      </c>
      <c r="ND260" s="52">
        <v>0</v>
      </c>
      <c r="NE260" s="52">
        <v>0</v>
      </c>
      <c r="NF260" s="52">
        <v>0</v>
      </c>
      <c r="NG260" s="52">
        <v>0</v>
      </c>
      <c r="NH260" s="52">
        <v>0</v>
      </c>
      <c r="NI260" s="52">
        <v>0</v>
      </c>
      <c r="NJ260" s="52">
        <v>0</v>
      </c>
      <c r="NK260" s="52">
        <v>0</v>
      </c>
      <c r="NL260" s="52">
        <v>0</v>
      </c>
      <c r="NM260" s="52">
        <v>0</v>
      </c>
      <c r="NN260" s="52">
        <v>0</v>
      </c>
      <c r="NO260" s="198">
        <f t="shared" si="192"/>
        <v>0</v>
      </c>
      <c r="NP260" s="198">
        <f t="shared" si="193"/>
        <v>0</v>
      </c>
      <c r="NQ260" s="198">
        <f t="shared" si="194"/>
        <v>0</v>
      </c>
      <c r="NR260" s="198">
        <f t="shared" si="195"/>
        <v>0</v>
      </c>
      <c r="NS260" s="198">
        <f t="shared" si="196"/>
        <v>0</v>
      </c>
      <c r="NT260" s="198">
        <v>0</v>
      </c>
      <c r="NU260" s="198">
        <v>0</v>
      </c>
      <c r="NV260" s="198">
        <v>0</v>
      </c>
      <c r="NW260" s="198">
        <v>0</v>
      </c>
      <c r="NX260" s="198">
        <v>0</v>
      </c>
      <c r="NY260" s="198">
        <v>0</v>
      </c>
      <c r="NZ260" s="198">
        <v>0</v>
      </c>
      <c r="OA260" s="198">
        <v>0</v>
      </c>
      <c r="OB260" s="198">
        <v>0</v>
      </c>
      <c r="OC260" s="198">
        <v>0</v>
      </c>
      <c r="OD260" s="198">
        <v>0</v>
      </c>
      <c r="OE260" s="198">
        <v>0</v>
      </c>
      <c r="OF260" s="198">
        <f>SUM(Tabelle2[[#This Row],[Jan 23 B EV]:[Mar 23 B EV]])</f>
        <v>0</v>
      </c>
      <c r="OG260" s="198">
        <f>SUM(Tabelle2[[#This Row],[Apr 23 B EV]:[Jun 23 B EV]])</f>
        <v>0</v>
      </c>
      <c r="OH260" s="198">
        <f>SUM(Tabelle2[[#This Row],[Jul 23 B EV]:[Sep 23 B EV]])</f>
        <v>0</v>
      </c>
      <c r="OI260" s="198">
        <f>SUM(Tabelle2[[#This Row],[Oct 23 B EV]:[Dec 23 B EV]])</f>
        <v>0</v>
      </c>
      <c r="OJ260" s="198">
        <f>SUM(Tabelle2[[#This Row],[Jan 23 B EV]:[Dec 23 B EV]])</f>
        <v>0</v>
      </c>
      <c r="OK260" s="75"/>
      <c r="OL260" s="75"/>
      <c r="OM260" s="43" t="s">
        <v>959</v>
      </c>
      <c r="ON260" s="43" t="s">
        <v>219</v>
      </c>
      <c r="OO260" s="43">
        <v>0</v>
      </c>
      <c r="OP260" s="43" t="s">
        <v>976</v>
      </c>
      <c r="OQ260" s="75"/>
      <c r="OR260" s="75"/>
      <c r="OS260" s="75"/>
      <c r="OT260" s="75"/>
      <c r="OU260" s="75"/>
      <c r="OV260" s="75"/>
      <c r="OW260" s="75"/>
      <c r="OX260" s="198" t="s">
        <v>1229</v>
      </c>
      <c r="OY260" s="198" t="s">
        <v>1229</v>
      </c>
      <c r="OZ260" s="198" t="s">
        <v>1229</v>
      </c>
      <c r="PA260" s="198" t="s">
        <v>1229</v>
      </c>
      <c r="PB260" s="353" t="s">
        <v>1229</v>
      </c>
      <c r="PC260" s="130" t="s">
        <v>57</v>
      </c>
      <c r="PD260" s="53" t="s">
        <v>162</v>
      </c>
      <c r="PE260" s="53" t="s">
        <v>159</v>
      </c>
      <c r="PF260" s="53" t="s">
        <v>170</v>
      </c>
      <c r="PG260" s="53">
        <v>0</v>
      </c>
      <c r="PH260" s="53">
        <v>150</v>
      </c>
      <c r="PI260" s="53">
        <v>2</v>
      </c>
      <c r="PJ260" s="53" t="s">
        <v>191</v>
      </c>
      <c r="PK260" s="53">
        <v>-68</v>
      </c>
      <c r="PL260" s="53">
        <v>0</v>
      </c>
      <c r="PM260" s="317"/>
      <c r="PN260" s="53" t="s">
        <v>70</v>
      </c>
      <c r="PO260" s="53" t="s">
        <v>17</v>
      </c>
      <c r="PP260" s="200">
        <v>1565.1005573122095</v>
      </c>
      <c r="PQ260" s="56">
        <v>1399.8594792216134</v>
      </c>
      <c r="PR260" s="56">
        <v>1505.8500324776508</v>
      </c>
      <c r="PS260" s="56">
        <v>1413.0627359755019</v>
      </c>
      <c r="PT260" s="200">
        <v>1148.5212668120259</v>
      </c>
      <c r="PU260" s="200">
        <v>1207.4862538513455</v>
      </c>
      <c r="PV260" s="200">
        <v>1959.8980263157889</v>
      </c>
      <c r="PW260" s="200">
        <v>2435.75</v>
      </c>
      <c r="PX260" s="200" t="e">
        <f>IF($PI260=1,SUMIF(#REF!,$PF260,#REF!),SUMIF(#REF!,$PJ260,#REF!))</f>
        <v>#REF!</v>
      </c>
      <c r="PY260" s="200" t="e">
        <f>IF($PI260=1,SUMIF(#REF!,$PF260,#REF!),SUMIF(#REF!,$PJ260,#REF!))</f>
        <v>#REF!</v>
      </c>
      <c r="PZ260" s="200" t="e">
        <f>IF($PI260=1,SUMIF(#REF!,$PF260,#REF!),SUMIF(#REF!,$PJ260,#REF!))</f>
        <v>#REF!</v>
      </c>
      <c r="QA260" s="200" t="e">
        <f>IF($PI260=1,SUMIF(#REF!,$PF260,#REF!),SUMIF(#REF!,$PJ260,#REF!))</f>
        <v>#REF!</v>
      </c>
      <c r="QB260" s="200" t="e">
        <f>IF($PI260=1,SUMIF(#REF!,$PF260,#REF!),SUMIF(#REF!,$PJ260,#REF!))</f>
        <v>#REF!</v>
      </c>
      <c r="QC260" s="200" t="e">
        <f>IF($PI260=1,SUMIF(#REF!,$PF260,#REF!),SUMIF(#REF!,$PJ260,#REF!))</f>
        <v>#REF!</v>
      </c>
      <c r="QD260" s="57">
        <f t="shared" si="187"/>
        <v>3.711913452735764</v>
      </c>
      <c r="QE260" s="57">
        <f t="shared" si="188"/>
        <v>3.9657608277839738</v>
      </c>
      <c r="QF260" s="57">
        <f t="shared" si="182"/>
        <v>3.7435352526613275</v>
      </c>
      <c r="QG260" s="57">
        <f t="shared" si="189"/>
        <v>3.1099584340148021</v>
      </c>
      <c r="QH260" s="57">
        <f t="shared" si="190"/>
        <v>3.2511795779739723</v>
      </c>
      <c r="QI260" s="57">
        <f t="shared" si="191"/>
        <v>5.0532057730263151</v>
      </c>
      <c r="QJ260" s="57">
        <f>IF(Tabelle2[[#This Row],[Index and Premium Usage]]=1,($AW260*(1+$AZ260))*(PW260*(1+$PG260)+$PH260)/1000,($AW260*(1+$AZ260))*(PW260*(1+$PG260)+$PK260)/1000)</f>
        <v>5.6707612500000009</v>
      </c>
      <c r="QK260" s="57" t="e">
        <f>IF($PI260=1,($AW260*(1+$AY260))*(PX260*(1+$PG260)+$PH260)/1000,($AW260*(1+$AZ260))*(PX260*(1+$PG260)+$PK260+Tabelle2[[#This Row],[Premium VW 2023]])/1000)</f>
        <v>#REF!</v>
      </c>
      <c r="QL260" s="57" t="e">
        <f t="shared" si="177"/>
        <v>#REF!</v>
      </c>
      <c r="QM260" s="57" t="e">
        <f t="shared" si="178"/>
        <v>#REF!</v>
      </c>
      <c r="QN260" s="57" t="e">
        <f t="shared" si="179"/>
        <v>#REF!</v>
      </c>
      <c r="QO260" s="57" t="e">
        <f t="shared" si="180"/>
        <v>#REF!</v>
      </c>
      <c r="QP260" s="57" t="e">
        <f t="shared" si="181"/>
        <v>#REF!</v>
      </c>
    </row>
    <row r="261" spans="1:458" ht="15" customHeight="1">
      <c r="A261" s="94" t="s">
        <v>769</v>
      </c>
      <c r="B261" s="94" t="s">
        <v>87</v>
      </c>
      <c r="C261" s="94" t="s">
        <v>1553</v>
      </c>
      <c r="D261" s="94" t="s">
        <v>108</v>
      </c>
      <c r="E261" s="173" t="s">
        <v>304</v>
      </c>
      <c r="F261" s="94" t="s">
        <v>304</v>
      </c>
      <c r="G261" s="94" t="s">
        <v>304</v>
      </c>
      <c r="H261" s="2" t="s">
        <v>1557</v>
      </c>
      <c r="I261" s="188" t="s">
        <v>102</v>
      </c>
      <c r="J261" s="94" t="s">
        <v>18</v>
      </c>
      <c r="K261" s="2" t="s">
        <v>243</v>
      </c>
      <c r="L261" s="94" t="s">
        <v>88</v>
      </c>
      <c r="M261" s="2" t="s">
        <v>992</v>
      </c>
      <c r="N261" s="1" t="s">
        <v>351</v>
      </c>
      <c r="O261" s="1"/>
      <c r="P261" s="3" t="s">
        <v>79</v>
      </c>
      <c r="Q261" s="2" t="s">
        <v>91</v>
      </c>
      <c r="R261" s="94"/>
      <c r="S261" s="94"/>
      <c r="T261" s="94" t="s">
        <v>1282</v>
      </c>
      <c r="U261" s="94" t="s">
        <v>38</v>
      </c>
      <c r="V261" s="94"/>
      <c r="W261" s="94"/>
      <c r="X261" s="94"/>
      <c r="Y261" s="2" t="s">
        <v>66</v>
      </c>
      <c r="Z261" s="2" t="s">
        <v>261</v>
      </c>
      <c r="AA261" s="2" t="s">
        <v>720</v>
      </c>
      <c r="AB261" s="2"/>
      <c r="AC261" s="2" t="s">
        <v>1122</v>
      </c>
      <c r="AD261" s="94"/>
      <c r="AE261" s="94"/>
      <c r="AF261" s="94" t="s">
        <v>119</v>
      </c>
      <c r="AG261" s="2">
        <v>0</v>
      </c>
      <c r="AH261" s="2">
        <v>0</v>
      </c>
      <c r="AI261" s="2">
        <v>0</v>
      </c>
      <c r="AJ261" s="2" t="s">
        <v>120</v>
      </c>
      <c r="AK261" s="20"/>
      <c r="AL261" s="24"/>
      <c r="AM261" s="24"/>
      <c r="AN261" s="24"/>
      <c r="AO261" s="24"/>
      <c r="AP261" s="13">
        <v>1</v>
      </c>
      <c r="AQ261" s="129"/>
      <c r="AR261" s="37">
        <v>0.85399999999999998</v>
      </c>
      <c r="AS261" s="73">
        <v>0.85399999999999998</v>
      </c>
      <c r="AT261" s="73">
        <v>0.85399999999999998</v>
      </c>
      <c r="AU261" s="33">
        <v>0.85399999999999998</v>
      </c>
      <c r="AV261" s="33">
        <v>0.85399999999999998</v>
      </c>
      <c r="AW261" s="33">
        <v>0.85399999999999998</v>
      </c>
      <c r="AX261" s="193"/>
      <c r="AY261" s="61">
        <v>0</v>
      </c>
      <c r="AZ261" s="61">
        <v>0</v>
      </c>
      <c r="BA261" s="97">
        <v>0</v>
      </c>
      <c r="BB261" s="97">
        <v>0</v>
      </c>
      <c r="BC261" s="97">
        <v>0</v>
      </c>
      <c r="BD261" s="97">
        <v>0</v>
      </c>
      <c r="BE261" s="133">
        <v>0</v>
      </c>
      <c r="BF261" s="133">
        <v>0</v>
      </c>
      <c r="BG261" s="133">
        <v>0</v>
      </c>
      <c r="BH261" s="133">
        <v>0</v>
      </c>
      <c r="BI261" s="133">
        <v>0</v>
      </c>
      <c r="BJ261" s="133">
        <v>0</v>
      </c>
      <c r="BK261" s="133">
        <v>0</v>
      </c>
      <c r="BL261" s="133">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0</v>
      </c>
      <c r="CH261" s="96">
        <v>0</v>
      </c>
      <c r="CI261" s="96">
        <v>0</v>
      </c>
      <c r="CJ261" s="96">
        <v>0</v>
      </c>
      <c r="CK261" s="95">
        <f>SUM(Tabelle2[[#This Row],[Jan 22 CF]:[Mar 22 CF]])</f>
        <v>0</v>
      </c>
      <c r="CL261" s="95">
        <f>SUM(Tabelle2[[#This Row],[Apr 22 CF]:[Jun 22 CF]])</f>
        <v>0</v>
      </c>
      <c r="CM261" s="95">
        <f>SUM(Tabelle2[[#This Row],[Jul 22 CF]:[Sep 22 CF]])</f>
        <v>0</v>
      </c>
      <c r="CN261" s="95">
        <f>SUM(Tabelle2[[#This Row],[Oct 22 CF]:[Dec 22 CF]])</f>
        <v>0</v>
      </c>
      <c r="CO261" s="95">
        <f>SUM(Tabelle2[[#This Row],[Jan 23 CF]:[Mar 23 CF]])</f>
        <v>0</v>
      </c>
      <c r="CP261" s="95">
        <f>SUM(Tabelle2[[#This Row],[Apr 23 CF]:[Jun 23 CF]])</f>
        <v>0</v>
      </c>
      <c r="CQ261" s="95">
        <f>SUM(Tabelle2[[#This Row],[Jul 23 CF]:[Sep 23 CF]])</f>
        <v>0</v>
      </c>
      <c r="CR261" s="95">
        <f>SUM(Tabelle2[[#This Row],[Oct 23 CF]:[Dec 23 CF]])</f>
        <v>0</v>
      </c>
      <c r="CS261" s="95">
        <f>SUM(Tabelle2[[#This Row],[Jan 24 CF]:[Mar 24 CF]])</f>
        <v>0</v>
      </c>
      <c r="CT261" s="95">
        <f>SUM(Tabelle2[[#This Row],[Apr 24 CF]:[Jun 24 CF]])</f>
        <v>0</v>
      </c>
      <c r="CU261" s="95">
        <f>SUM(Tabelle2[[#This Row],[Jul 24 CF]:[Sep 24 CF]])</f>
        <v>0</v>
      </c>
      <c r="CV261" s="95">
        <f>SUM(Tabelle2[[#This Row],[Oct 24 CF]:[Dec 24 CF]])</f>
        <v>0</v>
      </c>
      <c r="CW261" s="98">
        <v>167250</v>
      </c>
      <c r="CX261" s="275">
        <v>118860</v>
      </c>
      <c r="CY261" s="98">
        <v>0</v>
      </c>
      <c r="CZ261" s="52">
        <v>0</v>
      </c>
      <c r="DA261" s="52">
        <f>SUM(Tabelle2[[#This Row],[Jan 22 CF]:[Dec 22 CF]])</f>
        <v>0</v>
      </c>
      <c r="DB261" s="98">
        <f>SUM(Tabelle2[[#This Row],[Jan 23 CF]:[Dec 23 CF]])</f>
        <v>0</v>
      </c>
      <c r="DC261" s="98">
        <f>SUM(Tabelle2[[#This Row],[Jan 24 CF]:[Dec 24 CF]])</f>
        <v>0</v>
      </c>
      <c r="DD261" s="98">
        <v>0</v>
      </c>
      <c r="DE261" s="98">
        <v>0</v>
      </c>
      <c r="DF261" s="98">
        <v>0</v>
      </c>
      <c r="DG261" s="98">
        <v>0</v>
      </c>
      <c r="DH261" s="98">
        <v>0</v>
      </c>
      <c r="DI261" s="98">
        <v>0</v>
      </c>
      <c r="DJ261" s="98">
        <v>0</v>
      </c>
      <c r="DK261" s="98">
        <v>0</v>
      </c>
      <c r="DL261" s="98">
        <v>0</v>
      </c>
      <c r="DM261" s="98">
        <v>0</v>
      </c>
      <c r="DN261" s="98"/>
      <c r="DO261" s="98"/>
      <c r="DP261" s="226">
        <v>0.95</v>
      </c>
      <c r="DQ261" s="226">
        <v>0.92500000000000004</v>
      </c>
      <c r="DR261" s="226">
        <v>0.8</v>
      </c>
      <c r="DS261" s="226">
        <v>0.85</v>
      </c>
      <c r="DT261" s="226">
        <v>0.9</v>
      </c>
      <c r="DU261" s="226">
        <v>0.9</v>
      </c>
      <c r="DV261" s="226">
        <v>0.9</v>
      </c>
      <c r="DW261" s="226">
        <v>0.9</v>
      </c>
      <c r="DX261" s="226">
        <v>0.9</v>
      </c>
      <c r="DY261" s="226">
        <v>0.9</v>
      </c>
      <c r="DZ261" s="226">
        <v>0.9</v>
      </c>
      <c r="EA261" s="226">
        <v>0.88</v>
      </c>
      <c r="EB261" s="226">
        <v>0.9</v>
      </c>
      <c r="EC261" s="226">
        <v>0.93</v>
      </c>
      <c r="ED261" s="226">
        <v>0.93</v>
      </c>
      <c r="EE261" s="226">
        <v>0.9</v>
      </c>
      <c r="EF261" s="316">
        <v>0.9</v>
      </c>
      <c r="EG261" s="316">
        <v>0.9</v>
      </c>
      <c r="EH261" s="316">
        <v>0</v>
      </c>
      <c r="EI261" s="226">
        <v>0.95</v>
      </c>
      <c r="EJ261" s="226">
        <v>0.95</v>
      </c>
      <c r="EK261" s="226">
        <v>0.95</v>
      </c>
      <c r="EL261" s="226">
        <v>0.97499999999999998</v>
      </c>
      <c r="EM261" s="226">
        <v>0.95</v>
      </c>
      <c r="EN261" s="226">
        <v>0.9</v>
      </c>
      <c r="EO261" s="226">
        <v>0.9</v>
      </c>
      <c r="EP261" s="226">
        <v>0.9</v>
      </c>
      <c r="EQ261" s="226">
        <v>0.9</v>
      </c>
      <c r="ER261" s="226">
        <v>0.9</v>
      </c>
      <c r="ES261" s="226">
        <v>0.9</v>
      </c>
      <c r="ET261" s="226">
        <v>0.9</v>
      </c>
      <c r="EU261" s="226">
        <v>0.9</v>
      </c>
      <c r="EV261" s="226">
        <v>0.9</v>
      </c>
      <c r="EW261" s="226">
        <v>0.9</v>
      </c>
      <c r="EX261" s="226">
        <v>0.9</v>
      </c>
      <c r="EY261" s="226">
        <v>0.9</v>
      </c>
      <c r="EZ261" s="316">
        <v>0</v>
      </c>
      <c r="FA261" s="226">
        <v>0.9</v>
      </c>
      <c r="FB261" s="226">
        <v>0.85</v>
      </c>
      <c r="FC261" s="226">
        <v>0.85</v>
      </c>
      <c r="FD261" s="226">
        <v>0.85</v>
      </c>
      <c r="FE261" s="226">
        <v>0.85</v>
      </c>
      <c r="FF261" s="226">
        <v>0.85</v>
      </c>
      <c r="FG261" s="226">
        <v>0.85</v>
      </c>
      <c r="FH261" s="226">
        <v>0.85</v>
      </c>
      <c r="FI261" s="226">
        <v>0.85</v>
      </c>
      <c r="FJ261" s="226">
        <v>0.85</v>
      </c>
      <c r="FK261" s="226">
        <v>0.85</v>
      </c>
      <c r="FL261" s="226">
        <v>0.85</v>
      </c>
      <c r="FM261" s="195">
        <f t="shared" si="204"/>
        <v>0</v>
      </c>
      <c r="FN261" s="195">
        <f t="shared" si="205"/>
        <v>0</v>
      </c>
      <c r="FO261" s="195">
        <f t="shared" si="206"/>
        <v>0</v>
      </c>
      <c r="FP261" s="195">
        <f t="shared" si="207"/>
        <v>0</v>
      </c>
      <c r="FQ261" s="195">
        <f t="shared" si="208"/>
        <v>0</v>
      </c>
      <c r="FR261" s="195">
        <f t="shared" si="209"/>
        <v>0</v>
      </c>
      <c r="FS261" s="195">
        <f t="shared" si="210"/>
        <v>0</v>
      </c>
      <c r="FT261" s="95">
        <f t="shared" si="211"/>
        <v>0</v>
      </c>
      <c r="FU261" s="95">
        <f t="shared" si="212"/>
        <v>0</v>
      </c>
      <c r="FV261" s="95">
        <f t="shared" si="213"/>
        <v>0</v>
      </c>
      <c r="FW261" s="95">
        <f t="shared" si="214"/>
        <v>0</v>
      </c>
      <c r="FX261" s="95">
        <f t="shared" si="215"/>
        <v>0</v>
      </c>
      <c r="FY261" s="95">
        <f t="shared" si="216"/>
        <v>0</v>
      </c>
      <c r="FZ261" s="95">
        <f t="shared" si="217"/>
        <v>0</v>
      </c>
      <c r="GA261" s="95">
        <f t="shared" si="197"/>
        <v>0</v>
      </c>
      <c r="GB261" s="95">
        <f t="shared" si="198"/>
        <v>0</v>
      </c>
      <c r="GC261" s="95">
        <f t="shared" si="199"/>
        <v>0</v>
      </c>
      <c r="GD261" s="95">
        <f t="shared" si="200"/>
        <v>0</v>
      </c>
      <c r="GE261" s="95">
        <f t="shared" si="201"/>
        <v>0</v>
      </c>
      <c r="GF261" s="95">
        <f t="shared" si="202"/>
        <v>0</v>
      </c>
      <c r="GG261" s="95">
        <f t="shared" si="203"/>
        <v>0</v>
      </c>
      <c r="GH261" s="95">
        <f t="shared" si="218"/>
        <v>0</v>
      </c>
      <c r="GI261" s="95">
        <f>BW261*Tabelle2[[#This Row],[Nov 2023 AF]]</f>
        <v>0</v>
      </c>
      <c r="GJ261" s="95">
        <f>BX261*Tabelle2[[#This Row],[Dec 2023 AF]]</f>
        <v>0</v>
      </c>
      <c r="GK261" s="95">
        <f>BY261*Tabelle2[[#This Row],[Jan 2024 AF]]</f>
        <v>0</v>
      </c>
      <c r="GL261" s="95">
        <f>BZ261*Tabelle2[[#This Row],[Feb 2024 AF]]</f>
        <v>0</v>
      </c>
      <c r="GM261" s="95">
        <f>CA261*Tabelle2[[#This Row],[Mar 2024 AF]]</f>
        <v>0</v>
      </c>
      <c r="GN261" s="95">
        <f>CB261*Tabelle2[[#This Row],[Apr 2024 AF]]</f>
        <v>0</v>
      </c>
      <c r="GO261" s="95">
        <f>CC261*Tabelle2[[#This Row],[May 2024 AF]]</f>
        <v>0</v>
      </c>
      <c r="GP261" s="95">
        <f>CD261*Tabelle2[[#This Row],[Jun 2024 AF]]</f>
        <v>0</v>
      </c>
      <c r="GQ261" s="95">
        <f>CE261*Tabelle2[[#This Row],[Jul 2024 AF]]</f>
        <v>0</v>
      </c>
      <c r="GR261" s="95">
        <f>CF261*Tabelle2[[#This Row],[Aug 2024 AF]]</f>
        <v>0</v>
      </c>
      <c r="GS261" s="95">
        <f>CG261*Tabelle2[[#This Row],[Sep 2024 AF]]</f>
        <v>0</v>
      </c>
      <c r="GT261" s="95">
        <f>CH261*Tabelle2[[#This Row],[Oct 2024 AF]]</f>
        <v>0</v>
      </c>
      <c r="GU261" s="95">
        <f>CI261*Tabelle2[[#This Row],[Nov 2024 AF]]</f>
        <v>0</v>
      </c>
      <c r="GV261" s="95">
        <f>CJ261*Tabelle2[[#This Row],[Dec 2024 AF]]</f>
        <v>0</v>
      </c>
      <c r="GW261" s="95">
        <f>SUM(Tabelle2[[#This Row],[Jan 22 NF]:[Mar 22 NF]])</f>
        <v>0</v>
      </c>
      <c r="GX261" s="95">
        <f>SUM(Tabelle2[[#This Row],[Apr 22 NF]:[Jun 22 NF]])</f>
        <v>0</v>
      </c>
      <c r="GY261" s="95">
        <f>SUM(Tabelle2[[#This Row],[Jul 22 NF]:[Sep 22 NF]])</f>
        <v>0</v>
      </c>
      <c r="GZ261" s="95">
        <f>SUM(Tabelle2[[#This Row],[Oct 22 NF]:[Dec 22 NF]])</f>
        <v>0</v>
      </c>
      <c r="HA261" s="98">
        <f>SUM(Tabelle2[[#This Row],[Jan 23 NF]:[Mar 23 NF]])</f>
        <v>0</v>
      </c>
      <c r="HB261" s="98">
        <f>SUM(Tabelle2[[#This Row],[Apr 23 NF]:[Jun 23 NF]])</f>
        <v>0</v>
      </c>
      <c r="HC261" s="98">
        <f>SUM(Tabelle2[[#This Row],[Jul 23 NF]:[Sep 23 NF]])</f>
        <v>0</v>
      </c>
      <c r="HD261" s="98">
        <f>SUM(Tabelle2[[#This Row],[Oct 23 NF]:[Dec 23 NF]])</f>
        <v>0</v>
      </c>
      <c r="HE261" s="95">
        <f>SUM(Tabelle2[[#This Row],[Jan 24 NF]:[Mar 24 NF]])</f>
        <v>0</v>
      </c>
      <c r="HF261" s="98">
        <f>SUM(Tabelle2[[#This Row],[Apr 24 NF]:[Jun 24 NF]])</f>
        <v>0</v>
      </c>
      <c r="HG261" s="98">
        <f>SUM(Tabelle2[[#This Row],[Jul 24 NF]:[Sep 24 NF]])</f>
        <v>0</v>
      </c>
      <c r="HH261" s="98">
        <f>SUM(Tabelle2[[#This Row],[Oct 24 NF]:[Dec 24 NF]])</f>
        <v>0</v>
      </c>
      <c r="HI261" s="75">
        <v>0</v>
      </c>
      <c r="HJ261" s="75">
        <v>0</v>
      </c>
      <c r="HK261" s="75">
        <v>0</v>
      </c>
      <c r="HL261" s="75">
        <v>0</v>
      </c>
      <c r="HM261" s="75">
        <v>0</v>
      </c>
      <c r="HN261" s="75">
        <v>0</v>
      </c>
      <c r="HO261" s="75">
        <v>0</v>
      </c>
      <c r="HP261" s="75">
        <v>0</v>
      </c>
      <c r="HQ261" s="75">
        <v>0</v>
      </c>
      <c r="HR261" s="75">
        <v>0</v>
      </c>
      <c r="HS261" s="75">
        <v>0</v>
      </c>
      <c r="HT261" s="75">
        <v>27020</v>
      </c>
      <c r="HU261" s="75">
        <v>180212</v>
      </c>
      <c r="HV261" s="98">
        <v>167250</v>
      </c>
      <c r="HW261" s="98">
        <v>118860</v>
      </c>
      <c r="HX261" s="98">
        <v>0</v>
      </c>
      <c r="HY261" s="98">
        <v>0</v>
      </c>
      <c r="HZ261" s="98">
        <f>SUM(Tabelle2[[#This Row],[Jan 22 NF]:[Dec 22 NF]])</f>
        <v>0</v>
      </c>
      <c r="IA261" s="98">
        <f>SUM(Tabelle2[[#This Row],[Jan 23 NF]:[Dec 23 NF]])</f>
        <v>0</v>
      </c>
      <c r="IB261" s="98">
        <f>SUM(Tabelle2[[#This Row],[Jan 24 NF]:[Dec 24 NF]])</f>
        <v>0</v>
      </c>
      <c r="IC261" s="98">
        <f>IFERROR(Tabelle2[[#This Row],[2025 CF]]*Tabelle2[[#This Row],[2025 AF]],0)</f>
        <v>0</v>
      </c>
      <c r="ID261" s="98">
        <f>IFERROR(Tabelle2[[#This Row],[2026 CF]]*Tabelle2[[#This Row],[2026 AF]],0)</f>
        <v>0</v>
      </c>
      <c r="IE261" s="98">
        <f>IFERROR(Tabelle2[[#This Row],[2027 CF]]*Tabelle2[[#This Row],[2027 AF]],0)</f>
        <v>0</v>
      </c>
      <c r="IF261" s="98">
        <f>IFERROR(Tabelle2[[#This Row],[2028 CF]]*Tabelle2[[#This Row],[2028 AF]],0)</f>
        <v>0</v>
      </c>
      <c r="IG261" s="98">
        <f>IFERROR(Tabelle2[[#This Row],[2029 CF]]*Tabelle2[[#This Row],[2029 AF]],0)</f>
        <v>0</v>
      </c>
      <c r="IH261" s="98">
        <f>IFERROR(Tabelle2[[#This Row],[2030 CF]]*Tabelle2[[#This Row],[2030 AF]],0)</f>
        <v>0</v>
      </c>
      <c r="II261" s="98">
        <f>IFERROR(Tabelle2[[#This Row],[2031 CF]]*Tabelle2[[#This Row],[2031 AF]],0)</f>
        <v>0</v>
      </c>
      <c r="IJ261" s="98">
        <f>IFERROR(Tabelle2[[#This Row],[2032 CF]]*Tabelle2[[#This Row],[2032 AF]],0)</f>
        <v>0</v>
      </c>
      <c r="IK261" s="98">
        <f>IFERROR(Tabelle2[[#This Row],[2033 CF]]*Tabelle2[[#This Row],[2033 AF]],0)</f>
        <v>0</v>
      </c>
      <c r="IL261" s="98">
        <f>IFERROR(Tabelle2[[#This Row],[2034 CF]]*Tabelle2[[#This Row],[2034 AF]],0)</f>
        <v>0</v>
      </c>
      <c r="IM261" s="98">
        <f>IFERROR(Tabelle2[[#This Row],[2035 CF]]*Tabelle2[[#This Row],[2035 AF]],0)</f>
        <v>0</v>
      </c>
      <c r="IN261" s="51">
        <v>0</v>
      </c>
      <c r="IO261" s="51">
        <v>0</v>
      </c>
      <c r="IP261" s="51">
        <v>0</v>
      </c>
      <c r="IQ261" s="51">
        <v>0</v>
      </c>
      <c r="IR261" s="51">
        <v>0</v>
      </c>
      <c r="IS261" s="51">
        <v>0</v>
      </c>
      <c r="IT261" s="51">
        <v>0</v>
      </c>
      <c r="IU261" s="51">
        <v>0</v>
      </c>
      <c r="IV261" s="51">
        <v>0</v>
      </c>
      <c r="IW261" s="51">
        <v>0</v>
      </c>
      <c r="IX261" s="51">
        <v>0</v>
      </c>
      <c r="IY261" s="51">
        <v>0</v>
      </c>
      <c r="IZ261" s="199">
        <v>0</v>
      </c>
      <c r="JA261" s="199">
        <v>0</v>
      </c>
      <c r="JB261" s="199">
        <v>0</v>
      </c>
      <c r="JC261" s="199">
        <v>0</v>
      </c>
      <c r="JD261" s="199">
        <v>0</v>
      </c>
      <c r="JE261" s="196">
        <v>0</v>
      </c>
      <c r="JF261" s="196">
        <v>0</v>
      </c>
      <c r="JG261" s="196">
        <v>0</v>
      </c>
      <c r="JH261" s="196">
        <v>0</v>
      </c>
      <c r="JI261" s="196">
        <v>0</v>
      </c>
      <c r="JJ261" s="196">
        <v>0</v>
      </c>
      <c r="JK261" s="196">
        <v>0</v>
      </c>
      <c r="JL261" s="196">
        <v>0</v>
      </c>
      <c r="JM261" s="196">
        <v>0</v>
      </c>
      <c r="JN261" s="196">
        <v>0</v>
      </c>
      <c r="JO261" s="196">
        <v>0</v>
      </c>
      <c r="JP261" s="196">
        <v>0</v>
      </c>
      <c r="JQ261" s="196">
        <f>SUM(Tabelle2[[#This Row],[Jan-23B]:[Mar-23B]])</f>
        <v>0</v>
      </c>
      <c r="JR261" s="196">
        <f>SUM(Tabelle2[[#This Row],[Apr-23B]:[Jun-23B]])</f>
        <v>0</v>
      </c>
      <c r="JS261" s="196">
        <f>SUM(Tabelle2[[#This Row],[Jul-23B]:[Sep-23B]])</f>
        <v>0</v>
      </c>
      <c r="JT261" s="196">
        <f>SUM(Tabelle2[[#This Row],[Oct-23B]:[Dec-23B]])</f>
        <v>0</v>
      </c>
      <c r="JU261" s="196">
        <f>SUM(Tabelle2[[#This Row],[1Q23 B1]:[4Q23 B]])</f>
        <v>0</v>
      </c>
      <c r="JV261" s="196">
        <v>0</v>
      </c>
      <c r="JW261" s="196">
        <v>0</v>
      </c>
      <c r="JX261" s="196">
        <v>0</v>
      </c>
      <c r="JY261" s="196">
        <v>0</v>
      </c>
      <c r="JZ261" s="196">
        <v>0</v>
      </c>
      <c r="KA261" s="196">
        <v>0</v>
      </c>
      <c r="KB261" s="196">
        <v>0</v>
      </c>
      <c r="KC261" s="196">
        <v>0</v>
      </c>
      <c r="KD261" s="196">
        <v>0</v>
      </c>
      <c r="KE261" s="196">
        <v>0</v>
      </c>
      <c r="KF261" s="196" t="str">
        <f>IF(SUM(Tabelle2[[#This Row],[2018 NF]:[2028 NF]],Tabelle2[[#This Row],[2023 B]])&gt;0,"yes","no")</f>
        <v>yes</v>
      </c>
      <c r="KG261" s="196" t="str">
        <f>IFERROR(INDEX(Tabelle2[[#Headers],[2005 NF]:[2034 NF]],MATCH(TRUE,INDEX(Tabelle2[[#This Row],[2005 NF]:[2034 NF]]&gt;1000,),0)),0)</f>
        <v>2016 NF</v>
      </c>
      <c r="KH261" s="196" t="str">
        <f>IFERROR(LOOKUP(2,1/(Tabelle2[[#This Row],[2005 NF]:[2035 NF]]&gt;1000),Tabelle2[[#Headers],[2005 NF]:[2035 NF]]),0)</f>
        <v>2019 NF</v>
      </c>
      <c r="KI261" s="196">
        <f>SUM(Tabelle2[[#This Row],[Jan 23 NF]:[Mar 23 NF]])</f>
        <v>0</v>
      </c>
      <c r="KJ261" s="196">
        <f>SUM(Tabelle2[[#This Row],[Jan-23B]:[Mar-23B]])</f>
        <v>0</v>
      </c>
      <c r="KK261" s="52">
        <v>0</v>
      </c>
      <c r="KL261" s="52">
        <v>0</v>
      </c>
      <c r="KM261" s="52">
        <v>0</v>
      </c>
      <c r="KN261" s="52">
        <v>0</v>
      </c>
      <c r="KO261" s="52">
        <v>0</v>
      </c>
      <c r="KP261" s="52">
        <v>0</v>
      </c>
      <c r="KQ261" s="52">
        <v>0</v>
      </c>
      <c r="KR261" s="52">
        <v>0</v>
      </c>
      <c r="KS261" s="52">
        <v>0</v>
      </c>
      <c r="KT261" s="52">
        <v>0</v>
      </c>
      <c r="KU261" s="52">
        <v>0</v>
      </c>
      <c r="KV261" s="52">
        <v>0</v>
      </c>
      <c r="KW261" s="52">
        <v>0</v>
      </c>
      <c r="KX261" s="52">
        <v>0</v>
      </c>
      <c r="KY261" s="52">
        <v>0</v>
      </c>
      <c r="KZ261" s="52">
        <v>0</v>
      </c>
      <c r="LA261" s="52" t="e">
        <f>$AV261*2.204623/#REF!*$AP261*Tabelle2[[#This Row],[May 23 NF]]</f>
        <v>#REF!</v>
      </c>
      <c r="LB261" s="52" t="e">
        <f>$AV261*2.204623/#REF!*$AP261*Tabelle2[[#This Row],[Jun 23 NF]]</f>
        <v>#REF!</v>
      </c>
      <c r="LC261" s="52" t="e">
        <f>$AV261*2.204623/#REF!*$AP261*Tabelle2[[#This Row],[Jul 23 NF]]</f>
        <v>#REF!</v>
      </c>
      <c r="LD261" s="52" t="e">
        <f>$AV261*2.204623/#REF!*$AP261*Tabelle2[[#This Row],[Aug 23 NF]]</f>
        <v>#REF!</v>
      </c>
      <c r="LE261" s="52" t="e">
        <f>$AV261*2.204623/#REF!*$AP261*Tabelle2[[#This Row],[Sep 23 NF]]</f>
        <v>#REF!</v>
      </c>
      <c r="LF261" s="52" t="e">
        <f>$AV261*2.204623/#REF!*$AP261*Tabelle2[[#This Row],[Oct 23 NF]]</f>
        <v>#REF!</v>
      </c>
      <c r="LG261" s="52" t="e">
        <f>$AV261*2.204623/#REF!*$AP261*Tabelle2[[#This Row],[Nov 23 NF]]</f>
        <v>#REF!</v>
      </c>
      <c r="LH261" s="52" t="e">
        <f>$AV261*2.204623/#REF!*$AP261*Tabelle2[[#This Row],[Dec 23 NF]]</f>
        <v>#REF!</v>
      </c>
      <c r="LI261" s="52" t="e">
        <f>$AV261*2.204623/#REF!*$AP261*Tabelle2[[#This Row],[Jan 24 NF]]</f>
        <v>#REF!</v>
      </c>
      <c r="LJ261" s="52" t="e">
        <f>$AV261*2.204623/#REF!*$AP261*Tabelle2[[#This Row],[Feb 24 NF]]</f>
        <v>#REF!</v>
      </c>
      <c r="LK261" s="52" t="e">
        <f>$AV261*2.204623/#REF!*$AP261*Tabelle2[[#This Row],[Mar 24 NF]]</f>
        <v>#REF!</v>
      </c>
      <c r="LL261" s="52" t="e">
        <f>$AV261*2.204623/#REF!*$AP261*Tabelle2[[#This Row],[Apr 24 NF]]</f>
        <v>#REF!</v>
      </c>
      <c r="LM261" s="52" t="e">
        <f>$AV261*2.204623/#REF!*$AP261*Tabelle2[[#This Row],[May 24 NF]]</f>
        <v>#REF!</v>
      </c>
      <c r="LN261" s="52" t="e">
        <f>$AV261*2.204623/#REF!*$AP261*Tabelle2[[#This Row],[Jun 24 NF]]</f>
        <v>#REF!</v>
      </c>
      <c r="LO261" s="52" t="e">
        <f>$AV261*2.204623/#REF!*$AP261*Tabelle2[[#This Row],[Jul 24 NF]]</f>
        <v>#REF!</v>
      </c>
      <c r="LP261" s="52" t="e">
        <f>$AV261*2.204623/#REF!*$AP261*Tabelle2[[#This Row],[Aug 24 NF]]</f>
        <v>#REF!</v>
      </c>
      <c r="LQ261" s="52" t="e">
        <f>$AV261*2.204623/#REF!*$AP261*Tabelle2[[#This Row],[Sep 24 NF]]</f>
        <v>#REF!</v>
      </c>
      <c r="LR261" s="52" t="e">
        <f>$AV261*2.204623/#REF!*$AP261*Tabelle2[[#This Row],[Oct 24 NF]]</f>
        <v>#REF!</v>
      </c>
      <c r="LS261" s="52" t="e">
        <f>$AV261*2.204623/#REF!*$AP261*Tabelle2[[#This Row],[Nov 24 NF]]</f>
        <v>#REF!</v>
      </c>
      <c r="LT261" s="52" t="e">
        <f>$AV261*2.204623/#REF!*$AP261*Tabelle2[[#This Row],[Dec 24 NF]]</f>
        <v>#REF!</v>
      </c>
      <c r="LU261" s="198">
        <f>SUM(Tabelle2[[#This Row],[Jan 22 EV]:[Mar 22 EV]])</f>
        <v>0</v>
      </c>
      <c r="LV261" s="198">
        <f>SUM(Tabelle2[[#This Row],[Apr 22 EV]:[Jun 22 EV]])</f>
        <v>0</v>
      </c>
      <c r="LW261" s="198">
        <f>SUM(Tabelle2[[#This Row],[Jul 22 EV]:[Sep 22 EV]])</f>
        <v>0</v>
      </c>
      <c r="LX261" s="198">
        <f>SUM(Tabelle2[[#This Row],[Oct 22 EV]:[Dec 22 EV]])</f>
        <v>0</v>
      </c>
      <c r="LY261" s="198">
        <f>SUM(Tabelle2[[#This Row],[Jan 23 EV]:[Mar 23 EV]])</f>
        <v>0</v>
      </c>
      <c r="LZ261" s="198" t="e">
        <f>SUM(Tabelle2[[#This Row],[Apr 23 EV]:[Jun 23 EV]])</f>
        <v>#REF!</v>
      </c>
      <c r="MA261" s="198" t="e">
        <f>SUM(Tabelle2[[#This Row],[Jul 23 EV]:[Sep 23 EV]])</f>
        <v>#REF!</v>
      </c>
      <c r="MB261" s="198" t="e">
        <f>SUM(Tabelle2[[#This Row],[Oct 23 EV]:[Dec 23 EV]])</f>
        <v>#REF!</v>
      </c>
      <c r="MC261" s="198" t="e">
        <f>SUM(Tabelle2[[#This Row],[Jan 24 EV]:[Mar 24 EV]])</f>
        <v>#REF!</v>
      </c>
      <c r="MD261" s="198" t="e">
        <f>SUM(Tabelle2[[#This Row],[Apr 24 EV]:[Jun 24 EV]])</f>
        <v>#REF!</v>
      </c>
      <c r="ME261" s="198" t="e">
        <f>SUM(Tabelle2[[#This Row],[Jul 24 EV]:[Sep 24 EV]])</f>
        <v>#REF!</v>
      </c>
      <c r="MF261" s="198" t="e">
        <f>SUM(Tabelle2[[#This Row],[Oct 24 EV]:[Dec 24 EV]])</f>
        <v>#REF!</v>
      </c>
      <c r="MG261" s="74">
        <v>0</v>
      </c>
      <c r="MH261" s="74">
        <v>0</v>
      </c>
      <c r="MI261" s="74">
        <v>0</v>
      </c>
      <c r="MJ261" s="74">
        <v>0</v>
      </c>
      <c r="MK261" s="74">
        <v>0</v>
      </c>
      <c r="ML261" s="74">
        <v>0</v>
      </c>
      <c r="MM261" s="74">
        <v>0</v>
      </c>
      <c r="MN261" s="74">
        <v>0</v>
      </c>
      <c r="MO261" s="75">
        <v>0</v>
      </c>
      <c r="MP261" s="98">
        <v>1695.7284031613337</v>
      </c>
      <c r="MQ261" s="98" t="e">
        <f>$AS261*2.204623/#REF!*$AP261*HU261</f>
        <v>#REF!</v>
      </c>
      <c r="MR261" s="98" t="e">
        <f>$AT261*2.204623/#REF!*$AP261*HV261</f>
        <v>#REF!</v>
      </c>
      <c r="MS261" s="98">
        <v>7459.4477424040015</v>
      </c>
      <c r="MT261" s="98">
        <v>0</v>
      </c>
      <c r="MU261" s="98">
        <v>0</v>
      </c>
      <c r="MV261" s="98">
        <f>SUM(Tabelle2[[#This Row],[Jan 22 EV]:[Dec 22 EV]])</f>
        <v>0</v>
      </c>
      <c r="MW261" s="98" t="e">
        <f>SUM(Tabelle2[[#This Row],[Jan 23 EV]:[Dec 23 EV]])</f>
        <v>#REF!</v>
      </c>
      <c r="MX261" s="98" t="e">
        <f>SUM(Tabelle2[[#This Row],[Jan 24 EV]:[Dec 24 EV]])</f>
        <v>#REF!</v>
      </c>
      <c r="MY261" s="98">
        <f t="shared" si="183"/>
        <v>0</v>
      </c>
      <c r="MZ261" s="98">
        <f t="shared" si="184"/>
        <v>0</v>
      </c>
      <c r="NA261" s="98">
        <f t="shared" si="185"/>
        <v>0</v>
      </c>
      <c r="NB261" s="98">
        <f t="shared" si="186"/>
        <v>0</v>
      </c>
      <c r="NC261" s="52">
        <v>0</v>
      </c>
      <c r="ND261" s="52">
        <v>0</v>
      </c>
      <c r="NE261" s="52">
        <v>0</v>
      </c>
      <c r="NF261" s="52">
        <v>0</v>
      </c>
      <c r="NG261" s="52">
        <v>0</v>
      </c>
      <c r="NH261" s="52">
        <v>0</v>
      </c>
      <c r="NI261" s="52">
        <v>0</v>
      </c>
      <c r="NJ261" s="52">
        <v>0</v>
      </c>
      <c r="NK261" s="52">
        <v>0</v>
      </c>
      <c r="NL261" s="52">
        <v>0</v>
      </c>
      <c r="NM261" s="52">
        <v>0</v>
      </c>
      <c r="NN261" s="52">
        <v>0</v>
      </c>
      <c r="NO261" s="198">
        <f t="shared" si="192"/>
        <v>0</v>
      </c>
      <c r="NP261" s="198">
        <f t="shared" si="193"/>
        <v>0</v>
      </c>
      <c r="NQ261" s="198">
        <f t="shared" si="194"/>
        <v>0</v>
      </c>
      <c r="NR261" s="198">
        <f t="shared" si="195"/>
        <v>0</v>
      </c>
      <c r="NS261" s="198">
        <f t="shared" si="196"/>
        <v>0</v>
      </c>
      <c r="NT261" s="198">
        <v>0</v>
      </c>
      <c r="NU261" s="198">
        <v>0</v>
      </c>
      <c r="NV261" s="198">
        <v>0</v>
      </c>
      <c r="NW261" s="198">
        <v>0</v>
      </c>
      <c r="NX261" s="198">
        <v>0</v>
      </c>
      <c r="NY261" s="198">
        <v>0</v>
      </c>
      <c r="NZ261" s="198">
        <v>0</v>
      </c>
      <c r="OA261" s="198">
        <v>0</v>
      </c>
      <c r="OB261" s="198">
        <v>0</v>
      </c>
      <c r="OC261" s="198">
        <v>0</v>
      </c>
      <c r="OD261" s="198">
        <v>0</v>
      </c>
      <c r="OE261" s="198">
        <v>0</v>
      </c>
      <c r="OF261" s="198">
        <f>SUM(Tabelle2[[#This Row],[Jan 23 B EV]:[Mar 23 B EV]])</f>
        <v>0</v>
      </c>
      <c r="OG261" s="198">
        <f>SUM(Tabelle2[[#This Row],[Apr 23 B EV]:[Jun 23 B EV]])</f>
        <v>0</v>
      </c>
      <c r="OH261" s="198">
        <f>SUM(Tabelle2[[#This Row],[Jul 23 B EV]:[Sep 23 B EV]])</f>
        <v>0</v>
      </c>
      <c r="OI261" s="198">
        <f>SUM(Tabelle2[[#This Row],[Oct 23 B EV]:[Dec 23 B EV]])</f>
        <v>0</v>
      </c>
      <c r="OJ261" s="198">
        <f>SUM(Tabelle2[[#This Row],[Jan 23 B EV]:[Dec 23 B EV]])</f>
        <v>0</v>
      </c>
      <c r="OK261" s="75"/>
      <c r="OL261" s="75"/>
      <c r="OM261" s="43" t="s">
        <v>960</v>
      </c>
      <c r="ON261" s="43" t="s">
        <v>975</v>
      </c>
      <c r="OO261" s="43">
        <v>0</v>
      </c>
      <c r="OP261" s="43">
        <v>0</v>
      </c>
      <c r="OQ261" s="75"/>
      <c r="OR261" s="75"/>
      <c r="OS261" s="75"/>
      <c r="OT261" s="75"/>
      <c r="OU261" s="75"/>
      <c r="OV261" s="75"/>
      <c r="OW261" s="75"/>
      <c r="OX261" s="198">
        <v>0</v>
      </c>
      <c r="OY261" s="198">
        <v>0</v>
      </c>
      <c r="OZ261" s="198">
        <v>0</v>
      </c>
      <c r="PA261" s="198">
        <v>0</v>
      </c>
      <c r="PB261" s="353">
        <v>0</v>
      </c>
      <c r="PC261" s="130" t="s">
        <v>57</v>
      </c>
      <c r="PD261" s="53" t="s">
        <v>162</v>
      </c>
      <c r="PE261" s="317" t="s">
        <v>159</v>
      </c>
      <c r="PF261" s="328" t="s">
        <v>170</v>
      </c>
      <c r="PG261" s="54">
        <v>0</v>
      </c>
      <c r="PH261" s="55">
        <v>150</v>
      </c>
      <c r="PI261" s="4">
        <v>1</v>
      </c>
      <c r="PJ261" s="4" t="s">
        <v>170</v>
      </c>
      <c r="PK261" s="4">
        <v>150</v>
      </c>
      <c r="PL261" s="4"/>
      <c r="PM261" s="317"/>
      <c r="PN261" s="53" t="s">
        <v>972</v>
      </c>
      <c r="PO261" s="53" t="s">
        <v>17</v>
      </c>
      <c r="PP261" s="200">
        <v>1565.1005573122095</v>
      </c>
      <c r="PQ261" s="56">
        <v>1399.8594792216134</v>
      </c>
      <c r="PR261" s="56">
        <v>1505.8500324776508</v>
      </c>
      <c r="PS261" s="56">
        <v>1413.0627359755019</v>
      </c>
      <c r="PT261" s="200">
        <v>1148.5212668120259</v>
      </c>
      <c r="PU261" s="200">
        <v>1207.4862538513455</v>
      </c>
      <c r="PV261" s="200">
        <v>1959.8980263157889</v>
      </c>
      <c r="PW261" s="200">
        <v>1949.0700624881274</v>
      </c>
      <c r="PX261" s="200" t="e">
        <f>IF($PI261=1,SUMIF(#REF!,$PF261,#REF!),SUMIF(#REF!,$PJ261,#REF!))</f>
        <v>#REF!</v>
      </c>
      <c r="PY261" s="200" t="e">
        <f>IF($PI261=1,SUMIF(#REF!,$PF261,#REF!),SUMIF(#REF!,$PJ261,#REF!))</f>
        <v>#REF!</v>
      </c>
      <c r="PZ261" s="200" t="e">
        <f>IF($PI261=1,SUMIF(#REF!,$PF261,#REF!),SUMIF(#REF!,$PJ261,#REF!))</f>
        <v>#REF!</v>
      </c>
      <c r="QA261" s="200" t="e">
        <f>IF($PI261=1,SUMIF(#REF!,$PF261,#REF!),SUMIF(#REF!,$PJ261,#REF!))</f>
        <v>#REF!</v>
      </c>
      <c r="QB261" s="200" t="e">
        <f>IF($PI261=1,SUMIF(#REF!,$PF261,#REF!),SUMIF(#REF!,$PJ261,#REF!))</f>
        <v>#REF!</v>
      </c>
      <c r="QC261" s="200" t="e">
        <f>IF($PI261=1,SUMIF(#REF!,$PF261,#REF!),SUMIF(#REF!,$PJ261,#REF!))</f>
        <v>#REF!</v>
      </c>
      <c r="QD261" s="57">
        <f t="shared" si="187"/>
        <v>1.3235799952552576</v>
      </c>
      <c r="QE261" s="57">
        <f t="shared" si="188"/>
        <v>1.4140959277359135</v>
      </c>
      <c r="QF261" s="57">
        <f t="shared" si="182"/>
        <v>1.3348555765230785</v>
      </c>
      <c r="QG261" s="57">
        <f t="shared" si="189"/>
        <v>1.1089371618574702</v>
      </c>
      <c r="QH261" s="57">
        <f t="shared" si="190"/>
        <v>1.1592932607890492</v>
      </c>
      <c r="QI261" s="57">
        <f t="shared" si="191"/>
        <v>1.8018529144736839</v>
      </c>
      <c r="QJ261" s="57">
        <f>IF(Tabelle2[[#This Row],[Index and Premium Usage]]=1,($AW261*(1+$AZ261))*(PW261*(1+$PG261)+$PH261)/1000,($AW261*(1+$AZ261))*(PW261*(1+$PG261)+$PK261)/1000)</f>
        <v>1.7926058333648607</v>
      </c>
      <c r="QK261" s="57" t="e">
        <f>IF($PI261=1,($AW261*(1+$AY261))*(PX261*(1+$PG261)+$PH261)/1000,($AW261*(1+$AZ261))*(PX261*(1+$PG261)+$PK261+Tabelle2[[#This Row],[Premium VW 2023]])/1000)</f>
        <v>#REF!</v>
      </c>
      <c r="QL261" s="57" t="e">
        <f t="shared" si="177"/>
        <v>#REF!</v>
      </c>
      <c r="QM261" s="57" t="e">
        <f t="shared" si="178"/>
        <v>#REF!</v>
      </c>
      <c r="QN261" s="57" t="e">
        <f t="shared" si="179"/>
        <v>#REF!</v>
      </c>
      <c r="QO261" s="57" t="e">
        <f t="shared" si="180"/>
        <v>#REF!</v>
      </c>
      <c r="QP261" s="57" t="e">
        <f t="shared" si="181"/>
        <v>#REF!</v>
      </c>
    </row>
    <row r="262" spans="1:458" ht="15" customHeight="1">
      <c r="A262" s="94" t="s">
        <v>770</v>
      </c>
      <c r="B262" s="94" t="s">
        <v>87</v>
      </c>
      <c r="C262" s="94" t="s">
        <v>1553</v>
      </c>
      <c r="D262" s="94" t="s">
        <v>108</v>
      </c>
      <c r="E262" s="173" t="s">
        <v>304</v>
      </c>
      <c r="F262" s="94" t="s">
        <v>304</v>
      </c>
      <c r="G262" s="94" t="s">
        <v>304</v>
      </c>
      <c r="H262" s="2" t="s">
        <v>1557</v>
      </c>
      <c r="I262" s="188" t="s">
        <v>102</v>
      </c>
      <c r="J262" s="94" t="s">
        <v>18</v>
      </c>
      <c r="K262" s="2" t="s">
        <v>243</v>
      </c>
      <c r="L262" s="94" t="s">
        <v>88</v>
      </c>
      <c r="M262" s="2" t="s">
        <v>993</v>
      </c>
      <c r="N262" s="2" t="s">
        <v>351</v>
      </c>
      <c r="O262" s="1"/>
      <c r="P262" s="3"/>
      <c r="Q262" s="2" t="s">
        <v>91</v>
      </c>
      <c r="R262" s="94"/>
      <c r="S262" s="94"/>
      <c r="T262" s="94" t="s">
        <v>1282</v>
      </c>
      <c r="U262" s="94" t="s">
        <v>38</v>
      </c>
      <c r="V262" s="94"/>
      <c r="W262" s="94"/>
      <c r="X262" s="94"/>
      <c r="Y262" s="2" t="s">
        <v>235</v>
      </c>
      <c r="Z262" s="2" t="s">
        <v>261</v>
      </c>
      <c r="AA262" s="2" t="s">
        <v>721</v>
      </c>
      <c r="AB262" s="2">
        <v>0</v>
      </c>
      <c r="AC262" s="2" t="s">
        <v>1123</v>
      </c>
      <c r="AD262" s="94"/>
      <c r="AE262" s="94"/>
      <c r="AF262" s="94" t="s">
        <v>119</v>
      </c>
      <c r="AG262" s="2">
        <v>0</v>
      </c>
      <c r="AH262" s="2">
        <v>0</v>
      </c>
      <c r="AI262" s="2">
        <v>0</v>
      </c>
      <c r="AJ262" s="2" t="s">
        <v>120</v>
      </c>
      <c r="AK262" s="20"/>
      <c r="AL262" s="24"/>
      <c r="AM262" s="24"/>
      <c r="AN262" s="24"/>
      <c r="AO262" s="24"/>
      <c r="AP262" s="13">
        <v>1</v>
      </c>
      <c r="AQ262" s="33"/>
      <c r="AR262" s="37">
        <v>2.3860000000000001</v>
      </c>
      <c r="AS262" s="73">
        <v>2.3860000000000001</v>
      </c>
      <c r="AT262" s="73">
        <v>2.3860000000000001</v>
      </c>
      <c r="AU262" s="33">
        <v>2.3860000000000001</v>
      </c>
      <c r="AV262" s="33">
        <v>2.3860000000000001</v>
      </c>
      <c r="AW262" s="33">
        <v>2.3860000000000001</v>
      </c>
      <c r="AX262" s="193"/>
      <c r="AY262" s="61">
        <v>0</v>
      </c>
      <c r="AZ262" s="61">
        <v>0</v>
      </c>
      <c r="BA262" s="97">
        <v>0</v>
      </c>
      <c r="BB262" s="97">
        <v>0</v>
      </c>
      <c r="BC262" s="97">
        <v>0</v>
      </c>
      <c r="BD262" s="97">
        <v>0</v>
      </c>
      <c r="BE262" s="133">
        <v>0</v>
      </c>
      <c r="BF262" s="133">
        <v>0</v>
      </c>
      <c r="BG262" s="133">
        <v>0</v>
      </c>
      <c r="BH262" s="133">
        <v>0</v>
      </c>
      <c r="BI262" s="133">
        <v>0</v>
      </c>
      <c r="BJ262" s="133">
        <v>0</v>
      </c>
      <c r="BK262" s="133">
        <v>0</v>
      </c>
      <c r="BL262" s="133">
        <v>6</v>
      </c>
      <c r="BM262" s="96">
        <v>0</v>
      </c>
      <c r="BN262" s="96">
        <v>7</v>
      </c>
      <c r="BO262" s="96">
        <v>0</v>
      </c>
      <c r="BP262" s="96">
        <v>10</v>
      </c>
      <c r="BQ262" s="96">
        <v>0</v>
      </c>
      <c r="BR262" s="96">
        <v>0</v>
      </c>
      <c r="BS262" s="96">
        <v>0</v>
      </c>
      <c r="BT262" s="96">
        <v>0</v>
      </c>
      <c r="BU262" s="96">
        <v>0</v>
      </c>
      <c r="BV262" s="96">
        <v>0</v>
      </c>
      <c r="BW262" s="96">
        <v>0</v>
      </c>
      <c r="BX262" s="96">
        <v>0</v>
      </c>
      <c r="BY262" s="96">
        <v>7</v>
      </c>
      <c r="BZ262" s="96">
        <v>0</v>
      </c>
      <c r="CA262" s="96">
        <v>0</v>
      </c>
      <c r="CB262" s="96">
        <v>0</v>
      </c>
      <c r="CC262" s="96">
        <v>0</v>
      </c>
      <c r="CD262" s="96">
        <v>0</v>
      </c>
      <c r="CE262" s="96">
        <v>0</v>
      </c>
      <c r="CF262" s="96">
        <v>0</v>
      </c>
      <c r="CG262" s="96">
        <v>0</v>
      </c>
      <c r="CH262" s="96">
        <v>0</v>
      </c>
      <c r="CI262" s="96">
        <v>0</v>
      </c>
      <c r="CJ262" s="96">
        <v>0</v>
      </c>
      <c r="CK262" s="95">
        <f>SUM(Tabelle2[[#This Row],[Jan 22 CF]:[Mar 22 CF]])</f>
        <v>0</v>
      </c>
      <c r="CL262" s="95">
        <f>SUM(Tabelle2[[#This Row],[Apr 22 CF]:[Jun 22 CF]])</f>
        <v>0</v>
      </c>
      <c r="CM262" s="95">
        <f>SUM(Tabelle2[[#This Row],[Jul 22 CF]:[Sep 22 CF]])</f>
        <v>0</v>
      </c>
      <c r="CN262" s="95">
        <f>SUM(Tabelle2[[#This Row],[Oct 22 CF]:[Dec 22 CF]])</f>
        <v>6</v>
      </c>
      <c r="CO262" s="95">
        <f>SUM(Tabelle2[[#This Row],[Jan 23 CF]:[Mar 23 CF]])</f>
        <v>7</v>
      </c>
      <c r="CP262" s="95">
        <f>SUM(Tabelle2[[#This Row],[Apr 23 CF]:[Jun 23 CF]])</f>
        <v>10</v>
      </c>
      <c r="CQ262" s="95">
        <f>SUM(Tabelle2[[#This Row],[Jul 23 CF]:[Sep 23 CF]])</f>
        <v>0</v>
      </c>
      <c r="CR262" s="95">
        <f>SUM(Tabelle2[[#This Row],[Oct 23 CF]:[Dec 23 CF]])</f>
        <v>0</v>
      </c>
      <c r="CS262" s="95">
        <f>SUM(Tabelle2[[#This Row],[Jan 24 CF]:[Mar 24 CF]])</f>
        <v>7</v>
      </c>
      <c r="CT262" s="95">
        <f>SUM(Tabelle2[[#This Row],[Apr 24 CF]:[Jun 24 CF]])</f>
        <v>0</v>
      </c>
      <c r="CU262" s="95">
        <f>SUM(Tabelle2[[#This Row],[Jul 24 CF]:[Sep 24 CF]])</f>
        <v>0</v>
      </c>
      <c r="CV262" s="95">
        <f>SUM(Tabelle2[[#This Row],[Oct 24 CF]:[Dec 24 CF]])</f>
        <v>0</v>
      </c>
      <c r="CW262" s="98">
        <v>25029</v>
      </c>
      <c r="CX262" s="275">
        <v>17574</v>
      </c>
      <c r="CY262" s="98">
        <v>0</v>
      </c>
      <c r="CZ262" s="52">
        <v>15</v>
      </c>
      <c r="DA262" s="52">
        <f>SUM(Tabelle2[[#This Row],[Jan 22 CF]:[Dec 22 CF]])</f>
        <v>6</v>
      </c>
      <c r="DB262" s="98">
        <f>SUM(Tabelle2[[#This Row],[Jan 23 CF]:[Dec 23 CF]])</f>
        <v>17</v>
      </c>
      <c r="DC262" s="98">
        <f>SUM(Tabelle2[[#This Row],[Jan 24 CF]:[Dec 24 CF]])</f>
        <v>7</v>
      </c>
      <c r="DD262" s="98">
        <v>0</v>
      </c>
      <c r="DE262" s="98">
        <v>0</v>
      </c>
      <c r="DF262" s="98">
        <v>0</v>
      </c>
      <c r="DG262" s="98">
        <v>0</v>
      </c>
      <c r="DH262" s="98">
        <v>0</v>
      </c>
      <c r="DI262" s="98">
        <v>0</v>
      </c>
      <c r="DJ262" s="98">
        <v>0</v>
      </c>
      <c r="DK262" s="98">
        <v>0</v>
      </c>
      <c r="DL262" s="98">
        <v>0</v>
      </c>
      <c r="DM262" s="98">
        <v>0</v>
      </c>
      <c r="DN262" s="98"/>
      <c r="DO262" s="98"/>
      <c r="DP262" s="226">
        <v>0.95</v>
      </c>
      <c r="DQ262" s="226">
        <v>0.92500000000000004</v>
      </c>
      <c r="DR262" s="226">
        <v>0.8</v>
      </c>
      <c r="DS262" s="226">
        <v>0.85</v>
      </c>
      <c r="DT262" s="226">
        <v>0.9</v>
      </c>
      <c r="DU262" s="226">
        <v>0.9</v>
      </c>
      <c r="DV262" s="226">
        <v>0.9</v>
      </c>
      <c r="DW262" s="226">
        <v>0.9</v>
      </c>
      <c r="DX262" s="226">
        <v>0.9</v>
      </c>
      <c r="DY262" s="226">
        <v>0.9</v>
      </c>
      <c r="DZ262" s="226">
        <v>0.9</v>
      </c>
      <c r="EA262" s="226">
        <v>0.88</v>
      </c>
      <c r="EB262" s="226">
        <v>0.9</v>
      </c>
      <c r="EC262" s="226">
        <v>0.93</v>
      </c>
      <c r="ED262" s="226">
        <v>0.93</v>
      </c>
      <c r="EE262" s="226">
        <v>0.9</v>
      </c>
      <c r="EF262" s="316">
        <v>0.9</v>
      </c>
      <c r="EG262" s="316">
        <v>0.9</v>
      </c>
      <c r="EH262" s="316">
        <v>0</v>
      </c>
      <c r="EI262" s="226">
        <v>0.95</v>
      </c>
      <c r="EJ262" s="226">
        <v>0.95</v>
      </c>
      <c r="EK262" s="226">
        <v>0.95</v>
      </c>
      <c r="EL262" s="226">
        <v>0.97499999999999998</v>
      </c>
      <c r="EM262" s="226">
        <v>0.95</v>
      </c>
      <c r="EN262" s="226">
        <v>0.9</v>
      </c>
      <c r="EO262" s="226">
        <v>0.9</v>
      </c>
      <c r="EP262" s="226">
        <v>0.9</v>
      </c>
      <c r="EQ262" s="226">
        <v>0.9</v>
      </c>
      <c r="ER262" s="226">
        <v>0.9</v>
      </c>
      <c r="ES262" s="226">
        <v>0.9</v>
      </c>
      <c r="ET262" s="226">
        <v>0.9</v>
      </c>
      <c r="EU262" s="226">
        <v>0.9</v>
      </c>
      <c r="EV262" s="226">
        <v>0.9</v>
      </c>
      <c r="EW262" s="226">
        <v>0.9</v>
      </c>
      <c r="EX262" s="226">
        <v>0.9</v>
      </c>
      <c r="EY262" s="226">
        <v>0.9</v>
      </c>
      <c r="EZ262" s="316">
        <v>0</v>
      </c>
      <c r="FA262" s="226">
        <v>0.9</v>
      </c>
      <c r="FB262" s="226">
        <v>0.9</v>
      </c>
      <c r="FC262" s="226">
        <v>0.9</v>
      </c>
      <c r="FD262" s="226">
        <v>0.9</v>
      </c>
      <c r="FE262" s="226">
        <v>0.9</v>
      </c>
      <c r="FF262" s="226">
        <v>0.9</v>
      </c>
      <c r="FG262" s="226">
        <v>0</v>
      </c>
      <c r="FH262" s="226">
        <v>0</v>
      </c>
      <c r="FI262" s="226">
        <v>0</v>
      </c>
      <c r="FJ262" s="226">
        <v>0</v>
      </c>
      <c r="FK262" s="226">
        <v>0</v>
      </c>
      <c r="FL262" s="226">
        <v>0</v>
      </c>
      <c r="FM262" s="195">
        <f t="shared" si="204"/>
        <v>0</v>
      </c>
      <c r="FN262" s="195">
        <f t="shared" si="205"/>
        <v>0</v>
      </c>
      <c r="FO262" s="195">
        <f t="shared" si="206"/>
        <v>0</v>
      </c>
      <c r="FP262" s="195">
        <f t="shared" si="207"/>
        <v>0</v>
      </c>
      <c r="FQ262" s="195">
        <f t="shared" si="208"/>
        <v>0</v>
      </c>
      <c r="FR262" s="195">
        <f t="shared" si="209"/>
        <v>0</v>
      </c>
      <c r="FS262" s="195">
        <f t="shared" si="210"/>
        <v>0</v>
      </c>
      <c r="FT262" s="95">
        <f t="shared" si="211"/>
        <v>0</v>
      </c>
      <c r="FU262" s="95">
        <f t="shared" si="212"/>
        <v>0</v>
      </c>
      <c r="FV262" s="95">
        <f t="shared" si="213"/>
        <v>0</v>
      </c>
      <c r="FW262" s="95">
        <f t="shared" si="214"/>
        <v>0</v>
      </c>
      <c r="FX262" s="95">
        <f t="shared" si="215"/>
        <v>6</v>
      </c>
      <c r="FY262" s="95">
        <f t="shared" si="216"/>
        <v>0</v>
      </c>
      <c r="FZ262" s="95">
        <f t="shared" si="217"/>
        <v>7</v>
      </c>
      <c r="GA262" s="95">
        <f t="shared" si="197"/>
        <v>0</v>
      </c>
      <c r="GB262" s="95">
        <f t="shared" si="198"/>
        <v>10</v>
      </c>
      <c r="GC262" s="95">
        <f t="shared" si="199"/>
        <v>0</v>
      </c>
      <c r="GD262" s="95">
        <f t="shared" si="200"/>
        <v>0</v>
      </c>
      <c r="GE262" s="95">
        <f t="shared" si="201"/>
        <v>0</v>
      </c>
      <c r="GF262" s="95">
        <f t="shared" si="202"/>
        <v>0</v>
      </c>
      <c r="GG262" s="95">
        <f t="shared" si="203"/>
        <v>0</v>
      </c>
      <c r="GH262" s="95">
        <f t="shared" si="218"/>
        <v>0</v>
      </c>
      <c r="GI262" s="95">
        <f>BW262*Tabelle2[[#This Row],[Nov 2023 AF]]</f>
        <v>0</v>
      </c>
      <c r="GJ262" s="95">
        <f>BX262*Tabelle2[[#This Row],[Dec 2023 AF]]</f>
        <v>0</v>
      </c>
      <c r="GK262" s="95">
        <f>BY262*Tabelle2[[#This Row],[Jan 2024 AF]]</f>
        <v>6.3</v>
      </c>
      <c r="GL262" s="95">
        <f>BZ262*Tabelle2[[#This Row],[Feb 2024 AF]]</f>
        <v>0</v>
      </c>
      <c r="GM262" s="95">
        <f>CA262*Tabelle2[[#This Row],[Mar 2024 AF]]</f>
        <v>0</v>
      </c>
      <c r="GN262" s="95">
        <f>CB262*Tabelle2[[#This Row],[Apr 2024 AF]]</f>
        <v>0</v>
      </c>
      <c r="GO262" s="95">
        <f>CC262*Tabelle2[[#This Row],[May 2024 AF]]</f>
        <v>0</v>
      </c>
      <c r="GP262" s="95">
        <f>CD262*Tabelle2[[#This Row],[Jun 2024 AF]]</f>
        <v>0</v>
      </c>
      <c r="GQ262" s="95">
        <f>CE262*Tabelle2[[#This Row],[Jul 2024 AF]]</f>
        <v>0</v>
      </c>
      <c r="GR262" s="95">
        <f>CF262*Tabelle2[[#This Row],[Aug 2024 AF]]</f>
        <v>0</v>
      </c>
      <c r="GS262" s="95">
        <f>CG262*Tabelle2[[#This Row],[Sep 2024 AF]]</f>
        <v>0</v>
      </c>
      <c r="GT262" s="95">
        <f>CH262*Tabelle2[[#This Row],[Oct 2024 AF]]</f>
        <v>0</v>
      </c>
      <c r="GU262" s="95">
        <f>CI262*Tabelle2[[#This Row],[Nov 2024 AF]]</f>
        <v>0</v>
      </c>
      <c r="GV262" s="95">
        <f>CJ262*Tabelle2[[#This Row],[Dec 2024 AF]]</f>
        <v>0</v>
      </c>
      <c r="GW262" s="95">
        <f>SUM(Tabelle2[[#This Row],[Jan 22 NF]:[Mar 22 NF]])</f>
        <v>0</v>
      </c>
      <c r="GX262" s="95">
        <f>SUM(Tabelle2[[#This Row],[Apr 22 NF]:[Jun 22 NF]])</f>
        <v>0</v>
      </c>
      <c r="GY262" s="95">
        <f>SUM(Tabelle2[[#This Row],[Jul 22 NF]:[Sep 22 NF]])</f>
        <v>0</v>
      </c>
      <c r="GZ262" s="95">
        <f>SUM(Tabelle2[[#This Row],[Oct 22 NF]:[Dec 22 NF]])</f>
        <v>6</v>
      </c>
      <c r="HA262" s="98">
        <f>SUM(Tabelle2[[#This Row],[Jan 23 NF]:[Mar 23 NF]])</f>
        <v>7</v>
      </c>
      <c r="HB262" s="98">
        <f>SUM(Tabelle2[[#This Row],[Apr 23 NF]:[Jun 23 NF]])</f>
        <v>10</v>
      </c>
      <c r="HC262" s="98">
        <f>SUM(Tabelle2[[#This Row],[Jul 23 NF]:[Sep 23 NF]])</f>
        <v>0</v>
      </c>
      <c r="HD262" s="98">
        <f>SUM(Tabelle2[[#This Row],[Oct 23 NF]:[Dec 23 NF]])</f>
        <v>0</v>
      </c>
      <c r="HE262" s="95">
        <f>SUM(Tabelle2[[#This Row],[Jan 24 NF]:[Mar 24 NF]])</f>
        <v>6.3</v>
      </c>
      <c r="HF262" s="98">
        <f>SUM(Tabelle2[[#This Row],[Apr 24 NF]:[Jun 24 NF]])</f>
        <v>0</v>
      </c>
      <c r="HG262" s="98">
        <f>SUM(Tabelle2[[#This Row],[Jul 24 NF]:[Sep 24 NF]])</f>
        <v>0</v>
      </c>
      <c r="HH262" s="98">
        <f>SUM(Tabelle2[[#This Row],[Oct 24 NF]:[Dec 24 NF]])</f>
        <v>0</v>
      </c>
      <c r="HI262" s="75">
        <v>0</v>
      </c>
      <c r="HJ262" s="75">
        <v>0</v>
      </c>
      <c r="HK262" s="75">
        <v>0</v>
      </c>
      <c r="HL262" s="75">
        <v>0</v>
      </c>
      <c r="HM262" s="75">
        <v>0</v>
      </c>
      <c r="HN262" s="75">
        <v>0</v>
      </c>
      <c r="HO262" s="75">
        <v>0</v>
      </c>
      <c r="HP262" s="75">
        <v>0</v>
      </c>
      <c r="HQ262" s="75">
        <v>0</v>
      </c>
      <c r="HR262" s="75">
        <v>0</v>
      </c>
      <c r="HS262" s="75">
        <v>0</v>
      </c>
      <c r="HT262" s="75">
        <v>4803</v>
      </c>
      <c r="HU262" s="75">
        <v>27386</v>
      </c>
      <c r="HV262" s="98">
        <v>25029</v>
      </c>
      <c r="HW262" s="98">
        <v>17574</v>
      </c>
      <c r="HX262" s="98">
        <v>0</v>
      </c>
      <c r="HY262" s="98">
        <v>15</v>
      </c>
      <c r="HZ262" s="98">
        <f>SUM(Tabelle2[[#This Row],[Jan 22 NF]:[Dec 22 NF]])</f>
        <v>6</v>
      </c>
      <c r="IA262" s="98">
        <f>SUM(Tabelle2[[#This Row],[Jan 23 NF]:[Dec 23 NF]])</f>
        <v>17</v>
      </c>
      <c r="IB262" s="98">
        <f>SUM(Tabelle2[[#This Row],[Jan 24 NF]:[Dec 24 NF]])</f>
        <v>6.3</v>
      </c>
      <c r="IC262" s="98">
        <f>IFERROR(Tabelle2[[#This Row],[2025 CF]]*Tabelle2[[#This Row],[2025 AF]],0)</f>
        <v>0</v>
      </c>
      <c r="ID262" s="98">
        <f>IFERROR(Tabelle2[[#This Row],[2026 CF]]*Tabelle2[[#This Row],[2026 AF]],0)</f>
        <v>0</v>
      </c>
      <c r="IE262" s="98">
        <f>IFERROR(Tabelle2[[#This Row],[2027 CF]]*Tabelle2[[#This Row],[2027 AF]],0)</f>
        <v>0</v>
      </c>
      <c r="IF262" s="98">
        <f>IFERROR(Tabelle2[[#This Row],[2028 CF]]*Tabelle2[[#This Row],[2028 AF]],0)</f>
        <v>0</v>
      </c>
      <c r="IG262" s="98">
        <f>IFERROR(Tabelle2[[#This Row],[2029 CF]]*Tabelle2[[#This Row],[2029 AF]],0)</f>
        <v>0</v>
      </c>
      <c r="IH262" s="98">
        <f>IFERROR(Tabelle2[[#This Row],[2030 CF]]*Tabelle2[[#This Row],[2030 AF]],0)</f>
        <v>0</v>
      </c>
      <c r="II262" s="98">
        <f>IFERROR(Tabelle2[[#This Row],[2031 CF]]*Tabelle2[[#This Row],[2031 AF]],0)</f>
        <v>0</v>
      </c>
      <c r="IJ262" s="98">
        <f>IFERROR(Tabelle2[[#This Row],[2032 CF]]*Tabelle2[[#This Row],[2032 AF]],0)</f>
        <v>0</v>
      </c>
      <c r="IK262" s="98">
        <f>IFERROR(Tabelle2[[#This Row],[2033 CF]]*Tabelle2[[#This Row],[2033 AF]],0)</f>
        <v>0</v>
      </c>
      <c r="IL262" s="98">
        <f>IFERROR(Tabelle2[[#This Row],[2034 CF]]*Tabelle2[[#This Row],[2034 AF]],0)</f>
        <v>0</v>
      </c>
      <c r="IM262" s="98">
        <f>IFERROR(Tabelle2[[#This Row],[2035 CF]]*Tabelle2[[#This Row],[2035 AF]],0)</f>
        <v>0</v>
      </c>
      <c r="IN262" s="51">
        <v>0</v>
      </c>
      <c r="IO262" s="51">
        <v>0</v>
      </c>
      <c r="IP262" s="51">
        <v>0</v>
      </c>
      <c r="IQ262" s="51">
        <v>0</v>
      </c>
      <c r="IR262" s="51">
        <v>0</v>
      </c>
      <c r="IS262" s="51">
        <v>0</v>
      </c>
      <c r="IT262" s="51">
        <v>0</v>
      </c>
      <c r="IU262" s="51">
        <v>0</v>
      </c>
      <c r="IV262" s="51">
        <v>0</v>
      </c>
      <c r="IW262" s="51">
        <v>0</v>
      </c>
      <c r="IX262" s="51">
        <v>0</v>
      </c>
      <c r="IY262" s="51">
        <v>0</v>
      </c>
      <c r="IZ262" s="199">
        <v>0</v>
      </c>
      <c r="JA262" s="199">
        <v>0</v>
      </c>
      <c r="JB262" s="199">
        <v>0</v>
      </c>
      <c r="JC262" s="199">
        <v>0</v>
      </c>
      <c r="JD262" s="199">
        <v>0</v>
      </c>
      <c r="JE262" s="196">
        <v>0</v>
      </c>
      <c r="JF262" s="196">
        <v>0</v>
      </c>
      <c r="JG262" s="196">
        <v>0</v>
      </c>
      <c r="JH262" s="196">
        <v>0</v>
      </c>
      <c r="JI262" s="196">
        <v>0</v>
      </c>
      <c r="JJ262" s="196">
        <v>0</v>
      </c>
      <c r="JK262" s="196">
        <v>0</v>
      </c>
      <c r="JL262" s="196">
        <v>0</v>
      </c>
      <c r="JM262" s="196">
        <v>0</v>
      </c>
      <c r="JN262" s="196">
        <v>0</v>
      </c>
      <c r="JO262" s="196">
        <v>0</v>
      </c>
      <c r="JP262" s="196">
        <v>0</v>
      </c>
      <c r="JQ262" s="196">
        <f>SUM(Tabelle2[[#This Row],[Jan-23B]:[Mar-23B]])</f>
        <v>0</v>
      </c>
      <c r="JR262" s="196">
        <f>SUM(Tabelle2[[#This Row],[Apr-23B]:[Jun-23B]])</f>
        <v>0</v>
      </c>
      <c r="JS262" s="196">
        <f>SUM(Tabelle2[[#This Row],[Jul-23B]:[Sep-23B]])</f>
        <v>0</v>
      </c>
      <c r="JT262" s="196">
        <f>SUM(Tabelle2[[#This Row],[Oct-23B]:[Dec-23B]])</f>
        <v>0</v>
      </c>
      <c r="JU262" s="196">
        <f>SUM(Tabelle2[[#This Row],[1Q23 B1]:[4Q23 B]])</f>
        <v>0</v>
      </c>
      <c r="JV262" s="196">
        <v>0</v>
      </c>
      <c r="JW262" s="196">
        <v>0</v>
      </c>
      <c r="JX262" s="196">
        <v>0</v>
      </c>
      <c r="JY262" s="196">
        <v>0</v>
      </c>
      <c r="JZ262" s="196">
        <v>0</v>
      </c>
      <c r="KA262" s="196">
        <v>0</v>
      </c>
      <c r="KB262" s="196">
        <v>0</v>
      </c>
      <c r="KC262" s="196">
        <v>0</v>
      </c>
      <c r="KD262" s="196">
        <v>0</v>
      </c>
      <c r="KE262" s="196">
        <v>0</v>
      </c>
      <c r="KF262" s="196" t="str">
        <f>IF(SUM(Tabelle2[[#This Row],[2018 NF]:[2028 NF]],Tabelle2[[#This Row],[2023 B]])&gt;0,"yes","no")</f>
        <v>yes</v>
      </c>
      <c r="KG262" s="196" t="str">
        <f>IFERROR(INDEX(Tabelle2[[#Headers],[2005 NF]:[2034 NF]],MATCH(TRUE,INDEX(Tabelle2[[#This Row],[2005 NF]:[2034 NF]]&gt;1000,),0)),0)</f>
        <v>2016 NF</v>
      </c>
      <c r="KH262" s="196" t="str">
        <f>IFERROR(LOOKUP(2,1/(Tabelle2[[#This Row],[2005 NF]:[2035 NF]]&gt;1000),Tabelle2[[#Headers],[2005 NF]:[2035 NF]]),0)</f>
        <v>2019 NF</v>
      </c>
      <c r="KI262" s="196">
        <f>SUM(Tabelle2[[#This Row],[Jan 23 NF]:[Mar 23 NF]])</f>
        <v>7</v>
      </c>
      <c r="KJ262" s="196">
        <f>SUM(Tabelle2[[#This Row],[Jan-23B]:[Mar-23B]])</f>
        <v>0</v>
      </c>
      <c r="KK262" s="52">
        <v>0</v>
      </c>
      <c r="KL262" s="52">
        <v>0</v>
      </c>
      <c r="KM262" s="52">
        <v>0</v>
      </c>
      <c r="KN262" s="52">
        <v>0</v>
      </c>
      <c r="KO262" s="52">
        <v>0</v>
      </c>
      <c r="KP262" s="52">
        <v>0</v>
      </c>
      <c r="KQ262" s="52">
        <v>0</v>
      </c>
      <c r="KR262" s="52">
        <v>0</v>
      </c>
      <c r="KS262" s="52">
        <v>0</v>
      </c>
      <c r="KT262" s="52">
        <v>0</v>
      </c>
      <c r="KU262" s="52">
        <v>0</v>
      </c>
      <c r="KV262" s="52">
        <v>1.0520460956000002</v>
      </c>
      <c r="KW262" s="52">
        <v>0</v>
      </c>
      <c r="KX262" s="52">
        <v>1.2273871115333335</v>
      </c>
      <c r="KY262" s="52">
        <v>0</v>
      </c>
      <c r="KZ262" s="52">
        <v>1.7534101593333333</v>
      </c>
      <c r="LA262" s="52" t="e">
        <f>$AV262*2.204623/#REF!*$AP262*Tabelle2[[#This Row],[May 23 NF]]</f>
        <v>#REF!</v>
      </c>
      <c r="LB262" s="52" t="e">
        <f>$AV262*2.204623/#REF!*$AP262*Tabelle2[[#This Row],[Jun 23 NF]]</f>
        <v>#REF!</v>
      </c>
      <c r="LC262" s="52" t="e">
        <f>$AV262*2.204623/#REF!*$AP262*Tabelle2[[#This Row],[Jul 23 NF]]</f>
        <v>#REF!</v>
      </c>
      <c r="LD262" s="52" t="e">
        <f>$AV262*2.204623/#REF!*$AP262*Tabelle2[[#This Row],[Aug 23 NF]]</f>
        <v>#REF!</v>
      </c>
      <c r="LE262" s="52" t="e">
        <f>$AV262*2.204623/#REF!*$AP262*Tabelle2[[#This Row],[Sep 23 NF]]</f>
        <v>#REF!</v>
      </c>
      <c r="LF262" s="52" t="e">
        <f>$AV262*2.204623/#REF!*$AP262*Tabelle2[[#This Row],[Oct 23 NF]]</f>
        <v>#REF!</v>
      </c>
      <c r="LG262" s="52" t="e">
        <f>$AV262*2.204623/#REF!*$AP262*Tabelle2[[#This Row],[Nov 23 NF]]</f>
        <v>#REF!</v>
      </c>
      <c r="LH262" s="52" t="e">
        <f>$AV262*2.204623/#REF!*$AP262*Tabelle2[[#This Row],[Dec 23 NF]]</f>
        <v>#REF!</v>
      </c>
      <c r="LI262" s="52" t="e">
        <f>$AV262*2.204623/#REF!*$AP262*Tabelle2[[#This Row],[Jan 24 NF]]</f>
        <v>#REF!</v>
      </c>
      <c r="LJ262" s="52" t="e">
        <f>$AV262*2.204623/#REF!*$AP262*Tabelle2[[#This Row],[Feb 24 NF]]</f>
        <v>#REF!</v>
      </c>
      <c r="LK262" s="52" t="e">
        <f>$AV262*2.204623/#REF!*$AP262*Tabelle2[[#This Row],[Mar 24 NF]]</f>
        <v>#REF!</v>
      </c>
      <c r="LL262" s="52" t="e">
        <f>$AV262*2.204623/#REF!*$AP262*Tabelle2[[#This Row],[Apr 24 NF]]</f>
        <v>#REF!</v>
      </c>
      <c r="LM262" s="52" t="e">
        <f>$AV262*2.204623/#REF!*$AP262*Tabelle2[[#This Row],[May 24 NF]]</f>
        <v>#REF!</v>
      </c>
      <c r="LN262" s="52" t="e">
        <f>$AV262*2.204623/#REF!*$AP262*Tabelle2[[#This Row],[Jun 24 NF]]</f>
        <v>#REF!</v>
      </c>
      <c r="LO262" s="52" t="e">
        <f>$AV262*2.204623/#REF!*$AP262*Tabelle2[[#This Row],[Jul 24 NF]]</f>
        <v>#REF!</v>
      </c>
      <c r="LP262" s="52" t="e">
        <f>$AV262*2.204623/#REF!*$AP262*Tabelle2[[#This Row],[Aug 24 NF]]</f>
        <v>#REF!</v>
      </c>
      <c r="LQ262" s="52" t="e">
        <f>$AV262*2.204623/#REF!*$AP262*Tabelle2[[#This Row],[Sep 24 NF]]</f>
        <v>#REF!</v>
      </c>
      <c r="LR262" s="52" t="e">
        <f>$AV262*2.204623/#REF!*$AP262*Tabelle2[[#This Row],[Oct 24 NF]]</f>
        <v>#REF!</v>
      </c>
      <c r="LS262" s="52" t="e">
        <f>$AV262*2.204623/#REF!*$AP262*Tabelle2[[#This Row],[Nov 24 NF]]</f>
        <v>#REF!</v>
      </c>
      <c r="LT262" s="52" t="e">
        <f>$AV262*2.204623/#REF!*$AP262*Tabelle2[[#This Row],[Dec 24 NF]]</f>
        <v>#REF!</v>
      </c>
      <c r="LU262" s="198">
        <f>SUM(Tabelle2[[#This Row],[Jan 22 EV]:[Mar 22 EV]])</f>
        <v>0</v>
      </c>
      <c r="LV262" s="198">
        <f>SUM(Tabelle2[[#This Row],[Apr 22 EV]:[Jun 22 EV]])</f>
        <v>0</v>
      </c>
      <c r="LW262" s="198">
        <f>SUM(Tabelle2[[#This Row],[Jul 22 EV]:[Sep 22 EV]])</f>
        <v>0</v>
      </c>
      <c r="LX262" s="198">
        <f>SUM(Tabelle2[[#This Row],[Oct 22 EV]:[Dec 22 EV]])</f>
        <v>1.0520460956000002</v>
      </c>
      <c r="LY262" s="198">
        <f>SUM(Tabelle2[[#This Row],[Jan 23 EV]:[Mar 23 EV]])</f>
        <v>1.2273871115333335</v>
      </c>
      <c r="LZ262" s="198" t="e">
        <f>SUM(Tabelle2[[#This Row],[Apr 23 EV]:[Jun 23 EV]])</f>
        <v>#REF!</v>
      </c>
      <c r="MA262" s="198" t="e">
        <f>SUM(Tabelle2[[#This Row],[Jul 23 EV]:[Sep 23 EV]])</f>
        <v>#REF!</v>
      </c>
      <c r="MB262" s="198" t="e">
        <f>SUM(Tabelle2[[#This Row],[Oct 23 EV]:[Dec 23 EV]])</f>
        <v>#REF!</v>
      </c>
      <c r="MC262" s="198" t="e">
        <f>SUM(Tabelle2[[#This Row],[Jan 24 EV]:[Mar 24 EV]])</f>
        <v>#REF!</v>
      </c>
      <c r="MD262" s="198" t="e">
        <f>SUM(Tabelle2[[#This Row],[Apr 24 EV]:[Jun 24 EV]])</f>
        <v>#REF!</v>
      </c>
      <c r="ME262" s="198" t="e">
        <f>SUM(Tabelle2[[#This Row],[Jul 24 EV]:[Sep 24 EV]])</f>
        <v>#REF!</v>
      </c>
      <c r="MF262" s="198" t="e">
        <f>SUM(Tabelle2[[#This Row],[Oct 24 EV]:[Dec 24 EV]])</f>
        <v>#REF!</v>
      </c>
      <c r="MG262" s="74">
        <v>0</v>
      </c>
      <c r="MH262" s="74">
        <v>0</v>
      </c>
      <c r="MI262" s="74">
        <v>0</v>
      </c>
      <c r="MJ262" s="74">
        <v>0</v>
      </c>
      <c r="MK262" s="74">
        <v>0</v>
      </c>
      <c r="ML262" s="74">
        <v>0</v>
      </c>
      <c r="MM262" s="74">
        <v>0</v>
      </c>
      <c r="MN262" s="74">
        <v>0</v>
      </c>
      <c r="MO262" s="75">
        <v>0</v>
      </c>
      <c r="MP262" s="98">
        <v>842.16289952780005</v>
      </c>
      <c r="MQ262" s="98" t="e">
        <f>$AS262*2.204623/#REF!*$AP262*HU262</f>
        <v>#REF!</v>
      </c>
      <c r="MR262" s="98" t="e">
        <f>$AT262*2.204623/#REF!*$AP262*HV262</f>
        <v>#REF!</v>
      </c>
      <c r="MS262" s="98">
        <v>3081.4430140124005</v>
      </c>
      <c r="MT262" s="98">
        <v>0</v>
      </c>
      <c r="MU262" s="98">
        <v>2.6301152390000002</v>
      </c>
      <c r="MV262" s="98">
        <f>SUM(Tabelle2[[#This Row],[Jan 22 EV]:[Dec 22 EV]])</f>
        <v>1.0520460956000002</v>
      </c>
      <c r="MW262" s="98" t="e">
        <f>SUM(Tabelle2[[#This Row],[Jan 23 EV]:[Dec 23 EV]])</f>
        <v>#REF!</v>
      </c>
      <c r="MX262" s="98" t="e">
        <f>SUM(Tabelle2[[#This Row],[Jan 24 EV]:[Dec 24 EV]])</f>
        <v>#REF!</v>
      </c>
      <c r="MY262" s="98">
        <f t="shared" si="183"/>
        <v>0</v>
      </c>
      <c r="MZ262" s="98">
        <f t="shared" si="184"/>
        <v>0</v>
      </c>
      <c r="NA262" s="98">
        <f t="shared" si="185"/>
        <v>0</v>
      </c>
      <c r="NB262" s="98">
        <f t="shared" si="186"/>
        <v>0</v>
      </c>
      <c r="NC262" s="52">
        <v>0</v>
      </c>
      <c r="ND262" s="52">
        <v>0</v>
      </c>
      <c r="NE262" s="52">
        <v>0</v>
      </c>
      <c r="NF262" s="52">
        <v>0</v>
      </c>
      <c r="NG262" s="52">
        <v>0</v>
      </c>
      <c r="NH262" s="52">
        <v>0</v>
      </c>
      <c r="NI262" s="52">
        <v>0</v>
      </c>
      <c r="NJ262" s="52">
        <v>0</v>
      </c>
      <c r="NK262" s="52">
        <v>0</v>
      </c>
      <c r="NL262" s="52">
        <v>0</v>
      </c>
      <c r="NM262" s="52">
        <v>0</v>
      </c>
      <c r="NN262" s="52">
        <v>0</v>
      </c>
      <c r="NO262" s="198">
        <f t="shared" si="192"/>
        <v>0</v>
      </c>
      <c r="NP262" s="198">
        <f t="shared" si="193"/>
        <v>0</v>
      </c>
      <c r="NQ262" s="198">
        <f t="shared" si="194"/>
        <v>0</v>
      </c>
      <c r="NR262" s="198">
        <f t="shared" si="195"/>
        <v>0</v>
      </c>
      <c r="NS262" s="198">
        <f t="shared" si="196"/>
        <v>0</v>
      </c>
      <c r="NT262" s="198">
        <v>0</v>
      </c>
      <c r="NU262" s="198">
        <v>0</v>
      </c>
      <c r="NV262" s="198">
        <v>0</v>
      </c>
      <c r="NW262" s="198">
        <v>0</v>
      </c>
      <c r="NX262" s="198">
        <v>0</v>
      </c>
      <c r="NY262" s="198">
        <v>0</v>
      </c>
      <c r="NZ262" s="198">
        <v>0</v>
      </c>
      <c r="OA262" s="198">
        <v>0</v>
      </c>
      <c r="OB262" s="198">
        <v>0</v>
      </c>
      <c r="OC262" s="198">
        <v>0</v>
      </c>
      <c r="OD262" s="198">
        <v>0</v>
      </c>
      <c r="OE262" s="198">
        <v>0</v>
      </c>
      <c r="OF262" s="198">
        <f>SUM(Tabelle2[[#This Row],[Jan 23 B EV]:[Mar 23 B EV]])</f>
        <v>0</v>
      </c>
      <c r="OG262" s="198">
        <f>SUM(Tabelle2[[#This Row],[Apr 23 B EV]:[Jun 23 B EV]])</f>
        <v>0</v>
      </c>
      <c r="OH262" s="198">
        <f>SUM(Tabelle2[[#This Row],[Jul 23 B EV]:[Sep 23 B EV]])</f>
        <v>0</v>
      </c>
      <c r="OI262" s="198">
        <f>SUM(Tabelle2[[#This Row],[Oct 23 B EV]:[Dec 23 B EV]])</f>
        <v>0</v>
      </c>
      <c r="OJ262" s="198">
        <f>SUM(Tabelle2[[#This Row],[Jan 23 B EV]:[Dec 23 B EV]])</f>
        <v>0</v>
      </c>
      <c r="OK262" s="75"/>
      <c r="OL262" s="75"/>
      <c r="OM262" s="43" t="s">
        <v>959</v>
      </c>
      <c r="ON262" s="43" t="s">
        <v>219</v>
      </c>
      <c r="OO262" s="43">
        <v>0</v>
      </c>
      <c r="OP262" s="43" t="s">
        <v>976</v>
      </c>
      <c r="OQ262" s="75"/>
      <c r="OR262" s="75"/>
      <c r="OS262" s="75"/>
      <c r="OT262" s="75"/>
      <c r="OU262" s="75"/>
      <c r="OV262" s="75"/>
      <c r="OW262" s="75"/>
      <c r="OX262" s="198" t="s">
        <v>1229</v>
      </c>
      <c r="OY262" s="198" t="s">
        <v>1229</v>
      </c>
      <c r="OZ262" s="198" t="s">
        <v>1229</v>
      </c>
      <c r="PA262" s="198" t="s">
        <v>1229</v>
      </c>
      <c r="PB262" s="353" t="s">
        <v>1229</v>
      </c>
      <c r="PC262" s="130" t="s">
        <v>57</v>
      </c>
      <c r="PD262" s="53" t="s">
        <v>162</v>
      </c>
      <c r="PE262" s="53" t="s">
        <v>159</v>
      </c>
      <c r="PF262" s="53" t="s">
        <v>170</v>
      </c>
      <c r="PG262" s="53">
        <v>0</v>
      </c>
      <c r="PH262" s="53">
        <v>150</v>
      </c>
      <c r="PI262" s="53">
        <v>2</v>
      </c>
      <c r="PJ262" s="53" t="s">
        <v>191</v>
      </c>
      <c r="PK262" s="53">
        <v>-68</v>
      </c>
      <c r="PL262" s="53">
        <v>0</v>
      </c>
      <c r="PM262" s="317"/>
      <c r="PN262" s="53" t="s">
        <v>972</v>
      </c>
      <c r="PO262" s="53" t="s">
        <v>17</v>
      </c>
      <c r="PP262" s="200">
        <v>1565.1005573122095</v>
      </c>
      <c r="PQ262" s="56">
        <v>1399.8594792216134</v>
      </c>
      <c r="PR262" s="56">
        <v>1505.8500324776508</v>
      </c>
      <c r="PS262" s="56">
        <v>1413.0627359755019</v>
      </c>
      <c r="PT262" s="200">
        <v>1148.5212668120259</v>
      </c>
      <c r="PU262" s="200">
        <v>1207.4862538513455</v>
      </c>
      <c r="PV262" s="200">
        <v>1959.8980263157889</v>
      </c>
      <c r="PW262" s="200">
        <v>2435.75</v>
      </c>
      <c r="PX262" s="200" t="e">
        <f>IF($PI262=1,SUMIF(#REF!,$PF262,#REF!),SUMIF(#REF!,$PJ262,#REF!))</f>
        <v>#REF!</v>
      </c>
      <c r="PY262" s="200" t="e">
        <f>IF($PI262=1,SUMIF(#REF!,$PF262,#REF!),SUMIF(#REF!,$PJ262,#REF!))</f>
        <v>#REF!</v>
      </c>
      <c r="PZ262" s="200" t="e">
        <f>IF($PI262=1,SUMIF(#REF!,$PF262,#REF!),SUMIF(#REF!,$PJ262,#REF!))</f>
        <v>#REF!</v>
      </c>
      <c r="QA262" s="200" t="e">
        <f>IF($PI262=1,SUMIF(#REF!,$PF262,#REF!),SUMIF(#REF!,$PJ262,#REF!))</f>
        <v>#REF!</v>
      </c>
      <c r="QB262" s="200" t="e">
        <f>IF($PI262=1,SUMIF(#REF!,$PF262,#REF!),SUMIF(#REF!,$PJ262,#REF!))</f>
        <v>#REF!</v>
      </c>
      <c r="QC262" s="200" t="e">
        <f>IF($PI262=1,SUMIF(#REF!,$PF262,#REF!),SUMIF(#REF!,$PJ262,#REF!))</f>
        <v>#REF!</v>
      </c>
      <c r="QD262" s="57">
        <f t="shared" si="187"/>
        <v>3.6979647174227699</v>
      </c>
      <c r="QE262" s="57">
        <f t="shared" si="188"/>
        <v>3.9508581774916749</v>
      </c>
      <c r="QF262" s="57">
        <f t="shared" si="182"/>
        <v>3.7294676880375479</v>
      </c>
      <c r="QG262" s="57">
        <f t="shared" si="189"/>
        <v>3.0982717426134943</v>
      </c>
      <c r="QH262" s="57">
        <f t="shared" si="190"/>
        <v>3.2389622016893105</v>
      </c>
      <c r="QI262" s="57">
        <f t="shared" si="191"/>
        <v>5.0342166907894734</v>
      </c>
      <c r="QJ262" s="57">
        <f>IF(Tabelle2[[#This Row],[Index and Premium Usage]]=1,($AW262*(1+$AZ262))*(PW262*(1+$PG262)+$PH262)/1000,($AW262*(1+$AZ262))*(PW262*(1+$PG262)+$PK262)/1000)</f>
        <v>5.6494515000000005</v>
      </c>
      <c r="QK262" s="57" t="e">
        <f>IF($PI262=1,($AW262*(1+$AY262))*(PX262*(1+$PG262)+$PH262)/1000,($AW262*(1+$AZ262))*(PX262*(1+$PG262)+$PK262+Tabelle2[[#This Row],[Premium VW 2023]])/1000)</f>
        <v>#REF!</v>
      </c>
      <c r="QL262" s="57" t="e">
        <f t="shared" si="177"/>
        <v>#REF!</v>
      </c>
      <c r="QM262" s="57" t="e">
        <f t="shared" si="178"/>
        <v>#REF!</v>
      </c>
      <c r="QN262" s="57" t="e">
        <f t="shared" si="179"/>
        <v>#REF!</v>
      </c>
      <c r="QO262" s="57" t="e">
        <f t="shared" si="180"/>
        <v>#REF!</v>
      </c>
      <c r="QP262" s="57" t="e">
        <f t="shared" si="181"/>
        <v>#REF!</v>
      </c>
    </row>
    <row r="263" spans="1:458" ht="15" customHeight="1">
      <c r="A263" s="94" t="s">
        <v>1194</v>
      </c>
      <c r="B263" s="94" t="s">
        <v>87</v>
      </c>
      <c r="C263" s="94" t="s">
        <v>1553</v>
      </c>
      <c r="D263" s="94" t="s">
        <v>108</v>
      </c>
      <c r="E263" s="173" t="s">
        <v>304</v>
      </c>
      <c r="F263" s="94" t="s">
        <v>304</v>
      </c>
      <c r="G263" s="94" t="s">
        <v>304</v>
      </c>
      <c r="H263" s="2" t="s">
        <v>1557</v>
      </c>
      <c r="I263" s="188" t="s">
        <v>102</v>
      </c>
      <c r="J263" s="94" t="s">
        <v>18</v>
      </c>
      <c r="K263" s="2" t="s">
        <v>243</v>
      </c>
      <c r="L263" s="94" t="s">
        <v>88</v>
      </c>
      <c r="M263" s="2" t="s">
        <v>1195</v>
      </c>
      <c r="N263" s="2" t="s">
        <v>351</v>
      </c>
      <c r="O263" s="1"/>
      <c r="P263" s="3" t="s">
        <v>78</v>
      </c>
      <c r="Q263" s="2" t="s">
        <v>91</v>
      </c>
      <c r="R263" s="94"/>
      <c r="S263" s="94"/>
      <c r="T263" s="94" t="s">
        <v>1282</v>
      </c>
      <c r="U263" s="94" t="s">
        <v>38</v>
      </c>
      <c r="V263" s="94"/>
      <c r="W263" s="94"/>
      <c r="X263" s="94"/>
      <c r="Y263" s="2" t="s">
        <v>257</v>
      </c>
      <c r="Z263" s="2" t="s">
        <v>261</v>
      </c>
      <c r="AA263" s="2" t="s">
        <v>1229</v>
      </c>
      <c r="AB263" s="2" t="s">
        <v>1229</v>
      </c>
      <c r="AC263" s="2" t="s">
        <v>1196</v>
      </c>
      <c r="AD263" s="94"/>
      <c r="AE263" s="94"/>
      <c r="AF263" s="94"/>
      <c r="AG263" s="2">
        <v>0</v>
      </c>
      <c r="AH263" s="2">
        <v>0</v>
      </c>
      <c r="AI263" s="2">
        <v>0</v>
      </c>
      <c r="AJ263" s="2" t="s">
        <v>120</v>
      </c>
      <c r="AK263" s="20"/>
      <c r="AL263" s="24"/>
      <c r="AM263" s="24"/>
      <c r="AN263" s="24"/>
      <c r="AO263" s="24"/>
      <c r="AP263" s="13">
        <v>1</v>
      </c>
      <c r="AQ263" s="42"/>
      <c r="AR263" s="37"/>
      <c r="AS263" s="37">
        <v>0.85399999999999998</v>
      </c>
      <c r="AT263" s="37">
        <v>0.85399999999999998</v>
      </c>
      <c r="AU263" s="33">
        <v>0.85399999999999998</v>
      </c>
      <c r="AV263" s="33">
        <v>0.85399999999999998</v>
      </c>
      <c r="AW263" s="33">
        <v>0.85399999999999998</v>
      </c>
      <c r="AX263" s="193"/>
      <c r="AY263" s="61">
        <v>0</v>
      </c>
      <c r="AZ263" s="61">
        <v>0</v>
      </c>
      <c r="BA263" s="97">
        <v>15270</v>
      </c>
      <c r="BB263" s="97">
        <v>12960</v>
      </c>
      <c r="BC263" s="97">
        <v>5400</v>
      </c>
      <c r="BD263" s="97">
        <v>17085</v>
      </c>
      <c r="BE263" s="133">
        <v>10080</v>
      </c>
      <c r="BF263" s="133">
        <v>15120</v>
      </c>
      <c r="BG263" s="133">
        <v>3240</v>
      </c>
      <c r="BH263" s="133">
        <v>12405</v>
      </c>
      <c r="BI263" s="133">
        <v>13680</v>
      </c>
      <c r="BJ263" s="133">
        <v>7920</v>
      </c>
      <c r="BK263" s="133">
        <v>12600</v>
      </c>
      <c r="BL263" s="133">
        <v>12045</v>
      </c>
      <c r="BM263" s="96">
        <v>13320</v>
      </c>
      <c r="BN263" s="96">
        <v>11160</v>
      </c>
      <c r="BO263" s="96">
        <v>15300</v>
      </c>
      <c r="BP263" s="96">
        <v>13680</v>
      </c>
      <c r="BQ263" s="96">
        <v>14400</v>
      </c>
      <c r="BR263" s="96">
        <v>10080</v>
      </c>
      <c r="BS263" s="96">
        <v>11340</v>
      </c>
      <c r="BT263" s="96">
        <v>8640</v>
      </c>
      <c r="BU263" s="96">
        <v>10800</v>
      </c>
      <c r="BV263" s="96">
        <v>3960</v>
      </c>
      <c r="BW263" s="96">
        <v>13845</v>
      </c>
      <c r="BX263" s="96">
        <v>11160</v>
      </c>
      <c r="BY263" s="96">
        <v>18720</v>
      </c>
      <c r="BZ263" s="96">
        <v>18509</v>
      </c>
      <c r="CA263" s="96">
        <v>1597</v>
      </c>
      <c r="CB263" s="96">
        <v>16747</v>
      </c>
      <c r="CC263" s="96">
        <v>18846</v>
      </c>
      <c r="CD263" s="96">
        <v>15888</v>
      </c>
      <c r="CE263" s="96">
        <v>2481</v>
      </c>
      <c r="CF263" s="96">
        <v>2280</v>
      </c>
      <c r="CG263" s="96">
        <v>2280</v>
      </c>
      <c r="CH263" s="96">
        <v>2190</v>
      </c>
      <c r="CI263" s="96">
        <v>2190</v>
      </c>
      <c r="CJ263" s="96">
        <v>2190</v>
      </c>
      <c r="CK263" s="95">
        <f>SUM(Tabelle2[[#This Row],[Jan 22 CF]:[Mar 22 CF]])</f>
        <v>33630</v>
      </c>
      <c r="CL263" s="95">
        <f>SUM(Tabelle2[[#This Row],[Apr 22 CF]:[Jun 22 CF]])</f>
        <v>42285</v>
      </c>
      <c r="CM263" s="95">
        <f>SUM(Tabelle2[[#This Row],[Jul 22 CF]:[Sep 22 CF]])</f>
        <v>29325</v>
      </c>
      <c r="CN263" s="95">
        <f>SUM(Tabelle2[[#This Row],[Oct 22 CF]:[Dec 22 CF]])</f>
        <v>32565</v>
      </c>
      <c r="CO263" s="95">
        <f>SUM(Tabelle2[[#This Row],[Jan 23 CF]:[Mar 23 CF]])</f>
        <v>39780</v>
      </c>
      <c r="CP263" s="95">
        <f>SUM(Tabelle2[[#This Row],[Apr 23 CF]:[Jun 23 CF]])</f>
        <v>38160</v>
      </c>
      <c r="CQ263" s="95">
        <f>SUM(Tabelle2[[#This Row],[Jul 23 CF]:[Sep 23 CF]])</f>
        <v>30780</v>
      </c>
      <c r="CR263" s="95">
        <f>SUM(Tabelle2[[#This Row],[Oct 23 CF]:[Dec 23 CF]])</f>
        <v>28965</v>
      </c>
      <c r="CS263" s="95">
        <f>SUM(Tabelle2[[#This Row],[Jan 24 CF]:[Mar 24 CF]])</f>
        <v>38826</v>
      </c>
      <c r="CT263" s="95">
        <f>SUM(Tabelle2[[#This Row],[Apr 24 CF]:[Jun 24 CF]])</f>
        <v>51481</v>
      </c>
      <c r="CU263" s="95">
        <f>SUM(Tabelle2[[#This Row],[Jul 24 CF]:[Sep 24 CF]])</f>
        <v>7041</v>
      </c>
      <c r="CV263" s="95">
        <f>SUM(Tabelle2[[#This Row],[Oct 24 CF]:[Dec 24 CF]])</f>
        <v>6570</v>
      </c>
      <c r="CW263" s="98">
        <v>379</v>
      </c>
      <c r="CX263" s="275">
        <v>59678</v>
      </c>
      <c r="CY263" s="98">
        <v>138462</v>
      </c>
      <c r="CZ263" s="52">
        <v>150390</v>
      </c>
      <c r="DA263" s="52">
        <f>SUM(Tabelle2[[#This Row],[Jan 22 CF]:[Dec 22 CF]])</f>
        <v>137805</v>
      </c>
      <c r="DB263" s="98">
        <f>SUM(Tabelle2[[#This Row],[Jan 23 CF]:[Dec 23 CF]])</f>
        <v>137685</v>
      </c>
      <c r="DC263" s="98">
        <f>SUM(Tabelle2[[#This Row],[Jan 24 CF]:[Dec 24 CF]])</f>
        <v>103918</v>
      </c>
      <c r="DD263" s="98">
        <v>60000</v>
      </c>
      <c r="DE263" s="98">
        <v>30000</v>
      </c>
      <c r="DF263" s="98">
        <v>0</v>
      </c>
      <c r="DG263" s="98">
        <v>0</v>
      </c>
      <c r="DH263" s="98">
        <v>0</v>
      </c>
      <c r="DI263" s="98">
        <v>0</v>
      </c>
      <c r="DJ263" s="98">
        <v>0</v>
      </c>
      <c r="DK263" s="98">
        <v>0</v>
      </c>
      <c r="DL263" s="98">
        <v>0</v>
      </c>
      <c r="DM263" s="98">
        <v>0</v>
      </c>
      <c r="DN263" s="95"/>
      <c r="DO263" s="95"/>
      <c r="DP263" s="226">
        <v>0.95</v>
      </c>
      <c r="DQ263" s="226">
        <v>0.92500000000000004</v>
      </c>
      <c r="DR263" s="226">
        <v>0.8</v>
      </c>
      <c r="DS263" s="226">
        <v>0.85</v>
      </c>
      <c r="DT263" s="226">
        <v>0.9</v>
      </c>
      <c r="DU263" s="226">
        <v>0.9</v>
      </c>
      <c r="DV263" s="226">
        <v>0.9</v>
      </c>
      <c r="DW263" s="226">
        <v>0.9</v>
      </c>
      <c r="DX263" s="226">
        <v>0.9</v>
      </c>
      <c r="DY263" s="226">
        <v>0.9</v>
      </c>
      <c r="DZ263" s="226">
        <v>0.9</v>
      </c>
      <c r="EA263" s="226">
        <v>0.88</v>
      </c>
      <c r="EB263" s="226">
        <v>0.9</v>
      </c>
      <c r="EC263" s="226">
        <v>0.93</v>
      </c>
      <c r="ED263" s="226">
        <v>0.93</v>
      </c>
      <c r="EE263" s="226">
        <v>0.9</v>
      </c>
      <c r="EF263" s="316">
        <v>0.9</v>
      </c>
      <c r="EG263" s="316">
        <v>0.9</v>
      </c>
      <c r="EH263" s="316">
        <v>0.81799999999999995</v>
      </c>
      <c r="EI263" s="226">
        <v>0.95</v>
      </c>
      <c r="EJ263" s="226">
        <v>0.95</v>
      </c>
      <c r="EK263" s="226">
        <v>0.95</v>
      </c>
      <c r="EL263" s="226">
        <v>0.97499999999999998</v>
      </c>
      <c r="EM263" s="226">
        <v>0.95</v>
      </c>
      <c r="EN263" s="226">
        <v>0.9</v>
      </c>
      <c r="EO263" s="226">
        <v>0.85</v>
      </c>
      <c r="EP263" s="226">
        <v>0.85</v>
      </c>
      <c r="EQ263" s="226">
        <v>0.85</v>
      </c>
      <c r="ER263" s="226">
        <v>0.85</v>
      </c>
      <c r="ES263" s="226">
        <v>0.85</v>
      </c>
      <c r="ET263" s="226">
        <v>0.85</v>
      </c>
      <c r="EU263" s="226">
        <v>0.85</v>
      </c>
      <c r="EV263" s="226">
        <v>0.85</v>
      </c>
      <c r="EW263" s="226">
        <v>0.85</v>
      </c>
      <c r="EX263" s="226">
        <v>0.85</v>
      </c>
      <c r="EY263" s="226">
        <v>0.85</v>
      </c>
      <c r="EZ263" s="316">
        <v>0.81799999999999995</v>
      </c>
      <c r="FA263" s="226">
        <v>0.85</v>
      </c>
      <c r="FB263" s="226">
        <v>0.8</v>
      </c>
      <c r="FC263" s="226">
        <v>0.8</v>
      </c>
      <c r="FD263" s="226">
        <v>0.8</v>
      </c>
      <c r="FE263" s="226">
        <v>0.8</v>
      </c>
      <c r="FF263" s="226">
        <v>0</v>
      </c>
      <c r="FG263" s="226">
        <v>0</v>
      </c>
      <c r="FH263" s="226">
        <v>0</v>
      </c>
      <c r="FI263" s="226">
        <v>0</v>
      </c>
      <c r="FJ263" s="226">
        <v>0</v>
      </c>
      <c r="FK263" s="226">
        <v>0</v>
      </c>
      <c r="FL263" s="226">
        <v>0</v>
      </c>
      <c r="FM263" s="195">
        <f t="shared" si="204"/>
        <v>15270</v>
      </c>
      <c r="FN263" s="195">
        <f t="shared" si="205"/>
        <v>12960</v>
      </c>
      <c r="FO263" s="195">
        <f t="shared" si="206"/>
        <v>5400</v>
      </c>
      <c r="FP263" s="195">
        <f t="shared" si="207"/>
        <v>17085</v>
      </c>
      <c r="FQ263" s="195">
        <f t="shared" si="208"/>
        <v>10080</v>
      </c>
      <c r="FR263" s="195">
        <f t="shared" si="209"/>
        <v>15120</v>
      </c>
      <c r="FS263" s="195">
        <f t="shared" si="210"/>
        <v>3240</v>
      </c>
      <c r="FT263" s="95">
        <f t="shared" si="211"/>
        <v>12405</v>
      </c>
      <c r="FU263" s="95">
        <f t="shared" si="212"/>
        <v>13680</v>
      </c>
      <c r="FV263" s="95">
        <f t="shared" si="213"/>
        <v>7920</v>
      </c>
      <c r="FW263" s="95">
        <f t="shared" si="214"/>
        <v>12600</v>
      </c>
      <c r="FX263" s="95">
        <f t="shared" si="215"/>
        <v>12045</v>
      </c>
      <c r="FY263" s="95">
        <f t="shared" si="216"/>
        <v>13320</v>
      </c>
      <c r="FZ263" s="95">
        <f t="shared" si="217"/>
        <v>11160</v>
      </c>
      <c r="GA263" s="95">
        <f t="shared" si="197"/>
        <v>15300</v>
      </c>
      <c r="GB263" s="95">
        <f t="shared" si="198"/>
        <v>13680</v>
      </c>
      <c r="GC263" s="95">
        <f t="shared" si="199"/>
        <v>14400</v>
      </c>
      <c r="GD263" s="95">
        <f t="shared" si="200"/>
        <v>10080</v>
      </c>
      <c r="GE263" s="95">
        <f t="shared" si="201"/>
        <v>11340</v>
      </c>
      <c r="GF263" s="95">
        <f t="shared" si="202"/>
        <v>8640</v>
      </c>
      <c r="GG263" s="95">
        <f t="shared" si="203"/>
        <v>10800</v>
      </c>
      <c r="GH263" s="95">
        <f t="shared" si="218"/>
        <v>3960</v>
      </c>
      <c r="GI263" s="95">
        <f>BW263*Tabelle2[[#This Row],[Nov 2023 AF]]</f>
        <v>13498.875</v>
      </c>
      <c r="GJ263" s="95">
        <f>BX263*Tabelle2[[#This Row],[Dec 2023 AF]]</f>
        <v>10602</v>
      </c>
      <c r="GK263" s="95">
        <f>BY263*Tabelle2[[#This Row],[Jan 2024 AF]]</f>
        <v>16848</v>
      </c>
      <c r="GL263" s="95">
        <f>BZ263*Tabelle2[[#This Row],[Feb 2024 AF]]</f>
        <v>15732.65</v>
      </c>
      <c r="GM263" s="95">
        <f>CA263*Tabelle2[[#This Row],[Mar 2024 AF]]</f>
        <v>1357.45</v>
      </c>
      <c r="GN263" s="95">
        <f>CB263*Tabelle2[[#This Row],[Apr 2024 AF]]</f>
        <v>14234.949999999999</v>
      </c>
      <c r="GO263" s="95">
        <f>CC263*Tabelle2[[#This Row],[May 2024 AF]]</f>
        <v>16019.1</v>
      </c>
      <c r="GP263" s="95">
        <f>CD263*Tabelle2[[#This Row],[Jun 2024 AF]]</f>
        <v>13504.8</v>
      </c>
      <c r="GQ263" s="95">
        <f>CE263*Tabelle2[[#This Row],[Jul 2024 AF]]</f>
        <v>2108.85</v>
      </c>
      <c r="GR263" s="95">
        <f>CF263*Tabelle2[[#This Row],[Aug 2024 AF]]</f>
        <v>1938</v>
      </c>
      <c r="GS263" s="95">
        <f>CG263*Tabelle2[[#This Row],[Sep 2024 AF]]</f>
        <v>1938</v>
      </c>
      <c r="GT263" s="95">
        <f>CH263*Tabelle2[[#This Row],[Oct 2024 AF]]</f>
        <v>1861.5</v>
      </c>
      <c r="GU263" s="95">
        <f>CI263*Tabelle2[[#This Row],[Nov 2024 AF]]</f>
        <v>1861.5</v>
      </c>
      <c r="GV263" s="95">
        <f>CJ263*Tabelle2[[#This Row],[Dec 2024 AF]]</f>
        <v>1861.5</v>
      </c>
      <c r="GW263" s="95">
        <f>SUM(Tabelle2[[#This Row],[Jan 22 NF]:[Mar 22 NF]])</f>
        <v>33630</v>
      </c>
      <c r="GX263" s="95">
        <f>SUM(Tabelle2[[#This Row],[Apr 22 NF]:[Jun 22 NF]])</f>
        <v>42285</v>
      </c>
      <c r="GY263" s="95">
        <f>SUM(Tabelle2[[#This Row],[Jul 22 NF]:[Sep 22 NF]])</f>
        <v>29325</v>
      </c>
      <c r="GZ263" s="95">
        <f>SUM(Tabelle2[[#This Row],[Oct 22 NF]:[Dec 22 NF]])</f>
        <v>32565</v>
      </c>
      <c r="HA263" s="98">
        <f>SUM(Tabelle2[[#This Row],[Jan 23 NF]:[Mar 23 NF]])</f>
        <v>39780</v>
      </c>
      <c r="HB263" s="98">
        <f>SUM(Tabelle2[[#This Row],[Apr 23 NF]:[Jun 23 NF]])</f>
        <v>38160</v>
      </c>
      <c r="HC263" s="98">
        <f>SUM(Tabelle2[[#This Row],[Jul 23 NF]:[Sep 23 NF]])</f>
        <v>30780</v>
      </c>
      <c r="HD263" s="98">
        <f>SUM(Tabelle2[[#This Row],[Oct 23 NF]:[Dec 23 NF]])</f>
        <v>28060.875</v>
      </c>
      <c r="HE263" s="95">
        <f>SUM(Tabelle2[[#This Row],[Jan 24 NF]:[Mar 24 NF]])</f>
        <v>33938.1</v>
      </c>
      <c r="HF263" s="98">
        <f>SUM(Tabelle2[[#This Row],[Apr 24 NF]:[Jun 24 NF]])</f>
        <v>43758.85</v>
      </c>
      <c r="HG263" s="98">
        <f>SUM(Tabelle2[[#This Row],[Jul 24 NF]:[Sep 24 NF]])</f>
        <v>5984.85</v>
      </c>
      <c r="HH263" s="98">
        <f>SUM(Tabelle2[[#This Row],[Oct 24 NF]:[Dec 24 NF]])</f>
        <v>5584.5</v>
      </c>
      <c r="HI263" s="75"/>
      <c r="HJ263" s="75"/>
      <c r="HK263" s="75"/>
      <c r="HL263" s="75"/>
      <c r="HM263" s="75"/>
      <c r="HN263" s="75"/>
      <c r="HO263" s="75"/>
      <c r="HP263" s="75"/>
      <c r="HQ263" s="75"/>
      <c r="HR263" s="75"/>
      <c r="HS263" s="75"/>
      <c r="HT263" s="75"/>
      <c r="HU263" s="75">
        <v>0</v>
      </c>
      <c r="HV263" s="98">
        <v>379</v>
      </c>
      <c r="HW263" s="98">
        <v>59678</v>
      </c>
      <c r="HX263" s="98">
        <v>138462</v>
      </c>
      <c r="HY263" s="98">
        <v>150390</v>
      </c>
      <c r="HZ263" s="98">
        <f>SUM(Tabelle2[[#This Row],[Jan 22 NF]:[Dec 22 NF]])</f>
        <v>137805</v>
      </c>
      <c r="IA263" s="98">
        <f>SUM(Tabelle2[[#This Row],[Jan 23 NF]:[Dec 23 NF]])</f>
        <v>136780.875</v>
      </c>
      <c r="IB263" s="98">
        <f>SUM(Tabelle2[[#This Row],[Jan 24 NF]:[Dec 24 NF]])</f>
        <v>89266.3</v>
      </c>
      <c r="IC263" s="98">
        <f>IFERROR(Tabelle2[[#This Row],[2025 CF]]*Tabelle2[[#This Row],[2025 AF]],0)</f>
        <v>48000</v>
      </c>
      <c r="ID263" s="98">
        <f>IFERROR(Tabelle2[[#This Row],[2026 CF]]*Tabelle2[[#This Row],[2026 AF]],0)</f>
        <v>24000</v>
      </c>
      <c r="IE263" s="98">
        <f>IFERROR(Tabelle2[[#This Row],[2027 CF]]*Tabelle2[[#This Row],[2027 AF]],0)</f>
        <v>0</v>
      </c>
      <c r="IF263" s="98">
        <f>IFERROR(Tabelle2[[#This Row],[2028 CF]]*Tabelle2[[#This Row],[2028 AF]],0)</f>
        <v>0</v>
      </c>
      <c r="IG263" s="98">
        <f>IFERROR(Tabelle2[[#This Row],[2029 CF]]*Tabelle2[[#This Row],[2029 AF]],0)</f>
        <v>0</v>
      </c>
      <c r="IH263" s="98">
        <f>IFERROR(Tabelle2[[#This Row],[2030 CF]]*Tabelle2[[#This Row],[2030 AF]],0)</f>
        <v>0</v>
      </c>
      <c r="II263" s="98">
        <f>IFERROR(Tabelle2[[#This Row],[2031 CF]]*Tabelle2[[#This Row],[2031 AF]],0)</f>
        <v>0</v>
      </c>
      <c r="IJ263" s="98">
        <f>IFERROR(Tabelle2[[#This Row],[2032 CF]]*Tabelle2[[#This Row],[2032 AF]],0)</f>
        <v>0</v>
      </c>
      <c r="IK263" s="98">
        <f>IFERROR(Tabelle2[[#This Row],[2033 CF]]*Tabelle2[[#This Row],[2033 AF]],0)</f>
        <v>0</v>
      </c>
      <c r="IL263" s="98">
        <f>IFERROR(Tabelle2[[#This Row],[2034 CF]]*Tabelle2[[#This Row],[2034 AF]],0)</f>
        <v>0</v>
      </c>
      <c r="IM263" s="98">
        <f>IFERROR(Tabelle2[[#This Row],[2035 CF]]*Tabelle2[[#This Row],[2035 AF]],0)</f>
        <v>0</v>
      </c>
      <c r="IN263" s="176">
        <v>9830.880000000001</v>
      </c>
      <c r="IO263" s="176">
        <v>12960.018000000002</v>
      </c>
      <c r="IP263" s="176">
        <v>16603.560000000001</v>
      </c>
      <c r="IQ263" s="176">
        <v>10732.929808466368</v>
      </c>
      <c r="IR263" s="176">
        <v>12478.86</v>
      </c>
      <c r="IS263" s="176">
        <v>15492.87</v>
      </c>
      <c r="IT263" s="176">
        <v>9746.1450000000004</v>
      </c>
      <c r="IU263" s="176">
        <v>10247.4</v>
      </c>
      <c r="IV263" s="176">
        <v>13579.650000000001</v>
      </c>
      <c r="IW263" s="176">
        <v>11946.69</v>
      </c>
      <c r="IX263" s="176">
        <v>16451.100000000002</v>
      </c>
      <c r="IY263" s="176">
        <v>11628.9</v>
      </c>
      <c r="IZ263" s="199">
        <v>39394.457999999999</v>
      </c>
      <c r="JA263" s="199">
        <v>38704.659808466371</v>
      </c>
      <c r="JB263" s="199">
        <v>33573.195</v>
      </c>
      <c r="JC263" s="199">
        <v>40026.69</v>
      </c>
      <c r="JD263" s="199">
        <v>151699.00280846638</v>
      </c>
      <c r="JE263" s="196">
        <v>11729.302</v>
      </c>
      <c r="JF263" s="196">
        <v>13286.773999999999</v>
      </c>
      <c r="JG263" s="196">
        <v>16128.505999999999</v>
      </c>
      <c r="JH263" s="196">
        <v>11493.717999999999</v>
      </c>
      <c r="JI263" s="196">
        <v>14468.784</v>
      </c>
      <c r="JJ263" s="196">
        <v>12463.865999999998</v>
      </c>
      <c r="JK263" s="196">
        <v>6216.7999999999993</v>
      </c>
      <c r="JL263" s="196">
        <v>12508.856000000002</v>
      </c>
      <c r="JM263" s="196">
        <v>13012.743999999999</v>
      </c>
      <c r="JN263" s="196">
        <v>11005.371999999999</v>
      </c>
      <c r="JO263" s="196">
        <v>14619.295999999998</v>
      </c>
      <c r="JP263" s="196">
        <v>8669.982</v>
      </c>
      <c r="JQ263" s="196">
        <f>SUM(Tabelle2[[#This Row],[Jan-23B]:[Mar-23B]])</f>
        <v>41144.582000000002</v>
      </c>
      <c r="JR263" s="196">
        <f>SUM(Tabelle2[[#This Row],[Apr-23B]:[Jun-23B]])</f>
        <v>38426.368000000002</v>
      </c>
      <c r="JS263" s="196">
        <f>SUM(Tabelle2[[#This Row],[Jul-23B]:[Sep-23B]])</f>
        <v>31738.400000000001</v>
      </c>
      <c r="JT263" s="196">
        <f>SUM(Tabelle2[[#This Row],[Oct-23B]:[Dec-23B]])</f>
        <v>34294.649999999994</v>
      </c>
      <c r="JU263" s="196">
        <f>SUM(Tabelle2[[#This Row],[1Q23 B1]:[4Q23 B]])</f>
        <v>145604</v>
      </c>
      <c r="JV263" s="196">
        <v>144180</v>
      </c>
      <c r="JW263" s="196">
        <v>151300</v>
      </c>
      <c r="JX263" s="196">
        <v>96000</v>
      </c>
      <c r="JY263" s="196">
        <v>24000</v>
      </c>
      <c r="JZ263" s="196">
        <v>0</v>
      </c>
      <c r="KA263" s="196">
        <v>9048.4870898520021</v>
      </c>
      <c r="KB263" s="196">
        <v>9495.3259584866682</v>
      </c>
      <c r="KC263" s="196">
        <v>6024.7937344000011</v>
      </c>
      <c r="KD263" s="196">
        <v>1506.1984336000003</v>
      </c>
      <c r="KE263" s="196">
        <v>0</v>
      </c>
      <c r="KF263" s="196" t="str">
        <f>IF(SUM(Tabelle2[[#This Row],[2018 NF]:[2028 NF]],Tabelle2[[#This Row],[2023 B]])&gt;0,"yes","no")</f>
        <v>yes</v>
      </c>
      <c r="KG263" s="196" t="str">
        <f>IFERROR(INDEX(Tabelle2[[#Headers],[2005 NF]:[2034 NF]],MATCH(TRUE,INDEX(Tabelle2[[#This Row],[2005 NF]:[2034 NF]]&gt;1000,),0)),0)</f>
        <v>2019 NF</v>
      </c>
      <c r="KH263" s="196" t="str">
        <f>IFERROR(LOOKUP(2,1/(Tabelle2[[#This Row],[2005 NF]:[2035 NF]]&gt;1000),Tabelle2[[#Headers],[2005 NF]:[2035 NF]]),0)</f>
        <v>2026 NF</v>
      </c>
      <c r="KI263" s="196">
        <f>SUM(Tabelle2[[#This Row],[Jan 23 NF]:[Mar 23 NF]])</f>
        <v>39780</v>
      </c>
      <c r="KJ263" s="196">
        <f>SUM(Tabelle2[[#This Row],[Jan-23B]:[Mar-23B]])</f>
        <v>41144.582000000002</v>
      </c>
      <c r="KK263" s="52">
        <v>958.31875337800022</v>
      </c>
      <c r="KL263" s="52">
        <v>813.34715414400011</v>
      </c>
      <c r="KM263" s="52">
        <v>338.89464756000007</v>
      </c>
      <c r="KN263" s="52">
        <v>1072.2250099190003</v>
      </c>
      <c r="KO263" s="52">
        <v>632.60334211200006</v>
      </c>
      <c r="KP263" s="52">
        <v>948.90501316800021</v>
      </c>
      <c r="KQ263" s="52">
        <v>203.33678853600003</v>
      </c>
      <c r="KR263" s="52">
        <v>778.51631536700017</v>
      </c>
      <c r="KS263" s="52">
        <v>858.53310715200018</v>
      </c>
      <c r="KT263" s="52">
        <v>497.04548308800008</v>
      </c>
      <c r="KU263" s="52">
        <v>790.75417764000019</v>
      </c>
      <c r="KV263" s="52">
        <v>755.92333886300014</v>
      </c>
      <c r="KW263" s="52">
        <v>835.94013064800015</v>
      </c>
      <c r="KX263" s="52">
        <v>700.38227162400017</v>
      </c>
      <c r="KY263" s="52">
        <v>960.20150142000023</v>
      </c>
      <c r="KZ263" s="52">
        <v>858.53310715200018</v>
      </c>
      <c r="LA263" s="52" t="e">
        <f>$AV263*2.204623/#REF!*$AP263*Tabelle2[[#This Row],[May 23 NF]]</f>
        <v>#REF!</v>
      </c>
      <c r="LB263" s="52" t="e">
        <f>$AV263*2.204623/#REF!*$AP263*Tabelle2[[#This Row],[Jun 23 NF]]</f>
        <v>#REF!</v>
      </c>
      <c r="LC263" s="52" t="e">
        <f>$AV263*2.204623/#REF!*$AP263*Tabelle2[[#This Row],[Jul 23 NF]]</f>
        <v>#REF!</v>
      </c>
      <c r="LD263" s="52" t="e">
        <f>$AV263*2.204623/#REF!*$AP263*Tabelle2[[#This Row],[Aug 23 NF]]</f>
        <v>#REF!</v>
      </c>
      <c r="LE263" s="52" t="e">
        <f>$AV263*2.204623/#REF!*$AP263*Tabelle2[[#This Row],[Sep 23 NF]]</f>
        <v>#REF!</v>
      </c>
      <c r="LF263" s="52" t="e">
        <f>$AV263*2.204623/#REF!*$AP263*Tabelle2[[#This Row],[Oct 23 NF]]</f>
        <v>#REF!</v>
      </c>
      <c r="LG263" s="52" t="e">
        <f>$AV263*2.204623/#REF!*$AP263*Tabelle2[[#This Row],[Nov 23 NF]]</f>
        <v>#REF!</v>
      </c>
      <c r="LH263" s="52" t="e">
        <f>$AV263*2.204623/#REF!*$AP263*Tabelle2[[#This Row],[Dec 23 NF]]</f>
        <v>#REF!</v>
      </c>
      <c r="LI263" s="52" t="e">
        <f>$AV263*2.204623/#REF!*$AP263*Tabelle2[[#This Row],[Jan 24 NF]]</f>
        <v>#REF!</v>
      </c>
      <c r="LJ263" s="52" t="e">
        <f>$AV263*2.204623/#REF!*$AP263*Tabelle2[[#This Row],[Feb 24 NF]]</f>
        <v>#REF!</v>
      </c>
      <c r="LK263" s="52" t="e">
        <f>$AV263*2.204623/#REF!*$AP263*Tabelle2[[#This Row],[Mar 24 NF]]</f>
        <v>#REF!</v>
      </c>
      <c r="LL263" s="52" t="e">
        <f>$AV263*2.204623/#REF!*$AP263*Tabelle2[[#This Row],[Apr 24 NF]]</f>
        <v>#REF!</v>
      </c>
      <c r="LM263" s="52" t="e">
        <f>$AV263*2.204623/#REF!*$AP263*Tabelle2[[#This Row],[May 24 NF]]</f>
        <v>#REF!</v>
      </c>
      <c r="LN263" s="52" t="e">
        <f>$AV263*2.204623/#REF!*$AP263*Tabelle2[[#This Row],[Jun 24 NF]]</f>
        <v>#REF!</v>
      </c>
      <c r="LO263" s="52" t="e">
        <f>$AV263*2.204623/#REF!*$AP263*Tabelle2[[#This Row],[Jul 24 NF]]</f>
        <v>#REF!</v>
      </c>
      <c r="LP263" s="52" t="e">
        <f>$AV263*2.204623/#REF!*$AP263*Tabelle2[[#This Row],[Aug 24 NF]]</f>
        <v>#REF!</v>
      </c>
      <c r="LQ263" s="52" t="e">
        <f>$AV263*2.204623/#REF!*$AP263*Tabelle2[[#This Row],[Sep 24 NF]]</f>
        <v>#REF!</v>
      </c>
      <c r="LR263" s="52" t="e">
        <f>$AV263*2.204623/#REF!*$AP263*Tabelle2[[#This Row],[Oct 24 NF]]</f>
        <v>#REF!</v>
      </c>
      <c r="LS263" s="52" t="e">
        <f>$AV263*2.204623/#REF!*$AP263*Tabelle2[[#This Row],[Nov 24 NF]]</f>
        <v>#REF!</v>
      </c>
      <c r="LT263" s="52" t="e">
        <f>$AV263*2.204623/#REF!*$AP263*Tabelle2[[#This Row],[Dec 24 NF]]</f>
        <v>#REF!</v>
      </c>
      <c r="LU263" s="198">
        <f>SUM(Tabelle2[[#This Row],[Jan 22 EV]:[Mar 22 EV]])</f>
        <v>2110.5605550820005</v>
      </c>
      <c r="LV263" s="198">
        <f>SUM(Tabelle2[[#This Row],[Apr 22 EV]:[Jun 22 EV]])</f>
        <v>2653.7333651990007</v>
      </c>
      <c r="LW263" s="198">
        <f>SUM(Tabelle2[[#This Row],[Jul 22 EV]:[Sep 22 EV]])</f>
        <v>1840.3862110550003</v>
      </c>
      <c r="LX263" s="198">
        <f>SUM(Tabelle2[[#This Row],[Oct 22 EV]:[Dec 22 EV]])</f>
        <v>2043.7229995910002</v>
      </c>
      <c r="LY263" s="198">
        <f>SUM(Tabelle2[[#This Row],[Jan 23 EV]:[Mar 23 EV]])</f>
        <v>2496.5239036920007</v>
      </c>
      <c r="LZ263" s="198" t="e">
        <f>SUM(Tabelle2[[#This Row],[Apr 23 EV]:[Jun 23 EV]])</f>
        <v>#REF!</v>
      </c>
      <c r="MA263" s="198" t="e">
        <f>SUM(Tabelle2[[#This Row],[Jul 23 EV]:[Sep 23 EV]])</f>
        <v>#REF!</v>
      </c>
      <c r="MB263" s="198" t="e">
        <f>SUM(Tabelle2[[#This Row],[Oct 23 EV]:[Dec 23 EV]])</f>
        <v>#REF!</v>
      </c>
      <c r="MC263" s="198" t="e">
        <f>SUM(Tabelle2[[#This Row],[Jan 24 EV]:[Mar 24 EV]])</f>
        <v>#REF!</v>
      </c>
      <c r="MD263" s="198" t="e">
        <f>SUM(Tabelle2[[#This Row],[Apr 24 EV]:[Jun 24 EV]])</f>
        <v>#REF!</v>
      </c>
      <c r="ME263" s="198" t="e">
        <f>SUM(Tabelle2[[#This Row],[Jul 24 EV]:[Sep 24 EV]])</f>
        <v>#REF!</v>
      </c>
      <c r="MF263" s="198" t="e">
        <f>SUM(Tabelle2[[#This Row],[Oct 24 EV]:[Dec 24 EV]])</f>
        <v>#REF!</v>
      </c>
      <c r="MG263" s="165"/>
      <c r="MH263" s="165"/>
      <c r="MI263" s="165"/>
      <c r="MJ263" s="165"/>
      <c r="MK263" s="165"/>
      <c r="ML263" s="165"/>
      <c r="MM263" s="165"/>
      <c r="MN263" s="165"/>
      <c r="MO263" s="165"/>
      <c r="MP263" s="175"/>
      <c r="MQ263" s="175" t="e">
        <f>$AS263*2.204623/#REF!*$AP263*HU263</f>
        <v>#REF!</v>
      </c>
      <c r="MR263" s="175" t="e">
        <f>$AT263*2.204623/#REF!*$AP263*HV263</f>
        <v>#REF!</v>
      </c>
      <c r="MS263" s="98">
        <v>3745.287921682534</v>
      </c>
      <c r="MT263" s="98">
        <v>8689.6353130468015</v>
      </c>
      <c r="MU263" s="98">
        <v>9438.2159345460004</v>
      </c>
      <c r="MV263" s="98">
        <f>SUM(Tabelle2[[#This Row],[Jan 22 EV]:[Dec 22 EV]])</f>
        <v>8648.4031309270031</v>
      </c>
      <c r="MW263" s="98" t="e">
        <f>SUM(Tabelle2[[#This Row],[Jan 23 EV]:[Dec 23 EV]])</f>
        <v>#REF!</v>
      </c>
      <c r="MX263" s="98" t="e">
        <f>SUM(Tabelle2[[#This Row],[Jan 24 EV]:[Dec 24 EV]])</f>
        <v>#REF!</v>
      </c>
      <c r="MY263" s="98">
        <f t="shared" si="183"/>
        <v>3012.3968672000005</v>
      </c>
      <c r="MZ263" s="98">
        <f t="shared" si="184"/>
        <v>1506.1984336000003</v>
      </c>
      <c r="NA263" s="98">
        <f t="shared" si="185"/>
        <v>0</v>
      </c>
      <c r="NB263" s="98">
        <f t="shared" si="186"/>
        <v>0</v>
      </c>
      <c r="NC263" s="175">
        <v>616.96900237123214</v>
      </c>
      <c r="ND263" s="175">
        <v>813.34828379282544</v>
      </c>
      <c r="NE263" s="175">
        <v>1042.0106693409844</v>
      </c>
      <c r="NF263" s="175">
        <v>673.58008606044973</v>
      </c>
      <c r="NG263" s="175">
        <v>783.15164104640417</v>
      </c>
      <c r="NH263" s="175">
        <v>972.30568858201821</v>
      </c>
      <c r="NI263" s="175">
        <v>611.65118052660318</v>
      </c>
      <c r="NJ263" s="175">
        <v>643.10907618636008</v>
      </c>
      <c r="NK263" s="175">
        <v>852.23531495151019</v>
      </c>
      <c r="NL263" s="175">
        <v>749.75357352936612</v>
      </c>
      <c r="NM263" s="175">
        <v>1032.4425437915404</v>
      </c>
      <c r="NN263" s="175">
        <v>729.80962352046015</v>
      </c>
      <c r="NO263" s="198">
        <f t="shared" si="192"/>
        <v>2472.3279555050422</v>
      </c>
      <c r="NP263" s="198">
        <f t="shared" si="193"/>
        <v>2429.037415688872</v>
      </c>
      <c r="NQ263" s="198">
        <f t="shared" si="194"/>
        <v>2106.9955716644736</v>
      </c>
      <c r="NR263" s="198">
        <f t="shared" si="195"/>
        <v>2512.0057408413668</v>
      </c>
      <c r="NS263" s="198">
        <f t="shared" si="196"/>
        <v>9520.3666836997527</v>
      </c>
      <c r="NT263" s="198">
        <v>736.11067915088961</v>
      </c>
      <c r="NU263" s="198">
        <v>833.85492443321698</v>
      </c>
      <c r="NV263" s="198">
        <v>1012.1971030628417</v>
      </c>
      <c r="NW263" s="198">
        <v>721.32583532667184</v>
      </c>
      <c r="NX263" s="198">
        <v>908.03582487069775</v>
      </c>
      <c r="NY263" s="198">
        <v>782.21064357501234</v>
      </c>
      <c r="NZ263" s="198">
        <v>390.15560091685336</v>
      </c>
      <c r="OA263" s="198">
        <v>785.03413805533194</v>
      </c>
      <c r="OB263" s="198">
        <v>816.65727623490818</v>
      </c>
      <c r="OC263" s="198">
        <v>690.67808614938758</v>
      </c>
      <c r="OD263" s="198">
        <v>917.48169731394773</v>
      </c>
      <c r="OE263" s="198">
        <v>544.11305448917483</v>
      </c>
      <c r="OF263" s="198">
        <f>SUM(Tabelle2[[#This Row],[Jan 23 B EV]:[Mar 23 B EV]])</f>
        <v>2582.1627066469482</v>
      </c>
      <c r="OG263" s="198">
        <f>SUM(Tabelle2[[#This Row],[Apr 23 B EV]:[Jun 23 B EV]])</f>
        <v>2411.5723037723819</v>
      </c>
      <c r="OH263" s="198">
        <f>SUM(Tabelle2[[#This Row],[Jul 23 B EV]:[Sep 23 B EV]])</f>
        <v>1991.8470152070936</v>
      </c>
      <c r="OI263" s="198">
        <f>SUM(Tabelle2[[#This Row],[Oct 23 B EV]:[Dec 23 B EV]])</f>
        <v>2152.2728379525101</v>
      </c>
      <c r="OJ263" s="198">
        <f>SUM(Tabelle2[[#This Row],[Jan 23 B EV]:[Dec 23 B EV]])</f>
        <v>9137.8548635789339</v>
      </c>
      <c r="OK263" s="165"/>
      <c r="OL263" s="165"/>
      <c r="OM263" s="205" t="s">
        <v>960</v>
      </c>
      <c r="ON263" s="205" t="s">
        <v>975</v>
      </c>
      <c r="OO263" s="205"/>
      <c r="OP263" s="205"/>
      <c r="OQ263" s="165"/>
      <c r="OR263" s="165"/>
      <c r="OS263" s="165"/>
      <c r="OT263" s="165"/>
      <c r="OU263" s="165"/>
      <c r="OV263" s="165"/>
      <c r="OW263" s="165"/>
      <c r="OX263" s="198" t="s">
        <v>1229</v>
      </c>
      <c r="OY263" s="198" t="s">
        <v>1229</v>
      </c>
      <c r="OZ263" s="198" t="s">
        <v>1229</v>
      </c>
      <c r="PA263" s="198" t="s">
        <v>1229</v>
      </c>
      <c r="PB263" s="353" t="s">
        <v>1229</v>
      </c>
      <c r="PC263" s="130" t="s">
        <v>57</v>
      </c>
      <c r="PD263" s="53" t="s">
        <v>162</v>
      </c>
      <c r="PE263" s="53" t="s">
        <v>159</v>
      </c>
      <c r="PF263" s="53" t="s">
        <v>170</v>
      </c>
      <c r="PG263" s="53">
        <v>0</v>
      </c>
      <c r="PH263" s="53">
        <v>150</v>
      </c>
      <c r="PI263" s="53">
        <v>2</v>
      </c>
      <c r="PJ263" s="53" t="s">
        <v>191</v>
      </c>
      <c r="PK263" s="53">
        <v>-68</v>
      </c>
      <c r="PL263" s="53">
        <v>134.83216237314602</v>
      </c>
      <c r="PM263" s="317"/>
      <c r="PN263" s="53" t="s">
        <v>972</v>
      </c>
      <c r="PO263" s="53" t="s">
        <v>17</v>
      </c>
      <c r="PP263" s="200">
        <v>1565.1005573122095</v>
      </c>
      <c r="PQ263" s="174">
        <v>1399.8594792216134</v>
      </c>
      <c r="PR263" s="174">
        <v>1505.8500324776508</v>
      </c>
      <c r="PS263" s="174">
        <v>1413.0627359755019</v>
      </c>
      <c r="PT263" s="200">
        <v>1148.5212668120259</v>
      </c>
      <c r="PU263" s="200">
        <v>1207.4862538513455</v>
      </c>
      <c r="PV263" s="200">
        <v>1959.8980263157889</v>
      </c>
      <c r="PW263" s="200">
        <v>2435.75</v>
      </c>
      <c r="PX263" s="200" t="e">
        <f>IF($PI263=1,SUMIF(#REF!,$PF263,#REF!),SUMIF(#REF!,$PJ263,#REF!))</f>
        <v>#REF!</v>
      </c>
      <c r="PY263" s="200" t="e">
        <f>IF($PI263=1,SUMIF(#REF!,$PF263,#REF!),SUMIF(#REF!,$PJ263,#REF!))</f>
        <v>#REF!</v>
      </c>
      <c r="PZ263" s="200" t="e">
        <f>IF($PI263=1,SUMIF(#REF!,$PF263,#REF!),SUMIF(#REF!,$PJ263,#REF!))</f>
        <v>#REF!</v>
      </c>
      <c r="QA263" s="200" t="e">
        <f>IF($PI263=1,SUMIF(#REF!,$PF263,#REF!),SUMIF(#REF!,$PJ263,#REF!))</f>
        <v>#REF!</v>
      </c>
      <c r="QB263" s="200" t="e">
        <f>IF($PI263=1,SUMIF(#REF!,$PF263,#REF!),SUMIF(#REF!,$PJ263,#REF!))</f>
        <v>#REF!</v>
      </c>
      <c r="QC263" s="200" t="e">
        <f>IF($PI263=1,SUMIF(#REF!,$PF263,#REF!),SUMIF(#REF!,$PJ263,#REF!))</f>
        <v>#REF!</v>
      </c>
      <c r="QD263" s="57">
        <f t="shared" si="187"/>
        <v>0</v>
      </c>
      <c r="QE263" s="57">
        <f t="shared" si="188"/>
        <v>1.4140959277359135</v>
      </c>
      <c r="QF263" s="57">
        <f t="shared" si="182"/>
        <v>1.3348555765230785</v>
      </c>
      <c r="QG263" s="57">
        <f t="shared" si="189"/>
        <v>1.1089371618574702</v>
      </c>
      <c r="QH263" s="57">
        <f t="shared" si="190"/>
        <v>1.1592932607890492</v>
      </c>
      <c r="QI263" s="57">
        <f t="shared" si="191"/>
        <v>1.8018529144736839</v>
      </c>
      <c r="QJ263" s="57">
        <f>IF(Tabelle2[[#This Row],[Index and Premium Usage]]=1,($AW263*(1+$AZ263))*(PW263*(1+$PG263)+$PH263)/1000,($AW263*(1+$AZ263))*(PW263*(1+$PG263)+$PK263)/1000)</f>
        <v>2.0220585</v>
      </c>
      <c r="QK263" s="57" t="e">
        <f>IF($PI263=1,($AW263*(1+$AY263))*(PX263*(1+$PG263)+$PH263)/1000,($AW263*(1+$AZ263))*(PX263*(1+$PG263)+$PK263+Tabelle2[[#This Row],[Premium VW 2023]])/1000)</f>
        <v>#REF!</v>
      </c>
      <c r="QL263" s="57" t="e">
        <f t="shared" si="177"/>
        <v>#REF!</v>
      </c>
      <c r="QM263" s="57" t="e">
        <f t="shared" si="178"/>
        <v>#REF!</v>
      </c>
      <c r="QN263" s="57" t="e">
        <f t="shared" si="179"/>
        <v>#REF!</v>
      </c>
      <c r="QO263" s="57" t="e">
        <f t="shared" si="180"/>
        <v>#REF!</v>
      </c>
      <c r="QP263" s="57" t="e">
        <f t="shared" si="181"/>
        <v>#REF!</v>
      </c>
    </row>
    <row r="264" spans="1:458" ht="15" customHeight="1">
      <c r="A264" s="94" t="s">
        <v>1203</v>
      </c>
      <c r="B264" s="94" t="s">
        <v>87</v>
      </c>
      <c r="C264" s="94" t="s">
        <v>1553</v>
      </c>
      <c r="D264" s="94" t="s">
        <v>108</v>
      </c>
      <c r="E264" s="173" t="s">
        <v>304</v>
      </c>
      <c r="F264" s="186" t="s">
        <v>304</v>
      </c>
      <c r="G264" s="188" t="s">
        <v>304</v>
      </c>
      <c r="H264" s="2" t="s">
        <v>1557</v>
      </c>
      <c r="I264" s="188" t="s">
        <v>102</v>
      </c>
      <c r="J264" s="188" t="s">
        <v>18</v>
      </c>
      <c r="K264" s="188" t="s">
        <v>243</v>
      </c>
      <c r="L264" s="188" t="s">
        <v>88</v>
      </c>
      <c r="M264" s="2" t="s">
        <v>1207</v>
      </c>
      <c r="N264" s="189" t="s">
        <v>1208</v>
      </c>
      <c r="O264" s="189"/>
      <c r="P264" s="3" t="s">
        <v>79</v>
      </c>
      <c r="Q264" s="2" t="s">
        <v>91</v>
      </c>
      <c r="R264" s="188"/>
      <c r="S264" s="188"/>
      <c r="T264" s="94" t="s">
        <v>1282</v>
      </c>
      <c r="U264" s="188" t="s">
        <v>38</v>
      </c>
      <c r="V264" s="188"/>
      <c r="W264" s="188"/>
      <c r="X264" s="94"/>
      <c r="Y264" s="2" t="s">
        <v>275</v>
      </c>
      <c r="Z264" s="2" t="s">
        <v>1211</v>
      </c>
      <c r="AA264" s="2"/>
      <c r="AB264" s="2"/>
      <c r="AC264" s="2"/>
      <c r="AD264" s="188"/>
      <c r="AE264" s="188"/>
      <c r="AF264" s="2" t="s">
        <v>122</v>
      </c>
      <c r="AG264" s="2">
        <v>0</v>
      </c>
      <c r="AH264" s="2">
        <v>0</v>
      </c>
      <c r="AI264" s="2">
        <v>0</v>
      </c>
      <c r="AJ264" s="188" t="s">
        <v>120</v>
      </c>
      <c r="AK264" s="191"/>
      <c r="AL264" s="192"/>
      <c r="AM264" s="192"/>
      <c r="AN264" s="192"/>
      <c r="AO264" s="192"/>
      <c r="AP264" s="192">
        <v>1</v>
      </c>
      <c r="AQ264" s="193"/>
      <c r="AR264" s="194"/>
      <c r="AS264" s="193">
        <v>3.6549999999999998</v>
      </c>
      <c r="AT264" s="193">
        <v>3.6549999999999998</v>
      </c>
      <c r="AU264" s="33">
        <v>3.6549999999999998</v>
      </c>
      <c r="AV264" s="33">
        <v>3.6549999999999998</v>
      </c>
      <c r="AW264" s="33">
        <v>3.6549999999999998</v>
      </c>
      <c r="AX264" s="193"/>
      <c r="AY264" s="61">
        <v>0</v>
      </c>
      <c r="AZ264" s="61">
        <v>0</v>
      </c>
      <c r="BA264" s="97">
        <v>0</v>
      </c>
      <c r="BB264" s="97">
        <v>0</v>
      </c>
      <c r="BC264" s="97">
        <v>0</v>
      </c>
      <c r="BD264" s="97">
        <v>0</v>
      </c>
      <c r="BE264" s="133">
        <v>0</v>
      </c>
      <c r="BF264" s="133">
        <v>0</v>
      </c>
      <c r="BG264" s="133">
        <v>0</v>
      </c>
      <c r="BH264" s="133">
        <v>0</v>
      </c>
      <c r="BI264" s="133">
        <v>0</v>
      </c>
      <c r="BJ264" s="133">
        <v>0</v>
      </c>
      <c r="BK264" s="133">
        <v>0</v>
      </c>
      <c r="BL264" s="133">
        <v>0</v>
      </c>
      <c r="BM264" s="96">
        <v>0</v>
      </c>
      <c r="BN264" s="96">
        <v>0</v>
      </c>
      <c r="BO264" s="96">
        <v>0</v>
      </c>
      <c r="BP264" s="96">
        <v>0</v>
      </c>
      <c r="BQ264" s="96">
        <v>0</v>
      </c>
      <c r="BR264" s="96">
        <v>0</v>
      </c>
      <c r="BS264" s="96">
        <v>0</v>
      </c>
      <c r="BT264" s="96">
        <v>0</v>
      </c>
      <c r="BU264" s="96">
        <v>0</v>
      </c>
      <c r="BV264" s="96">
        <v>0</v>
      </c>
      <c r="BW264" s="96">
        <v>0</v>
      </c>
      <c r="BX264" s="96">
        <v>0</v>
      </c>
      <c r="BY264" s="96">
        <v>0</v>
      </c>
      <c r="BZ264" s="96">
        <v>0</v>
      </c>
      <c r="CA264" s="96">
        <v>0</v>
      </c>
      <c r="CB264" s="96">
        <v>0</v>
      </c>
      <c r="CC264" s="96">
        <v>0</v>
      </c>
      <c r="CD264" s="96">
        <v>0</v>
      </c>
      <c r="CE264" s="96">
        <v>0</v>
      </c>
      <c r="CF264" s="96">
        <v>0</v>
      </c>
      <c r="CG264" s="96">
        <v>0</v>
      </c>
      <c r="CH264" s="96">
        <v>0</v>
      </c>
      <c r="CI264" s="96">
        <v>0</v>
      </c>
      <c r="CJ264" s="96">
        <v>0</v>
      </c>
      <c r="CK264" s="95">
        <f>SUM(Tabelle2[[#This Row],[Jan 22 CF]:[Mar 22 CF]])</f>
        <v>0</v>
      </c>
      <c r="CL264" s="95">
        <f>SUM(Tabelle2[[#This Row],[Apr 22 CF]:[Jun 22 CF]])</f>
        <v>0</v>
      </c>
      <c r="CM264" s="95">
        <f>SUM(Tabelle2[[#This Row],[Jul 22 CF]:[Sep 22 CF]])</f>
        <v>0</v>
      </c>
      <c r="CN264" s="95">
        <f>SUM(Tabelle2[[#This Row],[Oct 22 CF]:[Dec 22 CF]])</f>
        <v>0</v>
      </c>
      <c r="CO264" s="95">
        <f>SUM(Tabelle2[[#This Row],[Jan 23 CF]:[Mar 23 CF]])</f>
        <v>0</v>
      </c>
      <c r="CP264" s="95">
        <f>SUM(Tabelle2[[#This Row],[Apr 23 CF]:[Jun 23 CF]])</f>
        <v>0</v>
      </c>
      <c r="CQ264" s="95">
        <f>SUM(Tabelle2[[#This Row],[Jul 23 CF]:[Sep 23 CF]])</f>
        <v>0</v>
      </c>
      <c r="CR264" s="95">
        <f>SUM(Tabelle2[[#This Row],[Oct 23 CF]:[Dec 23 CF]])</f>
        <v>0</v>
      </c>
      <c r="CS264" s="95">
        <f>SUM(Tabelle2[[#This Row],[Jan 24 CF]:[Mar 24 CF]])</f>
        <v>0</v>
      </c>
      <c r="CT264" s="95">
        <f>SUM(Tabelle2[[#This Row],[Apr 24 CF]:[Jun 24 CF]])</f>
        <v>0</v>
      </c>
      <c r="CU264" s="95">
        <f>SUM(Tabelle2[[#This Row],[Jul 24 CF]:[Sep 24 CF]])</f>
        <v>0</v>
      </c>
      <c r="CV264" s="95">
        <f>SUM(Tabelle2[[#This Row],[Oct 24 CF]:[Dec 24 CF]])</f>
        <v>0</v>
      </c>
      <c r="CW264" s="98">
        <v>0</v>
      </c>
      <c r="CX264" s="274">
        <v>0</v>
      </c>
      <c r="CY264" s="98">
        <v>0</v>
      </c>
      <c r="CZ264" s="52">
        <v>0</v>
      </c>
      <c r="DA264" s="52">
        <f>SUM(Tabelle2[[#This Row],[Jan 22 CF]:[Dec 22 CF]])</f>
        <v>0</v>
      </c>
      <c r="DB264" s="98">
        <f>SUM(Tabelle2[[#This Row],[Jan 23 CF]:[Dec 23 CF]])</f>
        <v>0</v>
      </c>
      <c r="DC264" s="98">
        <f>SUM(Tabelle2[[#This Row],[Jan 24 CF]:[Dec 24 CF]])</f>
        <v>0</v>
      </c>
      <c r="DD264" s="98">
        <v>0</v>
      </c>
      <c r="DE264" s="98">
        <v>0</v>
      </c>
      <c r="DF264" s="98">
        <v>0</v>
      </c>
      <c r="DG264" s="98">
        <v>0</v>
      </c>
      <c r="DH264" s="98">
        <v>0</v>
      </c>
      <c r="DI264" s="98">
        <v>0</v>
      </c>
      <c r="DJ264" s="98">
        <v>0</v>
      </c>
      <c r="DK264" s="98">
        <v>0</v>
      </c>
      <c r="DL264" s="98">
        <v>0</v>
      </c>
      <c r="DM264" s="98">
        <v>0</v>
      </c>
      <c r="DN264" s="98"/>
      <c r="DO264" s="98"/>
      <c r="DP264" s="226">
        <v>0.95</v>
      </c>
      <c r="DQ264" s="226">
        <v>0.92500000000000004</v>
      </c>
      <c r="DR264" s="226">
        <v>0.8</v>
      </c>
      <c r="DS264" s="226">
        <v>0.85</v>
      </c>
      <c r="DT264" s="226">
        <v>0.9</v>
      </c>
      <c r="DU264" s="226">
        <v>0.9</v>
      </c>
      <c r="DV264" s="226">
        <v>0.9</v>
      </c>
      <c r="DW264" s="226">
        <v>0.9</v>
      </c>
      <c r="DX264" s="226">
        <v>0.9</v>
      </c>
      <c r="DY264" s="226">
        <v>0.9</v>
      </c>
      <c r="DZ264" s="226">
        <v>0.9</v>
      </c>
      <c r="EA264" s="226">
        <v>0.88</v>
      </c>
      <c r="EB264" s="226">
        <v>0.9</v>
      </c>
      <c r="EC264" s="226">
        <v>0.93</v>
      </c>
      <c r="ED264" s="226">
        <v>0.93</v>
      </c>
      <c r="EE264" s="226">
        <v>0.9</v>
      </c>
      <c r="EF264" s="316">
        <v>0.9</v>
      </c>
      <c r="EG264" s="316">
        <v>0.9</v>
      </c>
      <c r="EH264" s="316">
        <v>0.9</v>
      </c>
      <c r="EI264" s="226">
        <v>0.95</v>
      </c>
      <c r="EJ264" s="226">
        <v>0.95</v>
      </c>
      <c r="EK264" s="226">
        <v>0.95</v>
      </c>
      <c r="EL264" s="226">
        <v>0.97499999999999998</v>
      </c>
      <c r="EM264" s="226">
        <v>0.95</v>
      </c>
      <c r="EN264" s="226">
        <v>0.9</v>
      </c>
      <c r="EO264" s="226">
        <v>0.9</v>
      </c>
      <c r="EP264" s="226">
        <v>0.9</v>
      </c>
      <c r="EQ264" s="226">
        <v>0.9</v>
      </c>
      <c r="ER264" s="226">
        <v>0.9</v>
      </c>
      <c r="ES264" s="226">
        <v>0.9</v>
      </c>
      <c r="ET264" s="226">
        <v>0.9</v>
      </c>
      <c r="EU264" s="226">
        <v>0.9</v>
      </c>
      <c r="EV264" s="226">
        <v>0.9</v>
      </c>
      <c r="EW264" s="226">
        <v>0.9</v>
      </c>
      <c r="EX264" s="226">
        <v>0.9</v>
      </c>
      <c r="EY264" s="226">
        <v>0.9</v>
      </c>
      <c r="EZ264" s="316">
        <v>0.9</v>
      </c>
      <c r="FA264" s="226">
        <v>0.9</v>
      </c>
      <c r="FB264" s="226">
        <v>0.85</v>
      </c>
      <c r="FC264" s="226">
        <v>0.85</v>
      </c>
      <c r="FD264" s="226">
        <v>0.85</v>
      </c>
      <c r="FE264" s="226">
        <v>0.85</v>
      </c>
      <c r="FF264" s="226">
        <v>0.85</v>
      </c>
      <c r="FG264" s="226">
        <v>0.85</v>
      </c>
      <c r="FH264" s="226">
        <v>0.85</v>
      </c>
      <c r="FI264" s="226">
        <v>0.85</v>
      </c>
      <c r="FJ264" s="226">
        <v>0.85</v>
      </c>
      <c r="FK264" s="226">
        <v>0.85</v>
      </c>
      <c r="FL264" s="226">
        <v>0.85</v>
      </c>
      <c r="FM264" s="195">
        <f t="shared" si="204"/>
        <v>0</v>
      </c>
      <c r="FN264" s="195">
        <f t="shared" si="205"/>
        <v>0</v>
      </c>
      <c r="FO264" s="195">
        <f t="shared" si="206"/>
        <v>0</v>
      </c>
      <c r="FP264" s="195">
        <f t="shared" si="207"/>
        <v>0</v>
      </c>
      <c r="FQ264" s="195">
        <f t="shared" si="208"/>
        <v>0</v>
      </c>
      <c r="FR264" s="195">
        <f t="shared" si="209"/>
        <v>0</v>
      </c>
      <c r="FS264" s="195">
        <f t="shared" si="210"/>
        <v>0</v>
      </c>
      <c r="FT264" s="95">
        <f t="shared" si="211"/>
        <v>0</v>
      </c>
      <c r="FU264" s="95">
        <f t="shared" si="212"/>
        <v>0</v>
      </c>
      <c r="FV264" s="95">
        <f t="shared" si="213"/>
        <v>0</v>
      </c>
      <c r="FW264" s="95">
        <f t="shared" si="214"/>
        <v>0</v>
      </c>
      <c r="FX264" s="95">
        <f t="shared" si="215"/>
        <v>0</v>
      </c>
      <c r="FY264" s="95">
        <f t="shared" si="216"/>
        <v>0</v>
      </c>
      <c r="FZ264" s="95">
        <f t="shared" si="217"/>
        <v>0</v>
      </c>
      <c r="GA264" s="95">
        <f t="shared" si="197"/>
        <v>0</v>
      </c>
      <c r="GB264" s="95">
        <f t="shared" si="198"/>
        <v>0</v>
      </c>
      <c r="GC264" s="95">
        <f t="shared" si="199"/>
        <v>0</v>
      </c>
      <c r="GD264" s="95">
        <f t="shared" si="200"/>
        <v>0</v>
      </c>
      <c r="GE264" s="95">
        <f t="shared" si="201"/>
        <v>0</v>
      </c>
      <c r="GF264" s="95">
        <f t="shared" si="202"/>
        <v>0</v>
      </c>
      <c r="GG264" s="95">
        <f t="shared" si="203"/>
        <v>0</v>
      </c>
      <c r="GH264" s="95">
        <f t="shared" si="218"/>
        <v>0</v>
      </c>
      <c r="GI264" s="95">
        <f>BW264*Tabelle2[[#This Row],[Nov 2023 AF]]</f>
        <v>0</v>
      </c>
      <c r="GJ264" s="95">
        <f>BX264*Tabelle2[[#This Row],[Dec 2023 AF]]</f>
        <v>0</v>
      </c>
      <c r="GK264" s="95">
        <f>BY264*Tabelle2[[#This Row],[Jan 2024 AF]]</f>
        <v>0</v>
      </c>
      <c r="GL264" s="95">
        <f>BZ264*Tabelle2[[#This Row],[Feb 2024 AF]]</f>
        <v>0</v>
      </c>
      <c r="GM264" s="95">
        <f>CA264*Tabelle2[[#This Row],[Mar 2024 AF]]</f>
        <v>0</v>
      </c>
      <c r="GN264" s="95">
        <f>CB264*Tabelle2[[#This Row],[Apr 2024 AF]]</f>
        <v>0</v>
      </c>
      <c r="GO264" s="95">
        <f>CC264*Tabelle2[[#This Row],[May 2024 AF]]</f>
        <v>0</v>
      </c>
      <c r="GP264" s="95">
        <f>CD264*Tabelle2[[#This Row],[Jun 2024 AF]]</f>
        <v>0</v>
      </c>
      <c r="GQ264" s="95">
        <f>CE264*Tabelle2[[#This Row],[Jul 2024 AF]]</f>
        <v>0</v>
      </c>
      <c r="GR264" s="95">
        <f>CF264*Tabelle2[[#This Row],[Aug 2024 AF]]</f>
        <v>0</v>
      </c>
      <c r="GS264" s="95">
        <f>CG264*Tabelle2[[#This Row],[Sep 2024 AF]]</f>
        <v>0</v>
      </c>
      <c r="GT264" s="95">
        <f>CH264*Tabelle2[[#This Row],[Oct 2024 AF]]</f>
        <v>0</v>
      </c>
      <c r="GU264" s="95">
        <f>CI264*Tabelle2[[#This Row],[Nov 2024 AF]]</f>
        <v>0</v>
      </c>
      <c r="GV264" s="95">
        <f>CJ264*Tabelle2[[#This Row],[Dec 2024 AF]]</f>
        <v>0</v>
      </c>
      <c r="GW264" s="95">
        <f>SUM(Tabelle2[[#This Row],[Jan 22 NF]:[Mar 22 NF]])</f>
        <v>0</v>
      </c>
      <c r="GX264" s="95">
        <f>SUM(Tabelle2[[#This Row],[Apr 22 NF]:[Jun 22 NF]])</f>
        <v>0</v>
      </c>
      <c r="GY264" s="95">
        <f>SUM(Tabelle2[[#This Row],[Jul 22 NF]:[Sep 22 NF]])</f>
        <v>0</v>
      </c>
      <c r="GZ264" s="95">
        <f>SUM(Tabelle2[[#This Row],[Oct 22 NF]:[Dec 22 NF]])</f>
        <v>0</v>
      </c>
      <c r="HA264" s="98">
        <f>SUM(Tabelle2[[#This Row],[Jan 23 NF]:[Mar 23 NF]])</f>
        <v>0</v>
      </c>
      <c r="HB264" s="98">
        <f>SUM(Tabelle2[[#This Row],[Apr 23 NF]:[Jun 23 NF]])</f>
        <v>0</v>
      </c>
      <c r="HC264" s="98">
        <f>SUM(Tabelle2[[#This Row],[Jul 23 NF]:[Sep 23 NF]])</f>
        <v>0</v>
      </c>
      <c r="HD264" s="98">
        <f>SUM(Tabelle2[[#This Row],[Oct 23 NF]:[Dec 23 NF]])</f>
        <v>0</v>
      </c>
      <c r="HE264" s="95">
        <f>SUM(Tabelle2[[#This Row],[Jan 24 NF]:[Mar 24 NF]])</f>
        <v>0</v>
      </c>
      <c r="HF264" s="98">
        <f>SUM(Tabelle2[[#This Row],[Apr 24 NF]:[Jun 24 NF]])</f>
        <v>0</v>
      </c>
      <c r="HG264" s="98">
        <f>SUM(Tabelle2[[#This Row],[Jul 24 NF]:[Sep 24 NF]])</f>
        <v>0</v>
      </c>
      <c r="HH264" s="98">
        <f>SUM(Tabelle2[[#This Row],[Oct 24 NF]:[Dec 24 NF]])</f>
        <v>0</v>
      </c>
      <c r="HI264" s="95"/>
      <c r="HJ264" s="95"/>
      <c r="HK264" s="95"/>
      <c r="HL264" s="95"/>
      <c r="HM264" s="95"/>
      <c r="HN264" s="95"/>
      <c r="HO264" s="95"/>
      <c r="HP264" s="95"/>
      <c r="HQ264" s="95"/>
      <c r="HR264" s="95"/>
      <c r="HS264" s="95"/>
      <c r="HT264" s="95"/>
      <c r="HU264" s="95"/>
      <c r="HV264" s="98">
        <v>0</v>
      </c>
      <c r="HW264" s="98">
        <v>0</v>
      </c>
      <c r="HX264" s="98">
        <v>0</v>
      </c>
      <c r="HY264" s="98">
        <v>0</v>
      </c>
      <c r="HZ264" s="98">
        <f>SUM(Tabelle2[[#This Row],[Jan 22 NF]:[Dec 22 NF]])</f>
        <v>0</v>
      </c>
      <c r="IA264" s="98">
        <f>SUM(Tabelle2[[#This Row],[Jan 23 NF]:[Dec 23 NF]])</f>
        <v>0</v>
      </c>
      <c r="IB264" s="98">
        <f>SUM(Tabelle2[[#This Row],[Jan 24 NF]:[Dec 24 NF]])</f>
        <v>0</v>
      </c>
      <c r="IC264" s="98">
        <f>IFERROR(Tabelle2[[#This Row],[2025 CF]]*Tabelle2[[#This Row],[2025 AF]],0)</f>
        <v>0</v>
      </c>
      <c r="ID264" s="98">
        <f>IFERROR(Tabelle2[[#This Row],[2026 CF]]*Tabelle2[[#This Row],[2026 AF]],0)</f>
        <v>0</v>
      </c>
      <c r="IE264" s="98">
        <f>IFERROR(Tabelle2[[#This Row],[2027 CF]]*Tabelle2[[#This Row],[2027 AF]],0)</f>
        <v>0</v>
      </c>
      <c r="IF264" s="98">
        <f>IFERROR(Tabelle2[[#This Row],[2028 CF]]*Tabelle2[[#This Row],[2028 AF]],0)</f>
        <v>0</v>
      </c>
      <c r="IG264" s="98">
        <f>IFERROR(Tabelle2[[#This Row],[2029 CF]]*Tabelle2[[#This Row],[2029 AF]],0)</f>
        <v>0</v>
      </c>
      <c r="IH264" s="98">
        <f>IFERROR(Tabelle2[[#This Row],[2030 CF]]*Tabelle2[[#This Row],[2030 AF]],0)</f>
        <v>0</v>
      </c>
      <c r="II264" s="98">
        <f>IFERROR(Tabelle2[[#This Row],[2031 CF]]*Tabelle2[[#This Row],[2031 AF]],0)</f>
        <v>0</v>
      </c>
      <c r="IJ264" s="98">
        <f>IFERROR(Tabelle2[[#This Row],[2032 CF]]*Tabelle2[[#This Row],[2032 AF]],0)</f>
        <v>0</v>
      </c>
      <c r="IK264" s="98">
        <f>IFERROR(Tabelle2[[#This Row],[2033 CF]]*Tabelle2[[#This Row],[2033 AF]],0)</f>
        <v>0</v>
      </c>
      <c r="IL264" s="98">
        <f>IFERROR(Tabelle2[[#This Row],[2034 CF]]*Tabelle2[[#This Row],[2034 AF]],0)</f>
        <v>0</v>
      </c>
      <c r="IM264" s="98">
        <f>IFERROR(Tabelle2[[#This Row],[2035 CF]]*Tabelle2[[#This Row],[2035 AF]],0)</f>
        <v>0</v>
      </c>
      <c r="IN264" s="199">
        <v>0</v>
      </c>
      <c r="IO264" s="199">
        <v>0</v>
      </c>
      <c r="IP264" s="199">
        <v>0</v>
      </c>
      <c r="IQ264" s="199">
        <v>0</v>
      </c>
      <c r="IR264" s="199">
        <v>0</v>
      </c>
      <c r="IS264" s="199">
        <v>0</v>
      </c>
      <c r="IT264" s="199">
        <v>0</v>
      </c>
      <c r="IU264" s="199">
        <v>0</v>
      </c>
      <c r="IV264" s="199">
        <v>0</v>
      </c>
      <c r="IW264" s="199">
        <v>0</v>
      </c>
      <c r="IX264" s="199">
        <v>0</v>
      </c>
      <c r="IY264" s="199">
        <v>0</v>
      </c>
      <c r="IZ264" s="199">
        <v>0</v>
      </c>
      <c r="JA264" s="199">
        <v>0</v>
      </c>
      <c r="JB264" s="199">
        <v>0</v>
      </c>
      <c r="JC264" s="199">
        <v>0</v>
      </c>
      <c r="JD264" s="199">
        <v>0</v>
      </c>
      <c r="JE264" s="196">
        <v>0</v>
      </c>
      <c r="JF264" s="196">
        <v>0</v>
      </c>
      <c r="JG264" s="196">
        <v>0</v>
      </c>
      <c r="JH264" s="196">
        <v>0</v>
      </c>
      <c r="JI264" s="196">
        <v>0</v>
      </c>
      <c r="JJ264" s="196">
        <v>0</v>
      </c>
      <c r="JK264" s="196">
        <v>0</v>
      </c>
      <c r="JL264" s="196">
        <v>0</v>
      </c>
      <c r="JM264" s="196">
        <v>0</v>
      </c>
      <c r="JN264" s="196">
        <v>0</v>
      </c>
      <c r="JO264" s="196">
        <v>0</v>
      </c>
      <c r="JP264" s="196">
        <v>0</v>
      </c>
      <c r="JQ264" s="196">
        <f>SUM(Tabelle2[[#This Row],[Jan-23B]:[Mar-23B]])</f>
        <v>0</v>
      </c>
      <c r="JR264" s="196">
        <f>SUM(Tabelle2[[#This Row],[Apr-23B]:[Jun-23B]])</f>
        <v>0</v>
      </c>
      <c r="JS264" s="196">
        <f>SUM(Tabelle2[[#This Row],[Jul-23B]:[Sep-23B]])</f>
        <v>0</v>
      </c>
      <c r="JT264" s="196">
        <f>SUM(Tabelle2[[#This Row],[Oct-23B]:[Dec-23B]])</f>
        <v>0</v>
      </c>
      <c r="JU264" s="196">
        <f>SUM(Tabelle2[[#This Row],[1Q23 B1]:[4Q23 B]])</f>
        <v>0</v>
      </c>
      <c r="JV264" s="196">
        <v>0</v>
      </c>
      <c r="JW264" s="196">
        <v>0</v>
      </c>
      <c r="JX264" s="196">
        <v>0</v>
      </c>
      <c r="JY264" s="196">
        <v>0</v>
      </c>
      <c r="JZ264" s="196">
        <v>0</v>
      </c>
      <c r="KA264" s="196">
        <v>0</v>
      </c>
      <c r="KB264" s="196">
        <v>0</v>
      </c>
      <c r="KC264" s="196">
        <v>0</v>
      </c>
      <c r="KD264" s="196">
        <v>0</v>
      </c>
      <c r="KE264" s="196">
        <v>0</v>
      </c>
      <c r="KF264" s="196" t="str">
        <f>IF(SUM(Tabelle2[[#This Row],[2018 NF]:[2028 NF]],Tabelle2[[#This Row],[2023 B]])&gt;0,"yes","no")</f>
        <v>no</v>
      </c>
      <c r="KG264" s="196">
        <f>IFERROR(INDEX(Tabelle2[[#Headers],[2005 NF]:[2034 NF]],MATCH(TRUE,INDEX(Tabelle2[[#This Row],[2005 NF]:[2034 NF]]&gt;1000,),0)),0)</f>
        <v>0</v>
      </c>
      <c r="KH264" s="196">
        <f>IFERROR(LOOKUP(2,1/(Tabelle2[[#This Row],[2005 NF]:[2035 NF]]&gt;1000),Tabelle2[[#Headers],[2005 NF]:[2035 NF]]),0)</f>
        <v>0</v>
      </c>
      <c r="KI264" s="196">
        <f>SUM(Tabelle2[[#This Row],[Jan 23 NF]:[Mar 23 NF]])</f>
        <v>0</v>
      </c>
      <c r="KJ264" s="196">
        <f>SUM(Tabelle2[[#This Row],[Jan-23B]:[Mar-23B]])</f>
        <v>0</v>
      </c>
      <c r="KK264" s="198">
        <v>0</v>
      </c>
      <c r="KL264" s="198">
        <v>0</v>
      </c>
      <c r="KM264" s="198">
        <v>0</v>
      </c>
      <c r="KN264" s="198">
        <v>0</v>
      </c>
      <c r="KO264" s="198">
        <v>0</v>
      </c>
      <c r="KP264" s="198">
        <v>0</v>
      </c>
      <c r="KQ264" s="198">
        <v>0</v>
      </c>
      <c r="KR264" s="198">
        <v>0</v>
      </c>
      <c r="KS264" s="198">
        <v>0</v>
      </c>
      <c r="KT264" s="52">
        <v>0</v>
      </c>
      <c r="KU264" s="52">
        <v>0</v>
      </c>
      <c r="KV264" s="52">
        <v>0</v>
      </c>
      <c r="KW264" s="52">
        <v>0</v>
      </c>
      <c r="KX264" s="52">
        <v>0</v>
      </c>
      <c r="KY264" s="52">
        <v>0</v>
      </c>
      <c r="KZ264" s="52">
        <v>0</v>
      </c>
      <c r="LA264" s="52" t="e">
        <f>$AV264*2.204623/#REF!*$AP264*Tabelle2[[#This Row],[May 23 NF]]</f>
        <v>#REF!</v>
      </c>
      <c r="LB264" s="52" t="e">
        <f>$AV264*2.204623/#REF!*$AP264*Tabelle2[[#This Row],[Jun 23 NF]]</f>
        <v>#REF!</v>
      </c>
      <c r="LC264" s="52" t="e">
        <f>$AV264*2.204623/#REF!*$AP264*Tabelle2[[#This Row],[Jul 23 NF]]</f>
        <v>#REF!</v>
      </c>
      <c r="LD264" s="52" t="e">
        <f>$AV264*2.204623/#REF!*$AP264*Tabelle2[[#This Row],[Aug 23 NF]]</f>
        <v>#REF!</v>
      </c>
      <c r="LE264" s="52" t="e">
        <f>$AV264*2.204623/#REF!*$AP264*Tabelle2[[#This Row],[Sep 23 NF]]</f>
        <v>#REF!</v>
      </c>
      <c r="LF264" s="52" t="e">
        <f>$AV264*2.204623/#REF!*$AP264*Tabelle2[[#This Row],[Oct 23 NF]]</f>
        <v>#REF!</v>
      </c>
      <c r="LG264" s="52" t="e">
        <f>$AV264*2.204623/#REF!*$AP264*Tabelle2[[#This Row],[Nov 23 NF]]</f>
        <v>#REF!</v>
      </c>
      <c r="LH264" s="52" t="e">
        <f>$AV264*2.204623/#REF!*$AP264*Tabelle2[[#This Row],[Dec 23 NF]]</f>
        <v>#REF!</v>
      </c>
      <c r="LI264" s="52" t="e">
        <f>$AV264*2.204623/#REF!*$AP264*Tabelle2[[#This Row],[Jan 24 NF]]</f>
        <v>#REF!</v>
      </c>
      <c r="LJ264" s="52" t="e">
        <f>$AV264*2.204623/#REF!*$AP264*Tabelle2[[#This Row],[Feb 24 NF]]</f>
        <v>#REF!</v>
      </c>
      <c r="LK264" s="52" t="e">
        <f>$AV264*2.204623/#REF!*$AP264*Tabelle2[[#This Row],[Mar 24 NF]]</f>
        <v>#REF!</v>
      </c>
      <c r="LL264" s="52" t="e">
        <f>$AV264*2.204623/#REF!*$AP264*Tabelle2[[#This Row],[Apr 24 NF]]</f>
        <v>#REF!</v>
      </c>
      <c r="LM264" s="52" t="e">
        <f>$AV264*2.204623/#REF!*$AP264*Tabelle2[[#This Row],[May 24 NF]]</f>
        <v>#REF!</v>
      </c>
      <c r="LN264" s="52" t="e">
        <f>$AV264*2.204623/#REF!*$AP264*Tabelle2[[#This Row],[Jun 24 NF]]</f>
        <v>#REF!</v>
      </c>
      <c r="LO264" s="52" t="e">
        <f>$AV264*2.204623/#REF!*$AP264*Tabelle2[[#This Row],[Jul 24 NF]]</f>
        <v>#REF!</v>
      </c>
      <c r="LP264" s="52" t="e">
        <f>$AV264*2.204623/#REF!*$AP264*Tabelle2[[#This Row],[Aug 24 NF]]</f>
        <v>#REF!</v>
      </c>
      <c r="LQ264" s="52" t="e">
        <f>$AV264*2.204623/#REF!*$AP264*Tabelle2[[#This Row],[Sep 24 NF]]</f>
        <v>#REF!</v>
      </c>
      <c r="LR264" s="52" t="e">
        <f>$AV264*2.204623/#REF!*$AP264*Tabelle2[[#This Row],[Oct 24 NF]]</f>
        <v>#REF!</v>
      </c>
      <c r="LS264" s="52" t="e">
        <f>$AV264*2.204623/#REF!*$AP264*Tabelle2[[#This Row],[Nov 24 NF]]</f>
        <v>#REF!</v>
      </c>
      <c r="LT264" s="52" t="e">
        <f>$AV264*2.204623/#REF!*$AP264*Tabelle2[[#This Row],[Dec 24 NF]]</f>
        <v>#REF!</v>
      </c>
      <c r="LU264" s="198">
        <f>SUM(Tabelle2[[#This Row],[Jan 22 EV]:[Mar 22 EV]])</f>
        <v>0</v>
      </c>
      <c r="LV264" s="198">
        <f>SUM(Tabelle2[[#This Row],[Apr 22 EV]:[Jun 22 EV]])</f>
        <v>0</v>
      </c>
      <c r="LW264" s="198">
        <f>SUM(Tabelle2[[#This Row],[Jul 22 EV]:[Sep 22 EV]])</f>
        <v>0</v>
      </c>
      <c r="LX264" s="198">
        <f>SUM(Tabelle2[[#This Row],[Oct 22 EV]:[Dec 22 EV]])</f>
        <v>0</v>
      </c>
      <c r="LY264" s="198">
        <f>SUM(Tabelle2[[#This Row],[Jan 23 EV]:[Mar 23 EV]])</f>
        <v>0</v>
      </c>
      <c r="LZ264" s="198" t="e">
        <f>SUM(Tabelle2[[#This Row],[Apr 23 EV]:[Jun 23 EV]])</f>
        <v>#REF!</v>
      </c>
      <c r="MA264" s="198" t="e">
        <f>SUM(Tabelle2[[#This Row],[Jul 23 EV]:[Sep 23 EV]])</f>
        <v>#REF!</v>
      </c>
      <c r="MB264" s="198" t="e">
        <f>SUM(Tabelle2[[#This Row],[Oct 23 EV]:[Dec 23 EV]])</f>
        <v>#REF!</v>
      </c>
      <c r="MC264" s="198" t="e">
        <f>SUM(Tabelle2[[#This Row],[Jan 24 EV]:[Mar 24 EV]])</f>
        <v>#REF!</v>
      </c>
      <c r="MD264" s="198" t="e">
        <f>SUM(Tabelle2[[#This Row],[Apr 24 EV]:[Jun 24 EV]])</f>
        <v>#REF!</v>
      </c>
      <c r="ME264" s="198" t="e">
        <f>SUM(Tabelle2[[#This Row],[Jul 24 EV]:[Sep 24 EV]])</f>
        <v>#REF!</v>
      </c>
      <c r="MF264" s="198" t="e">
        <f>SUM(Tabelle2[[#This Row],[Oct 24 EV]:[Dec 24 EV]])</f>
        <v>#REF!</v>
      </c>
      <c r="MG264" s="195"/>
      <c r="MH264" s="195"/>
      <c r="MI264" s="195"/>
      <c r="MJ264" s="195"/>
      <c r="MK264" s="195"/>
      <c r="ML264" s="195"/>
      <c r="MM264" s="195"/>
      <c r="MN264" s="195"/>
      <c r="MO264" s="195"/>
      <c r="MP264" s="198"/>
      <c r="MQ264" s="198" t="e">
        <f>$AS264*2.204623/#REF!*$AP264*HU264</f>
        <v>#REF!</v>
      </c>
      <c r="MR264" s="198" t="e">
        <f>$AT264*2.204623/#REF!*$AP264*HV264</f>
        <v>#REF!</v>
      </c>
      <c r="MS264" s="198">
        <v>0</v>
      </c>
      <c r="MT264" s="198">
        <v>0</v>
      </c>
      <c r="MU264" s="98">
        <v>0</v>
      </c>
      <c r="MV264" s="98">
        <f>SUM(Tabelle2[[#This Row],[Jan 22 EV]:[Dec 22 EV]])</f>
        <v>0</v>
      </c>
      <c r="MW264" s="98" t="e">
        <f>SUM(Tabelle2[[#This Row],[Jan 23 EV]:[Dec 23 EV]])</f>
        <v>#REF!</v>
      </c>
      <c r="MX264" s="98" t="e">
        <f>SUM(Tabelle2[[#This Row],[Jan 24 EV]:[Dec 24 EV]])</f>
        <v>#REF!</v>
      </c>
      <c r="MY264" s="98">
        <f t="shared" si="183"/>
        <v>0</v>
      </c>
      <c r="MZ264" s="98">
        <f t="shared" si="184"/>
        <v>0</v>
      </c>
      <c r="NA264" s="98">
        <f t="shared" si="185"/>
        <v>0</v>
      </c>
      <c r="NB264" s="98">
        <f t="shared" si="186"/>
        <v>0</v>
      </c>
      <c r="NC264" s="198">
        <v>0</v>
      </c>
      <c r="ND264" s="198">
        <v>0</v>
      </c>
      <c r="NE264" s="198">
        <v>0</v>
      </c>
      <c r="NF264" s="198">
        <v>0</v>
      </c>
      <c r="NG264" s="198">
        <v>0</v>
      </c>
      <c r="NH264" s="198">
        <v>0</v>
      </c>
      <c r="NI264" s="198">
        <v>0</v>
      </c>
      <c r="NJ264" s="198">
        <v>0</v>
      </c>
      <c r="NK264" s="198">
        <v>0</v>
      </c>
      <c r="NL264" s="198">
        <v>0</v>
      </c>
      <c r="NM264" s="198">
        <v>0</v>
      </c>
      <c r="NN264" s="198">
        <v>0</v>
      </c>
      <c r="NO264" s="198">
        <f t="shared" si="192"/>
        <v>0</v>
      </c>
      <c r="NP264" s="198">
        <f t="shared" si="193"/>
        <v>0</v>
      </c>
      <c r="NQ264" s="198">
        <f t="shared" si="194"/>
        <v>0</v>
      </c>
      <c r="NR264" s="198">
        <f t="shared" si="195"/>
        <v>0</v>
      </c>
      <c r="NS264" s="198">
        <f t="shared" si="196"/>
        <v>0</v>
      </c>
      <c r="NT264" s="198">
        <v>0</v>
      </c>
      <c r="NU264" s="198">
        <v>0</v>
      </c>
      <c r="NV264" s="198">
        <v>0</v>
      </c>
      <c r="NW264" s="198">
        <v>0</v>
      </c>
      <c r="NX264" s="198">
        <v>0</v>
      </c>
      <c r="NY264" s="198">
        <v>0</v>
      </c>
      <c r="NZ264" s="198">
        <v>0</v>
      </c>
      <c r="OA264" s="198">
        <v>0</v>
      </c>
      <c r="OB264" s="198">
        <v>0</v>
      </c>
      <c r="OC264" s="198">
        <v>0</v>
      </c>
      <c r="OD264" s="198">
        <v>0</v>
      </c>
      <c r="OE264" s="198">
        <v>0</v>
      </c>
      <c r="OF264" s="198">
        <f>SUM(Tabelle2[[#This Row],[Jan 23 B EV]:[Mar 23 B EV]])</f>
        <v>0</v>
      </c>
      <c r="OG264" s="198">
        <f>SUM(Tabelle2[[#This Row],[Apr 23 B EV]:[Jun 23 B EV]])</f>
        <v>0</v>
      </c>
      <c r="OH264" s="198">
        <f>SUM(Tabelle2[[#This Row],[Jul 23 B EV]:[Sep 23 B EV]])</f>
        <v>0</v>
      </c>
      <c r="OI264" s="198">
        <f>SUM(Tabelle2[[#This Row],[Oct 23 B EV]:[Dec 23 B EV]])</f>
        <v>0</v>
      </c>
      <c r="OJ264" s="198">
        <f>SUM(Tabelle2[[#This Row],[Jan 23 B EV]:[Dec 23 B EV]])</f>
        <v>0</v>
      </c>
      <c r="OK264" s="195"/>
      <c r="OL264" s="195"/>
      <c r="OM264" s="204"/>
      <c r="ON264" s="204"/>
      <c r="OO264" s="204"/>
      <c r="OP264" s="204"/>
      <c r="OQ264" s="195"/>
      <c r="OR264" s="195"/>
      <c r="OS264" s="195"/>
      <c r="OT264" s="195"/>
      <c r="OU264" s="195"/>
      <c r="OV264" s="195"/>
      <c r="OW264" s="195"/>
      <c r="OX264" s="198">
        <v>0</v>
      </c>
      <c r="OY264" s="198">
        <v>0</v>
      </c>
      <c r="OZ264" s="198">
        <v>0</v>
      </c>
      <c r="PA264" s="198">
        <v>0</v>
      </c>
      <c r="PB264" s="353">
        <v>0</v>
      </c>
      <c r="PC264" s="130" t="s">
        <v>57</v>
      </c>
      <c r="PD264" s="53" t="s">
        <v>162</v>
      </c>
      <c r="PE264" s="317" t="s">
        <v>159</v>
      </c>
      <c r="PF264" s="328" t="s">
        <v>170</v>
      </c>
      <c r="PG264" s="54">
        <v>0</v>
      </c>
      <c r="PH264" s="55">
        <v>150</v>
      </c>
      <c r="PI264" s="4">
        <v>1</v>
      </c>
      <c r="PJ264" s="4" t="s">
        <v>170</v>
      </c>
      <c r="PK264" s="4">
        <v>150</v>
      </c>
      <c r="PL264" s="4"/>
      <c r="PM264" s="196"/>
      <c r="PN264" s="53" t="s">
        <v>972</v>
      </c>
      <c r="PO264" s="53" t="s">
        <v>17</v>
      </c>
      <c r="PP264" s="200">
        <v>1565.1005573122095</v>
      </c>
      <c r="PQ264" s="200">
        <v>1399.8594792216134</v>
      </c>
      <c r="PR264" s="200">
        <v>1505.8500324776508</v>
      </c>
      <c r="PS264" s="200">
        <v>1413.0627359755019</v>
      </c>
      <c r="PT264" s="200">
        <v>1148.5212668120259</v>
      </c>
      <c r="PU264" s="200">
        <v>1207.4862538513455</v>
      </c>
      <c r="PV264" s="200">
        <v>1959.8980263157889</v>
      </c>
      <c r="PW264" s="200">
        <v>1949.0700624881274</v>
      </c>
      <c r="PX264" s="200" t="e">
        <f>IF($PI264=1,SUMIF(#REF!,$PF264,#REF!),SUMIF(#REF!,$PJ264,#REF!))</f>
        <v>#REF!</v>
      </c>
      <c r="PY264" s="200" t="e">
        <f>IF($PI264=1,SUMIF(#REF!,$PF264,#REF!),SUMIF(#REF!,$PJ264,#REF!))</f>
        <v>#REF!</v>
      </c>
      <c r="PZ264" s="200" t="e">
        <f>IF($PI264=1,SUMIF(#REF!,$PF264,#REF!),SUMIF(#REF!,$PJ264,#REF!))</f>
        <v>#REF!</v>
      </c>
      <c r="QA264" s="200" t="e">
        <f>IF($PI264=1,SUMIF(#REF!,$PF264,#REF!),SUMIF(#REF!,$PJ264,#REF!))</f>
        <v>#REF!</v>
      </c>
      <c r="QB264" s="200" t="e">
        <f>IF($PI264=1,SUMIF(#REF!,$PF264,#REF!),SUMIF(#REF!,$PJ264,#REF!))</f>
        <v>#REF!</v>
      </c>
      <c r="QC264" s="200" t="e">
        <f>IF($PI264=1,SUMIF(#REF!,$PF264,#REF!),SUMIF(#REF!,$PJ264,#REF!))</f>
        <v>#REF!</v>
      </c>
      <c r="QD264" s="57">
        <f t="shared" si="187"/>
        <v>0</v>
      </c>
      <c r="QE264" s="57">
        <f t="shared" si="188"/>
        <v>6.0521318687058132</v>
      </c>
      <c r="QF264" s="57">
        <f t="shared" si="182"/>
        <v>5.7129942999904593</v>
      </c>
      <c r="QG264" s="57">
        <f t="shared" si="189"/>
        <v>4.7460952301979544</v>
      </c>
      <c r="QH264" s="57">
        <f t="shared" si="190"/>
        <v>4.9616122578266673</v>
      </c>
      <c r="QI264" s="57">
        <f t="shared" si="191"/>
        <v>7.7116772861842096</v>
      </c>
      <c r="QJ264" s="57">
        <f>IF(Tabelle2[[#This Row],[Index and Premium Usage]]=1,($AW264*(1+$AZ264))*(PW264*(1+$PG264)+$PH264)/1000,($AW264*(1+$AZ264))*(PW264*(1+$PG264)+$PK264)/1000)</f>
        <v>7.6721010783941059</v>
      </c>
      <c r="QK264" s="57" t="e">
        <f>IF($PI264=1,($AW264*(1+$AY264))*(PX264*(1+$PG264)+$PH264)/1000,($AW264*(1+$AZ264))*(PX264*(1+$PG264)+$PK264+Tabelle2[[#This Row],[Premium VW 2023]])/1000)</f>
        <v>#REF!</v>
      </c>
      <c r="QL264" s="57" t="e">
        <f t="shared" si="177"/>
        <v>#REF!</v>
      </c>
      <c r="QM264" s="57" t="e">
        <f t="shared" si="178"/>
        <v>#REF!</v>
      </c>
      <c r="QN264" s="57" t="e">
        <f t="shared" si="179"/>
        <v>#REF!</v>
      </c>
      <c r="QO264" s="57" t="e">
        <f t="shared" si="180"/>
        <v>#REF!</v>
      </c>
      <c r="QP264" s="57" t="e">
        <f t="shared" si="181"/>
        <v>#REF!</v>
      </c>
    </row>
    <row r="265" spans="1:458" ht="15" customHeight="1">
      <c r="A265" s="94" t="s">
        <v>776</v>
      </c>
      <c r="B265" s="94" t="s">
        <v>87</v>
      </c>
      <c r="C265" s="94" t="s">
        <v>1553</v>
      </c>
      <c r="D265" s="94" t="s">
        <v>108</v>
      </c>
      <c r="E265" s="173" t="s">
        <v>304</v>
      </c>
      <c r="F265" s="94" t="s">
        <v>304</v>
      </c>
      <c r="G265" s="94" t="s">
        <v>304</v>
      </c>
      <c r="H265" s="2" t="s">
        <v>1557</v>
      </c>
      <c r="I265" s="188" t="s">
        <v>102</v>
      </c>
      <c r="J265" s="94" t="s">
        <v>18</v>
      </c>
      <c r="K265" s="2" t="s">
        <v>243</v>
      </c>
      <c r="L265" s="94" t="s">
        <v>88</v>
      </c>
      <c r="M265" s="2" t="s">
        <v>1156</v>
      </c>
      <c r="N265" s="2" t="s">
        <v>167</v>
      </c>
      <c r="O265" s="1"/>
      <c r="P265" s="3">
        <v>0</v>
      </c>
      <c r="Q265" s="2" t="s">
        <v>91</v>
      </c>
      <c r="R265" s="94"/>
      <c r="S265" s="94"/>
      <c r="T265" s="94" t="s">
        <v>1282</v>
      </c>
      <c r="U265" s="94" t="s">
        <v>38</v>
      </c>
      <c r="V265" s="94"/>
      <c r="W265" s="94"/>
      <c r="X265" s="94"/>
      <c r="Y265" s="2" t="s">
        <v>257</v>
      </c>
      <c r="Z265" s="2" t="s">
        <v>261</v>
      </c>
      <c r="AA265" s="2" t="s">
        <v>735</v>
      </c>
      <c r="AB265" s="2" t="s">
        <v>1229</v>
      </c>
      <c r="AC265" s="2" t="s">
        <v>1132</v>
      </c>
      <c r="AD265" s="94"/>
      <c r="AE265" s="94"/>
      <c r="AF265" s="94" t="s">
        <v>119</v>
      </c>
      <c r="AG265" s="2">
        <v>0</v>
      </c>
      <c r="AH265" s="2">
        <v>0</v>
      </c>
      <c r="AI265" s="2">
        <v>0</v>
      </c>
      <c r="AJ265" s="2" t="s">
        <v>120</v>
      </c>
      <c r="AK265" s="20"/>
      <c r="AL265" s="24"/>
      <c r="AM265" s="24"/>
      <c r="AN265" s="24"/>
      <c r="AO265" s="24"/>
      <c r="AP265" s="13">
        <v>1</v>
      </c>
      <c r="AQ265" s="42"/>
      <c r="AR265" s="37">
        <v>2.6549999999999998</v>
      </c>
      <c r="AS265" s="73">
        <v>2.6549999999999998</v>
      </c>
      <c r="AT265" s="73">
        <v>2.6549999999999998</v>
      </c>
      <c r="AU265" s="33">
        <v>2.6549999999999998</v>
      </c>
      <c r="AV265" s="33">
        <v>2.5</v>
      </c>
      <c r="AW265" s="33">
        <v>2.5</v>
      </c>
      <c r="AX265" s="193"/>
      <c r="AY265" s="61">
        <v>0</v>
      </c>
      <c r="AZ265" s="61">
        <v>0</v>
      </c>
      <c r="BA265" s="97">
        <v>13846.160000000002</v>
      </c>
      <c r="BB265" s="97">
        <v>20008.32</v>
      </c>
      <c r="BC265" s="97">
        <v>19252.5</v>
      </c>
      <c r="BD265" s="97">
        <v>22391.040000000001</v>
      </c>
      <c r="BE265" s="133">
        <v>15748.12</v>
      </c>
      <c r="BF265" s="133">
        <v>19067.88</v>
      </c>
      <c r="BG265" s="133">
        <v>4922.3999999999996</v>
      </c>
      <c r="BH265" s="133">
        <v>17772.48</v>
      </c>
      <c r="BI265" s="133">
        <v>23114.9</v>
      </c>
      <c r="BJ265" s="133">
        <v>15096.000000000002</v>
      </c>
      <c r="BK265" s="133">
        <v>19518.72</v>
      </c>
      <c r="BL265" s="133">
        <v>6990.4000000000005</v>
      </c>
      <c r="BM265" s="96">
        <v>17429.760000000002</v>
      </c>
      <c r="BN265" s="96">
        <v>18145.120000000003</v>
      </c>
      <c r="BO265" s="96">
        <v>20509.82</v>
      </c>
      <c r="BP265" s="96">
        <v>18005.04</v>
      </c>
      <c r="BQ265" s="96">
        <v>21216</v>
      </c>
      <c r="BR265" s="96">
        <v>17818.439999999999</v>
      </c>
      <c r="BS265" s="96">
        <v>13587.76</v>
      </c>
      <c r="BT265" s="96">
        <v>15285.04</v>
      </c>
      <c r="BU265" s="96">
        <v>10183.68</v>
      </c>
      <c r="BV265" s="96">
        <v>15198.000000000002</v>
      </c>
      <c r="BW265" s="96">
        <v>21640.320000000003</v>
      </c>
      <c r="BX265" s="96">
        <v>8670</v>
      </c>
      <c r="BY265" s="96">
        <v>22764.36</v>
      </c>
      <c r="BZ265" s="96">
        <v>15253.920000000002</v>
      </c>
      <c r="CA265" s="96">
        <v>14826.240000000002</v>
      </c>
      <c r="CB265" s="96">
        <v>12130.560000000001</v>
      </c>
      <c r="CC265" s="96">
        <v>13424.400000000001</v>
      </c>
      <c r="CD265" s="96">
        <v>12806.640000000001</v>
      </c>
      <c r="CE265" s="96">
        <v>10856.43</v>
      </c>
      <c r="CF265" s="96">
        <v>9982.9800000000014</v>
      </c>
      <c r="CG265" s="96">
        <v>11432.34</v>
      </c>
      <c r="CH265" s="96">
        <v>12583.35</v>
      </c>
      <c r="CI265" s="96">
        <v>10568.34</v>
      </c>
      <c r="CJ265" s="96">
        <v>8910.9600000000009</v>
      </c>
      <c r="CK265" s="95">
        <f>SUM(Tabelle2[[#This Row],[Jan 22 CF]:[Mar 22 CF]])</f>
        <v>53106.98</v>
      </c>
      <c r="CL265" s="95">
        <f>SUM(Tabelle2[[#This Row],[Apr 22 CF]:[Jun 22 CF]])</f>
        <v>57207.040000000008</v>
      </c>
      <c r="CM265" s="95">
        <f>SUM(Tabelle2[[#This Row],[Jul 22 CF]:[Sep 22 CF]])</f>
        <v>45809.78</v>
      </c>
      <c r="CN265" s="95">
        <f>SUM(Tabelle2[[#This Row],[Oct 22 CF]:[Dec 22 CF]])</f>
        <v>41605.120000000003</v>
      </c>
      <c r="CO265" s="95">
        <f>SUM(Tabelle2[[#This Row],[Jan 23 CF]:[Mar 23 CF]])</f>
        <v>56084.700000000004</v>
      </c>
      <c r="CP265" s="95">
        <f>SUM(Tabelle2[[#This Row],[Apr 23 CF]:[Jun 23 CF]])</f>
        <v>57039.479999999996</v>
      </c>
      <c r="CQ265" s="95">
        <f>SUM(Tabelle2[[#This Row],[Jul 23 CF]:[Sep 23 CF]])</f>
        <v>39056.480000000003</v>
      </c>
      <c r="CR265" s="95">
        <f>SUM(Tabelle2[[#This Row],[Oct 23 CF]:[Dec 23 CF]])</f>
        <v>45508.320000000007</v>
      </c>
      <c r="CS265" s="95">
        <f>SUM(Tabelle2[[#This Row],[Jan 24 CF]:[Mar 24 CF]])</f>
        <v>52844.520000000004</v>
      </c>
      <c r="CT265" s="95">
        <f>SUM(Tabelle2[[#This Row],[Apr 24 CF]:[Jun 24 CF]])</f>
        <v>38361.600000000006</v>
      </c>
      <c r="CU265" s="95">
        <f>SUM(Tabelle2[[#This Row],[Jul 24 CF]:[Sep 24 CF]])</f>
        <v>32271.750000000004</v>
      </c>
      <c r="CV265" s="95">
        <f>SUM(Tabelle2[[#This Row],[Oct 24 CF]:[Dec 24 CF]])</f>
        <v>32062.65</v>
      </c>
      <c r="CW265" s="98">
        <v>26101</v>
      </c>
      <c r="CX265" s="275">
        <v>71500.160000000003</v>
      </c>
      <c r="CY265" s="98">
        <v>114273.72</v>
      </c>
      <c r="CZ265" s="52">
        <v>163188.20000000004</v>
      </c>
      <c r="DA265" s="52">
        <f>SUM(Tabelle2[[#This Row],[Jan 22 CF]:[Dec 22 CF]])</f>
        <v>197728.91999999998</v>
      </c>
      <c r="DB265" s="98">
        <f>SUM(Tabelle2[[#This Row],[Jan 23 CF]:[Dec 23 CF]])</f>
        <v>197688.98</v>
      </c>
      <c r="DC265" s="98">
        <f>SUM(Tabelle2[[#This Row],[Jan 24 CF]:[Dec 24 CF]])</f>
        <v>155540.51999999999</v>
      </c>
      <c r="DD265" s="98">
        <v>50000</v>
      </c>
      <c r="DE265" s="98">
        <v>10000</v>
      </c>
      <c r="DF265" s="98">
        <v>0</v>
      </c>
      <c r="DG265" s="98">
        <v>0</v>
      </c>
      <c r="DH265" s="98">
        <v>0</v>
      </c>
      <c r="DI265" s="98">
        <v>0</v>
      </c>
      <c r="DJ265" s="98">
        <v>0</v>
      </c>
      <c r="DK265" s="98">
        <v>0</v>
      </c>
      <c r="DL265" s="98">
        <v>0</v>
      </c>
      <c r="DM265" s="98">
        <v>0</v>
      </c>
      <c r="DN265" s="98"/>
      <c r="DO265" s="98"/>
      <c r="DP265" s="226">
        <v>0.95</v>
      </c>
      <c r="DQ265" s="226">
        <v>0.92500000000000004</v>
      </c>
      <c r="DR265" s="226">
        <v>0.8</v>
      </c>
      <c r="DS265" s="226">
        <v>0.85</v>
      </c>
      <c r="DT265" s="226">
        <v>0.9</v>
      </c>
      <c r="DU265" s="226">
        <v>0.9</v>
      </c>
      <c r="DV265" s="226">
        <v>0.9</v>
      </c>
      <c r="DW265" s="226">
        <v>0.9</v>
      </c>
      <c r="DX265" s="226">
        <v>0.9</v>
      </c>
      <c r="DY265" s="226">
        <v>0.9</v>
      </c>
      <c r="DZ265" s="226">
        <v>0.9</v>
      </c>
      <c r="EA265" s="226">
        <v>0.88</v>
      </c>
      <c r="EB265" s="226">
        <v>0.9</v>
      </c>
      <c r="EC265" s="226">
        <v>0.93</v>
      </c>
      <c r="ED265" s="226">
        <v>0.93</v>
      </c>
      <c r="EE265" s="226">
        <v>0.9</v>
      </c>
      <c r="EF265" s="316">
        <v>0.9</v>
      </c>
      <c r="EG265" s="316">
        <v>0.9</v>
      </c>
      <c r="EH265" s="316">
        <v>0.84799999999999998</v>
      </c>
      <c r="EI265" s="226">
        <v>0.95</v>
      </c>
      <c r="EJ265" s="226">
        <v>0.95</v>
      </c>
      <c r="EK265" s="226">
        <v>0.95</v>
      </c>
      <c r="EL265" s="226">
        <v>0.97499999999999998</v>
      </c>
      <c r="EM265" s="226">
        <v>0.95</v>
      </c>
      <c r="EN265" s="226">
        <v>0.9</v>
      </c>
      <c r="EO265" s="226">
        <v>0.75</v>
      </c>
      <c r="EP265" s="226">
        <v>0.75</v>
      </c>
      <c r="EQ265" s="226">
        <v>0.75</v>
      </c>
      <c r="ER265" s="226">
        <v>0.75</v>
      </c>
      <c r="ES265" s="226">
        <v>0.75</v>
      </c>
      <c r="ET265" s="226">
        <v>0.75</v>
      </c>
      <c r="EU265" s="226">
        <v>0.75</v>
      </c>
      <c r="EV265" s="226">
        <v>0.75</v>
      </c>
      <c r="EW265" s="226">
        <v>0.75</v>
      </c>
      <c r="EX265" s="226">
        <v>0.75</v>
      </c>
      <c r="EY265" s="226">
        <v>0.75</v>
      </c>
      <c r="EZ265" s="316">
        <v>0.84799999999999998</v>
      </c>
      <c r="FA265" s="226">
        <v>0.75</v>
      </c>
      <c r="FB265" s="226">
        <v>0.87</v>
      </c>
      <c r="FC265" s="226">
        <v>0.87</v>
      </c>
      <c r="FD265" s="226">
        <v>0.87</v>
      </c>
      <c r="FE265" s="226">
        <v>0.87</v>
      </c>
      <c r="FF265" s="226">
        <v>0</v>
      </c>
      <c r="FG265" s="226">
        <v>0</v>
      </c>
      <c r="FH265" s="226">
        <v>0</v>
      </c>
      <c r="FI265" s="226">
        <v>0</v>
      </c>
      <c r="FJ265" s="226">
        <v>0</v>
      </c>
      <c r="FK265" s="226">
        <v>0</v>
      </c>
      <c r="FL265" s="226">
        <v>0</v>
      </c>
      <c r="FM265" s="195">
        <f t="shared" si="204"/>
        <v>13846.160000000002</v>
      </c>
      <c r="FN265" s="195">
        <f t="shared" si="205"/>
        <v>20008.32</v>
      </c>
      <c r="FO265" s="195">
        <f t="shared" si="206"/>
        <v>19252.5</v>
      </c>
      <c r="FP265" s="195">
        <f t="shared" si="207"/>
        <v>22391.040000000001</v>
      </c>
      <c r="FQ265" s="195">
        <f t="shared" si="208"/>
        <v>15748.12</v>
      </c>
      <c r="FR265" s="195">
        <f t="shared" si="209"/>
        <v>19067.88</v>
      </c>
      <c r="FS265" s="195">
        <f t="shared" si="210"/>
        <v>4922.3999999999996</v>
      </c>
      <c r="FT265" s="95">
        <f t="shared" si="211"/>
        <v>17772.48</v>
      </c>
      <c r="FU265" s="95">
        <f t="shared" si="212"/>
        <v>23114.9</v>
      </c>
      <c r="FV265" s="95">
        <f t="shared" si="213"/>
        <v>15096.000000000002</v>
      </c>
      <c r="FW265" s="95">
        <f t="shared" si="214"/>
        <v>19518.72</v>
      </c>
      <c r="FX265" s="95">
        <f t="shared" si="215"/>
        <v>6990.4000000000005</v>
      </c>
      <c r="FY265" s="95">
        <f t="shared" si="216"/>
        <v>17429.760000000002</v>
      </c>
      <c r="FZ265" s="95">
        <f t="shared" si="217"/>
        <v>18145.120000000003</v>
      </c>
      <c r="GA265" s="95">
        <f t="shared" si="197"/>
        <v>20509.82</v>
      </c>
      <c r="GB265" s="95">
        <f t="shared" si="198"/>
        <v>18005.04</v>
      </c>
      <c r="GC265" s="95">
        <f t="shared" si="199"/>
        <v>21216</v>
      </c>
      <c r="GD265" s="95">
        <f t="shared" si="200"/>
        <v>17818.439999999999</v>
      </c>
      <c r="GE265" s="95">
        <f t="shared" si="201"/>
        <v>13587.76</v>
      </c>
      <c r="GF265" s="95">
        <f t="shared" si="202"/>
        <v>15285.04</v>
      </c>
      <c r="GG265" s="95">
        <f t="shared" si="203"/>
        <v>10183.68</v>
      </c>
      <c r="GH265" s="95">
        <f t="shared" si="218"/>
        <v>15198.000000000002</v>
      </c>
      <c r="GI265" s="95">
        <f>BW265*Tabelle2[[#This Row],[Nov 2023 AF]]</f>
        <v>21099.312000000002</v>
      </c>
      <c r="GJ265" s="95">
        <f>BX265*Tabelle2[[#This Row],[Dec 2023 AF]]</f>
        <v>8236.5</v>
      </c>
      <c r="GK265" s="95">
        <f>BY265*Tabelle2[[#This Row],[Jan 2024 AF]]</f>
        <v>20487.924000000003</v>
      </c>
      <c r="GL265" s="95">
        <f>BZ265*Tabelle2[[#This Row],[Feb 2024 AF]]</f>
        <v>11440.440000000002</v>
      </c>
      <c r="GM265" s="95">
        <f>CA265*Tabelle2[[#This Row],[Mar 2024 AF]]</f>
        <v>11119.68</v>
      </c>
      <c r="GN265" s="95">
        <f>CB265*Tabelle2[[#This Row],[Apr 2024 AF]]</f>
        <v>9097.9200000000019</v>
      </c>
      <c r="GO265" s="95">
        <f>CC265*Tabelle2[[#This Row],[May 2024 AF]]</f>
        <v>10068.300000000001</v>
      </c>
      <c r="GP265" s="95">
        <f>CD265*Tabelle2[[#This Row],[Jun 2024 AF]]</f>
        <v>9604.9800000000014</v>
      </c>
      <c r="GQ265" s="95">
        <f>CE265*Tabelle2[[#This Row],[Jul 2024 AF]]</f>
        <v>8142.3225000000002</v>
      </c>
      <c r="GR265" s="95">
        <f>CF265*Tabelle2[[#This Row],[Aug 2024 AF]]</f>
        <v>7487.2350000000006</v>
      </c>
      <c r="GS265" s="95">
        <f>CG265*Tabelle2[[#This Row],[Sep 2024 AF]]</f>
        <v>8574.255000000001</v>
      </c>
      <c r="GT265" s="95">
        <f>CH265*Tabelle2[[#This Row],[Oct 2024 AF]]</f>
        <v>9437.5125000000007</v>
      </c>
      <c r="GU265" s="95">
        <f>CI265*Tabelle2[[#This Row],[Nov 2024 AF]]</f>
        <v>7926.2550000000001</v>
      </c>
      <c r="GV265" s="95">
        <f>CJ265*Tabelle2[[#This Row],[Dec 2024 AF]]</f>
        <v>6683.2200000000012</v>
      </c>
      <c r="GW265" s="95">
        <f>SUM(Tabelle2[[#This Row],[Jan 22 NF]:[Mar 22 NF]])</f>
        <v>53106.98</v>
      </c>
      <c r="GX265" s="95">
        <f>SUM(Tabelle2[[#This Row],[Apr 22 NF]:[Jun 22 NF]])</f>
        <v>57207.040000000008</v>
      </c>
      <c r="GY265" s="95">
        <f>SUM(Tabelle2[[#This Row],[Jul 22 NF]:[Sep 22 NF]])</f>
        <v>45809.78</v>
      </c>
      <c r="GZ265" s="95">
        <f>SUM(Tabelle2[[#This Row],[Oct 22 NF]:[Dec 22 NF]])</f>
        <v>41605.120000000003</v>
      </c>
      <c r="HA265" s="98">
        <f>SUM(Tabelle2[[#This Row],[Jan 23 NF]:[Mar 23 NF]])</f>
        <v>56084.700000000004</v>
      </c>
      <c r="HB265" s="98">
        <f>SUM(Tabelle2[[#This Row],[Apr 23 NF]:[Jun 23 NF]])</f>
        <v>57039.479999999996</v>
      </c>
      <c r="HC265" s="98">
        <f>SUM(Tabelle2[[#This Row],[Jul 23 NF]:[Sep 23 NF]])</f>
        <v>39056.480000000003</v>
      </c>
      <c r="HD265" s="98">
        <f>SUM(Tabelle2[[#This Row],[Oct 23 NF]:[Dec 23 NF]])</f>
        <v>44533.812000000005</v>
      </c>
      <c r="HE265" s="95">
        <f>SUM(Tabelle2[[#This Row],[Jan 24 NF]:[Mar 24 NF]])</f>
        <v>43048.044000000009</v>
      </c>
      <c r="HF265" s="98">
        <f>SUM(Tabelle2[[#This Row],[Apr 24 NF]:[Jun 24 NF]])</f>
        <v>28771.200000000004</v>
      </c>
      <c r="HG265" s="98">
        <f>SUM(Tabelle2[[#This Row],[Jul 24 NF]:[Sep 24 NF]])</f>
        <v>24203.8125</v>
      </c>
      <c r="HH265" s="98">
        <f>SUM(Tabelle2[[#This Row],[Oct 24 NF]:[Dec 24 NF]])</f>
        <v>24046.987500000003</v>
      </c>
      <c r="HI265" s="75">
        <v>0</v>
      </c>
      <c r="HJ265" s="75">
        <v>0</v>
      </c>
      <c r="HK265" s="75">
        <v>0</v>
      </c>
      <c r="HL265" s="75">
        <v>0</v>
      </c>
      <c r="HM265" s="75">
        <v>0</v>
      </c>
      <c r="HN265" s="75">
        <v>0</v>
      </c>
      <c r="HO265" s="75">
        <v>0</v>
      </c>
      <c r="HP265" s="75">
        <v>0</v>
      </c>
      <c r="HQ265" s="75">
        <v>0</v>
      </c>
      <c r="HR265" s="75">
        <v>0</v>
      </c>
      <c r="HS265" s="75">
        <v>0</v>
      </c>
      <c r="HT265" s="75">
        <v>0</v>
      </c>
      <c r="HU265" s="75">
        <v>1271</v>
      </c>
      <c r="HV265" s="98">
        <v>26101</v>
      </c>
      <c r="HW265" s="98">
        <v>71500.160000000003</v>
      </c>
      <c r="HX265" s="98">
        <v>114273.72</v>
      </c>
      <c r="HY265" s="98">
        <v>163188.20000000004</v>
      </c>
      <c r="HZ265" s="98">
        <f>SUM(Tabelle2[[#This Row],[Jan 22 NF]:[Dec 22 NF]])</f>
        <v>197728.91999999998</v>
      </c>
      <c r="IA265" s="98">
        <f>SUM(Tabelle2[[#This Row],[Jan 23 NF]:[Dec 23 NF]])</f>
        <v>196714.47200000001</v>
      </c>
      <c r="IB265" s="98">
        <f>SUM(Tabelle2[[#This Row],[Jan 24 NF]:[Dec 24 NF]])</f>
        <v>120070.04400000001</v>
      </c>
      <c r="IC265" s="98">
        <f>IFERROR(Tabelle2[[#This Row],[2025 CF]]*Tabelle2[[#This Row],[2025 AF]],0)</f>
        <v>43500</v>
      </c>
      <c r="ID265" s="98">
        <f>IFERROR(Tabelle2[[#This Row],[2026 CF]]*Tabelle2[[#This Row],[2026 AF]],0)</f>
        <v>8700</v>
      </c>
      <c r="IE265" s="98">
        <f>IFERROR(Tabelle2[[#This Row],[2027 CF]]*Tabelle2[[#This Row],[2027 AF]],0)</f>
        <v>0</v>
      </c>
      <c r="IF265" s="98">
        <f>IFERROR(Tabelle2[[#This Row],[2028 CF]]*Tabelle2[[#This Row],[2028 AF]],0)</f>
        <v>0</v>
      </c>
      <c r="IG265" s="98">
        <f>IFERROR(Tabelle2[[#This Row],[2029 CF]]*Tabelle2[[#This Row],[2029 AF]],0)</f>
        <v>0</v>
      </c>
      <c r="IH265" s="98">
        <f>IFERROR(Tabelle2[[#This Row],[2030 CF]]*Tabelle2[[#This Row],[2030 AF]],0)</f>
        <v>0</v>
      </c>
      <c r="II265" s="98">
        <f>IFERROR(Tabelle2[[#This Row],[2031 CF]]*Tabelle2[[#This Row],[2031 AF]],0)</f>
        <v>0</v>
      </c>
      <c r="IJ265" s="98">
        <f>IFERROR(Tabelle2[[#This Row],[2032 CF]]*Tabelle2[[#This Row],[2032 AF]],0)</f>
        <v>0</v>
      </c>
      <c r="IK265" s="98">
        <f>IFERROR(Tabelle2[[#This Row],[2033 CF]]*Tabelle2[[#This Row],[2033 AF]],0)</f>
        <v>0</v>
      </c>
      <c r="IL265" s="98">
        <f>IFERROR(Tabelle2[[#This Row],[2034 CF]]*Tabelle2[[#This Row],[2034 AF]],0)</f>
        <v>0</v>
      </c>
      <c r="IM265" s="98">
        <f>IFERROR(Tabelle2[[#This Row],[2035 CF]]*Tabelle2[[#This Row],[2035 AF]],0)</f>
        <v>0</v>
      </c>
      <c r="IN265" s="51">
        <v>10365.158400000002</v>
      </c>
      <c r="IO265" s="51">
        <v>10931.176460000001</v>
      </c>
      <c r="IP265" s="51">
        <v>12616.583999999999</v>
      </c>
      <c r="IQ265" s="51">
        <v>15203.662128839396</v>
      </c>
      <c r="IR265" s="51">
        <v>15318.329400000002</v>
      </c>
      <c r="IS265" s="51">
        <v>14444.913600000002</v>
      </c>
      <c r="IT265" s="51">
        <v>4091.6025</v>
      </c>
      <c r="IU265" s="51">
        <v>5271.3600000000006</v>
      </c>
      <c r="IV265" s="51">
        <v>18502.473600000001</v>
      </c>
      <c r="IW265" s="51">
        <v>18019.727999999999</v>
      </c>
      <c r="IX265" s="51">
        <v>13096.555200000001</v>
      </c>
      <c r="IY265" s="51">
        <v>10098.816000000001</v>
      </c>
      <c r="IZ265" s="199">
        <v>33912.918860000005</v>
      </c>
      <c r="JA265" s="199">
        <v>44966.905128839397</v>
      </c>
      <c r="JB265" s="199">
        <v>27865.436100000003</v>
      </c>
      <c r="JC265" s="199">
        <v>41215.099199999997</v>
      </c>
      <c r="JD265" s="199">
        <v>147960.35928883939</v>
      </c>
      <c r="JE265" s="196">
        <v>17553.599999999999</v>
      </c>
      <c r="JF265" s="196">
        <v>16579.248</v>
      </c>
      <c r="JG265" s="196">
        <v>14349.008</v>
      </c>
      <c r="JH265" s="196">
        <v>12954.047999999999</v>
      </c>
      <c r="JI265" s="196">
        <v>12239.183999999999</v>
      </c>
      <c r="JJ265" s="196">
        <v>12958.288</v>
      </c>
      <c r="JK265" s="196">
        <v>9566.2880000000005</v>
      </c>
      <c r="JL265" s="196">
        <v>10414.288</v>
      </c>
      <c r="JM265" s="196">
        <v>12958.288</v>
      </c>
      <c r="JN265" s="196">
        <v>12239.183999999999</v>
      </c>
      <c r="JO265" s="196">
        <v>12110.288</v>
      </c>
      <c r="JP265" s="196">
        <v>8718.2880000000005</v>
      </c>
      <c r="JQ265" s="196">
        <f>SUM(Tabelle2[[#This Row],[Jan-23B]:[Mar-23B]])</f>
        <v>48481.856</v>
      </c>
      <c r="JR265" s="196">
        <f>SUM(Tabelle2[[#This Row],[Apr-23B]:[Jun-23B]])</f>
        <v>38151.519999999997</v>
      </c>
      <c r="JS265" s="196">
        <f>SUM(Tabelle2[[#This Row],[Jul-23B]:[Sep-23B]])</f>
        <v>32938.864000000001</v>
      </c>
      <c r="JT265" s="196">
        <f>SUM(Tabelle2[[#This Row],[Oct-23B]:[Dec-23B]])</f>
        <v>33067.760000000002</v>
      </c>
      <c r="JU265" s="196">
        <f>SUM(Tabelle2[[#This Row],[1Q23 B1]:[4Q23 B]])</f>
        <v>152640</v>
      </c>
      <c r="JV265" s="196">
        <v>124500</v>
      </c>
      <c r="JW265" s="196">
        <v>87000</v>
      </c>
      <c r="JX265" s="196">
        <v>43500</v>
      </c>
      <c r="JY265" s="196">
        <v>8700</v>
      </c>
      <c r="JZ265" s="196">
        <v>0</v>
      </c>
      <c r="KA265" s="196">
        <v>22872.963625000004</v>
      </c>
      <c r="KB265" s="196">
        <v>15983.516750000003</v>
      </c>
      <c r="KC265" s="196">
        <v>7991.7583750000013</v>
      </c>
      <c r="KD265" s="196">
        <v>1598.3516750000001</v>
      </c>
      <c r="KE265" s="196">
        <v>0</v>
      </c>
      <c r="KF265" s="196" t="str">
        <f>IF(SUM(Tabelle2[[#This Row],[2018 NF]:[2028 NF]],Tabelle2[[#This Row],[2023 B]])&gt;0,"yes","no")</f>
        <v>yes</v>
      </c>
      <c r="KG265" s="196" t="str">
        <f>IFERROR(INDEX(Tabelle2[[#Headers],[2005 NF]:[2034 NF]],MATCH(TRUE,INDEX(Tabelle2[[#This Row],[2005 NF]:[2034 NF]]&gt;1000,),0)),0)</f>
        <v>2017 NF</v>
      </c>
      <c r="KH265" s="196" t="str">
        <f>IFERROR(LOOKUP(2,1/(Tabelle2[[#This Row],[2005 NF]:[2035 NF]]&gt;1000),Tabelle2[[#Headers],[2005 NF]:[2035 NF]]),0)</f>
        <v>2026 NF</v>
      </c>
      <c r="KI265" s="196">
        <f>SUM(Tabelle2[[#This Row],[Jan 23 NF]:[Mar 23 NF]])</f>
        <v>56084.700000000004</v>
      </c>
      <c r="KJ265" s="196">
        <f>SUM(Tabelle2[[#This Row],[Jan-23B]:[Mar-23B]])</f>
        <v>48481.856</v>
      </c>
      <c r="KK265" s="52">
        <v>2543.7968998066672</v>
      </c>
      <c r="KL265" s="52">
        <v>3675.9002052800001</v>
      </c>
      <c r="KM265" s="52">
        <v>3537.0420256250004</v>
      </c>
      <c r="KN265" s="52">
        <v>4113.6501481600008</v>
      </c>
      <c r="KO265" s="52">
        <v>2893.2222965633337</v>
      </c>
      <c r="KP265" s="52">
        <v>3503.1239007700005</v>
      </c>
      <c r="KQ265" s="52">
        <v>904.33635460000005</v>
      </c>
      <c r="KR265" s="52">
        <v>3265.1348479200001</v>
      </c>
      <c r="KS265" s="52">
        <v>4246.6366818916676</v>
      </c>
      <c r="KT265" s="52">
        <v>2773.4157340000006</v>
      </c>
      <c r="KU265" s="52">
        <v>3585.9515868800004</v>
      </c>
      <c r="KV265" s="52">
        <v>1284.2663849333335</v>
      </c>
      <c r="KW265" s="52">
        <v>3202.1708150400009</v>
      </c>
      <c r="KX265" s="52">
        <v>3333.595740813334</v>
      </c>
      <c r="KY265" s="52">
        <v>3768.035074821667</v>
      </c>
      <c r="KZ265" s="52">
        <v>3307.8604416600006</v>
      </c>
      <c r="LA265" s="52" t="e">
        <f>$AV265*2.204623/#REF!*$AP265*Tabelle2[[#This Row],[May 23 NF]]</f>
        <v>#REF!</v>
      </c>
      <c r="LB265" s="52" t="e">
        <f>$AV265*2.204623/#REF!*$AP265*Tabelle2[[#This Row],[Jun 23 NF]]</f>
        <v>#REF!</v>
      </c>
      <c r="LC265" s="52" t="e">
        <f>$AV265*2.204623/#REF!*$AP265*Tabelle2[[#This Row],[Jul 23 NF]]</f>
        <v>#REF!</v>
      </c>
      <c r="LD265" s="52" t="e">
        <f>$AV265*2.204623/#REF!*$AP265*Tabelle2[[#This Row],[Aug 23 NF]]</f>
        <v>#REF!</v>
      </c>
      <c r="LE265" s="52" t="e">
        <f>$AV265*2.204623/#REF!*$AP265*Tabelle2[[#This Row],[Sep 23 NF]]</f>
        <v>#REF!</v>
      </c>
      <c r="LF265" s="52" t="e">
        <f>$AV265*2.204623/#REF!*$AP265*Tabelle2[[#This Row],[Oct 23 NF]]</f>
        <v>#REF!</v>
      </c>
      <c r="LG265" s="52" t="e">
        <f>$AV265*2.204623/#REF!*$AP265*Tabelle2[[#This Row],[Nov 23 NF]]</f>
        <v>#REF!</v>
      </c>
      <c r="LH265" s="52" t="e">
        <f>$AV265*2.204623/#REF!*$AP265*Tabelle2[[#This Row],[Dec 23 NF]]</f>
        <v>#REF!</v>
      </c>
      <c r="LI265" s="52" t="e">
        <f>$AV265*2.204623/#REF!*$AP265*Tabelle2[[#This Row],[Jan 24 NF]]</f>
        <v>#REF!</v>
      </c>
      <c r="LJ265" s="52" t="e">
        <f>$AV265*2.204623/#REF!*$AP265*Tabelle2[[#This Row],[Feb 24 NF]]</f>
        <v>#REF!</v>
      </c>
      <c r="LK265" s="52" t="e">
        <f>$AV265*2.204623/#REF!*$AP265*Tabelle2[[#This Row],[Mar 24 NF]]</f>
        <v>#REF!</v>
      </c>
      <c r="LL265" s="52" t="e">
        <f>$AV265*2.204623/#REF!*$AP265*Tabelle2[[#This Row],[Apr 24 NF]]</f>
        <v>#REF!</v>
      </c>
      <c r="LM265" s="52" t="e">
        <f>$AV265*2.204623/#REF!*$AP265*Tabelle2[[#This Row],[May 24 NF]]</f>
        <v>#REF!</v>
      </c>
      <c r="LN265" s="52" t="e">
        <f>$AV265*2.204623/#REF!*$AP265*Tabelle2[[#This Row],[Jun 24 NF]]</f>
        <v>#REF!</v>
      </c>
      <c r="LO265" s="52" t="e">
        <f>$AV265*2.204623/#REF!*$AP265*Tabelle2[[#This Row],[Jul 24 NF]]</f>
        <v>#REF!</v>
      </c>
      <c r="LP265" s="52" t="e">
        <f>$AV265*2.204623/#REF!*$AP265*Tabelle2[[#This Row],[Aug 24 NF]]</f>
        <v>#REF!</v>
      </c>
      <c r="LQ265" s="52" t="e">
        <f>$AV265*2.204623/#REF!*$AP265*Tabelle2[[#This Row],[Sep 24 NF]]</f>
        <v>#REF!</v>
      </c>
      <c r="LR265" s="52" t="e">
        <f>$AV265*2.204623/#REF!*$AP265*Tabelle2[[#This Row],[Oct 24 NF]]</f>
        <v>#REF!</v>
      </c>
      <c r="LS265" s="52" t="e">
        <f>$AV265*2.204623/#REF!*$AP265*Tabelle2[[#This Row],[Nov 24 NF]]</f>
        <v>#REF!</v>
      </c>
      <c r="LT265" s="52" t="e">
        <f>$AV265*2.204623/#REF!*$AP265*Tabelle2[[#This Row],[Dec 24 NF]]</f>
        <v>#REF!</v>
      </c>
      <c r="LU265" s="198">
        <f>SUM(Tabelle2[[#This Row],[Jan 22 EV]:[Mar 22 EV]])</f>
        <v>9756.7391307116668</v>
      </c>
      <c r="LV265" s="198">
        <f>SUM(Tabelle2[[#This Row],[Apr 22 EV]:[Jun 22 EV]])</f>
        <v>10509.996345493335</v>
      </c>
      <c r="LW265" s="198">
        <f>SUM(Tabelle2[[#This Row],[Jul 22 EV]:[Sep 22 EV]])</f>
        <v>8416.1078844116673</v>
      </c>
      <c r="LX265" s="198">
        <f>SUM(Tabelle2[[#This Row],[Oct 22 EV]:[Dec 22 EV]])</f>
        <v>7643.633705813334</v>
      </c>
      <c r="LY265" s="198">
        <f>SUM(Tabelle2[[#This Row],[Jan 23 EV]:[Mar 23 EV]])</f>
        <v>10303.801630675003</v>
      </c>
      <c r="LZ265" s="198" t="e">
        <f>SUM(Tabelle2[[#This Row],[Apr 23 EV]:[Jun 23 EV]])</f>
        <v>#REF!</v>
      </c>
      <c r="MA265" s="198" t="e">
        <f>SUM(Tabelle2[[#This Row],[Jul 23 EV]:[Sep 23 EV]])</f>
        <v>#REF!</v>
      </c>
      <c r="MB265" s="198" t="e">
        <f>SUM(Tabelle2[[#This Row],[Oct 23 EV]:[Dec 23 EV]])</f>
        <v>#REF!</v>
      </c>
      <c r="MC265" s="198" t="e">
        <f>SUM(Tabelle2[[#This Row],[Jan 24 EV]:[Mar 24 EV]])</f>
        <v>#REF!</v>
      </c>
      <c r="MD265" s="198" t="e">
        <f>SUM(Tabelle2[[#This Row],[Apr 24 EV]:[Jun 24 EV]])</f>
        <v>#REF!</v>
      </c>
      <c r="ME265" s="198" t="e">
        <f>SUM(Tabelle2[[#This Row],[Jul 24 EV]:[Sep 24 EV]])</f>
        <v>#REF!</v>
      </c>
      <c r="MF265" s="198" t="e">
        <f>SUM(Tabelle2[[#This Row],[Oct 24 EV]:[Dec 24 EV]])</f>
        <v>#REF!</v>
      </c>
      <c r="MG265" s="74">
        <v>0</v>
      </c>
      <c r="MH265" s="74">
        <v>0</v>
      </c>
      <c r="MI265" s="74">
        <v>0</v>
      </c>
      <c r="MJ265" s="74">
        <v>0</v>
      </c>
      <c r="MK265" s="74">
        <v>0</v>
      </c>
      <c r="ML265" s="74">
        <v>0</v>
      </c>
      <c r="MM265" s="74">
        <v>0</v>
      </c>
      <c r="MN265" s="74">
        <v>0</v>
      </c>
      <c r="MO265" s="75">
        <v>0</v>
      </c>
      <c r="MP265" s="98">
        <v>0</v>
      </c>
      <c r="MQ265" s="98" t="e">
        <f>$AS265*2.204623/#REF!*$AP265*HU265</f>
        <v>#REF!</v>
      </c>
      <c r="MR265" s="98" t="e">
        <f>$AT265*2.204623/#REF!*$AP265*HV265</f>
        <v>#REF!</v>
      </c>
      <c r="MS265" s="98">
        <v>13950.334405711681</v>
      </c>
      <c r="MT265" s="98">
        <v>21706.032993448986</v>
      </c>
      <c r="MU265" s="98">
        <v>29980.704920716671</v>
      </c>
      <c r="MV265" s="98">
        <f>SUM(Tabelle2[[#This Row],[Jan 22 EV]:[Dec 22 EV]])</f>
        <v>36326.477066430001</v>
      </c>
      <c r="MW265" s="98" t="e">
        <f>SUM(Tabelle2[[#This Row],[Jan 23 EV]:[Dec 23 EV]])</f>
        <v>#REF!</v>
      </c>
      <c r="MX265" s="98" t="e">
        <f>SUM(Tabelle2[[#This Row],[Jan 24 EV]:[Dec 24 EV]])</f>
        <v>#REF!</v>
      </c>
      <c r="MY265" s="98">
        <f t="shared" si="183"/>
        <v>7991.7583750000013</v>
      </c>
      <c r="MZ265" s="98">
        <f t="shared" si="184"/>
        <v>1598.3516750000001</v>
      </c>
      <c r="NA265" s="98">
        <f t="shared" si="185"/>
        <v>0</v>
      </c>
      <c r="NB265" s="98">
        <f t="shared" si="186"/>
        <v>0</v>
      </c>
      <c r="NC265" s="52">
        <v>1904.2722172736005</v>
      </c>
      <c r="ND265" s="52">
        <v>2008.260253397882</v>
      </c>
      <c r="NE265" s="52">
        <v>2317.9009389860003</v>
      </c>
      <c r="NF265" s="52">
        <v>2793.1952677890249</v>
      </c>
      <c r="NG265" s="52">
        <v>2814.2617764013507</v>
      </c>
      <c r="NH265" s="52">
        <v>2653.7990629644005</v>
      </c>
      <c r="NI265" s="52">
        <v>751.70341486312509</v>
      </c>
      <c r="NJ265" s="52">
        <v>968.4467914400002</v>
      </c>
      <c r="NK265" s="52">
        <v>3399.2482379544003</v>
      </c>
      <c r="NL265" s="52">
        <v>3310.558900212</v>
      </c>
      <c r="NM265" s="52">
        <v>2406.0805678908005</v>
      </c>
      <c r="NN265" s="52">
        <v>1855.3401688640004</v>
      </c>
      <c r="NO265" s="198">
        <f t="shared" si="192"/>
        <v>6230.433409657483</v>
      </c>
      <c r="NP265" s="198">
        <f t="shared" si="193"/>
        <v>8261.2561071547771</v>
      </c>
      <c r="NQ265" s="198">
        <f t="shared" si="194"/>
        <v>5119.3984442575256</v>
      </c>
      <c r="NR265" s="198">
        <f t="shared" si="195"/>
        <v>7571.9796369668011</v>
      </c>
      <c r="NS265" s="198">
        <f t="shared" si="196"/>
        <v>27183.067598036585</v>
      </c>
      <c r="NT265" s="198">
        <v>3224.9225243999999</v>
      </c>
      <c r="NU265" s="198">
        <v>3045.915955292</v>
      </c>
      <c r="NV265" s="198">
        <v>2636.1794219986668</v>
      </c>
      <c r="NW265" s="198">
        <v>2379.8993469920001</v>
      </c>
      <c r="NX265" s="198">
        <v>2248.5655456360005</v>
      </c>
      <c r="NY265" s="198">
        <v>2380.6783137853336</v>
      </c>
      <c r="NZ265" s="198">
        <v>1757.5048791186668</v>
      </c>
      <c r="OA265" s="198">
        <v>1913.2982377853336</v>
      </c>
      <c r="OB265" s="198">
        <v>2380.6783137853336</v>
      </c>
      <c r="OC265" s="198">
        <v>2248.5655456360005</v>
      </c>
      <c r="OD265" s="198">
        <v>2224.8849551186668</v>
      </c>
      <c r="OE265" s="198">
        <v>1601.7115204520003</v>
      </c>
      <c r="OF265" s="198">
        <f>SUM(Tabelle2[[#This Row],[Jan 23 B EV]:[Mar 23 B EV]])</f>
        <v>8907.0179016906659</v>
      </c>
      <c r="OG265" s="198">
        <f>SUM(Tabelle2[[#This Row],[Apr 23 B EV]:[Jun 23 B EV]])</f>
        <v>7009.1432064133342</v>
      </c>
      <c r="OH265" s="198">
        <f>SUM(Tabelle2[[#This Row],[Jul 23 B EV]:[Sep 23 B EV]])</f>
        <v>6051.481430689334</v>
      </c>
      <c r="OI265" s="198">
        <f>SUM(Tabelle2[[#This Row],[Oct 23 B EV]:[Dec 23 B EV]])</f>
        <v>6075.1620212066673</v>
      </c>
      <c r="OJ265" s="198">
        <f>SUM(Tabelle2[[#This Row],[Jan 23 B EV]:[Dec 23 B EV]])</f>
        <v>28042.804560000004</v>
      </c>
      <c r="OK265" s="75"/>
      <c r="OL265" s="75"/>
      <c r="OM265" s="43" t="s">
        <v>959</v>
      </c>
      <c r="ON265" s="43" t="s">
        <v>975</v>
      </c>
      <c r="OO265" s="43">
        <v>0</v>
      </c>
      <c r="OP265" s="43">
        <v>0</v>
      </c>
      <c r="OQ265" s="75"/>
      <c r="OR265" s="75"/>
      <c r="OS265" s="75"/>
      <c r="OT265" s="75"/>
      <c r="OU265" s="75"/>
      <c r="OV265" s="75"/>
      <c r="OW265" s="75"/>
      <c r="OX265" s="198" t="s">
        <v>1229</v>
      </c>
      <c r="OY265" s="198" t="s">
        <v>1229</v>
      </c>
      <c r="OZ265" s="198" t="s">
        <v>1229</v>
      </c>
      <c r="PA265" s="198" t="s">
        <v>1229</v>
      </c>
      <c r="PB265" s="353" t="s">
        <v>1229</v>
      </c>
      <c r="PC265" s="130" t="s">
        <v>57</v>
      </c>
      <c r="PD265" s="53" t="s">
        <v>162</v>
      </c>
      <c r="PE265" s="53" t="s">
        <v>159</v>
      </c>
      <c r="PF265" s="53" t="s">
        <v>170</v>
      </c>
      <c r="PG265" s="53">
        <v>0</v>
      </c>
      <c r="PH265" s="53">
        <v>150</v>
      </c>
      <c r="PI265" s="53">
        <v>2</v>
      </c>
      <c r="PJ265" s="53" t="s">
        <v>191</v>
      </c>
      <c r="PK265" s="53">
        <v>-68</v>
      </c>
      <c r="PL265" s="53">
        <v>135.4666666666667</v>
      </c>
      <c r="PM265" s="317"/>
      <c r="PN265" s="53" t="s">
        <v>972</v>
      </c>
      <c r="PO265" s="53" t="s">
        <v>17</v>
      </c>
      <c r="PP265" s="200">
        <v>1565.1005573122095</v>
      </c>
      <c r="PQ265" s="56">
        <v>1399.8594792216134</v>
      </c>
      <c r="PR265" s="56">
        <v>1505.8500324776508</v>
      </c>
      <c r="PS265" s="56">
        <v>1413.0627359755019</v>
      </c>
      <c r="PT265" s="200">
        <v>1148.5212668120259</v>
      </c>
      <c r="PU265" s="200">
        <v>1207.4862538513455</v>
      </c>
      <c r="PV265" s="200">
        <v>1959.8980263157889</v>
      </c>
      <c r="PW265" s="200">
        <v>2435.75</v>
      </c>
      <c r="PX265" s="200" t="e">
        <f>IF($PI265=1,SUMIF(#REF!,$PF265,#REF!),SUMIF(#REF!,$PJ265,#REF!))</f>
        <v>#REF!</v>
      </c>
      <c r="PY265" s="200" t="e">
        <f>IF($PI265=1,SUMIF(#REF!,$PF265,#REF!),SUMIF(#REF!,$PJ265,#REF!))</f>
        <v>#REF!</v>
      </c>
      <c r="PZ265" s="200" t="e">
        <f>IF($PI265=1,SUMIF(#REF!,$PF265,#REF!),SUMIF(#REF!,$PJ265,#REF!))</f>
        <v>#REF!</v>
      </c>
      <c r="QA265" s="200" t="e">
        <f>IF($PI265=1,SUMIF(#REF!,$PF265,#REF!),SUMIF(#REF!,$PJ265,#REF!))</f>
        <v>#REF!</v>
      </c>
      <c r="QB265" s="200" t="e">
        <f>IF($PI265=1,SUMIF(#REF!,$PF265,#REF!),SUMIF(#REF!,$PJ265,#REF!))</f>
        <v>#REF!</v>
      </c>
      <c r="QC265" s="200" t="e">
        <f>IF($PI265=1,SUMIF(#REF!,$PF265,#REF!),SUMIF(#REF!,$PJ265,#REF!))</f>
        <v>#REF!</v>
      </c>
      <c r="QD265" s="57">
        <f t="shared" si="187"/>
        <v>4.1148769173333832</v>
      </c>
      <c r="QE265" s="57">
        <f t="shared" si="188"/>
        <v>4.3962818362281624</v>
      </c>
      <c r="QF265" s="57">
        <f t="shared" si="182"/>
        <v>4.149931564014957</v>
      </c>
      <c r="QG265" s="57">
        <f t="shared" si="189"/>
        <v>3.4475739633859286</v>
      </c>
      <c r="QH265" s="57">
        <f t="shared" si="190"/>
        <v>3.3937156346283635</v>
      </c>
      <c r="QI265" s="57">
        <f t="shared" si="191"/>
        <v>5.2747450657894737</v>
      </c>
      <c r="QJ265" s="57">
        <f>IF(Tabelle2[[#This Row],[Index and Premium Usage]]=1,($AW265*(1+$AZ265))*(PW265*(1+$PG265)+$PH265)/1000,($AW265*(1+$AZ265))*(PW265*(1+$PG265)+$PK265)/1000)</f>
        <v>5.9193749999999996</v>
      </c>
      <c r="QK265" s="57" t="e">
        <f>IF($PI265=1,($AW265*(1+$AY265))*(PX265*(1+$PG265)+$PH265)/1000,($AW265*(1+$AZ265))*(PX265*(1+$PG265)+$PK265+Tabelle2[[#This Row],[Premium VW 2023]])/1000)</f>
        <v>#REF!</v>
      </c>
      <c r="QL265" s="57" t="e">
        <f t="shared" si="177"/>
        <v>#REF!</v>
      </c>
      <c r="QM265" s="57" t="e">
        <f t="shared" si="178"/>
        <v>#REF!</v>
      </c>
      <c r="QN265" s="57" t="e">
        <f t="shared" si="179"/>
        <v>#REF!</v>
      </c>
      <c r="QO265" s="57" t="e">
        <f t="shared" si="180"/>
        <v>#REF!</v>
      </c>
      <c r="QP265" s="57" t="e">
        <f t="shared" si="181"/>
        <v>#REF!</v>
      </c>
    </row>
    <row r="266" spans="1:458" ht="15" customHeight="1">
      <c r="A266" s="94" t="s">
        <v>777</v>
      </c>
      <c r="B266" s="94" t="s">
        <v>87</v>
      </c>
      <c r="C266" s="94" t="s">
        <v>1553</v>
      </c>
      <c r="D266" s="94" t="s">
        <v>108</v>
      </c>
      <c r="E266" s="173" t="s">
        <v>304</v>
      </c>
      <c r="F266" s="94" t="s">
        <v>304</v>
      </c>
      <c r="G266" s="2" t="s">
        <v>304</v>
      </c>
      <c r="H266" s="2" t="s">
        <v>1557</v>
      </c>
      <c r="I266" s="188" t="s">
        <v>102</v>
      </c>
      <c r="J266" s="2" t="s">
        <v>18</v>
      </c>
      <c r="K266" s="2" t="s">
        <v>243</v>
      </c>
      <c r="L266" s="2" t="s">
        <v>88</v>
      </c>
      <c r="M266" s="2" t="s">
        <v>1157</v>
      </c>
      <c r="N266" s="2" t="s">
        <v>167</v>
      </c>
      <c r="O266" s="6"/>
      <c r="P266" s="3">
        <v>0</v>
      </c>
      <c r="Q266" s="2" t="s">
        <v>91</v>
      </c>
      <c r="R266" s="2"/>
      <c r="S266" s="2"/>
      <c r="T266" s="94" t="s">
        <v>1282</v>
      </c>
      <c r="U266" s="2" t="s">
        <v>38</v>
      </c>
      <c r="V266" s="2"/>
      <c r="W266" s="2"/>
      <c r="X266" s="94"/>
      <c r="Y266" s="2" t="s">
        <v>257</v>
      </c>
      <c r="Z266" s="2" t="s">
        <v>259</v>
      </c>
      <c r="AA266" s="2" t="s">
        <v>735</v>
      </c>
      <c r="AB266" s="2" t="s">
        <v>1229</v>
      </c>
      <c r="AC266" s="2" t="s">
        <v>1132</v>
      </c>
      <c r="AD266" s="2"/>
      <c r="AE266" s="2"/>
      <c r="AF266" s="2" t="s">
        <v>119</v>
      </c>
      <c r="AG266" s="2">
        <v>0</v>
      </c>
      <c r="AH266" s="2">
        <v>0</v>
      </c>
      <c r="AI266" s="2">
        <v>0</v>
      </c>
      <c r="AJ266" s="2" t="s">
        <v>120</v>
      </c>
      <c r="AK266" s="21"/>
      <c r="AL266" s="13"/>
      <c r="AM266" s="13"/>
      <c r="AN266" s="13"/>
      <c r="AO266" s="13"/>
      <c r="AP266" s="13">
        <v>1</v>
      </c>
      <c r="AQ266" s="78"/>
      <c r="AR266" s="37">
        <v>2.6549999999999998</v>
      </c>
      <c r="AS266" s="67">
        <v>2.6549999999999998</v>
      </c>
      <c r="AT266" s="67">
        <v>2.6549999999999998</v>
      </c>
      <c r="AU266" s="33">
        <v>2.6549999999999998</v>
      </c>
      <c r="AV266" s="33">
        <v>2.5</v>
      </c>
      <c r="AW266" s="33">
        <v>2.5</v>
      </c>
      <c r="AX266" s="193"/>
      <c r="AY266" s="61">
        <v>0</v>
      </c>
      <c r="AZ266" s="61">
        <v>0</v>
      </c>
      <c r="BA266" s="97">
        <v>26877.839999999997</v>
      </c>
      <c r="BB266" s="97">
        <v>38839.68</v>
      </c>
      <c r="BC266" s="97">
        <v>37372.5</v>
      </c>
      <c r="BD266" s="97">
        <v>43464.959999999999</v>
      </c>
      <c r="BE266" s="133">
        <v>30569.879999999997</v>
      </c>
      <c r="BF266" s="133">
        <v>37014.119999999995</v>
      </c>
      <c r="BG266" s="133">
        <v>9141.6</v>
      </c>
      <c r="BH266" s="133">
        <v>34499.520000000004</v>
      </c>
      <c r="BI266" s="133">
        <v>44870.1</v>
      </c>
      <c r="BJ266" s="133">
        <v>29304</v>
      </c>
      <c r="BK266" s="133">
        <v>37889.279999999999</v>
      </c>
      <c r="BL266" s="133">
        <v>13569.599999999999</v>
      </c>
      <c r="BM266" s="96">
        <v>33834.239999999998</v>
      </c>
      <c r="BN266" s="96">
        <v>35222.879999999997</v>
      </c>
      <c r="BO266" s="96">
        <v>39813.18</v>
      </c>
      <c r="BP266" s="96">
        <v>34950.959999999999</v>
      </c>
      <c r="BQ266" s="96">
        <v>41184</v>
      </c>
      <c r="BR266" s="96">
        <v>34591.56</v>
      </c>
      <c r="BS266" s="96">
        <v>26376.239999999998</v>
      </c>
      <c r="BT266" s="96">
        <v>29670.959999999999</v>
      </c>
      <c r="BU266" s="96">
        <v>19768.32</v>
      </c>
      <c r="BV266" s="96">
        <v>29502</v>
      </c>
      <c r="BW266" s="96">
        <v>42007.679999999993</v>
      </c>
      <c r="BX266" s="96">
        <v>16830</v>
      </c>
      <c r="BY266" s="96">
        <v>44189.64</v>
      </c>
      <c r="BZ266" s="96">
        <v>41242.080000000002</v>
      </c>
      <c r="CA266" s="96">
        <v>40085.759999999995</v>
      </c>
      <c r="CB266" s="96">
        <v>32797.440000000002</v>
      </c>
      <c r="CC266" s="96">
        <v>36295.599999999999</v>
      </c>
      <c r="CD266" s="96">
        <v>34625.360000000001</v>
      </c>
      <c r="CE266" s="96">
        <v>29352.57</v>
      </c>
      <c r="CF266" s="96">
        <v>26991.019999999997</v>
      </c>
      <c r="CG266" s="96">
        <v>30909.66</v>
      </c>
      <c r="CH266" s="96">
        <v>34021.65</v>
      </c>
      <c r="CI266" s="96">
        <v>28573.66</v>
      </c>
      <c r="CJ266" s="96">
        <v>28537.040000000001</v>
      </c>
      <c r="CK266" s="95">
        <f>SUM(Tabelle2[[#This Row],[Jan 22 CF]:[Mar 22 CF]])</f>
        <v>103090.01999999999</v>
      </c>
      <c r="CL266" s="95">
        <f>SUM(Tabelle2[[#This Row],[Apr 22 CF]:[Jun 22 CF]])</f>
        <v>111048.95999999999</v>
      </c>
      <c r="CM266" s="95">
        <f>SUM(Tabelle2[[#This Row],[Jul 22 CF]:[Sep 22 CF]])</f>
        <v>88511.22</v>
      </c>
      <c r="CN266" s="95">
        <f>SUM(Tabelle2[[#This Row],[Oct 22 CF]:[Dec 22 CF]])</f>
        <v>80762.880000000005</v>
      </c>
      <c r="CO266" s="95">
        <f>SUM(Tabelle2[[#This Row],[Jan 23 CF]:[Mar 23 CF]])</f>
        <v>108870.29999999999</v>
      </c>
      <c r="CP266" s="95">
        <f>SUM(Tabelle2[[#This Row],[Apr 23 CF]:[Jun 23 CF]])</f>
        <v>110726.51999999999</v>
      </c>
      <c r="CQ266" s="95">
        <f>SUM(Tabelle2[[#This Row],[Jul 23 CF]:[Sep 23 CF]])</f>
        <v>75815.51999999999</v>
      </c>
      <c r="CR266" s="95">
        <f>SUM(Tabelle2[[#This Row],[Oct 23 CF]:[Dec 23 CF]])</f>
        <v>88339.68</v>
      </c>
      <c r="CS266" s="95">
        <f>SUM(Tabelle2[[#This Row],[Jan 24 CF]:[Mar 24 CF]])</f>
        <v>125517.48</v>
      </c>
      <c r="CT266" s="95">
        <f>SUM(Tabelle2[[#This Row],[Apr 24 CF]:[Jun 24 CF]])</f>
        <v>103718.40000000001</v>
      </c>
      <c r="CU266" s="95">
        <f>SUM(Tabelle2[[#This Row],[Jul 24 CF]:[Sep 24 CF]])</f>
        <v>87253.25</v>
      </c>
      <c r="CV266" s="95">
        <f>SUM(Tabelle2[[#This Row],[Oct 24 CF]:[Dec 24 CF]])</f>
        <v>91132.35</v>
      </c>
      <c r="CW266" s="98">
        <v>0</v>
      </c>
      <c r="CX266" s="275">
        <v>22123.84</v>
      </c>
      <c r="CY266" s="98">
        <v>232010.27999999997</v>
      </c>
      <c r="CZ266" s="52">
        <v>315568.79999999993</v>
      </c>
      <c r="DA266" s="52">
        <f>SUM(Tabelle2[[#This Row],[Jan 22 CF]:[Dec 22 CF]])</f>
        <v>383413.07999999996</v>
      </c>
      <c r="DB266" s="98">
        <f>SUM(Tabelle2[[#This Row],[Jan 23 CF]:[Dec 23 CF]])</f>
        <v>383752.01999999996</v>
      </c>
      <c r="DC266" s="98">
        <f>SUM(Tabelle2[[#This Row],[Jan 24 CF]:[Dec 24 CF]])</f>
        <v>407621.48</v>
      </c>
      <c r="DD266" s="98">
        <v>240000</v>
      </c>
      <c r="DE266" s="98">
        <v>90000</v>
      </c>
      <c r="DF266" s="98">
        <v>10000</v>
      </c>
      <c r="DG266" s="98">
        <v>0</v>
      </c>
      <c r="DH266" s="98">
        <v>0</v>
      </c>
      <c r="DI266" s="98">
        <v>0</v>
      </c>
      <c r="DJ266" s="98">
        <v>0</v>
      </c>
      <c r="DK266" s="98">
        <v>0</v>
      </c>
      <c r="DL266" s="98">
        <v>0</v>
      </c>
      <c r="DM266" s="98">
        <v>0</v>
      </c>
      <c r="DN266" s="98"/>
      <c r="DO266" s="98"/>
      <c r="DP266" s="226">
        <v>0.95</v>
      </c>
      <c r="DQ266" s="226">
        <v>0.92500000000000004</v>
      </c>
      <c r="DR266" s="226">
        <v>0.8</v>
      </c>
      <c r="DS266" s="226">
        <v>0.85</v>
      </c>
      <c r="DT266" s="226">
        <v>0.9</v>
      </c>
      <c r="DU266" s="226">
        <v>0.9</v>
      </c>
      <c r="DV266" s="226">
        <v>0.9</v>
      </c>
      <c r="DW266" s="226">
        <v>0.9</v>
      </c>
      <c r="DX266" s="226">
        <v>0.9</v>
      </c>
      <c r="DY266" s="226">
        <v>0.9</v>
      </c>
      <c r="DZ266" s="226">
        <v>0.9</v>
      </c>
      <c r="EA266" s="226">
        <v>0.88</v>
      </c>
      <c r="EB266" s="226">
        <v>0.9</v>
      </c>
      <c r="EC266" s="226">
        <v>0.93</v>
      </c>
      <c r="ED266" s="226">
        <v>0.93</v>
      </c>
      <c r="EE266" s="226">
        <v>0.9</v>
      </c>
      <c r="EF266" s="316">
        <v>0.9</v>
      </c>
      <c r="EG266" s="316">
        <v>0.9</v>
      </c>
      <c r="EH266" s="316">
        <v>0.84799999999999998</v>
      </c>
      <c r="EI266" s="226">
        <v>0.95</v>
      </c>
      <c r="EJ266" s="226">
        <v>0.95</v>
      </c>
      <c r="EK266" s="226">
        <v>0.95</v>
      </c>
      <c r="EL266" s="226">
        <v>0.97499999999999998</v>
      </c>
      <c r="EM266" s="226">
        <v>0.95</v>
      </c>
      <c r="EN266" s="226">
        <v>0.9</v>
      </c>
      <c r="EO266" s="226">
        <v>0.75</v>
      </c>
      <c r="EP266" s="226">
        <v>0.75</v>
      </c>
      <c r="EQ266" s="226">
        <v>0.75</v>
      </c>
      <c r="ER266" s="226">
        <v>0.75</v>
      </c>
      <c r="ES266" s="226">
        <v>0.75</v>
      </c>
      <c r="ET266" s="226">
        <v>0.75</v>
      </c>
      <c r="EU266" s="226">
        <v>0.75</v>
      </c>
      <c r="EV266" s="226">
        <v>0.75</v>
      </c>
      <c r="EW266" s="226">
        <v>0.75</v>
      </c>
      <c r="EX266" s="226">
        <v>0.75</v>
      </c>
      <c r="EY266" s="226">
        <v>0.75</v>
      </c>
      <c r="EZ266" s="316">
        <v>0.84799999999999998</v>
      </c>
      <c r="FA266" s="226">
        <v>0.75</v>
      </c>
      <c r="FB266" s="226">
        <v>0.87</v>
      </c>
      <c r="FC266" s="226">
        <v>0.87</v>
      </c>
      <c r="FD266" s="226">
        <v>0.87</v>
      </c>
      <c r="FE266" s="226">
        <v>0.87</v>
      </c>
      <c r="FF266" s="226">
        <v>0</v>
      </c>
      <c r="FG266" s="226">
        <v>0</v>
      </c>
      <c r="FH266" s="226">
        <v>0</v>
      </c>
      <c r="FI266" s="226">
        <v>0</v>
      </c>
      <c r="FJ266" s="226">
        <v>0</v>
      </c>
      <c r="FK266" s="226">
        <v>0</v>
      </c>
      <c r="FL266" s="226">
        <v>0</v>
      </c>
      <c r="FM266" s="195">
        <f t="shared" si="204"/>
        <v>26877.839999999997</v>
      </c>
      <c r="FN266" s="195">
        <f t="shared" si="205"/>
        <v>38839.68</v>
      </c>
      <c r="FO266" s="195">
        <f t="shared" si="206"/>
        <v>37372.5</v>
      </c>
      <c r="FP266" s="195">
        <f t="shared" si="207"/>
        <v>43464.959999999999</v>
      </c>
      <c r="FQ266" s="195">
        <f t="shared" si="208"/>
        <v>30569.879999999997</v>
      </c>
      <c r="FR266" s="195">
        <f t="shared" si="209"/>
        <v>37014.119999999995</v>
      </c>
      <c r="FS266" s="195">
        <f t="shared" si="210"/>
        <v>9141.6</v>
      </c>
      <c r="FT266" s="95">
        <f t="shared" si="211"/>
        <v>34499.520000000004</v>
      </c>
      <c r="FU266" s="95">
        <f t="shared" si="212"/>
        <v>44870.1</v>
      </c>
      <c r="FV266" s="95">
        <f t="shared" si="213"/>
        <v>29304</v>
      </c>
      <c r="FW266" s="95">
        <f t="shared" si="214"/>
        <v>37889.279999999999</v>
      </c>
      <c r="FX266" s="95">
        <f t="shared" si="215"/>
        <v>13569.599999999999</v>
      </c>
      <c r="FY266" s="95">
        <f t="shared" si="216"/>
        <v>33834.239999999998</v>
      </c>
      <c r="FZ266" s="95">
        <f t="shared" si="217"/>
        <v>35222.879999999997</v>
      </c>
      <c r="GA266" s="95">
        <f t="shared" si="197"/>
        <v>39813.18</v>
      </c>
      <c r="GB266" s="95">
        <f t="shared" si="198"/>
        <v>34950.959999999999</v>
      </c>
      <c r="GC266" s="95">
        <f t="shared" si="199"/>
        <v>41184</v>
      </c>
      <c r="GD266" s="95">
        <f t="shared" si="200"/>
        <v>34591.56</v>
      </c>
      <c r="GE266" s="95">
        <f t="shared" si="201"/>
        <v>26376.239999999998</v>
      </c>
      <c r="GF266" s="95">
        <f t="shared" si="202"/>
        <v>29670.959999999999</v>
      </c>
      <c r="GG266" s="95">
        <f t="shared" si="203"/>
        <v>19768.32</v>
      </c>
      <c r="GH266" s="95">
        <f t="shared" si="218"/>
        <v>29502</v>
      </c>
      <c r="GI266" s="95">
        <f>BW266*Tabelle2[[#This Row],[Nov 2023 AF]]</f>
        <v>40957.48799999999</v>
      </c>
      <c r="GJ266" s="95">
        <f>BX266*Tabelle2[[#This Row],[Dec 2023 AF]]</f>
        <v>15988.5</v>
      </c>
      <c r="GK266" s="95">
        <f>BY266*Tabelle2[[#This Row],[Jan 2024 AF]]</f>
        <v>39770.675999999999</v>
      </c>
      <c r="GL266" s="95">
        <f>BZ266*Tabelle2[[#This Row],[Feb 2024 AF]]</f>
        <v>30931.56</v>
      </c>
      <c r="GM266" s="95">
        <f>CA266*Tabelle2[[#This Row],[Mar 2024 AF]]</f>
        <v>30064.319999999996</v>
      </c>
      <c r="GN266" s="95">
        <f>CB266*Tabelle2[[#This Row],[Apr 2024 AF]]</f>
        <v>24598.080000000002</v>
      </c>
      <c r="GO266" s="95">
        <f>CC266*Tabelle2[[#This Row],[May 2024 AF]]</f>
        <v>27221.699999999997</v>
      </c>
      <c r="GP266" s="95">
        <f>CD266*Tabelle2[[#This Row],[Jun 2024 AF]]</f>
        <v>25969.02</v>
      </c>
      <c r="GQ266" s="95">
        <f>CE266*Tabelle2[[#This Row],[Jul 2024 AF]]</f>
        <v>22014.427499999998</v>
      </c>
      <c r="GR266" s="95">
        <f>CF266*Tabelle2[[#This Row],[Aug 2024 AF]]</f>
        <v>20243.264999999999</v>
      </c>
      <c r="GS266" s="95">
        <f>CG266*Tabelle2[[#This Row],[Sep 2024 AF]]</f>
        <v>23182.244999999999</v>
      </c>
      <c r="GT266" s="95">
        <f>CH266*Tabelle2[[#This Row],[Oct 2024 AF]]</f>
        <v>25516.237500000003</v>
      </c>
      <c r="GU266" s="95">
        <f>CI266*Tabelle2[[#This Row],[Nov 2024 AF]]</f>
        <v>21430.244999999999</v>
      </c>
      <c r="GV266" s="95">
        <f>CJ266*Tabelle2[[#This Row],[Dec 2024 AF]]</f>
        <v>21402.78</v>
      </c>
      <c r="GW266" s="95">
        <f>SUM(Tabelle2[[#This Row],[Jan 22 NF]:[Mar 22 NF]])</f>
        <v>103090.01999999999</v>
      </c>
      <c r="GX266" s="95">
        <f>SUM(Tabelle2[[#This Row],[Apr 22 NF]:[Jun 22 NF]])</f>
        <v>111048.95999999999</v>
      </c>
      <c r="GY266" s="95">
        <f>SUM(Tabelle2[[#This Row],[Jul 22 NF]:[Sep 22 NF]])</f>
        <v>88511.22</v>
      </c>
      <c r="GZ266" s="95">
        <f>SUM(Tabelle2[[#This Row],[Oct 22 NF]:[Dec 22 NF]])</f>
        <v>80762.880000000005</v>
      </c>
      <c r="HA266" s="98">
        <f>SUM(Tabelle2[[#This Row],[Jan 23 NF]:[Mar 23 NF]])</f>
        <v>108870.29999999999</v>
      </c>
      <c r="HB266" s="98">
        <f>SUM(Tabelle2[[#This Row],[Apr 23 NF]:[Jun 23 NF]])</f>
        <v>110726.51999999999</v>
      </c>
      <c r="HC266" s="98">
        <f>SUM(Tabelle2[[#This Row],[Jul 23 NF]:[Sep 23 NF]])</f>
        <v>75815.51999999999</v>
      </c>
      <c r="HD266" s="98">
        <f>SUM(Tabelle2[[#This Row],[Oct 23 NF]:[Dec 23 NF]])</f>
        <v>86447.987999999983</v>
      </c>
      <c r="HE266" s="95">
        <f>SUM(Tabelle2[[#This Row],[Jan 24 NF]:[Mar 24 NF]])</f>
        <v>100766.556</v>
      </c>
      <c r="HF266" s="98">
        <f>SUM(Tabelle2[[#This Row],[Apr 24 NF]:[Jun 24 NF]])</f>
        <v>77788.800000000003</v>
      </c>
      <c r="HG266" s="98">
        <f>SUM(Tabelle2[[#This Row],[Jul 24 NF]:[Sep 24 NF]])</f>
        <v>65439.9375</v>
      </c>
      <c r="HH266" s="98">
        <f>SUM(Tabelle2[[#This Row],[Oct 24 NF]:[Dec 24 NF]])</f>
        <v>68349.262499999997</v>
      </c>
      <c r="HI266" s="95">
        <v>0</v>
      </c>
      <c r="HJ266" s="95">
        <v>0</v>
      </c>
      <c r="HK266" s="95">
        <v>0</v>
      </c>
      <c r="HL266" s="95">
        <v>0</v>
      </c>
      <c r="HM266" s="95">
        <v>0</v>
      </c>
      <c r="HN266" s="95">
        <v>0</v>
      </c>
      <c r="HO266" s="95">
        <v>0</v>
      </c>
      <c r="HP266" s="95">
        <v>0</v>
      </c>
      <c r="HQ266" s="95">
        <v>0</v>
      </c>
      <c r="HR266" s="95">
        <v>0</v>
      </c>
      <c r="HS266" s="95">
        <v>0</v>
      </c>
      <c r="HT266" s="95">
        <v>0</v>
      </c>
      <c r="HU266" s="95">
        <v>0</v>
      </c>
      <c r="HV266" s="98">
        <v>0</v>
      </c>
      <c r="HW266" s="98">
        <v>22123.84</v>
      </c>
      <c r="HX266" s="98">
        <v>232010.27999999997</v>
      </c>
      <c r="HY266" s="98">
        <v>315568.79999999993</v>
      </c>
      <c r="HZ266" s="98">
        <f>SUM(Tabelle2[[#This Row],[Jan 22 NF]:[Dec 22 NF]])</f>
        <v>383413.07999999996</v>
      </c>
      <c r="IA266" s="98">
        <f>SUM(Tabelle2[[#This Row],[Jan 23 NF]:[Dec 23 NF]])</f>
        <v>381860.32799999998</v>
      </c>
      <c r="IB266" s="98">
        <f>SUM(Tabelle2[[#This Row],[Jan 24 NF]:[Dec 24 NF]])</f>
        <v>312344.55599999998</v>
      </c>
      <c r="IC266" s="98">
        <f>IFERROR(Tabelle2[[#This Row],[2025 CF]]*Tabelle2[[#This Row],[2025 AF]],0)</f>
        <v>208800</v>
      </c>
      <c r="ID266" s="98">
        <f>IFERROR(Tabelle2[[#This Row],[2026 CF]]*Tabelle2[[#This Row],[2026 AF]],0)</f>
        <v>78300</v>
      </c>
      <c r="IE266" s="98">
        <f>IFERROR(Tabelle2[[#This Row],[2027 CF]]*Tabelle2[[#This Row],[2027 AF]],0)</f>
        <v>8700</v>
      </c>
      <c r="IF266" s="98">
        <f>IFERROR(Tabelle2[[#This Row],[2028 CF]]*Tabelle2[[#This Row],[2028 AF]],0)</f>
        <v>0</v>
      </c>
      <c r="IG266" s="98">
        <f>IFERROR(Tabelle2[[#This Row],[2029 CF]]*Tabelle2[[#This Row],[2029 AF]],0)</f>
        <v>0</v>
      </c>
      <c r="IH266" s="98">
        <f>IFERROR(Tabelle2[[#This Row],[2030 CF]]*Tabelle2[[#This Row],[2030 AF]],0)</f>
        <v>0</v>
      </c>
      <c r="II266" s="98">
        <f>IFERROR(Tabelle2[[#This Row],[2031 CF]]*Tabelle2[[#This Row],[2031 AF]],0)</f>
        <v>0</v>
      </c>
      <c r="IJ266" s="98">
        <f>IFERROR(Tabelle2[[#This Row],[2032 CF]]*Tabelle2[[#This Row],[2032 AF]],0)</f>
        <v>0</v>
      </c>
      <c r="IK266" s="98">
        <f>IFERROR(Tabelle2[[#This Row],[2033 CF]]*Tabelle2[[#This Row],[2033 AF]],0)</f>
        <v>0</v>
      </c>
      <c r="IL266" s="98">
        <f>IFERROR(Tabelle2[[#This Row],[2034 CF]]*Tabelle2[[#This Row],[2034 AF]],0)</f>
        <v>0</v>
      </c>
      <c r="IM266" s="98">
        <f>IFERROR(Tabelle2[[#This Row],[2035 CF]]*Tabelle2[[#This Row],[2035 AF]],0)</f>
        <v>0</v>
      </c>
      <c r="IN266" s="51">
        <v>20120.601600000002</v>
      </c>
      <c r="IO266" s="51">
        <v>21219.342540000001</v>
      </c>
      <c r="IP266" s="51">
        <v>24491.015999999996</v>
      </c>
      <c r="IQ266" s="51">
        <v>29512.991191276473</v>
      </c>
      <c r="IR266" s="51">
        <v>29735.580599999994</v>
      </c>
      <c r="IS266" s="51">
        <v>28040.126399999997</v>
      </c>
      <c r="IT266" s="51">
        <v>6966.3024999999998</v>
      </c>
      <c r="IU266" s="51">
        <v>10232.64</v>
      </c>
      <c r="IV266" s="51">
        <v>35151.566400000003</v>
      </c>
      <c r="IW266" s="51">
        <v>34979.472000000002</v>
      </c>
      <c r="IX266" s="51">
        <v>25422.7248</v>
      </c>
      <c r="IY266" s="51">
        <v>19603.583999999999</v>
      </c>
      <c r="IZ266" s="199">
        <v>65830.96014000001</v>
      </c>
      <c r="JA266" s="199">
        <v>87288.69819127646</v>
      </c>
      <c r="JB266" s="199">
        <v>52350.508900000001</v>
      </c>
      <c r="JC266" s="199">
        <v>80005.780800000008</v>
      </c>
      <c r="JD266" s="199">
        <v>285475.94803127646</v>
      </c>
      <c r="JE266" s="196">
        <v>35107.199999999997</v>
      </c>
      <c r="JF266" s="196">
        <v>34006.495999999999</v>
      </c>
      <c r="JG266" s="196">
        <v>29546.016</v>
      </c>
      <c r="JH266" s="196">
        <v>26756.095999999998</v>
      </c>
      <c r="JI266" s="196">
        <v>25326.367999999999</v>
      </c>
      <c r="JJ266" s="196">
        <v>26340.576000000001</v>
      </c>
      <c r="JK266" s="196">
        <v>19980.576000000001</v>
      </c>
      <c r="JL266" s="196">
        <v>21676.576000000001</v>
      </c>
      <c r="JM266" s="196">
        <v>26340.576000000001</v>
      </c>
      <c r="JN266" s="196">
        <v>25750.367999999999</v>
      </c>
      <c r="JO266" s="196">
        <v>24644.576000000001</v>
      </c>
      <c r="JP266" s="196">
        <v>18284.576000000001</v>
      </c>
      <c r="JQ266" s="196">
        <f>SUM(Tabelle2[[#This Row],[Jan-23B]:[Mar-23B]])</f>
        <v>98659.712</v>
      </c>
      <c r="JR266" s="196">
        <f>SUM(Tabelle2[[#This Row],[Apr-23B]:[Jun-23B]])</f>
        <v>78423.039999999994</v>
      </c>
      <c r="JS266" s="196">
        <f>SUM(Tabelle2[[#This Row],[Jul-23B]:[Sep-23B]])</f>
        <v>67997.728000000003</v>
      </c>
      <c r="JT266" s="196">
        <f>SUM(Tabelle2[[#This Row],[Oct-23B]:[Dec-23B]])</f>
        <v>68679.520000000004</v>
      </c>
      <c r="JU266" s="196">
        <f>SUM(Tabelle2[[#This Row],[1Q23 B1]:[4Q23 B]])</f>
        <v>313760</v>
      </c>
      <c r="JV266" s="196">
        <v>273900</v>
      </c>
      <c r="JW266" s="196">
        <v>261000</v>
      </c>
      <c r="JX266" s="196">
        <v>208800</v>
      </c>
      <c r="JY266" s="196">
        <v>78300</v>
      </c>
      <c r="JZ266" s="196">
        <v>8700</v>
      </c>
      <c r="KA266" s="196">
        <v>50320.519975000003</v>
      </c>
      <c r="KB266" s="196">
        <v>47950.550250000008</v>
      </c>
      <c r="KC266" s="196">
        <v>38360.440200000005</v>
      </c>
      <c r="KD266" s="196">
        <v>14385.165075000001</v>
      </c>
      <c r="KE266" s="196">
        <v>1598.3516750000001</v>
      </c>
      <c r="KF266" s="196" t="str">
        <f>IF(SUM(Tabelle2[[#This Row],[2018 NF]:[2028 NF]],Tabelle2[[#This Row],[2023 B]])&gt;0,"yes","no")</f>
        <v>yes</v>
      </c>
      <c r="KG266" s="196" t="str">
        <f>IFERROR(INDEX(Tabelle2[[#Headers],[2005 NF]:[2034 NF]],MATCH(TRUE,INDEX(Tabelle2[[#This Row],[2005 NF]:[2034 NF]]&gt;1000,),0)),0)</f>
        <v>2019 NF</v>
      </c>
      <c r="KH266" s="196" t="str">
        <f>IFERROR(LOOKUP(2,1/(Tabelle2[[#This Row],[2005 NF]:[2035 NF]]&gt;1000),Tabelle2[[#Headers],[2005 NF]:[2035 NF]]),0)</f>
        <v>2027 NF</v>
      </c>
      <c r="KI266" s="196">
        <f>SUM(Tabelle2[[#This Row],[Jan 23 NF]:[Mar 23 NF]])</f>
        <v>108870.29999999999</v>
      </c>
      <c r="KJ266" s="196">
        <f>SUM(Tabelle2[[#This Row],[Jan-23B]:[Mar-23B]])</f>
        <v>98659.712</v>
      </c>
      <c r="KK266" s="52">
        <v>4937.9586878600003</v>
      </c>
      <c r="KL266" s="52">
        <v>7135.5709867200012</v>
      </c>
      <c r="KM266" s="52">
        <v>6866.0227556250011</v>
      </c>
      <c r="KN266" s="52">
        <v>7985.3208758400006</v>
      </c>
      <c r="KO266" s="52">
        <v>5616.2550462700001</v>
      </c>
      <c r="KP266" s="52">
        <v>6800.1816897299996</v>
      </c>
      <c r="KQ266" s="52">
        <v>1679.4818014000002</v>
      </c>
      <c r="KR266" s="52">
        <v>6338.2029400800011</v>
      </c>
      <c r="KS266" s="52">
        <v>8243.4712060250004</v>
      </c>
      <c r="KT266" s="52">
        <v>5383.6893660000005</v>
      </c>
      <c r="KU266" s="52">
        <v>6960.9648451200001</v>
      </c>
      <c r="KV266" s="52">
        <v>2492.9876884</v>
      </c>
      <c r="KW266" s="52">
        <v>6215.9786409600001</v>
      </c>
      <c r="KX266" s="52">
        <v>6471.0976145200002</v>
      </c>
      <c r="KY266" s="52">
        <v>7314.4210275950009</v>
      </c>
      <c r="KZ266" s="52">
        <v>6421.1408573400004</v>
      </c>
      <c r="LA266" s="52" t="e">
        <f>$AV266*2.204623/#REF!*$AP266*Tabelle2[[#This Row],[May 23 NF]]</f>
        <v>#REF!</v>
      </c>
      <c r="LB266" s="52" t="e">
        <f>$AV266*2.204623/#REF!*$AP266*Tabelle2[[#This Row],[Jun 23 NF]]</f>
        <v>#REF!</v>
      </c>
      <c r="LC266" s="52" t="e">
        <f>$AV266*2.204623/#REF!*$AP266*Tabelle2[[#This Row],[Jul 23 NF]]</f>
        <v>#REF!</v>
      </c>
      <c r="LD266" s="52" t="e">
        <f>$AV266*2.204623/#REF!*$AP266*Tabelle2[[#This Row],[Aug 23 NF]]</f>
        <v>#REF!</v>
      </c>
      <c r="LE266" s="52" t="e">
        <f>$AV266*2.204623/#REF!*$AP266*Tabelle2[[#This Row],[Sep 23 NF]]</f>
        <v>#REF!</v>
      </c>
      <c r="LF266" s="52" t="e">
        <f>$AV266*2.204623/#REF!*$AP266*Tabelle2[[#This Row],[Oct 23 NF]]</f>
        <v>#REF!</v>
      </c>
      <c r="LG266" s="52" t="e">
        <f>$AV266*2.204623/#REF!*$AP266*Tabelle2[[#This Row],[Nov 23 NF]]</f>
        <v>#REF!</v>
      </c>
      <c r="LH266" s="52" t="e">
        <f>$AV266*2.204623/#REF!*$AP266*Tabelle2[[#This Row],[Dec 23 NF]]</f>
        <v>#REF!</v>
      </c>
      <c r="LI266" s="52" t="e">
        <f>$AV266*2.204623/#REF!*$AP266*Tabelle2[[#This Row],[Jan 24 NF]]</f>
        <v>#REF!</v>
      </c>
      <c r="LJ266" s="52" t="e">
        <f>$AV266*2.204623/#REF!*$AP266*Tabelle2[[#This Row],[Feb 24 NF]]</f>
        <v>#REF!</v>
      </c>
      <c r="LK266" s="52" t="e">
        <f>$AV266*2.204623/#REF!*$AP266*Tabelle2[[#This Row],[Mar 24 NF]]</f>
        <v>#REF!</v>
      </c>
      <c r="LL266" s="52" t="e">
        <f>$AV266*2.204623/#REF!*$AP266*Tabelle2[[#This Row],[Apr 24 NF]]</f>
        <v>#REF!</v>
      </c>
      <c r="LM266" s="52" t="e">
        <f>$AV266*2.204623/#REF!*$AP266*Tabelle2[[#This Row],[May 24 NF]]</f>
        <v>#REF!</v>
      </c>
      <c r="LN266" s="52" t="e">
        <f>$AV266*2.204623/#REF!*$AP266*Tabelle2[[#This Row],[Jun 24 NF]]</f>
        <v>#REF!</v>
      </c>
      <c r="LO266" s="52" t="e">
        <f>$AV266*2.204623/#REF!*$AP266*Tabelle2[[#This Row],[Jul 24 NF]]</f>
        <v>#REF!</v>
      </c>
      <c r="LP266" s="52" t="e">
        <f>$AV266*2.204623/#REF!*$AP266*Tabelle2[[#This Row],[Aug 24 NF]]</f>
        <v>#REF!</v>
      </c>
      <c r="LQ266" s="52" t="e">
        <f>$AV266*2.204623/#REF!*$AP266*Tabelle2[[#This Row],[Sep 24 NF]]</f>
        <v>#REF!</v>
      </c>
      <c r="LR266" s="52" t="e">
        <f>$AV266*2.204623/#REF!*$AP266*Tabelle2[[#This Row],[Oct 24 NF]]</f>
        <v>#REF!</v>
      </c>
      <c r="LS266" s="52" t="e">
        <f>$AV266*2.204623/#REF!*$AP266*Tabelle2[[#This Row],[Nov 24 NF]]</f>
        <v>#REF!</v>
      </c>
      <c r="LT266" s="52" t="e">
        <f>$AV266*2.204623/#REF!*$AP266*Tabelle2[[#This Row],[Dec 24 NF]]</f>
        <v>#REF!</v>
      </c>
      <c r="LU266" s="198">
        <f>SUM(Tabelle2[[#This Row],[Jan 22 EV]:[Mar 22 EV]])</f>
        <v>18939.552430205003</v>
      </c>
      <c r="LV266" s="198">
        <f>SUM(Tabelle2[[#This Row],[Apr 22 EV]:[Jun 22 EV]])</f>
        <v>20401.757611840003</v>
      </c>
      <c r="LW266" s="198">
        <f>SUM(Tabelle2[[#This Row],[Jul 22 EV]:[Sep 22 EV]])</f>
        <v>16261.155947505002</v>
      </c>
      <c r="LX266" s="198">
        <f>SUM(Tabelle2[[#This Row],[Oct 22 EV]:[Dec 22 EV]])</f>
        <v>14837.64189952</v>
      </c>
      <c r="LY266" s="198">
        <f>SUM(Tabelle2[[#This Row],[Jan 23 EV]:[Mar 23 EV]])</f>
        <v>20001.497283075001</v>
      </c>
      <c r="LZ266" s="198" t="e">
        <f>SUM(Tabelle2[[#This Row],[Apr 23 EV]:[Jun 23 EV]])</f>
        <v>#REF!</v>
      </c>
      <c r="MA266" s="198" t="e">
        <f>SUM(Tabelle2[[#This Row],[Jul 23 EV]:[Sep 23 EV]])</f>
        <v>#REF!</v>
      </c>
      <c r="MB266" s="198" t="e">
        <f>SUM(Tabelle2[[#This Row],[Oct 23 EV]:[Dec 23 EV]])</f>
        <v>#REF!</v>
      </c>
      <c r="MC266" s="198" t="e">
        <f>SUM(Tabelle2[[#This Row],[Jan 24 EV]:[Mar 24 EV]])</f>
        <v>#REF!</v>
      </c>
      <c r="MD266" s="198" t="e">
        <f>SUM(Tabelle2[[#This Row],[Apr 24 EV]:[Jun 24 EV]])</f>
        <v>#REF!</v>
      </c>
      <c r="ME266" s="198" t="e">
        <f>SUM(Tabelle2[[#This Row],[Jul 24 EV]:[Sep 24 EV]])</f>
        <v>#REF!</v>
      </c>
      <c r="MF266" s="198" t="e">
        <f>SUM(Tabelle2[[#This Row],[Oct 24 EV]:[Dec 24 EV]])</f>
        <v>#REF!</v>
      </c>
      <c r="MG266" s="68">
        <v>0</v>
      </c>
      <c r="MH266" s="68">
        <v>0</v>
      </c>
      <c r="MI266" s="68">
        <v>0</v>
      </c>
      <c r="MJ266" s="68">
        <v>0</v>
      </c>
      <c r="MK266" s="68">
        <v>0</v>
      </c>
      <c r="ML266" s="68">
        <v>0</v>
      </c>
      <c r="MM266" s="68">
        <v>0</v>
      </c>
      <c r="MN266" s="68">
        <v>0</v>
      </c>
      <c r="MO266" s="95">
        <v>0</v>
      </c>
      <c r="MP266" s="98">
        <v>0</v>
      </c>
      <c r="MQ266" s="98" t="e">
        <f>$AS266*2.204623/#REF!*$AP266*HU266</f>
        <v>#REF!</v>
      </c>
      <c r="MR266" s="98" t="e">
        <f>$AT266*2.204623/#REF!*$AP266*HV266</f>
        <v>#REF!</v>
      </c>
      <c r="MS266" s="98">
        <v>4316.5632963403195</v>
      </c>
      <c r="MT266" s="98">
        <v>44069.824562457019</v>
      </c>
      <c r="MU266" s="98">
        <v>57975.8528802</v>
      </c>
      <c r="MV266" s="98">
        <f>SUM(Tabelle2[[#This Row],[Jan 22 EV]:[Dec 22 EV]])</f>
        <v>70440.107889070001</v>
      </c>
      <c r="MW266" s="98" t="e">
        <f>SUM(Tabelle2[[#This Row],[Jan 23 EV]:[Dec 23 EV]])</f>
        <v>#REF!</v>
      </c>
      <c r="MX266" s="98" t="e">
        <f>SUM(Tabelle2[[#This Row],[Jan 24 EV]:[Dec 24 EV]])</f>
        <v>#REF!</v>
      </c>
      <c r="MY266" s="98">
        <f t="shared" si="183"/>
        <v>38360.440200000005</v>
      </c>
      <c r="MZ266" s="98">
        <f t="shared" si="184"/>
        <v>14385.165075000001</v>
      </c>
      <c r="NA266" s="98">
        <f t="shared" si="185"/>
        <v>1598.3516750000001</v>
      </c>
      <c r="NB266" s="98">
        <f t="shared" si="186"/>
        <v>0</v>
      </c>
      <c r="NC266" s="52">
        <v>3696.5284217664007</v>
      </c>
      <c r="ND266" s="52">
        <v>3898.3875507135358</v>
      </c>
      <c r="NE266" s="52">
        <v>4499.4547639140001</v>
      </c>
      <c r="NF266" s="52">
        <v>5422.0849315904597</v>
      </c>
      <c r="NG266" s="52">
        <v>5462.9787424261494</v>
      </c>
      <c r="NH266" s="52">
        <v>5151.4922986955999</v>
      </c>
      <c r="NI266" s="52">
        <v>1279.8392263714584</v>
      </c>
      <c r="NJ266" s="52">
        <v>1879.9261245600001</v>
      </c>
      <c r="NK266" s="52">
        <v>6457.9959809556012</v>
      </c>
      <c r="NL266" s="52">
        <v>6426.3790415880012</v>
      </c>
      <c r="NM266" s="52">
        <v>4670.6269847292006</v>
      </c>
      <c r="NN266" s="52">
        <v>3601.542680736</v>
      </c>
      <c r="NO266" s="198">
        <f t="shared" si="192"/>
        <v>12094.370736393936</v>
      </c>
      <c r="NP266" s="198">
        <f t="shared" si="193"/>
        <v>16036.555972712209</v>
      </c>
      <c r="NQ266" s="198">
        <f t="shared" si="194"/>
        <v>9617.7613318870608</v>
      </c>
      <c r="NR266" s="198">
        <f t="shared" si="195"/>
        <v>14698.548707053202</v>
      </c>
      <c r="NS266" s="198">
        <f t="shared" si="196"/>
        <v>52447.236748046402</v>
      </c>
      <c r="NT266" s="198">
        <v>6449.8450487999999</v>
      </c>
      <c r="NU266" s="198">
        <v>6247.6252692506669</v>
      </c>
      <c r="NV266" s="198">
        <v>5428.1522026640005</v>
      </c>
      <c r="NW266" s="198">
        <v>4915.5920526506661</v>
      </c>
      <c r="NX266" s="198">
        <v>4652.9244499386668</v>
      </c>
      <c r="NY266" s="198">
        <v>4839.253306904001</v>
      </c>
      <c r="NZ266" s="198">
        <v>3670.8031169040009</v>
      </c>
      <c r="OA266" s="198">
        <v>3982.3898342373341</v>
      </c>
      <c r="OB266" s="198">
        <v>4839.253306904001</v>
      </c>
      <c r="OC266" s="198">
        <v>4730.8211292719998</v>
      </c>
      <c r="OD266" s="198">
        <v>4527.6665895706674</v>
      </c>
      <c r="OE266" s="198">
        <v>3359.2163995706669</v>
      </c>
      <c r="OF266" s="198">
        <f>SUM(Tabelle2[[#This Row],[Jan 23 B EV]:[Mar 23 B EV]])</f>
        <v>18125.622520714667</v>
      </c>
      <c r="OG266" s="198">
        <f>SUM(Tabelle2[[#This Row],[Apr 23 B EV]:[Jun 23 B EV]])</f>
        <v>14407.769809493333</v>
      </c>
      <c r="OH266" s="198">
        <f>SUM(Tabelle2[[#This Row],[Jul 23 B EV]:[Sep 23 B EV]])</f>
        <v>12492.446258045336</v>
      </c>
      <c r="OI266" s="198">
        <f>SUM(Tabelle2[[#This Row],[Oct 23 B EV]:[Dec 23 B EV]])</f>
        <v>12617.704118413334</v>
      </c>
      <c r="OJ266" s="198">
        <f>SUM(Tabelle2[[#This Row],[Jan 23 B EV]:[Dec 23 B EV]])</f>
        <v>57643.542706666674</v>
      </c>
      <c r="OK266" s="95"/>
      <c r="OL266" s="95"/>
      <c r="OM266" s="43" t="s">
        <v>959</v>
      </c>
      <c r="ON266" s="43" t="s">
        <v>975</v>
      </c>
      <c r="OO266" s="43">
        <v>0</v>
      </c>
      <c r="OP266" s="43">
        <v>0</v>
      </c>
      <c r="OQ266" s="95"/>
      <c r="OR266" s="95"/>
      <c r="OS266" s="95"/>
      <c r="OT266" s="95"/>
      <c r="OU266" s="95"/>
      <c r="OV266" s="95"/>
      <c r="OW266" s="95"/>
      <c r="OX266" s="198" t="s">
        <v>1229</v>
      </c>
      <c r="OY266" s="198" t="s">
        <v>1229</v>
      </c>
      <c r="OZ266" s="198" t="s">
        <v>1229</v>
      </c>
      <c r="PA266" s="198" t="s">
        <v>1229</v>
      </c>
      <c r="PB266" s="353" t="s">
        <v>1229</v>
      </c>
      <c r="PC266" s="130" t="s">
        <v>57</v>
      </c>
      <c r="PD266" s="53" t="s">
        <v>162</v>
      </c>
      <c r="PE266" s="53" t="s">
        <v>159</v>
      </c>
      <c r="PF266" s="53" t="s">
        <v>170</v>
      </c>
      <c r="PG266" s="53">
        <v>0</v>
      </c>
      <c r="PH266" s="53">
        <v>150</v>
      </c>
      <c r="PI266" s="53">
        <v>2</v>
      </c>
      <c r="PJ266" s="53" t="s">
        <v>191</v>
      </c>
      <c r="PK266" s="53">
        <v>-68</v>
      </c>
      <c r="PL266" s="53">
        <v>135.4666666666667</v>
      </c>
      <c r="PM266" s="12"/>
      <c r="PN266" s="53" t="s">
        <v>972</v>
      </c>
      <c r="PO266" s="53" t="s">
        <v>17</v>
      </c>
      <c r="PP266" s="200">
        <v>1565.1005573122095</v>
      </c>
      <c r="PQ266" s="56">
        <v>1399.8594792216134</v>
      </c>
      <c r="PR266" s="56">
        <v>1505.8500324776508</v>
      </c>
      <c r="PS266" s="56">
        <v>1413.0627359755019</v>
      </c>
      <c r="PT266" s="200">
        <v>1148.5212668120259</v>
      </c>
      <c r="PU266" s="200">
        <v>1207.4862538513455</v>
      </c>
      <c r="PV266" s="200">
        <v>1959.8980263157889</v>
      </c>
      <c r="PW266" s="200">
        <v>2435.75</v>
      </c>
      <c r="PX266" s="200" t="e">
        <f>IF($PI266=1,SUMIF(#REF!,$PF266,#REF!),SUMIF(#REF!,$PJ266,#REF!))</f>
        <v>#REF!</v>
      </c>
      <c r="PY266" s="200" t="e">
        <f>IF($PI266=1,SUMIF(#REF!,$PF266,#REF!),SUMIF(#REF!,$PJ266,#REF!))</f>
        <v>#REF!</v>
      </c>
      <c r="PZ266" s="200" t="e">
        <f>IF($PI266=1,SUMIF(#REF!,$PF266,#REF!),SUMIF(#REF!,$PJ266,#REF!))</f>
        <v>#REF!</v>
      </c>
      <c r="QA266" s="200" t="e">
        <f>IF($PI266=1,SUMIF(#REF!,$PF266,#REF!),SUMIF(#REF!,$PJ266,#REF!))</f>
        <v>#REF!</v>
      </c>
      <c r="QB266" s="200" t="e">
        <f>IF($PI266=1,SUMIF(#REF!,$PF266,#REF!),SUMIF(#REF!,$PJ266,#REF!))</f>
        <v>#REF!</v>
      </c>
      <c r="QC266" s="200" t="e">
        <f>IF($PI266=1,SUMIF(#REF!,$PF266,#REF!),SUMIF(#REF!,$PJ266,#REF!))</f>
        <v>#REF!</v>
      </c>
      <c r="QD266" s="57">
        <f t="shared" si="187"/>
        <v>4.1148769173333832</v>
      </c>
      <c r="QE266" s="57">
        <f t="shared" si="188"/>
        <v>4.3962818362281624</v>
      </c>
      <c r="QF266" s="57">
        <f t="shared" si="182"/>
        <v>4.149931564014957</v>
      </c>
      <c r="QG266" s="57">
        <f t="shared" si="189"/>
        <v>3.4475739633859286</v>
      </c>
      <c r="QH266" s="57">
        <f t="shared" si="190"/>
        <v>3.3937156346283635</v>
      </c>
      <c r="QI266" s="57">
        <f t="shared" si="191"/>
        <v>5.2747450657894737</v>
      </c>
      <c r="QJ266" s="57">
        <f>IF(Tabelle2[[#This Row],[Index and Premium Usage]]=1,($AW266*(1+$AZ266))*(PW266*(1+$PG266)+$PH266)/1000,($AW266*(1+$AZ266))*(PW266*(1+$PG266)+$PK266)/1000)</f>
        <v>5.9193749999999996</v>
      </c>
      <c r="QK266" s="57" t="e">
        <f>IF($PI266=1,($AW266*(1+$AY266))*(PX266*(1+$PG266)+$PH266)/1000,($AW266*(1+$AZ266))*(PX266*(1+$PG266)+$PK266+Tabelle2[[#This Row],[Premium VW 2023]])/1000)</f>
        <v>#REF!</v>
      </c>
      <c r="QL266" s="57" t="e">
        <f t="shared" si="177"/>
        <v>#REF!</v>
      </c>
      <c r="QM266" s="57" t="e">
        <f t="shared" si="178"/>
        <v>#REF!</v>
      </c>
      <c r="QN266" s="57" t="e">
        <f t="shared" si="179"/>
        <v>#REF!</v>
      </c>
      <c r="QO266" s="57" t="e">
        <f t="shared" si="180"/>
        <v>#REF!</v>
      </c>
      <c r="QP266" s="57" t="e">
        <f t="shared" si="181"/>
        <v>#REF!</v>
      </c>
    </row>
    <row r="267" spans="1:458" ht="15" customHeight="1">
      <c r="A267" s="94" t="s">
        <v>1268</v>
      </c>
      <c r="B267" s="94" t="s">
        <v>87</v>
      </c>
      <c r="C267" s="94" t="s">
        <v>1553</v>
      </c>
      <c r="D267" s="94" t="s">
        <v>108</v>
      </c>
      <c r="E267" s="173" t="s">
        <v>304</v>
      </c>
      <c r="F267" s="2" t="s">
        <v>304</v>
      </c>
      <c r="G267" s="2" t="s">
        <v>304</v>
      </c>
      <c r="H267" s="2" t="s">
        <v>1557</v>
      </c>
      <c r="I267" s="188" t="s">
        <v>102</v>
      </c>
      <c r="J267" s="2" t="s">
        <v>18</v>
      </c>
      <c r="K267" s="2" t="s">
        <v>243</v>
      </c>
      <c r="L267" s="2" t="s">
        <v>88</v>
      </c>
      <c r="M267" s="2" t="s">
        <v>1281</v>
      </c>
      <c r="N267" s="2" t="s">
        <v>1396</v>
      </c>
      <c r="O267" s="6"/>
      <c r="P267" s="3">
        <v>0</v>
      </c>
      <c r="Q267" s="2">
        <v>0</v>
      </c>
      <c r="R267" s="2"/>
      <c r="S267" s="2"/>
      <c r="T267" s="94" t="s">
        <v>1282</v>
      </c>
      <c r="U267" s="2" t="s">
        <v>38</v>
      </c>
      <c r="V267" s="2"/>
      <c r="W267" s="2"/>
      <c r="X267" s="94"/>
      <c r="Y267" s="2" t="s">
        <v>67</v>
      </c>
      <c r="Z267" s="2" t="s">
        <v>1211</v>
      </c>
      <c r="AA267" s="2">
        <v>0</v>
      </c>
      <c r="AB267" s="2">
        <v>0</v>
      </c>
      <c r="AC267" s="2">
        <v>0</v>
      </c>
      <c r="AD267" s="2"/>
      <c r="AE267" s="2"/>
      <c r="AF267" s="2"/>
      <c r="AG267" s="2">
        <v>0</v>
      </c>
      <c r="AH267" s="2">
        <v>0</v>
      </c>
      <c r="AI267" s="2">
        <v>0</v>
      </c>
      <c r="AJ267" s="2" t="s">
        <v>120</v>
      </c>
      <c r="AK267" s="21"/>
      <c r="AL267" s="95"/>
      <c r="AM267" s="95"/>
      <c r="AN267" s="95"/>
      <c r="AO267" s="95"/>
      <c r="AP267" s="95">
        <v>1</v>
      </c>
      <c r="AQ267" s="43"/>
      <c r="AR267" s="95"/>
      <c r="AS267" s="95"/>
      <c r="AT267" s="95"/>
      <c r="AU267" s="95"/>
      <c r="AV267" s="95">
        <v>2.6549999999999998</v>
      </c>
      <c r="AW267" s="33">
        <v>2.6549999999999998</v>
      </c>
      <c r="AX267" s="193"/>
      <c r="AY267" s="61">
        <v>0</v>
      </c>
      <c r="AZ267" s="61">
        <v>0</v>
      </c>
      <c r="BA267" s="43">
        <v>0</v>
      </c>
      <c r="BB267" s="43">
        <v>0</v>
      </c>
      <c r="BC267" s="43">
        <v>0</v>
      </c>
      <c r="BD267" s="43">
        <v>0</v>
      </c>
      <c r="BE267" s="95">
        <v>0</v>
      </c>
      <c r="BF267" s="95">
        <v>0</v>
      </c>
      <c r="BG267" s="95">
        <v>0</v>
      </c>
      <c r="BH267" s="95">
        <v>0</v>
      </c>
      <c r="BI267" s="95">
        <v>0</v>
      </c>
      <c r="BJ267" s="96">
        <v>0</v>
      </c>
      <c r="BK267" s="133">
        <v>0</v>
      </c>
      <c r="BL267" s="133">
        <v>0</v>
      </c>
      <c r="BM267" s="96">
        <v>0</v>
      </c>
      <c r="BN267" s="96">
        <v>0</v>
      </c>
      <c r="BO267" s="96">
        <v>0</v>
      </c>
      <c r="BP267" s="96">
        <v>0</v>
      </c>
      <c r="BQ267" s="96">
        <v>0</v>
      </c>
      <c r="BR267" s="96">
        <v>0</v>
      </c>
      <c r="BS267" s="96">
        <v>0</v>
      </c>
      <c r="BT267" s="96">
        <v>0</v>
      </c>
      <c r="BU267" s="96">
        <v>0</v>
      </c>
      <c r="BV267" s="96">
        <v>0</v>
      </c>
      <c r="BW267" s="96">
        <v>0</v>
      </c>
      <c r="BX267" s="96">
        <v>0</v>
      </c>
      <c r="BY267" s="96">
        <v>0</v>
      </c>
      <c r="BZ267" s="96">
        <v>0</v>
      </c>
      <c r="CA267" s="96">
        <v>0</v>
      </c>
      <c r="CB267" s="96">
        <v>0</v>
      </c>
      <c r="CC267" s="96">
        <v>0</v>
      </c>
      <c r="CD267" s="96">
        <v>0</v>
      </c>
      <c r="CE267" s="96">
        <v>0</v>
      </c>
      <c r="CF267" s="96">
        <v>0</v>
      </c>
      <c r="CG267" s="96">
        <v>0</v>
      </c>
      <c r="CH267" s="96">
        <v>0</v>
      </c>
      <c r="CI267" s="96">
        <v>0</v>
      </c>
      <c r="CJ267" s="96">
        <v>0</v>
      </c>
      <c r="CK267" s="95">
        <f>SUM(Tabelle2[[#This Row],[Jan 22 CF]:[Mar 22 CF]])</f>
        <v>0</v>
      </c>
      <c r="CL267" s="95">
        <f>SUM(Tabelle2[[#This Row],[Apr 22 CF]:[Jun 22 CF]])</f>
        <v>0</v>
      </c>
      <c r="CM267" s="95">
        <f>SUM(Tabelle2[[#This Row],[Jul 22 CF]:[Sep 22 CF]])</f>
        <v>0</v>
      </c>
      <c r="CN267" s="95">
        <f>SUM(Tabelle2[[#This Row],[Oct 22 CF]:[Dec 22 CF]])</f>
        <v>0</v>
      </c>
      <c r="CO267" s="95">
        <f>SUM(Tabelle2[[#This Row],[Jan 23 CF]:[Mar 23 CF]])</f>
        <v>0</v>
      </c>
      <c r="CP267" s="95">
        <f>SUM(Tabelle2[[#This Row],[Apr 23 CF]:[Jun 23 CF]])</f>
        <v>0</v>
      </c>
      <c r="CQ267" s="95">
        <f>SUM(Tabelle2[[#This Row],[Jul 23 CF]:[Sep 23 CF]])</f>
        <v>0</v>
      </c>
      <c r="CR267" s="95">
        <f>SUM(Tabelle2[[#This Row],[Oct 23 CF]:[Dec 23 CF]])</f>
        <v>0</v>
      </c>
      <c r="CS267" s="95">
        <f>SUM(Tabelle2[[#This Row],[Jan 24 CF]:[Mar 24 CF]])</f>
        <v>0</v>
      </c>
      <c r="CT267" s="95">
        <f>SUM(Tabelle2[[#This Row],[Apr 24 CF]:[Jun 24 CF]])</f>
        <v>0</v>
      </c>
      <c r="CU267" s="95">
        <f>SUM(Tabelle2[[#This Row],[Jul 24 CF]:[Sep 24 CF]])</f>
        <v>0</v>
      </c>
      <c r="CV267" s="95">
        <f>SUM(Tabelle2[[#This Row],[Oct 24 CF]:[Dec 24 CF]])</f>
        <v>0</v>
      </c>
      <c r="CW267" s="127"/>
      <c r="CX267" s="276"/>
      <c r="CY267" s="127"/>
      <c r="CZ267" s="52">
        <v>0</v>
      </c>
      <c r="DA267" s="52">
        <f>SUM(Tabelle2[[#This Row],[Jan 22 CF]:[Dec 22 CF]])</f>
        <v>0</v>
      </c>
      <c r="DB267" s="98">
        <f>SUM(Tabelle2[[#This Row],[Jan 23 CF]:[Dec 23 CF]])</f>
        <v>0</v>
      </c>
      <c r="DC267" s="98">
        <f>SUM(Tabelle2[[#This Row],[Jan 24 CF]:[Dec 24 CF]])</f>
        <v>0</v>
      </c>
      <c r="DD267" s="98">
        <v>0</v>
      </c>
      <c r="DE267" s="98">
        <v>0</v>
      </c>
      <c r="DF267" s="98">
        <v>0</v>
      </c>
      <c r="DG267" s="98">
        <v>0</v>
      </c>
      <c r="DH267" s="98">
        <v>0</v>
      </c>
      <c r="DI267" s="98">
        <v>0</v>
      </c>
      <c r="DJ267" s="98">
        <v>0</v>
      </c>
      <c r="DK267" s="98">
        <v>0</v>
      </c>
      <c r="DL267" s="98">
        <v>0</v>
      </c>
      <c r="DM267" s="98">
        <v>0</v>
      </c>
      <c r="DN267" s="98"/>
      <c r="DO267" s="98"/>
      <c r="DP267" s="226">
        <v>0.95</v>
      </c>
      <c r="DQ267" s="226">
        <v>0.92500000000000004</v>
      </c>
      <c r="DR267" s="226">
        <v>0.8</v>
      </c>
      <c r="DS267" s="226">
        <v>0.85</v>
      </c>
      <c r="DT267" s="226">
        <v>0.9</v>
      </c>
      <c r="DU267" s="226">
        <v>0.9</v>
      </c>
      <c r="DV267" s="226">
        <v>0.9</v>
      </c>
      <c r="DW267" s="226">
        <v>0.9</v>
      </c>
      <c r="DX267" s="226">
        <v>0.9</v>
      </c>
      <c r="DY267" s="226">
        <v>0.9</v>
      </c>
      <c r="DZ267" s="226">
        <v>0.9</v>
      </c>
      <c r="EA267" s="226">
        <v>0.88</v>
      </c>
      <c r="EB267" s="226">
        <v>0.9</v>
      </c>
      <c r="EC267" s="226">
        <v>0.93</v>
      </c>
      <c r="ED267" s="226">
        <v>0.93</v>
      </c>
      <c r="EE267" s="226">
        <v>0.9</v>
      </c>
      <c r="EF267" s="316">
        <v>0.9</v>
      </c>
      <c r="EG267" s="316">
        <v>0.9</v>
      </c>
      <c r="EH267" s="316">
        <v>0.9</v>
      </c>
      <c r="EI267" s="226">
        <v>0.95</v>
      </c>
      <c r="EJ267" s="226">
        <v>0.95</v>
      </c>
      <c r="EK267" s="226">
        <v>0.95</v>
      </c>
      <c r="EL267" s="226">
        <v>0.97499999999999998</v>
      </c>
      <c r="EM267" s="226">
        <v>0.95</v>
      </c>
      <c r="EN267" s="226">
        <v>0.9</v>
      </c>
      <c r="EO267" s="226">
        <v>0.9</v>
      </c>
      <c r="EP267" s="226">
        <v>0.9</v>
      </c>
      <c r="EQ267" s="226">
        <v>0.9</v>
      </c>
      <c r="ER267" s="226">
        <v>0.9</v>
      </c>
      <c r="ES267" s="226">
        <v>0.9</v>
      </c>
      <c r="ET267" s="226">
        <v>0.9</v>
      </c>
      <c r="EU267" s="226">
        <v>0.9</v>
      </c>
      <c r="EV267" s="226">
        <v>0.9</v>
      </c>
      <c r="EW267" s="226">
        <v>0.9</v>
      </c>
      <c r="EX267" s="226">
        <v>0.9</v>
      </c>
      <c r="EY267" s="226">
        <v>0.9</v>
      </c>
      <c r="EZ267" s="316">
        <v>0.9</v>
      </c>
      <c r="FA267" s="226">
        <v>0.9</v>
      </c>
      <c r="FB267" s="226">
        <v>0.85</v>
      </c>
      <c r="FC267" s="226">
        <v>0.85</v>
      </c>
      <c r="FD267" s="226">
        <v>0.85</v>
      </c>
      <c r="FE267" s="226">
        <v>0.85</v>
      </c>
      <c r="FF267" s="226">
        <v>0.85</v>
      </c>
      <c r="FG267" s="226">
        <v>0.85</v>
      </c>
      <c r="FH267" s="226">
        <v>0.85</v>
      </c>
      <c r="FI267" s="226">
        <v>0.85</v>
      </c>
      <c r="FJ267" s="226">
        <v>0.85</v>
      </c>
      <c r="FK267" s="226">
        <v>0.85</v>
      </c>
      <c r="FL267" s="226">
        <v>0.85</v>
      </c>
      <c r="FM267" s="195">
        <f t="shared" si="204"/>
        <v>0</v>
      </c>
      <c r="FN267" s="195">
        <f t="shared" si="205"/>
        <v>0</v>
      </c>
      <c r="FO267" s="195">
        <f t="shared" si="206"/>
        <v>0</v>
      </c>
      <c r="FP267" s="195">
        <f t="shared" si="207"/>
        <v>0</v>
      </c>
      <c r="FQ267" s="195">
        <f t="shared" si="208"/>
        <v>0</v>
      </c>
      <c r="FR267" s="195">
        <f t="shared" si="209"/>
        <v>0</v>
      </c>
      <c r="FS267" s="195">
        <f t="shared" si="210"/>
        <v>0</v>
      </c>
      <c r="FT267" s="95">
        <f t="shared" si="211"/>
        <v>0</v>
      </c>
      <c r="FU267" s="95">
        <f t="shared" si="212"/>
        <v>0</v>
      </c>
      <c r="FV267" s="95">
        <f t="shared" si="213"/>
        <v>0</v>
      </c>
      <c r="FW267" s="95">
        <f t="shared" si="214"/>
        <v>0</v>
      </c>
      <c r="FX267" s="95">
        <f t="shared" si="215"/>
        <v>0</v>
      </c>
      <c r="FY267" s="95">
        <f t="shared" si="216"/>
        <v>0</v>
      </c>
      <c r="FZ267" s="95">
        <f t="shared" si="217"/>
        <v>0</v>
      </c>
      <c r="GA267" s="95">
        <f t="shared" si="197"/>
        <v>0</v>
      </c>
      <c r="GB267" s="95">
        <f t="shared" si="198"/>
        <v>0</v>
      </c>
      <c r="GC267" s="95">
        <f t="shared" si="199"/>
        <v>0</v>
      </c>
      <c r="GD267" s="95">
        <f t="shared" si="200"/>
        <v>0</v>
      </c>
      <c r="GE267" s="95">
        <f t="shared" si="201"/>
        <v>0</v>
      </c>
      <c r="GF267" s="95">
        <f t="shared" si="202"/>
        <v>0</v>
      </c>
      <c r="GG267" s="95">
        <f t="shared" si="203"/>
        <v>0</v>
      </c>
      <c r="GH267" s="95">
        <f t="shared" si="218"/>
        <v>0</v>
      </c>
      <c r="GI267" s="95">
        <f>BW267*Tabelle2[[#This Row],[Nov 2023 AF]]</f>
        <v>0</v>
      </c>
      <c r="GJ267" s="95">
        <f>BX267*Tabelle2[[#This Row],[Dec 2023 AF]]</f>
        <v>0</v>
      </c>
      <c r="GK267" s="95">
        <f>BY267*Tabelle2[[#This Row],[Jan 2024 AF]]</f>
        <v>0</v>
      </c>
      <c r="GL267" s="95">
        <f>BZ267*Tabelle2[[#This Row],[Feb 2024 AF]]</f>
        <v>0</v>
      </c>
      <c r="GM267" s="95">
        <f>CA267*Tabelle2[[#This Row],[Mar 2024 AF]]</f>
        <v>0</v>
      </c>
      <c r="GN267" s="95">
        <f>CB267*Tabelle2[[#This Row],[Apr 2024 AF]]</f>
        <v>0</v>
      </c>
      <c r="GO267" s="95">
        <f>CC267*Tabelle2[[#This Row],[May 2024 AF]]</f>
        <v>0</v>
      </c>
      <c r="GP267" s="95">
        <f>CD267*Tabelle2[[#This Row],[Jun 2024 AF]]</f>
        <v>0</v>
      </c>
      <c r="GQ267" s="95">
        <f>CE267*Tabelle2[[#This Row],[Jul 2024 AF]]</f>
        <v>0</v>
      </c>
      <c r="GR267" s="95">
        <f>CF267*Tabelle2[[#This Row],[Aug 2024 AF]]</f>
        <v>0</v>
      </c>
      <c r="GS267" s="95">
        <f>CG267*Tabelle2[[#This Row],[Sep 2024 AF]]</f>
        <v>0</v>
      </c>
      <c r="GT267" s="95">
        <f>CH267*Tabelle2[[#This Row],[Oct 2024 AF]]</f>
        <v>0</v>
      </c>
      <c r="GU267" s="95">
        <f>CI267*Tabelle2[[#This Row],[Nov 2024 AF]]</f>
        <v>0</v>
      </c>
      <c r="GV267" s="95">
        <f>CJ267*Tabelle2[[#This Row],[Dec 2024 AF]]</f>
        <v>0</v>
      </c>
      <c r="GW267" s="95">
        <f>SUM(Tabelle2[[#This Row],[Jan 22 NF]:[Mar 22 NF]])</f>
        <v>0</v>
      </c>
      <c r="GX267" s="95">
        <f>SUM(Tabelle2[[#This Row],[Apr 22 NF]:[Jun 22 NF]])</f>
        <v>0</v>
      </c>
      <c r="GY267" s="95">
        <f>SUM(Tabelle2[[#This Row],[Jul 22 NF]:[Sep 22 NF]])</f>
        <v>0</v>
      </c>
      <c r="GZ267" s="95">
        <f>SUM(Tabelle2[[#This Row],[Oct 22 NF]:[Dec 22 NF]])</f>
        <v>0</v>
      </c>
      <c r="HA267" s="98">
        <f>SUM(Tabelle2[[#This Row],[Jan 23 NF]:[Mar 23 NF]])</f>
        <v>0</v>
      </c>
      <c r="HB267" s="98">
        <f>SUM(Tabelle2[[#This Row],[Apr 23 NF]:[Jun 23 NF]])</f>
        <v>0</v>
      </c>
      <c r="HC267" s="98">
        <f>SUM(Tabelle2[[#This Row],[Jul 23 NF]:[Sep 23 NF]])</f>
        <v>0</v>
      </c>
      <c r="HD267" s="98">
        <f>SUM(Tabelle2[[#This Row],[Oct 23 NF]:[Dec 23 NF]])</f>
        <v>0</v>
      </c>
      <c r="HE267" s="95">
        <f>SUM(Tabelle2[[#This Row],[Jan 24 NF]:[Mar 24 NF]])</f>
        <v>0</v>
      </c>
      <c r="HF267" s="98">
        <f>SUM(Tabelle2[[#This Row],[Apr 24 NF]:[Jun 24 NF]])</f>
        <v>0</v>
      </c>
      <c r="HG267" s="98">
        <f>SUM(Tabelle2[[#This Row],[Jul 24 NF]:[Sep 24 NF]])</f>
        <v>0</v>
      </c>
      <c r="HH267" s="98">
        <f>SUM(Tabelle2[[#This Row],[Oct 24 NF]:[Dec 24 NF]])</f>
        <v>0</v>
      </c>
      <c r="HI267" s="95"/>
      <c r="HJ267" s="95"/>
      <c r="HK267" s="95"/>
      <c r="HL267" s="95"/>
      <c r="HM267" s="95"/>
      <c r="HN267" s="95"/>
      <c r="HO267" s="95"/>
      <c r="HP267" s="95"/>
      <c r="HQ267" s="95"/>
      <c r="HR267" s="95"/>
      <c r="HS267" s="95"/>
      <c r="HT267" s="95"/>
      <c r="HU267" s="95"/>
      <c r="HV267" s="98"/>
      <c r="HW267" s="98">
        <v>0</v>
      </c>
      <c r="HX267" s="98">
        <v>0</v>
      </c>
      <c r="HY267" s="98">
        <v>0</v>
      </c>
      <c r="HZ267" s="98">
        <f>SUM(Tabelle2[[#This Row],[Jan 22 NF]:[Dec 22 NF]])</f>
        <v>0</v>
      </c>
      <c r="IA267" s="98">
        <f>SUM(Tabelle2[[#This Row],[Jan 23 NF]:[Dec 23 NF]])</f>
        <v>0</v>
      </c>
      <c r="IB267" s="98">
        <f>SUM(Tabelle2[[#This Row],[Jan 24 NF]:[Dec 24 NF]])</f>
        <v>0</v>
      </c>
      <c r="IC267" s="98">
        <f>IFERROR(Tabelle2[[#This Row],[2025 CF]]*Tabelle2[[#This Row],[2025 AF]],0)</f>
        <v>0</v>
      </c>
      <c r="ID267" s="98">
        <f>IFERROR(Tabelle2[[#This Row],[2026 CF]]*Tabelle2[[#This Row],[2026 AF]],0)</f>
        <v>0</v>
      </c>
      <c r="IE267" s="98">
        <f>IFERROR(Tabelle2[[#This Row],[2027 CF]]*Tabelle2[[#This Row],[2027 AF]],0)</f>
        <v>0</v>
      </c>
      <c r="IF267" s="98">
        <f>IFERROR(Tabelle2[[#This Row],[2028 CF]]*Tabelle2[[#This Row],[2028 AF]],0)</f>
        <v>0</v>
      </c>
      <c r="IG267" s="98">
        <f>IFERROR(Tabelle2[[#This Row],[2029 CF]]*Tabelle2[[#This Row],[2029 AF]],0)</f>
        <v>0</v>
      </c>
      <c r="IH267" s="98">
        <f>IFERROR(Tabelle2[[#This Row],[2030 CF]]*Tabelle2[[#This Row],[2030 AF]],0)</f>
        <v>0</v>
      </c>
      <c r="II267" s="98">
        <f>IFERROR(Tabelle2[[#This Row],[2031 CF]]*Tabelle2[[#This Row],[2031 AF]],0)</f>
        <v>0</v>
      </c>
      <c r="IJ267" s="98">
        <f>IFERROR(Tabelle2[[#This Row],[2032 CF]]*Tabelle2[[#This Row],[2032 AF]],0)</f>
        <v>0</v>
      </c>
      <c r="IK267" s="98">
        <f>IFERROR(Tabelle2[[#This Row],[2033 CF]]*Tabelle2[[#This Row],[2033 AF]],0)</f>
        <v>0</v>
      </c>
      <c r="IL267" s="98">
        <f>IFERROR(Tabelle2[[#This Row],[2034 CF]]*Tabelle2[[#This Row],[2034 AF]],0)</f>
        <v>0</v>
      </c>
      <c r="IM267" s="98">
        <f>IFERROR(Tabelle2[[#This Row],[2035 CF]]*Tabelle2[[#This Row],[2035 AF]],0)</f>
        <v>0</v>
      </c>
      <c r="IN267" s="98">
        <v>0</v>
      </c>
      <c r="IO267" s="98">
        <v>0</v>
      </c>
      <c r="IP267" s="98">
        <v>0</v>
      </c>
      <c r="IQ267" s="98">
        <v>0</v>
      </c>
      <c r="IR267" s="98">
        <v>0</v>
      </c>
      <c r="IS267" s="51">
        <v>0</v>
      </c>
      <c r="IT267" s="109">
        <v>0</v>
      </c>
      <c r="IU267" s="109">
        <v>0</v>
      </c>
      <c r="IV267" s="98">
        <v>0</v>
      </c>
      <c r="IW267" s="98">
        <v>0</v>
      </c>
      <c r="IX267" s="98">
        <v>0</v>
      </c>
      <c r="IY267" s="98">
        <v>0</v>
      </c>
      <c r="IZ267" s="51">
        <v>0</v>
      </c>
      <c r="JA267" s="51">
        <v>0</v>
      </c>
      <c r="JB267" s="51">
        <v>0</v>
      </c>
      <c r="JC267" s="51">
        <v>0</v>
      </c>
      <c r="JD267" s="51">
        <v>0</v>
      </c>
      <c r="JE267" s="196">
        <v>0</v>
      </c>
      <c r="JF267" s="196">
        <v>0</v>
      </c>
      <c r="JG267" s="196">
        <v>0</v>
      </c>
      <c r="JH267" s="196">
        <v>0</v>
      </c>
      <c r="JI267" s="196">
        <v>0</v>
      </c>
      <c r="JJ267" s="196">
        <v>0</v>
      </c>
      <c r="JK267" s="196">
        <v>0</v>
      </c>
      <c r="JL267" s="196">
        <v>0</v>
      </c>
      <c r="JM267" s="196">
        <v>0</v>
      </c>
      <c r="JN267" s="196">
        <v>0</v>
      </c>
      <c r="JO267" s="196">
        <v>0</v>
      </c>
      <c r="JP267" s="196">
        <v>0</v>
      </c>
      <c r="JQ267" s="196">
        <f>SUM(Tabelle2[[#This Row],[Jan-23B]:[Mar-23B]])</f>
        <v>0</v>
      </c>
      <c r="JR267" s="196">
        <f>SUM(Tabelle2[[#This Row],[Apr-23B]:[Jun-23B]])</f>
        <v>0</v>
      </c>
      <c r="JS267" s="196">
        <f>SUM(Tabelle2[[#This Row],[Jul-23B]:[Sep-23B]])</f>
        <v>0</v>
      </c>
      <c r="JT267" s="196">
        <f>SUM(Tabelle2[[#This Row],[Oct-23B]:[Dec-23B]])</f>
        <v>0</v>
      </c>
      <c r="JU267" s="196">
        <f>SUM(Tabelle2[[#This Row],[1Q23 B1]:[4Q23 B]])</f>
        <v>0</v>
      </c>
      <c r="JV267" s="196">
        <v>0</v>
      </c>
      <c r="JW267" s="196">
        <v>0</v>
      </c>
      <c r="JX267" s="196">
        <v>0</v>
      </c>
      <c r="JY267" s="196">
        <v>0</v>
      </c>
      <c r="JZ267" s="196">
        <v>0</v>
      </c>
      <c r="KA267" s="196">
        <v>0</v>
      </c>
      <c r="KB267" s="196">
        <v>0</v>
      </c>
      <c r="KC267" s="196">
        <v>0</v>
      </c>
      <c r="KD267" s="196">
        <v>0</v>
      </c>
      <c r="KE267" s="196">
        <v>0</v>
      </c>
      <c r="KF267" s="196" t="str">
        <f>IF(SUM(Tabelle2[[#This Row],[2018 NF]:[2028 NF]],Tabelle2[[#This Row],[2023 B]])&gt;0,"yes","no")</f>
        <v>no</v>
      </c>
      <c r="KG267" s="196">
        <f>IFERROR(INDEX(Tabelle2[[#Headers],[2005 NF]:[2034 NF]],MATCH(TRUE,INDEX(Tabelle2[[#This Row],[2005 NF]:[2034 NF]]&gt;1000,),0)),0)</f>
        <v>0</v>
      </c>
      <c r="KH267" s="196">
        <f>IFERROR(LOOKUP(2,1/(Tabelle2[[#This Row],[2005 NF]:[2035 NF]]&gt;1000),Tabelle2[[#Headers],[2005 NF]:[2035 NF]]),0)</f>
        <v>0</v>
      </c>
      <c r="KI267" s="196">
        <f>SUM(Tabelle2[[#This Row],[Jan 23 NF]:[Mar 23 NF]])</f>
        <v>0</v>
      </c>
      <c r="KJ267" s="196">
        <f>SUM(Tabelle2[[#This Row],[Jan-23B]:[Mar-23B]])</f>
        <v>0</v>
      </c>
      <c r="KK267" s="98">
        <v>0</v>
      </c>
      <c r="KL267" s="98">
        <v>0</v>
      </c>
      <c r="KM267" s="98">
        <v>0</v>
      </c>
      <c r="KN267" s="98">
        <v>0</v>
      </c>
      <c r="KO267" s="98">
        <v>0</v>
      </c>
      <c r="KP267" s="98">
        <v>0</v>
      </c>
      <c r="KQ267" s="98">
        <v>0</v>
      </c>
      <c r="KR267" s="98">
        <v>0</v>
      </c>
      <c r="KS267" s="98">
        <v>0</v>
      </c>
      <c r="KT267" s="52">
        <v>0</v>
      </c>
      <c r="KU267" s="52">
        <v>0</v>
      </c>
      <c r="KV267" s="52">
        <v>0</v>
      </c>
      <c r="KW267" s="52">
        <v>0</v>
      </c>
      <c r="KX267" s="52">
        <v>0</v>
      </c>
      <c r="KY267" s="52">
        <v>0</v>
      </c>
      <c r="KZ267" s="52">
        <v>0</v>
      </c>
      <c r="LA267" s="52" t="e">
        <f>$AV267*2.204623/#REF!*$AP267*Tabelle2[[#This Row],[May 23 NF]]</f>
        <v>#REF!</v>
      </c>
      <c r="LB267" s="52" t="e">
        <f>$AV267*2.204623/#REF!*$AP267*Tabelle2[[#This Row],[Jun 23 NF]]</f>
        <v>#REF!</v>
      </c>
      <c r="LC267" s="52" t="e">
        <f>$AV267*2.204623/#REF!*$AP267*Tabelle2[[#This Row],[Jul 23 NF]]</f>
        <v>#REF!</v>
      </c>
      <c r="LD267" s="52" t="e">
        <f>$AV267*2.204623/#REF!*$AP267*Tabelle2[[#This Row],[Aug 23 NF]]</f>
        <v>#REF!</v>
      </c>
      <c r="LE267" s="52" t="e">
        <f>$AV267*2.204623/#REF!*$AP267*Tabelle2[[#This Row],[Sep 23 NF]]</f>
        <v>#REF!</v>
      </c>
      <c r="LF267" s="52" t="e">
        <f>$AV267*2.204623/#REF!*$AP267*Tabelle2[[#This Row],[Oct 23 NF]]</f>
        <v>#REF!</v>
      </c>
      <c r="LG267" s="52" t="e">
        <f>$AV267*2.204623/#REF!*$AP267*Tabelle2[[#This Row],[Nov 23 NF]]</f>
        <v>#REF!</v>
      </c>
      <c r="LH267" s="52" t="e">
        <f>$AV267*2.204623/#REF!*$AP267*Tabelle2[[#This Row],[Dec 23 NF]]</f>
        <v>#REF!</v>
      </c>
      <c r="LI267" s="52" t="e">
        <f>$AV267*2.204623/#REF!*$AP267*Tabelle2[[#This Row],[Jan 24 NF]]</f>
        <v>#REF!</v>
      </c>
      <c r="LJ267" s="52" t="e">
        <f>$AV267*2.204623/#REF!*$AP267*Tabelle2[[#This Row],[Feb 24 NF]]</f>
        <v>#REF!</v>
      </c>
      <c r="LK267" s="52" t="e">
        <f>$AV267*2.204623/#REF!*$AP267*Tabelle2[[#This Row],[Mar 24 NF]]</f>
        <v>#REF!</v>
      </c>
      <c r="LL267" s="52" t="e">
        <f>$AV267*2.204623/#REF!*$AP267*Tabelle2[[#This Row],[Apr 24 NF]]</f>
        <v>#REF!</v>
      </c>
      <c r="LM267" s="52" t="e">
        <f>$AV267*2.204623/#REF!*$AP267*Tabelle2[[#This Row],[May 24 NF]]</f>
        <v>#REF!</v>
      </c>
      <c r="LN267" s="52" t="e">
        <f>$AV267*2.204623/#REF!*$AP267*Tabelle2[[#This Row],[Jun 24 NF]]</f>
        <v>#REF!</v>
      </c>
      <c r="LO267" s="52" t="e">
        <f>$AV267*2.204623/#REF!*$AP267*Tabelle2[[#This Row],[Jul 24 NF]]</f>
        <v>#REF!</v>
      </c>
      <c r="LP267" s="52" t="e">
        <f>$AV267*2.204623/#REF!*$AP267*Tabelle2[[#This Row],[Aug 24 NF]]</f>
        <v>#REF!</v>
      </c>
      <c r="LQ267" s="52" t="e">
        <f>$AV267*2.204623/#REF!*$AP267*Tabelle2[[#This Row],[Sep 24 NF]]</f>
        <v>#REF!</v>
      </c>
      <c r="LR267" s="52" t="e">
        <f>$AV267*2.204623/#REF!*$AP267*Tabelle2[[#This Row],[Oct 24 NF]]</f>
        <v>#REF!</v>
      </c>
      <c r="LS267" s="52" t="e">
        <f>$AV267*2.204623/#REF!*$AP267*Tabelle2[[#This Row],[Nov 24 NF]]</f>
        <v>#REF!</v>
      </c>
      <c r="LT267" s="52" t="e">
        <f>$AV267*2.204623/#REF!*$AP267*Tabelle2[[#This Row],[Dec 24 NF]]</f>
        <v>#REF!</v>
      </c>
      <c r="LU267" s="198">
        <f>SUM(Tabelle2[[#This Row],[Jan 22 EV]:[Mar 22 EV]])</f>
        <v>0</v>
      </c>
      <c r="LV267" s="198">
        <f>SUM(Tabelle2[[#This Row],[Apr 22 EV]:[Jun 22 EV]])</f>
        <v>0</v>
      </c>
      <c r="LW267" s="198">
        <f>SUM(Tabelle2[[#This Row],[Jul 22 EV]:[Sep 22 EV]])</f>
        <v>0</v>
      </c>
      <c r="LX267" s="198">
        <f>SUM(Tabelle2[[#This Row],[Oct 22 EV]:[Dec 22 EV]])</f>
        <v>0</v>
      </c>
      <c r="LY267" s="198">
        <f>SUM(Tabelle2[[#This Row],[Jan 23 EV]:[Mar 23 EV]])</f>
        <v>0</v>
      </c>
      <c r="LZ267" s="198" t="e">
        <f>SUM(Tabelle2[[#This Row],[Apr 23 EV]:[Jun 23 EV]])</f>
        <v>#REF!</v>
      </c>
      <c r="MA267" s="198" t="e">
        <f>SUM(Tabelle2[[#This Row],[Jul 23 EV]:[Sep 23 EV]])</f>
        <v>#REF!</v>
      </c>
      <c r="MB267" s="198" t="e">
        <f>SUM(Tabelle2[[#This Row],[Oct 23 EV]:[Dec 23 EV]])</f>
        <v>#REF!</v>
      </c>
      <c r="MC267" s="198" t="e">
        <f>SUM(Tabelle2[[#This Row],[Jan 24 EV]:[Mar 24 EV]])</f>
        <v>#REF!</v>
      </c>
      <c r="MD267" s="198" t="e">
        <f>SUM(Tabelle2[[#This Row],[Apr 24 EV]:[Jun 24 EV]])</f>
        <v>#REF!</v>
      </c>
      <c r="ME267" s="198" t="e">
        <f>SUM(Tabelle2[[#This Row],[Jul 24 EV]:[Sep 24 EV]])</f>
        <v>#REF!</v>
      </c>
      <c r="MF267" s="198" t="e">
        <f>SUM(Tabelle2[[#This Row],[Oct 24 EV]:[Dec 24 EV]])</f>
        <v>#REF!</v>
      </c>
      <c r="MG267" s="95"/>
      <c r="MH267" s="95"/>
      <c r="MI267" s="95"/>
      <c r="MJ267" s="95"/>
      <c r="MK267" s="95"/>
      <c r="ML267" s="95"/>
      <c r="MM267" s="95"/>
      <c r="MN267" s="95"/>
      <c r="MO267" s="95"/>
      <c r="MP267" s="98"/>
      <c r="MQ267" s="98"/>
      <c r="MR267" s="98"/>
      <c r="MS267" s="98"/>
      <c r="MT267" s="98"/>
      <c r="MU267" s="98">
        <v>0</v>
      </c>
      <c r="MV267" s="98">
        <f>SUM(Tabelle2[[#This Row],[Jan 22 EV]:[Dec 22 EV]])</f>
        <v>0</v>
      </c>
      <c r="MW267" s="98" t="e">
        <f>SUM(Tabelle2[[#This Row],[Jan 23 EV]:[Dec 23 EV]])</f>
        <v>#REF!</v>
      </c>
      <c r="MX267" s="98" t="e">
        <f>SUM(Tabelle2[[#This Row],[Jan 24 EV]:[Dec 24 EV]])</f>
        <v>#REF!</v>
      </c>
      <c r="MY267" s="98">
        <f t="shared" si="183"/>
        <v>0</v>
      </c>
      <c r="MZ267" s="98">
        <f t="shared" si="184"/>
        <v>0</v>
      </c>
      <c r="NA267" s="98">
        <f t="shared" si="185"/>
        <v>0</v>
      </c>
      <c r="NB267" s="98">
        <f t="shared" si="186"/>
        <v>0</v>
      </c>
      <c r="NC267" s="98">
        <v>0</v>
      </c>
      <c r="ND267" s="98">
        <v>0</v>
      </c>
      <c r="NE267" s="98">
        <v>0</v>
      </c>
      <c r="NF267" s="98">
        <v>0</v>
      </c>
      <c r="NG267" s="98">
        <v>0</v>
      </c>
      <c r="NH267" s="98">
        <v>0</v>
      </c>
      <c r="NI267" s="98">
        <v>0</v>
      </c>
      <c r="NJ267" s="98">
        <v>0</v>
      </c>
      <c r="NK267" s="98">
        <v>0</v>
      </c>
      <c r="NL267" s="98">
        <v>0</v>
      </c>
      <c r="NM267" s="98">
        <v>0</v>
      </c>
      <c r="NN267" s="98">
        <v>0</v>
      </c>
      <c r="NO267" s="198">
        <f t="shared" si="192"/>
        <v>0</v>
      </c>
      <c r="NP267" s="198">
        <f t="shared" si="193"/>
        <v>0</v>
      </c>
      <c r="NQ267" s="198">
        <f t="shared" si="194"/>
        <v>0</v>
      </c>
      <c r="NR267" s="198">
        <f t="shared" si="195"/>
        <v>0</v>
      </c>
      <c r="NS267" s="198">
        <f t="shared" si="196"/>
        <v>0</v>
      </c>
      <c r="NT267" s="198">
        <v>0</v>
      </c>
      <c r="NU267" s="198">
        <v>0</v>
      </c>
      <c r="NV267" s="198">
        <v>0</v>
      </c>
      <c r="NW267" s="198">
        <v>0</v>
      </c>
      <c r="NX267" s="198">
        <v>0</v>
      </c>
      <c r="NY267" s="198">
        <v>0</v>
      </c>
      <c r="NZ267" s="198">
        <v>0</v>
      </c>
      <c r="OA267" s="198">
        <v>0</v>
      </c>
      <c r="OB267" s="198">
        <v>0</v>
      </c>
      <c r="OC267" s="198">
        <v>0</v>
      </c>
      <c r="OD267" s="198">
        <v>0</v>
      </c>
      <c r="OE267" s="198">
        <v>0</v>
      </c>
      <c r="OF267" s="198">
        <f>SUM(Tabelle2[[#This Row],[Jan 23 B EV]:[Mar 23 B EV]])</f>
        <v>0</v>
      </c>
      <c r="OG267" s="198">
        <f>SUM(Tabelle2[[#This Row],[Apr 23 B EV]:[Jun 23 B EV]])</f>
        <v>0</v>
      </c>
      <c r="OH267" s="198">
        <f>SUM(Tabelle2[[#This Row],[Jul 23 B EV]:[Sep 23 B EV]])</f>
        <v>0</v>
      </c>
      <c r="OI267" s="198">
        <f>SUM(Tabelle2[[#This Row],[Oct 23 B EV]:[Dec 23 B EV]])</f>
        <v>0</v>
      </c>
      <c r="OJ267" s="198">
        <f>SUM(Tabelle2[[#This Row],[Jan 23 B EV]:[Dec 23 B EV]])</f>
        <v>0</v>
      </c>
      <c r="OK267" s="95"/>
      <c r="OL267" s="95"/>
      <c r="OM267" s="43"/>
      <c r="ON267" s="43"/>
      <c r="OO267" s="43"/>
      <c r="OP267" s="43"/>
      <c r="OQ267" s="95"/>
      <c r="OR267" s="95"/>
      <c r="OS267" s="95"/>
      <c r="OT267" s="95"/>
      <c r="OU267" s="95"/>
      <c r="OV267" s="95"/>
      <c r="OW267" s="95"/>
      <c r="OX267" s="198">
        <v>0</v>
      </c>
      <c r="OY267" s="198">
        <v>0</v>
      </c>
      <c r="OZ267" s="198">
        <v>0</v>
      </c>
      <c r="PA267" s="198">
        <v>0</v>
      </c>
      <c r="PB267" s="353">
        <v>0</v>
      </c>
      <c r="PC267" s="130" t="s">
        <v>57</v>
      </c>
      <c r="PD267" s="53" t="s">
        <v>162</v>
      </c>
      <c r="PE267" s="317" t="s">
        <v>159</v>
      </c>
      <c r="PF267" s="328" t="s">
        <v>170</v>
      </c>
      <c r="PG267" s="54">
        <v>0</v>
      </c>
      <c r="PH267" s="55">
        <v>150</v>
      </c>
      <c r="PI267" s="4">
        <v>1</v>
      </c>
      <c r="PJ267" s="4" t="s">
        <v>170</v>
      </c>
      <c r="PK267" s="4">
        <v>150</v>
      </c>
      <c r="PL267" s="4"/>
      <c r="PM267" s="12"/>
      <c r="PN267" s="53" t="s">
        <v>972</v>
      </c>
      <c r="PO267" s="53" t="s">
        <v>17</v>
      </c>
      <c r="PP267" s="174"/>
      <c r="PQ267" s="174"/>
      <c r="PR267" s="237"/>
      <c r="PS267" s="221"/>
      <c r="PT267" s="200">
        <v>1148.5212668120259</v>
      </c>
      <c r="PU267" s="200">
        <v>1207.4862538513455</v>
      </c>
      <c r="PV267" s="200">
        <v>1959.8980263157889</v>
      </c>
      <c r="PW267" s="200">
        <v>1949.0700624881274</v>
      </c>
      <c r="PX267" s="200" t="e">
        <f>IF($PI267=1,SUMIF(#REF!,$PF267,#REF!),SUMIF(#REF!,$PJ267,#REF!))</f>
        <v>#REF!</v>
      </c>
      <c r="PY267" s="200" t="e">
        <f>IF($PI267=1,SUMIF(#REF!,$PF267,#REF!),SUMIF(#REF!,$PJ267,#REF!))</f>
        <v>#REF!</v>
      </c>
      <c r="PZ267" s="200" t="e">
        <f>IF($PI267=1,SUMIF(#REF!,$PF267,#REF!),SUMIF(#REF!,$PJ267,#REF!))</f>
        <v>#REF!</v>
      </c>
      <c r="QA267" s="200" t="e">
        <f>IF($PI267=1,SUMIF(#REF!,$PF267,#REF!),SUMIF(#REF!,$PJ267,#REF!))</f>
        <v>#REF!</v>
      </c>
      <c r="QB267" s="200" t="e">
        <f>IF($PI267=1,SUMIF(#REF!,$PF267,#REF!),SUMIF(#REF!,$PJ267,#REF!))</f>
        <v>#REF!</v>
      </c>
      <c r="QC267" s="200" t="e">
        <f>IF($PI267=1,SUMIF(#REF!,$PF267,#REF!),SUMIF(#REF!,$PJ267,#REF!))</f>
        <v>#REF!</v>
      </c>
      <c r="QD267" s="57">
        <f t="shared" si="187"/>
        <v>0</v>
      </c>
      <c r="QE267" s="57">
        <f t="shared" si="188"/>
        <v>0</v>
      </c>
      <c r="QF267" s="57"/>
      <c r="QG267" s="57">
        <f t="shared" si="189"/>
        <v>0</v>
      </c>
      <c r="QH267" s="57">
        <f t="shared" si="190"/>
        <v>3.6041260039753218</v>
      </c>
      <c r="QI267" s="57">
        <f t="shared" si="191"/>
        <v>5.6017792598684197</v>
      </c>
      <c r="QJ267" s="57">
        <f>IF(Tabelle2[[#This Row],[Index and Premium Usage]]=1,($AW267*(1+$AZ267))*(PW267*(1+$PG267)+$PH267)/1000,($AW267*(1+$AZ267))*(PW267*(1+$PG267)+$PK267)/1000)</f>
        <v>5.5730310159059782</v>
      </c>
      <c r="QK267" s="57" t="e">
        <f>IF($PI267=1,($AW267*(1+$AY267))*(PX267*(1+$PG267)+$PH267)/1000,($AW267*(1+$AZ267))*(PX267*(1+$PG267)+$PK267+Tabelle2[[#This Row],[Premium VW 2023]])/1000)</f>
        <v>#REF!</v>
      </c>
      <c r="QL267" s="57" t="e">
        <f t="shared" si="177"/>
        <v>#REF!</v>
      </c>
      <c r="QM267" s="57" t="e">
        <f t="shared" si="178"/>
        <v>#REF!</v>
      </c>
      <c r="QN267" s="57" t="e">
        <f t="shared" si="179"/>
        <v>#REF!</v>
      </c>
      <c r="QO267" s="57" t="e">
        <f t="shared" si="180"/>
        <v>#REF!</v>
      </c>
      <c r="QP267" s="57" t="e">
        <f t="shared" si="181"/>
        <v>#REF!</v>
      </c>
    </row>
    <row r="268" spans="1:458" ht="15" customHeight="1">
      <c r="A268" s="94" t="s">
        <v>1151</v>
      </c>
      <c r="B268" s="94" t="s">
        <v>87</v>
      </c>
      <c r="C268" s="94" t="s">
        <v>1553</v>
      </c>
      <c r="D268" s="94" t="s">
        <v>108</v>
      </c>
      <c r="E268" s="172" t="s">
        <v>304</v>
      </c>
      <c r="F268" s="94" t="s">
        <v>304</v>
      </c>
      <c r="G268" s="94" t="s">
        <v>304</v>
      </c>
      <c r="H268" s="2" t="s">
        <v>1557</v>
      </c>
      <c r="I268" s="94" t="s">
        <v>102</v>
      </c>
      <c r="J268" s="94" t="s">
        <v>18</v>
      </c>
      <c r="K268" s="2" t="s">
        <v>243</v>
      </c>
      <c r="L268" s="94" t="s">
        <v>88</v>
      </c>
      <c r="M268" s="135" t="s">
        <v>1153</v>
      </c>
      <c r="N268" s="136" t="s">
        <v>1155</v>
      </c>
      <c r="O268" s="136"/>
      <c r="P268" s="160"/>
      <c r="R268" s="135"/>
      <c r="S268" s="135"/>
      <c r="T268" s="94" t="s">
        <v>1282</v>
      </c>
      <c r="U268" s="94" t="s">
        <v>38</v>
      </c>
      <c r="V268" s="135"/>
      <c r="W268" s="135"/>
      <c r="X268" s="94"/>
      <c r="Y268" s="94" t="s">
        <v>275</v>
      </c>
      <c r="Z268" s="135" t="s">
        <v>258</v>
      </c>
      <c r="AA268" s="136"/>
      <c r="AB268" s="136"/>
      <c r="AC268" s="136"/>
      <c r="AD268" s="135"/>
      <c r="AE268" s="135"/>
      <c r="AF268" s="94" t="s">
        <v>119</v>
      </c>
      <c r="AG268" s="2"/>
      <c r="AH268" s="2"/>
      <c r="AI268" s="2"/>
      <c r="AJ268" s="2" t="s">
        <v>120</v>
      </c>
      <c r="AK268" s="137"/>
      <c r="AL268" s="138"/>
      <c r="AM268" s="138"/>
      <c r="AN268" s="138"/>
      <c r="AO268" s="138"/>
      <c r="AP268" s="13">
        <v>1</v>
      </c>
      <c r="AQ268" s="140"/>
      <c r="AR268" s="141">
        <v>1.1599999999999999</v>
      </c>
      <c r="AS268" s="141">
        <v>1.1599999999999999</v>
      </c>
      <c r="AT268" s="141">
        <v>1.1599999999999999</v>
      </c>
      <c r="AU268" s="141">
        <v>1.1599999999999999</v>
      </c>
      <c r="AV268" s="141">
        <v>1.1599999999999999</v>
      </c>
      <c r="AW268" s="33">
        <v>1.1599999999999999</v>
      </c>
      <c r="AX268" s="193"/>
      <c r="AY268" s="142"/>
      <c r="AZ268" s="142"/>
      <c r="BA268" s="97">
        <v>0</v>
      </c>
      <c r="BB268" s="97">
        <v>0</v>
      </c>
      <c r="BC268" s="97">
        <v>0</v>
      </c>
      <c r="BD268" s="97">
        <v>0</v>
      </c>
      <c r="BE268" s="133">
        <v>0</v>
      </c>
      <c r="BF268" s="133">
        <v>0</v>
      </c>
      <c r="BG268" s="133">
        <v>0</v>
      </c>
      <c r="BH268" s="133">
        <v>0</v>
      </c>
      <c r="BI268" s="133">
        <v>0</v>
      </c>
      <c r="BJ268" s="133">
        <v>0</v>
      </c>
      <c r="BK268" s="133">
        <v>0</v>
      </c>
      <c r="BL268" s="133">
        <v>0</v>
      </c>
      <c r="BM268" s="96">
        <v>0</v>
      </c>
      <c r="BN268" s="96">
        <v>0</v>
      </c>
      <c r="BO268" s="96">
        <v>0</v>
      </c>
      <c r="BP268" s="96">
        <v>0</v>
      </c>
      <c r="BQ268" s="96">
        <v>0</v>
      </c>
      <c r="BR268" s="96">
        <v>0</v>
      </c>
      <c r="BS268" s="96">
        <v>0</v>
      </c>
      <c r="BT268" s="96">
        <v>0</v>
      </c>
      <c r="BU268" s="96">
        <v>0</v>
      </c>
      <c r="BV268" s="96">
        <v>0</v>
      </c>
      <c r="BW268" s="96">
        <v>0</v>
      </c>
      <c r="BX268" s="96">
        <v>0</v>
      </c>
      <c r="BY268" s="96">
        <v>0</v>
      </c>
      <c r="BZ268" s="96">
        <v>0</v>
      </c>
      <c r="CA268" s="96">
        <v>0</v>
      </c>
      <c r="CB268" s="96">
        <v>0</v>
      </c>
      <c r="CC268" s="96">
        <v>0</v>
      </c>
      <c r="CD268" s="96">
        <v>0</v>
      </c>
      <c r="CE268" s="96">
        <v>0</v>
      </c>
      <c r="CF268" s="96">
        <v>0</v>
      </c>
      <c r="CG268" s="96">
        <v>0</v>
      </c>
      <c r="CH268" s="96">
        <v>0</v>
      </c>
      <c r="CI268" s="96">
        <v>0</v>
      </c>
      <c r="CJ268" s="96">
        <v>0</v>
      </c>
      <c r="CK268" s="95">
        <f>SUM(Tabelle2[[#This Row],[Jan 22 CF]:[Mar 22 CF]])</f>
        <v>0</v>
      </c>
      <c r="CL268" s="95">
        <f>SUM(Tabelle2[[#This Row],[Apr 22 CF]:[Jun 22 CF]])</f>
        <v>0</v>
      </c>
      <c r="CM268" s="95">
        <f>SUM(Tabelle2[[#This Row],[Jul 22 CF]:[Sep 22 CF]])</f>
        <v>0</v>
      </c>
      <c r="CN268" s="95">
        <f>SUM(Tabelle2[[#This Row],[Oct 22 CF]:[Dec 22 CF]])</f>
        <v>0</v>
      </c>
      <c r="CO268" s="95">
        <f>SUM(Tabelle2[[#This Row],[Jan 23 CF]:[Mar 23 CF]])</f>
        <v>0</v>
      </c>
      <c r="CP268" s="95">
        <f>SUM(Tabelle2[[#This Row],[Apr 23 CF]:[Jun 23 CF]])</f>
        <v>0</v>
      </c>
      <c r="CQ268" s="95">
        <f>SUM(Tabelle2[[#This Row],[Jul 23 CF]:[Sep 23 CF]])</f>
        <v>0</v>
      </c>
      <c r="CR268" s="95">
        <f>SUM(Tabelle2[[#This Row],[Oct 23 CF]:[Dec 23 CF]])</f>
        <v>0</v>
      </c>
      <c r="CS268" s="95">
        <f>SUM(Tabelle2[[#This Row],[Jan 24 CF]:[Mar 24 CF]])</f>
        <v>0</v>
      </c>
      <c r="CT268" s="95">
        <f>SUM(Tabelle2[[#This Row],[Apr 24 CF]:[Jun 24 CF]])</f>
        <v>0</v>
      </c>
      <c r="CU268" s="95">
        <f>SUM(Tabelle2[[#This Row],[Jul 24 CF]:[Sep 24 CF]])</f>
        <v>0</v>
      </c>
      <c r="CV268" s="95">
        <f>SUM(Tabelle2[[#This Row],[Oct 24 CF]:[Dec 24 CF]])</f>
        <v>0</v>
      </c>
      <c r="CW268" s="98">
        <v>0</v>
      </c>
      <c r="CX268" s="275">
        <v>0</v>
      </c>
      <c r="CY268" s="98">
        <v>0</v>
      </c>
      <c r="CZ268" s="52">
        <v>0</v>
      </c>
      <c r="DA268" s="52">
        <f>SUM(Tabelle2[[#This Row],[Jan 22 CF]:[Dec 22 CF]])</f>
        <v>0</v>
      </c>
      <c r="DB268" s="98">
        <f>SUM(Tabelle2[[#This Row],[Jan 23 CF]:[Dec 23 CF]])</f>
        <v>0</v>
      </c>
      <c r="DC268" s="98">
        <f>SUM(Tabelle2[[#This Row],[Jan 24 CF]:[Dec 24 CF]])</f>
        <v>0</v>
      </c>
      <c r="DD268" s="98">
        <v>0</v>
      </c>
      <c r="DE268" s="98">
        <v>0</v>
      </c>
      <c r="DF268" s="98">
        <v>0</v>
      </c>
      <c r="DG268" s="98">
        <v>0</v>
      </c>
      <c r="DH268" s="98">
        <v>0</v>
      </c>
      <c r="DI268" s="98">
        <v>0</v>
      </c>
      <c r="DJ268" s="98">
        <v>0</v>
      </c>
      <c r="DK268" s="98">
        <v>0</v>
      </c>
      <c r="DL268" s="98">
        <v>0</v>
      </c>
      <c r="DM268" s="98">
        <v>0</v>
      </c>
      <c r="DN268" s="98"/>
      <c r="DO268" s="98"/>
      <c r="DP268" s="226">
        <v>0.95</v>
      </c>
      <c r="DQ268" s="226">
        <v>0.92500000000000004</v>
      </c>
      <c r="DR268" s="226">
        <v>0.8</v>
      </c>
      <c r="DS268" s="226">
        <v>0.85</v>
      </c>
      <c r="DT268" s="226">
        <v>0.9</v>
      </c>
      <c r="DU268" s="226">
        <v>0.9</v>
      </c>
      <c r="DV268" s="226">
        <v>0.9</v>
      </c>
      <c r="DW268" s="226">
        <v>0.9</v>
      </c>
      <c r="DX268" s="226">
        <v>0.9</v>
      </c>
      <c r="DY268" s="226">
        <v>0.9</v>
      </c>
      <c r="DZ268" s="226">
        <v>0.9</v>
      </c>
      <c r="EA268" s="226">
        <v>0.88</v>
      </c>
      <c r="EB268" s="226">
        <v>0.9</v>
      </c>
      <c r="EC268" s="226">
        <v>0.93</v>
      </c>
      <c r="ED268" s="226">
        <v>0.93</v>
      </c>
      <c r="EE268" s="226">
        <v>0.9</v>
      </c>
      <c r="EF268" s="316">
        <v>0.9</v>
      </c>
      <c r="EG268" s="316">
        <v>0.9</v>
      </c>
      <c r="EH268" s="316">
        <v>0.9</v>
      </c>
      <c r="EI268" s="226">
        <v>0.95</v>
      </c>
      <c r="EJ268" s="226">
        <v>0.95</v>
      </c>
      <c r="EK268" s="226">
        <v>0.95</v>
      </c>
      <c r="EL268" s="226">
        <v>0.97499999999999998</v>
      </c>
      <c r="EM268" s="226">
        <v>0.95</v>
      </c>
      <c r="EN268" s="226">
        <v>0.9</v>
      </c>
      <c r="EO268" s="226">
        <v>0.9</v>
      </c>
      <c r="EP268" s="226">
        <v>0.9</v>
      </c>
      <c r="EQ268" s="226">
        <v>0.9</v>
      </c>
      <c r="ER268" s="226">
        <v>0.9</v>
      </c>
      <c r="ES268" s="226">
        <v>0.9</v>
      </c>
      <c r="ET268" s="226">
        <v>0.9</v>
      </c>
      <c r="EU268" s="226">
        <v>0.9</v>
      </c>
      <c r="EV268" s="226">
        <v>0.9</v>
      </c>
      <c r="EW268" s="226">
        <v>0.9</v>
      </c>
      <c r="EX268" s="226">
        <v>0.9</v>
      </c>
      <c r="EY268" s="226">
        <v>0.9</v>
      </c>
      <c r="EZ268" s="316">
        <v>0.9</v>
      </c>
      <c r="FA268" s="226">
        <v>0.9</v>
      </c>
      <c r="FB268" s="226">
        <v>0.85</v>
      </c>
      <c r="FC268" s="226">
        <v>0.85</v>
      </c>
      <c r="FD268" s="226">
        <v>0.85</v>
      </c>
      <c r="FE268" s="226">
        <v>0.85</v>
      </c>
      <c r="FF268" s="226">
        <v>0.85</v>
      </c>
      <c r="FG268" s="226">
        <v>0.85</v>
      </c>
      <c r="FH268" s="226">
        <v>0.85</v>
      </c>
      <c r="FI268" s="226">
        <v>0.85</v>
      </c>
      <c r="FJ268" s="226">
        <v>0.85</v>
      </c>
      <c r="FK268" s="226">
        <v>0.85</v>
      </c>
      <c r="FL268" s="226">
        <v>0.85</v>
      </c>
      <c r="FM268" s="195">
        <f t="shared" si="204"/>
        <v>0</v>
      </c>
      <c r="FN268" s="195">
        <f t="shared" si="205"/>
        <v>0</v>
      </c>
      <c r="FO268" s="195">
        <f t="shared" si="206"/>
        <v>0</v>
      </c>
      <c r="FP268" s="195">
        <f t="shared" si="207"/>
        <v>0</v>
      </c>
      <c r="FQ268" s="195">
        <f t="shared" si="208"/>
        <v>0</v>
      </c>
      <c r="FR268" s="195">
        <f t="shared" si="209"/>
        <v>0</v>
      </c>
      <c r="FS268" s="195">
        <f t="shared" si="210"/>
        <v>0</v>
      </c>
      <c r="FT268" s="95">
        <f t="shared" si="211"/>
        <v>0</v>
      </c>
      <c r="FU268" s="95">
        <f t="shared" si="212"/>
        <v>0</v>
      </c>
      <c r="FV268" s="95">
        <f t="shared" si="213"/>
        <v>0</v>
      </c>
      <c r="FW268" s="95">
        <f t="shared" si="214"/>
        <v>0</v>
      </c>
      <c r="FX268" s="95">
        <f t="shared" si="215"/>
        <v>0</v>
      </c>
      <c r="FY268" s="95">
        <f t="shared" si="216"/>
        <v>0</v>
      </c>
      <c r="FZ268" s="95">
        <f t="shared" si="217"/>
        <v>0</v>
      </c>
      <c r="GA268" s="95">
        <f t="shared" si="197"/>
        <v>0</v>
      </c>
      <c r="GB268" s="95">
        <f t="shared" si="198"/>
        <v>0</v>
      </c>
      <c r="GC268" s="95">
        <f t="shared" si="199"/>
        <v>0</v>
      </c>
      <c r="GD268" s="95">
        <f t="shared" si="200"/>
        <v>0</v>
      </c>
      <c r="GE268" s="95">
        <f t="shared" si="201"/>
        <v>0</v>
      </c>
      <c r="GF268" s="95">
        <f t="shared" si="202"/>
        <v>0</v>
      </c>
      <c r="GG268" s="95">
        <f t="shared" si="203"/>
        <v>0</v>
      </c>
      <c r="GH268" s="95">
        <f t="shared" si="218"/>
        <v>0</v>
      </c>
      <c r="GI268" s="95">
        <f>BW268*Tabelle2[[#This Row],[Nov 2023 AF]]</f>
        <v>0</v>
      </c>
      <c r="GJ268" s="95">
        <f>BX268*Tabelle2[[#This Row],[Dec 2023 AF]]</f>
        <v>0</v>
      </c>
      <c r="GK268" s="95">
        <f>BY268*Tabelle2[[#This Row],[Jan 2024 AF]]</f>
        <v>0</v>
      </c>
      <c r="GL268" s="95">
        <f>BZ268*Tabelle2[[#This Row],[Feb 2024 AF]]</f>
        <v>0</v>
      </c>
      <c r="GM268" s="95">
        <f>CA268*Tabelle2[[#This Row],[Mar 2024 AF]]</f>
        <v>0</v>
      </c>
      <c r="GN268" s="95">
        <f>CB268*Tabelle2[[#This Row],[Apr 2024 AF]]</f>
        <v>0</v>
      </c>
      <c r="GO268" s="95">
        <f>CC268*Tabelle2[[#This Row],[May 2024 AF]]</f>
        <v>0</v>
      </c>
      <c r="GP268" s="95">
        <f>CD268*Tabelle2[[#This Row],[Jun 2024 AF]]</f>
        <v>0</v>
      </c>
      <c r="GQ268" s="95">
        <f>CE268*Tabelle2[[#This Row],[Jul 2024 AF]]</f>
        <v>0</v>
      </c>
      <c r="GR268" s="95">
        <f>CF268*Tabelle2[[#This Row],[Aug 2024 AF]]</f>
        <v>0</v>
      </c>
      <c r="GS268" s="95">
        <f>CG268*Tabelle2[[#This Row],[Sep 2024 AF]]</f>
        <v>0</v>
      </c>
      <c r="GT268" s="95">
        <f>CH268*Tabelle2[[#This Row],[Oct 2024 AF]]</f>
        <v>0</v>
      </c>
      <c r="GU268" s="95">
        <f>CI268*Tabelle2[[#This Row],[Nov 2024 AF]]</f>
        <v>0</v>
      </c>
      <c r="GV268" s="95">
        <f>CJ268*Tabelle2[[#This Row],[Dec 2024 AF]]</f>
        <v>0</v>
      </c>
      <c r="GW268" s="95">
        <f>SUM(Tabelle2[[#This Row],[Jan 22 NF]:[Mar 22 NF]])</f>
        <v>0</v>
      </c>
      <c r="GX268" s="95">
        <f>SUM(Tabelle2[[#This Row],[Apr 22 NF]:[Jun 22 NF]])</f>
        <v>0</v>
      </c>
      <c r="GY268" s="95">
        <f>SUM(Tabelle2[[#This Row],[Jul 22 NF]:[Sep 22 NF]])</f>
        <v>0</v>
      </c>
      <c r="GZ268" s="95">
        <f>SUM(Tabelle2[[#This Row],[Oct 22 NF]:[Dec 22 NF]])</f>
        <v>0</v>
      </c>
      <c r="HA268" s="98">
        <f>SUM(Tabelle2[[#This Row],[Jan 23 NF]:[Mar 23 NF]])</f>
        <v>0</v>
      </c>
      <c r="HB268" s="98">
        <f>SUM(Tabelle2[[#This Row],[Apr 23 NF]:[Jun 23 NF]])</f>
        <v>0</v>
      </c>
      <c r="HC268" s="98">
        <f>SUM(Tabelle2[[#This Row],[Jul 23 NF]:[Sep 23 NF]])</f>
        <v>0</v>
      </c>
      <c r="HD268" s="98">
        <f>SUM(Tabelle2[[#This Row],[Oct 23 NF]:[Dec 23 NF]])</f>
        <v>0</v>
      </c>
      <c r="HE268" s="95">
        <f>SUM(Tabelle2[[#This Row],[Jan 24 NF]:[Mar 24 NF]])</f>
        <v>0</v>
      </c>
      <c r="HF268" s="98">
        <f>SUM(Tabelle2[[#This Row],[Apr 24 NF]:[Jun 24 NF]])</f>
        <v>0</v>
      </c>
      <c r="HG268" s="98">
        <f>SUM(Tabelle2[[#This Row],[Jul 24 NF]:[Sep 24 NF]])</f>
        <v>0</v>
      </c>
      <c r="HH268" s="98">
        <f>SUM(Tabelle2[[#This Row],[Oct 24 NF]:[Dec 24 NF]])</f>
        <v>0</v>
      </c>
      <c r="HI268" s="75"/>
      <c r="HJ268" s="75"/>
      <c r="HK268" s="75"/>
      <c r="HL268" s="75"/>
      <c r="HM268" s="75"/>
      <c r="HN268" s="75"/>
      <c r="HO268" s="75"/>
      <c r="HP268" s="75"/>
      <c r="HQ268" s="75"/>
      <c r="HR268" s="75"/>
      <c r="HS268" s="75"/>
      <c r="HT268" s="75"/>
      <c r="HU268" s="75">
        <v>0</v>
      </c>
      <c r="HV268" s="98">
        <v>0</v>
      </c>
      <c r="HW268" s="98">
        <v>0</v>
      </c>
      <c r="HX268" s="98">
        <v>0</v>
      </c>
      <c r="HY268" s="98">
        <v>0</v>
      </c>
      <c r="HZ268" s="98">
        <f>SUM(Tabelle2[[#This Row],[Jan 22 NF]:[Dec 22 NF]])</f>
        <v>0</v>
      </c>
      <c r="IA268" s="98">
        <f>SUM(Tabelle2[[#This Row],[Jan 23 NF]:[Dec 23 NF]])</f>
        <v>0</v>
      </c>
      <c r="IB268" s="98">
        <f>SUM(Tabelle2[[#This Row],[Jan 24 NF]:[Dec 24 NF]])</f>
        <v>0</v>
      </c>
      <c r="IC268" s="98">
        <f>IFERROR(Tabelle2[[#This Row],[2025 CF]]*Tabelle2[[#This Row],[2025 AF]],0)</f>
        <v>0</v>
      </c>
      <c r="ID268" s="98">
        <f>IFERROR(Tabelle2[[#This Row],[2026 CF]]*Tabelle2[[#This Row],[2026 AF]],0)</f>
        <v>0</v>
      </c>
      <c r="IE268" s="98">
        <f>IFERROR(Tabelle2[[#This Row],[2027 CF]]*Tabelle2[[#This Row],[2027 AF]],0)</f>
        <v>0</v>
      </c>
      <c r="IF268" s="98">
        <f>IFERROR(Tabelle2[[#This Row],[2028 CF]]*Tabelle2[[#This Row],[2028 AF]],0)</f>
        <v>0</v>
      </c>
      <c r="IG268" s="98">
        <f>IFERROR(Tabelle2[[#This Row],[2029 CF]]*Tabelle2[[#This Row],[2029 AF]],0)</f>
        <v>0</v>
      </c>
      <c r="IH268" s="98">
        <f>IFERROR(Tabelle2[[#This Row],[2030 CF]]*Tabelle2[[#This Row],[2030 AF]],0)</f>
        <v>0</v>
      </c>
      <c r="II268" s="98">
        <f>IFERROR(Tabelle2[[#This Row],[2031 CF]]*Tabelle2[[#This Row],[2031 AF]],0)</f>
        <v>0</v>
      </c>
      <c r="IJ268" s="98">
        <f>IFERROR(Tabelle2[[#This Row],[2032 CF]]*Tabelle2[[#This Row],[2032 AF]],0)</f>
        <v>0</v>
      </c>
      <c r="IK268" s="98">
        <f>IFERROR(Tabelle2[[#This Row],[2033 CF]]*Tabelle2[[#This Row],[2033 AF]],0)</f>
        <v>0</v>
      </c>
      <c r="IL268" s="98">
        <f>IFERROR(Tabelle2[[#This Row],[2034 CF]]*Tabelle2[[#This Row],[2034 AF]],0)</f>
        <v>0</v>
      </c>
      <c r="IM268" s="98">
        <f>IFERROR(Tabelle2[[#This Row],[2035 CF]]*Tabelle2[[#This Row],[2035 AF]],0)</f>
        <v>0</v>
      </c>
      <c r="IN268" s="146">
        <v>0</v>
      </c>
      <c r="IO268" s="146">
        <v>0</v>
      </c>
      <c r="IP268" s="146">
        <v>0</v>
      </c>
      <c r="IQ268" s="146">
        <v>0</v>
      </c>
      <c r="IR268" s="146">
        <v>0</v>
      </c>
      <c r="IS268" s="146">
        <v>0</v>
      </c>
      <c r="IT268" s="146">
        <v>0</v>
      </c>
      <c r="IU268" s="146">
        <v>0</v>
      </c>
      <c r="IV268" s="146">
        <v>0</v>
      </c>
      <c r="IW268" s="146">
        <v>0</v>
      </c>
      <c r="IX268" s="146">
        <v>0</v>
      </c>
      <c r="IY268" s="146">
        <v>0</v>
      </c>
      <c r="IZ268" s="199">
        <v>0</v>
      </c>
      <c r="JA268" s="199">
        <v>0</v>
      </c>
      <c r="JB268" s="199">
        <v>0</v>
      </c>
      <c r="JC268" s="199">
        <v>0</v>
      </c>
      <c r="JD268" s="199">
        <v>0</v>
      </c>
      <c r="JE268" s="196">
        <v>0</v>
      </c>
      <c r="JF268" s="196">
        <v>0</v>
      </c>
      <c r="JG268" s="196">
        <v>0</v>
      </c>
      <c r="JH268" s="196">
        <v>0</v>
      </c>
      <c r="JI268" s="196">
        <v>0</v>
      </c>
      <c r="JJ268" s="196">
        <v>0</v>
      </c>
      <c r="JK268" s="196">
        <v>0</v>
      </c>
      <c r="JL268" s="196">
        <v>0</v>
      </c>
      <c r="JM268" s="196">
        <v>0</v>
      </c>
      <c r="JN268" s="196">
        <v>0</v>
      </c>
      <c r="JO268" s="196">
        <v>0</v>
      </c>
      <c r="JP268" s="196">
        <v>0</v>
      </c>
      <c r="JQ268" s="196">
        <f>SUM(Tabelle2[[#This Row],[Jan-23B]:[Mar-23B]])</f>
        <v>0</v>
      </c>
      <c r="JR268" s="196">
        <f>SUM(Tabelle2[[#This Row],[Apr-23B]:[Jun-23B]])</f>
        <v>0</v>
      </c>
      <c r="JS268" s="196">
        <f>SUM(Tabelle2[[#This Row],[Jul-23B]:[Sep-23B]])</f>
        <v>0</v>
      </c>
      <c r="JT268" s="196">
        <f>SUM(Tabelle2[[#This Row],[Oct-23B]:[Dec-23B]])</f>
        <v>0</v>
      </c>
      <c r="JU268" s="196">
        <f>SUM(Tabelle2[[#This Row],[1Q23 B1]:[4Q23 B]])</f>
        <v>0</v>
      </c>
      <c r="JV268" s="196">
        <v>0</v>
      </c>
      <c r="JW268" s="196">
        <v>0</v>
      </c>
      <c r="JX268" s="196">
        <v>0</v>
      </c>
      <c r="JY268" s="196">
        <v>0</v>
      </c>
      <c r="JZ268" s="196">
        <v>0</v>
      </c>
      <c r="KA268" s="196">
        <v>0</v>
      </c>
      <c r="KB268" s="196">
        <v>0</v>
      </c>
      <c r="KC268" s="196">
        <v>0</v>
      </c>
      <c r="KD268" s="196">
        <v>0</v>
      </c>
      <c r="KE268" s="196">
        <v>0</v>
      </c>
      <c r="KF268" s="196" t="str">
        <f>IF(SUM(Tabelle2[[#This Row],[2018 NF]:[2028 NF]],Tabelle2[[#This Row],[2023 B]])&gt;0,"yes","no")</f>
        <v>no</v>
      </c>
      <c r="KG268" s="196">
        <f>IFERROR(INDEX(Tabelle2[[#Headers],[2005 NF]:[2034 NF]],MATCH(TRUE,INDEX(Tabelle2[[#This Row],[2005 NF]:[2034 NF]]&gt;1000,),0)),0)</f>
        <v>0</v>
      </c>
      <c r="KH268" s="196">
        <f>IFERROR(LOOKUP(2,1/(Tabelle2[[#This Row],[2005 NF]:[2035 NF]]&gt;1000),Tabelle2[[#Headers],[2005 NF]:[2035 NF]]),0)</f>
        <v>0</v>
      </c>
      <c r="KI268" s="196">
        <f>SUM(Tabelle2[[#This Row],[Jan 23 NF]:[Mar 23 NF]])</f>
        <v>0</v>
      </c>
      <c r="KJ268" s="196">
        <f>SUM(Tabelle2[[#This Row],[Jan-23B]:[Mar-23B]])</f>
        <v>0</v>
      </c>
      <c r="KK268" s="52">
        <v>0</v>
      </c>
      <c r="KL268" s="52">
        <v>0</v>
      </c>
      <c r="KM268" s="52">
        <v>0</v>
      </c>
      <c r="KN268" s="52">
        <v>0</v>
      </c>
      <c r="KO268" s="52">
        <v>0</v>
      </c>
      <c r="KP268" s="52">
        <v>0</v>
      </c>
      <c r="KQ268" s="52">
        <v>0</v>
      </c>
      <c r="KR268" s="52">
        <v>0</v>
      </c>
      <c r="KS268" s="52">
        <v>0</v>
      </c>
      <c r="KT268" s="52">
        <v>0</v>
      </c>
      <c r="KU268" s="52">
        <v>0</v>
      </c>
      <c r="KV268" s="52">
        <v>0</v>
      </c>
      <c r="KW268" s="52">
        <v>0</v>
      </c>
      <c r="KX268" s="52">
        <v>0</v>
      </c>
      <c r="KY268" s="52">
        <v>0</v>
      </c>
      <c r="KZ268" s="52">
        <v>0</v>
      </c>
      <c r="LA268" s="52" t="e">
        <f>$AV268*2.204623/#REF!*$AP268*Tabelle2[[#This Row],[May 23 NF]]</f>
        <v>#REF!</v>
      </c>
      <c r="LB268" s="52" t="e">
        <f>$AV268*2.204623/#REF!*$AP268*Tabelle2[[#This Row],[Jun 23 NF]]</f>
        <v>#REF!</v>
      </c>
      <c r="LC268" s="52" t="e">
        <f>$AV268*2.204623/#REF!*$AP268*Tabelle2[[#This Row],[Jul 23 NF]]</f>
        <v>#REF!</v>
      </c>
      <c r="LD268" s="52" t="e">
        <f>$AV268*2.204623/#REF!*$AP268*Tabelle2[[#This Row],[Aug 23 NF]]</f>
        <v>#REF!</v>
      </c>
      <c r="LE268" s="52" t="e">
        <f>$AV268*2.204623/#REF!*$AP268*Tabelle2[[#This Row],[Sep 23 NF]]</f>
        <v>#REF!</v>
      </c>
      <c r="LF268" s="52" t="e">
        <f>$AV268*2.204623/#REF!*$AP268*Tabelle2[[#This Row],[Oct 23 NF]]</f>
        <v>#REF!</v>
      </c>
      <c r="LG268" s="52" t="e">
        <f>$AV268*2.204623/#REF!*$AP268*Tabelle2[[#This Row],[Nov 23 NF]]</f>
        <v>#REF!</v>
      </c>
      <c r="LH268" s="52" t="e">
        <f>$AV268*2.204623/#REF!*$AP268*Tabelle2[[#This Row],[Dec 23 NF]]</f>
        <v>#REF!</v>
      </c>
      <c r="LI268" s="52" t="e">
        <f>$AV268*2.204623/#REF!*$AP268*Tabelle2[[#This Row],[Jan 24 NF]]</f>
        <v>#REF!</v>
      </c>
      <c r="LJ268" s="52" t="e">
        <f>$AV268*2.204623/#REF!*$AP268*Tabelle2[[#This Row],[Feb 24 NF]]</f>
        <v>#REF!</v>
      </c>
      <c r="LK268" s="52" t="e">
        <f>$AV268*2.204623/#REF!*$AP268*Tabelle2[[#This Row],[Mar 24 NF]]</f>
        <v>#REF!</v>
      </c>
      <c r="LL268" s="52" t="e">
        <f>$AV268*2.204623/#REF!*$AP268*Tabelle2[[#This Row],[Apr 24 NF]]</f>
        <v>#REF!</v>
      </c>
      <c r="LM268" s="52" t="e">
        <f>$AV268*2.204623/#REF!*$AP268*Tabelle2[[#This Row],[May 24 NF]]</f>
        <v>#REF!</v>
      </c>
      <c r="LN268" s="52" t="e">
        <f>$AV268*2.204623/#REF!*$AP268*Tabelle2[[#This Row],[Jun 24 NF]]</f>
        <v>#REF!</v>
      </c>
      <c r="LO268" s="52" t="e">
        <f>$AV268*2.204623/#REF!*$AP268*Tabelle2[[#This Row],[Jul 24 NF]]</f>
        <v>#REF!</v>
      </c>
      <c r="LP268" s="52" t="e">
        <f>$AV268*2.204623/#REF!*$AP268*Tabelle2[[#This Row],[Aug 24 NF]]</f>
        <v>#REF!</v>
      </c>
      <c r="LQ268" s="52" t="e">
        <f>$AV268*2.204623/#REF!*$AP268*Tabelle2[[#This Row],[Sep 24 NF]]</f>
        <v>#REF!</v>
      </c>
      <c r="LR268" s="52" t="e">
        <f>$AV268*2.204623/#REF!*$AP268*Tabelle2[[#This Row],[Oct 24 NF]]</f>
        <v>#REF!</v>
      </c>
      <c r="LS268" s="52" t="e">
        <f>$AV268*2.204623/#REF!*$AP268*Tabelle2[[#This Row],[Nov 24 NF]]</f>
        <v>#REF!</v>
      </c>
      <c r="LT268" s="52" t="e">
        <f>$AV268*2.204623/#REF!*$AP268*Tabelle2[[#This Row],[Dec 24 NF]]</f>
        <v>#REF!</v>
      </c>
      <c r="LU268" s="198">
        <f>SUM(Tabelle2[[#This Row],[Jan 22 EV]:[Mar 22 EV]])</f>
        <v>0</v>
      </c>
      <c r="LV268" s="198">
        <f>SUM(Tabelle2[[#This Row],[Apr 22 EV]:[Jun 22 EV]])</f>
        <v>0</v>
      </c>
      <c r="LW268" s="198">
        <f>SUM(Tabelle2[[#This Row],[Jul 22 EV]:[Sep 22 EV]])</f>
        <v>0</v>
      </c>
      <c r="LX268" s="198">
        <f>SUM(Tabelle2[[#This Row],[Oct 22 EV]:[Dec 22 EV]])</f>
        <v>0</v>
      </c>
      <c r="LY268" s="198">
        <f>SUM(Tabelle2[[#This Row],[Jan 23 EV]:[Mar 23 EV]])</f>
        <v>0</v>
      </c>
      <c r="LZ268" s="198" t="e">
        <f>SUM(Tabelle2[[#This Row],[Apr 23 EV]:[Jun 23 EV]])</f>
        <v>#REF!</v>
      </c>
      <c r="MA268" s="198" t="e">
        <f>SUM(Tabelle2[[#This Row],[Jul 23 EV]:[Sep 23 EV]])</f>
        <v>#REF!</v>
      </c>
      <c r="MB268" s="198" t="e">
        <f>SUM(Tabelle2[[#This Row],[Oct 23 EV]:[Dec 23 EV]])</f>
        <v>#REF!</v>
      </c>
      <c r="MC268" s="198" t="e">
        <f>SUM(Tabelle2[[#This Row],[Jan 24 EV]:[Mar 24 EV]])</f>
        <v>#REF!</v>
      </c>
      <c r="MD268" s="198" t="e">
        <f>SUM(Tabelle2[[#This Row],[Apr 24 EV]:[Jun 24 EV]])</f>
        <v>#REF!</v>
      </c>
      <c r="ME268" s="198" t="e">
        <f>SUM(Tabelle2[[#This Row],[Jul 24 EV]:[Sep 24 EV]])</f>
        <v>#REF!</v>
      </c>
      <c r="MF268" s="198" t="e">
        <f>SUM(Tabelle2[[#This Row],[Oct 24 EV]:[Dec 24 EV]])</f>
        <v>#REF!</v>
      </c>
      <c r="MG268" s="145"/>
      <c r="MH268" s="145"/>
      <c r="MI268" s="145"/>
      <c r="MJ268" s="145"/>
      <c r="MK268" s="145"/>
      <c r="ML268" s="145"/>
      <c r="MM268" s="145"/>
      <c r="MN268" s="145"/>
      <c r="MO268" s="145"/>
      <c r="MP268" s="144"/>
      <c r="MQ268" s="144" t="e">
        <f>$AS268*2.204623/#REF!*$AP268*HU268</f>
        <v>#REF!</v>
      </c>
      <c r="MR268" s="98" t="e">
        <f>$AT268*2.204623/#REF!*$AP268*HV268</f>
        <v>#REF!</v>
      </c>
      <c r="MS268" s="98">
        <v>0</v>
      </c>
      <c r="MT268" s="98">
        <v>0</v>
      </c>
      <c r="MU268" s="98">
        <v>0</v>
      </c>
      <c r="MV268" s="98">
        <f>SUM(Tabelle2[[#This Row],[Jan 22 EV]:[Dec 22 EV]])</f>
        <v>0</v>
      </c>
      <c r="MW268" s="98" t="e">
        <f>SUM(Tabelle2[[#This Row],[Jan 23 EV]:[Dec 23 EV]])</f>
        <v>#REF!</v>
      </c>
      <c r="MX268" s="98" t="e">
        <f>SUM(Tabelle2[[#This Row],[Jan 24 EV]:[Dec 24 EV]])</f>
        <v>#REF!</v>
      </c>
      <c r="MY268" s="98">
        <f t="shared" si="183"/>
        <v>0</v>
      </c>
      <c r="MZ268" s="98">
        <f t="shared" si="184"/>
        <v>0</v>
      </c>
      <c r="NA268" s="98">
        <f t="shared" si="185"/>
        <v>0</v>
      </c>
      <c r="NB268" s="98">
        <f t="shared" si="186"/>
        <v>0</v>
      </c>
      <c r="NC268" s="144">
        <v>0</v>
      </c>
      <c r="ND268" s="144">
        <v>0</v>
      </c>
      <c r="NE268" s="144">
        <v>0</v>
      </c>
      <c r="NF268" s="144">
        <v>0</v>
      </c>
      <c r="NG268" s="144">
        <v>0</v>
      </c>
      <c r="NH268" s="144">
        <v>0</v>
      </c>
      <c r="NI268" s="144">
        <v>0</v>
      </c>
      <c r="NJ268" s="144">
        <v>0</v>
      </c>
      <c r="NK268" s="144">
        <v>0</v>
      </c>
      <c r="NL268" s="144">
        <v>0</v>
      </c>
      <c r="NM268" s="144">
        <v>0</v>
      </c>
      <c r="NN268" s="144">
        <v>0</v>
      </c>
      <c r="NO268" s="198">
        <f t="shared" si="192"/>
        <v>0</v>
      </c>
      <c r="NP268" s="198">
        <f t="shared" si="193"/>
        <v>0</v>
      </c>
      <c r="NQ268" s="198">
        <f t="shared" si="194"/>
        <v>0</v>
      </c>
      <c r="NR268" s="198">
        <f t="shared" si="195"/>
        <v>0</v>
      </c>
      <c r="NS268" s="198">
        <f t="shared" si="196"/>
        <v>0</v>
      </c>
      <c r="NT268" s="198">
        <v>0</v>
      </c>
      <c r="NU268" s="198">
        <v>0</v>
      </c>
      <c r="NV268" s="198">
        <v>0</v>
      </c>
      <c r="NW268" s="198">
        <v>0</v>
      </c>
      <c r="NX268" s="198">
        <v>0</v>
      </c>
      <c r="NY268" s="198">
        <v>0</v>
      </c>
      <c r="NZ268" s="198">
        <v>0</v>
      </c>
      <c r="OA268" s="198">
        <v>0</v>
      </c>
      <c r="OB268" s="198">
        <v>0</v>
      </c>
      <c r="OC268" s="198">
        <v>0</v>
      </c>
      <c r="OD268" s="198">
        <v>0</v>
      </c>
      <c r="OE268" s="198">
        <v>0</v>
      </c>
      <c r="OF268" s="198">
        <f>SUM(Tabelle2[[#This Row],[Jan 23 B EV]:[Mar 23 B EV]])</f>
        <v>0</v>
      </c>
      <c r="OG268" s="198">
        <f>SUM(Tabelle2[[#This Row],[Apr 23 B EV]:[Jun 23 B EV]])</f>
        <v>0</v>
      </c>
      <c r="OH268" s="198">
        <f>SUM(Tabelle2[[#This Row],[Jul 23 B EV]:[Sep 23 B EV]])</f>
        <v>0</v>
      </c>
      <c r="OI268" s="198">
        <f>SUM(Tabelle2[[#This Row],[Oct 23 B EV]:[Dec 23 B EV]])</f>
        <v>0</v>
      </c>
      <c r="OJ268" s="198">
        <f>SUM(Tabelle2[[#This Row],[Jan 23 B EV]:[Dec 23 B EV]])</f>
        <v>0</v>
      </c>
      <c r="OK268" s="145"/>
      <c r="OL268" s="145"/>
      <c r="OM268" s="143"/>
      <c r="ON268" s="143"/>
      <c r="OO268" s="143"/>
      <c r="OP268" s="143"/>
      <c r="OQ268" s="145"/>
      <c r="OR268" s="145"/>
      <c r="OS268" s="145"/>
      <c r="OT268" s="145"/>
      <c r="OU268" s="145"/>
      <c r="OV268" s="145"/>
      <c r="OW268" s="145"/>
      <c r="OX268" s="198">
        <v>0</v>
      </c>
      <c r="OY268" s="198">
        <v>0</v>
      </c>
      <c r="OZ268" s="198">
        <v>0</v>
      </c>
      <c r="PA268" s="198">
        <v>0</v>
      </c>
      <c r="PB268" s="353">
        <v>0</v>
      </c>
      <c r="PC268" s="49" t="s">
        <v>57</v>
      </c>
      <c r="PD268" s="221" t="s">
        <v>162</v>
      </c>
      <c r="PE268" s="317" t="s">
        <v>159</v>
      </c>
      <c r="PF268" s="221" t="s">
        <v>170</v>
      </c>
      <c r="PG268" s="146"/>
      <c r="PH268" s="221">
        <v>150</v>
      </c>
      <c r="PI268" s="30">
        <v>1</v>
      </c>
      <c r="PJ268" s="30" t="s">
        <v>170</v>
      </c>
      <c r="PK268" s="30">
        <v>150</v>
      </c>
      <c r="PL268" s="30"/>
      <c r="PM268" s="348"/>
      <c r="PN268" s="221" t="s">
        <v>972</v>
      </c>
      <c r="PO268" s="51" t="s">
        <v>17</v>
      </c>
      <c r="PP268" s="200">
        <v>1565.1005573122095</v>
      </c>
      <c r="PQ268" s="56">
        <v>1399.8594792216134</v>
      </c>
      <c r="PR268" s="56">
        <v>1505.8500324776508</v>
      </c>
      <c r="PS268" s="56">
        <v>1413.0627359755019</v>
      </c>
      <c r="PT268" s="200">
        <v>1148.5212668120259</v>
      </c>
      <c r="PU268" s="200">
        <v>1207.4862538513455</v>
      </c>
      <c r="PV268" s="200">
        <v>1959.8980263157889</v>
      </c>
      <c r="PW268" s="200">
        <v>1949.0700624881274</v>
      </c>
      <c r="PX268" s="200" t="e">
        <f>IF($PI268=1,SUMIF(#REF!,$PF268,#REF!),SUMIF(#REF!,$PJ268,#REF!))</f>
        <v>#REF!</v>
      </c>
      <c r="PY268" s="200" t="e">
        <f>IF($PI268=1,SUMIF(#REF!,$PF268,#REF!),SUMIF(#REF!,$PJ268,#REF!))</f>
        <v>#REF!</v>
      </c>
      <c r="PZ268" s="200" t="e">
        <f>IF($PI268=1,SUMIF(#REF!,$PF268,#REF!),SUMIF(#REF!,$PJ268,#REF!))</f>
        <v>#REF!</v>
      </c>
      <c r="QA268" s="200" t="e">
        <f>IF($PI268=1,SUMIF(#REF!,$PF268,#REF!),SUMIF(#REF!,$PJ268,#REF!))</f>
        <v>#REF!</v>
      </c>
      <c r="QB268" s="200" t="e">
        <f>IF($PI268=1,SUMIF(#REF!,$PF268,#REF!),SUMIF(#REF!,$PJ268,#REF!))</f>
        <v>#REF!</v>
      </c>
      <c r="QC268" s="200" t="e">
        <f>IF($PI268=1,SUMIF(#REF!,$PF268,#REF!),SUMIF(#REF!,$PJ268,#REF!))</f>
        <v>#REF!</v>
      </c>
      <c r="QD268" s="57">
        <f t="shared" si="187"/>
        <v>1.7978369958970712</v>
      </c>
      <c r="QE268" s="57">
        <f t="shared" si="188"/>
        <v>1.9207860376740749</v>
      </c>
      <c r="QF268" s="57">
        <f t="shared" ref="QF268:QF280" si="219">($AT268*(1+$AZ268))*(PS268*(1+$PG268)+$PH268)/1000</f>
        <v>1.813152773731582</v>
      </c>
      <c r="QG268" s="57">
        <f t="shared" si="189"/>
        <v>1.5062846695019501</v>
      </c>
      <c r="QH268" s="57">
        <f t="shared" si="190"/>
        <v>1.5746840544675607</v>
      </c>
      <c r="QI268" s="57">
        <f t="shared" si="191"/>
        <v>2.4474817105263149</v>
      </c>
      <c r="QJ268" s="57">
        <f>IF(Tabelle2[[#This Row],[Index and Premium Usage]]=1,($AW268*(1+$AZ268))*(PW268*(1+$PG268)+$PH268)/1000,($AW268*(1+$AZ268))*(PW268*(1+$PG268)+$PK268)/1000)</f>
        <v>2.4349212724862279</v>
      </c>
      <c r="QK268" s="57" t="e">
        <f>IF($PI268=1,($AW268*(1+$AY268))*(PX268*(1+$PG268)+$PH268)/1000,($AW268*(1+$AZ268))*(PX268*(1+$PG268)+$PK268+Tabelle2[[#This Row],[Premium VW 2023]])/1000)</f>
        <v>#REF!</v>
      </c>
      <c r="QL268" s="57" t="e">
        <f t="shared" si="177"/>
        <v>#REF!</v>
      </c>
      <c r="QM268" s="57" t="e">
        <f t="shared" si="178"/>
        <v>#REF!</v>
      </c>
      <c r="QN268" s="57" t="e">
        <f t="shared" si="179"/>
        <v>#REF!</v>
      </c>
      <c r="QO268" s="57" t="e">
        <f t="shared" si="180"/>
        <v>#REF!</v>
      </c>
      <c r="QP268" s="57" t="e">
        <f t="shared" si="181"/>
        <v>#REF!</v>
      </c>
    </row>
    <row r="269" spans="1:458" ht="15" customHeight="1">
      <c r="A269" s="94" t="s">
        <v>755</v>
      </c>
      <c r="B269" s="94" t="s">
        <v>87</v>
      </c>
      <c r="C269" s="94" t="s">
        <v>1553</v>
      </c>
      <c r="D269" s="94" t="s">
        <v>108</v>
      </c>
      <c r="E269" s="172" t="s">
        <v>304</v>
      </c>
      <c r="F269" s="94" t="s">
        <v>304</v>
      </c>
      <c r="G269" s="94" t="s">
        <v>304</v>
      </c>
      <c r="H269" s="2" t="s">
        <v>1557</v>
      </c>
      <c r="I269" s="188" t="s">
        <v>102</v>
      </c>
      <c r="J269" s="94" t="s">
        <v>18</v>
      </c>
      <c r="K269" s="2" t="s">
        <v>243</v>
      </c>
      <c r="L269" s="94" t="s">
        <v>88</v>
      </c>
      <c r="M269" s="94" t="s">
        <v>652</v>
      </c>
      <c r="N269" s="1"/>
      <c r="O269" s="1"/>
      <c r="P269" s="17"/>
      <c r="R269" s="94"/>
      <c r="S269" s="94"/>
      <c r="T269" s="94" t="s">
        <v>1282</v>
      </c>
      <c r="U269" s="94" t="s">
        <v>38</v>
      </c>
      <c r="V269" s="94"/>
      <c r="W269" s="94"/>
      <c r="X269" s="94"/>
      <c r="Y269" s="94" t="s">
        <v>235</v>
      </c>
      <c r="Z269" s="94" t="s">
        <v>261</v>
      </c>
      <c r="AA269" s="1" t="s">
        <v>653</v>
      </c>
      <c r="AB269" s="1"/>
      <c r="AC269" s="1"/>
      <c r="AD269" s="94"/>
      <c r="AE269" s="94"/>
      <c r="AF269" s="94" t="s">
        <v>119</v>
      </c>
      <c r="AG269" s="2"/>
      <c r="AH269" s="2"/>
      <c r="AI269" s="2"/>
      <c r="AJ269" s="2" t="s">
        <v>120</v>
      </c>
      <c r="AK269" s="20"/>
      <c r="AL269" s="24"/>
      <c r="AM269" s="24"/>
      <c r="AN269" s="24"/>
      <c r="AO269" s="24"/>
      <c r="AP269" s="13">
        <v>1</v>
      </c>
      <c r="AQ269" s="78"/>
      <c r="AR269" s="37">
        <v>1.1019000000000001</v>
      </c>
      <c r="AS269" s="73">
        <v>1.1019000000000001</v>
      </c>
      <c r="AT269" s="73">
        <v>1.1019000000000001</v>
      </c>
      <c r="AU269" s="73">
        <v>1.1019000000000001</v>
      </c>
      <c r="AV269" s="73">
        <v>1.1019000000000001</v>
      </c>
      <c r="AW269" s="33">
        <v>1.1019000000000001</v>
      </c>
      <c r="AX269" s="193"/>
      <c r="AY269" s="36">
        <v>0.08</v>
      </c>
      <c r="AZ269" s="36">
        <v>0.08</v>
      </c>
      <c r="BA269" s="97">
        <v>0</v>
      </c>
      <c r="BB269" s="97">
        <v>0</v>
      </c>
      <c r="BC269" s="97">
        <v>0</v>
      </c>
      <c r="BD269" s="97">
        <v>0</v>
      </c>
      <c r="BE269" s="133">
        <v>0</v>
      </c>
      <c r="BF269" s="133">
        <v>0</v>
      </c>
      <c r="BG269" s="133">
        <v>0</v>
      </c>
      <c r="BH269" s="133">
        <v>0</v>
      </c>
      <c r="BI269" s="133">
        <v>0</v>
      </c>
      <c r="BJ269" s="133">
        <v>0</v>
      </c>
      <c r="BK269" s="133">
        <v>0</v>
      </c>
      <c r="BL269" s="133">
        <v>0</v>
      </c>
      <c r="BM269" s="96">
        <v>0</v>
      </c>
      <c r="BN269" s="96">
        <v>0</v>
      </c>
      <c r="BO269" s="96">
        <v>0</v>
      </c>
      <c r="BP269" s="96">
        <v>0</v>
      </c>
      <c r="BQ269" s="96">
        <v>0</v>
      </c>
      <c r="BR269" s="96">
        <v>0</v>
      </c>
      <c r="BS269" s="96">
        <v>0</v>
      </c>
      <c r="BT269" s="96">
        <v>0</v>
      </c>
      <c r="BU269" s="96">
        <v>0</v>
      </c>
      <c r="BV269" s="96">
        <v>0</v>
      </c>
      <c r="BW269" s="96">
        <v>0</v>
      </c>
      <c r="BX269" s="96">
        <v>0</v>
      </c>
      <c r="BY269" s="96">
        <v>0</v>
      </c>
      <c r="BZ269" s="96">
        <v>0</v>
      </c>
      <c r="CA269" s="96">
        <v>0</v>
      </c>
      <c r="CB269" s="96">
        <v>0</v>
      </c>
      <c r="CC269" s="96">
        <v>0</v>
      </c>
      <c r="CD269" s="96">
        <v>0</v>
      </c>
      <c r="CE269" s="96">
        <v>0</v>
      </c>
      <c r="CF269" s="96">
        <v>0</v>
      </c>
      <c r="CG269" s="96">
        <v>0</v>
      </c>
      <c r="CH269" s="96">
        <v>0</v>
      </c>
      <c r="CI269" s="96">
        <v>0</v>
      </c>
      <c r="CJ269" s="96">
        <v>0</v>
      </c>
      <c r="CK269" s="95">
        <f>SUM(Tabelle2[[#This Row],[Jan 22 CF]:[Mar 22 CF]])</f>
        <v>0</v>
      </c>
      <c r="CL269" s="95">
        <f>SUM(Tabelle2[[#This Row],[Apr 22 CF]:[Jun 22 CF]])</f>
        <v>0</v>
      </c>
      <c r="CM269" s="95">
        <f>SUM(Tabelle2[[#This Row],[Jul 22 CF]:[Sep 22 CF]])</f>
        <v>0</v>
      </c>
      <c r="CN269" s="95">
        <f>SUM(Tabelle2[[#This Row],[Oct 22 CF]:[Dec 22 CF]])</f>
        <v>0</v>
      </c>
      <c r="CO269" s="95">
        <f>SUM(Tabelle2[[#This Row],[Jan 23 CF]:[Mar 23 CF]])</f>
        <v>0</v>
      </c>
      <c r="CP269" s="95">
        <f>SUM(Tabelle2[[#This Row],[Apr 23 CF]:[Jun 23 CF]])</f>
        <v>0</v>
      </c>
      <c r="CQ269" s="95">
        <f>SUM(Tabelle2[[#This Row],[Jul 23 CF]:[Sep 23 CF]])</f>
        <v>0</v>
      </c>
      <c r="CR269" s="95">
        <f>SUM(Tabelle2[[#This Row],[Oct 23 CF]:[Dec 23 CF]])</f>
        <v>0</v>
      </c>
      <c r="CS269" s="95">
        <f>SUM(Tabelle2[[#This Row],[Jan 24 CF]:[Mar 24 CF]])</f>
        <v>0</v>
      </c>
      <c r="CT269" s="95">
        <f>SUM(Tabelle2[[#This Row],[Apr 24 CF]:[Jun 24 CF]])</f>
        <v>0</v>
      </c>
      <c r="CU269" s="95">
        <f>SUM(Tabelle2[[#This Row],[Jul 24 CF]:[Sep 24 CF]])</f>
        <v>0</v>
      </c>
      <c r="CV269" s="95">
        <f>SUM(Tabelle2[[#This Row],[Oct 24 CF]:[Dec 24 CF]])</f>
        <v>0</v>
      </c>
      <c r="CW269" s="98">
        <v>0</v>
      </c>
      <c r="CX269" s="275">
        <v>0</v>
      </c>
      <c r="CY269" s="98">
        <v>0</v>
      </c>
      <c r="CZ269" s="52">
        <v>0</v>
      </c>
      <c r="DA269" s="52">
        <f>SUM(Tabelle2[[#This Row],[Jan 22 CF]:[Dec 22 CF]])</f>
        <v>0</v>
      </c>
      <c r="DB269" s="98">
        <f>SUM(Tabelle2[[#This Row],[Jan 23 CF]:[Dec 23 CF]])</f>
        <v>0</v>
      </c>
      <c r="DC269" s="98">
        <f>SUM(Tabelle2[[#This Row],[Jan 24 CF]:[Dec 24 CF]])</f>
        <v>0</v>
      </c>
      <c r="DD269" s="98">
        <v>0</v>
      </c>
      <c r="DE269" s="98">
        <v>0</v>
      </c>
      <c r="DF269" s="98">
        <v>0</v>
      </c>
      <c r="DG269" s="98">
        <v>0</v>
      </c>
      <c r="DH269" s="98">
        <v>0</v>
      </c>
      <c r="DI269" s="98">
        <v>0</v>
      </c>
      <c r="DJ269" s="98">
        <v>0</v>
      </c>
      <c r="DK269" s="98">
        <v>0</v>
      </c>
      <c r="DL269" s="98">
        <v>0</v>
      </c>
      <c r="DM269" s="98">
        <v>0</v>
      </c>
      <c r="DN269" s="98"/>
      <c r="DO269" s="98"/>
      <c r="DP269" s="226">
        <v>0.95</v>
      </c>
      <c r="DQ269" s="226">
        <v>0.92500000000000004</v>
      </c>
      <c r="DR269" s="226">
        <v>0.8</v>
      </c>
      <c r="DS269" s="226">
        <v>0.85</v>
      </c>
      <c r="DT269" s="226">
        <v>0.9</v>
      </c>
      <c r="DU269" s="226">
        <v>0.9</v>
      </c>
      <c r="DV269" s="226">
        <v>0.9</v>
      </c>
      <c r="DW269" s="226">
        <v>0.9</v>
      </c>
      <c r="DX269" s="226">
        <v>0.9</v>
      </c>
      <c r="DY269" s="226">
        <v>0.9</v>
      </c>
      <c r="DZ269" s="226">
        <v>0.9</v>
      </c>
      <c r="EA269" s="226">
        <v>0.88</v>
      </c>
      <c r="EB269" s="226">
        <v>0.9</v>
      </c>
      <c r="EC269" s="226">
        <v>0.93</v>
      </c>
      <c r="ED269" s="226">
        <v>0.93</v>
      </c>
      <c r="EE269" s="226">
        <v>0.9</v>
      </c>
      <c r="EF269" s="316">
        <v>0.9</v>
      </c>
      <c r="EG269" s="316">
        <v>0.9</v>
      </c>
      <c r="EH269" s="316">
        <v>0.9</v>
      </c>
      <c r="EI269" s="226">
        <v>0.95</v>
      </c>
      <c r="EJ269" s="226">
        <v>0.95</v>
      </c>
      <c r="EK269" s="226">
        <v>0.95</v>
      </c>
      <c r="EL269" s="226">
        <v>0.97499999999999998</v>
      </c>
      <c r="EM269" s="226">
        <v>0.95</v>
      </c>
      <c r="EN269" s="226">
        <v>0.9</v>
      </c>
      <c r="EO269" s="226">
        <v>0.9</v>
      </c>
      <c r="EP269" s="226">
        <v>0.9</v>
      </c>
      <c r="EQ269" s="226">
        <v>0.9</v>
      </c>
      <c r="ER269" s="226">
        <v>0.9</v>
      </c>
      <c r="ES269" s="226">
        <v>0.9</v>
      </c>
      <c r="ET269" s="226">
        <v>0.9</v>
      </c>
      <c r="EU269" s="226">
        <v>0.9</v>
      </c>
      <c r="EV269" s="226">
        <v>0.9</v>
      </c>
      <c r="EW269" s="226">
        <v>0.9</v>
      </c>
      <c r="EX269" s="226">
        <v>0.9</v>
      </c>
      <c r="EY269" s="226">
        <v>0.9</v>
      </c>
      <c r="EZ269" s="316">
        <v>0.9</v>
      </c>
      <c r="FA269" s="226">
        <v>0.9</v>
      </c>
      <c r="FB269" s="226">
        <v>0.85</v>
      </c>
      <c r="FC269" s="226">
        <v>0.85</v>
      </c>
      <c r="FD269" s="226">
        <v>0.85</v>
      </c>
      <c r="FE269" s="226">
        <v>0.85</v>
      </c>
      <c r="FF269" s="226">
        <v>0.85</v>
      </c>
      <c r="FG269" s="226">
        <v>0.85</v>
      </c>
      <c r="FH269" s="226">
        <v>0.85</v>
      </c>
      <c r="FI269" s="226">
        <v>0.85</v>
      </c>
      <c r="FJ269" s="226">
        <v>0.85</v>
      </c>
      <c r="FK269" s="226">
        <v>0.85</v>
      </c>
      <c r="FL269" s="226">
        <v>0.85</v>
      </c>
      <c r="FM269" s="195">
        <f t="shared" si="204"/>
        <v>0</v>
      </c>
      <c r="FN269" s="195">
        <f t="shared" si="205"/>
        <v>0</v>
      </c>
      <c r="FO269" s="195">
        <f t="shared" si="206"/>
        <v>0</v>
      </c>
      <c r="FP269" s="195">
        <f t="shared" si="207"/>
        <v>0</v>
      </c>
      <c r="FQ269" s="195">
        <f t="shared" si="208"/>
        <v>0</v>
      </c>
      <c r="FR269" s="195">
        <f t="shared" si="209"/>
        <v>0</v>
      </c>
      <c r="FS269" s="195">
        <f t="shared" si="210"/>
        <v>0</v>
      </c>
      <c r="FT269" s="95">
        <f t="shared" si="211"/>
        <v>0</v>
      </c>
      <c r="FU269" s="95">
        <f t="shared" si="212"/>
        <v>0</v>
      </c>
      <c r="FV269" s="95">
        <f t="shared" si="213"/>
        <v>0</v>
      </c>
      <c r="FW269" s="95">
        <f t="shared" si="214"/>
        <v>0</v>
      </c>
      <c r="FX269" s="95">
        <f t="shared" si="215"/>
        <v>0</v>
      </c>
      <c r="FY269" s="95">
        <f t="shared" si="216"/>
        <v>0</v>
      </c>
      <c r="FZ269" s="95">
        <f t="shared" si="217"/>
        <v>0</v>
      </c>
      <c r="GA269" s="95">
        <f t="shared" si="197"/>
        <v>0</v>
      </c>
      <c r="GB269" s="95">
        <f t="shared" si="198"/>
        <v>0</v>
      </c>
      <c r="GC269" s="95">
        <f t="shared" si="199"/>
        <v>0</v>
      </c>
      <c r="GD269" s="95">
        <f t="shared" si="200"/>
        <v>0</v>
      </c>
      <c r="GE269" s="95">
        <f t="shared" si="201"/>
        <v>0</v>
      </c>
      <c r="GF269" s="95">
        <f t="shared" si="202"/>
        <v>0</v>
      </c>
      <c r="GG269" s="95">
        <f t="shared" si="203"/>
        <v>0</v>
      </c>
      <c r="GH269" s="95">
        <f t="shared" si="218"/>
        <v>0</v>
      </c>
      <c r="GI269" s="95">
        <f>BW269*Tabelle2[[#This Row],[Nov 2023 AF]]</f>
        <v>0</v>
      </c>
      <c r="GJ269" s="95">
        <f>BX269*Tabelle2[[#This Row],[Dec 2023 AF]]</f>
        <v>0</v>
      </c>
      <c r="GK269" s="95">
        <f>BY269*Tabelle2[[#This Row],[Jan 2024 AF]]</f>
        <v>0</v>
      </c>
      <c r="GL269" s="95">
        <f>BZ269*Tabelle2[[#This Row],[Feb 2024 AF]]</f>
        <v>0</v>
      </c>
      <c r="GM269" s="95">
        <f>CA269*Tabelle2[[#This Row],[Mar 2024 AF]]</f>
        <v>0</v>
      </c>
      <c r="GN269" s="95">
        <f>CB269*Tabelle2[[#This Row],[Apr 2024 AF]]</f>
        <v>0</v>
      </c>
      <c r="GO269" s="95">
        <f>CC269*Tabelle2[[#This Row],[May 2024 AF]]</f>
        <v>0</v>
      </c>
      <c r="GP269" s="95">
        <f>CD269*Tabelle2[[#This Row],[Jun 2024 AF]]</f>
        <v>0</v>
      </c>
      <c r="GQ269" s="95">
        <f>CE269*Tabelle2[[#This Row],[Jul 2024 AF]]</f>
        <v>0</v>
      </c>
      <c r="GR269" s="95">
        <f>CF269*Tabelle2[[#This Row],[Aug 2024 AF]]</f>
        <v>0</v>
      </c>
      <c r="GS269" s="95">
        <f>CG269*Tabelle2[[#This Row],[Sep 2024 AF]]</f>
        <v>0</v>
      </c>
      <c r="GT269" s="95">
        <f>CH269*Tabelle2[[#This Row],[Oct 2024 AF]]</f>
        <v>0</v>
      </c>
      <c r="GU269" s="95">
        <f>CI269*Tabelle2[[#This Row],[Nov 2024 AF]]</f>
        <v>0</v>
      </c>
      <c r="GV269" s="95">
        <f>CJ269*Tabelle2[[#This Row],[Dec 2024 AF]]</f>
        <v>0</v>
      </c>
      <c r="GW269" s="95">
        <f>SUM(Tabelle2[[#This Row],[Jan 22 NF]:[Mar 22 NF]])</f>
        <v>0</v>
      </c>
      <c r="GX269" s="95">
        <f>SUM(Tabelle2[[#This Row],[Apr 22 NF]:[Jun 22 NF]])</f>
        <v>0</v>
      </c>
      <c r="GY269" s="95">
        <f>SUM(Tabelle2[[#This Row],[Jul 22 NF]:[Sep 22 NF]])</f>
        <v>0</v>
      </c>
      <c r="GZ269" s="95">
        <f>SUM(Tabelle2[[#This Row],[Oct 22 NF]:[Dec 22 NF]])</f>
        <v>0</v>
      </c>
      <c r="HA269" s="98">
        <f>SUM(Tabelle2[[#This Row],[Jan 23 NF]:[Mar 23 NF]])</f>
        <v>0</v>
      </c>
      <c r="HB269" s="98">
        <f>SUM(Tabelle2[[#This Row],[Apr 23 NF]:[Jun 23 NF]])</f>
        <v>0</v>
      </c>
      <c r="HC269" s="98">
        <f>SUM(Tabelle2[[#This Row],[Jul 23 NF]:[Sep 23 NF]])</f>
        <v>0</v>
      </c>
      <c r="HD269" s="98">
        <f>SUM(Tabelle2[[#This Row],[Oct 23 NF]:[Dec 23 NF]])</f>
        <v>0</v>
      </c>
      <c r="HE269" s="95">
        <f>SUM(Tabelle2[[#This Row],[Jan 24 NF]:[Mar 24 NF]])</f>
        <v>0</v>
      </c>
      <c r="HF269" s="98">
        <f>SUM(Tabelle2[[#This Row],[Apr 24 NF]:[Jun 24 NF]])</f>
        <v>0</v>
      </c>
      <c r="HG269" s="98">
        <f>SUM(Tabelle2[[#This Row],[Jul 24 NF]:[Sep 24 NF]])</f>
        <v>0</v>
      </c>
      <c r="HH269" s="98">
        <f>SUM(Tabelle2[[#This Row],[Oct 24 NF]:[Dec 24 NF]])</f>
        <v>0</v>
      </c>
      <c r="HI269" s="75">
        <v>0</v>
      </c>
      <c r="HJ269" s="75">
        <v>0</v>
      </c>
      <c r="HK269" s="75">
        <v>0</v>
      </c>
      <c r="HL269" s="75">
        <v>0</v>
      </c>
      <c r="HM269" s="75">
        <v>0</v>
      </c>
      <c r="HN269" s="75">
        <v>0</v>
      </c>
      <c r="HO269" s="75">
        <v>0</v>
      </c>
      <c r="HP269" s="75">
        <v>0</v>
      </c>
      <c r="HQ269" s="75">
        <v>0</v>
      </c>
      <c r="HR269" s="75">
        <v>0</v>
      </c>
      <c r="HS269" s="75">
        <v>0</v>
      </c>
      <c r="HT269" s="75">
        <v>0</v>
      </c>
      <c r="HU269" s="75">
        <v>0</v>
      </c>
      <c r="HV269" s="98">
        <v>0</v>
      </c>
      <c r="HW269" s="98">
        <v>0</v>
      </c>
      <c r="HX269" s="98">
        <v>0</v>
      </c>
      <c r="HY269" s="98">
        <v>0</v>
      </c>
      <c r="HZ269" s="98">
        <f>SUM(Tabelle2[[#This Row],[Jan 22 NF]:[Dec 22 NF]])</f>
        <v>0</v>
      </c>
      <c r="IA269" s="98">
        <f>SUM(Tabelle2[[#This Row],[Jan 23 NF]:[Dec 23 NF]])</f>
        <v>0</v>
      </c>
      <c r="IB269" s="98">
        <f>SUM(Tabelle2[[#This Row],[Jan 24 NF]:[Dec 24 NF]])</f>
        <v>0</v>
      </c>
      <c r="IC269" s="98">
        <f>IFERROR(Tabelle2[[#This Row],[2025 CF]]*Tabelle2[[#This Row],[2025 AF]],0)</f>
        <v>0</v>
      </c>
      <c r="ID269" s="98">
        <f>IFERROR(Tabelle2[[#This Row],[2026 CF]]*Tabelle2[[#This Row],[2026 AF]],0)</f>
        <v>0</v>
      </c>
      <c r="IE269" s="98">
        <f>IFERROR(Tabelle2[[#This Row],[2027 CF]]*Tabelle2[[#This Row],[2027 AF]],0)</f>
        <v>0</v>
      </c>
      <c r="IF269" s="98">
        <f>IFERROR(Tabelle2[[#This Row],[2028 CF]]*Tabelle2[[#This Row],[2028 AF]],0)</f>
        <v>0</v>
      </c>
      <c r="IG269" s="98">
        <f>IFERROR(Tabelle2[[#This Row],[2029 CF]]*Tabelle2[[#This Row],[2029 AF]],0)</f>
        <v>0</v>
      </c>
      <c r="IH269" s="98">
        <f>IFERROR(Tabelle2[[#This Row],[2030 CF]]*Tabelle2[[#This Row],[2030 AF]],0)</f>
        <v>0</v>
      </c>
      <c r="II269" s="98">
        <f>IFERROR(Tabelle2[[#This Row],[2031 CF]]*Tabelle2[[#This Row],[2031 AF]],0)</f>
        <v>0</v>
      </c>
      <c r="IJ269" s="98">
        <f>IFERROR(Tabelle2[[#This Row],[2032 CF]]*Tabelle2[[#This Row],[2032 AF]],0)</f>
        <v>0</v>
      </c>
      <c r="IK269" s="98">
        <f>IFERROR(Tabelle2[[#This Row],[2033 CF]]*Tabelle2[[#This Row],[2033 AF]],0)</f>
        <v>0</v>
      </c>
      <c r="IL269" s="98">
        <f>IFERROR(Tabelle2[[#This Row],[2034 CF]]*Tabelle2[[#This Row],[2034 AF]],0)</f>
        <v>0</v>
      </c>
      <c r="IM269" s="98">
        <f>IFERROR(Tabelle2[[#This Row],[2035 CF]]*Tabelle2[[#This Row],[2035 AF]],0)</f>
        <v>0</v>
      </c>
      <c r="IN269" s="51">
        <v>0</v>
      </c>
      <c r="IO269" s="51">
        <v>0</v>
      </c>
      <c r="IP269" s="51">
        <v>0</v>
      </c>
      <c r="IQ269" s="51">
        <v>0</v>
      </c>
      <c r="IR269" s="51">
        <v>0</v>
      </c>
      <c r="IS269" s="51">
        <v>0</v>
      </c>
      <c r="IT269" s="51">
        <v>0</v>
      </c>
      <c r="IU269" s="51">
        <v>0</v>
      </c>
      <c r="IV269" s="51">
        <v>0</v>
      </c>
      <c r="IW269" s="51">
        <v>0</v>
      </c>
      <c r="IX269" s="51">
        <v>0</v>
      </c>
      <c r="IY269" s="51">
        <v>0</v>
      </c>
      <c r="IZ269" s="199">
        <v>0</v>
      </c>
      <c r="JA269" s="199">
        <v>0</v>
      </c>
      <c r="JB269" s="199">
        <v>0</v>
      </c>
      <c r="JC269" s="199">
        <v>0</v>
      </c>
      <c r="JD269" s="199">
        <v>0</v>
      </c>
      <c r="JE269" s="196">
        <v>0</v>
      </c>
      <c r="JF269" s="196">
        <v>0</v>
      </c>
      <c r="JG269" s="196">
        <v>0</v>
      </c>
      <c r="JH269" s="196">
        <v>0</v>
      </c>
      <c r="JI269" s="196">
        <v>0</v>
      </c>
      <c r="JJ269" s="196">
        <v>0</v>
      </c>
      <c r="JK269" s="196">
        <v>0</v>
      </c>
      <c r="JL269" s="196">
        <v>0</v>
      </c>
      <c r="JM269" s="196">
        <v>0</v>
      </c>
      <c r="JN269" s="196">
        <v>0</v>
      </c>
      <c r="JO269" s="196">
        <v>0</v>
      </c>
      <c r="JP269" s="196">
        <v>0</v>
      </c>
      <c r="JQ269" s="196">
        <f>SUM(Tabelle2[[#This Row],[Jan-23B]:[Mar-23B]])</f>
        <v>0</v>
      </c>
      <c r="JR269" s="196">
        <f>SUM(Tabelle2[[#This Row],[Apr-23B]:[Jun-23B]])</f>
        <v>0</v>
      </c>
      <c r="JS269" s="196">
        <f>SUM(Tabelle2[[#This Row],[Jul-23B]:[Sep-23B]])</f>
        <v>0</v>
      </c>
      <c r="JT269" s="196">
        <f>SUM(Tabelle2[[#This Row],[Oct-23B]:[Dec-23B]])</f>
        <v>0</v>
      </c>
      <c r="JU269" s="196">
        <f>SUM(Tabelle2[[#This Row],[1Q23 B1]:[4Q23 B]])</f>
        <v>0</v>
      </c>
      <c r="JV269" s="196">
        <v>0</v>
      </c>
      <c r="JW269" s="196">
        <v>0</v>
      </c>
      <c r="JX269" s="196">
        <v>0</v>
      </c>
      <c r="JY269" s="196">
        <v>0</v>
      </c>
      <c r="JZ269" s="196">
        <v>0</v>
      </c>
      <c r="KA269" s="196">
        <v>0</v>
      </c>
      <c r="KB269" s="196">
        <v>0</v>
      </c>
      <c r="KC269" s="196">
        <v>0</v>
      </c>
      <c r="KD269" s="196">
        <v>0</v>
      </c>
      <c r="KE269" s="196">
        <v>0</v>
      </c>
      <c r="KF269" s="196" t="str">
        <f>IF(SUM(Tabelle2[[#This Row],[2018 NF]:[2028 NF]],Tabelle2[[#This Row],[2023 B]])&gt;0,"yes","no")</f>
        <v>no</v>
      </c>
      <c r="KG269" s="196">
        <f>IFERROR(INDEX(Tabelle2[[#Headers],[2005 NF]:[2034 NF]],MATCH(TRUE,INDEX(Tabelle2[[#This Row],[2005 NF]:[2034 NF]]&gt;1000,),0)),0)</f>
        <v>0</v>
      </c>
      <c r="KH269" s="196">
        <f>IFERROR(LOOKUP(2,1/(Tabelle2[[#This Row],[2005 NF]:[2035 NF]]&gt;1000),Tabelle2[[#Headers],[2005 NF]:[2035 NF]]),0)</f>
        <v>0</v>
      </c>
      <c r="KI269" s="196">
        <f>SUM(Tabelle2[[#This Row],[Jan 23 NF]:[Mar 23 NF]])</f>
        <v>0</v>
      </c>
      <c r="KJ269" s="196">
        <f>SUM(Tabelle2[[#This Row],[Jan-23B]:[Mar-23B]])</f>
        <v>0</v>
      </c>
      <c r="KK269" s="52">
        <v>0</v>
      </c>
      <c r="KL269" s="52">
        <v>0</v>
      </c>
      <c r="KM269" s="52">
        <v>0</v>
      </c>
      <c r="KN269" s="52">
        <v>0</v>
      </c>
      <c r="KO269" s="52">
        <v>0</v>
      </c>
      <c r="KP269" s="52">
        <v>0</v>
      </c>
      <c r="KQ269" s="52">
        <v>0</v>
      </c>
      <c r="KR269" s="52">
        <v>0</v>
      </c>
      <c r="KS269" s="52">
        <v>0</v>
      </c>
      <c r="KT269" s="52">
        <v>0</v>
      </c>
      <c r="KU269" s="52">
        <v>0</v>
      </c>
      <c r="KV269" s="52">
        <v>0</v>
      </c>
      <c r="KW269" s="52">
        <v>0</v>
      </c>
      <c r="KX269" s="52">
        <v>0</v>
      </c>
      <c r="KY269" s="52">
        <v>0</v>
      </c>
      <c r="KZ269" s="52">
        <v>0</v>
      </c>
      <c r="LA269" s="52" t="e">
        <f>$AV269*2.204623/#REF!*$AP269*Tabelle2[[#This Row],[May 23 NF]]</f>
        <v>#REF!</v>
      </c>
      <c r="LB269" s="52" t="e">
        <f>$AV269*2.204623/#REF!*$AP269*Tabelle2[[#This Row],[Jun 23 NF]]</f>
        <v>#REF!</v>
      </c>
      <c r="LC269" s="52" t="e">
        <f>$AV269*2.204623/#REF!*$AP269*Tabelle2[[#This Row],[Jul 23 NF]]</f>
        <v>#REF!</v>
      </c>
      <c r="LD269" s="52" t="e">
        <f>$AV269*2.204623/#REF!*$AP269*Tabelle2[[#This Row],[Aug 23 NF]]</f>
        <v>#REF!</v>
      </c>
      <c r="LE269" s="52" t="e">
        <f>$AV269*2.204623/#REF!*$AP269*Tabelle2[[#This Row],[Sep 23 NF]]</f>
        <v>#REF!</v>
      </c>
      <c r="LF269" s="52" t="e">
        <f>$AV269*2.204623/#REF!*$AP269*Tabelle2[[#This Row],[Oct 23 NF]]</f>
        <v>#REF!</v>
      </c>
      <c r="LG269" s="52" t="e">
        <f>$AV269*2.204623/#REF!*$AP269*Tabelle2[[#This Row],[Nov 23 NF]]</f>
        <v>#REF!</v>
      </c>
      <c r="LH269" s="52" t="e">
        <f>$AV269*2.204623/#REF!*$AP269*Tabelle2[[#This Row],[Dec 23 NF]]</f>
        <v>#REF!</v>
      </c>
      <c r="LI269" s="52" t="e">
        <f>$AV269*2.204623/#REF!*$AP269*Tabelle2[[#This Row],[Jan 24 NF]]</f>
        <v>#REF!</v>
      </c>
      <c r="LJ269" s="52" t="e">
        <f>$AV269*2.204623/#REF!*$AP269*Tabelle2[[#This Row],[Feb 24 NF]]</f>
        <v>#REF!</v>
      </c>
      <c r="LK269" s="52" t="e">
        <f>$AV269*2.204623/#REF!*$AP269*Tabelle2[[#This Row],[Mar 24 NF]]</f>
        <v>#REF!</v>
      </c>
      <c r="LL269" s="52" t="e">
        <f>$AV269*2.204623/#REF!*$AP269*Tabelle2[[#This Row],[Apr 24 NF]]</f>
        <v>#REF!</v>
      </c>
      <c r="LM269" s="52" t="e">
        <f>$AV269*2.204623/#REF!*$AP269*Tabelle2[[#This Row],[May 24 NF]]</f>
        <v>#REF!</v>
      </c>
      <c r="LN269" s="52" t="e">
        <f>$AV269*2.204623/#REF!*$AP269*Tabelle2[[#This Row],[Jun 24 NF]]</f>
        <v>#REF!</v>
      </c>
      <c r="LO269" s="52" t="e">
        <f>$AV269*2.204623/#REF!*$AP269*Tabelle2[[#This Row],[Jul 24 NF]]</f>
        <v>#REF!</v>
      </c>
      <c r="LP269" s="52" t="e">
        <f>$AV269*2.204623/#REF!*$AP269*Tabelle2[[#This Row],[Aug 24 NF]]</f>
        <v>#REF!</v>
      </c>
      <c r="LQ269" s="52" t="e">
        <f>$AV269*2.204623/#REF!*$AP269*Tabelle2[[#This Row],[Sep 24 NF]]</f>
        <v>#REF!</v>
      </c>
      <c r="LR269" s="52" t="e">
        <f>$AV269*2.204623/#REF!*$AP269*Tabelle2[[#This Row],[Oct 24 NF]]</f>
        <v>#REF!</v>
      </c>
      <c r="LS269" s="52" t="e">
        <f>$AV269*2.204623/#REF!*$AP269*Tabelle2[[#This Row],[Nov 24 NF]]</f>
        <v>#REF!</v>
      </c>
      <c r="LT269" s="52" t="e">
        <f>$AV269*2.204623/#REF!*$AP269*Tabelle2[[#This Row],[Dec 24 NF]]</f>
        <v>#REF!</v>
      </c>
      <c r="LU269" s="198">
        <f>SUM(Tabelle2[[#This Row],[Jan 22 EV]:[Mar 22 EV]])</f>
        <v>0</v>
      </c>
      <c r="LV269" s="198">
        <f>SUM(Tabelle2[[#This Row],[Apr 22 EV]:[Jun 22 EV]])</f>
        <v>0</v>
      </c>
      <c r="LW269" s="198">
        <f>SUM(Tabelle2[[#This Row],[Jul 22 EV]:[Sep 22 EV]])</f>
        <v>0</v>
      </c>
      <c r="LX269" s="198">
        <f>SUM(Tabelle2[[#This Row],[Oct 22 EV]:[Dec 22 EV]])</f>
        <v>0</v>
      </c>
      <c r="LY269" s="198">
        <f>SUM(Tabelle2[[#This Row],[Jan 23 EV]:[Mar 23 EV]])</f>
        <v>0</v>
      </c>
      <c r="LZ269" s="198" t="e">
        <f>SUM(Tabelle2[[#This Row],[Apr 23 EV]:[Jun 23 EV]])</f>
        <v>#REF!</v>
      </c>
      <c r="MA269" s="198" t="e">
        <f>SUM(Tabelle2[[#This Row],[Jul 23 EV]:[Sep 23 EV]])</f>
        <v>#REF!</v>
      </c>
      <c r="MB269" s="198" t="e">
        <f>SUM(Tabelle2[[#This Row],[Oct 23 EV]:[Dec 23 EV]])</f>
        <v>#REF!</v>
      </c>
      <c r="MC269" s="198" t="e">
        <f>SUM(Tabelle2[[#This Row],[Jan 24 EV]:[Mar 24 EV]])</f>
        <v>#REF!</v>
      </c>
      <c r="MD269" s="198" t="e">
        <f>SUM(Tabelle2[[#This Row],[Apr 24 EV]:[Jun 24 EV]])</f>
        <v>#REF!</v>
      </c>
      <c r="ME269" s="198" t="e">
        <f>SUM(Tabelle2[[#This Row],[Jul 24 EV]:[Sep 24 EV]])</f>
        <v>#REF!</v>
      </c>
      <c r="MF269" s="198" t="e">
        <f>SUM(Tabelle2[[#This Row],[Oct 24 EV]:[Dec 24 EV]])</f>
        <v>#REF!</v>
      </c>
      <c r="MG269" s="74">
        <v>0</v>
      </c>
      <c r="MH269" s="74">
        <v>0</v>
      </c>
      <c r="MI269" s="74">
        <v>0</v>
      </c>
      <c r="MJ269" s="74">
        <v>0</v>
      </c>
      <c r="MK269" s="74">
        <v>0</v>
      </c>
      <c r="ML269" s="74">
        <v>0</v>
      </c>
      <c r="MM269" s="74">
        <v>0</v>
      </c>
      <c r="MN269" s="74">
        <v>0</v>
      </c>
      <c r="MO269" s="75">
        <v>0</v>
      </c>
      <c r="MP269" s="98">
        <v>0</v>
      </c>
      <c r="MQ269" s="98" t="e">
        <f>$AS269*2.204623/#REF!*$AP269*HU269</f>
        <v>#REF!</v>
      </c>
      <c r="MR269" s="98" t="e">
        <f>$AT269*2.204623/#REF!*$AP269*HV269</f>
        <v>#REF!</v>
      </c>
      <c r="MS269" s="98">
        <v>0</v>
      </c>
      <c r="MT269" s="98">
        <v>0</v>
      </c>
      <c r="MU269" s="98">
        <v>0</v>
      </c>
      <c r="MV269" s="98">
        <f>SUM(Tabelle2[[#This Row],[Jan 22 EV]:[Dec 22 EV]])</f>
        <v>0</v>
      </c>
      <c r="MW269" s="98" t="e">
        <f>SUM(Tabelle2[[#This Row],[Jan 23 EV]:[Dec 23 EV]])</f>
        <v>#REF!</v>
      </c>
      <c r="MX269" s="98" t="e">
        <f>SUM(Tabelle2[[#This Row],[Jan 24 EV]:[Dec 24 EV]])</f>
        <v>#REF!</v>
      </c>
      <c r="MY269" s="98">
        <f t="shared" si="183"/>
        <v>0</v>
      </c>
      <c r="MZ269" s="98">
        <f t="shared" si="184"/>
        <v>0</v>
      </c>
      <c r="NA269" s="98">
        <f t="shared" si="185"/>
        <v>0</v>
      </c>
      <c r="NB269" s="98">
        <f t="shared" si="186"/>
        <v>0</v>
      </c>
      <c r="NC269" s="52">
        <v>0</v>
      </c>
      <c r="ND269" s="52">
        <v>0</v>
      </c>
      <c r="NE269" s="52">
        <v>0</v>
      </c>
      <c r="NF269" s="52">
        <v>0</v>
      </c>
      <c r="NG269" s="52">
        <v>0</v>
      </c>
      <c r="NH269" s="52">
        <v>0</v>
      </c>
      <c r="NI269" s="52">
        <v>0</v>
      </c>
      <c r="NJ269" s="52">
        <v>0</v>
      </c>
      <c r="NK269" s="52">
        <v>0</v>
      </c>
      <c r="NL269" s="52">
        <v>0</v>
      </c>
      <c r="NM269" s="52">
        <v>0</v>
      </c>
      <c r="NN269" s="52">
        <v>0</v>
      </c>
      <c r="NO269" s="198">
        <f t="shared" si="192"/>
        <v>0</v>
      </c>
      <c r="NP269" s="198">
        <f t="shared" si="193"/>
        <v>0</v>
      </c>
      <c r="NQ269" s="198">
        <f t="shared" si="194"/>
        <v>0</v>
      </c>
      <c r="NR269" s="198">
        <f t="shared" si="195"/>
        <v>0</v>
      </c>
      <c r="NS269" s="198">
        <f t="shared" si="196"/>
        <v>0</v>
      </c>
      <c r="NT269" s="198">
        <v>0</v>
      </c>
      <c r="NU269" s="198">
        <v>0</v>
      </c>
      <c r="NV269" s="198">
        <v>0</v>
      </c>
      <c r="NW269" s="198">
        <v>0</v>
      </c>
      <c r="NX269" s="198">
        <v>0</v>
      </c>
      <c r="NY269" s="198">
        <v>0</v>
      </c>
      <c r="NZ269" s="198">
        <v>0</v>
      </c>
      <c r="OA269" s="198">
        <v>0</v>
      </c>
      <c r="OB269" s="198">
        <v>0</v>
      </c>
      <c r="OC269" s="198">
        <v>0</v>
      </c>
      <c r="OD269" s="198">
        <v>0</v>
      </c>
      <c r="OE269" s="198">
        <v>0</v>
      </c>
      <c r="OF269" s="198">
        <f>SUM(Tabelle2[[#This Row],[Jan 23 B EV]:[Mar 23 B EV]])</f>
        <v>0</v>
      </c>
      <c r="OG269" s="198">
        <f>SUM(Tabelle2[[#This Row],[Apr 23 B EV]:[Jun 23 B EV]])</f>
        <v>0</v>
      </c>
      <c r="OH269" s="198">
        <f>SUM(Tabelle2[[#This Row],[Jul 23 B EV]:[Sep 23 B EV]])</f>
        <v>0</v>
      </c>
      <c r="OI269" s="198">
        <f>SUM(Tabelle2[[#This Row],[Oct 23 B EV]:[Dec 23 B EV]])</f>
        <v>0</v>
      </c>
      <c r="OJ269" s="198">
        <f>SUM(Tabelle2[[#This Row],[Jan 23 B EV]:[Dec 23 B EV]])</f>
        <v>0</v>
      </c>
      <c r="OK269" s="75"/>
      <c r="OL269" s="75"/>
      <c r="OM269" s="95" t="s">
        <v>959</v>
      </c>
      <c r="ON269" s="95" t="s">
        <v>975</v>
      </c>
      <c r="OO269" s="95">
        <v>0</v>
      </c>
      <c r="OP269" s="95">
        <v>0</v>
      </c>
      <c r="OQ269" s="75"/>
      <c r="OR269" s="75"/>
      <c r="OS269" s="75"/>
      <c r="OT269" s="75"/>
      <c r="OU269" s="75"/>
      <c r="OV269" s="75"/>
      <c r="OW269" s="75"/>
      <c r="OX269" s="198">
        <v>0</v>
      </c>
      <c r="OY269" s="198">
        <v>0</v>
      </c>
      <c r="OZ269" s="198">
        <v>0</v>
      </c>
      <c r="PA269" s="198">
        <v>0</v>
      </c>
      <c r="PB269" s="353">
        <v>0</v>
      </c>
      <c r="PC269" s="49" t="s">
        <v>57</v>
      </c>
      <c r="PD269" s="221" t="s">
        <v>298</v>
      </c>
      <c r="PE269" s="317"/>
      <c r="PF269" s="221" t="s">
        <v>58</v>
      </c>
      <c r="PG269" s="336">
        <v>0</v>
      </c>
      <c r="PH269" s="221">
        <v>0</v>
      </c>
      <c r="PI269" s="30">
        <v>1</v>
      </c>
      <c r="PJ269" s="30" t="s">
        <v>58</v>
      </c>
      <c r="PK269" s="30">
        <v>0</v>
      </c>
      <c r="PL269" s="30"/>
      <c r="PM269" s="317"/>
      <c r="PN269" s="221" t="s">
        <v>972</v>
      </c>
      <c r="PO269" s="51" t="s">
        <v>17</v>
      </c>
      <c r="PP269" s="200">
        <v>2450.5693178760616</v>
      </c>
      <c r="PQ269" s="56">
        <v>2302.1166864777892</v>
      </c>
      <c r="PR269" s="56">
        <v>2473.0833333333335</v>
      </c>
      <c r="PS269" s="56">
        <v>2505</v>
      </c>
      <c r="PT269" s="200">
        <v>2231.6666666666665</v>
      </c>
      <c r="PU269" s="200">
        <v>2139.5416666666665</v>
      </c>
      <c r="PV269" s="200">
        <v>2893.8101851851857</v>
      </c>
      <c r="PW269" s="200">
        <v>3450.9791749302076</v>
      </c>
      <c r="PX269" s="200" t="e">
        <f>IF($PI269=1,SUMIF(#REF!,$PF269,#REF!),SUMIF(#REF!,$PJ269,#REF!))</f>
        <v>#REF!</v>
      </c>
      <c r="PY269" s="200" t="e">
        <f>IF($PI269=1,SUMIF(#REF!,$PF269,#REF!),SUMIF(#REF!,$PJ269,#REF!))</f>
        <v>#REF!</v>
      </c>
      <c r="PZ269" s="200" t="e">
        <f>IF($PI269=1,SUMIF(#REF!,$PF269,#REF!),SUMIF(#REF!,$PJ269,#REF!))</f>
        <v>#REF!</v>
      </c>
      <c r="QA269" s="200" t="e">
        <f>IF($PI269=1,SUMIF(#REF!,$PF269,#REF!),SUMIF(#REF!,$PJ269,#REF!))</f>
        <v>#REF!</v>
      </c>
      <c r="QB269" s="200" t="e">
        <f>IF($PI269=1,SUMIF(#REF!,$PF269,#REF!),SUMIF(#REF!,$PJ269,#REF!))</f>
        <v>#REF!</v>
      </c>
      <c r="QC269" s="200" t="e">
        <f>IF($PI269=1,SUMIF(#REF!,$PF269,#REF!),SUMIF(#REF!,$PJ269,#REF!))</f>
        <v>#REF!</v>
      </c>
      <c r="QD269" s="57">
        <f t="shared" si="187"/>
        <v>2.7396385669762662</v>
      </c>
      <c r="QE269" s="57">
        <f t="shared" si="188"/>
        <v>2.9430977670000007</v>
      </c>
      <c r="QF269" s="57">
        <f t="shared" si="219"/>
        <v>2.9810802600000001</v>
      </c>
      <c r="QG269" s="57">
        <f t="shared" si="189"/>
        <v>2.6557993799999999</v>
      </c>
      <c r="QH269" s="57">
        <f t="shared" si="190"/>
        <v>2.5461658395</v>
      </c>
      <c r="QI269" s="57">
        <f t="shared" si="191"/>
        <v>3.4437845985000006</v>
      </c>
      <c r="QJ269" s="57">
        <f>IF(Tabelle2[[#This Row],[Index and Premium Usage]]=1,($AW269*(1+$AZ269))*(PW269*(1+$PG269)+$PH269)/1000,($AW269*(1+$AZ269))*(PW269*(1+$PG269)+$PK269)/1000)</f>
        <v>4.1068446690840439</v>
      </c>
      <c r="QK269" s="57" t="e">
        <f>IF($PI269=1,($AW269*(1+$AY269))*(PX269*(1+$PG269)+$PH269)/1000,($AW269*(1+$AZ269))*(PX269*(1+$PG269)+$PK269+Tabelle2[[#This Row],[Premium VW 2023]])/1000)</f>
        <v>#REF!</v>
      </c>
      <c r="QL269" s="57" t="e">
        <f t="shared" si="177"/>
        <v>#REF!</v>
      </c>
      <c r="QM269" s="57" t="e">
        <f t="shared" si="178"/>
        <v>#REF!</v>
      </c>
      <c r="QN269" s="57" t="e">
        <f t="shared" si="179"/>
        <v>#REF!</v>
      </c>
      <c r="QO269" s="57" t="e">
        <f t="shared" si="180"/>
        <v>#REF!</v>
      </c>
      <c r="QP269" s="57" t="e">
        <f t="shared" si="181"/>
        <v>#REF!</v>
      </c>
    </row>
    <row r="270" spans="1:458" ht="15" customHeight="1">
      <c r="A270" s="94" t="s">
        <v>756</v>
      </c>
      <c r="B270" s="94" t="s">
        <v>87</v>
      </c>
      <c r="C270" s="94" t="s">
        <v>1553</v>
      </c>
      <c r="D270" s="94" t="s">
        <v>108</v>
      </c>
      <c r="E270" s="172" t="s">
        <v>304</v>
      </c>
      <c r="F270" s="94" t="s">
        <v>304</v>
      </c>
      <c r="G270" s="94" t="s">
        <v>304</v>
      </c>
      <c r="H270" s="2" t="s">
        <v>1557</v>
      </c>
      <c r="I270" s="188" t="s">
        <v>102</v>
      </c>
      <c r="J270" s="94" t="s">
        <v>18</v>
      </c>
      <c r="K270" s="2" t="s">
        <v>243</v>
      </c>
      <c r="L270" s="94" t="s">
        <v>88</v>
      </c>
      <c r="M270" s="94" t="s">
        <v>654</v>
      </c>
      <c r="N270" s="1"/>
      <c r="O270" s="1"/>
      <c r="P270" s="17"/>
      <c r="R270" s="94"/>
      <c r="S270" s="94"/>
      <c r="T270" s="94" t="s">
        <v>1282</v>
      </c>
      <c r="U270" s="94" t="s">
        <v>38</v>
      </c>
      <c r="V270" s="94"/>
      <c r="W270" s="94"/>
      <c r="X270" s="94"/>
      <c r="Y270" s="94" t="s">
        <v>235</v>
      </c>
      <c r="Z270" s="94" t="s">
        <v>261</v>
      </c>
      <c r="AA270" s="1" t="s">
        <v>655</v>
      </c>
      <c r="AB270" s="1"/>
      <c r="AC270" s="1"/>
      <c r="AD270" s="94"/>
      <c r="AE270" s="94"/>
      <c r="AF270" s="94" t="s">
        <v>119</v>
      </c>
      <c r="AG270" s="2"/>
      <c r="AH270" s="2"/>
      <c r="AI270" s="2"/>
      <c r="AJ270" s="2" t="s">
        <v>120</v>
      </c>
      <c r="AK270" s="20"/>
      <c r="AL270" s="24"/>
      <c r="AM270" s="24"/>
      <c r="AN270" s="24"/>
      <c r="AO270" s="24"/>
      <c r="AP270" s="13">
        <v>1</v>
      </c>
      <c r="AQ270" s="33"/>
      <c r="AR270" s="37">
        <v>1</v>
      </c>
      <c r="AS270" s="73">
        <v>1</v>
      </c>
      <c r="AT270" s="73">
        <v>1</v>
      </c>
      <c r="AU270" s="73">
        <v>1</v>
      </c>
      <c r="AV270" s="73">
        <v>1</v>
      </c>
      <c r="AW270" s="33">
        <v>1</v>
      </c>
      <c r="AX270" s="193"/>
      <c r="AY270" s="36">
        <v>0.08</v>
      </c>
      <c r="AZ270" s="36">
        <v>0.08</v>
      </c>
      <c r="BA270" s="97">
        <v>0</v>
      </c>
      <c r="BB270" s="97">
        <v>0</v>
      </c>
      <c r="BC270" s="97">
        <v>0</v>
      </c>
      <c r="BD270" s="97">
        <v>0</v>
      </c>
      <c r="BE270" s="133">
        <v>0</v>
      </c>
      <c r="BF270" s="133">
        <v>0</v>
      </c>
      <c r="BG270" s="133">
        <v>0</v>
      </c>
      <c r="BH270" s="133">
        <v>0</v>
      </c>
      <c r="BI270" s="133">
        <v>0</v>
      </c>
      <c r="BJ270" s="133">
        <v>0</v>
      </c>
      <c r="BK270" s="133">
        <v>0</v>
      </c>
      <c r="BL270" s="133">
        <v>0</v>
      </c>
      <c r="BM270" s="96">
        <v>0</v>
      </c>
      <c r="BN270" s="96">
        <v>0</v>
      </c>
      <c r="BO270" s="96">
        <v>0</v>
      </c>
      <c r="BP270" s="96">
        <v>0</v>
      </c>
      <c r="BQ270" s="96">
        <v>0</v>
      </c>
      <c r="BR270" s="96">
        <v>0</v>
      </c>
      <c r="BS270" s="96">
        <v>0</v>
      </c>
      <c r="BT270" s="96">
        <v>0</v>
      </c>
      <c r="BU270" s="96">
        <v>0</v>
      </c>
      <c r="BV270" s="96">
        <v>0</v>
      </c>
      <c r="BW270" s="96">
        <v>0</v>
      </c>
      <c r="BX270" s="96">
        <v>0</v>
      </c>
      <c r="BY270" s="96">
        <v>0</v>
      </c>
      <c r="BZ270" s="96">
        <v>0</v>
      </c>
      <c r="CA270" s="96">
        <v>0</v>
      </c>
      <c r="CB270" s="96">
        <v>0</v>
      </c>
      <c r="CC270" s="96">
        <v>0</v>
      </c>
      <c r="CD270" s="96">
        <v>0</v>
      </c>
      <c r="CE270" s="96">
        <v>0</v>
      </c>
      <c r="CF270" s="96">
        <v>0</v>
      </c>
      <c r="CG270" s="96">
        <v>0</v>
      </c>
      <c r="CH270" s="96">
        <v>0</v>
      </c>
      <c r="CI270" s="96">
        <v>0</v>
      </c>
      <c r="CJ270" s="96">
        <v>0</v>
      </c>
      <c r="CK270" s="95">
        <f>SUM(Tabelle2[[#This Row],[Jan 22 CF]:[Mar 22 CF]])</f>
        <v>0</v>
      </c>
      <c r="CL270" s="95">
        <f>SUM(Tabelle2[[#This Row],[Apr 22 CF]:[Jun 22 CF]])</f>
        <v>0</v>
      </c>
      <c r="CM270" s="95">
        <f>SUM(Tabelle2[[#This Row],[Jul 22 CF]:[Sep 22 CF]])</f>
        <v>0</v>
      </c>
      <c r="CN270" s="95">
        <f>SUM(Tabelle2[[#This Row],[Oct 22 CF]:[Dec 22 CF]])</f>
        <v>0</v>
      </c>
      <c r="CO270" s="95">
        <f>SUM(Tabelle2[[#This Row],[Jan 23 CF]:[Mar 23 CF]])</f>
        <v>0</v>
      </c>
      <c r="CP270" s="95">
        <f>SUM(Tabelle2[[#This Row],[Apr 23 CF]:[Jun 23 CF]])</f>
        <v>0</v>
      </c>
      <c r="CQ270" s="95">
        <f>SUM(Tabelle2[[#This Row],[Jul 23 CF]:[Sep 23 CF]])</f>
        <v>0</v>
      </c>
      <c r="CR270" s="95">
        <f>SUM(Tabelle2[[#This Row],[Oct 23 CF]:[Dec 23 CF]])</f>
        <v>0</v>
      </c>
      <c r="CS270" s="95">
        <f>SUM(Tabelle2[[#This Row],[Jan 24 CF]:[Mar 24 CF]])</f>
        <v>0</v>
      </c>
      <c r="CT270" s="95">
        <f>SUM(Tabelle2[[#This Row],[Apr 24 CF]:[Jun 24 CF]])</f>
        <v>0</v>
      </c>
      <c r="CU270" s="95">
        <f>SUM(Tabelle2[[#This Row],[Jul 24 CF]:[Sep 24 CF]])</f>
        <v>0</v>
      </c>
      <c r="CV270" s="95">
        <f>SUM(Tabelle2[[#This Row],[Oct 24 CF]:[Dec 24 CF]])</f>
        <v>0</v>
      </c>
      <c r="CW270" s="98">
        <v>0</v>
      </c>
      <c r="CX270" s="275">
        <v>0</v>
      </c>
      <c r="CY270" s="98">
        <v>0</v>
      </c>
      <c r="CZ270" s="52">
        <v>0</v>
      </c>
      <c r="DA270" s="52">
        <f>SUM(Tabelle2[[#This Row],[Jan 22 CF]:[Dec 22 CF]])</f>
        <v>0</v>
      </c>
      <c r="DB270" s="98">
        <f>SUM(Tabelle2[[#This Row],[Jan 23 CF]:[Dec 23 CF]])</f>
        <v>0</v>
      </c>
      <c r="DC270" s="98">
        <f>SUM(Tabelle2[[#This Row],[Jan 24 CF]:[Dec 24 CF]])</f>
        <v>0</v>
      </c>
      <c r="DD270" s="98">
        <v>0</v>
      </c>
      <c r="DE270" s="98">
        <v>0</v>
      </c>
      <c r="DF270" s="98">
        <v>0</v>
      </c>
      <c r="DG270" s="98">
        <v>0</v>
      </c>
      <c r="DH270" s="98">
        <v>0</v>
      </c>
      <c r="DI270" s="98">
        <v>0</v>
      </c>
      <c r="DJ270" s="98">
        <v>0</v>
      </c>
      <c r="DK270" s="98">
        <v>0</v>
      </c>
      <c r="DL270" s="98">
        <v>0</v>
      </c>
      <c r="DM270" s="98">
        <v>0</v>
      </c>
      <c r="DN270" s="95"/>
      <c r="DO270" s="95"/>
      <c r="DP270" s="226">
        <v>0.95</v>
      </c>
      <c r="DQ270" s="226">
        <v>0.92500000000000004</v>
      </c>
      <c r="DR270" s="226">
        <v>0.8</v>
      </c>
      <c r="DS270" s="226">
        <v>0.85</v>
      </c>
      <c r="DT270" s="226">
        <v>0.9</v>
      </c>
      <c r="DU270" s="226">
        <v>0.9</v>
      </c>
      <c r="DV270" s="226">
        <v>0.9</v>
      </c>
      <c r="DW270" s="226">
        <v>0.9</v>
      </c>
      <c r="DX270" s="226">
        <v>0.9</v>
      </c>
      <c r="DY270" s="226">
        <v>0.9</v>
      </c>
      <c r="DZ270" s="226">
        <v>0.9</v>
      </c>
      <c r="EA270" s="226">
        <v>0.88</v>
      </c>
      <c r="EB270" s="226">
        <v>0.9</v>
      </c>
      <c r="EC270" s="226">
        <v>0.93</v>
      </c>
      <c r="ED270" s="226">
        <v>0.93</v>
      </c>
      <c r="EE270" s="226">
        <v>0.9</v>
      </c>
      <c r="EF270" s="316">
        <v>0.9</v>
      </c>
      <c r="EG270" s="316">
        <v>0.9</v>
      </c>
      <c r="EH270" s="316">
        <v>0.9</v>
      </c>
      <c r="EI270" s="226">
        <v>0.95</v>
      </c>
      <c r="EJ270" s="226">
        <v>0.95</v>
      </c>
      <c r="EK270" s="226">
        <v>0.95</v>
      </c>
      <c r="EL270" s="226">
        <v>0.97499999999999998</v>
      </c>
      <c r="EM270" s="226">
        <v>0.95</v>
      </c>
      <c r="EN270" s="226">
        <v>0.9</v>
      </c>
      <c r="EO270" s="226">
        <v>0.9</v>
      </c>
      <c r="EP270" s="226">
        <v>0.9</v>
      </c>
      <c r="EQ270" s="226">
        <v>0.9</v>
      </c>
      <c r="ER270" s="226">
        <v>0.9</v>
      </c>
      <c r="ES270" s="226">
        <v>0.9</v>
      </c>
      <c r="ET270" s="226">
        <v>0.9</v>
      </c>
      <c r="EU270" s="226">
        <v>0.9</v>
      </c>
      <c r="EV270" s="226">
        <v>0.9</v>
      </c>
      <c r="EW270" s="226">
        <v>0.9</v>
      </c>
      <c r="EX270" s="226">
        <v>0.9</v>
      </c>
      <c r="EY270" s="226">
        <v>0.9</v>
      </c>
      <c r="EZ270" s="316">
        <v>0.9</v>
      </c>
      <c r="FA270" s="226">
        <v>0.9</v>
      </c>
      <c r="FB270" s="226">
        <v>0.85</v>
      </c>
      <c r="FC270" s="226">
        <v>0.85</v>
      </c>
      <c r="FD270" s="226">
        <v>0.85</v>
      </c>
      <c r="FE270" s="226">
        <v>0.85</v>
      </c>
      <c r="FF270" s="226">
        <v>0.85</v>
      </c>
      <c r="FG270" s="226">
        <v>0.85</v>
      </c>
      <c r="FH270" s="226">
        <v>0.85</v>
      </c>
      <c r="FI270" s="226">
        <v>0.85</v>
      </c>
      <c r="FJ270" s="226">
        <v>0.85</v>
      </c>
      <c r="FK270" s="226">
        <v>0.85</v>
      </c>
      <c r="FL270" s="226">
        <v>0.85</v>
      </c>
      <c r="FM270" s="195">
        <f t="shared" si="204"/>
        <v>0</v>
      </c>
      <c r="FN270" s="195">
        <f t="shared" si="205"/>
        <v>0</v>
      </c>
      <c r="FO270" s="195">
        <f t="shared" si="206"/>
        <v>0</v>
      </c>
      <c r="FP270" s="195">
        <f t="shared" si="207"/>
        <v>0</v>
      </c>
      <c r="FQ270" s="195">
        <f t="shared" si="208"/>
        <v>0</v>
      </c>
      <c r="FR270" s="195">
        <f t="shared" si="209"/>
        <v>0</v>
      </c>
      <c r="FS270" s="195">
        <f t="shared" si="210"/>
        <v>0</v>
      </c>
      <c r="FT270" s="95">
        <f t="shared" si="211"/>
        <v>0</v>
      </c>
      <c r="FU270" s="95">
        <f t="shared" si="212"/>
        <v>0</v>
      </c>
      <c r="FV270" s="95">
        <f t="shared" si="213"/>
        <v>0</v>
      </c>
      <c r="FW270" s="95">
        <f t="shared" si="214"/>
        <v>0</v>
      </c>
      <c r="FX270" s="95">
        <f t="shared" si="215"/>
        <v>0</v>
      </c>
      <c r="FY270" s="95">
        <f t="shared" si="216"/>
        <v>0</v>
      </c>
      <c r="FZ270" s="95">
        <f t="shared" si="217"/>
        <v>0</v>
      </c>
      <c r="GA270" s="95">
        <f t="shared" si="197"/>
        <v>0</v>
      </c>
      <c r="GB270" s="95">
        <f t="shared" si="198"/>
        <v>0</v>
      </c>
      <c r="GC270" s="95">
        <f t="shared" si="199"/>
        <v>0</v>
      </c>
      <c r="GD270" s="95">
        <f t="shared" si="200"/>
        <v>0</v>
      </c>
      <c r="GE270" s="95">
        <f t="shared" si="201"/>
        <v>0</v>
      </c>
      <c r="GF270" s="95">
        <f t="shared" si="202"/>
        <v>0</v>
      </c>
      <c r="GG270" s="95">
        <f t="shared" si="203"/>
        <v>0</v>
      </c>
      <c r="GH270" s="95">
        <f t="shared" si="218"/>
        <v>0</v>
      </c>
      <c r="GI270" s="95">
        <f>BW270*Tabelle2[[#This Row],[Nov 2023 AF]]</f>
        <v>0</v>
      </c>
      <c r="GJ270" s="95">
        <f>BX270*Tabelle2[[#This Row],[Dec 2023 AF]]</f>
        <v>0</v>
      </c>
      <c r="GK270" s="95">
        <f>BY270*Tabelle2[[#This Row],[Jan 2024 AF]]</f>
        <v>0</v>
      </c>
      <c r="GL270" s="95">
        <f>BZ270*Tabelle2[[#This Row],[Feb 2024 AF]]</f>
        <v>0</v>
      </c>
      <c r="GM270" s="95">
        <f>CA270*Tabelle2[[#This Row],[Mar 2024 AF]]</f>
        <v>0</v>
      </c>
      <c r="GN270" s="95">
        <f>CB270*Tabelle2[[#This Row],[Apr 2024 AF]]</f>
        <v>0</v>
      </c>
      <c r="GO270" s="95">
        <f>CC270*Tabelle2[[#This Row],[May 2024 AF]]</f>
        <v>0</v>
      </c>
      <c r="GP270" s="95">
        <f>CD270*Tabelle2[[#This Row],[Jun 2024 AF]]</f>
        <v>0</v>
      </c>
      <c r="GQ270" s="95">
        <f>CE270*Tabelle2[[#This Row],[Jul 2024 AF]]</f>
        <v>0</v>
      </c>
      <c r="GR270" s="95">
        <f>CF270*Tabelle2[[#This Row],[Aug 2024 AF]]</f>
        <v>0</v>
      </c>
      <c r="GS270" s="95">
        <f>CG270*Tabelle2[[#This Row],[Sep 2024 AF]]</f>
        <v>0</v>
      </c>
      <c r="GT270" s="95">
        <f>CH270*Tabelle2[[#This Row],[Oct 2024 AF]]</f>
        <v>0</v>
      </c>
      <c r="GU270" s="95">
        <f>CI270*Tabelle2[[#This Row],[Nov 2024 AF]]</f>
        <v>0</v>
      </c>
      <c r="GV270" s="95">
        <f>CJ270*Tabelle2[[#This Row],[Dec 2024 AF]]</f>
        <v>0</v>
      </c>
      <c r="GW270" s="95">
        <f>SUM(Tabelle2[[#This Row],[Jan 22 NF]:[Mar 22 NF]])</f>
        <v>0</v>
      </c>
      <c r="GX270" s="95">
        <f>SUM(Tabelle2[[#This Row],[Apr 22 NF]:[Jun 22 NF]])</f>
        <v>0</v>
      </c>
      <c r="GY270" s="95">
        <f>SUM(Tabelle2[[#This Row],[Jul 22 NF]:[Sep 22 NF]])</f>
        <v>0</v>
      </c>
      <c r="GZ270" s="95">
        <f>SUM(Tabelle2[[#This Row],[Oct 22 NF]:[Dec 22 NF]])</f>
        <v>0</v>
      </c>
      <c r="HA270" s="98">
        <f>SUM(Tabelle2[[#This Row],[Jan 23 NF]:[Mar 23 NF]])</f>
        <v>0</v>
      </c>
      <c r="HB270" s="98">
        <f>SUM(Tabelle2[[#This Row],[Apr 23 NF]:[Jun 23 NF]])</f>
        <v>0</v>
      </c>
      <c r="HC270" s="98">
        <f>SUM(Tabelle2[[#This Row],[Jul 23 NF]:[Sep 23 NF]])</f>
        <v>0</v>
      </c>
      <c r="HD270" s="98">
        <f>SUM(Tabelle2[[#This Row],[Oct 23 NF]:[Dec 23 NF]])</f>
        <v>0</v>
      </c>
      <c r="HE270" s="95">
        <f>SUM(Tabelle2[[#This Row],[Jan 24 NF]:[Mar 24 NF]])</f>
        <v>0</v>
      </c>
      <c r="HF270" s="98">
        <f>SUM(Tabelle2[[#This Row],[Apr 24 NF]:[Jun 24 NF]])</f>
        <v>0</v>
      </c>
      <c r="HG270" s="98">
        <f>SUM(Tabelle2[[#This Row],[Jul 24 NF]:[Sep 24 NF]])</f>
        <v>0</v>
      </c>
      <c r="HH270" s="98">
        <f>SUM(Tabelle2[[#This Row],[Oct 24 NF]:[Dec 24 NF]])</f>
        <v>0</v>
      </c>
      <c r="HI270" s="75">
        <v>0</v>
      </c>
      <c r="HJ270" s="75">
        <v>0</v>
      </c>
      <c r="HK270" s="75">
        <v>0</v>
      </c>
      <c r="HL270" s="75">
        <v>0</v>
      </c>
      <c r="HM270" s="75">
        <v>0</v>
      </c>
      <c r="HN270" s="75">
        <v>0</v>
      </c>
      <c r="HO270" s="75">
        <v>0</v>
      </c>
      <c r="HP270" s="75">
        <v>0</v>
      </c>
      <c r="HQ270" s="75">
        <v>0</v>
      </c>
      <c r="HR270" s="75">
        <v>0</v>
      </c>
      <c r="HS270" s="75">
        <v>0</v>
      </c>
      <c r="HT270" s="75">
        <v>0</v>
      </c>
      <c r="HU270" s="75">
        <v>0</v>
      </c>
      <c r="HV270" s="98">
        <v>0</v>
      </c>
      <c r="HW270" s="98">
        <v>0</v>
      </c>
      <c r="HX270" s="98">
        <v>0</v>
      </c>
      <c r="HY270" s="98">
        <v>0</v>
      </c>
      <c r="HZ270" s="98">
        <f>SUM(Tabelle2[[#This Row],[Jan 22 NF]:[Dec 22 NF]])</f>
        <v>0</v>
      </c>
      <c r="IA270" s="98">
        <f>SUM(Tabelle2[[#This Row],[Jan 23 NF]:[Dec 23 NF]])</f>
        <v>0</v>
      </c>
      <c r="IB270" s="98">
        <f>SUM(Tabelle2[[#This Row],[Jan 24 NF]:[Dec 24 NF]])</f>
        <v>0</v>
      </c>
      <c r="IC270" s="98">
        <f>IFERROR(Tabelle2[[#This Row],[2025 CF]]*Tabelle2[[#This Row],[2025 AF]],0)</f>
        <v>0</v>
      </c>
      <c r="ID270" s="98">
        <f>IFERROR(Tabelle2[[#This Row],[2026 CF]]*Tabelle2[[#This Row],[2026 AF]],0)</f>
        <v>0</v>
      </c>
      <c r="IE270" s="98">
        <f>IFERROR(Tabelle2[[#This Row],[2027 CF]]*Tabelle2[[#This Row],[2027 AF]],0)</f>
        <v>0</v>
      </c>
      <c r="IF270" s="98">
        <f>IFERROR(Tabelle2[[#This Row],[2028 CF]]*Tabelle2[[#This Row],[2028 AF]],0)</f>
        <v>0</v>
      </c>
      <c r="IG270" s="98">
        <f>IFERROR(Tabelle2[[#This Row],[2029 CF]]*Tabelle2[[#This Row],[2029 AF]],0)</f>
        <v>0</v>
      </c>
      <c r="IH270" s="98">
        <f>IFERROR(Tabelle2[[#This Row],[2030 CF]]*Tabelle2[[#This Row],[2030 AF]],0)</f>
        <v>0</v>
      </c>
      <c r="II270" s="98">
        <f>IFERROR(Tabelle2[[#This Row],[2031 CF]]*Tabelle2[[#This Row],[2031 AF]],0)</f>
        <v>0</v>
      </c>
      <c r="IJ270" s="98">
        <f>IFERROR(Tabelle2[[#This Row],[2032 CF]]*Tabelle2[[#This Row],[2032 AF]],0)</f>
        <v>0</v>
      </c>
      <c r="IK270" s="98">
        <f>IFERROR(Tabelle2[[#This Row],[2033 CF]]*Tabelle2[[#This Row],[2033 AF]],0)</f>
        <v>0</v>
      </c>
      <c r="IL270" s="98">
        <f>IFERROR(Tabelle2[[#This Row],[2034 CF]]*Tabelle2[[#This Row],[2034 AF]],0)</f>
        <v>0</v>
      </c>
      <c r="IM270" s="98">
        <f>IFERROR(Tabelle2[[#This Row],[2035 CF]]*Tabelle2[[#This Row],[2035 AF]],0)</f>
        <v>0</v>
      </c>
      <c r="IN270" s="12">
        <v>0</v>
      </c>
      <c r="IO270" s="12">
        <v>0</v>
      </c>
      <c r="IP270" s="12">
        <v>0</v>
      </c>
      <c r="IQ270" s="12">
        <v>0</v>
      </c>
      <c r="IR270" s="12">
        <v>0</v>
      </c>
      <c r="IS270" s="12">
        <v>0</v>
      </c>
      <c r="IT270" s="12">
        <v>0</v>
      </c>
      <c r="IU270" s="12">
        <v>0</v>
      </c>
      <c r="IV270" s="12">
        <v>0</v>
      </c>
      <c r="IW270" s="12">
        <v>0</v>
      </c>
      <c r="IX270" s="12">
        <v>0</v>
      </c>
      <c r="IY270" s="12">
        <v>0</v>
      </c>
      <c r="IZ270" s="199">
        <v>0</v>
      </c>
      <c r="JA270" s="199">
        <v>0</v>
      </c>
      <c r="JB270" s="199">
        <v>0</v>
      </c>
      <c r="JC270" s="199">
        <v>0</v>
      </c>
      <c r="JD270" s="199">
        <v>0</v>
      </c>
      <c r="JE270" s="196">
        <v>0</v>
      </c>
      <c r="JF270" s="196">
        <v>0</v>
      </c>
      <c r="JG270" s="196">
        <v>0</v>
      </c>
      <c r="JH270" s="196">
        <v>0</v>
      </c>
      <c r="JI270" s="196">
        <v>0</v>
      </c>
      <c r="JJ270" s="196">
        <v>0</v>
      </c>
      <c r="JK270" s="196">
        <v>0</v>
      </c>
      <c r="JL270" s="196">
        <v>0</v>
      </c>
      <c r="JM270" s="196">
        <v>0</v>
      </c>
      <c r="JN270" s="196">
        <v>0</v>
      </c>
      <c r="JO270" s="196">
        <v>0</v>
      </c>
      <c r="JP270" s="196">
        <v>0</v>
      </c>
      <c r="JQ270" s="196">
        <f>SUM(Tabelle2[[#This Row],[Jan-23B]:[Mar-23B]])</f>
        <v>0</v>
      </c>
      <c r="JR270" s="196">
        <f>SUM(Tabelle2[[#This Row],[Apr-23B]:[Jun-23B]])</f>
        <v>0</v>
      </c>
      <c r="JS270" s="196">
        <f>SUM(Tabelle2[[#This Row],[Jul-23B]:[Sep-23B]])</f>
        <v>0</v>
      </c>
      <c r="JT270" s="196">
        <f>SUM(Tabelle2[[#This Row],[Oct-23B]:[Dec-23B]])</f>
        <v>0</v>
      </c>
      <c r="JU270" s="196">
        <f>SUM(Tabelle2[[#This Row],[1Q23 B1]:[4Q23 B]])</f>
        <v>0</v>
      </c>
      <c r="JV270" s="196">
        <v>0</v>
      </c>
      <c r="JW270" s="196">
        <v>0</v>
      </c>
      <c r="JX270" s="196">
        <v>0</v>
      </c>
      <c r="JY270" s="196">
        <v>0</v>
      </c>
      <c r="JZ270" s="196">
        <v>0</v>
      </c>
      <c r="KA270" s="196">
        <v>0</v>
      </c>
      <c r="KB270" s="196">
        <v>0</v>
      </c>
      <c r="KC270" s="196">
        <v>0</v>
      </c>
      <c r="KD270" s="196">
        <v>0</v>
      </c>
      <c r="KE270" s="196">
        <v>0</v>
      </c>
      <c r="KF270" s="196" t="str">
        <f>IF(SUM(Tabelle2[[#This Row],[2018 NF]:[2028 NF]],Tabelle2[[#This Row],[2023 B]])&gt;0,"yes","no")</f>
        <v>no</v>
      </c>
      <c r="KG270" s="196">
        <f>IFERROR(INDEX(Tabelle2[[#Headers],[2005 NF]:[2034 NF]],MATCH(TRUE,INDEX(Tabelle2[[#This Row],[2005 NF]:[2034 NF]]&gt;1000,),0)),0)</f>
        <v>0</v>
      </c>
      <c r="KH270" s="196">
        <f>IFERROR(LOOKUP(2,1/(Tabelle2[[#This Row],[2005 NF]:[2035 NF]]&gt;1000),Tabelle2[[#Headers],[2005 NF]:[2035 NF]]),0)</f>
        <v>0</v>
      </c>
      <c r="KI270" s="196">
        <f>SUM(Tabelle2[[#This Row],[Jan 23 NF]:[Mar 23 NF]])</f>
        <v>0</v>
      </c>
      <c r="KJ270" s="196">
        <f>SUM(Tabelle2[[#This Row],[Jan-23B]:[Mar-23B]])</f>
        <v>0</v>
      </c>
      <c r="KK270" s="52">
        <v>0</v>
      </c>
      <c r="KL270" s="52">
        <v>0</v>
      </c>
      <c r="KM270" s="52">
        <v>0</v>
      </c>
      <c r="KN270" s="52">
        <v>0</v>
      </c>
      <c r="KO270" s="52">
        <v>0</v>
      </c>
      <c r="KP270" s="52">
        <v>0</v>
      </c>
      <c r="KQ270" s="52">
        <v>0</v>
      </c>
      <c r="KR270" s="52">
        <v>0</v>
      </c>
      <c r="KS270" s="52">
        <v>0</v>
      </c>
      <c r="KT270" s="52">
        <v>0</v>
      </c>
      <c r="KU270" s="52">
        <v>0</v>
      </c>
      <c r="KV270" s="52">
        <v>0</v>
      </c>
      <c r="KW270" s="52">
        <v>0</v>
      </c>
      <c r="KX270" s="52">
        <v>0</v>
      </c>
      <c r="KY270" s="52">
        <v>0</v>
      </c>
      <c r="KZ270" s="52">
        <v>0</v>
      </c>
      <c r="LA270" s="52" t="e">
        <f>$AV270*2.204623/#REF!*$AP270*Tabelle2[[#This Row],[May 23 NF]]</f>
        <v>#REF!</v>
      </c>
      <c r="LB270" s="52" t="e">
        <f>$AV270*2.204623/#REF!*$AP270*Tabelle2[[#This Row],[Jun 23 NF]]</f>
        <v>#REF!</v>
      </c>
      <c r="LC270" s="52" t="e">
        <f>$AV270*2.204623/#REF!*$AP270*Tabelle2[[#This Row],[Jul 23 NF]]</f>
        <v>#REF!</v>
      </c>
      <c r="LD270" s="52" t="e">
        <f>$AV270*2.204623/#REF!*$AP270*Tabelle2[[#This Row],[Aug 23 NF]]</f>
        <v>#REF!</v>
      </c>
      <c r="LE270" s="52" t="e">
        <f>$AV270*2.204623/#REF!*$AP270*Tabelle2[[#This Row],[Sep 23 NF]]</f>
        <v>#REF!</v>
      </c>
      <c r="LF270" s="52" t="e">
        <f>$AV270*2.204623/#REF!*$AP270*Tabelle2[[#This Row],[Oct 23 NF]]</f>
        <v>#REF!</v>
      </c>
      <c r="LG270" s="52" t="e">
        <f>$AV270*2.204623/#REF!*$AP270*Tabelle2[[#This Row],[Nov 23 NF]]</f>
        <v>#REF!</v>
      </c>
      <c r="LH270" s="52" t="e">
        <f>$AV270*2.204623/#REF!*$AP270*Tabelle2[[#This Row],[Dec 23 NF]]</f>
        <v>#REF!</v>
      </c>
      <c r="LI270" s="52" t="e">
        <f>$AV270*2.204623/#REF!*$AP270*Tabelle2[[#This Row],[Jan 24 NF]]</f>
        <v>#REF!</v>
      </c>
      <c r="LJ270" s="52" t="e">
        <f>$AV270*2.204623/#REF!*$AP270*Tabelle2[[#This Row],[Feb 24 NF]]</f>
        <v>#REF!</v>
      </c>
      <c r="LK270" s="52" t="e">
        <f>$AV270*2.204623/#REF!*$AP270*Tabelle2[[#This Row],[Mar 24 NF]]</f>
        <v>#REF!</v>
      </c>
      <c r="LL270" s="52" t="e">
        <f>$AV270*2.204623/#REF!*$AP270*Tabelle2[[#This Row],[Apr 24 NF]]</f>
        <v>#REF!</v>
      </c>
      <c r="LM270" s="52" t="e">
        <f>$AV270*2.204623/#REF!*$AP270*Tabelle2[[#This Row],[May 24 NF]]</f>
        <v>#REF!</v>
      </c>
      <c r="LN270" s="52" t="e">
        <f>$AV270*2.204623/#REF!*$AP270*Tabelle2[[#This Row],[Jun 24 NF]]</f>
        <v>#REF!</v>
      </c>
      <c r="LO270" s="52" t="e">
        <f>$AV270*2.204623/#REF!*$AP270*Tabelle2[[#This Row],[Jul 24 NF]]</f>
        <v>#REF!</v>
      </c>
      <c r="LP270" s="52" t="e">
        <f>$AV270*2.204623/#REF!*$AP270*Tabelle2[[#This Row],[Aug 24 NF]]</f>
        <v>#REF!</v>
      </c>
      <c r="LQ270" s="52" t="e">
        <f>$AV270*2.204623/#REF!*$AP270*Tabelle2[[#This Row],[Sep 24 NF]]</f>
        <v>#REF!</v>
      </c>
      <c r="LR270" s="52" t="e">
        <f>$AV270*2.204623/#REF!*$AP270*Tabelle2[[#This Row],[Oct 24 NF]]</f>
        <v>#REF!</v>
      </c>
      <c r="LS270" s="52" t="e">
        <f>$AV270*2.204623/#REF!*$AP270*Tabelle2[[#This Row],[Nov 24 NF]]</f>
        <v>#REF!</v>
      </c>
      <c r="LT270" s="52" t="e">
        <f>$AV270*2.204623/#REF!*$AP270*Tabelle2[[#This Row],[Dec 24 NF]]</f>
        <v>#REF!</v>
      </c>
      <c r="LU270" s="198">
        <f>SUM(Tabelle2[[#This Row],[Jan 22 EV]:[Mar 22 EV]])</f>
        <v>0</v>
      </c>
      <c r="LV270" s="198">
        <f>SUM(Tabelle2[[#This Row],[Apr 22 EV]:[Jun 22 EV]])</f>
        <v>0</v>
      </c>
      <c r="LW270" s="198">
        <f>SUM(Tabelle2[[#This Row],[Jul 22 EV]:[Sep 22 EV]])</f>
        <v>0</v>
      </c>
      <c r="LX270" s="198">
        <f>SUM(Tabelle2[[#This Row],[Oct 22 EV]:[Dec 22 EV]])</f>
        <v>0</v>
      </c>
      <c r="LY270" s="198">
        <f>SUM(Tabelle2[[#This Row],[Jan 23 EV]:[Mar 23 EV]])</f>
        <v>0</v>
      </c>
      <c r="LZ270" s="198" t="e">
        <f>SUM(Tabelle2[[#This Row],[Apr 23 EV]:[Jun 23 EV]])</f>
        <v>#REF!</v>
      </c>
      <c r="MA270" s="198" t="e">
        <f>SUM(Tabelle2[[#This Row],[Jul 23 EV]:[Sep 23 EV]])</f>
        <v>#REF!</v>
      </c>
      <c r="MB270" s="198" t="e">
        <f>SUM(Tabelle2[[#This Row],[Oct 23 EV]:[Dec 23 EV]])</f>
        <v>#REF!</v>
      </c>
      <c r="MC270" s="198" t="e">
        <f>SUM(Tabelle2[[#This Row],[Jan 24 EV]:[Mar 24 EV]])</f>
        <v>#REF!</v>
      </c>
      <c r="MD270" s="198" t="e">
        <f>SUM(Tabelle2[[#This Row],[Apr 24 EV]:[Jun 24 EV]])</f>
        <v>#REF!</v>
      </c>
      <c r="ME270" s="198" t="e">
        <f>SUM(Tabelle2[[#This Row],[Jul 24 EV]:[Sep 24 EV]])</f>
        <v>#REF!</v>
      </c>
      <c r="MF270" s="198" t="e">
        <f>SUM(Tabelle2[[#This Row],[Oct 24 EV]:[Dec 24 EV]])</f>
        <v>#REF!</v>
      </c>
      <c r="MG270" s="74">
        <v>0</v>
      </c>
      <c r="MH270" s="74">
        <v>0</v>
      </c>
      <c r="MI270" s="74">
        <v>0</v>
      </c>
      <c r="MJ270" s="74">
        <v>0</v>
      </c>
      <c r="MK270" s="74">
        <v>0</v>
      </c>
      <c r="ML270" s="74">
        <v>0</v>
      </c>
      <c r="MM270" s="74">
        <v>0</v>
      </c>
      <c r="MN270" s="74">
        <v>0</v>
      </c>
      <c r="MO270" s="75">
        <v>0</v>
      </c>
      <c r="MP270" s="95">
        <v>0</v>
      </c>
      <c r="MQ270" s="98" t="e">
        <f>$AS270*2.204623/#REF!*$AP270*HU270</f>
        <v>#REF!</v>
      </c>
      <c r="MR270" s="98" t="e">
        <f>$AT270*2.204623/#REF!*$AP270*HV270</f>
        <v>#REF!</v>
      </c>
      <c r="MS270" s="98">
        <v>0</v>
      </c>
      <c r="MT270" s="98">
        <v>0</v>
      </c>
      <c r="MU270" s="98">
        <v>0</v>
      </c>
      <c r="MV270" s="98">
        <f>SUM(Tabelle2[[#This Row],[Jan 22 EV]:[Dec 22 EV]])</f>
        <v>0</v>
      </c>
      <c r="MW270" s="98" t="e">
        <f>SUM(Tabelle2[[#This Row],[Jan 23 EV]:[Dec 23 EV]])</f>
        <v>#REF!</v>
      </c>
      <c r="MX270" s="98" t="e">
        <f>SUM(Tabelle2[[#This Row],[Jan 24 EV]:[Dec 24 EV]])</f>
        <v>#REF!</v>
      </c>
      <c r="MY270" s="98">
        <f t="shared" si="183"/>
        <v>0</v>
      </c>
      <c r="MZ270" s="98">
        <f t="shared" si="184"/>
        <v>0</v>
      </c>
      <c r="NA270" s="98">
        <f t="shared" si="185"/>
        <v>0</v>
      </c>
      <c r="NB270" s="98">
        <f t="shared" si="186"/>
        <v>0</v>
      </c>
      <c r="NC270" s="27">
        <v>0</v>
      </c>
      <c r="ND270" s="27">
        <v>0</v>
      </c>
      <c r="NE270" s="27">
        <v>0</v>
      </c>
      <c r="NF270" s="27">
        <v>0</v>
      </c>
      <c r="NG270" s="27">
        <v>0</v>
      </c>
      <c r="NH270" s="27">
        <v>0</v>
      </c>
      <c r="NI270" s="27">
        <v>0</v>
      </c>
      <c r="NJ270" s="27">
        <v>0</v>
      </c>
      <c r="NK270" s="27">
        <v>0</v>
      </c>
      <c r="NL270" s="27">
        <v>0</v>
      </c>
      <c r="NM270" s="27">
        <v>0</v>
      </c>
      <c r="NN270" s="27">
        <v>0</v>
      </c>
      <c r="NO270" s="198">
        <f t="shared" si="192"/>
        <v>0</v>
      </c>
      <c r="NP270" s="198">
        <f t="shared" si="193"/>
        <v>0</v>
      </c>
      <c r="NQ270" s="198">
        <f t="shared" si="194"/>
        <v>0</v>
      </c>
      <c r="NR270" s="198">
        <f t="shared" si="195"/>
        <v>0</v>
      </c>
      <c r="NS270" s="198">
        <f t="shared" si="196"/>
        <v>0</v>
      </c>
      <c r="NT270" s="198">
        <v>0</v>
      </c>
      <c r="NU270" s="198">
        <v>0</v>
      </c>
      <c r="NV270" s="198">
        <v>0</v>
      </c>
      <c r="NW270" s="198">
        <v>0</v>
      </c>
      <c r="NX270" s="198">
        <v>0</v>
      </c>
      <c r="NY270" s="198">
        <v>0</v>
      </c>
      <c r="NZ270" s="198">
        <v>0</v>
      </c>
      <c r="OA270" s="198">
        <v>0</v>
      </c>
      <c r="OB270" s="198">
        <v>0</v>
      </c>
      <c r="OC270" s="198">
        <v>0</v>
      </c>
      <c r="OD270" s="198">
        <v>0</v>
      </c>
      <c r="OE270" s="198">
        <v>0</v>
      </c>
      <c r="OF270" s="198">
        <f>SUM(Tabelle2[[#This Row],[Jan 23 B EV]:[Mar 23 B EV]])</f>
        <v>0</v>
      </c>
      <c r="OG270" s="198">
        <f>SUM(Tabelle2[[#This Row],[Apr 23 B EV]:[Jun 23 B EV]])</f>
        <v>0</v>
      </c>
      <c r="OH270" s="198">
        <f>SUM(Tabelle2[[#This Row],[Jul 23 B EV]:[Sep 23 B EV]])</f>
        <v>0</v>
      </c>
      <c r="OI270" s="198">
        <f>SUM(Tabelle2[[#This Row],[Oct 23 B EV]:[Dec 23 B EV]])</f>
        <v>0</v>
      </c>
      <c r="OJ270" s="198">
        <f>SUM(Tabelle2[[#This Row],[Jan 23 B EV]:[Dec 23 B EV]])</f>
        <v>0</v>
      </c>
      <c r="OK270" s="75"/>
      <c r="OL270" s="75"/>
      <c r="OM270" s="95" t="s">
        <v>959</v>
      </c>
      <c r="ON270" s="95" t="s">
        <v>975</v>
      </c>
      <c r="OO270" s="95">
        <v>0</v>
      </c>
      <c r="OP270" s="95">
        <v>0</v>
      </c>
      <c r="OQ270" s="75"/>
      <c r="OR270" s="75"/>
      <c r="OS270" s="75"/>
      <c r="OT270" s="75"/>
      <c r="OU270" s="75"/>
      <c r="OV270" s="75"/>
      <c r="OW270" s="75"/>
      <c r="OX270" s="198">
        <v>0</v>
      </c>
      <c r="OY270" s="198">
        <v>0</v>
      </c>
      <c r="OZ270" s="198">
        <v>0</v>
      </c>
      <c r="PA270" s="198">
        <v>0</v>
      </c>
      <c r="PB270" s="353">
        <v>0</v>
      </c>
      <c r="PC270" s="49" t="s">
        <v>57</v>
      </c>
      <c r="PD270" s="16" t="s">
        <v>298</v>
      </c>
      <c r="PE270" s="317"/>
      <c r="PF270" s="16" t="s">
        <v>58</v>
      </c>
      <c r="PG270" s="335">
        <v>0</v>
      </c>
      <c r="PH270" s="16">
        <v>0</v>
      </c>
      <c r="PI270" s="30">
        <v>1</v>
      </c>
      <c r="PJ270" s="30" t="s">
        <v>58</v>
      </c>
      <c r="PK270" s="30">
        <v>0</v>
      </c>
      <c r="PL270" s="30"/>
      <c r="PM270" s="317"/>
      <c r="PN270" s="16" t="s">
        <v>972</v>
      </c>
      <c r="PO270" s="12" t="s">
        <v>17</v>
      </c>
      <c r="PP270" s="200">
        <v>2450.5693178760616</v>
      </c>
      <c r="PQ270" s="56">
        <v>2302.1166864777892</v>
      </c>
      <c r="PR270" s="56">
        <v>2473.0833333333335</v>
      </c>
      <c r="PS270" s="56">
        <v>2505</v>
      </c>
      <c r="PT270" s="200">
        <v>2231.6666666666665</v>
      </c>
      <c r="PU270" s="200">
        <v>2139.5416666666665</v>
      </c>
      <c r="PV270" s="200">
        <v>2893.8101851851857</v>
      </c>
      <c r="PW270" s="200">
        <v>3450.9791749302076</v>
      </c>
      <c r="PX270" s="200" t="e">
        <f>IF($PI270=1,SUMIF(#REF!,$PF270,#REF!),SUMIF(#REF!,$PJ270,#REF!))</f>
        <v>#REF!</v>
      </c>
      <c r="PY270" s="200" t="e">
        <f>IF($PI270=1,SUMIF(#REF!,$PF270,#REF!),SUMIF(#REF!,$PJ270,#REF!))</f>
        <v>#REF!</v>
      </c>
      <c r="PZ270" s="200" t="e">
        <f>IF($PI270=1,SUMIF(#REF!,$PF270,#REF!),SUMIF(#REF!,$PJ270,#REF!))</f>
        <v>#REF!</v>
      </c>
      <c r="QA270" s="200" t="e">
        <f>IF($PI270=1,SUMIF(#REF!,$PF270,#REF!),SUMIF(#REF!,$PJ270,#REF!))</f>
        <v>#REF!</v>
      </c>
      <c r="QB270" s="200" t="e">
        <f>IF($PI270=1,SUMIF(#REF!,$PF270,#REF!),SUMIF(#REF!,$PJ270,#REF!))</f>
        <v>#REF!</v>
      </c>
      <c r="QC270" s="200" t="e">
        <f>IF($PI270=1,SUMIF(#REF!,$PF270,#REF!),SUMIF(#REF!,$PJ270,#REF!))</f>
        <v>#REF!</v>
      </c>
      <c r="QD270" s="57">
        <f t="shared" si="187"/>
        <v>2.4862860213960127</v>
      </c>
      <c r="QE270" s="57">
        <f t="shared" si="188"/>
        <v>2.6709300000000002</v>
      </c>
      <c r="QF270" s="57">
        <f t="shared" si="219"/>
        <v>2.7054</v>
      </c>
      <c r="QG270" s="57">
        <f t="shared" si="189"/>
        <v>2.4101999999999997</v>
      </c>
      <c r="QH270" s="57">
        <f t="shared" si="190"/>
        <v>2.310705</v>
      </c>
      <c r="QI270" s="57">
        <f t="shared" si="191"/>
        <v>3.1253150000000005</v>
      </c>
      <c r="QJ270" s="57">
        <f>IF(Tabelle2[[#This Row],[Index and Premium Usage]]=1,($AW270*(1+$AZ270))*(PW270*(1+$PG270)+$PH270)/1000,($AW270*(1+$AZ270))*(PW270*(1+$PG270)+$PK270)/1000)</f>
        <v>3.7270575089246245</v>
      </c>
      <c r="QK270" s="57" t="e">
        <f>IF($PI270=1,($AW270*(1+$AY270))*(PX270*(1+$PG270)+$PH270)/1000,($AW270*(1+$AZ270))*(PX270*(1+$PG270)+$PK270+Tabelle2[[#This Row],[Premium VW 2023]])/1000)</f>
        <v>#REF!</v>
      </c>
      <c r="QL270" s="57" t="e">
        <f t="shared" si="177"/>
        <v>#REF!</v>
      </c>
      <c r="QM270" s="57" t="e">
        <f t="shared" si="178"/>
        <v>#REF!</v>
      </c>
      <c r="QN270" s="57" t="e">
        <f t="shared" si="179"/>
        <v>#REF!</v>
      </c>
      <c r="QO270" s="57" t="e">
        <f t="shared" si="180"/>
        <v>#REF!</v>
      </c>
      <c r="QP270" s="57" t="e">
        <f t="shared" si="181"/>
        <v>#REF!</v>
      </c>
    </row>
    <row r="271" spans="1:458" ht="15" customHeight="1">
      <c r="A271" s="94" t="s">
        <v>757</v>
      </c>
      <c r="B271" s="94" t="s">
        <v>87</v>
      </c>
      <c r="C271" s="94" t="s">
        <v>1553</v>
      </c>
      <c r="D271" s="94" t="s">
        <v>108</v>
      </c>
      <c r="E271" s="172" t="s">
        <v>304</v>
      </c>
      <c r="F271" s="94" t="s">
        <v>304</v>
      </c>
      <c r="G271" s="94" t="s">
        <v>304</v>
      </c>
      <c r="H271" s="2" t="s">
        <v>1557</v>
      </c>
      <c r="I271" s="188" t="s">
        <v>102</v>
      </c>
      <c r="J271" s="94" t="s">
        <v>18</v>
      </c>
      <c r="K271" s="2" t="s">
        <v>243</v>
      </c>
      <c r="L271" s="94" t="s">
        <v>88</v>
      </c>
      <c r="M271" s="94" t="s">
        <v>656</v>
      </c>
      <c r="N271" s="1"/>
      <c r="O271" s="1"/>
      <c r="P271" s="17"/>
      <c r="R271" s="94"/>
      <c r="S271" s="94"/>
      <c r="T271" s="94" t="s">
        <v>1282</v>
      </c>
      <c r="U271" s="94" t="s">
        <v>38</v>
      </c>
      <c r="V271" s="94"/>
      <c r="W271" s="94"/>
      <c r="X271" s="94"/>
      <c r="Y271" s="94" t="s">
        <v>235</v>
      </c>
      <c r="Z271" s="94" t="s">
        <v>261</v>
      </c>
      <c r="AA271" s="1" t="s">
        <v>657</v>
      </c>
      <c r="AB271" s="1"/>
      <c r="AC271" s="1" t="s">
        <v>1102</v>
      </c>
      <c r="AD271" s="94"/>
      <c r="AE271" s="94"/>
      <c r="AF271" s="94" t="s">
        <v>119</v>
      </c>
      <c r="AG271" s="2"/>
      <c r="AH271" s="2"/>
      <c r="AI271" s="2"/>
      <c r="AJ271" s="2" t="s">
        <v>120</v>
      </c>
      <c r="AK271" s="20"/>
      <c r="AL271" s="24"/>
      <c r="AM271" s="24"/>
      <c r="AN271" s="24"/>
      <c r="AO271" s="24"/>
      <c r="AP271" s="13">
        <v>1</v>
      </c>
      <c r="AQ271" s="78"/>
      <c r="AR271" s="37">
        <v>1.018519</v>
      </c>
      <c r="AS271" s="73">
        <v>1.018519</v>
      </c>
      <c r="AT271" s="73">
        <v>1.018519</v>
      </c>
      <c r="AU271" s="73">
        <v>1.018519</v>
      </c>
      <c r="AV271" s="73">
        <v>1.018519</v>
      </c>
      <c r="AW271" s="33">
        <v>1.018519</v>
      </c>
      <c r="AX271" s="193"/>
      <c r="AY271" s="36">
        <v>0.08</v>
      </c>
      <c r="AZ271" s="36">
        <v>0.08</v>
      </c>
      <c r="BA271" s="97">
        <v>0</v>
      </c>
      <c r="BB271" s="97">
        <v>0</v>
      </c>
      <c r="BC271" s="97">
        <v>0</v>
      </c>
      <c r="BD271" s="97">
        <v>0</v>
      </c>
      <c r="BE271" s="133">
        <v>0</v>
      </c>
      <c r="BF271" s="133">
        <v>0</v>
      </c>
      <c r="BG271" s="133">
        <v>0</v>
      </c>
      <c r="BH271" s="133">
        <v>0</v>
      </c>
      <c r="BI271" s="133">
        <v>0</v>
      </c>
      <c r="BJ271" s="133">
        <v>0</v>
      </c>
      <c r="BK271" s="133">
        <v>0</v>
      </c>
      <c r="BL271" s="133">
        <v>0</v>
      </c>
      <c r="BM271" s="96">
        <v>0</v>
      </c>
      <c r="BN271" s="96">
        <v>0</v>
      </c>
      <c r="BO271" s="96">
        <v>0</v>
      </c>
      <c r="BP271" s="96">
        <v>0</v>
      </c>
      <c r="BQ271" s="96">
        <v>0</v>
      </c>
      <c r="BR271" s="96">
        <v>0</v>
      </c>
      <c r="BS271" s="96">
        <v>0</v>
      </c>
      <c r="BT271" s="96">
        <v>0</v>
      </c>
      <c r="BU271" s="96">
        <v>0</v>
      </c>
      <c r="BV271" s="96">
        <v>0</v>
      </c>
      <c r="BW271" s="96">
        <v>0</v>
      </c>
      <c r="BX271" s="96">
        <v>0</v>
      </c>
      <c r="BY271" s="96">
        <v>0</v>
      </c>
      <c r="BZ271" s="96">
        <v>0</v>
      </c>
      <c r="CA271" s="96">
        <v>0</v>
      </c>
      <c r="CB271" s="96">
        <v>0</v>
      </c>
      <c r="CC271" s="96">
        <v>0</v>
      </c>
      <c r="CD271" s="96">
        <v>0</v>
      </c>
      <c r="CE271" s="96">
        <v>0</v>
      </c>
      <c r="CF271" s="96">
        <v>0</v>
      </c>
      <c r="CG271" s="96">
        <v>0</v>
      </c>
      <c r="CH271" s="96">
        <v>0</v>
      </c>
      <c r="CI271" s="96">
        <v>0</v>
      </c>
      <c r="CJ271" s="96">
        <v>0</v>
      </c>
      <c r="CK271" s="95">
        <f>SUM(Tabelle2[[#This Row],[Jan 22 CF]:[Mar 22 CF]])</f>
        <v>0</v>
      </c>
      <c r="CL271" s="95">
        <f>SUM(Tabelle2[[#This Row],[Apr 22 CF]:[Jun 22 CF]])</f>
        <v>0</v>
      </c>
      <c r="CM271" s="95">
        <f>SUM(Tabelle2[[#This Row],[Jul 22 CF]:[Sep 22 CF]])</f>
        <v>0</v>
      </c>
      <c r="CN271" s="95">
        <f>SUM(Tabelle2[[#This Row],[Oct 22 CF]:[Dec 22 CF]])</f>
        <v>0</v>
      </c>
      <c r="CO271" s="95">
        <f>SUM(Tabelle2[[#This Row],[Jan 23 CF]:[Mar 23 CF]])</f>
        <v>0</v>
      </c>
      <c r="CP271" s="95">
        <f>SUM(Tabelle2[[#This Row],[Apr 23 CF]:[Jun 23 CF]])</f>
        <v>0</v>
      </c>
      <c r="CQ271" s="95">
        <f>SUM(Tabelle2[[#This Row],[Jul 23 CF]:[Sep 23 CF]])</f>
        <v>0</v>
      </c>
      <c r="CR271" s="95">
        <f>SUM(Tabelle2[[#This Row],[Oct 23 CF]:[Dec 23 CF]])</f>
        <v>0</v>
      </c>
      <c r="CS271" s="95">
        <f>SUM(Tabelle2[[#This Row],[Jan 24 CF]:[Mar 24 CF]])</f>
        <v>0</v>
      </c>
      <c r="CT271" s="95">
        <f>SUM(Tabelle2[[#This Row],[Apr 24 CF]:[Jun 24 CF]])</f>
        <v>0</v>
      </c>
      <c r="CU271" s="95">
        <f>SUM(Tabelle2[[#This Row],[Jul 24 CF]:[Sep 24 CF]])</f>
        <v>0</v>
      </c>
      <c r="CV271" s="95">
        <f>SUM(Tabelle2[[#This Row],[Oct 24 CF]:[Dec 24 CF]])</f>
        <v>0</v>
      </c>
      <c r="CW271" s="98">
        <v>0</v>
      </c>
      <c r="CX271" s="275">
        <v>0</v>
      </c>
      <c r="CY271" s="98">
        <v>0</v>
      </c>
      <c r="CZ271" s="52">
        <v>0</v>
      </c>
      <c r="DA271" s="52">
        <f>SUM(Tabelle2[[#This Row],[Jan 22 CF]:[Dec 22 CF]])</f>
        <v>0</v>
      </c>
      <c r="DB271" s="98">
        <f>SUM(Tabelle2[[#This Row],[Jan 23 CF]:[Dec 23 CF]])</f>
        <v>0</v>
      </c>
      <c r="DC271" s="98">
        <f>SUM(Tabelle2[[#This Row],[Jan 24 CF]:[Dec 24 CF]])</f>
        <v>0</v>
      </c>
      <c r="DD271" s="98">
        <v>0</v>
      </c>
      <c r="DE271" s="98">
        <v>0</v>
      </c>
      <c r="DF271" s="98">
        <v>0</v>
      </c>
      <c r="DG271" s="98">
        <v>0</v>
      </c>
      <c r="DH271" s="98">
        <v>0</v>
      </c>
      <c r="DI271" s="98">
        <v>0</v>
      </c>
      <c r="DJ271" s="98">
        <v>0</v>
      </c>
      <c r="DK271" s="98">
        <v>0</v>
      </c>
      <c r="DL271" s="98">
        <v>0</v>
      </c>
      <c r="DM271" s="98">
        <v>0</v>
      </c>
      <c r="DN271" s="95"/>
      <c r="DO271" s="95"/>
      <c r="DP271" s="226">
        <v>0.95</v>
      </c>
      <c r="DQ271" s="226">
        <v>0.92500000000000004</v>
      </c>
      <c r="DR271" s="226">
        <v>0.8</v>
      </c>
      <c r="DS271" s="226">
        <v>0.85</v>
      </c>
      <c r="DT271" s="226">
        <v>0.9</v>
      </c>
      <c r="DU271" s="226">
        <v>0.9</v>
      </c>
      <c r="DV271" s="226">
        <v>0.9</v>
      </c>
      <c r="DW271" s="226">
        <v>0.9</v>
      </c>
      <c r="DX271" s="226">
        <v>0.9</v>
      </c>
      <c r="DY271" s="226">
        <v>0.9</v>
      </c>
      <c r="DZ271" s="226">
        <v>0.9</v>
      </c>
      <c r="EA271" s="226">
        <v>0.88</v>
      </c>
      <c r="EB271" s="226">
        <v>0.9</v>
      </c>
      <c r="EC271" s="226">
        <v>0.93</v>
      </c>
      <c r="ED271" s="226">
        <v>0.93</v>
      </c>
      <c r="EE271" s="226">
        <v>0.9</v>
      </c>
      <c r="EF271" s="316">
        <v>0.9</v>
      </c>
      <c r="EG271" s="316">
        <v>0.9</v>
      </c>
      <c r="EH271" s="316">
        <v>0.9</v>
      </c>
      <c r="EI271" s="226">
        <v>0.95</v>
      </c>
      <c r="EJ271" s="226">
        <v>0.95</v>
      </c>
      <c r="EK271" s="226">
        <v>0.95</v>
      </c>
      <c r="EL271" s="226">
        <v>0.97499999999999998</v>
      </c>
      <c r="EM271" s="226">
        <v>0.95</v>
      </c>
      <c r="EN271" s="226">
        <v>0.9</v>
      </c>
      <c r="EO271" s="226">
        <v>0.9</v>
      </c>
      <c r="EP271" s="226">
        <v>0.9</v>
      </c>
      <c r="EQ271" s="226">
        <v>0.9</v>
      </c>
      <c r="ER271" s="226">
        <v>0.9</v>
      </c>
      <c r="ES271" s="226">
        <v>0.9</v>
      </c>
      <c r="ET271" s="226">
        <v>0.9</v>
      </c>
      <c r="EU271" s="226">
        <v>0.9</v>
      </c>
      <c r="EV271" s="226">
        <v>0.9</v>
      </c>
      <c r="EW271" s="226">
        <v>0.9</v>
      </c>
      <c r="EX271" s="226">
        <v>0.9</v>
      </c>
      <c r="EY271" s="226">
        <v>0.9</v>
      </c>
      <c r="EZ271" s="316">
        <v>0.9</v>
      </c>
      <c r="FA271" s="226">
        <v>0.9</v>
      </c>
      <c r="FB271" s="226">
        <v>0.85</v>
      </c>
      <c r="FC271" s="226">
        <v>0.85</v>
      </c>
      <c r="FD271" s="226">
        <v>0.85</v>
      </c>
      <c r="FE271" s="226">
        <v>0.85</v>
      </c>
      <c r="FF271" s="226">
        <v>0.85</v>
      </c>
      <c r="FG271" s="226">
        <v>0.85</v>
      </c>
      <c r="FH271" s="226">
        <v>0.85</v>
      </c>
      <c r="FI271" s="226">
        <v>0.85</v>
      </c>
      <c r="FJ271" s="226">
        <v>0.85</v>
      </c>
      <c r="FK271" s="226">
        <v>0.85</v>
      </c>
      <c r="FL271" s="226">
        <v>0.85</v>
      </c>
      <c r="FM271" s="195">
        <f t="shared" si="204"/>
        <v>0</v>
      </c>
      <c r="FN271" s="195">
        <f t="shared" si="205"/>
        <v>0</v>
      </c>
      <c r="FO271" s="195">
        <f t="shared" si="206"/>
        <v>0</v>
      </c>
      <c r="FP271" s="195">
        <f t="shared" si="207"/>
        <v>0</v>
      </c>
      <c r="FQ271" s="195">
        <f t="shared" si="208"/>
        <v>0</v>
      </c>
      <c r="FR271" s="195">
        <f t="shared" si="209"/>
        <v>0</v>
      </c>
      <c r="FS271" s="195">
        <f t="shared" si="210"/>
        <v>0</v>
      </c>
      <c r="FT271" s="95">
        <f t="shared" si="211"/>
        <v>0</v>
      </c>
      <c r="FU271" s="95">
        <f t="shared" si="212"/>
        <v>0</v>
      </c>
      <c r="FV271" s="95">
        <f t="shared" si="213"/>
        <v>0</v>
      </c>
      <c r="FW271" s="95">
        <f t="shared" si="214"/>
        <v>0</v>
      </c>
      <c r="FX271" s="95">
        <f t="shared" si="215"/>
        <v>0</v>
      </c>
      <c r="FY271" s="95">
        <f t="shared" si="216"/>
        <v>0</v>
      </c>
      <c r="FZ271" s="95">
        <f t="shared" si="217"/>
        <v>0</v>
      </c>
      <c r="GA271" s="95">
        <f t="shared" si="197"/>
        <v>0</v>
      </c>
      <c r="GB271" s="95">
        <f t="shared" si="198"/>
        <v>0</v>
      </c>
      <c r="GC271" s="95">
        <f t="shared" si="199"/>
        <v>0</v>
      </c>
      <c r="GD271" s="95">
        <f t="shared" si="200"/>
        <v>0</v>
      </c>
      <c r="GE271" s="95">
        <f t="shared" si="201"/>
        <v>0</v>
      </c>
      <c r="GF271" s="95">
        <f t="shared" si="202"/>
        <v>0</v>
      </c>
      <c r="GG271" s="95">
        <f t="shared" si="203"/>
        <v>0</v>
      </c>
      <c r="GH271" s="95">
        <f t="shared" si="218"/>
        <v>0</v>
      </c>
      <c r="GI271" s="95">
        <f>BW271*Tabelle2[[#This Row],[Nov 2023 AF]]</f>
        <v>0</v>
      </c>
      <c r="GJ271" s="95">
        <f>BX271*Tabelle2[[#This Row],[Dec 2023 AF]]</f>
        <v>0</v>
      </c>
      <c r="GK271" s="95">
        <f>BY271*Tabelle2[[#This Row],[Jan 2024 AF]]</f>
        <v>0</v>
      </c>
      <c r="GL271" s="95">
        <f>BZ271*Tabelle2[[#This Row],[Feb 2024 AF]]</f>
        <v>0</v>
      </c>
      <c r="GM271" s="95">
        <f>CA271*Tabelle2[[#This Row],[Mar 2024 AF]]</f>
        <v>0</v>
      </c>
      <c r="GN271" s="95">
        <f>CB271*Tabelle2[[#This Row],[Apr 2024 AF]]</f>
        <v>0</v>
      </c>
      <c r="GO271" s="95">
        <f>CC271*Tabelle2[[#This Row],[May 2024 AF]]</f>
        <v>0</v>
      </c>
      <c r="GP271" s="95">
        <f>CD271*Tabelle2[[#This Row],[Jun 2024 AF]]</f>
        <v>0</v>
      </c>
      <c r="GQ271" s="95">
        <f>CE271*Tabelle2[[#This Row],[Jul 2024 AF]]</f>
        <v>0</v>
      </c>
      <c r="GR271" s="95">
        <f>CF271*Tabelle2[[#This Row],[Aug 2024 AF]]</f>
        <v>0</v>
      </c>
      <c r="GS271" s="95">
        <f>CG271*Tabelle2[[#This Row],[Sep 2024 AF]]</f>
        <v>0</v>
      </c>
      <c r="GT271" s="95">
        <f>CH271*Tabelle2[[#This Row],[Oct 2024 AF]]</f>
        <v>0</v>
      </c>
      <c r="GU271" s="95">
        <f>CI271*Tabelle2[[#This Row],[Nov 2024 AF]]</f>
        <v>0</v>
      </c>
      <c r="GV271" s="95">
        <f>CJ271*Tabelle2[[#This Row],[Dec 2024 AF]]</f>
        <v>0</v>
      </c>
      <c r="GW271" s="95">
        <f>SUM(Tabelle2[[#This Row],[Jan 22 NF]:[Mar 22 NF]])</f>
        <v>0</v>
      </c>
      <c r="GX271" s="95">
        <f>SUM(Tabelle2[[#This Row],[Apr 22 NF]:[Jun 22 NF]])</f>
        <v>0</v>
      </c>
      <c r="GY271" s="95">
        <f>SUM(Tabelle2[[#This Row],[Jul 22 NF]:[Sep 22 NF]])</f>
        <v>0</v>
      </c>
      <c r="GZ271" s="95">
        <f>SUM(Tabelle2[[#This Row],[Oct 22 NF]:[Dec 22 NF]])</f>
        <v>0</v>
      </c>
      <c r="HA271" s="98">
        <f>SUM(Tabelle2[[#This Row],[Jan 23 NF]:[Mar 23 NF]])</f>
        <v>0</v>
      </c>
      <c r="HB271" s="98">
        <f>SUM(Tabelle2[[#This Row],[Apr 23 NF]:[Jun 23 NF]])</f>
        <v>0</v>
      </c>
      <c r="HC271" s="98">
        <f>SUM(Tabelle2[[#This Row],[Jul 23 NF]:[Sep 23 NF]])</f>
        <v>0</v>
      </c>
      <c r="HD271" s="98">
        <f>SUM(Tabelle2[[#This Row],[Oct 23 NF]:[Dec 23 NF]])</f>
        <v>0</v>
      </c>
      <c r="HE271" s="95">
        <f>SUM(Tabelle2[[#This Row],[Jan 24 NF]:[Mar 24 NF]])</f>
        <v>0</v>
      </c>
      <c r="HF271" s="98">
        <f>SUM(Tabelle2[[#This Row],[Apr 24 NF]:[Jun 24 NF]])</f>
        <v>0</v>
      </c>
      <c r="HG271" s="98">
        <f>SUM(Tabelle2[[#This Row],[Jul 24 NF]:[Sep 24 NF]])</f>
        <v>0</v>
      </c>
      <c r="HH271" s="98">
        <f>SUM(Tabelle2[[#This Row],[Oct 24 NF]:[Dec 24 NF]])</f>
        <v>0</v>
      </c>
      <c r="HI271" s="75">
        <v>0</v>
      </c>
      <c r="HJ271" s="75">
        <v>0</v>
      </c>
      <c r="HK271" s="75">
        <v>0</v>
      </c>
      <c r="HL271" s="75">
        <v>0</v>
      </c>
      <c r="HM271" s="75">
        <v>0</v>
      </c>
      <c r="HN271" s="75">
        <v>0</v>
      </c>
      <c r="HO271" s="75">
        <v>0</v>
      </c>
      <c r="HP271" s="75">
        <v>0</v>
      </c>
      <c r="HQ271" s="75">
        <v>0</v>
      </c>
      <c r="HR271" s="75">
        <v>0</v>
      </c>
      <c r="HS271" s="75">
        <v>0</v>
      </c>
      <c r="HT271" s="75">
        <v>0</v>
      </c>
      <c r="HU271" s="75">
        <v>0</v>
      </c>
      <c r="HV271" s="98">
        <v>0</v>
      </c>
      <c r="HW271" s="98">
        <v>0</v>
      </c>
      <c r="HX271" s="98">
        <v>0</v>
      </c>
      <c r="HY271" s="98">
        <v>0</v>
      </c>
      <c r="HZ271" s="98">
        <f>SUM(Tabelle2[[#This Row],[Jan 22 NF]:[Dec 22 NF]])</f>
        <v>0</v>
      </c>
      <c r="IA271" s="98">
        <f>SUM(Tabelle2[[#This Row],[Jan 23 NF]:[Dec 23 NF]])</f>
        <v>0</v>
      </c>
      <c r="IB271" s="98">
        <f>SUM(Tabelle2[[#This Row],[Jan 24 NF]:[Dec 24 NF]])</f>
        <v>0</v>
      </c>
      <c r="IC271" s="98">
        <f>IFERROR(Tabelle2[[#This Row],[2025 CF]]*Tabelle2[[#This Row],[2025 AF]],0)</f>
        <v>0</v>
      </c>
      <c r="ID271" s="98">
        <f>IFERROR(Tabelle2[[#This Row],[2026 CF]]*Tabelle2[[#This Row],[2026 AF]],0)</f>
        <v>0</v>
      </c>
      <c r="IE271" s="98">
        <f>IFERROR(Tabelle2[[#This Row],[2027 CF]]*Tabelle2[[#This Row],[2027 AF]],0)</f>
        <v>0</v>
      </c>
      <c r="IF271" s="98">
        <f>IFERROR(Tabelle2[[#This Row],[2028 CF]]*Tabelle2[[#This Row],[2028 AF]],0)</f>
        <v>0</v>
      </c>
      <c r="IG271" s="98">
        <f>IFERROR(Tabelle2[[#This Row],[2029 CF]]*Tabelle2[[#This Row],[2029 AF]],0)</f>
        <v>0</v>
      </c>
      <c r="IH271" s="98">
        <f>IFERROR(Tabelle2[[#This Row],[2030 CF]]*Tabelle2[[#This Row],[2030 AF]],0)</f>
        <v>0</v>
      </c>
      <c r="II271" s="98">
        <f>IFERROR(Tabelle2[[#This Row],[2031 CF]]*Tabelle2[[#This Row],[2031 AF]],0)</f>
        <v>0</v>
      </c>
      <c r="IJ271" s="98">
        <f>IFERROR(Tabelle2[[#This Row],[2032 CF]]*Tabelle2[[#This Row],[2032 AF]],0)</f>
        <v>0</v>
      </c>
      <c r="IK271" s="98">
        <f>IFERROR(Tabelle2[[#This Row],[2033 CF]]*Tabelle2[[#This Row],[2033 AF]],0)</f>
        <v>0</v>
      </c>
      <c r="IL271" s="98">
        <f>IFERROR(Tabelle2[[#This Row],[2034 CF]]*Tabelle2[[#This Row],[2034 AF]],0)</f>
        <v>0</v>
      </c>
      <c r="IM271" s="98">
        <f>IFERROR(Tabelle2[[#This Row],[2035 CF]]*Tabelle2[[#This Row],[2035 AF]],0)</f>
        <v>0</v>
      </c>
      <c r="IN271" s="12">
        <v>0</v>
      </c>
      <c r="IO271" s="12">
        <v>0</v>
      </c>
      <c r="IP271" s="12">
        <v>0</v>
      </c>
      <c r="IQ271" s="12">
        <v>0</v>
      </c>
      <c r="IR271" s="12">
        <v>0</v>
      </c>
      <c r="IS271" s="12">
        <v>0</v>
      </c>
      <c r="IT271" s="12">
        <v>0</v>
      </c>
      <c r="IU271" s="12">
        <v>0</v>
      </c>
      <c r="IV271" s="12">
        <v>0</v>
      </c>
      <c r="IW271" s="12">
        <v>0</v>
      </c>
      <c r="IX271" s="12">
        <v>0</v>
      </c>
      <c r="IY271" s="12">
        <v>0</v>
      </c>
      <c r="IZ271" s="199">
        <v>0</v>
      </c>
      <c r="JA271" s="199">
        <v>0</v>
      </c>
      <c r="JB271" s="199">
        <v>0</v>
      </c>
      <c r="JC271" s="199">
        <v>0</v>
      </c>
      <c r="JD271" s="199">
        <v>0</v>
      </c>
      <c r="JE271" s="196">
        <v>0</v>
      </c>
      <c r="JF271" s="196">
        <v>0</v>
      </c>
      <c r="JG271" s="196">
        <v>0</v>
      </c>
      <c r="JH271" s="196">
        <v>0</v>
      </c>
      <c r="JI271" s="196">
        <v>0</v>
      </c>
      <c r="JJ271" s="196">
        <v>0</v>
      </c>
      <c r="JK271" s="196">
        <v>0</v>
      </c>
      <c r="JL271" s="196">
        <v>0</v>
      </c>
      <c r="JM271" s="196">
        <v>0</v>
      </c>
      <c r="JN271" s="196">
        <v>0</v>
      </c>
      <c r="JO271" s="196">
        <v>0</v>
      </c>
      <c r="JP271" s="196">
        <v>0</v>
      </c>
      <c r="JQ271" s="196">
        <f>SUM(Tabelle2[[#This Row],[Jan-23B]:[Mar-23B]])</f>
        <v>0</v>
      </c>
      <c r="JR271" s="196">
        <f>SUM(Tabelle2[[#This Row],[Apr-23B]:[Jun-23B]])</f>
        <v>0</v>
      </c>
      <c r="JS271" s="196">
        <f>SUM(Tabelle2[[#This Row],[Jul-23B]:[Sep-23B]])</f>
        <v>0</v>
      </c>
      <c r="JT271" s="196">
        <f>SUM(Tabelle2[[#This Row],[Oct-23B]:[Dec-23B]])</f>
        <v>0</v>
      </c>
      <c r="JU271" s="196">
        <f>SUM(Tabelle2[[#This Row],[1Q23 B1]:[4Q23 B]])</f>
        <v>0</v>
      </c>
      <c r="JV271" s="196">
        <v>0</v>
      </c>
      <c r="JW271" s="196">
        <v>0</v>
      </c>
      <c r="JX271" s="196">
        <v>0</v>
      </c>
      <c r="JY271" s="196">
        <v>0</v>
      </c>
      <c r="JZ271" s="196">
        <v>0</v>
      </c>
      <c r="KA271" s="196">
        <v>0</v>
      </c>
      <c r="KB271" s="196">
        <v>0</v>
      </c>
      <c r="KC271" s="196">
        <v>0</v>
      </c>
      <c r="KD271" s="196">
        <v>0</v>
      </c>
      <c r="KE271" s="196">
        <v>0</v>
      </c>
      <c r="KF271" s="196" t="str">
        <f>IF(SUM(Tabelle2[[#This Row],[2018 NF]:[2028 NF]],Tabelle2[[#This Row],[2023 B]])&gt;0,"yes","no")</f>
        <v>no</v>
      </c>
      <c r="KG271" s="196">
        <f>IFERROR(INDEX(Tabelle2[[#Headers],[2005 NF]:[2034 NF]],MATCH(TRUE,INDEX(Tabelle2[[#This Row],[2005 NF]:[2034 NF]]&gt;1000,),0)),0)</f>
        <v>0</v>
      </c>
      <c r="KH271" s="196">
        <f>IFERROR(LOOKUP(2,1/(Tabelle2[[#This Row],[2005 NF]:[2035 NF]]&gt;1000),Tabelle2[[#Headers],[2005 NF]:[2035 NF]]),0)</f>
        <v>0</v>
      </c>
      <c r="KI271" s="196">
        <f>SUM(Tabelle2[[#This Row],[Jan 23 NF]:[Mar 23 NF]])</f>
        <v>0</v>
      </c>
      <c r="KJ271" s="196">
        <f>SUM(Tabelle2[[#This Row],[Jan-23B]:[Mar-23B]])</f>
        <v>0</v>
      </c>
      <c r="KK271" s="52">
        <v>0</v>
      </c>
      <c r="KL271" s="52">
        <v>0</v>
      </c>
      <c r="KM271" s="52">
        <v>0</v>
      </c>
      <c r="KN271" s="52">
        <v>0</v>
      </c>
      <c r="KO271" s="52">
        <v>0</v>
      </c>
      <c r="KP271" s="52">
        <v>0</v>
      </c>
      <c r="KQ271" s="52">
        <v>0</v>
      </c>
      <c r="KR271" s="52">
        <v>0</v>
      </c>
      <c r="KS271" s="52">
        <v>0</v>
      </c>
      <c r="KT271" s="52">
        <v>0</v>
      </c>
      <c r="KU271" s="52">
        <v>0</v>
      </c>
      <c r="KV271" s="52">
        <v>0</v>
      </c>
      <c r="KW271" s="52">
        <v>0</v>
      </c>
      <c r="KX271" s="52">
        <v>0</v>
      </c>
      <c r="KY271" s="52">
        <v>0</v>
      </c>
      <c r="KZ271" s="52">
        <v>0</v>
      </c>
      <c r="LA271" s="52" t="e">
        <f>$AV271*2.204623/#REF!*$AP271*Tabelle2[[#This Row],[May 23 NF]]</f>
        <v>#REF!</v>
      </c>
      <c r="LB271" s="52" t="e">
        <f>$AV271*2.204623/#REF!*$AP271*Tabelle2[[#This Row],[Jun 23 NF]]</f>
        <v>#REF!</v>
      </c>
      <c r="LC271" s="52" t="e">
        <f>$AV271*2.204623/#REF!*$AP271*Tabelle2[[#This Row],[Jul 23 NF]]</f>
        <v>#REF!</v>
      </c>
      <c r="LD271" s="52" t="e">
        <f>$AV271*2.204623/#REF!*$AP271*Tabelle2[[#This Row],[Aug 23 NF]]</f>
        <v>#REF!</v>
      </c>
      <c r="LE271" s="52" t="e">
        <f>$AV271*2.204623/#REF!*$AP271*Tabelle2[[#This Row],[Sep 23 NF]]</f>
        <v>#REF!</v>
      </c>
      <c r="LF271" s="52" t="e">
        <f>$AV271*2.204623/#REF!*$AP271*Tabelle2[[#This Row],[Oct 23 NF]]</f>
        <v>#REF!</v>
      </c>
      <c r="LG271" s="52" t="e">
        <f>$AV271*2.204623/#REF!*$AP271*Tabelle2[[#This Row],[Nov 23 NF]]</f>
        <v>#REF!</v>
      </c>
      <c r="LH271" s="52" t="e">
        <f>$AV271*2.204623/#REF!*$AP271*Tabelle2[[#This Row],[Dec 23 NF]]</f>
        <v>#REF!</v>
      </c>
      <c r="LI271" s="52" t="e">
        <f>$AV271*2.204623/#REF!*$AP271*Tabelle2[[#This Row],[Jan 24 NF]]</f>
        <v>#REF!</v>
      </c>
      <c r="LJ271" s="52" t="e">
        <f>$AV271*2.204623/#REF!*$AP271*Tabelle2[[#This Row],[Feb 24 NF]]</f>
        <v>#REF!</v>
      </c>
      <c r="LK271" s="52" t="e">
        <f>$AV271*2.204623/#REF!*$AP271*Tabelle2[[#This Row],[Mar 24 NF]]</f>
        <v>#REF!</v>
      </c>
      <c r="LL271" s="52" t="e">
        <f>$AV271*2.204623/#REF!*$AP271*Tabelle2[[#This Row],[Apr 24 NF]]</f>
        <v>#REF!</v>
      </c>
      <c r="LM271" s="52" t="e">
        <f>$AV271*2.204623/#REF!*$AP271*Tabelle2[[#This Row],[May 24 NF]]</f>
        <v>#REF!</v>
      </c>
      <c r="LN271" s="52" t="e">
        <f>$AV271*2.204623/#REF!*$AP271*Tabelle2[[#This Row],[Jun 24 NF]]</f>
        <v>#REF!</v>
      </c>
      <c r="LO271" s="52" t="e">
        <f>$AV271*2.204623/#REF!*$AP271*Tabelle2[[#This Row],[Jul 24 NF]]</f>
        <v>#REF!</v>
      </c>
      <c r="LP271" s="52" t="e">
        <f>$AV271*2.204623/#REF!*$AP271*Tabelle2[[#This Row],[Aug 24 NF]]</f>
        <v>#REF!</v>
      </c>
      <c r="LQ271" s="52" t="e">
        <f>$AV271*2.204623/#REF!*$AP271*Tabelle2[[#This Row],[Sep 24 NF]]</f>
        <v>#REF!</v>
      </c>
      <c r="LR271" s="52" t="e">
        <f>$AV271*2.204623/#REF!*$AP271*Tabelle2[[#This Row],[Oct 24 NF]]</f>
        <v>#REF!</v>
      </c>
      <c r="LS271" s="52" t="e">
        <f>$AV271*2.204623/#REF!*$AP271*Tabelle2[[#This Row],[Nov 24 NF]]</f>
        <v>#REF!</v>
      </c>
      <c r="LT271" s="52" t="e">
        <f>$AV271*2.204623/#REF!*$AP271*Tabelle2[[#This Row],[Dec 24 NF]]</f>
        <v>#REF!</v>
      </c>
      <c r="LU271" s="198">
        <f>SUM(Tabelle2[[#This Row],[Jan 22 EV]:[Mar 22 EV]])</f>
        <v>0</v>
      </c>
      <c r="LV271" s="198">
        <f>SUM(Tabelle2[[#This Row],[Apr 22 EV]:[Jun 22 EV]])</f>
        <v>0</v>
      </c>
      <c r="LW271" s="198">
        <f>SUM(Tabelle2[[#This Row],[Jul 22 EV]:[Sep 22 EV]])</f>
        <v>0</v>
      </c>
      <c r="LX271" s="198">
        <f>SUM(Tabelle2[[#This Row],[Oct 22 EV]:[Dec 22 EV]])</f>
        <v>0</v>
      </c>
      <c r="LY271" s="198">
        <f>SUM(Tabelle2[[#This Row],[Jan 23 EV]:[Mar 23 EV]])</f>
        <v>0</v>
      </c>
      <c r="LZ271" s="198" t="e">
        <f>SUM(Tabelle2[[#This Row],[Apr 23 EV]:[Jun 23 EV]])</f>
        <v>#REF!</v>
      </c>
      <c r="MA271" s="198" t="e">
        <f>SUM(Tabelle2[[#This Row],[Jul 23 EV]:[Sep 23 EV]])</f>
        <v>#REF!</v>
      </c>
      <c r="MB271" s="198" t="e">
        <f>SUM(Tabelle2[[#This Row],[Oct 23 EV]:[Dec 23 EV]])</f>
        <v>#REF!</v>
      </c>
      <c r="MC271" s="198" t="e">
        <f>SUM(Tabelle2[[#This Row],[Jan 24 EV]:[Mar 24 EV]])</f>
        <v>#REF!</v>
      </c>
      <c r="MD271" s="198" t="e">
        <f>SUM(Tabelle2[[#This Row],[Apr 24 EV]:[Jun 24 EV]])</f>
        <v>#REF!</v>
      </c>
      <c r="ME271" s="198" t="e">
        <f>SUM(Tabelle2[[#This Row],[Jul 24 EV]:[Sep 24 EV]])</f>
        <v>#REF!</v>
      </c>
      <c r="MF271" s="198" t="e">
        <f>SUM(Tabelle2[[#This Row],[Oct 24 EV]:[Dec 24 EV]])</f>
        <v>#REF!</v>
      </c>
      <c r="MG271" s="74">
        <v>0</v>
      </c>
      <c r="MH271" s="74">
        <v>0</v>
      </c>
      <c r="MI271" s="74">
        <v>0</v>
      </c>
      <c r="MJ271" s="74">
        <v>0</v>
      </c>
      <c r="MK271" s="74">
        <v>0</v>
      </c>
      <c r="ML271" s="74">
        <v>0</v>
      </c>
      <c r="MM271" s="74">
        <v>0</v>
      </c>
      <c r="MN271" s="74">
        <v>0</v>
      </c>
      <c r="MO271" s="75">
        <v>0</v>
      </c>
      <c r="MP271" s="95">
        <v>0</v>
      </c>
      <c r="MQ271" s="98" t="e">
        <f>$AS271*2.204623/#REF!*$AP271*HU271</f>
        <v>#REF!</v>
      </c>
      <c r="MR271" s="98" t="e">
        <f>$AT271*2.204623/#REF!*$AP271*HV271</f>
        <v>#REF!</v>
      </c>
      <c r="MS271" s="98">
        <v>0</v>
      </c>
      <c r="MT271" s="98">
        <v>0</v>
      </c>
      <c r="MU271" s="98">
        <v>0</v>
      </c>
      <c r="MV271" s="98">
        <f>SUM(Tabelle2[[#This Row],[Jan 22 EV]:[Dec 22 EV]])</f>
        <v>0</v>
      </c>
      <c r="MW271" s="98" t="e">
        <f>SUM(Tabelle2[[#This Row],[Jan 23 EV]:[Dec 23 EV]])</f>
        <v>#REF!</v>
      </c>
      <c r="MX271" s="98" t="e">
        <f>SUM(Tabelle2[[#This Row],[Jan 24 EV]:[Dec 24 EV]])</f>
        <v>#REF!</v>
      </c>
      <c r="MY271" s="98">
        <f t="shared" si="183"/>
        <v>0</v>
      </c>
      <c r="MZ271" s="98">
        <f t="shared" si="184"/>
        <v>0</v>
      </c>
      <c r="NA271" s="98">
        <f t="shared" si="185"/>
        <v>0</v>
      </c>
      <c r="NB271" s="98">
        <f t="shared" si="186"/>
        <v>0</v>
      </c>
      <c r="NC271" s="27">
        <v>0</v>
      </c>
      <c r="ND271" s="27">
        <v>0</v>
      </c>
      <c r="NE271" s="27">
        <v>0</v>
      </c>
      <c r="NF271" s="27">
        <v>0</v>
      </c>
      <c r="NG271" s="27">
        <v>0</v>
      </c>
      <c r="NH271" s="27">
        <v>0</v>
      </c>
      <c r="NI271" s="27">
        <v>0</v>
      </c>
      <c r="NJ271" s="27">
        <v>0</v>
      </c>
      <c r="NK271" s="27">
        <v>0</v>
      </c>
      <c r="NL271" s="27">
        <v>0</v>
      </c>
      <c r="NM271" s="27">
        <v>0</v>
      </c>
      <c r="NN271" s="27">
        <v>0</v>
      </c>
      <c r="NO271" s="198">
        <f t="shared" si="192"/>
        <v>0</v>
      </c>
      <c r="NP271" s="198">
        <f t="shared" si="193"/>
        <v>0</v>
      </c>
      <c r="NQ271" s="198">
        <f t="shared" si="194"/>
        <v>0</v>
      </c>
      <c r="NR271" s="198">
        <f t="shared" si="195"/>
        <v>0</v>
      </c>
      <c r="NS271" s="198">
        <f t="shared" si="196"/>
        <v>0</v>
      </c>
      <c r="NT271" s="198">
        <v>0</v>
      </c>
      <c r="NU271" s="198">
        <v>0</v>
      </c>
      <c r="NV271" s="198">
        <v>0</v>
      </c>
      <c r="NW271" s="198">
        <v>0</v>
      </c>
      <c r="NX271" s="198">
        <v>0</v>
      </c>
      <c r="NY271" s="198">
        <v>0</v>
      </c>
      <c r="NZ271" s="198">
        <v>0</v>
      </c>
      <c r="OA271" s="198">
        <v>0</v>
      </c>
      <c r="OB271" s="198">
        <v>0</v>
      </c>
      <c r="OC271" s="198">
        <v>0</v>
      </c>
      <c r="OD271" s="198">
        <v>0</v>
      </c>
      <c r="OE271" s="198">
        <v>0</v>
      </c>
      <c r="OF271" s="198">
        <f>SUM(Tabelle2[[#This Row],[Jan 23 B EV]:[Mar 23 B EV]])</f>
        <v>0</v>
      </c>
      <c r="OG271" s="198">
        <f>SUM(Tabelle2[[#This Row],[Apr 23 B EV]:[Jun 23 B EV]])</f>
        <v>0</v>
      </c>
      <c r="OH271" s="198">
        <f>SUM(Tabelle2[[#This Row],[Jul 23 B EV]:[Sep 23 B EV]])</f>
        <v>0</v>
      </c>
      <c r="OI271" s="198">
        <f>SUM(Tabelle2[[#This Row],[Oct 23 B EV]:[Dec 23 B EV]])</f>
        <v>0</v>
      </c>
      <c r="OJ271" s="198">
        <f>SUM(Tabelle2[[#This Row],[Jan 23 B EV]:[Dec 23 B EV]])</f>
        <v>0</v>
      </c>
      <c r="OK271" s="75"/>
      <c r="OL271" s="75"/>
      <c r="OM271" s="95" t="s">
        <v>959</v>
      </c>
      <c r="ON271" s="95" t="s">
        <v>975</v>
      </c>
      <c r="OO271" s="95">
        <v>0</v>
      </c>
      <c r="OP271" s="95">
        <v>0</v>
      </c>
      <c r="OQ271" s="75"/>
      <c r="OR271" s="75"/>
      <c r="OS271" s="75"/>
      <c r="OT271" s="75"/>
      <c r="OU271" s="75"/>
      <c r="OV271" s="75"/>
      <c r="OW271" s="75"/>
      <c r="OX271" s="198">
        <v>0</v>
      </c>
      <c r="OY271" s="198">
        <v>0</v>
      </c>
      <c r="OZ271" s="198">
        <v>0</v>
      </c>
      <c r="PA271" s="198">
        <v>0</v>
      </c>
      <c r="PB271" s="353">
        <v>0</v>
      </c>
      <c r="PC271" s="48" t="s">
        <v>57</v>
      </c>
      <c r="PD271" s="16" t="s">
        <v>162</v>
      </c>
      <c r="PE271" s="317" t="s">
        <v>159</v>
      </c>
      <c r="PF271" s="16" t="s">
        <v>45</v>
      </c>
      <c r="PG271" s="335">
        <v>0</v>
      </c>
      <c r="PH271" s="16">
        <v>0</v>
      </c>
      <c r="PI271" s="30">
        <v>1</v>
      </c>
      <c r="PJ271" s="30" t="s">
        <v>45</v>
      </c>
      <c r="PK271" s="30">
        <v>0</v>
      </c>
      <c r="PL271" s="30"/>
      <c r="PM271" s="317"/>
      <c r="PN271" s="16" t="s">
        <v>972</v>
      </c>
      <c r="PO271" s="12" t="s">
        <v>17</v>
      </c>
      <c r="PP271" s="200">
        <v>2407.8740082170316</v>
      </c>
      <c r="PQ271" s="56">
        <v>2220.7924770497352</v>
      </c>
      <c r="PR271" s="56">
        <v>2393.0833333333335</v>
      </c>
      <c r="PS271" s="56">
        <v>2425</v>
      </c>
      <c r="PT271" s="200">
        <v>2151.6666666666665</v>
      </c>
      <c r="PU271" s="200">
        <v>2059.5416666666665</v>
      </c>
      <c r="PV271" s="200">
        <v>2813.8101851851857</v>
      </c>
      <c r="PW271" s="200">
        <v>3372.4709444775326</v>
      </c>
      <c r="PX271" s="200" t="e">
        <f>IF($PI271=1,SUMIF(#REF!,$PF271,#REF!),SUMIF(#REF!,$PJ271,#REF!))</f>
        <v>#REF!</v>
      </c>
      <c r="PY271" s="200" t="e">
        <f>IF($PI271=1,SUMIF(#REF!,$PF271,#REF!),SUMIF(#REF!,$PJ271,#REF!))</f>
        <v>#REF!</v>
      </c>
      <c r="PZ271" s="200" t="e">
        <f>IF($PI271=1,SUMIF(#REF!,$PF271,#REF!),SUMIF(#REF!,$PJ271,#REF!))</f>
        <v>#REF!</v>
      </c>
      <c r="QA271" s="200" t="e">
        <f>IF($PI271=1,SUMIF(#REF!,$PF271,#REF!),SUMIF(#REF!,$PJ271,#REF!))</f>
        <v>#REF!</v>
      </c>
      <c r="QB271" s="200" t="e">
        <f>IF($PI271=1,SUMIF(#REF!,$PF271,#REF!),SUMIF(#REF!,$PJ271,#REF!))</f>
        <v>#REF!</v>
      </c>
      <c r="QC271" s="200" t="e">
        <f>IF($PI271=1,SUMIF(#REF!,$PF271,#REF!),SUMIF(#REF!,$PJ271,#REF!))</f>
        <v>#REF!</v>
      </c>
      <c r="QD271" s="57">
        <f t="shared" si="187"/>
        <v>2.4428728795667971</v>
      </c>
      <c r="QE271" s="57">
        <f t="shared" si="188"/>
        <v>2.6323929110700002</v>
      </c>
      <c r="QF271" s="57">
        <f t="shared" si="219"/>
        <v>2.667501261</v>
      </c>
      <c r="QG271" s="57">
        <f t="shared" si="189"/>
        <v>2.3668344521999996</v>
      </c>
      <c r="QH271" s="57">
        <f t="shared" si="190"/>
        <v>2.2654969042949995</v>
      </c>
      <c r="QI271" s="57">
        <f t="shared" si="191"/>
        <v>3.0951926668850005</v>
      </c>
      <c r="QJ271" s="57">
        <f>IF(Tabelle2[[#This Row],[Index and Premium Usage]]=1,($AW271*(1+$AZ271))*(PW271*(1+$PG271)+$PH271)/1000,($AW271*(1+$AZ271))*(PW271*(1+$PG271)+$PK271)/1000)</f>
        <v>3.7097197926101773</v>
      </c>
      <c r="QK271" s="57" t="e">
        <f>IF($PI271=1,($AW271*(1+$AY271))*(PX271*(1+$PG271)+$PH271)/1000,($AW271*(1+$AZ271))*(PX271*(1+$PG271)+$PK271+Tabelle2[[#This Row],[Premium VW 2023]])/1000)</f>
        <v>#REF!</v>
      </c>
      <c r="QL271" s="57" t="e">
        <f t="shared" si="177"/>
        <v>#REF!</v>
      </c>
      <c r="QM271" s="57" t="e">
        <f t="shared" si="178"/>
        <v>#REF!</v>
      </c>
      <c r="QN271" s="57" t="e">
        <f t="shared" si="179"/>
        <v>#REF!</v>
      </c>
      <c r="QO271" s="57" t="e">
        <f t="shared" si="180"/>
        <v>#REF!</v>
      </c>
      <c r="QP271" s="57" t="e">
        <f t="shared" si="181"/>
        <v>#REF!</v>
      </c>
    </row>
    <row r="272" spans="1:458" ht="15" customHeight="1">
      <c r="A272" s="94" t="s">
        <v>759</v>
      </c>
      <c r="B272" s="94" t="s">
        <v>87</v>
      </c>
      <c r="C272" s="94" t="s">
        <v>1553</v>
      </c>
      <c r="D272" s="94" t="s">
        <v>108</v>
      </c>
      <c r="E272" s="172" t="s">
        <v>304</v>
      </c>
      <c r="F272" s="94" t="s">
        <v>304</v>
      </c>
      <c r="G272" s="94" t="s">
        <v>304</v>
      </c>
      <c r="H272" s="2" t="s">
        <v>1557</v>
      </c>
      <c r="I272" s="188" t="s">
        <v>102</v>
      </c>
      <c r="J272" s="94" t="s">
        <v>18</v>
      </c>
      <c r="K272" s="2" t="s">
        <v>243</v>
      </c>
      <c r="L272" s="94" t="s">
        <v>88</v>
      </c>
      <c r="M272" s="94" t="s">
        <v>660</v>
      </c>
      <c r="N272" s="1"/>
      <c r="O272" s="1"/>
      <c r="P272" s="17"/>
      <c r="R272" s="94"/>
      <c r="S272" s="94"/>
      <c r="T272" s="94" t="s">
        <v>1282</v>
      </c>
      <c r="U272" s="94" t="s">
        <v>38</v>
      </c>
      <c r="V272" s="94"/>
      <c r="W272" s="94"/>
      <c r="X272" s="94"/>
      <c r="Y272" s="94" t="s">
        <v>235</v>
      </c>
      <c r="Z272" s="94" t="s">
        <v>261</v>
      </c>
      <c r="AA272" s="1" t="s">
        <v>661</v>
      </c>
      <c r="AB272" s="1"/>
      <c r="AC272" s="1"/>
      <c r="AD272" s="94"/>
      <c r="AE272" s="94"/>
      <c r="AF272" s="94" t="s">
        <v>119</v>
      </c>
      <c r="AG272" s="2"/>
      <c r="AH272" s="2"/>
      <c r="AI272" s="2"/>
      <c r="AJ272" s="2" t="s">
        <v>120</v>
      </c>
      <c r="AK272" s="20"/>
      <c r="AL272" s="24"/>
      <c r="AM272" s="24"/>
      <c r="AN272" s="24"/>
      <c r="AO272" s="24"/>
      <c r="AP272" s="13">
        <v>1</v>
      </c>
      <c r="AQ272" s="78"/>
      <c r="AR272" s="37">
        <v>1.8944399999999999</v>
      </c>
      <c r="AS272" s="73">
        <v>1.8944399999999999</v>
      </c>
      <c r="AT272" s="73">
        <v>1.8944399999999999</v>
      </c>
      <c r="AU272" s="73">
        <v>1.8944399999999999</v>
      </c>
      <c r="AV272" s="73">
        <v>1.8944399999999999</v>
      </c>
      <c r="AW272" s="33">
        <v>1.8944399999999999</v>
      </c>
      <c r="AX272" s="193"/>
      <c r="AY272" s="36">
        <v>0.08</v>
      </c>
      <c r="AZ272" s="36">
        <v>0.08</v>
      </c>
      <c r="BA272" s="97">
        <v>0</v>
      </c>
      <c r="BB272" s="97">
        <v>0</v>
      </c>
      <c r="BC272" s="97">
        <v>0</v>
      </c>
      <c r="BD272" s="97">
        <v>0</v>
      </c>
      <c r="BE272" s="133">
        <v>0</v>
      </c>
      <c r="BF272" s="133">
        <v>0</v>
      </c>
      <c r="BG272" s="133">
        <v>0</v>
      </c>
      <c r="BH272" s="133">
        <v>0</v>
      </c>
      <c r="BI272" s="133">
        <v>0</v>
      </c>
      <c r="BJ272" s="133">
        <v>0</v>
      </c>
      <c r="BK272" s="133">
        <v>0</v>
      </c>
      <c r="BL272" s="133">
        <v>0</v>
      </c>
      <c r="BM272" s="96">
        <v>0</v>
      </c>
      <c r="BN272" s="96">
        <v>0</v>
      </c>
      <c r="BO272" s="96">
        <v>0</v>
      </c>
      <c r="BP272" s="96">
        <v>0</v>
      </c>
      <c r="BQ272" s="96">
        <v>0</v>
      </c>
      <c r="BR272" s="96">
        <v>0</v>
      </c>
      <c r="BS272" s="96">
        <v>0</v>
      </c>
      <c r="BT272" s="96">
        <v>0</v>
      </c>
      <c r="BU272" s="96">
        <v>0</v>
      </c>
      <c r="BV272" s="96">
        <v>0</v>
      </c>
      <c r="BW272" s="96">
        <v>0</v>
      </c>
      <c r="BX272" s="96">
        <v>0</v>
      </c>
      <c r="BY272" s="96">
        <v>0</v>
      </c>
      <c r="BZ272" s="96">
        <v>0</v>
      </c>
      <c r="CA272" s="96">
        <v>0</v>
      </c>
      <c r="CB272" s="96">
        <v>0</v>
      </c>
      <c r="CC272" s="96">
        <v>0</v>
      </c>
      <c r="CD272" s="96">
        <v>0</v>
      </c>
      <c r="CE272" s="96">
        <v>0</v>
      </c>
      <c r="CF272" s="96">
        <v>0</v>
      </c>
      <c r="CG272" s="96">
        <v>0</v>
      </c>
      <c r="CH272" s="96">
        <v>0</v>
      </c>
      <c r="CI272" s="96">
        <v>0</v>
      </c>
      <c r="CJ272" s="96">
        <v>0</v>
      </c>
      <c r="CK272" s="95">
        <f>SUM(Tabelle2[[#This Row],[Jan 22 CF]:[Mar 22 CF]])</f>
        <v>0</v>
      </c>
      <c r="CL272" s="95">
        <f>SUM(Tabelle2[[#This Row],[Apr 22 CF]:[Jun 22 CF]])</f>
        <v>0</v>
      </c>
      <c r="CM272" s="95">
        <f>SUM(Tabelle2[[#This Row],[Jul 22 CF]:[Sep 22 CF]])</f>
        <v>0</v>
      </c>
      <c r="CN272" s="95">
        <f>SUM(Tabelle2[[#This Row],[Oct 22 CF]:[Dec 22 CF]])</f>
        <v>0</v>
      </c>
      <c r="CO272" s="95">
        <f>SUM(Tabelle2[[#This Row],[Jan 23 CF]:[Mar 23 CF]])</f>
        <v>0</v>
      </c>
      <c r="CP272" s="95">
        <f>SUM(Tabelle2[[#This Row],[Apr 23 CF]:[Jun 23 CF]])</f>
        <v>0</v>
      </c>
      <c r="CQ272" s="95">
        <f>SUM(Tabelle2[[#This Row],[Jul 23 CF]:[Sep 23 CF]])</f>
        <v>0</v>
      </c>
      <c r="CR272" s="95">
        <f>SUM(Tabelle2[[#This Row],[Oct 23 CF]:[Dec 23 CF]])</f>
        <v>0</v>
      </c>
      <c r="CS272" s="95">
        <f>SUM(Tabelle2[[#This Row],[Jan 24 CF]:[Mar 24 CF]])</f>
        <v>0</v>
      </c>
      <c r="CT272" s="95">
        <f>SUM(Tabelle2[[#This Row],[Apr 24 CF]:[Jun 24 CF]])</f>
        <v>0</v>
      </c>
      <c r="CU272" s="95">
        <f>SUM(Tabelle2[[#This Row],[Jul 24 CF]:[Sep 24 CF]])</f>
        <v>0</v>
      </c>
      <c r="CV272" s="95">
        <f>SUM(Tabelle2[[#This Row],[Oct 24 CF]:[Dec 24 CF]])</f>
        <v>0</v>
      </c>
      <c r="CW272" s="98">
        <v>0</v>
      </c>
      <c r="CX272" s="275">
        <v>0</v>
      </c>
      <c r="CY272" s="98">
        <v>0</v>
      </c>
      <c r="CZ272" s="52">
        <v>0</v>
      </c>
      <c r="DA272" s="52">
        <f>SUM(Tabelle2[[#This Row],[Jan 22 CF]:[Dec 22 CF]])</f>
        <v>0</v>
      </c>
      <c r="DB272" s="98">
        <f>SUM(Tabelle2[[#This Row],[Jan 23 CF]:[Dec 23 CF]])</f>
        <v>0</v>
      </c>
      <c r="DC272" s="98">
        <f>SUM(Tabelle2[[#This Row],[Jan 24 CF]:[Dec 24 CF]])</f>
        <v>0</v>
      </c>
      <c r="DD272" s="98">
        <v>0</v>
      </c>
      <c r="DE272" s="98">
        <v>0</v>
      </c>
      <c r="DF272" s="98">
        <v>0</v>
      </c>
      <c r="DG272" s="98">
        <v>0</v>
      </c>
      <c r="DH272" s="98">
        <v>0</v>
      </c>
      <c r="DI272" s="98">
        <v>0</v>
      </c>
      <c r="DJ272" s="98">
        <v>0</v>
      </c>
      <c r="DK272" s="98">
        <v>0</v>
      </c>
      <c r="DL272" s="98">
        <v>0</v>
      </c>
      <c r="DM272" s="98">
        <v>0</v>
      </c>
      <c r="DN272" s="98"/>
      <c r="DO272" s="98"/>
      <c r="DP272" s="226">
        <v>0.95</v>
      </c>
      <c r="DQ272" s="226">
        <v>0.92500000000000004</v>
      </c>
      <c r="DR272" s="226">
        <v>0.8</v>
      </c>
      <c r="DS272" s="226">
        <v>0.85</v>
      </c>
      <c r="DT272" s="226">
        <v>0.9</v>
      </c>
      <c r="DU272" s="226">
        <v>0.9</v>
      </c>
      <c r="DV272" s="226">
        <v>0.9</v>
      </c>
      <c r="DW272" s="226">
        <v>0.9</v>
      </c>
      <c r="DX272" s="226">
        <v>0.9</v>
      </c>
      <c r="DY272" s="226">
        <v>0.9</v>
      </c>
      <c r="DZ272" s="226">
        <v>0.9</v>
      </c>
      <c r="EA272" s="226">
        <v>0.88</v>
      </c>
      <c r="EB272" s="226">
        <v>0.9</v>
      </c>
      <c r="EC272" s="226">
        <v>0.93</v>
      </c>
      <c r="ED272" s="226">
        <v>0.93</v>
      </c>
      <c r="EE272" s="226">
        <v>0.9</v>
      </c>
      <c r="EF272" s="316">
        <v>0.9</v>
      </c>
      <c r="EG272" s="316">
        <v>0.9</v>
      </c>
      <c r="EH272" s="316">
        <v>0.9</v>
      </c>
      <c r="EI272" s="226">
        <v>0.95</v>
      </c>
      <c r="EJ272" s="226">
        <v>0.95</v>
      </c>
      <c r="EK272" s="226">
        <v>0.95</v>
      </c>
      <c r="EL272" s="226">
        <v>0.97499999999999998</v>
      </c>
      <c r="EM272" s="226">
        <v>0.95</v>
      </c>
      <c r="EN272" s="226">
        <v>0.9</v>
      </c>
      <c r="EO272" s="226">
        <v>0.9</v>
      </c>
      <c r="EP272" s="226">
        <v>0.9</v>
      </c>
      <c r="EQ272" s="226">
        <v>0.9</v>
      </c>
      <c r="ER272" s="226">
        <v>0.9</v>
      </c>
      <c r="ES272" s="226">
        <v>0.9</v>
      </c>
      <c r="ET272" s="226">
        <v>0.9</v>
      </c>
      <c r="EU272" s="226">
        <v>0.9</v>
      </c>
      <c r="EV272" s="226">
        <v>0.9</v>
      </c>
      <c r="EW272" s="226">
        <v>0.9</v>
      </c>
      <c r="EX272" s="226">
        <v>0.9</v>
      </c>
      <c r="EY272" s="226">
        <v>0.9</v>
      </c>
      <c r="EZ272" s="316">
        <v>0.9</v>
      </c>
      <c r="FA272" s="226">
        <v>0.9</v>
      </c>
      <c r="FB272" s="226">
        <v>0.85</v>
      </c>
      <c r="FC272" s="226">
        <v>0.85</v>
      </c>
      <c r="FD272" s="226">
        <v>0.85</v>
      </c>
      <c r="FE272" s="226">
        <v>0.85</v>
      </c>
      <c r="FF272" s="226">
        <v>0.85</v>
      </c>
      <c r="FG272" s="226">
        <v>0.85</v>
      </c>
      <c r="FH272" s="226">
        <v>0.85</v>
      </c>
      <c r="FI272" s="226">
        <v>0.85</v>
      </c>
      <c r="FJ272" s="226">
        <v>0.85</v>
      </c>
      <c r="FK272" s="226">
        <v>0.85</v>
      </c>
      <c r="FL272" s="226">
        <v>0.85</v>
      </c>
      <c r="FM272" s="195">
        <f t="shared" si="204"/>
        <v>0</v>
      </c>
      <c r="FN272" s="195">
        <f t="shared" si="205"/>
        <v>0</v>
      </c>
      <c r="FO272" s="195">
        <f t="shared" si="206"/>
        <v>0</v>
      </c>
      <c r="FP272" s="195">
        <f t="shared" si="207"/>
        <v>0</v>
      </c>
      <c r="FQ272" s="195">
        <f t="shared" si="208"/>
        <v>0</v>
      </c>
      <c r="FR272" s="195">
        <f t="shared" si="209"/>
        <v>0</v>
      </c>
      <c r="FS272" s="195">
        <f t="shared" si="210"/>
        <v>0</v>
      </c>
      <c r="FT272" s="95">
        <f t="shared" si="211"/>
        <v>0</v>
      </c>
      <c r="FU272" s="95">
        <f t="shared" si="212"/>
        <v>0</v>
      </c>
      <c r="FV272" s="95">
        <f t="shared" si="213"/>
        <v>0</v>
      </c>
      <c r="FW272" s="95">
        <f t="shared" si="214"/>
        <v>0</v>
      </c>
      <c r="FX272" s="95">
        <f t="shared" si="215"/>
        <v>0</v>
      </c>
      <c r="FY272" s="95">
        <f t="shared" si="216"/>
        <v>0</v>
      </c>
      <c r="FZ272" s="95">
        <f t="shared" si="217"/>
        <v>0</v>
      </c>
      <c r="GA272" s="95">
        <f t="shared" si="197"/>
        <v>0</v>
      </c>
      <c r="GB272" s="95">
        <f t="shared" si="198"/>
        <v>0</v>
      </c>
      <c r="GC272" s="95">
        <f t="shared" si="199"/>
        <v>0</v>
      </c>
      <c r="GD272" s="95">
        <f t="shared" si="200"/>
        <v>0</v>
      </c>
      <c r="GE272" s="95">
        <f t="shared" si="201"/>
        <v>0</v>
      </c>
      <c r="GF272" s="95">
        <f t="shared" si="202"/>
        <v>0</v>
      </c>
      <c r="GG272" s="95">
        <f t="shared" si="203"/>
        <v>0</v>
      </c>
      <c r="GH272" s="95">
        <f t="shared" si="218"/>
        <v>0</v>
      </c>
      <c r="GI272" s="95">
        <f>BW272*Tabelle2[[#This Row],[Nov 2023 AF]]</f>
        <v>0</v>
      </c>
      <c r="GJ272" s="95">
        <f>BX272*Tabelle2[[#This Row],[Dec 2023 AF]]</f>
        <v>0</v>
      </c>
      <c r="GK272" s="95">
        <f>BY272*Tabelle2[[#This Row],[Jan 2024 AF]]</f>
        <v>0</v>
      </c>
      <c r="GL272" s="95">
        <f>BZ272*Tabelle2[[#This Row],[Feb 2024 AF]]</f>
        <v>0</v>
      </c>
      <c r="GM272" s="95">
        <f>CA272*Tabelle2[[#This Row],[Mar 2024 AF]]</f>
        <v>0</v>
      </c>
      <c r="GN272" s="95">
        <f>CB272*Tabelle2[[#This Row],[Apr 2024 AF]]</f>
        <v>0</v>
      </c>
      <c r="GO272" s="95">
        <f>CC272*Tabelle2[[#This Row],[May 2024 AF]]</f>
        <v>0</v>
      </c>
      <c r="GP272" s="95">
        <f>CD272*Tabelle2[[#This Row],[Jun 2024 AF]]</f>
        <v>0</v>
      </c>
      <c r="GQ272" s="95">
        <f>CE272*Tabelle2[[#This Row],[Jul 2024 AF]]</f>
        <v>0</v>
      </c>
      <c r="GR272" s="95">
        <f>CF272*Tabelle2[[#This Row],[Aug 2024 AF]]</f>
        <v>0</v>
      </c>
      <c r="GS272" s="95">
        <f>CG272*Tabelle2[[#This Row],[Sep 2024 AF]]</f>
        <v>0</v>
      </c>
      <c r="GT272" s="95">
        <f>CH272*Tabelle2[[#This Row],[Oct 2024 AF]]</f>
        <v>0</v>
      </c>
      <c r="GU272" s="95">
        <f>CI272*Tabelle2[[#This Row],[Nov 2024 AF]]</f>
        <v>0</v>
      </c>
      <c r="GV272" s="95">
        <f>CJ272*Tabelle2[[#This Row],[Dec 2024 AF]]</f>
        <v>0</v>
      </c>
      <c r="GW272" s="95">
        <f>SUM(Tabelle2[[#This Row],[Jan 22 NF]:[Mar 22 NF]])</f>
        <v>0</v>
      </c>
      <c r="GX272" s="95">
        <f>SUM(Tabelle2[[#This Row],[Apr 22 NF]:[Jun 22 NF]])</f>
        <v>0</v>
      </c>
      <c r="GY272" s="95">
        <f>SUM(Tabelle2[[#This Row],[Jul 22 NF]:[Sep 22 NF]])</f>
        <v>0</v>
      </c>
      <c r="GZ272" s="95">
        <f>SUM(Tabelle2[[#This Row],[Oct 22 NF]:[Dec 22 NF]])</f>
        <v>0</v>
      </c>
      <c r="HA272" s="98">
        <f>SUM(Tabelle2[[#This Row],[Jan 23 NF]:[Mar 23 NF]])</f>
        <v>0</v>
      </c>
      <c r="HB272" s="98">
        <f>SUM(Tabelle2[[#This Row],[Apr 23 NF]:[Jun 23 NF]])</f>
        <v>0</v>
      </c>
      <c r="HC272" s="98">
        <f>SUM(Tabelle2[[#This Row],[Jul 23 NF]:[Sep 23 NF]])</f>
        <v>0</v>
      </c>
      <c r="HD272" s="98">
        <f>SUM(Tabelle2[[#This Row],[Oct 23 NF]:[Dec 23 NF]])</f>
        <v>0</v>
      </c>
      <c r="HE272" s="95">
        <f>SUM(Tabelle2[[#This Row],[Jan 24 NF]:[Mar 24 NF]])</f>
        <v>0</v>
      </c>
      <c r="HF272" s="98">
        <f>SUM(Tabelle2[[#This Row],[Apr 24 NF]:[Jun 24 NF]])</f>
        <v>0</v>
      </c>
      <c r="HG272" s="98">
        <f>SUM(Tabelle2[[#This Row],[Jul 24 NF]:[Sep 24 NF]])</f>
        <v>0</v>
      </c>
      <c r="HH272" s="98">
        <f>SUM(Tabelle2[[#This Row],[Oct 24 NF]:[Dec 24 NF]])</f>
        <v>0</v>
      </c>
      <c r="HI272" s="75">
        <v>0</v>
      </c>
      <c r="HJ272" s="75">
        <v>0</v>
      </c>
      <c r="HK272" s="75">
        <v>0</v>
      </c>
      <c r="HL272" s="75">
        <v>0</v>
      </c>
      <c r="HM272" s="75">
        <v>0</v>
      </c>
      <c r="HN272" s="75">
        <v>0</v>
      </c>
      <c r="HO272" s="75">
        <v>0</v>
      </c>
      <c r="HP272" s="75">
        <v>0</v>
      </c>
      <c r="HQ272" s="75">
        <v>0</v>
      </c>
      <c r="HR272" s="75">
        <v>0</v>
      </c>
      <c r="HS272" s="75">
        <v>0</v>
      </c>
      <c r="HT272" s="75">
        <v>0</v>
      </c>
      <c r="HU272" s="75">
        <v>0</v>
      </c>
      <c r="HV272" s="98">
        <v>0</v>
      </c>
      <c r="HW272" s="98">
        <v>0</v>
      </c>
      <c r="HX272" s="98">
        <v>0</v>
      </c>
      <c r="HY272" s="98">
        <v>0</v>
      </c>
      <c r="HZ272" s="98">
        <f>SUM(Tabelle2[[#This Row],[Jan 22 NF]:[Dec 22 NF]])</f>
        <v>0</v>
      </c>
      <c r="IA272" s="98">
        <f>SUM(Tabelle2[[#This Row],[Jan 23 NF]:[Dec 23 NF]])</f>
        <v>0</v>
      </c>
      <c r="IB272" s="98">
        <f>SUM(Tabelle2[[#This Row],[Jan 24 NF]:[Dec 24 NF]])</f>
        <v>0</v>
      </c>
      <c r="IC272" s="98">
        <f>IFERROR(Tabelle2[[#This Row],[2025 CF]]*Tabelle2[[#This Row],[2025 AF]],0)</f>
        <v>0</v>
      </c>
      <c r="ID272" s="98">
        <f>IFERROR(Tabelle2[[#This Row],[2026 CF]]*Tabelle2[[#This Row],[2026 AF]],0)</f>
        <v>0</v>
      </c>
      <c r="IE272" s="98">
        <f>IFERROR(Tabelle2[[#This Row],[2027 CF]]*Tabelle2[[#This Row],[2027 AF]],0)</f>
        <v>0</v>
      </c>
      <c r="IF272" s="98">
        <f>IFERROR(Tabelle2[[#This Row],[2028 CF]]*Tabelle2[[#This Row],[2028 AF]],0)</f>
        <v>0</v>
      </c>
      <c r="IG272" s="98">
        <f>IFERROR(Tabelle2[[#This Row],[2029 CF]]*Tabelle2[[#This Row],[2029 AF]],0)</f>
        <v>0</v>
      </c>
      <c r="IH272" s="98">
        <f>IFERROR(Tabelle2[[#This Row],[2030 CF]]*Tabelle2[[#This Row],[2030 AF]],0)</f>
        <v>0</v>
      </c>
      <c r="II272" s="98">
        <f>IFERROR(Tabelle2[[#This Row],[2031 CF]]*Tabelle2[[#This Row],[2031 AF]],0)</f>
        <v>0</v>
      </c>
      <c r="IJ272" s="98">
        <f>IFERROR(Tabelle2[[#This Row],[2032 CF]]*Tabelle2[[#This Row],[2032 AF]],0)</f>
        <v>0</v>
      </c>
      <c r="IK272" s="98">
        <f>IFERROR(Tabelle2[[#This Row],[2033 CF]]*Tabelle2[[#This Row],[2033 AF]],0)</f>
        <v>0</v>
      </c>
      <c r="IL272" s="98">
        <f>IFERROR(Tabelle2[[#This Row],[2034 CF]]*Tabelle2[[#This Row],[2034 AF]],0)</f>
        <v>0</v>
      </c>
      <c r="IM272" s="98">
        <f>IFERROR(Tabelle2[[#This Row],[2035 CF]]*Tabelle2[[#This Row],[2035 AF]],0)</f>
        <v>0</v>
      </c>
      <c r="IN272" s="12">
        <v>0</v>
      </c>
      <c r="IO272" s="12">
        <v>0</v>
      </c>
      <c r="IP272" s="12">
        <v>0</v>
      </c>
      <c r="IQ272" s="12">
        <v>0</v>
      </c>
      <c r="IR272" s="12">
        <v>0</v>
      </c>
      <c r="IS272" s="12">
        <v>0</v>
      </c>
      <c r="IT272" s="12">
        <v>0</v>
      </c>
      <c r="IU272" s="12">
        <v>0</v>
      </c>
      <c r="IV272" s="12">
        <v>0</v>
      </c>
      <c r="IW272" s="12">
        <v>0</v>
      </c>
      <c r="IX272" s="12">
        <v>0</v>
      </c>
      <c r="IY272" s="12">
        <v>0</v>
      </c>
      <c r="IZ272" s="199">
        <v>0</v>
      </c>
      <c r="JA272" s="199">
        <v>0</v>
      </c>
      <c r="JB272" s="199">
        <v>0</v>
      </c>
      <c r="JC272" s="199">
        <v>0</v>
      </c>
      <c r="JD272" s="199">
        <v>0</v>
      </c>
      <c r="JE272" s="196">
        <v>0</v>
      </c>
      <c r="JF272" s="196">
        <v>0</v>
      </c>
      <c r="JG272" s="196">
        <v>0</v>
      </c>
      <c r="JH272" s="196">
        <v>0</v>
      </c>
      <c r="JI272" s="196">
        <v>0</v>
      </c>
      <c r="JJ272" s="196">
        <v>0</v>
      </c>
      <c r="JK272" s="196">
        <v>0</v>
      </c>
      <c r="JL272" s="196">
        <v>0</v>
      </c>
      <c r="JM272" s="196">
        <v>0</v>
      </c>
      <c r="JN272" s="196">
        <v>0</v>
      </c>
      <c r="JO272" s="196">
        <v>0</v>
      </c>
      <c r="JP272" s="196">
        <v>0</v>
      </c>
      <c r="JQ272" s="196">
        <f>SUM(Tabelle2[[#This Row],[Jan-23B]:[Mar-23B]])</f>
        <v>0</v>
      </c>
      <c r="JR272" s="196">
        <f>SUM(Tabelle2[[#This Row],[Apr-23B]:[Jun-23B]])</f>
        <v>0</v>
      </c>
      <c r="JS272" s="196">
        <f>SUM(Tabelle2[[#This Row],[Jul-23B]:[Sep-23B]])</f>
        <v>0</v>
      </c>
      <c r="JT272" s="196">
        <f>SUM(Tabelle2[[#This Row],[Oct-23B]:[Dec-23B]])</f>
        <v>0</v>
      </c>
      <c r="JU272" s="196">
        <f>SUM(Tabelle2[[#This Row],[1Q23 B1]:[4Q23 B]])</f>
        <v>0</v>
      </c>
      <c r="JV272" s="196">
        <v>0</v>
      </c>
      <c r="JW272" s="196">
        <v>0</v>
      </c>
      <c r="JX272" s="196">
        <v>0</v>
      </c>
      <c r="JY272" s="196">
        <v>0</v>
      </c>
      <c r="JZ272" s="196">
        <v>0</v>
      </c>
      <c r="KA272" s="196">
        <v>0</v>
      </c>
      <c r="KB272" s="196">
        <v>0</v>
      </c>
      <c r="KC272" s="196">
        <v>0</v>
      </c>
      <c r="KD272" s="196">
        <v>0</v>
      </c>
      <c r="KE272" s="196">
        <v>0</v>
      </c>
      <c r="KF272" s="196" t="str">
        <f>IF(SUM(Tabelle2[[#This Row],[2018 NF]:[2028 NF]],Tabelle2[[#This Row],[2023 B]])&gt;0,"yes","no")</f>
        <v>no</v>
      </c>
      <c r="KG272" s="196">
        <f>IFERROR(INDEX(Tabelle2[[#Headers],[2005 NF]:[2034 NF]],MATCH(TRUE,INDEX(Tabelle2[[#This Row],[2005 NF]:[2034 NF]]&gt;1000,),0)),0)</f>
        <v>0</v>
      </c>
      <c r="KH272" s="196">
        <f>IFERROR(LOOKUP(2,1/(Tabelle2[[#This Row],[2005 NF]:[2035 NF]]&gt;1000),Tabelle2[[#Headers],[2005 NF]:[2035 NF]]),0)</f>
        <v>0</v>
      </c>
      <c r="KI272" s="196">
        <f>SUM(Tabelle2[[#This Row],[Jan 23 NF]:[Mar 23 NF]])</f>
        <v>0</v>
      </c>
      <c r="KJ272" s="196">
        <f>SUM(Tabelle2[[#This Row],[Jan-23B]:[Mar-23B]])</f>
        <v>0</v>
      </c>
      <c r="KK272" s="52">
        <v>0</v>
      </c>
      <c r="KL272" s="52">
        <v>0</v>
      </c>
      <c r="KM272" s="52">
        <v>0</v>
      </c>
      <c r="KN272" s="52">
        <v>0</v>
      </c>
      <c r="KO272" s="52">
        <v>0</v>
      </c>
      <c r="KP272" s="52">
        <v>0</v>
      </c>
      <c r="KQ272" s="52">
        <v>0</v>
      </c>
      <c r="KR272" s="52">
        <v>0</v>
      </c>
      <c r="KS272" s="52">
        <v>0</v>
      </c>
      <c r="KT272" s="52">
        <v>0</v>
      </c>
      <c r="KU272" s="52">
        <v>0</v>
      </c>
      <c r="KV272" s="52">
        <v>0</v>
      </c>
      <c r="KW272" s="52">
        <v>0</v>
      </c>
      <c r="KX272" s="52">
        <v>0</v>
      </c>
      <c r="KY272" s="52">
        <v>0</v>
      </c>
      <c r="KZ272" s="52">
        <v>0</v>
      </c>
      <c r="LA272" s="52" t="e">
        <f>$AV272*2.204623/#REF!*$AP272*Tabelle2[[#This Row],[May 23 NF]]</f>
        <v>#REF!</v>
      </c>
      <c r="LB272" s="52" t="e">
        <f>$AV272*2.204623/#REF!*$AP272*Tabelle2[[#This Row],[Jun 23 NF]]</f>
        <v>#REF!</v>
      </c>
      <c r="LC272" s="52" t="e">
        <f>$AV272*2.204623/#REF!*$AP272*Tabelle2[[#This Row],[Jul 23 NF]]</f>
        <v>#REF!</v>
      </c>
      <c r="LD272" s="52" t="e">
        <f>$AV272*2.204623/#REF!*$AP272*Tabelle2[[#This Row],[Aug 23 NF]]</f>
        <v>#REF!</v>
      </c>
      <c r="LE272" s="52" t="e">
        <f>$AV272*2.204623/#REF!*$AP272*Tabelle2[[#This Row],[Sep 23 NF]]</f>
        <v>#REF!</v>
      </c>
      <c r="LF272" s="52" t="e">
        <f>$AV272*2.204623/#REF!*$AP272*Tabelle2[[#This Row],[Oct 23 NF]]</f>
        <v>#REF!</v>
      </c>
      <c r="LG272" s="52" t="e">
        <f>$AV272*2.204623/#REF!*$AP272*Tabelle2[[#This Row],[Nov 23 NF]]</f>
        <v>#REF!</v>
      </c>
      <c r="LH272" s="52" t="e">
        <f>$AV272*2.204623/#REF!*$AP272*Tabelle2[[#This Row],[Dec 23 NF]]</f>
        <v>#REF!</v>
      </c>
      <c r="LI272" s="52" t="e">
        <f>$AV272*2.204623/#REF!*$AP272*Tabelle2[[#This Row],[Jan 24 NF]]</f>
        <v>#REF!</v>
      </c>
      <c r="LJ272" s="52" t="e">
        <f>$AV272*2.204623/#REF!*$AP272*Tabelle2[[#This Row],[Feb 24 NF]]</f>
        <v>#REF!</v>
      </c>
      <c r="LK272" s="52" t="e">
        <f>$AV272*2.204623/#REF!*$AP272*Tabelle2[[#This Row],[Mar 24 NF]]</f>
        <v>#REF!</v>
      </c>
      <c r="LL272" s="52" t="e">
        <f>$AV272*2.204623/#REF!*$AP272*Tabelle2[[#This Row],[Apr 24 NF]]</f>
        <v>#REF!</v>
      </c>
      <c r="LM272" s="52" t="e">
        <f>$AV272*2.204623/#REF!*$AP272*Tabelle2[[#This Row],[May 24 NF]]</f>
        <v>#REF!</v>
      </c>
      <c r="LN272" s="52" t="e">
        <f>$AV272*2.204623/#REF!*$AP272*Tabelle2[[#This Row],[Jun 24 NF]]</f>
        <v>#REF!</v>
      </c>
      <c r="LO272" s="52" t="e">
        <f>$AV272*2.204623/#REF!*$AP272*Tabelle2[[#This Row],[Jul 24 NF]]</f>
        <v>#REF!</v>
      </c>
      <c r="LP272" s="52" t="e">
        <f>$AV272*2.204623/#REF!*$AP272*Tabelle2[[#This Row],[Aug 24 NF]]</f>
        <v>#REF!</v>
      </c>
      <c r="LQ272" s="52" t="e">
        <f>$AV272*2.204623/#REF!*$AP272*Tabelle2[[#This Row],[Sep 24 NF]]</f>
        <v>#REF!</v>
      </c>
      <c r="LR272" s="52" t="e">
        <f>$AV272*2.204623/#REF!*$AP272*Tabelle2[[#This Row],[Oct 24 NF]]</f>
        <v>#REF!</v>
      </c>
      <c r="LS272" s="52" t="e">
        <f>$AV272*2.204623/#REF!*$AP272*Tabelle2[[#This Row],[Nov 24 NF]]</f>
        <v>#REF!</v>
      </c>
      <c r="LT272" s="52" t="e">
        <f>$AV272*2.204623/#REF!*$AP272*Tabelle2[[#This Row],[Dec 24 NF]]</f>
        <v>#REF!</v>
      </c>
      <c r="LU272" s="198">
        <f>SUM(Tabelle2[[#This Row],[Jan 22 EV]:[Mar 22 EV]])</f>
        <v>0</v>
      </c>
      <c r="LV272" s="198">
        <f>SUM(Tabelle2[[#This Row],[Apr 22 EV]:[Jun 22 EV]])</f>
        <v>0</v>
      </c>
      <c r="LW272" s="198">
        <f>SUM(Tabelle2[[#This Row],[Jul 22 EV]:[Sep 22 EV]])</f>
        <v>0</v>
      </c>
      <c r="LX272" s="198">
        <f>SUM(Tabelle2[[#This Row],[Oct 22 EV]:[Dec 22 EV]])</f>
        <v>0</v>
      </c>
      <c r="LY272" s="198">
        <f>SUM(Tabelle2[[#This Row],[Jan 23 EV]:[Mar 23 EV]])</f>
        <v>0</v>
      </c>
      <c r="LZ272" s="198" t="e">
        <f>SUM(Tabelle2[[#This Row],[Apr 23 EV]:[Jun 23 EV]])</f>
        <v>#REF!</v>
      </c>
      <c r="MA272" s="198" t="e">
        <f>SUM(Tabelle2[[#This Row],[Jul 23 EV]:[Sep 23 EV]])</f>
        <v>#REF!</v>
      </c>
      <c r="MB272" s="198" t="e">
        <f>SUM(Tabelle2[[#This Row],[Oct 23 EV]:[Dec 23 EV]])</f>
        <v>#REF!</v>
      </c>
      <c r="MC272" s="198" t="e">
        <f>SUM(Tabelle2[[#This Row],[Jan 24 EV]:[Mar 24 EV]])</f>
        <v>#REF!</v>
      </c>
      <c r="MD272" s="198" t="e">
        <f>SUM(Tabelle2[[#This Row],[Apr 24 EV]:[Jun 24 EV]])</f>
        <v>#REF!</v>
      </c>
      <c r="ME272" s="198" t="e">
        <f>SUM(Tabelle2[[#This Row],[Jul 24 EV]:[Sep 24 EV]])</f>
        <v>#REF!</v>
      </c>
      <c r="MF272" s="198" t="e">
        <f>SUM(Tabelle2[[#This Row],[Oct 24 EV]:[Dec 24 EV]])</f>
        <v>#REF!</v>
      </c>
      <c r="MG272" s="74">
        <v>0</v>
      </c>
      <c r="MH272" s="74">
        <v>0</v>
      </c>
      <c r="MI272" s="74">
        <v>0</v>
      </c>
      <c r="MJ272" s="74">
        <v>0</v>
      </c>
      <c r="MK272" s="74">
        <v>0</v>
      </c>
      <c r="ML272" s="74">
        <v>0</v>
      </c>
      <c r="MM272" s="74">
        <v>0</v>
      </c>
      <c r="MN272" s="74">
        <v>0</v>
      </c>
      <c r="MO272" s="75">
        <v>0</v>
      </c>
      <c r="MP272" s="95">
        <v>0</v>
      </c>
      <c r="MQ272" s="98" t="e">
        <f>$AS272*2.204623/#REF!*$AP272*HU272</f>
        <v>#REF!</v>
      </c>
      <c r="MR272" s="98" t="e">
        <f>$AT272*2.204623/#REF!*$AP272*HV272</f>
        <v>#REF!</v>
      </c>
      <c r="MS272" s="98">
        <v>0</v>
      </c>
      <c r="MT272" s="98">
        <v>0</v>
      </c>
      <c r="MU272" s="98">
        <v>0</v>
      </c>
      <c r="MV272" s="98">
        <f>SUM(Tabelle2[[#This Row],[Jan 22 EV]:[Dec 22 EV]])</f>
        <v>0</v>
      </c>
      <c r="MW272" s="98" t="e">
        <f>SUM(Tabelle2[[#This Row],[Jan 23 EV]:[Dec 23 EV]])</f>
        <v>#REF!</v>
      </c>
      <c r="MX272" s="98" t="e">
        <f>SUM(Tabelle2[[#This Row],[Jan 24 EV]:[Dec 24 EV]])</f>
        <v>#REF!</v>
      </c>
      <c r="MY272" s="98">
        <f t="shared" si="183"/>
        <v>0</v>
      </c>
      <c r="MZ272" s="98">
        <f t="shared" si="184"/>
        <v>0</v>
      </c>
      <c r="NA272" s="98">
        <f t="shared" si="185"/>
        <v>0</v>
      </c>
      <c r="NB272" s="98">
        <f t="shared" si="186"/>
        <v>0</v>
      </c>
      <c r="NC272" s="27">
        <v>0</v>
      </c>
      <c r="ND272" s="27">
        <v>0</v>
      </c>
      <c r="NE272" s="27">
        <v>0</v>
      </c>
      <c r="NF272" s="27">
        <v>0</v>
      </c>
      <c r="NG272" s="27">
        <v>0</v>
      </c>
      <c r="NH272" s="27">
        <v>0</v>
      </c>
      <c r="NI272" s="27">
        <v>0</v>
      </c>
      <c r="NJ272" s="27">
        <v>0</v>
      </c>
      <c r="NK272" s="27">
        <v>0</v>
      </c>
      <c r="NL272" s="27">
        <v>0</v>
      </c>
      <c r="NM272" s="27">
        <v>0</v>
      </c>
      <c r="NN272" s="27">
        <v>0</v>
      </c>
      <c r="NO272" s="198">
        <f t="shared" si="192"/>
        <v>0</v>
      </c>
      <c r="NP272" s="198">
        <f t="shared" si="193"/>
        <v>0</v>
      </c>
      <c r="NQ272" s="198">
        <f t="shared" si="194"/>
        <v>0</v>
      </c>
      <c r="NR272" s="198">
        <f t="shared" si="195"/>
        <v>0</v>
      </c>
      <c r="NS272" s="198">
        <f t="shared" si="196"/>
        <v>0</v>
      </c>
      <c r="NT272" s="198">
        <v>0</v>
      </c>
      <c r="NU272" s="198">
        <v>0</v>
      </c>
      <c r="NV272" s="198">
        <v>0</v>
      </c>
      <c r="NW272" s="198">
        <v>0</v>
      </c>
      <c r="NX272" s="198">
        <v>0</v>
      </c>
      <c r="NY272" s="198">
        <v>0</v>
      </c>
      <c r="NZ272" s="198">
        <v>0</v>
      </c>
      <c r="OA272" s="198">
        <v>0</v>
      </c>
      <c r="OB272" s="198">
        <v>0</v>
      </c>
      <c r="OC272" s="198">
        <v>0</v>
      </c>
      <c r="OD272" s="198">
        <v>0</v>
      </c>
      <c r="OE272" s="198">
        <v>0</v>
      </c>
      <c r="OF272" s="198">
        <f>SUM(Tabelle2[[#This Row],[Jan 23 B EV]:[Mar 23 B EV]])</f>
        <v>0</v>
      </c>
      <c r="OG272" s="198">
        <f>SUM(Tabelle2[[#This Row],[Apr 23 B EV]:[Jun 23 B EV]])</f>
        <v>0</v>
      </c>
      <c r="OH272" s="198">
        <f>SUM(Tabelle2[[#This Row],[Jul 23 B EV]:[Sep 23 B EV]])</f>
        <v>0</v>
      </c>
      <c r="OI272" s="198">
        <f>SUM(Tabelle2[[#This Row],[Oct 23 B EV]:[Dec 23 B EV]])</f>
        <v>0</v>
      </c>
      <c r="OJ272" s="198">
        <f>SUM(Tabelle2[[#This Row],[Jan 23 B EV]:[Dec 23 B EV]])</f>
        <v>0</v>
      </c>
      <c r="OK272" s="75"/>
      <c r="OL272" s="75"/>
      <c r="OM272" s="95" t="s">
        <v>973</v>
      </c>
      <c r="ON272" s="95">
        <v>0</v>
      </c>
      <c r="OO272" s="95">
        <v>0</v>
      </c>
      <c r="OP272" s="95">
        <v>0</v>
      </c>
      <c r="OQ272" s="75"/>
      <c r="OR272" s="75"/>
      <c r="OS272" s="75"/>
      <c r="OT272" s="75"/>
      <c r="OU272" s="75"/>
      <c r="OV272" s="75"/>
      <c r="OW272" s="75"/>
      <c r="OX272" s="198">
        <v>0</v>
      </c>
      <c r="OY272" s="198">
        <v>0</v>
      </c>
      <c r="OZ272" s="198">
        <v>0</v>
      </c>
      <c r="PA272" s="198">
        <v>0</v>
      </c>
      <c r="PB272" s="353">
        <v>0</v>
      </c>
      <c r="PC272" s="48" t="s">
        <v>57</v>
      </c>
      <c r="PD272" s="221" t="s">
        <v>162</v>
      </c>
      <c r="PE272" s="317" t="s">
        <v>159</v>
      </c>
      <c r="PF272" s="221" t="s">
        <v>45</v>
      </c>
      <c r="PG272" s="336">
        <v>0</v>
      </c>
      <c r="PH272" s="221">
        <v>0</v>
      </c>
      <c r="PI272" s="30">
        <v>1</v>
      </c>
      <c r="PJ272" s="30" t="s">
        <v>45</v>
      </c>
      <c r="PK272" s="30">
        <v>0</v>
      </c>
      <c r="PL272" s="30"/>
      <c r="PM272" s="317"/>
      <c r="PN272" s="221" t="s">
        <v>972</v>
      </c>
      <c r="PO272" s="51" t="s">
        <v>17</v>
      </c>
      <c r="PP272" s="200">
        <v>2407.8740082170316</v>
      </c>
      <c r="PQ272" s="56">
        <v>2220.7924770497352</v>
      </c>
      <c r="PR272" s="56">
        <v>2393.0833333333335</v>
      </c>
      <c r="PS272" s="56">
        <v>2425</v>
      </c>
      <c r="PT272" s="200">
        <v>2151.6666666666665</v>
      </c>
      <c r="PU272" s="200">
        <v>2059.5416666666665</v>
      </c>
      <c r="PV272" s="200">
        <v>2813.8101851851857</v>
      </c>
      <c r="PW272" s="200">
        <v>3372.4709444775326</v>
      </c>
      <c r="PX272" s="200" t="e">
        <f>IF($PI272=1,SUMIF(#REF!,$PF272,#REF!),SUMIF(#REF!,$PJ272,#REF!))</f>
        <v>#REF!</v>
      </c>
      <c r="PY272" s="200" t="e">
        <f>IF($PI272=1,SUMIF(#REF!,$PF272,#REF!),SUMIF(#REF!,$PJ272,#REF!))</f>
        <v>#REF!</v>
      </c>
      <c r="PZ272" s="200" t="e">
        <f>IF($PI272=1,SUMIF(#REF!,$PF272,#REF!),SUMIF(#REF!,$PJ272,#REF!))</f>
        <v>#REF!</v>
      </c>
      <c r="QA272" s="200" t="e">
        <f>IF($PI272=1,SUMIF(#REF!,$PF272,#REF!),SUMIF(#REF!,$PJ272,#REF!))</f>
        <v>#REF!</v>
      </c>
      <c r="QB272" s="200" t="e">
        <f>IF($PI272=1,SUMIF(#REF!,$PF272,#REF!),SUMIF(#REF!,$PJ272,#REF!))</f>
        <v>#REF!</v>
      </c>
      <c r="QC272" s="200" t="e">
        <f>IF($PI272=1,SUMIF(#REF!,$PF272,#REF!),SUMIF(#REF!,$PJ272,#REF!))</f>
        <v>#REF!</v>
      </c>
      <c r="QD272" s="57">
        <f t="shared" si="187"/>
        <v>4.5437307482398683</v>
      </c>
      <c r="QE272" s="57">
        <f t="shared" si="188"/>
        <v>4.8962370132000004</v>
      </c>
      <c r="QF272" s="57">
        <f t="shared" si="219"/>
        <v>4.9615383600000005</v>
      </c>
      <c r="QG272" s="57">
        <f t="shared" si="189"/>
        <v>4.4022996719999998</v>
      </c>
      <c r="QH272" s="57">
        <f t="shared" si="190"/>
        <v>4.2138123641999998</v>
      </c>
      <c r="QI272" s="57">
        <f t="shared" si="191"/>
        <v>5.7570421326000014</v>
      </c>
      <c r="QJ272" s="57">
        <f>IF(Tabelle2[[#This Row],[Index and Premium Usage]]=1,($AW272*(1+$AZ272))*(PW272*(1+$PG272)+$PH272)/1000,($AW272*(1+$AZ272))*(PW272*(1+$PG272)+$PK272)/1000)</f>
        <v>6.9000593645404988</v>
      </c>
      <c r="QK272" s="57" t="e">
        <f>IF($PI272=1,($AW272*(1+$AY272))*(PX272*(1+$PG272)+$PH272)/1000,($AW272*(1+$AZ272))*(PX272*(1+$PG272)+$PK272+Tabelle2[[#This Row],[Premium VW 2023]])/1000)</f>
        <v>#REF!</v>
      </c>
      <c r="QL272" s="57" t="e">
        <f t="shared" si="177"/>
        <v>#REF!</v>
      </c>
      <c r="QM272" s="57" t="e">
        <f t="shared" si="178"/>
        <v>#REF!</v>
      </c>
      <c r="QN272" s="57" t="e">
        <f t="shared" si="179"/>
        <v>#REF!</v>
      </c>
      <c r="QO272" s="57" t="e">
        <f t="shared" si="180"/>
        <v>#REF!</v>
      </c>
      <c r="QP272" s="57" t="e">
        <f t="shared" si="181"/>
        <v>#REF!</v>
      </c>
    </row>
    <row r="273" spans="1:458" ht="15" customHeight="1">
      <c r="A273" s="94" t="s">
        <v>763</v>
      </c>
      <c r="B273" s="94" t="s">
        <v>87</v>
      </c>
      <c r="C273" s="94" t="s">
        <v>1553</v>
      </c>
      <c r="D273" s="94" t="s">
        <v>108</v>
      </c>
      <c r="E273" s="172" t="s">
        <v>304</v>
      </c>
      <c r="F273" s="94" t="s">
        <v>304</v>
      </c>
      <c r="G273" s="94" t="s">
        <v>304</v>
      </c>
      <c r="H273" s="2" t="s">
        <v>1557</v>
      </c>
      <c r="I273" s="188" t="s">
        <v>102</v>
      </c>
      <c r="J273" s="94" t="s">
        <v>18</v>
      </c>
      <c r="K273" s="2" t="s">
        <v>243</v>
      </c>
      <c r="L273" s="94" t="s">
        <v>88</v>
      </c>
      <c r="M273" s="94" t="s">
        <v>664</v>
      </c>
      <c r="N273" s="1"/>
      <c r="O273" s="1"/>
      <c r="P273" s="17"/>
      <c r="R273" s="94"/>
      <c r="S273" s="94"/>
      <c r="T273" s="94" t="s">
        <v>1282</v>
      </c>
      <c r="U273" s="94" t="s">
        <v>38</v>
      </c>
      <c r="V273" s="94"/>
      <c r="W273" s="94"/>
      <c r="X273" s="94"/>
      <c r="Y273" s="94" t="s">
        <v>66</v>
      </c>
      <c r="Z273" s="94" t="s">
        <v>261</v>
      </c>
      <c r="AA273" s="1" t="s">
        <v>665</v>
      </c>
      <c r="AB273" s="1"/>
      <c r="AC273" s="1"/>
      <c r="AD273" s="94"/>
      <c r="AE273" s="94"/>
      <c r="AF273" s="94" t="s">
        <v>119</v>
      </c>
      <c r="AG273" s="2"/>
      <c r="AH273" s="2"/>
      <c r="AI273" s="2"/>
      <c r="AJ273" s="2" t="s">
        <v>120</v>
      </c>
      <c r="AK273" s="20"/>
      <c r="AL273" s="24"/>
      <c r="AM273" s="24"/>
      <c r="AN273" s="24"/>
      <c r="AO273" s="24"/>
      <c r="AP273" s="13">
        <v>1</v>
      </c>
      <c r="AQ273" s="33"/>
      <c r="AR273" s="37">
        <v>3.1555599999999999</v>
      </c>
      <c r="AS273" s="73">
        <v>3.1555599999999999</v>
      </c>
      <c r="AT273" s="73">
        <v>3.1555599999999999</v>
      </c>
      <c r="AU273" s="73">
        <v>3.1555599999999999</v>
      </c>
      <c r="AV273" s="73">
        <v>3.1555599999999999</v>
      </c>
      <c r="AW273" s="33">
        <v>3.1555599999999999</v>
      </c>
      <c r="AX273" s="193"/>
      <c r="AY273" s="36">
        <v>0.08</v>
      </c>
      <c r="AZ273" s="36">
        <v>0.08</v>
      </c>
      <c r="BA273" s="97">
        <v>0</v>
      </c>
      <c r="BB273" s="97">
        <v>0</v>
      </c>
      <c r="BC273" s="97">
        <v>0</v>
      </c>
      <c r="BD273" s="97">
        <v>0</v>
      </c>
      <c r="BE273" s="133">
        <v>0</v>
      </c>
      <c r="BF273" s="133">
        <v>0</v>
      </c>
      <c r="BG273" s="133">
        <v>0</v>
      </c>
      <c r="BH273" s="133">
        <v>0</v>
      </c>
      <c r="BI273" s="133">
        <v>0</v>
      </c>
      <c r="BJ273" s="133">
        <v>0</v>
      </c>
      <c r="BK273" s="133">
        <v>0</v>
      </c>
      <c r="BL273" s="133">
        <v>0</v>
      </c>
      <c r="BM273" s="96">
        <v>0</v>
      </c>
      <c r="BN273" s="96">
        <v>0</v>
      </c>
      <c r="BO273" s="96">
        <v>0</v>
      </c>
      <c r="BP273" s="96">
        <v>0</v>
      </c>
      <c r="BQ273" s="96">
        <v>0</v>
      </c>
      <c r="BR273" s="96">
        <v>0</v>
      </c>
      <c r="BS273" s="96">
        <v>0</v>
      </c>
      <c r="BT273" s="96">
        <v>0</v>
      </c>
      <c r="BU273" s="96">
        <v>0</v>
      </c>
      <c r="BV273" s="96">
        <v>0</v>
      </c>
      <c r="BW273" s="96">
        <v>0</v>
      </c>
      <c r="BX273" s="96">
        <v>0</v>
      </c>
      <c r="BY273" s="96">
        <v>0</v>
      </c>
      <c r="BZ273" s="96">
        <v>0</v>
      </c>
      <c r="CA273" s="96">
        <v>0</v>
      </c>
      <c r="CB273" s="96">
        <v>0</v>
      </c>
      <c r="CC273" s="96">
        <v>0</v>
      </c>
      <c r="CD273" s="96">
        <v>0</v>
      </c>
      <c r="CE273" s="96">
        <v>0</v>
      </c>
      <c r="CF273" s="96">
        <v>0</v>
      </c>
      <c r="CG273" s="96">
        <v>0</v>
      </c>
      <c r="CH273" s="96">
        <v>0</v>
      </c>
      <c r="CI273" s="96">
        <v>0</v>
      </c>
      <c r="CJ273" s="96">
        <v>0</v>
      </c>
      <c r="CK273" s="95">
        <f>SUM(Tabelle2[[#This Row],[Jan 22 CF]:[Mar 22 CF]])</f>
        <v>0</v>
      </c>
      <c r="CL273" s="95">
        <f>SUM(Tabelle2[[#This Row],[Apr 22 CF]:[Jun 22 CF]])</f>
        <v>0</v>
      </c>
      <c r="CM273" s="95">
        <f>SUM(Tabelle2[[#This Row],[Jul 22 CF]:[Sep 22 CF]])</f>
        <v>0</v>
      </c>
      <c r="CN273" s="95">
        <f>SUM(Tabelle2[[#This Row],[Oct 22 CF]:[Dec 22 CF]])</f>
        <v>0</v>
      </c>
      <c r="CO273" s="95">
        <f>SUM(Tabelle2[[#This Row],[Jan 23 CF]:[Mar 23 CF]])</f>
        <v>0</v>
      </c>
      <c r="CP273" s="95">
        <f>SUM(Tabelle2[[#This Row],[Apr 23 CF]:[Jun 23 CF]])</f>
        <v>0</v>
      </c>
      <c r="CQ273" s="95">
        <f>SUM(Tabelle2[[#This Row],[Jul 23 CF]:[Sep 23 CF]])</f>
        <v>0</v>
      </c>
      <c r="CR273" s="95">
        <f>SUM(Tabelle2[[#This Row],[Oct 23 CF]:[Dec 23 CF]])</f>
        <v>0</v>
      </c>
      <c r="CS273" s="95">
        <f>SUM(Tabelle2[[#This Row],[Jan 24 CF]:[Mar 24 CF]])</f>
        <v>0</v>
      </c>
      <c r="CT273" s="95">
        <f>SUM(Tabelle2[[#This Row],[Apr 24 CF]:[Jun 24 CF]])</f>
        <v>0</v>
      </c>
      <c r="CU273" s="95">
        <f>SUM(Tabelle2[[#This Row],[Jul 24 CF]:[Sep 24 CF]])</f>
        <v>0</v>
      </c>
      <c r="CV273" s="95">
        <f>SUM(Tabelle2[[#This Row],[Oct 24 CF]:[Dec 24 CF]])</f>
        <v>0</v>
      </c>
      <c r="CW273" s="98">
        <v>0</v>
      </c>
      <c r="CX273" s="275">
        <v>0</v>
      </c>
      <c r="CY273" s="98">
        <v>0</v>
      </c>
      <c r="CZ273" s="52">
        <v>0</v>
      </c>
      <c r="DA273" s="52">
        <f>SUM(Tabelle2[[#This Row],[Jan 22 CF]:[Dec 22 CF]])</f>
        <v>0</v>
      </c>
      <c r="DB273" s="98">
        <f>SUM(Tabelle2[[#This Row],[Jan 23 CF]:[Dec 23 CF]])</f>
        <v>0</v>
      </c>
      <c r="DC273" s="98">
        <f>SUM(Tabelle2[[#This Row],[Jan 24 CF]:[Dec 24 CF]])</f>
        <v>0</v>
      </c>
      <c r="DD273" s="98">
        <v>0</v>
      </c>
      <c r="DE273" s="98">
        <v>0</v>
      </c>
      <c r="DF273" s="98">
        <v>0</v>
      </c>
      <c r="DG273" s="98">
        <v>0</v>
      </c>
      <c r="DH273" s="98">
        <v>0</v>
      </c>
      <c r="DI273" s="98">
        <v>0</v>
      </c>
      <c r="DJ273" s="98">
        <v>0</v>
      </c>
      <c r="DK273" s="98">
        <v>0</v>
      </c>
      <c r="DL273" s="98">
        <v>0</v>
      </c>
      <c r="DM273" s="98">
        <v>0</v>
      </c>
      <c r="DN273" s="98"/>
      <c r="DO273" s="98"/>
      <c r="DP273" s="226">
        <v>0.95</v>
      </c>
      <c r="DQ273" s="226">
        <v>0.92500000000000004</v>
      </c>
      <c r="DR273" s="226">
        <v>0.8</v>
      </c>
      <c r="DS273" s="226">
        <v>0.85</v>
      </c>
      <c r="DT273" s="226">
        <v>0.9</v>
      </c>
      <c r="DU273" s="226">
        <v>0.9</v>
      </c>
      <c r="DV273" s="226">
        <v>0.9</v>
      </c>
      <c r="DW273" s="226">
        <v>0.9</v>
      </c>
      <c r="DX273" s="226">
        <v>0.9</v>
      </c>
      <c r="DY273" s="226">
        <v>0.9</v>
      </c>
      <c r="DZ273" s="226">
        <v>0.9</v>
      </c>
      <c r="EA273" s="226">
        <v>0.88</v>
      </c>
      <c r="EB273" s="226">
        <v>0.9</v>
      </c>
      <c r="EC273" s="226">
        <v>0.93</v>
      </c>
      <c r="ED273" s="226">
        <v>0.93</v>
      </c>
      <c r="EE273" s="226">
        <v>0.9</v>
      </c>
      <c r="EF273" s="316">
        <v>0.9</v>
      </c>
      <c r="EG273" s="316">
        <v>0.9</v>
      </c>
      <c r="EH273" s="316">
        <v>0.9</v>
      </c>
      <c r="EI273" s="226">
        <v>0.95</v>
      </c>
      <c r="EJ273" s="226">
        <v>0.95</v>
      </c>
      <c r="EK273" s="226">
        <v>0.95</v>
      </c>
      <c r="EL273" s="226">
        <v>0.97499999999999998</v>
      </c>
      <c r="EM273" s="226">
        <v>0.95</v>
      </c>
      <c r="EN273" s="226">
        <v>0.9</v>
      </c>
      <c r="EO273" s="226">
        <v>0.9</v>
      </c>
      <c r="EP273" s="226">
        <v>0.9</v>
      </c>
      <c r="EQ273" s="226">
        <v>0.9</v>
      </c>
      <c r="ER273" s="226">
        <v>0.9</v>
      </c>
      <c r="ES273" s="226">
        <v>0.9</v>
      </c>
      <c r="ET273" s="226">
        <v>0.9</v>
      </c>
      <c r="EU273" s="226">
        <v>0.9</v>
      </c>
      <c r="EV273" s="226">
        <v>0.9</v>
      </c>
      <c r="EW273" s="226">
        <v>0.9</v>
      </c>
      <c r="EX273" s="226">
        <v>0.9</v>
      </c>
      <c r="EY273" s="226">
        <v>0.9</v>
      </c>
      <c r="EZ273" s="316">
        <v>0.9</v>
      </c>
      <c r="FA273" s="226">
        <v>0.9</v>
      </c>
      <c r="FB273" s="226">
        <v>0.85</v>
      </c>
      <c r="FC273" s="226">
        <v>0.85</v>
      </c>
      <c r="FD273" s="226">
        <v>0.85</v>
      </c>
      <c r="FE273" s="226">
        <v>0.85</v>
      </c>
      <c r="FF273" s="226">
        <v>0.85</v>
      </c>
      <c r="FG273" s="226">
        <v>0.85</v>
      </c>
      <c r="FH273" s="226">
        <v>0.85</v>
      </c>
      <c r="FI273" s="226">
        <v>0.85</v>
      </c>
      <c r="FJ273" s="226">
        <v>0.85</v>
      </c>
      <c r="FK273" s="226">
        <v>0.85</v>
      </c>
      <c r="FL273" s="226">
        <v>0.85</v>
      </c>
      <c r="FM273" s="195">
        <f t="shared" si="204"/>
        <v>0</v>
      </c>
      <c r="FN273" s="195">
        <f t="shared" si="205"/>
        <v>0</v>
      </c>
      <c r="FO273" s="195">
        <f t="shared" si="206"/>
        <v>0</v>
      </c>
      <c r="FP273" s="195">
        <f t="shared" si="207"/>
        <v>0</v>
      </c>
      <c r="FQ273" s="195">
        <f t="shared" si="208"/>
        <v>0</v>
      </c>
      <c r="FR273" s="195">
        <f t="shared" si="209"/>
        <v>0</v>
      </c>
      <c r="FS273" s="195">
        <f t="shared" si="210"/>
        <v>0</v>
      </c>
      <c r="FT273" s="95">
        <f t="shared" si="211"/>
        <v>0</v>
      </c>
      <c r="FU273" s="95">
        <f t="shared" si="212"/>
        <v>0</v>
      </c>
      <c r="FV273" s="95">
        <f t="shared" si="213"/>
        <v>0</v>
      </c>
      <c r="FW273" s="95">
        <f t="shared" si="214"/>
        <v>0</v>
      </c>
      <c r="FX273" s="95">
        <f t="shared" si="215"/>
        <v>0</v>
      </c>
      <c r="FY273" s="95">
        <f t="shared" si="216"/>
        <v>0</v>
      </c>
      <c r="FZ273" s="95">
        <f t="shared" si="217"/>
        <v>0</v>
      </c>
      <c r="GA273" s="95">
        <f t="shared" si="197"/>
        <v>0</v>
      </c>
      <c r="GB273" s="95">
        <f t="shared" si="198"/>
        <v>0</v>
      </c>
      <c r="GC273" s="95">
        <f t="shared" si="199"/>
        <v>0</v>
      </c>
      <c r="GD273" s="95">
        <f t="shared" si="200"/>
        <v>0</v>
      </c>
      <c r="GE273" s="95">
        <f t="shared" si="201"/>
        <v>0</v>
      </c>
      <c r="GF273" s="95">
        <f t="shared" si="202"/>
        <v>0</v>
      </c>
      <c r="GG273" s="95">
        <f t="shared" si="203"/>
        <v>0</v>
      </c>
      <c r="GH273" s="95">
        <f t="shared" si="218"/>
        <v>0</v>
      </c>
      <c r="GI273" s="95">
        <f>BW273*Tabelle2[[#This Row],[Nov 2023 AF]]</f>
        <v>0</v>
      </c>
      <c r="GJ273" s="95">
        <f>BX273*Tabelle2[[#This Row],[Dec 2023 AF]]</f>
        <v>0</v>
      </c>
      <c r="GK273" s="95">
        <f>BY273*Tabelle2[[#This Row],[Jan 2024 AF]]</f>
        <v>0</v>
      </c>
      <c r="GL273" s="95">
        <f>BZ273*Tabelle2[[#This Row],[Feb 2024 AF]]</f>
        <v>0</v>
      </c>
      <c r="GM273" s="95">
        <f>CA273*Tabelle2[[#This Row],[Mar 2024 AF]]</f>
        <v>0</v>
      </c>
      <c r="GN273" s="95">
        <f>CB273*Tabelle2[[#This Row],[Apr 2024 AF]]</f>
        <v>0</v>
      </c>
      <c r="GO273" s="95">
        <f>CC273*Tabelle2[[#This Row],[May 2024 AF]]</f>
        <v>0</v>
      </c>
      <c r="GP273" s="95">
        <f>CD273*Tabelle2[[#This Row],[Jun 2024 AF]]</f>
        <v>0</v>
      </c>
      <c r="GQ273" s="95">
        <f>CE273*Tabelle2[[#This Row],[Jul 2024 AF]]</f>
        <v>0</v>
      </c>
      <c r="GR273" s="95">
        <f>CF273*Tabelle2[[#This Row],[Aug 2024 AF]]</f>
        <v>0</v>
      </c>
      <c r="GS273" s="95">
        <f>CG273*Tabelle2[[#This Row],[Sep 2024 AF]]</f>
        <v>0</v>
      </c>
      <c r="GT273" s="95">
        <f>CH273*Tabelle2[[#This Row],[Oct 2024 AF]]</f>
        <v>0</v>
      </c>
      <c r="GU273" s="95">
        <f>CI273*Tabelle2[[#This Row],[Nov 2024 AF]]</f>
        <v>0</v>
      </c>
      <c r="GV273" s="95">
        <f>CJ273*Tabelle2[[#This Row],[Dec 2024 AF]]</f>
        <v>0</v>
      </c>
      <c r="GW273" s="95">
        <f>SUM(Tabelle2[[#This Row],[Jan 22 NF]:[Mar 22 NF]])</f>
        <v>0</v>
      </c>
      <c r="GX273" s="95">
        <f>SUM(Tabelle2[[#This Row],[Apr 22 NF]:[Jun 22 NF]])</f>
        <v>0</v>
      </c>
      <c r="GY273" s="95">
        <f>SUM(Tabelle2[[#This Row],[Jul 22 NF]:[Sep 22 NF]])</f>
        <v>0</v>
      </c>
      <c r="GZ273" s="95">
        <f>SUM(Tabelle2[[#This Row],[Oct 22 NF]:[Dec 22 NF]])</f>
        <v>0</v>
      </c>
      <c r="HA273" s="98">
        <f>SUM(Tabelle2[[#This Row],[Jan 23 NF]:[Mar 23 NF]])</f>
        <v>0</v>
      </c>
      <c r="HB273" s="98">
        <f>SUM(Tabelle2[[#This Row],[Apr 23 NF]:[Jun 23 NF]])</f>
        <v>0</v>
      </c>
      <c r="HC273" s="98">
        <f>SUM(Tabelle2[[#This Row],[Jul 23 NF]:[Sep 23 NF]])</f>
        <v>0</v>
      </c>
      <c r="HD273" s="98">
        <f>SUM(Tabelle2[[#This Row],[Oct 23 NF]:[Dec 23 NF]])</f>
        <v>0</v>
      </c>
      <c r="HE273" s="95">
        <f>SUM(Tabelle2[[#This Row],[Jan 24 NF]:[Mar 24 NF]])</f>
        <v>0</v>
      </c>
      <c r="HF273" s="98">
        <f>SUM(Tabelle2[[#This Row],[Apr 24 NF]:[Jun 24 NF]])</f>
        <v>0</v>
      </c>
      <c r="HG273" s="98">
        <f>SUM(Tabelle2[[#This Row],[Jul 24 NF]:[Sep 24 NF]])</f>
        <v>0</v>
      </c>
      <c r="HH273" s="98">
        <f>SUM(Tabelle2[[#This Row],[Oct 24 NF]:[Dec 24 NF]])</f>
        <v>0</v>
      </c>
      <c r="HI273" s="75">
        <v>0</v>
      </c>
      <c r="HJ273" s="75">
        <v>0</v>
      </c>
      <c r="HK273" s="75">
        <v>0</v>
      </c>
      <c r="HL273" s="75">
        <v>0</v>
      </c>
      <c r="HM273" s="75">
        <v>0</v>
      </c>
      <c r="HN273" s="75">
        <v>0</v>
      </c>
      <c r="HO273" s="75">
        <v>0</v>
      </c>
      <c r="HP273" s="75">
        <v>0</v>
      </c>
      <c r="HQ273" s="75">
        <v>0</v>
      </c>
      <c r="HR273" s="75">
        <v>0</v>
      </c>
      <c r="HS273" s="75">
        <v>0</v>
      </c>
      <c r="HT273" s="75">
        <v>0</v>
      </c>
      <c r="HU273" s="75">
        <v>10</v>
      </c>
      <c r="HV273" s="98">
        <v>0</v>
      </c>
      <c r="HW273" s="98">
        <v>0</v>
      </c>
      <c r="HX273" s="98">
        <v>0</v>
      </c>
      <c r="HY273" s="98">
        <v>0</v>
      </c>
      <c r="HZ273" s="98">
        <f>SUM(Tabelle2[[#This Row],[Jan 22 NF]:[Dec 22 NF]])</f>
        <v>0</v>
      </c>
      <c r="IA273" s="98">
        <f>SUM(Tabelle2[[#This Row],[Jan 23 NF]:[Dec 23 NF]])</f>
        <v>0</v>
      </c>
      <c r="IB273" s="98">
        <f>SUM(Tabelle2[[#This Row],[Jan 24 NF]:[Dec 24 NF]])</f>
        <v>0</v>
      </c>
      <c r="IC273" s="98">
        <f>IFERROR(Tabelle2[[#This Row],[2025 CF]]*Tabelle2[[#This Row],[2025 AF]],0)</f>
        <v>0</v>
      </c>
      <c r="ID273" s="98">
        <f>IFERROR(Tabelle2[[#This Row],[2026 CF]]*Tabelle2[[#This Row],[2026 AF]],0)</f>
        <v>0</v>
      </c>
      <c r="IE273" s="98">
        <f>IFERROR(Tabelle2[[#This Row],[2027 CF]]*Tabelle2[[#This Row],[2027 AF]],0)</f>
        <v>0</v>
      </c>
      <c r="IF273" s="98">
        <f>IFERROR(Tabelle2[[#This Row],[2028 CF]]*Tabelle2[[#This Row],[2028 AF]],0)</f>
        <v>0</v>
      </c>
      <c r="IG273" s="98">
        <f>IFERROR(Tabelle2[[#This Row],[2029 CF]]*Tabelle2[[#This Row],[2029 AF]],0)</f>
        <v>0</v>
      </c>
      <c r="IH273" s="98">
        <f>IFERROR(Tabelle2[[#This Row],[2030 CF]]*Tabelle2[[#This Row],[2030 AF]],0)</f>
        <v>0</v>
      </c>
      <c r="II273" s="98">
        <f>IFERROR(Tabelle2[[#This Row],[2031 CF]]*Tabelle2[[#This Row],[2031 AF]],0)</f>
        <v>0</v>
      </c>
      <c r="IJ273" s="98">
        <f>IFERROR(Tabelle2[[#This Row],[2032 CF]]*Tabelle2[[#This Row],[2032 AF]],0)</f>
        <v>0</v>
      </c>
      <c r="IK273" s="98">
        <f>IFERROR(Tabelle2[[#This Row],[2033 CF]]*Tabelle2[[#This Row],[2033 AF]],0)</f>
        <v>0</v>
      </c>
      <c r="IL273" s="98">
        <f>IFERROR(Tabelle2[[#This Row],[2034 CF]]*Tabelle2[[#This Row],[2034 AF]],0)</f>
        <v>0</v>
      </c>
      <c r="IM273" s="98">
        <f>IFERROR(Tabelle2[[#This Row],[2035 CF]]*Tabelle2[[#This Row],[2035 AF]],0)</f>
        <v>0</v>
      </c>
      <c r="IN273" s="12">
        <v>0</v>
      </c>
      <c r="IO273" s="12">
        <v>0</v>
      </c>
      <c r="IP273" s="12">
        <v>0</v>
      </c>
      <c r="IQ273" s="12">
        <v>0</v>
      </c>
      <c r="IR273" s="12">
        <v>0</v>
      </c>
      <c r="IS273" s="12">
        <v>0</v>
      </c>
      <c r="IT273" s="12">
        <v>0</v>
      </c>
      <c r="IU273" s="12">
        <v>0</v>
      </c>
      <c r="IV273" s="12">
        <v>0</v>
      </c>
      <c r="IW273" s="12">
        <v>0</v>
      </c>
      <c r="IX273" s="12">
        <v>0</v>
      </c>
      <c r="IY273" s="12">
        <v>0</v>
      </c>
      <c r="IZ273" s="199">
        <v>0</v>
      </c>
      <c r="JA273" s="199">
        <v>0</v>
      </c>
      <c r="JB273" s="199">
        <v>0</v>
      </c>
      <c r="JC273" s="199">
        <v>0</v>
      </c>
      <c r="JD273" s="199">
        <v>0</v>
      </c>
      <c r="JE273" s="196">
        <v>0</v>
      </c>
      <c r="JF273" s="196">
        <v>0</v>
      </c>
      <c r="JG273" s="196">
        <v>0</v>
      </c>
      <c r="JH273" s="196">
        <v>0</v>
      </c>
      <c r="JI273" s="196">
        <v>0</v>
      </c>
      <c r="JJ273" s="196">
        <v>0</v>
      </c>
      <c r="JK273" s="196">
        <v>0</v>
      </c>
      <c r="JL273" s="196">
        <v>0</v>
      </c>
      <c r="JM273" s="196">
        <v>0</v>
      </c>
      <c r="JN273" s="196">
        <v>0</v>
      </c>
      <c r="JO273" s="196">
        <v>0</v>
      </c>
      <c r="JP273" s="196">
        <v>0</v>
      </c>
      <c r="JQ273" s="196">
        <f>SUM(Tabelle2[[#This Row],[Jan-23B]:[Mar-23B]])</f>
        <v>0</v>
      </c>
      <c r="JR273" s="196">
        <f>SUM(Tabelle2[[#This Row],[Apr-23B]:[Jun-23B]])</f>
        <v>0</v>
      </c>
      <c r="JS273" s="196">
        <f>SUM(Tabelle2[[#This Row],[Jul-23B]:[Sep-23B]])</f>
        <v>0</v>
      </c>
      <c r="JT273" s="196">
        <f>SUM(Tabelle2[[#This Row],[Oct-23B]:[Dec-23B]])</f>
        <v>0</v>
      </c>
      <c r="JU273" s="196">
        <f>SUM(Tabelle2[[#This Row],[1Q23 B1]:[4Q23 B]])</f>
        <v>0</v>
      </c>
      <c r="JV273" s="196">
        <v>0</v>
      </c>
      <c r="JW273" s="196">
        <v>0</v>
      </c>
      <c r="JX273" s="196">
        <v>0</v>
      </c>
      <c r="JY273" s="196">
        <v>0</v>
      </c>
      <c r="JZ273" s="196">
        <v>0</v>
      </c>
      <c r="KA273" s="196">
        <v>0</v>
      </c>
      <c r="KB273" s="196">
        <v>0</v>
      </c>
      <c r="KC273" s="196">
        <v>0</v>
      </c>
      <c r="KD273" s="196">
        <v>0</v>
      </c>
      <c r="KE273" s="196">
        <v>0</v>
      </c>
      <c r="KF273" s="196" t="str">
        <f>IF(SUM(Tabelle2[[#This Row],[2018 NF]:[2028 NF]],Tabelle2[[#This Row],[2023 B]])&gt;0,"yes","no")</f>
        <v>no</v>
      </c>
      <c r="KG273" s="196">
        <f>IFERROR(INDEX(Tabelle2[[#Headers],[2005 NF]:[2034 NF]],MATCH(TRUE,INDEX(Tabelle2[[#This Row],[2005 NF]:[2034 NF]]&gt;1000,),0)),0)</f>
        <v>0</v>
      </c>
      <c r="KH273" s="196">
        <f>IFERROR(LOOKUP(2,1/(Tabelle2[[#This Row],[2005 NF]:[2035 NF]]&gt;1000),Tabelle2[[#Headers],[2005 NF]:[2035 NF]]),0)</f>
        <v>0</v>
      </c>
      <c r="KI273" s="196">
        <f>SUM(Tabelle2[[#This Row],[Jan 23 NF]:[Mar 23 NF]])</f>
        <v>0</v>
      </c>
      <c r="KJ273" s="196">
        <f>SUM(Tabelle2[[#This Row],[Jan-23B]:[Mar-23B]])</f>
        <v>0</v>
      </c>
      <c r="KK273" s="52">
        <v>0</v>
      </c>
      <c r="KL273" s="52">
        <v>0</v>
      </c>
      <c r="KM273" s="52">
        <v>0</v>
      </c>
      <c r="KN273" s="52">
        <v>0</v>
      </c>
      <c r="KO273" s="52">
        <v>0</v>
      </c>
      <c r="KP273" s="52">
        <v>0</v>
      </c>
      <c r="KQ273" s="52">
        <v>0</v>
      </c>
      <c r="KR273" s="52">
        <v>0</v>
      </c>
      <c r="KS273" s="52">
        <v>0</v>
      </c>
      <c r="KT273" s="52">
        <v>0</v>
      </c>
      <c r="KU273" s="52">
        <v>0</v>
      </c>
      <c r="KV273" s="52">
        <v>0</v>
      </c>
      <c r="KW273" s="52">
        <v>0</v>
      </c>
      <c r="KX273" s="52">
        <v>0</v>
      </c>
      <c r="KY273" s="52">
        <v>0</v>
      </c>
      <c r="KZ273" s="52">
        <v>0</v>
      </c>
      <c r="LA273" s="52" t="e">
        <f>$AV273*2.204623/#REF!*$AP273*Tabelle2[[#This Row],[May 23 NF]]</f>
        <v>#REF!</v>
      </c>
      <c r="LB273" s="52" t="e">
        <f>$AV273*2.204623/#REF!*$AP273*Tabelle2[[#This Row],[Jun 23 NF]]</f>
        <v>#REF!</v>
      </c>
      <c r="LC273" s="52" t="e">
        <f>$AV273*2.204623/#REF!*$AP273*Tabelle2[[#This Row],[Jul 23 NF]]</f>
        <v>#REF!</v>
      </c>
      <c r="LD273" s="52" t="e">
        <f>$AV273*2.204623/#REF!*$AP273*Tabelle2[[#This Row],[Aug 23 NF]]</f>
        <v>#REF!</v>
      </c>
      <c r="LE273" s="52" t="e">
        <f>$AV273*2.204623/#REF!*$AP273*Tabelle2[[#This Row],[Sep 23 NF]]</f>
        <v>#REF!</v>
      </c>
      <c r="LF273" s="52" t="e">
        <f>$AV273*2.204623/#REF!*$AP273*Tabelle2[[#This Row],[Oct 23 NF]]</f>
        <v>#REF!</v>
      </c>
      <c r="LG273" s="52" t="e">
        <f>$AV273*2.204623/#REF!*$AP273*Tabelle2[[#This Row],[Nov 23 NF]]</f>
        <v>#REF!</v>
      </c>
      <c r="LH273" s="52" t="e">
        <f>$AV273*2.204623/#REF!*$AP273*Tabelle2[[#This Row],[Dec 23 NF]]</f>
        <v>#REF!</v>
      </c>
      <c r="LI273" s="52" t="e">
        <f>$AV273*2.204623/#REF!*$AP273*Tabelle2[[#This Row],[Jan 24 NF]]</f>
        <v>#REF!</v>
      </c>
      <c r="LJ273" s="52" t="e">
        <f>$AV273*2.204623/#REF!*$AP273*Tabelle2[[#This Row],[Feb 24 NF]]</f>
        <v>#REF!</v>
      </c>
      <c r="LK273" s="52" t="e">
        <f>$AV273*2.204623/#REF!*$AP273*Tabelle2[[#This Row],[Mar 24 NF]]</f>
        <v>#REF!</v>
      </c>
      <c r="LL273" s="52" t="e">
        <f>$AV273*2.204623/#REF!*$AP273*Tabelle2[[#This Row],[Apr 24 NF]]</f>
        <v>#REF!</v>
      </c>
      <c r="LM273" s="52" t="e">
        <f>$AV273*2.204623/#REF!*$AP273*Tabelle2[[#This Row],[May 24 NF]]</f>
        <v>#REF!</v>
      </c>
      <c r="LN273" s="52" t="e">
        <f>$AV273*2.204623/#REF!*$AP273*Tabelle2[[#This Row],[Jun 24 NF]]</f>
        <v>#REF!</v>
      </c>
      <c r="LO273" s="52" t="e">
        <f>$AV273*2.204623/#REF!*$AP273*Tabelle2[[#This Row],[Jul 24 NF]]</f>
        <v>#REF!</v>
      </c>
      <c r="LP273" s="52" t="e">
        <f>$AV273*2.204623/#REF!*$AP273*Tabelle2[[#This Row],[Aug 24 NF]]</f>
        <v>#REF!</v>
      </c>
      <c r="LQ273" s="52" t="e">
        <f>$AV273*2.204623/#REF!*$AP273*Tabelle2[[#This Row],[Sep 24 NF]]</f>
        <v>#REF!</v>
      </c>
      <c r="LR273" s="52" t="e">
        <f>$AV273*2.204623/#REF!*$AP273*Tabelle2[[#This Row],[Oct 24 NF]]</f>
        <v>#REF!</v>
      </c>
      <c r="LS273" s="52" t="e">
        <f>$AV273*2.204623/#REF!*$AP273*Tabelle2[[#This Row],[Nov 24 NF]]</f>
        <v>#REF!</v>
      </c>
      <c r="LT273" s="52" t="e">
        <f>$AV273*2.204623/#REF!*$AP273*Tabelle2[[#This Row],[Dec 24 NF]]</f>
        <v>#REF!</v>
      </c>
      <c r="LU273" s="198">
        <f>SUM(Tabelle2[[#This Row],[Jan 22 EV]:[Mar 22 EV]])</f>
        <v>0</v>
      </c>
      <c r="LV273" s="198">
        <f>SUM(Tabelle2[[#This Row],[Apr 22 EV]:[Jun 22 EV]])</f>
        <v>0</v>
      </c>
      <c r="LW273" s="198">
        <f>SUM(Tabelle2[[#This Row],[Jul 22 EV]:[Sep 22 EV]])</f>
        <v>0</v>
      </c>
      <c r="LX273" s="198">
        <f>SUM(Tabelle2[[#This Row],[Oct 22 EV]:[Dec 22 EV]])</f>
        <v>0</v>
      </c>
      <c r="LY273" s="198">
        <f>SUM(Tabelle2[[#This Row],[Jan 23 EV]:[Mar 23 EV]])</f>
        <v>0</v>
      </c>
      <c r="LZ273" s="198" t="e">
        <f>SUM(Tabelle2[[#This Row],[Apr 23 EV]:[Jun 23 EV]])</f>
        <v>#REF!</v>
      </c>
      <c r="MA273" s="198" t="e">
        <f>SUM(Tabelle2[[#This Row],[Jul 23 EV]:[Sep 23 EV]])</f>
        <v>#REF!</v>
      </c>
      <c r="MB273" s="198" t="e">
        <f>SUM(Tabelle2[[#This Row],[Oct 23 EV]:[Dec 23 EV]])</f>
        <v>#REF!</v>
      </c>
      <c r="MC273" s="198" t="e">
        <f>SUM(Tabelle2[[#This Row],[Jan 24 EV]:[Mar 24 EV]])</f>
        <v>#REF!</v>
      </c>
      <c r="MD273" s="198" t="e">
        <f>SUM(Tabelle2[[#This Row],[Apr 24 EV]:[Jun 24 EV]])</f>
        <v>#REF!</v>
      </c>
      <c r="ME273" s="198" t="e">
        <f>SUM(Tabelle2[[#This Row],[Jul 24 EV]:[Sep 24 EV]])</f>
        <v>#REF!</v>
      </c>
      <c r="MF273" s="198" t="e">
        <f>SUM(Tabelle2[[#This Row],[Oct 24 EV]:[Dec 24 EV]])</f>
        <v>#REF!</v>
      </c>
      <c r="MG273" s="74">
        <v>0</v>
      </c>
      <c r="MH273" s="74">
        <v>0</v>
      </c>
      <c r="MI273" s="74">
        <v>0</v>
      </c>
      <c r="MJ273" s="74">
        <v>0</v>
      </c>
      <c r="MK273" s="74">
        <v>0</v>
      </c>
      <c r="ML273" s="74">
        <v>0</v>
      </c>
      <c r="MM273" s="74">
        <v>0</v>
      </c>
      <c r="MN273" s="74">
        <v>0</v>
      </c>
      <c r="MO273" s="75">
        <v>0</v>
      </c>
      <c r="MP273" s="95">
        <v>0</v>
      </c>
      <c r="MQ273" s="98" t="e">
        <f>$AS273*2.204623/#REF!*$AP273*HU273</f>
        <v>#REF!</v>
      </c>
      <c r="MR273" s="98" t="e">
        <f>$AT273*2.204623/#REF!*$AP273*HV273</f>
        <v>#REF!</v>
      </c>
      <c r="MS273" s="98">
        <v>0</v>
      </c>
      <c r="MT273" s="98">
        <v>0</v>
      </c>
      <c r="MU273" s="98">
        <v>0</v>
      </c>
      <c r="MV273" s="98">
        <f>SUM(Tabelle2[[#This Row],[Jan 22 EV]:[Dec 22 EV]])</f>
        <v>0</v>
      </c>
      <c r="MW273" s="98" t="e">
        <f>SUM(Tabelle2[[#This Row],[Jan 23 EV]:[Dec 23 EV]])</f>
        <v>#REF!</v>
      </c>
      <c r="MX273" s="98" t="e">
        <f>SUM(Tabelle2[[#This Row],[Jan 24 EV]:[Dec 24 EV]])</f>
        <v>#REF!</v>
      </c>
      <c r="MY273" s="98">
        <f t="shared" si="183"/>
        <v>0</v>
      </c>
      <c r="MZ273" s="98">
        <f t="shared" si="184"/>
        <v>0</v>
      </c>
      <c r="NA273" s="98">
        <f t="shared" si="185"/>
        <v>0</v>
      </c>
      <c r="NB273" s="98">
        <f t="shared" si="186"/>
        <v>0</v>
      </c>
      <c r="NC273" s="27">
        <v>0</v>
      </c>
      <c r="ND273" s="27">
        <v>0</v>
      </c>
      <c r="NE273" s="27">
        <v>0</v>
      </c>
      <c r="NF273" s="27">
        <v>0</v>
      </c>
      <c r="NG273" s="27">
        <v>0</v>
      </c>
      <c r="NH273" s="27">
        <v>0</v>
      </c>
      <c r="NI273" s="27">
        <v>0</v>
      </c>
      <c r="NJ273" s="27">
        <v>0</v>
      </c>
      <c r="NK273" s="27">
        <v>0</v>
      </c>
      <c r="NL273" s="27">
        <v>0</v>
      </c>
      <c r="NM273" s="27">
        <v>0</v>
      </c>
      <c r="NN273" s="27">
        <v>0</v>
      </c>
      <c r="NO273" s="198">
        <f t="shared" si="192"/>
        <v>0</v>
      </c>
      <c r="NP273" s="198">
        <f t="shared" si="193"/>
        <v>0</v>
      </c>
      <c r="NQ273" s="198">
        <f t="shared" si="194"/>
        <v>0</v>
      </c>
      <c r="NR273" s="198">
        <f t="shared" si="195"/>
        <v>0</v>
      </c>
      <c r="NS273" s="198">
        <f t="shared" si="196"/>
        <v>0</v>
      </c>
      <c r="NT273" s="198">
        <v>0</v>
      </c>
      <c r="NU273" s="198">
        <v>0</v>
      </c>
      <c r="NV273" s="198">
        <v>0</v>
      </c>
      <c r="NW273" s="198">
        <v>0</v>
      </c>
      <c r="NX273" s="198">
        <v>0</v>
      </c>
      <c r="NY273" s="198">
        <v>0</v>
      </c>
      <c r="NZ273" s="198">
        <v>0</v>
      </c>
      <c r="OA273" s="198">
        <v>0</v>
      </c>
      <c r="OB273" s="198">
        <v>0</v>
      </c>
      <c r="OC273" s="198">
        <v>0</v>
      </c>
      <c r="OD273" s="198">
        <v>0</v>
      </c>
      <c r="OE273" s="198">
        <v>0</v>
      </c>
      <c r="OF273" s="198">
        <f>SUM(Tabelle2[[#This Row],[Jan 23 B EV]:[Mar 23 B EV]])</f>
        <v>0</v>
      </c>
      <c r="OG273" s="198">
        <f>SUM(Tabelle2[[#This Row],[Apr 23 B EV]:[Jun 23 B EV]])</f>
        <v>0</v>
      </c>
      <c r="OH273" s="198">
        <f>SUM(Tabelle2[[#This Row],[Jul 23 B EV]:[Sep 23 B EV]])</f>
        <v>0</v>
      </c>
      <c r="OI273" s="198">
        <f>SUM(Tabelle2[[#This Row],[Oct 23 B EV]:[Dec 23 B EV]])</f>
        <v>0</v>
      </c>
      <c r="OJ273" s="198">
        <f>SUM(Tabelle2[[#This Row],[Jan 23 B EV]:[Dec 23 B EV]])</f>
        <v>0</v>
      </c>
      <c r="OK273" s="75"/>
      <c r="OL273" s="75"/>
      <c r="OM273" s="95" t="s">
        <v>973</v>
      </c>
      <c r="ON273" s="95">
        <v>0</v>
      </c>
      <c r="OO273" s="95">
        <v>0</v>
      </c>
      <c r="OP273" s="95">
        <v>0</v>
      </c>
      <c r="OQ273" s="75"/>
      <c r="OR273" s="75"/>
      <c r="OS273" s="75"/>
      <c r="OT273" s="75"/>
      <c r="OU273" s="75"/>
      <c r="OV273" s="75"/>
      <c r="OW273" s="75"/>
      <c r="OX273" s="198">
        <v>0</v>
      </c>
      <c r="OY273" s="198">
        <v>0</v>
      </c>
      <c r="OZ273" s="198">
        <v>0</v>
      </c>
      <c r="PA273" s="198">
        <v>0</v>
      </c>
      <c r="PB273" s="353">
        <v>0</v>
      </c>
      <c r="PC273" s="48" t="s">
        <v>57</v>
      </c>
      <c r="PD273" s="221" t="s">
        <v>162</v>
      </c>
      <c r="PE273" s="317" t="s">
        <v>159</v>
      </c>
      <c r="PF273" s="221" t="s">
        <v>45</v>
      </c>
      <c r="PG273" s="336">
        <v>0</v>
      </c>
      <c r="PH273" s="221">
        <v>0</v>
      </c>
      <c r="PI273" s="30">
        <v>1</v>
      </c>
      <c r="PJ273" s="30" t="s">
        <v>45</v>
      </c>
      <c r="PK273" s="30">
        <v>0</v>
      </c>
      <c r="PL273" s="30"/>
      <c r="PM273" s="317"/>
      <c r="PN273" s="221" t="s">
        <v>972</v>
      </c>
      <c r="PO273" s="51" t="s">
        <v>17</v>
      </c>
      <c r="PP273" s="200">
        <v>2407.8740082170316</v>
      </c>
      <c r="PQ273" s="56">
        <v>2220.7924770497352</v>
      </c>
      <c r="PR273" s="56">
        <v>2393.0833333333335</v>
      </c>
      <c r="PS273" s="56">
        <v>2425</v>
      </c>
      <c r="PT273" s="200">
        <v>2151.6666666666665</v>
      </c>
      <c r="PU273" s="200">
        <v>2059.5416666666665</v>
      </c>
      <c r="PV273" s="200">
        <v>2813.8101851851857</v>
      </c>
      <c r="PW273" s="200">
        <v>3372.4709444775326</v>
      </c>
      <c r="PX273" s="200" t="e">
        <f>IF($PI273=1,SUMIF(#REF!,$PF273,#REF!),SUMIF(#REF!,$PJ273,#REF!))</f>
        <v>#REF!</v>
      </c>
      <c r="PY273" s="200" t="e">
        <f>IF($PI273=1,SUMIF(#REF!,$PF273,#REF!),SUMIF(#REF!,$PJ273,#REF!))</f>
        <v>#REF!</v>
      </c>
      <c r="PZ273" s="200" t="e">
        <f>IF($PI273=1,SUMIF(#REF!,$PF273,#REF!),SUMIF(#REF!,$PJ273,#REF!))</f>
        <v>#REF!</v>
      </c>
      <c r="QA273" s="200" t="e">
        <f>IF($PI273=1,SUMIF(#REF!,$PF273,#REF!),SUMIF(#REF!,$PJ273,#REF!))</f>
        <v>#REF!</v>
      </c>
      <c r="QB273" s="200" t="e">
        <f>IF($PI273=1,SUMIF(#REF!,$PF273,#REF!),SUMIF(#REF!,$PJ273,#REF!))</f>
        <v>#REF!</v>
      </c>
      <c r="QC273" s="200" t="e">
        <f>IF($PI273=1,SUMIF(#REF!,$PF273,#REF!),SUMIF(#REF!,$PJ273,#REF!))</f>
        <v>#REF!</v>
      </c>
      <c r="QD273" s="57">
        <f t="shared" si="187"/>
        <v>7.5684714215893871</v>
      </c>
      <c r="QE273" s="57">
        <f t="shared" si="188"/>
        <v>8.1556394868000002</v>
      </c>
      <c r="QF273" s="57">
        <f t="shared" si="219"/>
        <v>8.2644116400000005</v>
      </c>
      <c r="QG273" s="57">
        <f t="shared" si="189"/>
        <v>7.3328903279999995</v>
      </c>
      <c r="QH273" s="57">
        <f t="shared" si="190"/>
        <v>7.0189278858000002</v>
      </c>
      <c r="QI273" s="57">
        <f t="shared" si="191"/>
        <v>9.5894786174000011</v>
      </c>
      <c r="QJ273" s="57">
        <f>IF(Tabelle2[[#This Row],[Index and Premium Usage]]=1,($AW273*(1+$AZ273))*(PW273*(1+$PG273)+$PH273)/1000,($AW273*(1+$AZ273))*(PW273*(1+$PG273)+$PK273)/1000)</f>
        <v>11.493397166639964</v>
      </c>
      <c r="QK273" s="57" t="e">
        <f>IF($PI273=1,($AW273*(1+$AY273))*(PX273*(1+$PG273)+$PH273)/1000,($AW273*(1+$AZ273))*(PX273*(1+$PG273)+$PK273+Tabelle2[[#This Row],[Premium VW 2023]])/1000)</f>
        <v>#REF!</v>
      </c>
      <c r="QL273" s="57" t="e">
        <f t="shared" si="177"/>
        <v>#REF!</v>
      </c>
      <c r="QM273" s="57" t="e">
        <f t="shared" si="178"/>
        <v>#REF!</v>
      </c>
      <c r="QN273" s="57" t="e">
        <f t="shared" si="179"/>
        <v>#REF!</v>
      </c>
      <c r="QO273" s="57" t="e">
        <f t="shared" si="180"/>
        <v>#REF!</v>
      </c>
      <c r="QP273" s="57" t="e">
        <f t="shared" si="181"/>
        <v>#REF!</v>
      </c>
    </row>
    <row r="274" spans="1:458" ht="15" customHeight="1">
      <c r="A274" s="94" t="s">
        <v>1166</v>
      </c>
      <c r="B274" s="94" t="s">
        <v>87</v>
      </c>
      <c r="C274" s="94" t="s">
        <v>1553</v>
      </c>
      <c r="D274" s="94" t="s">
        <v>108</v>
      </c>
      <c r="E274" s="172" t="s">
        <v>304</v>
      </c>
      <c r="F274" s="94" t="s">
        <v>304</v>
      </c>
      <c r="G274" s="94" t="s">
        <v>304</v>
      </c>
      <c r="H274" s="2" t="s">
        <v>1557</v>
      </c>
      <c r="I274" s="94" t="s">
        <v>102</v>
      </c>
      <c r="J274" s="94" t="s">
        <v>18</v>
      </c>
      <c r="K274" s="94" t="s">
        <v>243</v>
      </c>
      <c r="L274" s="94" t="s">
        <v>88</v>
      </c>
      <c r="M274" s="94" t="s">
        <v>1170</v>
      </c>
      <c r="N274" s="1"/>
      <c r="O274" s="1"/>
      <c r="P274" s="17"/>
      <c r="Q274" s="94" t="s">
        <v>90</v>
      </c>
      <c r="R274" s="94"/>
      <c r="S274" s="94"/>
      <c r="T274" s="94" t="s">
        <v>1282</v>
      </c>
      <c r="U274" s="94" t="s">
        <v>38</v>
      </c>
      <c r="V274" s="94"/>
      <c r="W274" s="94"/>
      <c r="X274" s="94"/>
      <c r="Y274" s="94" t="s">
        <v>67</v>
      </c>
      <c r="Z274" s="94" t="s">
        <v>260</v>
      </c>
      <c r="AA274" s="1"/>
      <c r="AB274" s="1"/>
      <c r="AC274" s="1"/>
      <c r="AD274" s="94"/>
      <c r="AE274" s="94"/>
      <c r="AF274" s="94"/>
      <c r="AG274" s="2"/>
      <c r="AH274" s="2"/>
      <c r="AI274" s="2"/>
      <c r="AJ274" s="2" t="s">
        <v>120</v>
      </c>
      <c r="AK274" s="20"/>
      <c r="AL274" s="24"/>
      <c r="AM274" s="24"/>
      <c r="AN274" s="24"/>
      <c r="AO274" s="24"/>
      <c r="AP274" s="13">
        <v>1</v>
      </c>
      <c r="AQ274" s="33"/>
      <c r="AR274" s="37"/>
      <c r="AS274" s="37">
        <v>12.52</v>
      </c>
      <c r="AT274" s="37">
        <v>2.5</v>
      </c>
      <c r="AU274" s="37">
        <v>2.5</v>
      </c>
      <c r="AV274" s="37">
        <v>2.5</v>
      </c>
      <c r="AW274" s="33">
        <v>2.5</v>
      </c>
      <c r="AX274" s="193"/>
      <c r="AY274" s="34">
        <v>0</v>
      </c>
      <c r="AZ274" s="34">
        <v>0</v>
      </c>
      <c r="BA274" s="97">
        <v>0</v>
      </c>
      <c r="BB274" s="97">
        <v>0</v>
      </c>
      <c r="BC274" s="97">
        <v>0</v>
      </c>
      <c r="BD274" s="97">
        <v>0</v>
      </c>
      <c r="BE274" s="133">
        <v>0</v>
      </c>
      <c r="BF274" s="133">
        <v>0</v>
      </c>
      <c r="BG274" s="133">
        <v>0</v>
      </c>
      <c r="BH274" s="133">
        <v>0</v>
      </c>
      <c r="BI274" s="133">
        <v>0</v>
      </c>
      <c r="BJ274" s="133">
        <v>0</v>
      </c>
      <c r="BK274" s="133">
        <v>0</v>
      </c>
      <c r="BL274" s="133">
        <v>0</v>
      </c>
      <c r="BM274" s="96">
        <v>0</v>
      </c>
      <c r="BN274" s="96">
        <v>0</v>
      </c>
      <c r="BO274" s="96">
        <v>0</v>
      </c>
      <c r="BP274" s="96">
        <v>0</v>
      </c>
      <c r="BQ274" s="96">
        <v>0</v>
      </c>
      <c r="BR274" s="96">
        <v>0</v>
      </c>
      <c r="BS274" s="96">
        <v>0</v>
      </c>
      <c r="BT274" s="96">
        <v>0</v>
      </c>
      <c r="BU274" s="96">
        <v>0</v>
      </c>
      <c r="BV274" s="96">
        <v>0</v>
      </c>
      <c r="BW274" s="96">
        <v>0</v>
      </c>
      <c r="BX274" s="96">
        <v>0</v>
      </c>
      <c r="BY274" s="96">
        <v>0</v>
      </c>
      <c r="BZ274" s="96">
        <v>0</v>
      </c>
      <c r="CA274" s="96">
        <v>0</v>
      </c>
      <c r="CB274" s="96">
        <v>0</v>
      </c>
      <c r="CC274" s="96">
        <v>0</v>
      </c>
      <c r="CD274" s="96">
        <v>0</v>
      </c>
      <c r="CE274" s="96">
        <v>0</v>
      </c>
      <c r="CF274" s="96">
        <v>0</v>
      </c>
      <c r="CG274" s="96">
        <v>0</v>
      </c>
      <c r="CH274" s="96">
        <v>0</v>
      </c>
      <c r="CI274" s="96">
        <v>0</v>
      </c>
      <c r="CJ274" s="96">
        <v>0</v>
      </c>
      <c r="CK274" s="95">
        <f>SUM(Tabelle2[[#This Row],[Jan 22 CF]:[Mar 22 CF]])</f>
        <v>0</v>
      </c>
      <c r="CL274" s="95">
        <f>SUM(Tabelle2[[#This Row],[Apr 22 CF]:[Jun 22 CF]])</f>
        <v>0</v>
      </c>
      <c r="CM274" s="95">
        <f>SUM(Tabelle2[[#This Row],[Jul 22 CF]:[Sep 22 CF]])</f>
        <v>0</v>
      </c>
      <c r="CN274" s="95">
        <f>SUM(Tabelle2[[#This Row],[Oct 22 CF]:[Dec 22 CF]])</f>
        <v>0</v>
      </c>
      <c r="CO274" s="95">
        <f>SUM(Tabelle2[[#This Row],[Jan 23 CF]:[Mar 23 CF]])</f>
        <v>0</v>
      </c>
      <c r="CP274" s="95">
        <f>SUM(Tabelle2[[#This Row],[Apr 23 CF]:[Jun 23 CF]])</f>
        <v>0</v>
      </c>
      <c r="CQ274" s="95">
        <f>SUM(Tabelle2[[#This Row],[Jul 23 CF]:[Sep 23 CF]])</f>
        <v>0</v>
      </c>
      <c r="CR274" s="95">
        <f>SUM(Tabelle2[[#This Row],[Oct 23 CF]:[Dec 23 CF]])</f>
        <v>0</v>
      </c>
      <c r="CS274" s="95">
        <f>SUM(Tabelle2[[#This Row],[Jan 24 CF]:[Mar 24 CF]])</f>
        <v>0</v>
      </c>
      <c r="CT274" s="95">
        <f>SUM(Tabelle2[[#This Row],[Apr 24 CF]:[Jun 24 CF]])</f>
        <v>0</v>
      </c>
      <c r="CU274" s="95">
        <f>SUM(Tabelle2[[#This Row],[Jul 24 CF]:[Sep 24 CF]])</f>
        <v>0</v>
      </c>
      <c r="CV274" s="95">
        <f>SUM(Tabelle2[[#This Row],[Oct 24 CF]:[Dec 24 CF]])</f>
        <v>0</v>
      </c>
      <c r="CW274" s="98">
        <v>0</v>
      </c>
      <c r="CX274" s="275">
        <v>0</v>
      </c>
      <c r="CY274" s="98">
        <v>0</v>
      </c>
      <c r="CZ274" s="52">
        <v>0</v>
      </c>
      <c r="DA274" s="52">
        <f>SUM(Tabelle2[[#This Row],[Jan 22 CF]:[Dec 22 CF]])</f>
        <v>0</v>
      </c>
      <c r="DB274" s="98">
        <f>SUM(Tabelle2[[#This Row],[Jan 23 CF]:[Dec 23 CF]])</f>
        <v>0</v>
      </c>
      <c r="DC274" s="98">
        <f>SUM(Tabelle2[[#This Row],[Jan 24 CF]:[Dec 24 CF]])</f>
        <v>0</v>
      </c>
      <c r="DD274" s="98">
        <v>0</v>
      </c>
      <c r="DE274" s="98">
        <v>0</v>
      </c>
      <c r="DF274" s="98">
        <v>0</v>
      </c>
      <c r="DG274" s="98">
        <v>0</v>
      </c>
      <c r="DH274" s="98">
        <v>0</v>
      </c>
      <c r="DI274" s="98">
        <v>0</v>
      </c>
      <c r="DJ274" s="98">
        <v>0</v>
      </c>
      <c r="DK274" s="98">
        <v>0</v>
      </c>
      <c r="DL274" s="98">
        <v>0</v>
      </c>
      <c r="DM274" s="98">
        <v>0</v>
      </c>
      <c r="DN274" s="98"/>
      <c r="DO274" s="98"/>
      <c r="DP274" s="226">
        <v>0.95</v>
      </c>
      <c r="DQ274" s="226">
        <v>0.92500000000000004</v>
      </c>
      <c r="DR274" s="226">
        <v>0.8</v>
      </c>
      <c r="DS274" s="226">
        <v>0.85</v>
      </c>
      <c r="DT274" s="226">
        <v>0.9</v>
      </c>
      <c r="DU274" s="226">
        <v>0.9</v>
      </c>
      <c r="DV274" s="226">
        <v>0.9</v>
      </c>
      <c r="DW274" s="226">
        <v>0.9</v>
      </c>
      <c r="DX274" s="226">
        <v>0.9</v>
      </c>
      <c r="DY274" s="226">
        <v>0.9</v>
      </c>
      <c r="DZ274" s="226">
        <v>0.9</v>
      </c>
      <c r="EA274" s="226">
        <v>0.88</v>
      </c>
      <c r="EB274" s="226">
        <v>0.9</v>
      </c>
      <c r="EC274" s="226">
        <v>0.93</v>
      </c>
      <c r="ED274" s="226">
        <v>0.93</v>
      </c>
      <c r="EE274" s="226">
        <v>0.9</v>
      </c>
      <c r="EF274" s="316">
        <v>0.9</v>
      </c>
      <c r="EG274" s="316">
        <v>0.9</v>
      </c>
      <c r="EH274" s="316">
        <v>0.9</v>
      </c>
      <c r="EI274" s="226">
        <v>0.95</v>
      </c>
      <c r="EJ274" s="226">
        <v>0.95</v>
      </c>
      <c r="EK274" s="226">
        <v>0.95</v>
      </c>
      <c r="EL274" s="226">
        <v>0.97499999999999998</v>
      </c>
      <c r="EM274" s="226">
        <v>0.95</v>
      </c>
      <c r="EN274" s="226">
        <v>0.9</v>
      </c>
      <c r="EO274" s="226">
        <v>0.9</v>
      </c>
      <c r="EP274" s="226">
        <v>0.9</v>
      </c>
      <c r="EQ274" s="226">
        <v>0.9</v>
      </c>
      <c r="ER274" s="226">
        <v>0.9</v>
      </c>
      <c r="ES274" s="226">
        <v>0.9</v>
      </c>
      <c r="ET274" s="226">
        <v>0.9</v>
      </c>
      <c r="EU274" s="226">
        <v>0.9</v>
      </c>
      <c r="EV274" s="226">
        <v>0.9</v>
      </c>
      <c r="EW274" s="226">
        <v>0.9</v>
      </c>
      <c r="EX274" s="226">
        <v>0.9</v>
      </c>
      <c r="EY274" s="226">
        <v>0.9</v>
      </c>
      <c r="EZ274" s="316">
        <v>0.9</v>
      </c>
      <c r="FA274" s="226">
        <v>0.9</v>
      </c>
      <c r="FB274" s="226">
        <v>0.85</v>
      </c>
      <c r="FC274" s="226">
        <v>0.85</v>
      </c>
      <c r="FD274" s="226">
        <v>0.85</v>
      </c>
      <c r="FE274" s="226">
        <v>0.85</v>
      </c>
      <c r="FF274" s="226">
        <v>0.85</v>
      </c>
      <c r="FG274" s="226">
        <v>0.85</v>
      </c>
      <c r="FH274" s="226">
        <v>0.85</v>
      </c>
      <c r="FI274" s="226">
        <v>0.85</v>
      </c>
      <c r="FJ274" s="226">
        <v>0.85</v>
      </c>
      <c r="FK274" s="226">
        <v>0.85</v>
      </c>
      <c r="FL274" s="226">
        <v>0.85</v>
      </c>
      <c r="FM274" s="195">
        <f t="shared" si="204"/>
        <v>0</v>
      </c>
      <c r="FN274" s="195">
        <f t="shared" si="205"/>
        <v>0</v>
      </c>
      <c r="FO274" s="195">
        <f t="shared" si="206"/>
        <v>0</v>
      </c>
      <c r="FP274" s="195">
        <f t="shared" si="207"/>
        <v>0</v>
      </c>
      <c r="FQ274" s="195">
        <f t="shared" si="208"/>
        <v>0</v>
      </c>
      <c r="FR274" s="195">
        <f t="shared" si="209"/>
        <v>0</v>
      </c>
      <c r="FS274" s="195">
        <f t="shared" si="210"/>
        <v>0</v>
      </c>
      <c r="FT274" s="95">
        <f t="shared" si="211"/>
        <v>0</v>
      </c>
      <c r="FU274" s="95">
        <f t="shared" si="212"/>
        <v>0</v>
      </c>
      <c r="FV274" s="95">
        <f t="shared" si="213"/>
        <v>0</v>
      </c>
      <c r="FW274" s="95">
        <f t="shared" si="214"/>
        <v>0</v>
      </c>
      <c r="FX274" s="95">
        <f t="shared" si="215"/>
        <v>0</v>
      </c>
      <c r="FY274" s="95">
        <f t="shared" si="216"/>
        <v>0</v>
      </c>
      <c r="FZ274" s="95">
        <f t="shared" si="217"/>
        <v>0</v>
      </c>
      <c r="GA274" s="95">
        <f t="shared" si="197"/>
        <v>0</v>
      </c>
      <c r="GB274" s="95">
        <f t="shared" si="198"/>
        <v>0</v>
      </c>
      <c r="GC274" s="95">
        <f t="shared" si="199"/>
        <v>0</v>
      </c>
      <c r="GD274" s="95">
        <f t="shared" si="200"/>
        <v>0</v>
      </c>
      <c r="GE274" s="95">
        <f t="shared" si="201"/>
        <v>0</v>
      </c>
      <c r="GF274" s="95">
        <f t="shared" si="202"/>
        <v>0</v>
      </c>
      <c r="GG274" s="95">
        <f t="shared" si="203"/>
        <v>0</v>
      </c>
      <c r="GH274" s="95">
        <f t="shared" si="218"/>
        <v>0</v>
      </c>
      <c r="GI274" s="95">
        <f>BW274*Tabelle2[[#This Row],[Nov 2023 AF]]</f>
        <v>0</v>
      </c>
      <c r="GJ274" s="95">
        <f>BX274*Tabelle2[[#This Row],[Dec 2023 AF]]</f>
        <v>0</v>
      </c>
      <c r="GK274" s="95">
        <f>BY274*Tabelle2[[#This Row],[Jan 2024 AF]]</f>
        <v>0</v>
      </c>
      <c r="GL274" s="95">
        <f>BZ274*Tabelle2[[#This Row],[Feb 2024 AF]]</f>
        <v>0</v>
      </c>
      <c r="GM274" s="95">
        <f>CA274*Tabelle2[[#This Row],[Mar 2024 AF]]</f>
        <v>0</v>
      </c>
      <c r="GN274" s="95">
        <f>CB274*Tabelle2[[#This Row],[Apr 2024 AF]]</f>
        <v>0</v>
      </c>
      <c r="GO274" s="95">
        <f>CC274*Tabelle2[[#This Row],[May 2024 AF]]</f>
        <v>0</v>
      </c>
      <c r="GP274" s="95">
        <f>CD274*Tabelle2[[#This Row],[Jun 2024 AF]]</f>
        <v>0</v>
      </c>
      <c r="GQ274" s="95">
        <f>CE274*Tabelle2[[#This Row],[Jul 2024 AF]]</f>
        <v>0</v>
      </c>
      <c r="GR274" s="95">
        <f>CF274*Tabelle2[[#This Row],[Aug 2024 AF]]</f>
        <v>0</v>
      </c>
      <c r="GS274" s="95">
        <f>CG274*Tabelle2[[#This Row],[Sep 2024 AF]]</f>
        <v>0</v>
      </c>
      <c r="GT274" s="95">
        <f>CH274*Tabelle2[[#This Row],[Oct 2024 AF]]</f>
        <v>0</v>
      </c>
      <c r="GU274" s="95">
        <f>CI274*Tabelle2[[#This Row],[Nov 2024 AF]]</f>
        <v>0</v>
      </c>
      <c r="GV274" s="95">
        <f>CJ274*Tabelle2[[#This Row],[Dec 2024 AF]]</f>
        <v>0</v>
      </c>
      <c r="GW274" s="95">
        <f>SUM(Tabelle2[[#This Row],[Jan 22 NF]:[Mar 22 NF]])</f>
        <v>0</v>
      </c>
      <c r="GX274" s="95">
        <f>SUM(Tabelle2[[#This Row],[Apr 22 NF]:[Jun 22 NF]])</f>
        <v>0</v>
      </c>
      <c r="GY274" s="95">
        <f>SUM(Tabelle2[[#This Row],[Jul 22 NF]:[Sep 22 NF]])</f>
        <v>0</v>
      </c>
      <c r="GZ274" s="95">
        <f>SUM(Tabelle2[[#This Row],[Oct 22 NF]:[Dec 22 NF]])</f>
        <v>0</v>
      </c>
      <c r="HA274" s="98">
        <f>SUM(Tabelle2[[#This Row],[Jan 23 NF]:[Mar 23 NF]])</f>
        <v>0</v>
      </c>
      <c r="HB274" s="98">
        <f>SUM(Tabelle2[[#This Row],[Apr 23 NF]:[Jun 23 NF]])</f>
        <v>0</v>
      </c>
      <c r="HC274" s="98">
        <f>SUM(Tabelle2[[#This Row],[Jul 23 NF]:[Sep 23 NF]])</f>
        <v>0</v>
      </c>
      <c r="HD274" s="98">
        <f>SUM(Tabelle2[[#This Row],[Oct 23 NF]:[Dec 23 NF]])</f>
        <v>0</v>
      </c>
      <c r="HE274" s="95">
        <f>SUM(Tabelle2[[#This Row],[Jan 24 NF]:[Mar 24 NF]])</f>
        <v>0</v>
      </c>
      <c r="HF274" s="98">
        <f>SUM(Tabelle2[[#This Row],[Apr 24 NF]:[Jun 24 NF]])</f>
        <v>0</v>
      </c>
      <c r="HG274" s="98">
        <f>SUM(Tabelle2[[#This Row],[Jul 24 NF]:[Sep 24 NF]])</f>
        <v>0</v>
      </c>
      <c r="HH274" s="98">
        <f>SUM(Tabelle2[[#This Row],[Oct 24 NF]:[Dec 24 NF]])</f>
        <v>0</v>
      </c>
      <c r="HI274" s="75"/>
      <c r="HJ274" s="75"/>
      <c r="HK274" s="75"/>
      <c r="HL274" s="75"/>
      <c r="HM274" s="75"/>
      <c r="HN274" s="75"/>
      <c r="HO274" s="75"/>
      <c r="HP274" s="75"/>
      <c r="HQ274" s="75"/>
      <c r="HR274" s="75"/>
      <c r="HS274" s="75"/>
      <c r="HT274" s="75"/>
      <c r="HU274" s="75">
        <v>0</v>
      </c>
      <c r="HV274" s="98">
        <v>0</v>
      </c>
      <c r="HW274" s="98">
        <v>0</v>
      </c>
      <c r="HX274" s="98">
        <v>0</v>
      </c>
      <c r="HY274" s="98">
        <v>0</v>
      </c>
      <c r="HZ274" s="98">
        <f>SUM(Tabelle2[[#This Row],[Jan 22 NF]:[Dec 22 NF]])</f>
        <v>0</v>
      </c>
      <c r="IA274" s="98">
        <f>SUM(Tabelle2[[#This Row],[Jan 23 NF]:[Dec 23 NF]])</f>
        <v>0</v>
      </c>
      <c r="IB274" s="98">
        <f>SUM(Tabelle2[[#This Row],[Jan 24 NF]:[Dec 24 NF]])</f>
        <v>0</v>
      </c>
      <c r="IC274" s="98">
        <f>IFERROR(Tabelle2[[#This Row],[2025 CF]]*Tabelle2[[#This Row],[2025 AF]],0)</f>
        <v>0</v>
      </c>
      <c r="ID274" s="98">
        <f>IFERROR(Tabelle2[[#This Row],[2026 CF]]*Tabelle2[[#This Row],[2026 AF]],0)</f>
        <v>0</v>
      </c>
      <c r="IE274" s="98">
        <f>IFERROR(Tabelle2[[#This Row],[2027 CF]]*Tabelle2[[#This Row],[2027 AF]],0)</f>
        <v>0</v>
      </c>
      <c r="IF274" s="98">
        <f>IFERROR(Tabelle2[[#This Row],[2028 CF]]*Tabelle2[[#This Row],[2028 AF]],0)</f>
        <v>0</v>
      </c>
      <c r="IG274" s="98">
        <f>IFERROR(Tabelle2[[#This Row],[2029 CF]]*Tabelle2[[#This Row],[2029 AF]],0)</f>
        <v>0</v>
      </c>
      <c r="IH274" s="98">
        <f>IFERROR(Tabelle2[[#This Row],[2030 CF]]*Tabelle2[[#This Row],[2030 AF]],0)</f>
        <v>0</v>
      </c>
      <c r="II274" s="98">
        <f>IFERROR(Tabelle2[[#This Row],[2031 CF]]*Tabelle2[[#This Row],[2031 AF]],0)</f>
        <v>0</v>
      </c>
      <c r="IJ274" s="98">
        <f>IFERROR(Tabelle2[[#This Row],[2032 CF]]*Tabelle2[[#This Row],[2032 AF]],0)</f>
        <v>0</v>
      </c>
      <c r="IK274" s="98">
        <f>IFERROR(Tabelle2[[#This Row],[2033 CF]]*Tabelle2[[#This Row],[2033 AF]],0)</f>
        <v>0</v>
      </c>
      <c r="IL274" s="98">
        <f>IFERROR(Tabelle2[[#This Row],[2034 CF]]*Tabelle2[[#This Row],[2034 AF]],0)</f>
        <v>0</v>
      </c>
      <c r="IM274" s="98">
        <f>IFERROR(Tabelle2[[#This Row],[2035 CF]]*Tabelle2[[#This Row],[2035 AF]],0)</f>
        <v>0</v>
      </c>
      <c r="IN274" s="12">
        <v>0</v>
      </c>
      <c r="IO274" s="12">
        <v>0</v>
      </c>
      <c r="IP274" s="12">
        <v>0</v>
      </c>
      <c r="IQ274" s="12">
        <v>0</v>
      </c>
      <c r="IR274" s="12">
        <v>0</v>
      </c>
      <c r="IS274" s="12">
        <v>0</v>
      </c>
      <c r="IT274" s="12">
        <v>0</v>
      </c>
      <c r="IU274" s="12">
        <v>0</v>
      </c>
      <c r="IV274" s="12">
        <v>0</v>
      </c>
      <c r="IW274" s="12">
        <v>0</v>
      </c>
      <c r="IX274" s="12">
        <v>0</v>
      </c>
      <c r="IY274" s="12">
        <v>0</v>
      </c>
      <c r="IZ274" s="199">
        <v>0</v>
      </c>
      <c r="JA274" s="199">
        <v>0</v>
      </c>
      <c r="JB274" s="199">
        <v>0</v>
      </c>
      <c r="JC274" s="199">
        <v>0</v>
      </c>
      <c r="JD274" s="199">
        <v>0</v>
      </c>
      <c r="JE274" s="196">
        <v>0</v>
      </c>
      <c r="JF274" s="196">
        <v>0</v>
      </c>
      <c r="JG274" s="196">
        <v>0</v>
      </c>
      <c r="JH274" s="196">
        <v>0</v>
      </c>
      <c r="JI274" s="196">
        <v>0</v>
      </c>
      <c r="JJ274" s="196">
        <v>0</v>
      </c>
      <c r="JK274" s="196">
        <v>0</v>
      </c>
      <c r="JL274" s="196">
        <v>0</v>
      </c>
      <c r="JM274" s="196">
        <v>0</v>
      </c>
      <c r="JN274" s="196">
        <v>0</v>
      </c>
      <c r="JO274" s="196">
        <v>0</v>
      </c>
      <c r="JP274" s="196">
        <v>0</v>
      </c>
      <c r="JQ274" s="196">
        <f>SUM(Tabelle2[[#This Row],[Jan-23B]:[Mar-23B]])</f>
        <v>0</v>
      </c>
      <c r="JR274" s="196">
        <f>SUM(Tabelle2[[#This Row],[Apr-23B]:[Jun-23B]])</f>
        <v>0</v>
      </c>
      <c r="JS274" s="196">
        <f>SUM(Tabelle2[[#This Row],[Jul-23B]:[Sep-23B]])</f>
        <v>0</v>
      </c>
      <c r="JT274" s="196">
        <f>SUM(Tabelle2[[#This Row],[Oct-23B]:[Dec-23B]])</f>
        <v>0</v>
      </c>
      <c r="JU274" s="196">
        <f>SUM(Tabelle2[[#This Row],[1Q23 B1]:[4Q23 B]])</f>
        <v>0</v>
      </c>
      <c r="JV274" s="196">
        <v>0</v>
      </c>
      <c r="JW274" s="196">
        <v>0</v>
      </c>
      <c r="JX274" s="196">
        <v>0</v>
      </c>
      <c r="JY274" s="196">
        <v>0</v>
      </c>
      <c r="JZ274" s="196">
        <v>0</v>
      </c>
      <c r="KA274" s="196">
        <v>0</v>
      </c>
      <c r="KB274" s="196">
        <v>0</v>
      </c>
      <c r="KC274" s="196">
        <v>0</v>
      </c>
      <c r="KD274" s="196">
        <v>0</v>
      </c>
      <c r="KE274" s="196">
        <v>0</v>
      </c>
      <c r="KF274" s="196" t="str">
        <f>IF(SUM(Tabelle2[[#This Row],[2018 NF]:[2028 NF]],Tabelle2[[#This Row],[2023 B]])&gt;0,"yes","no")</f>
        <v>no</v>
      </c>
      <c r="KG274" s="196">
        <f>IFERROR(INDEX(Tabelle2[[#Headers],[2005 NF]:[2034 NF]],MATCH(TRUE,INDEX(Tabelle2[[#This Row],[2005 NF]:[2034 NF]]&gt;1000,),0)),0)</f>
        <v>0</v>
      </c>
      <c r="KH274" s="196">
        <f>IFERROR(LOOKUP(2,1/(Tabelle2[[#This Row],[2005 NF]:[2035 NF]]&gt;1000),Tabelle2[[#Headers],[2005 NF]:[2035 NF]]),0)</f>
        <v>0</v>
      </c>
      <c r="KI274" s="196">
        <f>SUM(Tabelle2[[#This Row],[Jan 23 NF]:[Mar 23 NF]])</f>
        <v>0</v>
      </c>
      <c r="KJ274" s="196">
        <f>SUM(Tabelle2[[#This Row],[Jan-23B]:[Mar-23B]])</f>
        <v>0</v>
      </c>
      <c r="KK274" s="52">
        <v>0</v>
      </c>
      <c r="KL274" s="52">
        <v>0</v>
      </c>
      <c r="KM274" s="52">
        <v>0</v>
      </c>
      <c r="KN274" s="52">
        <v>0</v>
      </c>
      <c r="KO274" s="52">
        <v>0</v>
      </c>
      <c r="KP274" s="52">
        <v>0</v>
      </c>
      <c r="KQ274" s="52">
        <v>0</v>
      </c>
      <c r="KR274" s="52">
        <v>0</v>
      </c>
      <c r="KS274" s="52">
        <v>0</v>
      </c>
      <c r="KT274" s="52">
        <v>0</v>
      </c>
      <c r="KU274" s="52">
        <v>0</v>
      </c>
      <c r="KV274" s="52">
        <v>0</v>
      </c>
      <c r="KW274" s="52">
        <v>0</v>
      </c>
      <c r="KX274" s="52">
        <v>0</v>
      </c>
      <c r="KY274" s="52">
        <v>0</v>
      </c>
      <c r="KZ274" s="52">
        <v>0</v>
      </c>
      <c r="LA274" s="52" t="e">
        <f>$AV274*2.204623/#REF!*$AP274*Tabelle2[[#This Row],[May 23 NF]]</f>
        <v>#REF!</v>
      </c>
      <c r="LB274" s="52" t="e">
        <f>$AV274*2.204623/#REF!*$AP274*Tabelle2[[#This Row],[Jun 23 NF]]</f>
        <v>#REF!</v>
      </c>
      <c r="LC274" s="52" t="e">
        <f>$AV274*2.204623/#REF!*$AP274*Tabelle2[[#This Row],[Jul 23 NF]]</f>
        <v>#REF!</v>
      </c>
      <c r="LD274" s="52" t="e">
        <f>$AV274*2.204623/#REF!*$AP274*Tabelle2[[#This Row],[Aug 23 NF]]</f>
        <v>#REF!</v>
      </c>
      <c r="LE274" s="52" t="e">
        <f>$AV274*2.204623/#REF!*$AP274*Tabelle2[[#This Row],[Sep 23 NF]]</f>
        <v>#REF!</v>
      </c>
      <c r="LF274" s="52" t="e">
        <f>$AV274*2.204623/#REF!*$AP274*Tabelle2[[#This Row],[Oct 23 NF]]</f>
        <v>#REF!</v>
      </c>
      <c r="LG274" s="52" t="e">
        <f>$AV274*2.204623/#REF!*$AP274*Tabelle2[[#This Row],[Nov 23 NF]]</f>
        <v>#REF!</v>
      </c>
      <c r="LH274" s="52" t="e">
        <f>$AV274*2.204623/#REF!*$AP274*Tabelle2[[#This Row],[Dec 23 NF]]</f>
        <v>#REF!</v>
      </c>
      <c r="LI274" s="52" t="e">
        <f>$AV274*2.204623/#REF!*$AP274*Tabelle2[[#This Row],[Jan 24 NF]]</f>
        <v>#REF!</v>
      </c>
      <c r="LJ274" s="52" t="e">
        <f>$AV274*2.204623/#REF!*$AP274*Tabelle2[[#This Row],[Feb 24 NF]]</f>
        <v>#REF!</v>
      </c>
      <c r="LK274" s="52" t="e">
        <f>$AV274*2.204623/#REF!*$AP274*Tabelle2[[#This Row],[Mar 24 NF]]</f>
        <v>#REF!</v>
      </c>
      <c r="LL274" s="52" t="e">
        <f>$AV274*2.204623/#REF!*$AP274*Tabelle2[[#This Row],[Apr 24 NF]]</f>
        <v>#REF!</v>
      </c>
      <c r="LM274" s="52" t="e">
        <f>$AV274*2.204623/#REF!*$AP274*Tabelle2[[#This Row],[May 24 NF]]</f>
        <v>#REF!</v>
      </c>
      <c r="LN274" s="52" t="e">
        <f>$AV274*2.204623/#REF!*$AP274*Tabelle2[[#This Row],[Jun 24 NF]]</f>
        <v>#REF!</v>
      </c>
      <c r="LO274" s="52" t="e">
        <f>$AV274*2.204623/#REF!*$AP274*Tabelle2[[#This Row],[Jul 24 NF]]</f>
        <v>#REF!</v>
      </c>
      <c r="LP274" s="52" t="e">
        <f>$AV274*2.204623/#REF!*$AP274*Tabelle2[[#This Row],[Aug 24 NF]]</f>
        <v>#REF!</v>
      </c>
      <c r="LQ274" s="52" t="e">
        <f>$AV274*2.204623/#REF!*$AP274*Tabelle2[[#This Row],[Sep 24 NF]]</f>
        <v>#REF!</v>
      </c>
      <c r="LR274" s="52" t="e">
        <f>$AV274*2.204623/#REF!*$AP274*Tabelle2[[#This Row],[Oct 24 NF]]</f>
        <v>#REF!</v>
      </c>
      <c r="LS274" s="52" t="e">
        <f>$AV274*2.204623/#REF!*$AP274*Tabelle2[[#This Row],[Nov 24 NF]]</f>
        <v>#REF!</v>
      </c>
      <c r="LT274" s="52" t="e">
        <f>$AV274*2.204623/#REF!*$AP274*Tabelle2[[#This Row],[Dec 24 NF]]</f>
        <v>#REF!</v>
      </c>
      <c r="LU274" s="198">
        <f>SUM(Tabelle2[[#This Row],[Jan 22 EV]:[Mar 22 EV]])</f>
        <v>0</v>
      </c>
      <c r="LV274" s="198">
        <f>SUM(Tabelle2[[#This Row],[Apr 22 EV]:[Jun 22 EV]])</f>
        <v>0</v>
      </c>
      <c r="LW274" s="198">
        <f>SUM(Tabelle2[[#This Row],[Jul 22 EV]:[Sep 22 EV]])</f>
        <v>0</v>
      </c>
      <c r="LX274" s="198">
        <f>SUM(Tabelle2[[#This Row],[Oct 22 EV]:[Dec 22 EV]])</f>
        <v>0</v>
      </c>
      <c r="LY274" s="198">
        <f>SUM(Tabelle2[[#This Row],[Jan 23 EV]:[Mar 23 EV]])</f>
        <v>0</v>
      </c>
      <c r="LZ274" s="198" t="e">
        <f>SUM(Tabelle2[[#This Row],[Apr 23 EV]:[Jun 23 EV]])</f>
        <v>#REF!</v>
      </c>
      <c r="MA274" s="198" t="e">
        <f>SUM(Tabelle2[[#This Row],[Jul 23 EV]:[Sep 23 EV]])</f>
        <v>#REF!</v>
      </c>
      <c r="MB274" s="198" t="e">
        <f>SUM(Tabelle2[[#This Row],[Oct 23 EV]:[Dec 23 EV]])</f>
        <v>#REF!</v>
      </c>
      <c r="MC274" s="198" t="e">
        <f>SUM(Tabelle2[[#This Row],[Jan 24 EV]:[Mar 24 EV]])</f>
        <v>#REF!</v>
      </c>
      <c r="MD274" s="198" t="e">
        <f>SUM(Tabelle2[[#This Row],[Apr 24 EV]:[Jun 24 EV]])</f>
        <v>#REF!</v>
      </c>
      <c r="ME274" s="198" t="e">
        <f>SUM(Tabelle2[[#This Row],[Jul 24 EV]:[Sep 24 EV]])</f>
        <v>#REF!</v>
      </c>
      <c r="MF274" s="198" t="e">
        <f>SUM(Tabelle2[[#This Row],[Oct 24 EV]:[Dec 24 EV]])</f>
        <v>#REF!</v>
      </c>
      <c r="MG274" s="75"/>
      <c r="MH274" s="75"/>
      <c r="MI274" s="75"/>
      <c r="MJ274" s="75"/>
      <c r="MK274" s="75"/>
      <c r="ML274" s="75"/>
      <c r="MM274" s="75"/>
      <c r="MN274" s="75"/>
      <c r="MO274" s="75"/>
      <c r="MP274" s="95"/>
      <c r="MQ274" s="98" t="e">
        <f>$AS274*2.204623/#REF!*$AP274*HU274</f>
        <v>#REF!</v>
      </c>
      <c r="MR274" s="98" t="e">
        <f>$AT274*2.204623/#REF!*$AP274*HV274</f>
        <v>#REF!</v>
      </c>
      <c r="MS274" s="98">
        <v>0</v>
      </c>
      <c r="MT274" s="98">
        <v>0</v>
      </c>
      <c r="MU274" s="98">
        <v>0</v>
      </c>
      <c r="MV274" s="98">
        <f>SUM(Tabelle2[[#This Row],[Jan 22 EV]:[Dec 22 EV]])</f>
        <v>0</v>
      </c>
      <c r="MW274" s="98" t="e">
        <f>SUM(Tabelle2[[#This Row],[Jan 23 EV]:[Dec 23 EV]])</f>
        <v>#REF!</v>
      </c>
      <c r="MX274" s="98" t="e">
        <f>SUM(Tabelle2[[#This Row],[Jan 24 EV]:[Dec 24 EV]])</f>
        <v>#REF!</v>
      </c>
      <c r="MY274" s="98">
        <f t="shared" si="183"/>
        <v>0</v>
      </c>
      <c r="MZ274" s="98">
        <f t="shared" si="184"/>
        <v>0</v>
      </c>
      <c r="NA274" s="98">
        <f t="shared" si="185"/>
        <v>0</v>
      </c>
      <c r="NB274" s="98">
        <f t="shared" si="186"/>
        <v>0</v>
      </c>
      <c r="NC274" s="95">
        <v>0</v>
      </c>
      <c r="ND274" s="95">
        <v>0</v>
      </c>
      <c r="NE274" s="95">
        <v>0</v>
      </c>
      <c r="NF274" s="95">
        <v>0</v>
      </c>
      <c r="NG274" s="95">
        <v>0</v>
      </c>
      <c r="NH274" s="95">
        <v>0</v>
      </c>
      <c r="NI274" s="95">
        <v>0</v>
      </c>
      <c r="NJ274" s="95">
        <v>0</v>
      </c>
      <c r="NK274" s="95">
        <v>0</v>
      </c>
      <c r="NL274" s="95">
        <v>0</v>
      </c>
      <c r="NM274" s="95">
        <v>0</v>
      </c>
      <c r="NN274" s="95">
        <v>0</v>
      </c>
      <c r="NO274" s="198">
        <f t="shared" si="192"/>
        <v>0</v>
      </c>
      <c r="NP274" s="198">
        <f t="shared" si="193"/>
        <v>0</v>
      </c>
      <c r="NQ274" s="198">
        <f t="shared" si="194"/>
        <v>0</v>
      </c>
      <c r="NR274" s="198">
        <f t="shared" si="195"/>
        <v>0</v>
      </c>
      <c r="NS274" s="198">
        <f t="shared" si="196"/>
        <v>0</v>
      </c>
      <c r="NT274" s="198">
        <v>0</v>
      </c>
      <c r="NU274" s="198">
        <v>0</v>
      </c>
      <c r="NV274" s="198">
        <v>0</v>
      </c>
      <c r="NW274" s="198">
        <v>0</v>
      </c>
      <c r="NX274" s="198">
        <v>0</v>
      </c>
      <c r="NY274" s="198">
        <v>0</v>
      </c>
      <c r="NZ274" s="198">
        <v>0</v>
      </c>
      <c r="OA274" s="198">
        <v>0</v>
      </c>
      <c r="OB274" s="198">
        <v>0</v>
      </c>
      <c r="OC274" s="198">
        <v>0</v>
      </c>
      <c r="OD274" s="198">
        <v>0</v>
      </c>
      <c r="OE274" s="198">
        <v>0</v>
      </c>
      <c r="OF274" s="198">
        <f>SUM(Tabelle2[[#This Row],[Jan 23 B EV]:[Mar 23 B EV]])</f>
        <v>0</v>
      </c>
      <c r="OG274" s="198">
        <f>SUM(Tabelle2[[#This Row],[Apr 23 B EV]:[Jun 23 B EV]])</f>
        <v>0</v>
      </c>
      <c r="OH274" s="198">
        <f>SUM(Tabelle2[[#This Row],[Jul 23 B EV]:[Sep 23 B EV]])</f>
        <v>0</v>
      </c>
      <c r="OI274" s="198">
        <f>SUM(Tabelle2[[#This Row],[Oct 23 B EV]:[Dec 23 B EV]])</f>
        <v>0</v>
      </c>
      <c r="OJ274" s="198">
        <f>SUM(Tabelle2[[#This Row],[Jan 23 B EV]:[Dec 23 B EV]])</f>
        <v>0</v>
      </c>
      <c r="OK274" s="75"/>
      <c r="OL274" s="75"/>
      <c r="OM274" s="95"/>
      <c r="ON274" s="95"/>
      <c r="OO274" s="95"/>
      <c r="OP274" s="95"/>
      <c r="OQ274" s="75"/>
      <c r="OR274" s="75"/>
      <c r="OS274" s="75"/>
      <c r="OT274" s="75"/>
      <c r="OU274" s="75"/>
      <c r="OV274" s="75"/>
      <c r="OW274" s="75"/>
      <c r="OX274" s="198">
        <v>0</v>
      </c>
      <c r="OY274" s="198">
        <v>0</v>
      </c>
      <c r="OZ274" s="198">
        <v>0</v>
      </c>
      <c r="PA274" s="198">
        <v>0</v>
      </c>
      <c r="PB274" s="353">
        <v>0</v>
      </c>
      <c r="PC274" s="95" t="s">
        <v>57</v>
      </c>
      <c r="PD274" s="51"/>
      <c r="PE274" s="317"/>
      <c r="PF274" s="51" t="s">
        <v>170</v>
      </c>
      <c r="PG274" s="336">
        <v>0</v>
      </c>
      <c r="PH274" s="51">
        <v>150</v>
      </c>
      <c r="PI274" s="12">
        <v>1</v>
      </c>
      <c r="PJ274" s="12" t="s">
        <v>170</v>
      </c>
      <c r="PK274" s="12">
        <v>150</v>
      </c>
      <c r="PL274" s="12"/>
      <c r="PM274" s="317"/>
      <c r="PN274" s="329">
        <v>0</v>
      </c>
      <c r="PO274" s="51"/>
      <c r="PP274" s="200">
        <v>1565.1005573122095</v>
      </c>
      <c r="PQ274" s="56">
        <v>1399.8594792216134</v>
      </c>
      <c r="PR274" s="56">
        <v>1505.8500324776508</v>
      </c>
      <c r="PS274" s="56">
        <v>1413.0627359755019</v>
      </c>
      <c r="PT274" s="200">
        <v>1148.5212668120259</v>
      </c>
      <c r="PU274" s="200">
        <v>1207.4862538513455</v>
      </c>
      <c r="PV274" s="200">
        <v>1959.8980263157889</v>
      </c>
      <c r="PW274" s="200">
        <v>1949.0700624881274</v>
      </c>
      <c r="PX274" s="200" t="e">
        <f>IF($PI274=1,SUMIF(#REF!,$PF274,#REF!),SUMIF(#REF!,$PJ274,#REF!))</f>
        <v>#REF!</v>
      </c>
      <c r="PY274" s="200" t="e">
        <f>IF($PI274=1,SUMIF(#REF!,$PF274,#REF!),SUMIF(#REF!,$PJ274,#REF!))</f>
        <v>#REF!</v>
      </c>
      <c r="PZ274" s="200" t="e">
        <f>IF($PI274=1,SUMIF(#REF!,$PF274,#REF!),SUMIF(#REF!,$PJ274,#REF!))</f>
        <v>#REF!</v>
      </c>
      <c r="QA274" s="200" t="e">
        <f>IF($PI274=1,SUMIF(#REF!,$PF274,#REF!),SUMIF(#REF!,$PJ274,#REF!))</f>
        <v>#REF!</v>
      </c>
      <c r="QB274" s="200" t="e">
        <f>IF($PI274=1,SUMIF(#REF!,$PF274,#REF!),SUMIF(#REF!,$PJ274,#REF!))</f>
        <v>#REF!</v>
      </c>
      <c r="QC274" s="200" t="e">
        <f>IF($PI274=1,SUMIF(#REF!,$PF274,#REF!),SUMIF(#REF!,$PJ274,#REF!))</f>
        <v>#REF!</v>
      </c>
      <c r="QD274" s="57">
        <f t="shared" si="187"/>
        <v>0</v>
      </c>
      <c r="QE274" s="57">
        <f t="shared" si="188"/>
        <v>20.731242406620186</v>
      </c>
      <c r="QF274" s="57">
        <f t="shared" si="219"/>
        <v>3.9076568399387548</v>
      </c>
      <c r="QG274" s="57">
        <f t="shared" si="189"/>
        <v>3.2463031670300646</v>
      </c>
      <c r="QH274" s="57">
        <f t="shared" si="190"/>
        <v>3.3937156346283635</v>
      </c>
      <c r="QI274" s="57">
        <f t="shared" si="191"/>
        <v>5.2747450657894737</v>
      </c>
      <c r="QJ274" s="57">
        <f>IF(Tabelle2[[#This Row],[Index and Premium Usage]]=1,($AW274*(1+$AZ274))*(PW274*(1+$PG274)+$PH274)/1000,($AW274*(1+$AZ274))*(PW274*(1+$PG274)+$PK274)/1000)</f>
        <v>5.2476751562203185</v>
      </c>
      <c r="QK274" s="57" t="e">
        <f>IF($PI274=1,($AW274*(1+$AY274))*(PX274*(1+$PG274)+$PH274)/1000,($AW274*(1+$AZ274))*(PX274*(1+$PG274)+$PK274+Tabelle2[[#This Row],[Premium VW 2023]])/1000)</f>
        <v>#REF!</v>
      </c>
      <c r="QL274" s="57" t="e">
        <f t="shared" si="177"/>
        <v>#REF!</v>
      </c>
      <c r="QM274" s="57" t="e">
        <f t="shared" si="178"/>
        <v>#REF!</v>
      </c>
      <c r="QN274" s="57" t="e">
        <f t="shared" si="179"/>
        <v>#REF!</v>
      </c>
      <c r="QO274" s="57" t="e">
        <f t="shared" si="180"/>
        <v>#REF!</v>
      </c>
      <c r="QP274" s="57" t="e">
        <f t="shared" si="181"/>
        <v>#REF!</v>
      </c>
    </row>
    <row r="275" spans="1:458" ht="15" customHeight="1">
      <c r="A275" s="94" t="s">
        <v>764</v>
      </c>
      <c r="B275" s="94" t="s">
        <v>87</v>
      </c>
      <c r="C275" s="94" t="s">
        <v>1553</v>
      </c>
      <c r="D275" s="94" t="s">
        <v>108</v>
      </c>
      <c r="E275" s="172" t="s">
        <v>304</v>
      </c>
      <c r="F275" s="94" t="s">
        <v>304</v>
      </c>
      <c r="G275" s="94" t="s">
        <v>304</v>
      </c>
      <c r="H275" s="2" t="s">
        <v>1557</v>
      </c>
      <c r="I275" s="188" t="s">
        <v>49</v>
      </c>
      <c r="J275" s="94" t="s">
        <v>18</v>
      </c>
      <c r="K275" s="2" t="s">
        <v>243</v>
      </c>
      <c r="L275" s="94" t="s">
        <v>88</v>
      </c>
      <c r="M275" s="94" t="s">
        <v>685</v>
      </c>
      <c r="N275" s="1"/>
      <c r="O275" s="1"/>
      <c r="P275" s="17"/>
      <c r="R275" s="94"/>
      <c r="S275" s="94"/>
      <c r="T275" s="94" t="s">
        <v>1282</v>
      </c>
      <c r="U275" s="94" t="s">
        <v>38</v>
      </c>
      <c r="V275" s="94"/>
      <c r="W275" s="94"/>
      <c r="X275" s="94"/>
      <c r="Y275" s="94" t="s">
        <v>235</v>
      </c>
      <c r="Z275" s="94" t="s">
        <v>261</v>
      </c>
      <c r="AA275" s="1" t="s">
        <v>686</v>
      </c>
      <c r="AB275" s="1"/>
      <c r="AC275" s="1" t="s">
        <v>1109</v>
      </c>
      <c r="AD275" s="94"/>
      <c r="AE275" s="94"/>
      <c r="AF275" s="94" t="s">
        <v>119</v>
      </c>
      <c r="AG275" s="2"/>
      <c r="AH275" s="2"/>
      <c r="AI275" s="2"/>
      <c r="AJ275" s="2" t="s">
        <v>120</v>
      </c>
      <c r="AK275" s="20"/>
      <c r="AL275" s="24"/>
      <c r="AM275" s="24"/>
      <c r="AN275" s="24"/>
      <c r="AO275" s="24"/>
      <c r="AP275" s="13">
        <v>1</v>
      </c>
      <c r="AQ275" s="33"/>
      <c r="AR275" s="37">
        <v>1.091</v>
      </c>
      <c r="AS275" s="73">
        <v>1.091</v>
      </c>
      <c r="AT275" s="73">
        <v>1.091</v>
      </c>
      <c r="AU275" s="73">
        <v>1.091</v>
      </c>
      <c r="AV275" s="33">
        <v>1.091</v>
      </c>
      <c r="AW275" s="33">
        <v>1.091</v>
      </c>
      <c r="AX275" s="193"/>
      <c r="AY275" s="36">
        <v>0.16</v>
      </c>
      <c r="AZ275" s="36">
        <v>0.16</v>
      </c>
      <c r="BA275" s="97">
        <v>0</v>
      </c>
      <c r="BB275" s="97">
        <v>0</v>
      </c>
      <c r="BC275" s="97">
        <v>0</v>
      </c>
      <c r="BD275" s="97">
        <v>0</v>
      </c>
      <c r="BE275" s="133">
        <v>0</v>
      </c>
      <c r="BF275" s="133">
        <v>200</v>
      </c>
      <c r="BG275" s="133">
        <v>0</v>
      </c>
      <c r="BH275" s="133">
        <v>0</v>
      </c>
      <c r="BI275" s="133">
        <v>0</v>
      </c>
      <c r="BJ275" s="133">
        <v>0</v>
      </c>
      <c r="BK275" s="133">
        <v>0</v>
      </c>
      <c r="BL275" s="133">
        <v>0</v>
      </c>
      <c r="BM275" s="96">
        <v>0</v>
      </c>
      <c r="BN275" s="96">
        <v>0</v>
      </c>
      <c r="BO275" s="96">
        <v>0</v>
      </c>
      <c r="BP275" s="96">
        <v>0</v>
      </c>
      <c r="BQ275" s="96">
        <v>0</v>
      </c>
      <c r="BR275" s="96">
        <v>0</v>
      </c>
      <c r="BS275" s="96">
        <v>0</v>
      </c>
      <c r="BT275" s="96">
        <v>0</v>
      </c>
      <c r="BU275" s="96">
        <v>0</v>
      </c>
      <c r="BV275" s="96">
        <v>0</v>
      </c>
      <c r="BW275" s="96">
        <v>0</v>
      </c>
      <c r="BX275" s="96">
        <v>0</v>
      </c>
      <c r="BY275" s="96">
        <v>0</v>
      </c>
      <c r="BZ275" s="96">
        <v>0</v>
      </c>
      <c r="CA275" s="96">
        <v>0</v>
      </c>
      <c r="CB275" s="96">
        <v>0</v>
      </c>
      <c r="CC275" s="96">
        <v>0</v>
      </c>
      <c r="CD275" s="96">
        <v>0</v>
      </c>
      <c r="CE275" s="96">
        <v>0</v>
      </c>
      <c r="CF275" s="96">
        <v>0</v>
      </c>
      <c r="CG275" s="96">
        <v>0</v>
      </c>
      <c r="CH275" s="96">
        <v>0</v>
      </c>
      <c r="CI275" s="96">
        <v>0</v>
      </c>
      <c r="CJ275" s="96">
        <v>0</v>
      </c>
      <c r="CK275" s="95">
        <f>SUM(Tabelle2[[#This Row],[Jan 22 CF]:[Mar 22 CF]])</f>
        <v>0</v>
      </c>
      <c r="CL275" s="95">
        <f>SUM(Tabelle2[[#This Row],[Apr 22 CF]:[Jun 22 CF]])</f>
        <v>200</v>
      </c>
      <c r="CM275" s="95">
        <f>SUM(Tabelle2[[#This Row],[Jul 22 CF]:[Sep 22 CF]])</f>
        <v>0</v>
      </c>
      <c r="CN275" s="95">
        <f>SUM(Tabelle2[[#This Row],[Oct 22 CF]:[Dec 22 CF]])</f>
        <v>0</v>
      </c>
      <c r="CO275" s="95">
        <f>SUM(Tabelle2[[#This Row],[Jan 23 CF]:[Mar 23 CF]])</f>
        <v>0</v>
      </c>
      <c r="CP275" s="95">
        <f>SUM(Tabelle2[[#This Row],[Apr 23 CF]:[Jun 23 CF]])</f>
        <v>0</v>
      </c>
      <c r="CQ275" s="95">
        <f>SUM(Tabelle2[[#This Row],[Jul 23 CF]:[Sep 23 CF]])</f>
        <v>0</v>
      </c>
      <c r="CR275" s="95">
        <f>SUM(Tabelle2[[#This Row],[Oct 23 CF]:[Dec 23 CF]])</f>
        <v>0</v>
      </c>
      <c r="CS275" s="95">
        <f>SUM(Tabelle2[[#This Row],[Jan 24 CF]:[Mar 24 CF]])</f>
        <v>0</v>
      </c>
      <c r="CT275" s="95">
        <f>SUM(Tabelle2[[#This Row],[Apr 24 CF]:[Jun 24 CF]])</f>
        <v>0</v>
      </c>
      <c r="CU275" s="95">
        <f>SUM(Tabelle2[[#This Row],[Jul 24 CF]:[Sep 24 CF]])</f>
        <v>0</v>
      </c>
      <c r="CV275" s="95">
        <f>SUM(Tabelle2[[#This Row],[Oct 24 CF]:[Dec 24 CF]])</f>
        <v>0</v>
      </c>
      <c r="CW275" s="98">
        <v>0</v>
      </c>
      <c r="CX275" s="275">
        <v>0</v>
      </c>
      <c r="CY275" s="98">
        <v>0</v>
      </c>
      <c r="CZ275" s="52">
        <v>0</v>
      </c>
      <c r="DA275" s="52">
        <f>SUM(Tabelle2[[#This Row],[Jan 22 CF]:[Dec 22 CF]])</f>
        <v>200</v>
      </c>
      <c r="DB275" s="98">
        <f>SUM(Tabelle2[[#This Row],[Jan 23 CF]:[Dec 23 CF]])</f>
        <v>0</v>
      </c>
      <c r="DC275" s="98">
        <f>SUM(Tabelle2[[#This Row],[Jan 24 CF]:[Dec 24 CF]])</f>
        <v>0</v>
      </c>
      <c r="DD275" s="98">
        <v>0</v>
      </c>
      <c r="DE275" s="98">
        <v>0</v>
      </c>
      <c r="DF275" s="98">
        <v>0</v>
      </c>
      <c r="DG275" s="98">
        <v>0</v>
      </c>
      <c r="DH275" s="98">
        <v>0</v>
      </c>
      <c r="DI275" s="98">
        <v>0</v>
      </c>
      <c r="DJ275" s="98">
        <v>0</v>
      </c>
      <c r="DK275" s="98">
        <v>0</v>
      </c>
      <c r="DL275" s="98">
        <v>0</v>
      </c>
      <c r="DM275" s="98">
        <v>0</v>
      </c>
      <c r="DN275" s="98"/>
      <c r="DO275" s="98"/>
      <c r="DP275" s="226">
        <v>0.95</v>
      </c>
      <c r="DQ275" s="226">
        <v>0.92500000000000004</v>
      </c>
      <c r="DR275" s="226">
        <v>0.8</v>
      </c>
      <c r="DS275" s="226">
        <v>0.85</v>
      </c>
      <c r="DT275" s="226">
        <v>0.9</v>
      </c>
      <c r="DU275" s="226">
        <v>0.9</v>
      </c>
      <c r="DV275" s="226">
        <v>0.9</v>
      </c>
      <c r="DW275" s="226">
        <v>0.9</v>
      </c>
      <c r="DX275" s="226">
        <v>0.9</v>
      </c>
      <c r="DY275" s="226">
        <v>0.9</v>
      </c>
      <c r="DZ275" s="226">
        <v>0.9</v>
      </c>
      <c r="EA275" s="226">
        <v>0.88</v>
      </c>
      <c r="EB275" s="226">
        <v>0.9</v>
      </c>
      <c r="EC275" s="226">
        <v>0.93</v>
      </c>
      <c r="ED275" s="226">
        <v>0.93</v>
      </c>
      <c r="EE275" s="226">
        <v>0.9</v>
      </c>
      <c r="EF275" s="316">
        <v>0.9</v>
      </c>
      <c r="EG275" s="316">
        <v>0.9</v>
      </c>
      <c r="EH275" s="316">
        <v>0.86799999999999999</v>
      </c>
      <c r="EI275" s="226">
        <v>0.95</v>
      </c>
      <c r="EJ275" s="226">
        <v>0.95</v>
      </c>
      <c r="EK275" s="226">
        <v>0.95</v>
      </c>
      <c r="EL275" s="226">
        <v>0.97499999999999998</v>
      </c>
      <c r="EM275" s="226">
        <v>0.95</v>
      </c>
      <c r="EN275" s="226">
        <v>0.9</v>
      </c>
      <c r="EO275" s="226">
        <v>0.9</v>
      </c>
      <c r="EP275" s="226">
        <v>0.9</v>
      </c>
      <c r="EQ275" s="226">
        <v>0.9</v>
      </c>
      <c r="ER275" s="226">
        <v>0.9</v>
      </c>
      <c r="ES275" s="226">
        <v>0.9</v>
      </c>
      <c r="ET275" s="226">
        <v>0.9</v>
      </c>
      <c r="EU275" s="226">
        <v>0.9</v>
      </c>
      <c r="EV275" s="226">
        <v>0.9</v>
      </c>
      <c r="EW275" s="226">
        <v>0.9</v>
      </c>
      <c r="EX275" s="226">
        <v>0.9</v>
      </c>
      <c r="EY275" s="226">
        <v>0.9</v>
      </c>
      <c r="EZ275" s="316">
        <v>0.86799999999999999</v>
      </c>
      <c r="FA275" s="226">
        <v>0.9</v>
      </c>
      <c r="FB275" s="226">
        <v>0.85</v>
      </c>
      <c r="FC275" s="226">
        <v>0.85</v>
      </c>
      <c r="FD275" s="226">
        <v>0.85</v>
      </c>
      <c r="FE275" s="226">
        <v>0.85</v>
      </c>
      <c r="FF275" s="226">
        <v>0.85</v>
      </c>
      <c r="FG275" s="226">
        <v>0.85</v>
      </c>
      <c r="FH275" s="226">
        <v>0.85</v>
      </c>
      <c r="FI275" s="226">
        <v>0.85</v>
      </c>
      <c r="FJ275" s="226">
        <v>0.85</v>
      </c>
      <c r="FK275" s="226">
        <v>0.85</v>
      </c>
      <c r="FL275" s="226">
        <v>0.85</v>
      </c>
      <c r="FM275" s="195">
        <f t="shared" si="204"/>
        <v>0</v>
      </c>
      <c r="FN275" s="195">
        <f t="shared" si="205"/>
        <v>0</v>
      </c>
      <c r="FO275" s="195">
        <f t="shared" si="206"/>
        <v>0</v>
      </c>
      <c r="FP275" s="195">
        <f t="shared" si="207"/>
        <v>0</v>
      </c>
      <c r="FQ275" s="195">
        <f t="shared" si="208"/>
        <v>0</v>
      </c>
      <c r="FR275" s="195">
        <f t="shared" si="209"/>
        <v>200</v>
      </c>
      <c r="FS275" s="195">
        <f t="shared" si="210"/>
        <v>0</v>
      </c>
      <c r="FT275" s="95">
        <f t="shared" si="211"/>
        <v>0</v>
      </c>
      <c r="FU275" s="95">
        <f t="shared" si="212"/>
        <v>0</v>
      </c>
      <c r="FV275" s="95">
        <f t="shared" si="213"/>
        <v>0</v>
      </c>
      <c r="FW275" s="95">
        <f t="shared" si="214"/>
        <v>0</v>
      </c>
      <c r="FX275" s="95">
        <f t="shared" si="215"/>
        <v>0</v>
      </c>
      <c r="FY275" s="95">
        <f t="shared" si="216"/>
        <v>0</v>
      </c>
      <c r="FZ275" s="95">
        <f t="shared" si="217"/>
        <v>0</v>
      </c>
      <c r="GA275" s="95">
        <f t="shared" si="197"/>
        <v>0</v>
      </c>
      <c r="GB275" s="95">
        <f t="shared" si="198"/>
        <v>0</v>
      </c>
      <c r="GC275" s="95">
        <f t="shared" si="199"/>
        <v>0</v>
      </c>
      <c r="GD275" s="95">
        <f t="shared" si="200"/>
        <v>0</v>
      </c>
      <c r="GE275" s="95">
        <f t="shared" si="201"/>
        <v>0</v>
      </c>
      <c r="GF275" s="95">
        <f t="shared" si="202"/>
        <v>0</v>
      </c>
      <c r="GG275" s="95">
        <f t="shared" si="203"/>
        <v>0</v>
      </c>
      <c r="GH275" s="95">
        <f t="shared" si="218"/>
        <v>0</v>
      </c>
      <c r="GI275" s="95">
        <f>BW275*Tabelle2[[#This Row],[Nov 2023 AF]]</f>
        <v>0</v>
      </c>
      <c r="GJ275" s="95">
        <f>BX275*Tabelle2[[#This Row],[Dec 2023 AF]]</f>
        <v>0</v>
      </c>
      <c r="GK275" s="95">
        <f>BY275*Tabelle2[[#This Row],[Jan 2024 AF]]</f>
        <v>0</v>
      </c>
      <c r="GL275" s="95">
        <f>BZ275*Tabelle2[[#This Row],[Feb 2024 AF]]</f>
        <v>0</v>
      </c>
      <c r="GM275" s="95">
        <f>CA275*Tabelle2[[#This Row],[Mar 2024 AF]]</f>
        <v>0</v>
      </c>
      <c r="GN275" s="95">
        <f>CB275*Tabelle2[[#This Row],[Apr 2024 AF]]</f>
        <v>0</v>
      </c>
      <c r="GO275" s="95">
        <f>CC275*Tabelle2[[#This Row],[May 2024 AF]]</f>
        <v>0</v>
      </c>
      <c r="GP275" s="95">
        <f>CD275*Tabelle2[[#This Row],[Jun 2024 AF]]</f>
        <v>0</v>
      </c>
      <c r="GQ275" s="95">
        <f>CE275*Tabelle2[[#This Row],[Jul 2024 AF]]</f>
        <v>0</v>
      </c>
      <c r="GR275" s="95">
        <f>CF275*Tabelle2[[#This Row],[Aug 2024 AF]]</f>
        <v>0</v>
      </c>
      <c r="GS275" s="95">
        <f>CG275*Tabelle2[[#This Row],[Sep 2024 AF]]</f>
        <v>0</v>
      </c>
      <c r="GT275" s="95">
        <f>CH275*Tabelle2[[#This Row],[Oct 2024 AF]]</f>
        <v>0</v>
      </c>
      <c r="GU275" s="95">
        <f>CI275*Tabelle2[[#This Row],[Nov 2024 AF]]</f>
        <v>0</v>
      </c>
      <c r="GV275" s="95">
        <f>CJ275*Tabelle2[[#This Row],[Dec 2024 AF]]</f>
        <v>0</v>
      </c>
      <c r="GW275" s="95">
        <f>SUM(Tabelle2[[#This Row],[Jan 22 NF]:[Mar 22 NF]])</f>
        <v>0</v>
      </c>
      <c r="GX275" s="95">
        <f>SUM(Tabelle2[[#This Row],[Apr 22 NF]:[Jun 22 NF]])</f>
        <v>200</v>
      </c>
      <c r="GY275" s="95">
        <f>SUM(Tabelle2[[#This Row],[Jul 22 NF]:[Sep 22 NF]])</f>
        <v>0</v>
      </c>
      <c r="GZ275" s="95">
        <f>SUM(Tabelle2[[#This Row],[Oct 22 NF]:[Dec 22 NF]])</f>
        <v>0</v>
      </c>
      <c r="HA275" s="98">
        <f>SUM(Tabelle2[[#This Row],[Jan 23 NF]:[Mar 23 NF]])</f>
        <v>0</v>
      </c>
      <c r="HB275" s="98">
        <f>SUM(Tabelle2[[#This Row],[Apr 23 NF]:[Jun 23 NF]])</f>
        <v>0</v>
      </c>
      <c r="HC275" s="98">
        <f>SUM(Tabelle2[[#This Row],[Jul 23 NF]:[Sep 23 NF]])</f>
        <v>0</v>
      </c>
      <c r="HD275" s="98">
        <f>SUM(Tabelle2[[#This Row],[Oct 23 NF]:[Dec 23 NF]])</f>
        <v>0</v>
      </c>
      <c r="HE275" s="95">
        <f>SUM(Tabelle2[[#This Row],[Jan 24 NF]:[Mar 24 NF]])</f>
        <v>0</v>
      </c>
      <c r="HF275" s="98">
        <f>SUM(Tabelle2[[#This Row],[Apr 24 NF]:[Jun 24 NF]])</f>
        <v>0</v>
      </c>
      <c r="HG275" s="98">
        <f>SUM(Tabelle2[[#This Row],[Jul 24 NF]:[Sep 24 NF]])</f>
        <v>0</v>
      </c>
      <c r="HH275" s="98">
        <f>SUM(Tabelle2[[#This Row],[Oct 24 NF]:[Dec 24 NF]])</f>
        <v>0</v>
      </c>
      <c r="HI275" s="75">
        <v>0</v>
      </c>
      <c r="HJ275" s="75">
        <v>0</v>
      </c>
      <c r="HK275" s="75">
        <v>0</v>
      </c>
      <c r="HL275" s="75">
        <v>0</v>
      </c>
      <c r="HM275" s="75">
        <v>0</v>
      </c>
      <c r="HN275" s="75">
        <v>0</v>
      </c>
      <c r="HO275" s="75">
        <v>0</v>
      </c>
      <c r="HP275" s="75">
        <v>0</v>
      </c>
      <c r="HQ275" s="75">
        <v>0</v>
      </c>
      <c r="HR275" s="75">
        <v>0</v>
      </c>
      <c r="HS275" s="75">
        <v>0</v>
      </c>
      <c r="HT275" s="75">
        <v>0</v>
      </c>
      <c r="HU275" s="75">
        <v>420</v>
      </c>
      <c r="HV275" s="98">
        <v>0</v>
      </c>
      <c r="HW275" s="98">
        <v>0</v>
      </c>
      <c r="HX275" s="98">
        <v>0</v>
      </c>
      <c r="HY275" s="98">
        <v>0</v>
      </c>
      <c r="HZ275" s="98">
        <f>SUM(Tabelle2[[#This Row],[Jan 22 NF]:[Dec 22 NF]])</f>
        <v>200</v>
      </c>
      <c r="IA275" s="98">
        <f>SUM(Tabelle2[[#This Row],[Jan 23 NF]:[Dec 23 NF]])</f>
        <v>0</v>
      </c>
      <c r="IB275" s="98">
        <f>SUM(Tabelle2[[#This Row],[Jan 24 NF]:[Dec 24 NF]])</f>
        <v>0</v>
      </c>
      <c r="IC275" s="98">
        <f>IFERROR(Tabelle2[[#This Row],[2025 CF]]*Tabelle2[[#This Row],[2025 AF]],0)</f>
        <v>0</v>
      </c>
      <c r="ID275" s="98">
        <f>IFERROR(Tabelle2[[#This Row],[2026 CF]]*Tabelle2[[#This Row],[2026 AF]],0)</f>
        <v>0</v>
      </c>
      <c r="IE275" s="98">
        <f>IFERROR(Tabelle2[[#This Row],[2027 CF]]*Tabelle2[[#This Row],[2027 AF]],0)</f>
        <v>0</v>
      </c>
      <c r="IF275" s="98">
        <f>IFERROR(Tabelle2[[#This Row],[2028 CF]]*Tabelle2[[#This Row],[2028 AF]],0)</f>
        <v>0</v>
      </c>
      <c r="IG275" s="98">
        <f>IFERROR(Tabelle2[[#This Row],[2029 CF]]*Tabelle2[[#This Row],[2029 AF]],0)</f>
        <v>0</v>
      </c>
      <c r="IH275" s="98">
        <f>IFERROR(Tabelle2[[#This Row],[2030 CF]]*Tabelle2[[#This Row],[2030 AF]],0)</f>
        <v>0</v>
      </c>
      <c r="II275" s="98">
        <f>IFERROR(Tabelle2[[#This Row],[2031 CF]]*Tabelle2[[#This Row],[2031 AF]],0)</f>
        <v>0</v>
      </c>
      <c r="IJ275" s="98">
        <f>IFERROR(Tabelle2[[#This Row],[2032 CF]]*Tabelle2[[#This Row],[2032 AF]],0)</f>
        <v>0</v>
      </c>
      <c r="IK275" s="98">
        <f>IFERROR(Tabelle2[[#This Row],[2033 CF]]*Tabelle2[[#This Row],[2033 AF]],0)</f>
        <v>0</v>
      </c>
      <c r="IL275" s="98">
        <f>IFERROR(Tabelle2[[#This Row],[2034 CF]]*Tabelle2[[#This Row],[2034 AF]],0)</f>
        <v>0</v>
      </c>
      <c r="IM275" s="98">
        <f>IFERROR(Tabelle2[[#This Row],[2035 CF]]*Tabelle2[[#This Row],[2035 AF]],0)</f>
        <v>0</v>
      </c>
      <c r="IN275" s="12">
        <v>0</v>
      </c>
      <c r="IO275" s="12">
        <v>0</v>
      </c>
      <c r="IP275" s="12">
        <v>0</v>
      </c>
      <c r="IQ275" s="12">
        <v>0</v>
      </c>
      <c r="IR275" s="12">
        <v>0</v>
      </c>
      <c r="IS275" s="12">
        <v>0</v>
      </c>
      <c r="IT275" s="12">
        <v>0</v>
      </c>
      <c r="IU275" s="12">
        <v>0</v>
      </c>
      <c r="IV275" s="12">
        <v>0</v>
      </c>
      <c r="IW275" s="12">
        <v>0</v>
      </c>
      <c r="IX275" s="12">
        <v>0</v>
      </c>
      <c r="IY275" s="12">
        <v>0</v>
      </c>
      <c r="IZ275" s="199">
        <v>0</v>
      </c>
      <c r="JA275" s="199">
        <v>0</v>
      </c>
      <c r="JB275" s="199">
        <v>0</v>
      </c>
      <c r="JC275" s="199">
        <v>0</v>
      </c>
      <c r="JD275" s="199">
        <v>0</v>
      </c>
      <c r="JE275" s="196">
        <v>0</v>
      </c>
      <c r="JF275" s="196">
        <v>0</v>
      </c>
      <c r="JG275" s="196">
        <v>0</v>
      </c>
      <c r="JH275" s="196">
        <v>0</v>
      </c>
      <c r="JI275" s="196">
        <v>0</v>
      </c>
      <c r="JJ275" s="196">
        <v>0</v>
      </c>
      <c r="JK275" s="196">
        <v>0</v>
      </c>
      <c r="JL275" s="196">
        <v>0</v>
      </c>
      <c r="JM275" s="196">
        <v>0</v>
      </c>
      <c r="JN275" s="196">
        <v>0</v>
      </c>
      <c r="JO275" s="196">
        <v>0</v>
      </c>
      <c r="JP275" s="196">
        <v>0</v>
      </c>
      <c r="JQ275" s="196">
        <f>SUM(Tabelle2[[#This Row],[Jan-23B]:[Mar-23B]])</f>
        <v>0</v>
      </c>
      <c r="JR275" s="196">
        <f>SUM(Tabelle2[[#This Row],[Apr-23B]:[Jun-23B]])</f>
        <v>0</v>
      </c>
      <c r="JS275" s="196">
        <f>SUM(Tabelle2[[#This Row],[Jul-23B]:[Sep-23B]])</f>
        <v>0</v>
      </c>
      <c r="JT275" s="196">
        <f>SUM(Tabelle2[[#This Row],[Oct-23B]:[Dec-23B]])</f>
        <v>0</v>
      </c>
      <c r="JU275" s="196">
        <f>SUM(Tabelle2[[#This Row],[1Q23 B1]:[4Q23 B]])</f>
        <v>0</v>
      </c>
      <c r="JV275" s="196">
        <v>0</v>
      </c>
      <c r="JW275" s="196">
        <v>0</v>
      </c>
      <c r="JX275" s="196">
        <v>0</v>
      </c>
      <c r="JY275" s="196">
        <v>0</v>
      </c>
      <c r="JZ275" s="196">
        <v>0</v>
      </c>
      <c r="KA275" s="196">
        <v>0</v>
      </c>
      <c r="KB275" s="196">
        <v>0</v>
      </c>
      <c r="KC275" s="196">
        <v>0</v>
      </c>
      <c r="KD275" s="196">
        <v>0</v>
      </c>
      <c r="KE275" s="196">
        <v>0</v>
      </c>
      <c r="KF275" s="196" t="str">
        <f>IF(SUM(Tabelle2[[#This Row],[2018 NF]:[2028 NF]],Tabelle2[[#This Row],[2023 B]])&gt;0,"yes","no")</f>
        <v>yes</v>
      </c>
      <c r="KG275" s="196">
        <f>IFERROR(INDEX(Tabelle2[[#Headers],[2005 NF]:[2034 NF]],MATCH(TRUE,INDEX(Tabelle2[[#This Row],[2005 NF]:[2034 NF]]&gt;1000,),0)),0)</f>
        <v>0</v>
      </c>
      <c r="KH275" s="196">
        <f>IFERROR(LOOKUP(2,1/(Tabelle2[[#This Row],[2005 NF]:[2035 NF]]&gt;1000),Tabelle2[[#Headers],[2005 NF]:[2035 NF]]),0)</f>
        <v>0</v>
      </c>
      <c r="KI275" s="196">
        <f>SUM(Tabelle2[[#This Row],[Jan 23 NF]:[Mar 23 NF]])</f>
        <v>0</v>
      </c>
      <c r="KJ275" s="196">
        <f>SUM(Tabelle2[[#This Row],[Jan-23B]:[Mar-23B]])</f>
        <v>0</v>
      </c>
      <c r="KK275" s="52">
        <v>0</v>
      </c>
      <c r="KL275" s="52">
        <v>0</v>
      </c>
      <c r="KM275" s="52">
        <v>0</v>
      </c>
      <c r="KN275" s="52">
        <v>0</v>
      </c>
      <c r="KO275" s="52">
        <v>0</v>
      </c>
      <c r="KP275" s="52">
        <v>16.034957953333333</v>
      </c>
      <c r="KQ275" s="52">
        <v>0</v>
      </c>
      <c r="KR275" s="52">
        <v>0</v>
      </c>
      <c r="KS275" s="52">
        <v>0</v>
      </c>
      <c r="KT275" s="52">
        <v>0</v>
      </c>
      <c r="KU275" s="52">
        <v>0</v>
      </c>
      <c r="KV275" s="52">
        <v>0</v>
      </c>
      <c r="KW275" s="52">
        <v>0</v>
      </c>
      <c r="KX275" s="52">
        <v>0</v>
      </c>
      <c r="KY275" s="52">
        <v>0</v>
      </c>
      <c r="KZ275" s="52">
        <v>0</v>
      </c>
      <c r="LA275" s="52" t="e">
        <f>$AV275*2.204623/#REF!*$AP275*Tabelle2[[#This Row],[May 23 NF]]</f>
        <v>#REF!</v>
      </c>
      <c r="LB275" s="52" t="e">
        <f>$AV275*2.204623/#REF!*$AP275*Tabelle2[[#This Row],[Jun 23 NF]]</f>
        <v>#REF!</v>
      </c>
      <c r="LC275" s="52" t="e">
        <f>$AV275*2.204623/#REF!*$AP275*Tabelle2[[#This Row],[Jul 23 NF]]</f>
        <v>#REF!</v>
      </c>
      <c r="LD275" s="52" t="e">
        <f>$AV275*2.204623/#REF!*$AP275*Tabelle2[[#This Row],[Aug 23 NF]]</f>
        <v>#REF!</v>
      </c>
      <c r="LE275" s="52" t="e">
        <f>$AV275*2.204623/#REF!*$AP275*Tabelle2[[#This Row],[Sep 23 NF]]</f>
        <v>#REF!</v>
      </c>
      <c r="LF275" s="52" t="e">
        <f>$AV275*2.204623/#REF!*$AP275*Tabelle2[[#This Row],[Oct 23 NF]]</f>
        <v>#REF!</v>
      </c>
      <c r="LG275" s="52" t="e">
        <f>$AV275*2.204623/#REF!*$AP275*Tabelle2[[#This Row],[Nov 23 NF]]</f>
        <v>#REF!</v>
      </c>
      <c r="LH275" s="52" t="e">
        <f>$AV275*2.204623/#REF!*$AP275*Tabelle2[[#This Row],[Dec 23 NF]]</f>
        <v>#REF!</v>
      </c>
      <c r="LI275" s="52" t="e">
        <f>$AV275*2.204623/#REF!*$AP275*Tabelle2[[#This Row],[Jan 24 NF]]</f>
        <v>#REF!</v>
      </c>
      <c r="LJ275" s="52" t="e">
        <f>$AV275*2.204623/#REF!*$AP275*Tabelle2[[#This Row],[Feb 24 NF]]</f>
        <v>#REF!</v>
      </c>
      <c r="LK275" s="52" t="e">
        <f>$AV275*2.204623/#REF!*$AP275*Tabelle2[[#This Row],[Mar 24 NF]]</f>
        <v>#REF!</v>
      </c>
      <c r="LL275" s="52" t="e">
        <f>$AV275*2.204623/#REF!*$AP275*Tabelle2[[#This Row],[Apr 24 NF]]</f>
        <v>#REF!</v>
      </c>
      <c r="LM275" s="52" t="e">
        <f>$AV275*2.204623/#REF!*$AP275*Tabelle2[[#This Row],[May 24 NF]]</f>
        <v>#REF!</v>
      </c>
      <c r="LN275" s="52" t="e">
        <f>$AV275*2.204623/#REF!*$AP275*Tabelle2[[#This Row],[Jun 24 NF]]</f>
        <v>#REF!</v>
      </c>
      <c r="LO275" s="52" t="e">
        <f>$AV275*2.204623/#REF!*$AP275*Tabelle2[[#This Row],[Jul 24 NF]]</f>
        <v>#REF!</v>
      </c>
      <c r="LP275" s="52" t="e">
        <f>$AV275*2.204623/#REF!*$AP275*Tabelle2[[#This Row],[Aug 24 NF]]</f>
        <v>#REF!</v>
      </c>
      <c r="LQ275" s="52" t="e">
        <f>$AV275*2.204623/#REF!*$AP275*Tabelle2[[#This Row],[Sep 24 NF]]</f>
        <v>#REF!</v>
      </c>
      <c r="LR275" s="52" t="e">
        <f>$AV275*2.204623/#REF!*$AP275*Tabelle2[[#This Row],[Oct 24 NF]]</f>
        <v>#REF!</v>
      </c>
      <c r="LS275" s="52" t="e">
        <f>$AV275*2.204623/#REF!*$AP275*Tabelle2[[#This Row],[Nov 24 NF]]</f>
        <v>#REF!</v>
      </c>
      <c r="LT275" s="52" t="e">
        <f>$AV275*2.204623/#REF!*$AP275*Tabelle2[[#This Row],[Dec 24 NF]]</f>
        <v>#REF!</v>
      </c>
      <c r="LU275" s="198">
        <f>SUM(Tabelle2[[#This Row],[Jan 22 EV]:[Mar 22 EV]])</f>
        <v>0</v>
      </c>
      <c r="LV275" s="198">
        <f>SUM(Tabelle2[[#This Row],[Apr 22 EV]:[Jun 22 EV]])</f>
        <v>16.034957953333333</v>
      </c>
      <c r="LW275" s="198">
        <f>SUM(Tabelle2[[#This Row],[Jul 22 EV]:[Sep 22 EV]])</f>
        <v>0</v>
      </c>
      <c r="LX275" s="198">
        <f>SUM(Tabelle2[[#This Row],[Oct 22 EV]:[Dec 22 EV]])</f>
        <v>0</v>
      </c>
      <c r="LY275" s="198">
        <f>SUM(Tabelle2[[#This Row],[Jan 23 EV]:[Mar 23 EV]])</f>
        <v>0</v>
      </c>
      <c r="LZ275" s="198" t="e">
        <f>SUM(Tabelle2[[#This Row],[Apr 23 EV]:[Jun 23 EV]])</f>
        <v>#REF!</v>
      </c>
      <c r="MA275" s="198" t="e">
        <f>SUM(Tabelle2[[#This Row],[Jul 23 EV]:[Sep 23 EV]])</f>
        <v>#REF!</v>
      </c>
      <c r="MB275" s="198" t="e">
        <f>SUM(Tabelle2[[#This Row],[Oct 23 EV]:[Dec 23 EV]])</f>
        <v>#REF!</v>
      </c>
      <c r="MC275" s="198" t="e">
        <f>SUM(Tabelle2[[#This Row],[Jan 24 EV]:[Mar 24 EV]])</f>
        <v>#REF!</v>
      </c>
      <c r="MD275" s="198" t="e">
        <f>SUM(Tabelle2[[#This Row],[Apr 24 EV]:[Jun 24 EV]])</f>
        <v>#REF!</v>
      </c>
      <c r="ME275" s="198" t="e">
        <f>SUM(Tabelle2[[#This Row],[Jul 24 EV]:[Sep 24 EV]])</f>
        <v>#REF!</v>
      </c>
      <c r="MF275" s="198" t="e">
        <f>SUM(Tabelle2[[#This Row],[Oct 24 EV]:[Dec 24 EV]])</f>
        <v>#REF!</v>
      </c>
      <c r="MG275" s="74">
        <v>0</v>
      </c>
      <c r="MH275" s="74">
        <v>0</v>
      </c>
      <c r="MI275" s="74">
        <v>0</v>
      </c>
      <c r="MJ275" s="74">
        <v>0</v>
      </c>
      <c r="MK275" s="74">
        <v>0</v>
      </c>
      <c r="ML275" s="74">
        <v>0</v>
      </c>
      <c r="MM275" s="74">
        <v>0</v>
      </c>
      <c r="MN275" s="74">
        <v>0</v>
      </c>
      <c r="MO275" s="75">
        <v>0</v>
      </c>
      <c r="MP275" s="95">
        <v>0</v>
      </c>
      <c r="MQ275" s="98" t="e">
        <f>$AS275*2.204623/#REF!*$AP275*HU275</f>
        <v>#REF!</v>
      </c>
      <c r="MR275" s="98" t="e">
        <f>$AT275*2.204623/#REF!*$AP275*HV275</f>
        <v>#REF!</v>
      </c>
      <c r="MS275" s="98">
        <v>0</v>
      </c>
      <c r="MT275" s="98">
        <v>0</v>
      </c>
      <c r="MU275" s="98">
        <v>0</v>
      </c>
      <c r="MV275" s="98">
        <f>SUM(Tabelle2[[#This Row],[Jan 22 EV]:[Dec 22 EV]])</f>
        <v>16.034957953333333</v>
      </c>
      <c r="MW275" s="98" t="e">
        <f>SUM(Tabelle2[[#This Row],[Jan 23 EV]:[Dec 23 EV]])</f>
        <v>#REF!</v>
      </c>
      <c r="MX275" s="98" t="e">
        <f>SUM(Tabelle2[[#This Row],[Jan 24 EV]:[Dec 24 EV]])</f>
        <v>#REF!</v>
      </c>
      <c r="MY275" s="98">
        <f t="shared" si="183"/>
        <v>0</v>
      </c>
      <c r="MZ275" s="98">
        <f t="shared" si="184"/>
        <v>0</v>
      </c>
      <c r="NA275" s="98">
        <f t="shared" si="185"/>
        <v>0</v>
      </c>
      <c r="NB275" s="98">
        <f t="shared" si="186"/>
        <v>0</v>
      </c>
      <c r="NC275" s="27">
        <v>0</v>
      </c>
      <c r="ND275" s="27">
        <v>0</v>
      </c>
      <c r="NE275" s="27">
        <v>0</v>
      </c>
      <c r="NF275" s="27">
        <v>0</v>
      </c>
      <c r="NG275" s="27">
        <v>0</v>
      </c>
      <c r="NH275" s="27">
        <v>0</v>
      </c>
      <c r="NI275" s="27">
        <v>0</v>
      </c>
      <c r="NJ275" s="27">
        <v>0</v>
      </c>
      <c r="NK275" s="27">
        <v>0</v>
      </c>
      <c r="NL275" s="27">
        <v>0</v>
      </c>
      <c r="NM275" s="27">
        <v>0</v>
      </c>
      <c r="NN275" s="27">
        <v>0</v>
      </c>
      <c r="NO275" s="198">
        <f t="shared" si="192"/>
        <v>0</v>
      </c>
      <c r="NP275" s="198">
        <f t="shared" si="193"/>
        <v>0</v>
      </c>
      <c r="NQ275" s="198">
        <f t="shared" si="194"/>
        <v>0</v>
      </c>
      <c r="NR275" s="198">
        <f t="shared" si="195"/>
        <v>0</v>
      </c>
      <c r="NS275" s="198">
        <f t="shared" si="196"/>
        <v>0</v>
      </c>
      <c r="NT275" s="198">
        <v>0</v>
      </c>
      <c r="NU275" s="198">
        <v>0</v>
      </c>
      <c r="NV275" s="198">
        <v>0</v>
      </c>
      <c r="NW275" s="198">
        <v>0</v>
      </c>
      <c r="NX275" s="198">
        <v>0</v>
      </c>
      <c r="NY275" s="198">
        <v>0</v>
      </c>
      <c r="NZ275" s="198">
        <v>0</v>
      </c>
      <c r="OA275" s="198">
        <v>0</v>
      </c>
      <c r="OB275" s="198">
        <v>0</v>
      </c>
      <c r="OC275" s="198">
        <v>0</v>
      </c>
      <c r="OD275" s="198">
        <v>0</v>
      </c>
      <c r="OE275" s="198">
        <v>0</v>
      </c>
      <c r="OF275" s="198">
        <f>SUM(Tabelle2[[#This Row],[Jan 23 B EV]:[Mar 23 B EV]])</f>
        <v>0</v>
      </c>
      <c r="OG275" s="198">
        <f>SUM(Tabelle2[[#This Row],[Apr 23 B EV]:[Jun 23 B EV]])</f>
        <v>0</v>
      </c>
      <c r="OH275" s="198">
        <f>SUM(Tabelle2[[#This Row],[Jul 23 B EV]:[Sep 23 B EV]])</f>
        <v>0</v>
      </c>
      <c r="OI275" s="198">
        <f>SUM(Tabelle2[[#This Row],[Oct 23 B EV]:[Dec 23 B EV]])</f>
        <v>0</v>
      </c>
      <c r="OJ275" s="198">
        <f>SUM(Tabelle2[[#This Row],[Jan 23 B EV]:[Dec 23 B EV]])</f>
        <v>0</v>
      </c>
      <c r="OK275" s="75"/>
      <c r="OL275" s="75"/>
      <c r="OM275" s="95" t="s">
        <v>959</v>
      </c>
      <c r="ON275" s="95" t="s">
        <v>975</v>
      </c>
      <c r="OO275" s="95">
        <v>0</v>
      </c>
      <c r="OP275" s="95">
        <v>0</v>
      </c>
      <c r="OQ275" s="75"/>
      <c r="OR275" s="75"/>
      <c r="OS275" s="75"/>
      <c r="OT275" s="75"/>
      <c r="OU275" s="75"/>
      <c r="OV275" s="75"/>
      <c r="OW275" s="75"/>
      <c r="OX275" s="198">
        <v>0</v>
      </c>
      <c r="OY275" s="198">
        <v>0</v>
      </c>
      <c r="OZ275" s="198">
        <v>0</v>
      </c>
      <c r="PA275" s="198">
        <v>0</v>
      </c>
      <c r="PB275" s="353">
        <v>0</v>
      </c>
      <c r="PC275" s="48" t="s">
        <v>57</v>
      </c>
      <c r="PD275" s="221" t="s">
        <v>298</v>
      </c>
      <c r="PE275" s="317"/>
      <c r="PF275" s="221" t="s">
        <v>58</v>
      </c>
      <c r="PG275" s="336">
        <v>0</v>
      </c>
      <c r="PH275" s="221">
        <v>0</v>
      </c>
      <c r="PI275" s="30">
        <v>1</v>
      </c>
      <c r="PJ275" s="30" t="s">
        <v>58</v>
      </c>
      <c r="PK275" s="30">
        <v>0</v>
      </c>
      <c r="PL275" s="30"/>
      <c r="PM275" s="317"/>
      <c r="PN275" s="221" t="s">
        <v>972</v>
      </c>
      <c r="PO275" s="51" t="s">
        <v>17</v>
      </c>
      <c r="PP275" s="200">
        <v>2450.5693178760616</v>
      </c>
      <c r="PQ275" s="56">
        <v>2302.1166864777892</v>
      </c>
      <c r="PR275" s="56">
        <v>2473.0833333333335</v>
      </c>
      <c r="PS275" s="56">
        <v>2505</v>
      </c>
      <c r="PT275" s="200">
        <v>2231.6666666666665</v>
      </c>
      <c r="PU275" s="200">
        <v>2139.5416666666665</v>
      </c>
      <c r="PV275" s="200">
        <v>2893.8101851851857</v>
      </c>
      <c r="PW275" s="200">
        <v>3450.9791749302076</v>
      </c>
      <c r="PX275" s="200" t="e">
        <f>IF($PI275=1,SUMIF(#REF!,$PF275,#REF!),SUMIF(#REF!,$PJ275,#REF!))</f>
        <v>#REF!</v>
      </c>
      <c r="PY275" s="200" t="e">
        <f>IF($PI275=1,SUMIF(#REF!,$PF275,#REF!),SUMIF(#REF!,$PJ275,#REF!))</f>
        <v>#REF!</v>
      </c>
      <c r="PZ275" s="200" t="e">
        <f>IF($PI275=1,SUMIF(#REF!,$PF275,#REF!),SUMIF(#REF!,$PJ275,#REF!))</f>
        <v>#REF!</v>
      </c>
      <c r="QA275" s="200" t="e">
        <f>IF($PI275=1,SUMIF(#REF!,$PF275,#REF!),SUMIF(#REF!,$PJ275,#REF!))</f>
        <v>#REF!</v>
      </c>
      <c r="QB275" s="200" t="e">
        <f>IF($PI275=1,SUMIF(#REF!,$PF275,#REF!),SUMIF(#REF!,$PJ275,#REF!))</f>
        <v>#REF!</v>
      </c>
      <c r="QC275" s="200" t="e">
        <f>IF($PI275=1,SUMIF(#REF!,$PF275,#REF!),SUMIF(#REF!,$PJ275,#REF!))</f>
        <v>#REF!</v>
      </c>
      <c r="QD275" s="57">
        <f t="shared" si="187"/>
        <v>2.9134667937388303</v>
      </c>
      <c r="QE275" s="57">
        <f t="shared" si="188"/>
        <v>3.1298353433333332</v>
      </c>
      <c r="QF275" s="57">
        <f t="shared" si="219"/>
        <v>3.1702277999999997</v>
      </c>
      <c r="QG275" s="57">
        <f t="shared" si="189"/>
        <v>2.8243080666666662</v>
      </c>
      <c r="QH275" s="57">
        <f t="shared" si="190"/>
        <v>2.7077183516666659</v>
      </c>
      <c r="QI275" s="57">
        <f t="shared" si="191"/>
        <v>3.662290417962963</v>
      </c>
      <c r="QJ275" s="57">
        <f>IF(Tabelle2[[#This Row],[Index and Premium Usage]]=1,($AW275*(1+$AZ275))*(PW275*(1+$PG275)+$PH275)/1000,($AW275*(1+$AZ275))*(PW275*(1+$PG275)+$PK275)/1000)</f>
        <v>4.367421204624673</v>
      </c>
      <c r="QK275" s="57" t="e">
        <f>IF($PI275=1,($AW275*(1+$AY275))*(PX275*(1+$PG275)+$PH275)/1000,($AW275*(1+$AZ275))*(PX275*(1+$PG275)+$PK275+Tabelle2[[#This Row],[Premium VW 2023]])/1000)</f>
        <v>#REF!</v>
      </c>
      <c r="QL275" s="57" t="e">
        <f t="shared" si="177"/>
        <v>#REF!</v>
      </c>
      <c r="QM275" s="57" t="e">
        <f t="shared" si="178"/>
        <v>#REF!</v>
      </c>
      <c r="QN275" s="57" t="e">
        <f t="shared" si="179"/>
        <v>#REF!</v>
      </c>
      <c r="QO275" s="57" t="e">
        <f t="shared" si="180"/>
        <v>#REF!</v>
      </c>
      <c r="QP275" s="57" t="e">
        <f t="shared" si="181"/>
        <v>#REF!</v>
      </c>
    </row>
    <row r="276" spans="1:458" ht="15" customHeight="1">
      <c r="A276" s="94" t="s">
        <v>1205</v>
      </c>
      <c r="B276" s="94" t="s">
        <v>87</v>
      </c>
      <c r="C276" s="94" t="s">
        <v>1553</v>
      </c>
      <c r="D276" s="94" t="s">
        <v>108</v>
      </c>
      <c r="E276" s="187" t="s">
        <v>304</v>
      </c>
      <c r="F276" s="186" t="s">
        <v>304</v>
      </c>
      <c r="G276" s="188" t="s">
        <v>304</v>
      </c>
      <c r="H276" s="2" t="s">
        <v>1557</v>
      </c>
      <c r="I276" s="188" t="s">
        <v>249</v>
      </c>
      <c r="J276" s="188" t="s">
        <v>18</v>
      </c>
      <c r="K276" s="188" t="s">
        <v>243</v>
      </c>
      <c r="L276" s="188" t="s">
        <v>88</v>
      </c>
      <c r="M276" s="2" t="s">
        <v>1210</v>
      </c>
      <c r="N276" s="189" t="s">
        <v>1210</v>
      </c>
      <c r="O276" s="189"/>
      <c r="P276" s="190"/>
      <c r="Q276" s="2" t="s">
        <v>90</v>
      </c>
      <c r="R276" s="188"/>
      <c r="S276" s="188"/>
      <c r="T276" s="94" t="s">
        <v>1282</v>
      </c>
      <c r="U276" s="188" t="s">
        <v>38</v>
      </c>
      <c r="V276" s="188"/>
      <c r="W276" s="188"/>
      <c r="X276" s="94"/>
      <c r="Y276" s="94" t="s">
        <v>67</v>
      </c>
      <c r="Z276" s="186" t="s">
        <v>1211</v>
      </c>
      <c r="AA276" s="189"/>
      <c r="AB276" s="189"/>
      <c r="AC276" s="189"/>
      <c r="AD276" s="188"/>
      <c r="AE276" s="188"/>
      <c r="AF276" s="2" t="s">
        <v>122</v>
      </c>
      <c r="AG276" s="2"/>
      <c r="AH276" s="2"/>
      <c r="AI276" s="2"/>
      <c r="AJ276" s="188" t="s">
        <v>120</v>
      </c>
      <c r="AK276" s="191"/>
      <c r="AL276" s="192"/>
      <c r="AM276" s="192"/>
      <c r="AN276" s="192"/>
      <c r="AO276" s="192"/>
      <c r="AP276" s="192">
        <v>1</v>
      </c>
      <c r="AQ276" s="193"/>
      <c r="AR276" s="194"/>
      <c r="AS276" s="193">
        <v>3</v>
      </c>
      <c r="AT276" s="193">
        <v>3</v>
      </c>
      <c r="AU276" s="33">
        <v>3</v>
      </c>
      <c r="AV276" s="33">
        <v>3</v>
      </c>
      <c r="AW276" s="33">
        <v>3</v>
      </c>
      <c r="AX276" s="193"/>
      <c r="AY276" s="61">
        <v>0.04</v>
      </c>
      <c r="AZ276" s="61">
        <v>0.04</v>
      </c>
      <c r="BA276" s="97">
        <v>0</v>
      </c>
      <c r="BB276" s="97">
        <v>0</v>
      </c>
      <c r="BC276" s="97">
        <v>0</v>
      </c>
      <c r="BD276" s="97">
        <v>0</v>
      </c>
      <c r="BE276" s="133">
        <v>0</v>
      </c>
      <c r="BF276" s="133">
        <v>0</v>
      </c>
      <c r="BG276" s="133">
        <v>0</v>
      </c>
      <c r="BH276" s="133">
        <v>0</v>
      </c>
      <c r="BI276" s="133">
        <v>0</v>
      </c>
      <c r="BJ276" s="133">
        <v>0</v>
      </c>
      <c r="BK276" s="133">
        <v>0</v>
      </c>
      <c r="BL276" s="133">
        <v>0</v>
      </c>
      <c r="BM276" s="96">
        <v>0</v>
      </c>
      <c r="BN276" s="96">
        <v>0</v>
      </c>
      <c r="BO276" s="96">
        <v>0</v>
      </c>
      <c r="BP276" s="96">
        <v>0</v>
      </c>
      <c r="BQ276" s="96">
        <v>0</v>
      </c>
      <c r="BR276" s="96">
        <v>0</v>
      </c>
      <c r="BS276" s="96">
        <v>0</v>
      </c>
      <c r="BT276" s="96">
        <v>0</v>
      </c>
      <c r="BU276" s="96">
        <v>0</v>
      </c>
      <c r="BV276" s="96">
        <v>0</v>
      </c>
      <c r="BW276" s="96">
        <v>0</v>
      </c>
      <c r="BX276" s="96">
        <v>0</v>
      </c>
      <c r="BY276" s="96">
        <v>0</v>
      </c>
      <c r="BZ276" s="96">
        <v>0</v>
      </c>
      <c r="CA276" s="96">
        <v>0</v>
      </c>
      <c r="CB276" s="96">
        <v>0</v>
      </c>
      <c r="CC276" s="96">
        <v>0</v>
      </c>
      <c r="CD276" s="96">
        <v>0</v>
      </c>
      <c r="CE276" s="96">
        <v>0</v>
      </c>
      <c r="CF276" s="96">
        <v>0</v>
      </c>
      <c r="CG276" s="96">
        <v>0</v>
      </c>
      <c r="CH276" s="96">
        <v>0</v>
      </c>
      <c r="CI276" s="96">
        <v>0</v>
      </c>
      <c r="CJ276" s="96">
        <v>0</v>
      </c>
      <c r="CK276" s="95">
        <f>SUM(Tabelle2[[#This Row],[Jan 22 CF]:[Mar 22 CF]])</f>
        <v>0</v>
      </c>
      <c r="CL276" s="95">
        <f>SUM(Tabelle2[[#This Row],[Apr 22 CF]:[Jun 22 CF]])</f>
        <v>0</v>
      </c>
      <c r="CM276" s="95">
        <f>SUM(Tabelle2[[#This Row],[Jul 22 CF]:[Sep 22 CF]])</f>
        <v>0</v>
      </c>
      <c r="CN276" s="95">
        <f>SUM(Tabelle2[[#This Row],[Oct 22 CF]:[Dec 22 CF]])</f>
        <v>0</v>
      </c>
      <c r="CO276" s="95">
        <f>SUM(Tabelle2[[#This Row],[Jan 23 CF]:[Mar 23 CF]])</f>
        <v>0</v>
      </c>
      <c r="CP276" s="95">
        <f>SUM(Tabelle2[[#This Row],[Apr 23 CF]:[Jun 23 CF]])</f>
        <v>0</v>
      </c>
      <c r="CQ276" s="95">
        <f>SUM(Tabelle2[[#This Row],[Jul 23 CF]:[Sep 23 CF]])</f>
        <v>0</v>
      </c>
      <c r="CR276" s="95">
        <f>SUM(Tabelle2[[#This Row],[Oct 23 CF]:[Dec 23 CF]])</f>
        <v>0</v>
      </c>
      <c r="CS276" s="95">
        <f>SUM(Tabelle2[[#This Row],[Jan 24 CF]:[Mar 24 CF]])</f>
        <v>0</v>
      </c>
      <c r="CT276" s="95">
        <f>SUM(Tabelle2[[#This Row],[Apr 24 CF]:[Jun 24 CF]])</f>
        <v>0</v>
      </c>
      <c r="CU276" s="95">
        <f>SUM(Tabelle2[[#This Row],[Jul 24 CF]:[Sep 24 CF]])</f>
        <v>0</v>
      </c>
      <c r="CV276" s="95">
        <f>SUM(Tabelle2[[#This Row],[Oct 24 CF]:[Dec 24 CF]])</f>
        <v>0</v>
      </c>
      <c r="CW276" s="98">
        <v>0</v>
      </c>
      <c r="CX276" s="274">
        <v>0</v>
      </c>
      <c r="CY276" s="98">
        <v>0</v>
      </c>
      <c r="CZ276" s="52">
        <v>0</v>
      </c>
      <c r="DA276" s="52">
        <f>SUM(Tabelle2[[#This Row],[Jan 22 CF]:[Dec 22 CF]])</f>
        <v>0</v>
      </c>
      <c r="DB276" s="98">
        <f>SUM(Tabelle2[[#This Row],[Jan 23 CF]:[Dec 23 CF]])</f>
        <v>0</v>
      </c>
      <c r="DC276" s="98">
        <f>SUM(Tabelle2[[#This Row],[Jan 24 CF]:[Dec 24 CF]])</f>
        <v>0</v>
      </c>
      <c r="DD276" s="98">
        <v>0</v>
      </c>
      <c r="DE276" s="98">
        <v>0</v>
      </c>
      <c r="DF276" s="98">
        <v>0</v>
      </c>
      <c r="DG276" s="98">
        <v>0</v>
      </c>
      <c r="DH276" s="98">
        <v>0</v>
      </c>
      <c r="DI276" s="98">
        <v>0</v>
      </c>
      <c r="DJ276" s="98">
        <v>0</v>
      </c>
      <c r="DK276" s="98">
        <v>0</v>
      </c>
      <c r="DL276" s="98">
        <v>0</v>
      </c>
      <c r="DM276" s="98">
        <v>0</v>
      </c>
      <c r="DN276" s="95"/>
      <c r="DO276" s="95"/>
      <c r="DP276" s="226">
        <v>0.95</v>
      </c>
      <c r="DQ276" s="226">
        <v>0.92500000000000004</v>
      </c>
      <c r="DR276" s="226">
        <v>0.8</v>
      </c>
      <c r="DS276" s="226">
        <v>0.85</v>
      </c>
      <c r="DT276" s="226">
        <v>0.9</v>
      </c>
      <c r="DU276" s="226">
        <v>0.9</v>
      </c>
      <c r="DV276" s="226">
        <v>0.9</v>
      </c>
      <c r="DW276" s="226">
        <v>0.9</v>
      </c>
      <c r="DX276" s="226">
        <v>0.9</v>
      </c>
      <c r="DY276" s="226">
        <v>0.9</v>
      </c>
      <c r="DZ276" s="226">
        <v>0.9</v>
      </c>
      <c r="EA276" s="226">
        <v>0.88</v>
      </c>
      <c r="EB276" s="226">
        <v>0.9</v>
      </c>
      <c r="EC276" s="226">
        <v>0.93</v>
      </c>
      <c r="ED276" s="226">
        <v>0.93</v>
      </c>
      <c r="EE276" s="226">
        <v>0.9</v>
      </c>
      <c r="EF276" s="316">
        <v>0.9</v>
      </c>
      <c r="EG276" s="316">
        <v>0.9</v>
      </c>
      <c r="EH276" s="316">
        <v>0.9</v>
      </c>
      <c r="EI276" s="226">
        <v>0.95</v>
      </c>
      <c r="EJ276" s="226">
        <v>0.95</v>
      </c>
      <c r="EK276" s="226">
        <v>0.95</v>
      </c>
      <c r="EL276" s="226">
        <v>0.97499999999999998</v>
      </c>
      <c r="EM276" s="226">
        <v>0.95</v>
      </c>
      <c r="EN276" s="226">
        <v>0.9</v>
      </c>
      <c r="EO276" s="226">
        <v>0.9</v>
      </c>
      <c r="EP276" s="226">
        <v>0.9</v>
      </c>
      <c r="EQ276" s="226">
        <v>0.9</v>
      </c>
      <c r="ER276" s="226">
        <v>0.9</v>
      </c>
      <c r="ES276" s="226">
        <v>0.9</v>
      </c>
      <c r="ET276" s="226">
        <v>0.9</v>
      </c>
      <c r="EU276" s="226">
        <v>0.9</v>
      </c>
      <c r="EV276" s="226">
        <v>0.9</v>
      </c>
      <c r="EW276" s="226">
        <v>0.9</v>
      </c>
      <c r="EX276" s="226">
        <v>0.9</v>
      </c>
      <c r="EY276" s="226">
        <v>0.9</v>
      </c>
      <c r="EZ276" s="316">
        <v>0.9</v>
      </c>
      <c r="FA276" s="226">
        <v>0.9</v>
      </c>
      <c r="FB276" s="226">
        <v>0.85</v>
      </c>
      <c r="FC276" s="226">
        <v>0.85</v>
      </c>
      <c r="FD276" s="226">
        <v>0.85</v>
      </c>
      <c r="FE276" s="226">
        <v>0.85</v>
      </c>
      <c r="FF276" s="226">
        <v>0.85</v>
      </c>
      <c r="FG276" s="226">
        <v>0.85</v>
      </c>
      <c r="FH276" s="226">
        <v>0.85</v>
      </c>
      <c r="FI276" s="226">
        <v>0.85</v>
      </c>
      <c r="FJ276" s="226">
        <v>0.85</v>
      </c>
      <c r="FK276" s="226">
        <v>0.85</v>
      </c>
      <c r="FL276" s="226">
        <v>0.85</v>
      </c>
      <c r="FM276" s="195">
        <f t="shared" si="204"/>
        <v>0</v>
      </c>
      <c r="FN276" s="195">
        <f t="shared" si="205"/>
        <v>0</v>
      </c>
      <c r="FO276" s="195">
        <f t="shared" si="206"/>
        <v>0</v>
      </c>
      <c r="FP276" s="195">
        <f t="shared" si="207"/>
        <v>0</v>
      </c>
      <c r="FQ276" s="195">
        <f t="shared" si="208"/>
        <v>0</v>
      </c>
      <c r="FR276" s="195">
        <f t="shared" si="209"/>
        <v>0</v>
      </c>
      <c r="FS276" s="195">
        <f t="shared" si="210"/>
        <v>0</v>
      </c>
      <c r="FT276" s="95">
        <f t="shared" si="211"/>
        <v>0</v>
      </c>
      <c r="FU276" s="95">
        <f t="shared" si="212"/>
        <v>0</v>
      </c>
      <c r="FV276" s="95">
        <f t="shared" si="213"/>
        <v>0</v>
      </c>
      <c r="FW276" s="95">
        <f t="shared" si="214"/>
        <v>0</v>
      </c>
      <c r="FX276" s="95">
        <f t="shared" si="215"/>
        <v>0</v>
      </c>
      <c r="FY276" s="95">
        <f t="shared" si="216"/>
        <v>0</v>
      </c>
      <c r="FZ276" s="95">
        <f t="shared" si="217"/>
        <v>0</v>
      </c>
      <c r="GA276" s="95">
        <f t="shared" si="197"/>
        <v>0</v>
      </c>
      <c r="GB276" s="95">
        <f t="shared" si="198"/>
        <v>0</v>
      </c>
      <c r="GC276" s="95">
        <f t="shared" si="199"/>
        <v>0</v>
      </c>
      <c r="GD276" s="95">
        <f t="shared" si="200"/>
        <v>0</v>
      </c>
      <c r="GE276" s="95">
        <f t="shared" si="201"/>
        <v>0</v>
      </c>
      <c r="GF276" s="95">
        <f t="shared" si="202"/>
        <v>0</v>
      </c>
      <c r="GG276" s="95">
        <f t="shared" si="203"/>
        <v>0</v>
      </c>
      <c r="GH276" s="95">
        <f t="shared" si="218"/>
        <v>0</v>
      </c>
      <c r="GI276" s="95">
        <f>BW276*Tabelle2[[#This Row],[Nov 2023 AF]]</f>
        <v>0</v>
      </c>
      <c r="GJ276" s="95">
        <f>BX276*Tabelle2[[#This Row],[Dec 2023 AF]]</f>
        <v>0</v>
      </c>
      <c r="GK276" s="95">
        <f>BY276*Tabelle2[[#This Row],[Jan 2024 AF]]</f>
        <v>0</v>
      </c>
      <c r="GL276" s="95">
        <f>BZ276*Tabelle2[[#This Row],[Feb 2024 AF]]</f>
        <v>0</v>
      </c>
      <c r="GM276" s="95">
        <f>CA276*Tabelle2[[#This Row],[Mar 2024 AF]]</f>
        <v>0</v>
      </c>
      <c r="GN276" s="95">
        <f>CB276*Tabelle2[[#This Row],[Apr 2024 AF]]</f>
        <v>0</v>
      </c>
      <c r="GO276" s="95">
        <f>CC276*Tabelle2[[#This Row],[May 2024 AF]]</f>
        <v>0</v>
      </c>
      <c r="GP276" s="95">
        <f>CD276*Tabelle2[[#This Row],[Jun 2024 AF]]</f>
        <v>0</v>
      </c>
      <c r="GQ276" s="95">
        <f>CE276*Tabelle2[[#This Row],[Jul 2024 AF]]</f>
        <v>0</v>
      </c>
      <c r="GR276" s="95">
        <f>CF276*Tabelle2[[#This Row],[Aug 2024 AF]]</f>
        <v>0</v>
      </c>
      <c r="GS276" s="95">
        <f>CG276*Tabelle2[[#This Row],[Sep 2024 AF]]</f>
        <v>0</v>
      </c>
      <c r="GT276" s="95">
        <f>CH276*Tabelle2[[#This Row],[Oct 2024 AF]]</f>
        <v>0</v>
      </c>
      <c r="GU276" s="95">
        <f>CI276*Tabelle2[[#This Row],[Nov 2024 AF]]</f>
        <v>0</v>
      </c>
      <c r="GV276" s="95">
        <f>CJ276*Tabelle2[[#This Row],[Dec 2024 AF]]</f>
        <v>0</v>
      </c>
      <c r="GW276" s="95">
        <f>SUM(Tabelle2[[#This Row],[Jan 22 NF]:[Mar 22 NF]])</f>
        <v>0</v>
      </c>
      <c r="GX276" s="95">
        <f>SUM(Tabelle2[[#This Row],[Apr 22 NF]:[Jun 22 NF]])</f>
        <v>0</v>
      </c>
      <c r="GY276" s="95">
        <f>SUM(Tabelle2[[#This Row],[Jul 22 NF]:[Sep 22 NF]])</f>
        <v>0</v>
      </c>
      <c r="GZ276" s="95">
        <f>SUM(Tabelle2[[#This Row],[Oct 22 NF]:[Dec 22 NF]])</f>
        <v>0</v>
      </c>
      <c r="HA276" s="98">
        <f>SUM(Tabelle2[[#This Row],[Jan 23 NF]:[Mar 23 NF]])</f>
        <v>0</v>
      </c>
      <c r="HB276" s="98">
        <f>SUM(Tabelle2[[#This Row],[Apr 23 NF]:[Jun 23 NF]])</f>
        <v>0</v>
      </c>
      <c r="HC276" s="98">
        <f>SUM(Tabelle2[[#This Row],[Jul 23 NF]:[Sep 23 NF]])</f>
        <v>0</v>
      </c>
      <c r="HD276" s="98">
        <f>SUM(Tabelle2[[#This Row],[Oct 23 NF]:[Dec 23 NF]])</f>
        <v>0</v>
      </c>
      <c r="HE276" s="95">
        <f>SUM(Tabelle2[[#This Row],[Jan 24 NF]:[Mar 24 NF]])</f>
        <v>0</v>
      </c>
      <c r="HF276" s="98">
        <f>SUM(Tabelle2[[#This Row],[Apr 24 NF]:[Jun 24 NF]])</f>
        <v>0</v>
      </c>
      <c r="HG276" s="98">
        <f>SUM(Tabelle2[[#This Row],[Jul 24 NF]:[Sep 24 NF]])</f>
        <v>0</v>
      </c>
      <c r="HH276" s="98">
        <f>SUM(Tabelle2[[#This Row],[Oct 24 NF]:[Dec 24 NF]])</f>
        <v>0</v>
      </c>
      <c r="HI276" s="95"/>
      <c r="HJ276" s="95"/>
      <c r="HK276" s="95"/>
      <c r="HL276" s="95"/>
      <c r="HM276" s="95"/>
      <c r="HN276" s="95"/>
      <c r="HO276" s="95"/>
      <c r="HP276" s="95"/>
      <c r="HQ276" s="95"/>
      <c r="HR276" s="95"/>
      <c r="HS276" s="95"/>
      <c r="HT276" s="95"/>
      <c r="HU276" s="95"/>
      <c r="HV276" s="98">
        <v>0</v>
      </c>
      <c r="HW276" s="98">
        <v>0</v>
      </c>
      <c r="HX276" s="98">
        <v>0</v>
      </c>
      <c r="HY276" s="98">
        <v>0</v>
      </c>
      <c r="HZ276" s="98">
        <f>SUM(Tabelle2[[#This Row],[Jan 22 NF]:[Dec 22 NF]])</f>
        <v>0</v>
      </c>
      <c r="IA276" s="98">
        <f>SUM(Tabelle2[[#This Row],[Jan 23 NF]:[Dec 23 NF]])</f>
        <v>0</v>
      </c>
      <c r="IB276" s="98">
        <f>SUM(Tabelle2[[#This Row],[Jan 24 NF]:[Dec 24 NF]])</f>
        <v>0</v>
      </c>
      <c r="IC276" s="98">
        <f>IFERROR(Tabelle2[[#This Row],[2025 CF]]*Tabelle2[[#This Row],[2025 AF]],0)</f>
        <v>0</v>
      </c>
      <c r="ID276" s="98">
        <f>IFERROR(Tabelle2[[#This Row],[2026 CF]]*Tabelle2[[#This Row],[2026 AF]],0)</f>
        <v>0</v>
      </c>
      <c r="IE276" s="98">
        <f>IFERROR(Tabelle2[[#This Row],[2027 CF]]*Tabelle2[[#This Row],[2027 AF]],0)</f>
        <v>0</v>
      </c>
      <c r="IF276" s="98">
        <f>IFERROR(Tabelle2[[#This Row],[2028 CF]]*Tabelle2[[#This Row],[2028 AF]],0)</f>
        <v>0</v>
      </c>
      <c r="IG276" s="98">
        <f>IFERROR(Tabelle2[[#This Row],[2029 CF]]*Tabelle2[[#This Row],[2029 AF]],0)</f>
        <v>0</v>
      </c>
      <c r="IH276" s="98">
        <f>IFERROR(Tabelle2[[#This Row],[2030 CF]]*Tabelle2[[#This Row],[2030 AF]],0)</f>
        <v>0</v>
      </c>
      <c r="II276" s="98">
        <f>IFERROR(Tabelle2[[#This Row],[2031 CF]]*Tabelle2[[#This Row],[2031 AF]],0)</f>
        <v>0</v>
      </c>
      <c r="IJ276" s="98">
        <f>IFERROR(Tabelle2[[#This Row],[2032 CF]]*Tabelle2[[#This Row],[2032 AF]],0)</f>
        <v>0</v>
      </c>
      <c r="IK276" s="98">
        <f>IFERROR(Tabelle2[[#This Row],[2033 CF]]*Tabelle2[[#This Row],[2033 AF]],0)</f>
        <v>0</v>
      </c>
      <c r="IL276" s="98">
        <f>IFERROR(Tabelle2[[#This Row],[2034 CF]]*Tabelle2[[#This Row],[2034 AF]],0)</f>
        <v>0</v>
      </c>
      <c r="IM276" s="98">
        <f>IFERROR(Tabelle2[[#This Row],[2035 CF]]*Tabelle2[[#This Row],[2035 AF]],0)</f>
        <v>0</v>
      </c>
      <c r="IN276" s="196">
        <v>0</v>
      </c>
      <c r="IO276" s="196">
        <v>0</v>
      </c>
      <c r="IP276" s="196">
        <v>0</v>
      </c>
      <c r="IQ276" s="196">
        <v>0</v>
      </c>
      <c r="IR276" s="196">
        <v>0</v>
      </c>
      <c r="IS276" s="196">
        <v>0</v>
      </c>
      <c r="IT276" s="196">
        <v>0</v>
      </c>
      <c r="IU276" s="196">
        <v>0</v>
      </c>
      <c r="IV276" s="196">
        <v>0</v>
      </c>
      <c r="IW276" s="196">
        <v>0</v>
      </c>
      <c r="IX276" s="196">
        <v>0</v>
      </c>
      <c r="IY276" s="196">
        <v>0</v>
      </c>
      <c r="IZ276" s="199">
        <v>0</v>
      </c>
      <c r="JA276" s="199">
        <v>0</v>
      </c>
      <c r="JB276" s="199">
        <v>0</v>
      </c>
      <c r="JC276" s="199">
        <v>0</v>
      </c>
      <c r="JD276" s="199">
        <v>0</v>
      </c>
      <c r="JE276" s="196">
        <v>0</v>
      </c>
      <c r="JF276" s="196">
        <v>0</v>
      </c>
      <c r="JG276" s="196">
        <v>0</v>
      </c>
      <c r="JH276" s="196">
        <v>0</v>
      </c>
      <c r="JI276" s="196">
        <v>0</v>
      </c>
      <c r="JJ276" s="196">
        <v>0</v>
      </c>
      <c r="JK276" s="196">
        <v>0</v>
      </c>
      <c r="JL276" s="196">
        <v>0</v>
      </c>
      <c r="JM276" s="196">
        <v>0</v>
      </c>
      <c r="JN276" s="196">
        <v>0</v>
      </c>
      <c r="JO276" s="196">
        <v>0</v>
      </c>
      <c r="JP276" s="196">
        <v>0</v>
      </c>
      <c r="JQ276" s="196">
        <f>SUM(Tabelle2[[#This Row],[Jan-23B]:[Mar-23B]])</f>
        <v>0</v>
      </c>
      <c r="JR276" s="196">
        <f>SUM(Tabelle2[[#This Row],[Apr-23B]:[Jun-23B]])</f>
        <v>0</v>
      </c>
      <c r="JS276" s="196">
        <f>SUM(Tabelle2[[#This Row],[Jul-23B]:[Sep-23B]])</f>
        <v>0</v>
      </c>
      <c r="JT276" s="196">
        <f>SUM(Tabelle2[[#This Row],[Oct-23B]:[Dec-23B]])</f>
        <v>0</v>
      </c>
      <c r="JU276" s="196">
        <f>SUM(Tabelle2[[#This Row],[1Q23 B1]:[4Q23 B]])</f>
        <v>0</v>
      </c>
      <c r="JV276" s="196">
        <v>0</v>
      </c>
      <c r="JW276" s="196">
        <v>0</v>
      </c>
      <c r="JX276" s="196">
        <v>0</v>
      </c>
      <c r="JY276" s="196">
        <v>0</v>
      </c>
      <c r="JZ276" s="196">
        <v>0</v>
      </c>
      <c r="KA276" s="196">
        <v>0</v>
      </c>
      <c r="KB276" s="196">
        <v>0</v>
      </c>
      <c r="KC276" s="196">
        <v>0</v>
      </c>
      <c r="KD276" s="196">
        <v>0</v>
      </c>
      <c r="KE276" s="196">
        <v>0</v>
      </c>
      <c r="KF276" s="196" t="str">
        <f>IF(SUM(Tabelle2[[#This Row],[2018 NF]:[2028 NF]],Tabelle2[[#This Row],[2023 B]])&gt;0,"yes","no")</f>
        <v>no</v>
      </c>
      <c r="KG276" s="196">
        <f>IFERROR(INDEX(Tabelle2[[#Headers],[2005 NF]:[2034 NF]],MATCH(TRUE,INDEX(Tabelle2[[#This Row],[2005 NF]:[2034 NF]]&gt;1000,),0)),0)</f>
        <v>0</v>
      </c>
      <c r="KH276" s="196">
        <f>IFERROR(LOOKUP(2,1/(Tabelle2[[#This Row],[2005 NF]:[2035 NF]]&gt;1000),Tabelle2[[#Headers],[2005 NF]:[2035 NF]]),0)</f>
        <v>0</v>
      </c>
      <c r="KI276" s="196">
        <f>SUM(Tabelle2[[#This Row],[Jan 23 NF]:[Mar 23 NF]])</f>
        <v>0</v>
      </c>
      <c r="KJ276" s="196">
        <f>SUM(Tabelle2[[#This Row],[Jan-23B]:[Mar-23B]])</f>
        <v>0</v>
      </c>
      <c r="KK276" s="198">
        <v>0</v>
      </c>
      <c r="KL276" s="198">
        <v>0</v>
      </c>
      <c r="KM276" s="198">
        <v>0</v>
      </c>
      <c r="KN276" s="198">
        <v>0</v>
      </c>
      <c r="KO276" s="198">
        <v>0</v>
      </c>
      <c r="KP276" s="198">
        <v>0</v>
      </c>
      <c r="KQ276" s="198">
        <v>0</v>
      </c>
      <c r="KR276" s="198">
        <v>0</v>
      </c>
      <c r="KS276" s="198">
        <v>0</v>
      </c>
      <c r="KT276" s="52">
        <v>0</v>
      </c>
      <c r="KU276" s="52">
        <v>0</v>
      </c>
      <c r="KV276" s="52">
        <v>0</v>
      </c>
      <c r="KW276" s="52">
        <v>0</v>
      </c>
      <c r="KX276" s="52">
        <v>0</v>
      </c>
      <c r="KY276" s="52">
        <v>0</v>
      </c>
      <c r="KZ276" s="52">
        <v>0</v>
      </c>
      <c r="LA276" s="52" t="e">
        <f>$AV276*2.204623/#REF!*$AP276*Tabelle2[[#This Row],[May 23 NF]]</f>
        <v>#REF!</v>
      </c>
      <c r="LB276" s="52" t="e">
        <f>$AV276*2.204623/#REF!*$AP276*Tabelle2[[#This Row],[Jun 23 NF]]</f>
        <v>#REF!</v>
      </c>
      <c r="LC276" s="52" t="e">
        <f>$AV276*2.204623/#REF!*$AP276*Tabelle2[[#This Row],[Jul 23 NF]]</f>
        <v>#REF!</v>
      </c>
      <c r="LD276" s="52" t="e">
        <f>$AV276*2.204623/#REF!*$AP276*Tabelle2[[#This Row],[Aug 23 NF]]</f>
        <v>#REF!</v>
      </c>
      <c r="LE276" s="52" t="e">
        <f>$AV276*2.204623/#REF!*$AP276*Tabelle2[[#This Row],[Sep 23 NF]]</f>
        <v>#REF!</v>
      </c>
      <c r="LF276" s="52" t="e">
        <f>$AV276*2.204623/#REF!*$AP276*Tabelle2[[#This Row],[Oct 23 NF]]</f>
        <v>#REF!</v>
      </c>
      <c r="LG276" s="52" t="e">
        <f>$AV276*2.204623/#REF!*$AP276*Tabelle2[[#This Row],[Nov 23 NF]]</f>
        <v>#REF!</v>
      </c>
      <c r="LH276" s="52" t="e">
        <f>$AV276*2.204623/#REF!*$AP276*Tabelle2[[#This Row],[Dec 23 NF]]</f>
        <v>#REF!</v>
      </c>
      <c r="LI276" s="52" t="e">
        <f>$AV276*2.204623/#REF!*$AP276*Tabelle2[[#This Row],[Jan 24 NF]]</f>
        <v>#REF!</v>
      </c>
      <c r="LJ276" s="52" t="e">
        <f>$AV276*2.204623/#REF!*$AP276*Tabelle2[[#This Row],[Feb 24 NF]]</f>
        <v>#REF!</v>
      </c>
      <c r="LK276" s="52" t="e">
        <f>$AV276*2.204623/#REF!*$AP276*Tabelle2[[#This Row],[Mar 24 NF]]</f>
        <v>#REF!</v>
      </c>
      <c r="LL276" s="52" t="e">
        <f>$AV276*2.204623/#REF!*$AP276*Tabelle2[[#This Row],[Apr 24 NF]]</f>
        <v>#REF!</v>
      </c>
      <c r="LM276" s="52" t="e">
        <f>$AV276*2.204623/#REF!*$AP276*Tabelle2[[#This Row],[May 24 NF]]</f>
        <v>#REF!</v>
      </c>
      <c r="LN276" s="52" t="e">
        <f>$AV276*2.204623/#REF!*$AP276*Tabelle2[[#This Row],[Jun 24 NF]]</f>
        <v>#REF!</v>
      </c>
      <c r="LO276" s="52" t="e">
        <f>$AV276*2.204623/#REF!*$AP276*Tabelle2[[#This Row],[Jul 24 NF]]</f>
        <v>#REF!</v>
      </c>
      <c r="LP276" s="52" t="e">
        <f>$AV276*2.204623/#REF!*$AP276*Tabelle2[[#This Row],[Aug 24 NF]]</f>
        <v>#REF!</v>
      </c>
      <c r="LQ276" s="52" t="e">
        <f>$AV276*2.204623/#REF!*$AP276*Tabelle2[[#This Row],[Sep 24 NF]]</f>
        <v>#REF!</v>
      </c>
      <c r="LR276" s="52" t="e">
        <f>$AV276*2.204623/#REF!*$AP276*Tabelle2[[#This Row],[Oct 24 NF]]</f>
        <v>#REF!</v>
      </c>
      <c r="LS276" s="52" t="e">
        <f>$AV276*2.204623/#REF!*$AP276*Tabelle2[[#This Row],[Nov 24 NF]]</f>
        <v>#REF!</v>
      </c>
      <c r="LT276" s="52" t="e">
        <f>$AV276*2.204623/#REF!*$AP276*Tabelle2[[#This Row],[Dec 24 NF]]</f>
        <v>#REF!</v>
      </c>
      <c r="LU276" s="198">
        <f>SUM(Tabelle2[[#This Row],[Jan 22 EV]:[Mar 22 EV]])</f>
        <v>0</v>
      </c>
      <c r="LV276" s="198">
        <f>SUM(Tabelle2[[#This Row],[Apr 22 EV]:[Jun 22 EV]])</f>
        <v>0</v>
      </c>
      <c r="LW276" s="198">
        <f>SUM(Tabelle2[[#This Row],[Jul 22 EV]:[Sep 22 EV]])</f>
        <v>0</v>
      </c>
      <c r="LX276" s="198">
        <f>SUM(Tabelle2[[#This Row],[Oct 22 EV]:[Dec 22 EV]])</f>
        <v>0</v>
      </c>
      <c r="LY276" s="198">
        <f>SUM(Tabelle2[[#This Row],[Jan 23 EV]:[Mar 23 EV]])</f>
        <v>0</v>
      </c>
      <c r="LZ276" s="198" t="e">
        <f>SUM(Tabelle2[[#This Row],[Apr 23 EV]:[Jun 23 EV]])</f>
        <v>#REF!</v>
      </c>
      <c r="MA276" s="198" t="e">
        <f>SUM(Tabelle2[[#This Row],[Jul 23 EV]:[Sep 23 EV]])</f>
        <v>#REF!</v>
      </c>
      <c r="MB276" s="198" t="e">
        <f>SUM(Tabelle2[[#This Row],[Oct 23 EV]:[Dec 23 EV]])</f>
        <v>#REF!</v>
      </c>
      <c r="MC276" s="198" t="e">
        <f>SUM(Tabelle2[[#This Row],[Jan 24 EV]:[Mar 24 EV]])</f>
        <v>#REF!</v>
      </c>
      <c r="MD276" s="198" t="e">
        <f>SUM(Tabelle2[[#This Row],[Apr 24 EV]:[Jun 24 EV]])</f>
        <v>#REF!</v>
      </c>
      <c r="ME276" s="198" t="e">
        <f>SUM(Tabelle2[[#This Row],[Jul 24 EV]:[Sep 24 EV]])</f>
        <v>#REF!</v>
      </c>
      <c r="MF276" s="198" t="e">
        <f>SUM(Tabelle2[[#This Row],[Oct 24 EV]:[Dec 24 EV]])</f>
        <v>#REF!</v>
      </c>
      <c r="MG276" s="195"/>
      <c r="MH276" s="195"/>
      <c r="MI276" s="195"/>
      <c r="MJ276" s="195"/>
      <c r="MK276" s="195"/>
      <c r="ML276" s="195"/>
      <c r="MM276" s="195"/>
      <c r="MN276" s="195"/>
      <c r="MO276" s="195"/>
      <c r="MP276" s="195"/>
      <c r="MQ276" s="198" t="e">
        <f>$AS276*2.204623/#REF!*$AP276*HU276</f>
        <v>#REF!</v>
      </c>
      <c r="MR276" s="198" t="e">
        <f>$AT276*2.204623/#REF!*$AP276*HV276</f>
        <v>#REF!</v>
      </c>
      <c r="MS276" s="198">
        <v>0</v>
      </c>
      <c r="MT276" s="198">
        <v>0</v>
      </c>
      <c r="MU276" s="98">
        <v>0</v>
      </c>
      <c r="MV276" s="98">
        <f>SUM(Tabelle2[[#This Row],[Jan 22 EV]:[Dec 22 EV]])</f>
        <v>0</v>
      </c>
      <c r="MW276" s="98" t="e">
        <f>SUM(Tabelle2[[#This Row],[Jan 23 EV]:[Dec 23 EV]])</f>
        <v>#REF!</v>
      </c>
      <c r="MX276" s="98" t="e">
        <f>SUM(Tabelle2[[#This Row],[Jan 24 EV]:[Dec 24 EV]])</f>
        <v>#REF!</v>
      </c>
      <c r="MY276" s="98">
        <f t="shared" si="183"/>
        <v>0</v>
      </c>
      <c r="MZ276" s="98">
        <f t="shared" si="184"/>
        <v>0</v>
      </c>
      <c r="NA276" s="98">
        <f t="shared" si="185"/>
        <v>0</v>
      </c>
      <c r="NB276" s="98">
        <f t="shared" si="186"/>
        <v>0</v>
      </c>
      <c r="NC276" s="195">
        <v>0</v>
      </c>
      <c r="ND276" s="195">
        <v>0</v>
      </c>
      <c r="NE276" s="195">
        <v>0</v>
      </c>
      <c r="NF276" s="195">
        <v>0</v>
      </c>
      <c r="NG276" s="195">
        <v>0</v>
      </c>
      <c r="NH276" s="195">
        <v>0</v>
      </c>
      <c r="NI276" s="195">
        <v>0</v>
      </c>
      <c r="NJ276" s="195">
        <v>0</v>
      </c>
      <c r="NK276" s="195">
        <v>0</v>
      </c>
      <c r="NL276" s="195">
        <v>0</v>
      </c>
      <c r="NM276" s="195">
        <v>0</v>
      </c>
      <c r="NN276" s="195">
        <v>0</v>
      </c>
      <c r="NO276" s="198">
        <f t="shared" si="192"/>
        <v>0</v>
      </c>
      <c r="NP276" s="198">
        <f t="shared" si="193"/>
        <v>0</v>
      </c>
      <c r="NQ276" s="198">
        <f t="shared" si="194"/>
        <v>0</v>
      </c>
      <c r="NR276" s="198">
        <f t="shared" si="195"/>
        <v>0</v>
      </c>
      <c r="NS276" s="198">
        <f t="shared" si="196"/>
        <v>0</v>
      </c>
      <c r="NT276" s="198">
        <v>0</v>
      </c>
      <c r="NU276" s="198">
        <v>0</v>
      </c>
      <c r="NV276" s="198">
        <v>0</v>
      </c>
      <c r="NW276" s="198">
        <v>0</v>
      </c>
      <c r="NX276" s="198">
        <v>0</v>
      </c>
      <c r="NY276" s="198">
        <v>0</v>
      </c>
      <c r="NZ276" s="198">
        <v>0</v>
      </c>
      <c r="OA276" s="198">
        <v>0</v>
      </c>
      <c r="OB276" s="198">
        <v>0</v>
      </c>
      <c r="OC276" s="198">
        <v>0</v>
      </c>
      <c r="OD276" s="198">
        <v>0</v>
      </c>
      <c r="OE276" s="198">
        <v>0</v>
      </c>
      <c r="OF276" s="198">
        <f>SUM(Tabelle2[[#This Row],[Jan 23 B EV]:[Mar 23 B EV]])</f>
        <v>0</v>
      </c>
      <c r="OG276" s="198">
        <f>SUM(Tabelle2[[#This Row],[Apr 23 B EV]:[Jun 23 B EV]])</f>
        <v>0</v>
      </c>
      <c r="OH276" s="198">
        <f>SUM(Tabelle2[[#This Row],[Jul 23 B EV]:[Sep 23 B EV]])</f>
        <v>0</v>
      </c>
      <c r="OI276" s="198">
        <f>SUM(Tabelle2[[#This Row],[Oct 23 B EV]:[Dec 23 B EV]])</f>
        <v>0</v>
      </c>
      <c r="OJ276" s="198">
        <f>SUM(Tabelle2[[#This Row],[Jan 23 B EV]:[Dec 23 B EV]])</f>
        <v>0</v>
      </c>
      <c r="OK276" s="195"/>
      <c r="OL276" s="195"/>
      <c r="OM276" s="195"/>
      <c r="ON276" s="195"/>
      <c r="OO276" s="195"/>
      <c r="OP276" s="195"/>
      <c r="OQ276" s="195"/>
      <c r="OR276" s="195"/>
      <c r="OS276" s="195"/>
      <c r="OT276" s="195"/>
      <c r="OU276" s="195"/>
      <c r="OV276" s="195"/>
      <c r="OW276" s="195"/>
      <c r="OX276" s="198">
        <v>0</v>
      </c>
      <c r="OY276" s="198">
        <v>0</v>
      </c>
      <c r="OZ276" s="198">
        <v>0</v>
      </c>
      <c r="PA276" s="198">
        <v>0</v>
      </c>
      <c r="PB276" s="353">
        <v>0</v>
      </c>
      <c r="PC276" s="324" t="s">
        <v>57</v>
      </c>
      <c r="PD276" s="16" t="s">
        <v>162</v>
      </c>
      <c r="PE276" s="317" t="s">
        <v>159</v>
      </c>
      <c r="PF276" s="7" t="s">
        <v>170</v>
      </c>
      <c r="PG276" s="9">
        <v>0</v>
      </c>
      <c r="PH276" s="4">
        <v>150</v>
      </c>
      <c r="PI276" s="4">
        <v>1</v>
      </c>
      <c r="PJ276" s="4" t="s">
        <v>170</v>
      </c>
      <c r="PK276" s="4">
        <v>150</v>
      </c>
      <c r="PL276" s="4"/>
      <c r="PM276" s="196"/>
      <c r="PN276" s="329">
        <v>0</v>
      </c>
      <c r="PO276" s="196"/>
      <c r="PP276" s="200">
        <v>1565.1005573122095</v>
      </c>
      <c r="PQ276" s="200">
        <v>1399.8594792216134</v>
      </c>
      <c r="PR276" s="200">
        <v>1505.8500324776508</v>
      </c>
      <c r="PS276" s="200">
        <v>1413.0627359755019</v>
      </c>
      <c r="PT276" s="200">
        <v>1148.5212668120259</v>
      </c>
      <c r="PU276" s="200">
        <v>1207.4862538513455</v>
      </c>
      <c r="PV276" s="200">
        <v>1959.8980263157889</v>
      </c>
      <c r="PW276" s="200">
        <v>1949.0700624881274</v>
      </c>
      <c r="PX276" s="200" t="e">
        <f>IF($PI276=1,SUMIF(#REF!,$PF276,#REF!),SUMIF(#REF!,$PJ276,#REF!))</f>
        <v>#REF!</v>
      </c>
      <c r="PY276" s="200" t="e">
        <f>IF($PI276=1,SUMIF(#REF!,$PF276,#REF!),SUMIF(#REF!,$PJ276,#REF!))</f>
        <v>#REF!</v>
      </c>
      <c r="PZ276" s="200" t="e">
        <f>IF($PI276=1,SUMIF(#REF!,$PF276,#REF!),SUMIF(#REF!,$PJ276,#REF!))</f>
        <v>#REF!</v>
      </c>
      <c r="QA276" s="200" t="e">
        <f>IF($PI276=1,SUMIF(#REF!,$PF276,#REF!),SUMIF(#REF!,$PJ276,#REF!))</f>
        <v>#REF!</v>
      </c>
      <c r="QB276" s="200" t="e">
        <f>IF($PI276=1,SUMIF(#REF!,$PF276,#REF!),SUMIF(#REF!,$PJ276,#REF!))</f>
        <v>#REF!</v>
      </c>
      <c r="QC276" s="200" t="e">
        <f>IF($PI276=1,SUMIF(#REF!,$PF276,#REF!),SUMIF(#REF!,$PJ276,#REF!))</f>
        <v>#REF!</v>
      </c>
      <c r="QD276" s="57">
        <f t="shared" si="187"/>
        <v>0</v>
      </c>
      <c r="QE276" s="57">
        <f t="shared" si="188"/>
        <v>5.1662521013302705</v>
      </c>
      <c r="QF276" s="57">
        <f t="shared" si="219"/>
        <v>4.8767557362435667</v>
      </c>
      <c r="QG276" s="57">
        <f t="shared" si="189"/>
        <v>4.0513863524535205</v>
      </c>
      <c r="QH276" s="57">
        <f t="shared" si="190"/>
        <v>4.2353571120161977</v>
      </c>
      <c r="QI276" s="57">
        <f t="shared" si="191"/>
        <v>6.5828818421052624</v>
      </c>
      <c r="QJ276" s="57">
        <f>IF(Tabelle2[[#This Row],[Index and Premium Usage]]=1,($AW276*(1+$AZ276))*(PW276*(1+$PG276)+$PH276)/1000,($AW276*(1+$AZ276))*(PW276*(1+$PG276)+$PK276)/1000)</f>
        <v>6.5490985949629579</v>
      </c>
      <c r="QK276" s="57" t="e">
        <f>IF($PI276=1,($AW276*(1+$AY276))*(PX276*(1+$PG276)+$PH276)/1000,($AW276*(1+$AZ276))*(PX276*(1+$PG276)+$PK276+Tabelle2[[#This Row],[Premium VW 2023]])/1000)</f>
        <v>#REF!</v>
      </c>
      <c r="QL276" s="57" t="e">
        <f t="shared" si="177"/>
        <v>#REF!</v>
      </c>
      <c r="QM276" s="57" t="e">
        <f t="shared" si="178"/>
        <v>#REF!</v>
      </c>
      <c r="QN276" s="57" t="e">
        <f t="shared" si="179"/>
        <v>#REF!</v>
      </c>
      <c r="QO276" s="57" t="e">
        <f t="shared" si="180"/>
        <v>#REF!</v>
      </c>
      <c r="QP276" s="57" t="e">
        <f t="shared" si="181"/>
        <v>#REF!</v>
      </c>
    </row>
    <row r="277" spans="1:458" ht="15" customHeight="1">
      <c r="A277" s="94" t="s">
        <v>1539</v>
      </c>
      <c r="B277" s="94" t="s">
        <v>87</v>
      </c>
      <c r="C277" s="94" t="s">
        <v>1553</v>
      </c>
      <c r="D277" s="94" t="s">
        <v>108</v>
      </c>
      <c r="E277" s="173" t="s">
        <v>304</v>
      </c>
      <c r="F277" s="94" t="s">
        <v>304</v>
      </c>
      <c r="G277" s="94" t="s">
        <v>304</v>
      </c>
      <c r="H277" s="2" t="s">
        <v>1557</v>
      </c>
      <c r="I277" s="188" t="s">
        <v>249</v>
      </c>
      <c r="J277" s="94" t="s">
        <v>1459</v>
      </c>
      <c r="K277" s="94"/>
      <c r="L277" s="94"/>
      <c r="M277" s="2" t="s">
        <v>1543</v>
      </c>
      <c r="N277" s="2" t="s">
        <v>1475</v>
      </c>
      <c r="O277" s="1"/>
      <c r="P277" s="3"/>
      <c r="Q277" s="2"/>
      <c r="R277" s="94"/>
      <c r="S277" s="94"/>
      <c r="T277" s="94" t="s">
        <v>1283</v>
      </c>
      <c r="U277" s="94" t="s">
        <v>38</v>
      </c>
      <c r="V277" s="94"/>
      <c r="W277" s="94"/>
      <c r="X277" s="94"/>
      <c r="Y277" s="2" t="s">
        <v>13</v>
      </c>
      <c r="Z277" s="2"/>
      <c r="AA277" s="2">
        <v>0</v>
      </c>
      <c r="AB277" s="2">
        <v>0</v>
      </c>
      <c r="AC277" s="2">
        <v>0</v>
      </c>
      <c r="AD277" s="94"/>
      <c r="AE277" s="94"/>
      <c r="AF277" s="94"/>
      <c r="AG277" s="2"/>
      <c r="AH277" s="2"/>
      <c r="AI277" s="2"/>
      <c r="AJ277" s="2" t="s">
        <v>120</v>
      </c>
      <c r="AK277" s="20"/>
      <c r="AL277" s="24"/>
      <c r="AM277" s="24"/>
      <c r="AN277" s="24"/>
      <c r="AO277" s="24"/>
      <c r="AP277" s="13">
        <v>1</v>
      </c>
      <c r="AQ277" s="33"/>
      <c r="AR277" s="37"/>
      <c r="AS277" s="37"/>
      <c r="AT277" s="37"/>
      <c r="AU277" s="33"/>
      <c r="AV277" s="33">
        <v>4.8159999999999998</v>
      </c>
      <c r="AW277" s="33">
        <v>4.8159999999999998</v>
      </c>
      <c r="AX277" s="193"/>
      <c r="AY277" s="61">
        <v>0.05</v>
      </c>
      <c r="AZ277" s="61">
        <v>0.05</v>
      </c>
      <c r="BA277" s="97"/>
      <c r="BB277" s="97"/>
      <c r="BC277" s="97"/>
      <c r="BD277" s="97"/>
      <c r="BE277" s="133"/>
      <c r="BF277" s="133"/>
      <c r="BG277" s="133"/>
      <c r="BH277" s="133"/>
      <c r="BI277" s="133"/>
      <c r="BJ277" s="133">
        <v>0</v>
      </c>
      <c r="BK277" s="133">
        <v>0</v>
      </c>
      <c r="BL277" s="133">
        <v>0</v>
      </c>
      <c r="BM277" s="96">
        <v>0</v>
      </c>
      <c r="BN277" s="96">
        <v>0</v>
      </c>
      <c r="BO277" s="96">
        <v>0</v>
      </c>
      <c r="BP277" s="96">
        <v>0</v>
      </c>
      <c r="BQ277" s="96">
        <v>0</v>
      </c>
      <c r="BR277" s="96">
        <v>15</v>
      </c>
      <c r="BS277" s="96">
        <v>0</v>
      </c>
      <c r="BT277" s="96">
        <v>0</v>
      </c>
      <c r="BU277" s="96">
        <v>0</v>
      </c>
      <c r="BV277" s="96">
        <v>0</v>
      </c>
      <c r="BW277" s="96">
        <v>0</v>
      </c>
      <c r="BX277" s="96">
        <v>0</v>
      </c>
      <c r="BY277" s="96">
        <v>0</v>
      </c>
      <c r="BZ277" s="96">
        <v>0</v>
      </c>
      <c r="CA277" s="96">
        <v>0</v>
      </c>
      <c r="CB277" s="96">
        <v>0</v>
      </c>
      <c r="CC277" s="96">
        <v>0</v>
      </c>
      <c r="CD277" s="96">
        <v>0</v>
      </c>
      <c r="CE277" s="96">
        <v>0</v>
      </c>
      <c r="CF277" s="96">
        <v>0</v>
      </c>
      <c r="CG277" s="96">
        <v>0</v>
      </c>
      <c r="CH277" s="96">
        <v>0</v>
      </c>
      <c r="CI277" s="96">
        <v>0</v>
      </c>
      <c r="CJ277" s="96">
        <v>0</v>
      </c>
      <c r="CK277" s="95">
        <f>SUM(Tabelle2[[#This Row],[Jan 22 CF]:[Mar 22 CF]])</f>
        <v>0</v>
      </c>
      <c r="CL277" s="95">
        <f>SUM(Tabelle2[[#This Row],[Apr 22 CF]:[Jun 22 CF]])</f>
        <v>0</v>
      </c>
      <c r="CM277" s="95">
        <f>SUM(Tabelle2[[#This Row],[Jul 22 CF]:[Sep 22 CF]])</f>
        <v>0</v>
      </c>
      <c r="CN277" s="95">
        <f>SUM(Tabelle2[[#This Row],[Oct 22 CF]:[Dec 22 CF]])</f>
        <v>0</v>
      </c>
      <c r="CO277" s="95">
        <f>SUM(Tabelle2[[#This Row],[Jan 23 CF]:[Mar 23 CF]])</f>
        <v>0</v>
      </c>
      <c r="CP277" s="95">
        <f>SUM(Tabelle2[[#This Row],[Apr 23 CF]:[Jun 23 CF]])</f>
        <v>15</v>
      </c>
      <c r="CQ277" s="95">
        <f>SUM(Tabelle2[[#This Row],[Jul 23 CF]:[Sep 23 CF]])</f>
        <v>0</v>
      </c>
      <c r="CR277" s="95">
        <f>SUM(Tabelle2[[#This Row],[Oct 23 CF]:[Dec 23 CF]])</f>
        <v>0</v>
      </c>
      <c r="CS277" s="95">
        <f>SUM(Tabelle2[[#This Row],[Jan 24 CF]:[Mar 24 CF]])</f>
        <v>0</v>
      </c>
      <c r="CT277" s="95">
        <f>SUM(Tabelle2[[#This Row],[Apr 24 CF]:[Jun 24 CF]])</f>
        <v>0</v>
      </c>
      <c r="CU277" s="95">
        <f>SUM(Tabelle2[[#This Row],[Jul 24 CF]:[Sep 24 CF]])</f>
        <v>0</v>
      </c>
      <c r="CV277" s="95">
        <f>SUM(Tabelle2[[#This Row],[Oct 24 CF]:[Dec 24 CF]])</f>
        <v>0</v>
      </c>
      <c r="CW277" s="98"/>
      <c r="CX277" s="275"/>
      <c r="CY277" s="98"/>
      <c r="CZ277" s="52">
        <v>0</v>
      </c>
      <c r="DA277" s="52">
        <f>SUM(Tabelle2[[#This Row],[Jan 22 CF]:[Dec 22 CF]])</f>
        <v>0</v>
      </c>
      <c r="DB277" s="98">
        <f>SUM(Tabelle2[[#This Row],[Jan 23 CF]:[Dec 23 CF]])</f>
        <v>15</v>
      </c>
      <c r="DC277" s="98">
        <f>SUM(Tabelle2[[#This Row],[Jan 24 CF]:[Dec 24 CF]])</f>
        <v>0</v>
      </c>
      <c r="DD277" s="98">
        <v>0</v>
      </c>
      <c r="DE277" s="98">
        <v>24019</v>
      </c>
      <c r="DF277" s="98">
        <v>35770</v>
      </c>
      <c r="DG277" s="98">
        <v>31578</v>
      </c>
      <c r="DH277" s="98">
        <v>26841</v>
      </c>
      <c r="DI277" s="98">
        <v>21875</v>
      </c>
      <c r="DJ277" s="98">
        <v>0</v>
      </c>
      <c r="DK277" s="98">
        <v>0</v>
      </c>
      <c r="DL277" s="98">
        <v>0</v>
      </c>
      <c r="DM277" s="98">
        <v>0</v>
      </c>
      <c r="DN277" s="95"/>
      <c r="DO277" s="95"/>
      <c r="DP277" s="226"/>
      <c r="DQ277" s="226"/>
      <c r="DR277" s="226"/>
      <c r="DS277" s="226"/>
      <c r="DT277" s="226"/>
      <c r="DU277" s="226"/>
      <c r="DV277" s="226"/>
      <c r="DW277" s="226"/>
      <c r="DX277" s="226"/>
      <c r="DY277" s="226">
        <v>0.9</v>
      </c>
      <c r="DZ277" s="226">
        <v>0.9</v>
      </c>
      <c r="EA277" s="226">
        <v>0.88</v>
      </c>
      <c r="EB277" s="226">
        <v>0.9</v>
      </c>
      <c r="EC277" s="226">
        <v>0.93</v>
      </c>
      <c r="ED277" s="226">
        <v>0.93</v>
      </c>
      <c r="EE277" s="226">
        <v>0.9</v>
      </c>
      <c r="EF277" s="316">
        <v>0.9</v>
      </c>
      <c r="EG277" s="316">
        <v>0.9</v>
      </c>
      <c r="EH277" s="316">
        <v>0.96799999999999997</v>
      </c>
      <c r="EI277" s="226">
        <v>0.95</v>
      </c>
      <c r="EJ277" s="226">
        <v>0.95</v>
      </c>
      <c r="EK277" s="226">
        <v>0.95</v>
      </c>
      <c r="EL277" s="226">
        <v>0.97499999999999998</v>
      </c>
      <c r="EM277" s="226">
        <v>0.95</v>
      </c>
      <c r="EN277" s="226">
        <v>0.9</v>
      </c>
      <c r="EO277" s="226">
        <v>0.9</v>
      </c>
      <c r="EP277" s="226">
        <v>0.9</v>
      </c>
      <c r="EQ277" s="226">
        <v>0.9</v>
      </c>
      <c r="ER277" s="226">
        <v>0.9</v>
      </c>
      <c r="ES277" s="226">
        <v>0.9</v>
      </c>
      <c r="ET277" s="226">
        <v>0.9</v>
      </c>
      <c r="EU277" s="226">
        <v>0.9</v>
      </c>
      <c r="EV277" s="226">
        <v>0.9</v>
      </c>
      <c r="EW277" s="226">
        <v>0.9</v>
      </c>
      <c r="EX277" s="226">
        <v>0.9</v>
      </c>
      <c r="EY277" s="226">
        <v>0.9</v>
      </c>
      <c r="EZ277" s="316">
        <v>0.96799999999999997</v>
      </c>
      <c r="FA277" s="226">
        <v>0.9</v>
      </c>
      <c r="FB277" s="226">
        <v>0.8</v>
      </c>
      <c r="FC277" s="226">
        <v>0.8</v>
      </c>
      <c r="FD277" s="226">
        <v>0.8</v>
      </c>
      <c r="FE277" s="226">
        <v>0.8</v>
      </c>
      <c r="FF277" s="226">
        <v>0.8</v>
      </c>
      <c r="FG277" s="226">
        <v>0.8</v>
      </c>
      <c r="FH277" s="226">
        <v>0.8</v>
      </c>
      <c r="FI277" s="226">
        <v>0.8</v>
      </c>
      <c r="FJ277" s="226">
        <v>0.8</v>
      </c>
      <c r="FK277" s="226">
        <v>0.8</v>
      </c>
      <c r="FL277" s="226">
        <v>0.8</v>
      </c>
      <c r="FM277" s="195">
        <f t="shared" si="204"/>
        <v>0</v>
      </c>
      <c r="FN277" s="195">
        <f t="shared" si="205"/>
        <v>0</v>
      </c>
      <c r="FO277" s="195">
        <f t="shared" si="206"/>
        <v>0</v>
      </c>
      <c r="FP277" s="195">
        <f t="shared" si="207"/>
        <v>0</v>
      </c>
      <c r="FQ277" s="195">
        <f t="shared" si="208"/>
        <v>0</v>
      </c>
      <c r="FR277" s="195">
        <f t="shared" si="209"/>
        <v>0</v>
      </c>
      <c r="FS277" s="195">
        <f t="shared" si="210"/>
        <v>0</v>
      </c>
      <c r="FT277" s="95">
        <f t="shared" si="211"/>
        <v>0</v>
      </c>
      <c r="FU277" s="95">
        <f t="shared" si="212"/>
        <v>0</v>
      </c>
      <c r="FV277" s="95">
        <f t="shared" si="213"/>
        <v>0</v>
      </c>
      <c r="FW277" s="95">
        <f t="shared" si="214"/>
        <v>0</v>
      </c>
      <c r="FX277" s="95">
        <f t="shared" si="215"/>
        <v>0</v>
      </c>
      <c r="FY277" s="95">
        <f t="shared" si="216"/>
        <v>0</v>
      </c>
      <c r="FZ277" s="95">
        <f t="shared" si="217"/>
        <v>0</v>
      </c>
      <c r="GA277" s="95">
        <f t="shared" si="197"/>
        <v>0</v>
      </c>
      <c r="GB277" s="95">
        <f t="shared" si="198"/>
        <v>0</v>
      </c>
      <c r="GC277" s="95">
        <f t="shared" si="199"/>
        <v>0</v>
      </c>
      <c r="GD277" s="95">
        <f t="shared" si="200"/>
        <v>15</v>
      </c>
      <c r="GE277" s="95">
        <f t="shared" si="201"/>
        <v>0</v>
      </c>
      <c r="GF277" s="95">
        <f t="shared" si="202"/>
        <v>0</v>
      </c>
      <c r="GG277" s="95">
        <f t="shared" si="203"/>
        <v>0</v>
      </c>
      <c r="GH277" s="95">
        <f t="shared" si="218"/>
        <v>0</v>
      </c>
      <c r="GI277" s="95">
        <f>BW277*Tabelle2[[#This Row],[Nov 2023 AF]]</f>
        <v>0</v>
      </c>
      <c r="GJ277" s="95">
        <f>BX277*Tabelle2[[#This Row],[Dec 2023 AF]]</f>
        <v>0</v>
      </c>
      <c r="GK277" s="95">
        <f>BY277*Tabelle2[[#This Row],[Jan 2024 AF]]</f>
        <v>0</v>
      </c>
      <c r="GL277" s="95">
        <f>BZ277*Tabelle2[[#This Row],[Feb 2024 AF]]</f>
        <v>0</v>
      </c>
      <c r="GM277" s="95">
        <f>CA277*Tabelle2[[#This Row],[Mar 2024 AF]]</f>
        <v>0</v>
      </c>
      <c r="GN277" s="95">
        <f>CB277*Tabelle2[[#This Row],[Apr 2024 AF]]</f>
        <v>0</v>
      </c>
      <c r="GO277" s="95">
        <f>CC277*Tabelle2[[#This Row],[May 2024 AF]]</f>
        <v>0</v>
      </c>
      <c r="GP277" s="95">
        <f>CD277*Tabelle2[[#This Row],[Jun 2024 AF]]</f>
        <v>0</v>
      </c>
      <c r="GQ277" s="95">
        <f>CE277*Tabelle2[[#This Row],[Jul 2024 AF]]</f>
        <v>0</v>
      </c>
      <c r="GR277" s="95">
        <f>CF277*Tabelle2[[#This Row],[Aug 2024 AF]]</f>
        <v>0</v>
      </c>
      <c r="GS277" s="95">
        <f>CG277*Tabelle2[[#This Row],[Sep 2024 AF]]</f>
        <v>0</v>
      </c>
      <c r="GT277" s="95">
        <f>CH277*Tabelle2[[#This Row],[Oct 2024 AF]]</f>
        <v>0</v>
      </c>
      <c r="GU277" s="95">
        <f>CI277*Tabelle2[[#This Row],[Nov 2024 AF]]</f>
        <v>0</v>
      </c>
      <c r="GV277" s="95">
        <f>CJ277*Tabelle2[[#This Row],[Dec 2024 AF]]</f>
        <v>0</v>
      </c>
      <c r="GW277" s="95">
        <f>SUM(Tabelle2[[#This Row],[Jan 22 NF]:[Mar 22 NF]])</f>
        <v>0</v>
      </c>
      <c r="GX277" s="95">
        <f>SUM(Tabelle2[[#This Row],[Apr 22 NF]:[Jun 22 NF]])</f>
        <v>0</v>
      </c>
      <c r="GY277" s="95">
        <f>SUM(Tabelle2[[#This Row],[Jul 22 NF]:[Sep 22 NF]])</f>
        <v>0</v>
      </c>
      <c r="GZ277" s="95">
        <f>SUM(Tabelle2[[#This Row],[Oct 22 NF]:[Dec 22 NF]])</f>
        <v>0</v>
      </c>
      <c r="HA277" s="98">
        <f>SUM(Tabelle2[[#This Row],[Jan 23 NF]:[Mar 23 NF]])</f>
        <v>0</v>
      </c>
      <c r="HB277" s="98">
        <f>SUM(Tabelle2[[#This Row],[Apr 23 NF]:[Jun 23 NF]])</f>
        <v>15</v>
      </c>
      <c r="HC277" s="98">
        <f>SUM(Tabelle2[[#This Row],[Jul 23 NF]:[Sep 23 NF]])</f>
        <v>0</v>
      </c>
      <c r="HD277" s="98">
        <f>SUM(Tabelle2[[#This Row],[Oct 23 NF]:[Dec 23 NF]])</f>
        <v>0</v>
      </c>
      <c r="HE277" s="95">
        <f>SUM(Tabelle2[[#This Row],[Jan 24 NF]:[Mar 24 NF]])</f>
        <v>0</v>
      </c>
      <c r="HF277" s="98">
        <f>SUM(Tabelle2[[#This Row],[Apr 24 NF]:[Jun 24 NF]])</f>
        <v>0</v>
      </c>
      <c r="HG277" s="98">
        <f>SUM(Tabelle2[[#This Row],[Jul 24 NF]:[Sep 24 NF]])</f>
        <v>0</v>
      </c>
      <c r="HH277" s="98">
        <f>SUM(Tabelle2[[#This Row],[Oct 24 NF]:[Dec 24 NF]])</f>
        <v>0</v>
      </c>
      <c r="HI277" s="75"/>
      <c r="HJ277" s="75"/>
      <c r="HK277" s="75"/>
      <c r="HL277" s="75"/>
      <c r="HM277" s="75"/>
      <c r="HN277" s="75"/>
      <c r="HO277" s="75"/>
      <c r="HP277" s="75"/>
      <c r="HQ277" s="75"/>
      <c r="HR277" s="75"/>
      <c r="HS277" s="75">
        <f>SUM(Tabelle2[[#This Row],[Jul 22 NF]:[Sep 22 NF]])</f>
        <v>0</v>
      </c>
      <c r="HT277" s="75">
        <f>SUM(Tabelle2[[#This Row],[Oct 22 NF]:[Dec 22 NF]])</f>
        <v>0</v>
      </c>
      <c r="HU277" s="75"/>
      <c r="HV277" s="98"/>
      <c r="HW277" s="98"/>
      <c r="HX277" s="98"/>
      <c r="HY277" s="98">
        <v>0</v>
      </c>
      <c r="HZ277" s="98">
        <f>SUM(Tabelle2[[#This Row],[Jan 22 NF]:[Dec 22 NF]])</f>
        <v>0</v>
      </c>
      <c r="IA277" s="98">
        <f>SUM(Tabelle2[[#This Row],[Jan 23 NF]:[Dec 23 NF]])</f>
        <v>15</v>
      </c>
      <c r="IB277" s="98">
        <f>SUM(Tabelle2[[#This Row],[Jan 24 NF]:[Dec 24 NF]])</f>
        <v>0</v>
      </c>
      <c r="IC277" s="98">
        <f>IFERROR(Tabelle2[[#This Row],[2025 CF]]*Tabelle2[[#This Row],[2025 AF]],0)</f>
        <v>0</v>
      </c>
      <c r="ID277" s="98">
        <f>IFERROR(Tabelle2[[#This Row],[2026 CF]]*Tabelle2[[#This Row],[2026 AF]],0)</f>
        <v>19215.2</v>
      </c>
      <c r="IE277" s="98">
        <f>IFERROR(Tabelle2[[#This Row],[2027 CF]]*Tabelle2[[#This Row],[2027 AF]],0)</f>
        <v>28616</v>
      </c>
      <c r="IF277" s="98">
        <f>IFERROR(Tabelle2[[#This Row],[2028 CF]]*Tabelle2[[#This Row],[2028 AF]],0)</f>
        <v>25262.400000000001</v>
      </c>
      <c r="IG277" s="98">
        <f>IFERROR(Tabelle2[[#This Row],[2029 CF]]*Tabelle2[[#This Row],[2029 AF]],0)</f>
        <v>21472.800000000003</v>
      </c>
      <c r="IH277" s="98">
        <f>IFERROR(Tabelle2[[#This Row],[2030 CF]]*Tabelle2[[#This Row],[2030 AF]],0)</f>
        <v>17500</v>
      </c>
      <c r="II277" s="98">
        <f>IFERROR(Tabelle2[[#This Row],[2031 CF]]*Tabelle2[[#This Row],[2031 AF]],0)</f>
        <v>0</v>
      </c>
      <c r="IJ277" s="98">
        <f>IFERROR(Tabelle2[[#This Row],[2032 CF]]*Tabelle2[[#This Row],[2032 AF]],0)</f>
        <v>0</v>
      </c>
      <c r="IK277" s="98">
        <f>IFERROR(Tabelle2[[#This Row],[2033 CF]]*Tabelle2[[#This Row],[2033 AF]],0)</f>
        <v>0</v>
      </c>
      <c r="IL277" s="98">
        <f>IFERROR(Tabelle2[[#This Row],[2034 CF]]*Tabelle2[[#This Row],[2034 AF]],0)</f>
        <v>0</v>
      </c>
      <c r="IM277" s="98">
        <f>IFERROR(Tabelle2[[#This Row],[2035 CF]]*Tabelle2[[#This Row],[2035 AF]],0)</f>
        <v>0</v>
      </c>
      <c r="IN277" s="12"/>
      <c r="IO277" s="12"/>
      <c r="IP277" s="12"/>
      <c r="IQ277" s="12"/>
      <c r="IR277" s="12"/>
      <c r="IS277" s="12"/>
      <c r="IT277" s="12"/>
      <c r="IU277" s="12"/>
      <c r="IV277" s="12"/>
      <c r="IW277" s="12"/>
      <c r="IX277" s="12"/>
      <c r="IY277" s="12"/>
      <c r="IZ277" s="199">
        <v>0</v>
      </c>
      <c r="JA277" s="199">
        <v>0</v>
      </c>
      <c r="JB277" s="199">
        <v>0</v>
      </c>
      <c r="JC277" s="199">
        <v>0</v>
      </c>
      <c r="JD277" s="199">
        <v>0</v>
      </c>
      <c r="JE277" s="196">
        <v>0</v>
      </c>
      <c r="JF277" s="196">
        <v>0</v>
      </c>
      <c r="JG277" s="196">
        <v>0</v>
      </c>
      <c r="JH277" s="196">
        <v>0</v>
      </c>
      <c r="JI277" s="196">
        <v>0</v>
      </c>
      <c r="JJ277" s="196">
        <v>0</v>
      </c>
      <c r="JK277" s="196">
        <v>0</v>
      </c>
      <c r="JL277" s="196">
        <v>0</v>
      </c>
      <c r="JM277" s="196">
        <v>0</v>
      </c>
      <c r="JN277" s="196">
        <v>0</v>
      </c>
      <c r="JO277" s="196">
        <v>0</v>
      </c>
      <c r="JP277" s="196">
        <v>0</v>
      </c>
      <c r="JQ277" s="196">
        <f>SUM(Tabelle2[[#This Row],[Jan-23B]:[Mar-23B]])</f>
        <v>0</v>
      </c>
      <c r="JR277" s="196">
        <f>SUM(Tabelle2[[#This Row],[Apr-23B]:[Jun-23B]])</f>
        <v>0</v>
      </c>
      <c r="JS277" s="196">
        <f>SUM(Tabelle2[[#This Row],[Jul-23B]:[Sep-23B]])</f>
        <v>0</v>
      </c>
      <c r="JT277" s="196">
        <f>SUM(Tabelle2[[#This Row],[Oct-23B]:[Dec-23B]])</f>
        <v>0</v>
      </c>
      <c r="JU277" s="196">
        <f>SUM(Tabelle2[[#This Row],[1Q23 B1]:[4Q23 B]])</f>
        <v>0</v>
      </c>
      <c r="JV277" s="196"/>
      <c r="JW277" s="196"/>
      <c r="JX277" s="196"/>
      <c r="JY277" s="196"/>
      <c r="JZ277" s="196"/>
      <c r="KA277" s="196"/>
      <c r="KB277" s="196"/>
      <c r="KC277" s="196"/>
      <c r="KD277" s="196"/>
      <c r="KE277" s="196"/>
      <c r="KF277" s="196" t="str">
        <f>IF(SUM(Tabelle2[[#This Row],[2018 NF]:[2028 NF]],Tabelle2[[#This Row],[2023 B]])&gt;0,"yes","no")</f>
        <v>yes</v>
      </c>
      <c r="KG277" s="196" t="str">
        <f>IFERROR(INDEX(Tabelle2[[#Headers],[2005 NF]:[2034 NF]],MATCH(TRUE,INDEX(Tabelle2[[#This Row],[2005 NF]:[2034 NF]]&gt;1000,),0)),0)</f>
        <v>2026 NF</v>
      </c>
      <c r="KH277" s="196" t="str">
        <f>IFERROR(LOOKUP(2,1/(Tabelle2[[#This Row],[2005 NF]:[2035 NF]]&gt;1000),Tabelle2[[#Headers],[2005 NF]:[2035 NF]]),0)</f>
        <v>2030 NF</v>
      </c>
      <c r="KI277" s="196">
        <f>SUM(Tabelle2[[#This Row],[Jan 23 NF]:[Mar 23 NF]])</f>
        <v>0</v>
      </c>
      <c r="KJ277" s="196">
        <f>SUM(Tabelle2[[#This Row],[Jan-23B]:[Mar-23B]])</f>
        <v>0</v>
      </c>
      <c r="KK277" s="52"/>
      <c r="KL277" s="52"/>
      <c r="KM277" s="52"/>
      <c r="KN277" s="52"/>
      <c r="KO277" s="52"/>
      <c r="KP277" s="52"/>
      <c r="KQ277" s="52">
        <v>0</v>
      </c>
      <c r="KR277" s="52">
        <v>0</v>
      </c>
      <c r="KS277" s="52">
        <v>0</v>
      </c>
      <c r="KT277" s="52">
        <v>0</v>
      </c>
      <c r="KU277" s="52">
        <v>0</v>
      </c>
      <c r="KV277" s="52">
        <v>0</v>
      </c>
      <c r="KW277" s="52">
        <v>0</v>
      </c>
      <c r="KX277" s="52">
        <v>0</v>
      </c>
      <c r="KY277" s="52">
        <v>0</v>
      </c>
      <c r="KZ277" s="52">
        <v>0</v>
      </c>
      <c r="LA277" s="52" t="e">
        <f>$AV277*2.204623/#REF!*$AP277*Tabelle2[[#This Row],[May 23 NF]]</f>
        <v>#REF!</v>
      </c>
      <c r="LB277" s="52" t="e">
        <f>$AV277*2.204623/#REF!*$AP277*Tabelle2[[#This Row],[Jun 23 NF]]</f>
        <v>#REF!</v>
      </c>
      <c r="LC277" s="52" t="e">
        <f>$AV277*2.204623/#REF!*$AP277*Tabelle2[[#This Row],[Jul 23 NF]]</f>
        <v>#REF!</v>
      </c>
      <c r="LD277" s="52" t="e">
        <f>$AV277*2.204623/#REF!*$AP277*Tabelle2[[#This Row],[Aug 23 NF]]</f>
        <v>#REF!</v>
      </c>
      <c r="LE277" s="52" t="e">
        <f>$AV277*2.204623/#REF!*$AP277*Tabelle2[[#This Row],[Sep 23 NF]]</f>
        <v>#REF!</v>
      </c>
      <c r="LF277" s="52" t="e">
        <f>$AV277*2.204623/#REF!*$AP277*Tabelle2[[#This Row],[Oct 23 NF]]</f>
        <v>#REF!</v>
      </c>
      <c r="LG277" s="52" t="e">
        <f>$AV277*2.204623/#REF!*$AP277*Tabelle2[[#This Row],[Nov 23 NF]]</f>
        <v>#REF!</v>
      </c>
      <c r="LH277" s="52" t="e">
        <f>$AV277*2.204623/#REF!*$AP277*Tabelle2[[#This Row],[Dec 23 NF]]</f>
        <v>#REF!</v>
      </c>
      <c r="LI277" s="52" t="e">
        <f>$AV277*2.204623/#REF!*$AP277*Tabelle2[[#This Row],[Jan 24 NF]]</f>
        <v>#REF!</v>
      </c>
      <c r="LJ277" s="52" t="e">
        <f>$AV277*2.204623/#REF!*$AP277*Tabelle2[[#This Row],[Feb 24 NF]]</f>
        <v>#REF!</v>
      </c>
      <c r="LK277" s="52" t="e">
        <f>$AV277*2.204623/#REF!*$AP277*Tabelle2[[#This Row],[Mar 24 NF]]</f>
        <v>#REF!</v>
      </c>
      <c r="LL277" s="52" t="e">
        <f>$AV277*2.204623/#REF!*$AP277*Tabelle2[[#This Row],[Apr 24 NF]]</f>
        <v>#REF!</v>
      </c>
      <c r="LM277" s="52" t="e">
        <f>$AV277*2.204623/#REF!*$AP277*Tabelle2[[#This Row],[May 24 NF]]</f>
        <v>#REF!</v>
      </c>
      <c r="LN277" s="52" t="e">
        <f>$AV277*2.204623/#REF!*$AP277*Tabelle2[[#This Row],[Jun 24 NF]]</f>
        <v>#REF!</v>
      </c>
      <c r="LO277" s="52" t="e">
        <f>$AV277*2.204623/#REF!*$AP277*Tabelle2[[#This Row],[Jul 24 NF]]</f>
        <v>#REF!</v>
      </c>
      <c r="LP277" s="52" t="e">
        <f>$AV277*2.204623/#REF!*$AP277*Tabelle2[[#This Row],[Aug 24 NF]]</f>
        <v>#REF!</v>
      </c>
      <c r="LQ277" s="52" t="e">
        <f>$AV277*2.204623/#REF!*$AP277*Tabelle2[[#This Row],[Sep 24 NF]]</f>
        <v>#REF!</v>
      </c>
      <c r="LR277" s="52" t="e">
        <f>$AV277*2.204623/#REF!*$AP277*Tabelle2[[#This Row],[Oct 24 NF]]</f>
        <v>#REF!</v>
      </c>
      <c r="LS277" s="52" t="e">
        <f>$AV277*2.204623/#REF!*$AP277*Tabelle2[[#This Row],[Nov 24 NF]]</f>
        <v>#REF!</v>
      </c>
      <c r="LT277" s="52" t="e">
        <f>$AV277*2.204623/#REF!*$AP277*Tabelle2[[#This Row],[Dec 24 NF]]</f>
        <v>#REF!</v>
      </c>
      <c r="LU277" s="198">
        <f>SUM(Tabelle2[[#This Row],[Jan 22 EV]:[Mar 22 EV]])</f>
        <v>0</v>
      </c>
      <c r="LV277" s="198">
        <f>SUM(Tabelle2[[#This Row],[Apr 22 EV]:[Jun 22 EV]])</f>
        <v>0</v>
      </c>
      <c r="LW277" s="198">
        <f>SUM(Tabelle2[[#This Row],[Jul 22 EV]:[Sep 22 EV]])</f>
        <v>0</v>
      </c>
      <c r="LX277" s="198">
        <f>SUM(Tabelle2[[#This Row],[Oct 22 EV]:[Dec 22 EV]])</f>
        <v>0</v>
      </c>
      <c r="LY277" s="198">
        <f>SUM(Tabelle2[[#This Row],[Jan 23 EV]:[Mar 23 EV]])</f>
        <v>0</v>
      </c>
      <c r="LZ277" s="198" t="e">
        <f>SUM(Tabelle2[[#This Row],[Apr 23 EV]:[Jun 23 EV]])</f>
        <v>#REF!</v>
      </c>
      <c r="MA277" s="198" t="e">
        <f>SUM(Tabelle2[[#This Row],[Jul 23 EV]:[Sep 23 EV]])</f>
        <v>#REF!</v>
      </c>
      <c r="MB277" s="198" t="e">
        <f>SUM(Tabelle2[[#This Row],[Oct 23 EV]:[Dec 23 EV]])</f>
        <v>#REF!</v>
      </c>
      <c r="MC277" s="198" t="e">
        <f>SUM(Tabelle2[[#This Row],[Jan 24 EV]:[Mar 24 EV]])</f>
        <v>#REF!</v>
      </c>
      <c r="MD277" s="198" t="e">
        <f>SUM(Tabelle2[[#This Row],[Apr 24 EV]:[Jun 24 EV]])</f>
        <v>#REF!</v>
      </c>
      <c r="ME277" s="198" t="e">
        <f>SUM(Tabelle2[[#This Row],[Jul 24 EV]:[Sep 24 EV]])</f>
        <v>#REF!</v>
      </c>
      <c r="MF277" s="198" t="e">
        <f>SUM(Tabelle2[[#This Row],[Oct 24 EV]:[Dec 24 EV]])</f>
        <v>#REF!</v>
      </c>
      <c r="MG277" s="74"/>
      <c r="MH277" s="74"/>
      <c r="MI277" s="74"/>
      <c r="MJ277" s="74"/>
      <c r="MK277" s="74"/>
      <c r="ML277" s="74"/>
      <c r="MM277" s="74"/>
      <c r="MN277" s="74"/>
      <c r="MO277" s="75"/>
      <c r="MP277" s="95"/>
      <c r="MQ277" s="98" t="e">
        <f>$AS277*2.204623/#REF!*$AP277*HU277</f>
        <v>#REF!</v>
      </c>
      <c r="MR277" s="98" t="e">
        <f>$AT277*2.204623/#REF!*$AP277*HV277</f>
        <v>#REF!</v>
      </c>
      <c r="MS277" s="98"/>
      <c r="MT277" s="98"/>
      <c r="MU277" s="98">
        <v>0</v>
      </c>
      <c r="MV277" s="98">
        <f>SUM(Tabelle2[[#This Row],[Jan 22 EV]:[Dec 22 EV]])</f>
        <v>0</v>
      </c>
      <c r="MW277" s="98" t="e">
        <f>SUM(Tabelle2[[#This Row],[Jan 23 EV]:[Dec 23 EV]])</f>
        <v>#REF!</v>
      </c>
      <c r="MX277" s="98" t="e">
        <f>SUM(Tabelle2[[#This Row],[Jan 24 EV]:[Dec 24 EV]])</f>
        <v>#REF!</v>
      </c>
      <c r="MY277" s="98">
        <f t="shared" si="183"/>
        <v>0</v>
      </c>
      <c r="MZ277" s="98">
        <f t="shared" si="184"/>
        <v>6800.5567107997877</v>
      </c>
      <c r="NA277" s="98">
        <f t="shared" si="185"/>
        <v>10127.645345156267</v>
      </c>
      <c r="NB277" s="98">
        <f t="shared" si="186"/>
        <v>8940.7543950054405</v>
      </c>
      <c r="NC277" s="27"/>
      <c r="ND277" s="27"/>
      <c r="NE277" s="27"/>
      <c r="NF277" s="27"/>
      <c r="NG277" s="27"/>
      <c r="NH277" s="27"/>
      <c r="NI277" s="27"/>
      <c r="NJ277" s="27"/>
      <c r="NK277" s="27"/>
      <c r="NL277" s="27"/>
      <c r="NM277" s="27"/>
      <c r="NN277" s="27"/>
      <c r="NO277" s="198">
        <f t="shared" si="192"/>
        <v>0</v>
      </c>
      <c r="NP277" s="198">
        <f t="shared" si="193"/>
        <v>0</v>
      </c>
      <c r="NQ277" s="198">
        <f t="shared" si="194"/>
        <v>0</v>
      </c>
      <c r="NR277" s="198">
        <f t="shared" si="195"/>
        <v>0</v>
      </c>
      <c r="NS277" s="198">
        <f t="shared" si="196"/>
        <v>0</v>
      </c>
      <c r="NT277" s="198">
        <v>0</v>
      </c>
      <c r="NU277" s="198">
        <v>0</v>
      </c>
      <c r="NV277" s="198">
        <v>0</v>
      </c>
      <c r="NW277" s="198">
        <v>0</v>
      </c>
      <c r="NX277" s="198">
        <v>0</v>
      </c>
      <c r="NY277" s="198">
        <v>0</v>
      </c>
      <c r="NZ277" s="198">
        <v>0</v>
      </c>
      <c r="OA277" s="198">
        <v>0</v>
      </c>
      <c r="OB277" s="198">
        <v>0</v>
      </c>
      <c r="OC277" s="198">
        <v>0</v>
      </c>
      <c r="OD277" s="198">
        <v>0</v>
      </c>
      <c r="OE277" s="198">
        <v>0</v>
      </c>
      <c r="OF277" s="198">
        <f>SUM(Tabelle2[[#This Row],[Jan 23 B EV]:[Mar 23 B EV]])</f>
        <v>0</v>
      </c>
      <c r="OG277" s="198">
        <f>SUM(Tabelle2[[#This Row],[Apr 23 B EV]:[Jun 23 B EV]])</f>
        <v>0</v>
      </c>
      <c r="OH277" s="198">
        <f>SUM(Tabelle2[[#This Row],[Jul 23 B EV]:[Sep 23 B EV]])</f>
        <v>0</v>
      </c>
      <c r="OI277" s="198">
        <f>SUM(Tabelle2[[#This Row],[Oct 23 B EV]:[Dec 23 B EV]])</f>
        <v>0</v>
      </c>
      <c r="OJ277" s="198">
        <f>SUM(Tabelle2[[#This Row],[Jan 23 B EV]:[Dec 23 B EV]])</f>
        <v>0</v>
      </c>
      <c r="OK277" s="75"/>
      <c r="OL277" s="75"/>
      <c r="OM277" s="95"/>
      <c r="ON277" s="95"/>
      <c r="OO277" s="95"/>
      <c r="OP277" s="95"/>
      <c r="OQ277" s="75"/>
      <c r="OR277" s="75"/>
      <c r="OS277" s="75"/>
      <c r="OT277" s="75"/>
      <c r="OU277" s="75"/>
      <c r="OV277" s="75"/>
      <c r="OW277" s="75"/>
      <c r="OX277" s="198" t="s">
        <v>1697</v>
      </c>
      <c r="OY277" s="198" t="s">
        <v>96</v>
      </c>
      <c r="OZ277" s="198" t="s">
        <v>147</v>
      </c>
      <c r="PA277" s="198" t="s">
        <v>147</v>
      </c>
      <c r="PB277" s="353">
        <v>2026</v>
      </c>
      <c r="PC277" s="8" t="s">
        <v>57</v>
      </c>
      <c r="PD277" s="53" t="s">
        <v>162</v>
      </c>
      <c r="PE277" s="53" t="s">
        <v>159</v>
      </c>
      <c r="PF277" s="53" t="s">
        <v>191</v>
      </c>
      <c r="PG277" s="53">
        <v>0</v>
      </c>
      <c r="PH277" s="53">
        <v>230</v>
      </c>
      <c r="PI277" s="53">
        <v>1</v>
      </c>
      <c r="PJ277" s="53" t="s">
        <v>191</v>
      </c>
      <c r="PK277" s="53">
        <v>230</v>
      </c>
      <c r="PL277" s="53">
        <v>0</v>
      </c>
      <c r="PM277" s="317"/>
      <c r="PN277" s="53" t="s">
        <v>972</v>
      </c>
      <c r="PO277" s="53" t="s">
        <v>17</v>
      </c>
      <c r="PP277" s="200"/>
      <c r="PQ277" s="56"/>
      <c r="PR277" s="56"/>
      <c r="PS277" s="56"/>
      <c r="PT277" s="200"/>
      <c r="PU277" s="200"/>
      <c r="PV277" s="200">
        <v>0</v>
      </c>
      <c r="PW277" s="200">
        <v>2435.75</v>
      </c>
      <c r="PX277" s="200" t="e">
        <f>IF($PI277=1,SUMIF(#REF!,$PF277,#REF!),SUMIF(#REF!,$PJ277,#REF!))</f>
        <v>#REF!</v>
      </c>
      <c r="PY277" s="200" t="e">
        <f>IF($PI277=1,SUMIF(#REF!,$PF277,#REF!),SUMIF(#REF!,$PJ277,#REF!))</f>
        <v>#REF!</v>
      </c>
      <c r="PZ277" s="200" t="e">
        <f>IF($PI277=1,SUMIF(#REF!,$PF277,#REF!),SUMIF(#REF!,$PJ277,#REF!))</f>
        <v>#REF!</v>
      </c>
      <c r="QA277" s="200" t="e">
        <f>IF($PI277=1,SUMIF(#REF!,$PF277,#REF!),SUMIF(#REF!,$PJ277,#REF!))</f>
        <v>#REF!</v>
      </c>
      <c r="QB277" s="200" t="e">
        <f>IF($PI277=1,SUMIF(#REF!,$PF277,#REF!),SUMIF(#REF!,$PJ277,#REF!))</f>
        <v>#REF!</v>
      </c>
      <c r="QC277" s="200" t="e">
        <f>IF($PI277=1,SUMIF(#REF!,$PF277,#REF!),SUMIF(#REF!,$PJ277,#REF!))</f>
        <v>#REF!</v>
      </c>
      <c r="QD277" s="57">
        <f t="shared" si="187"/>
        <v>0</v>
      </c>
      <c r="QE277" s="57">
        <f t="shared" si="188"/>
        <v>0</v>
      </c>
      <c r="QF277" s="57">
        <f t="shared" si="219"/>
        <v>0</v>
      </c>
      <c r="QG277" s="57">
        <f t="shared" si="189"/>
        <v>0</v>
      </c>
      <c r="QH277" s="57">
        <f t="shared" ref="QH277:QI280" si="220">($AT277*(1+$AZ277))*(PU277*(1+$PG277)+$PH277)/1000</f>
        <v>0</v>
      </c>
      <c r="QI277" s="57">
        <f t="shared" si="220"/>
        <v>0</v>
      </c>
      <c r="QJ277" s="57">
        <f>IF(Tabelle2[[#This Row],[Index and Premium Usage]]=1,($AW277*(1+$AZ277))*(PW277*(1+$PG277)+$PH277)/1000,($AW277*(1+$AZ277))*(PW277*(1+$PG277)+$PK277)/1000)</f>
        <v>13.4801646</v>
      </c>
      <c r="QK277" s="57" t="e">
        <f>IF($PI277=1,($AW277*(1+$AY277))*(PX277*(1+$PG277)+$PH277)/1000,($AW277*(1+$AZ277))*(PX277*(1+$PG277)+$PK277+Tabelle2[[#This Row],[Premium VW 2023]])/1000)</f>
        <v>#REF!</v>
      </c>
      <c r="QL277" s="57" t="e">
        <f t="shared" si="177"/>
        <v>#REF!</v>
      </c>
      <c r="QM277" s="57" t="e">
        <f t="shared" si="178"/>
        <v>#REF!</v>
      </c>
      <c r="QN277" s="57" t="e">
        <f t="shared" si="179"/>
        <v>#REF!</v>
      </c>
      <c r="QO277" s="57" t="e">
        <f t="shared" si="180"/>
        <v>#REF!</v>
      </c>
      <c r="QP277" s="57" t="e">
        <f t="shared" si="181"/>
        <v>#REF!</v>
      </c>
    </row>
    <row r="278" spans="1:458" ht="15" customHeight="1">
      <c r="A278" s="94" t="s">
        <v>1540</v>
      </c>
      <c r="B278" s="94" t="s">
        <v>87</v>
      </c>
      <c r="C278" s="94" t="s">
        <v>1553</v>
      </c>
      <c r="D278" s="94" t="s">
        <v>108</v>
      </c>
      <c r="E278" s="173" t="s">
        <v>304</v>
      </c>
      <c r="F278" s="94" t="s">
        <v>304</v>
      </c>
      <c r="G278" s="94" t="s">
        <v>304</v>
      </c>
      <c r="H278" s="2" t="s">
        <v>1557</v>
      </c>
      <c r="I278" s="188" t="s">
        <v>249</v>
      </c>
      <c r="J278" s="94" t="s">
        <v>1459</v>
      </c>
      <c r="K278" s="94"/>
      <c r="L278" s="94"/>
      <c r="M278" s="2" t="s">
        <v>1544</v>
      </c>
      <c r="N278" s="2" t="s">
        <v>1475</v>
      </c>
      <c r="O278" s="1"/>
      <c r="P278" s="3"/>
      <c r="Q278" s="2"/>
      <c r="R278" s="94"/>
      <c r="S278" s="94"/>
      <c r="T278" s="94" t="s">
        <v>1283</v>
      </c>
      <c r="U278" s="94" t="s">
        <v>38</v>
      </c>
      <c r="V278" s="94"/>
      <c r="W278" s="94"/>
      <c r="X278" s="94"/>
      <c r="Y278" s="2" t="s">
        <v>13</v>
      </c>
      <c r="Z278" s="2"/>
      <c r="AA278" s="2">
        <v>0</v>
      </c>
      <c r="AB278" s="2">
        <v>0</v>
      </c>
      <c r="AC278" s="2">
        <v>0</v>
      </c>
      <c r="AD278" s="94"/>
      <c r="AE278" s="94"/>
      <c r="AF278" s="94"/>
      <c r="AG278" s="2"/>
      <c r="AH278" s="2"/>
      <c r="AI278" s="2"/>
      <c r="AJ278" s="2" t="s">
        <v>120</v>
      </c>
      <c r="AK278" s="20"/>
      <c r="AL278" s="24"/>
      <c r="AM278" s="24"/>
      <c r="AN278" s="24"/>
      <c r="AO278" s="24"/>
      <c r="AP278" s="13">
        <v>1</v>
      </c>
      <c r="AQ278" s="33"/>
      <c r="AR278" s="37"/>
      <c r="AS278" s="37"/>
      <c r="AT278" s="37"/>
      <c r="AU278" s="33"/>
      <c r="AV278" s="33">
        <v>1.085</v>
      </c>
      <c r="AW278" s="33">
        <v>1.085</v>
      </c>
      <c r="AX278" s="193"/>
      <c r="AY278" s="61">
        <v>0.05</v>
      </c>
      <c r="AZ278" s="61">
        <v>0.05</v>
      </c>
      <c r="BA278" s="97"/>
      <c r="BB278" s="97"/>
      <c r="BC278" s="97"/>
      <c r="BD278" s="97"/>
      <c r="BE278" s="133"/>
      <c r="BF278" s="133"/>
      <c r="BG278" s="133"/>
      <c r="BH278" s="133"/>
      <c r="BI278" s="133"/>
      <c r="BJ278" s="133">
        <v>0</v>
      </c>
      <c r="BK278" s="133">
        <v>0</v>
      </c>
      <c r="BL278" s="133">
        <v>0</v>
      </c>
      <c r="BM278" s="96">
        <v>0</v>
      </c>
      <c r="BN278" s="96">
        <v>0</v>
      </c>
      <c r="BO278" s="96">
        <v>0</v>
      </c>
      <c r="BP278" s="96">
        <v>0</v>
      </c>
      <c r="BQ278" s="96">
        <v>0</v>
      </c>
      <c r="BR278" s="96">
        <v>107</v>
      </c>
      <c r="BS278" s="96">
        <v>16</v>
      </c>
      <c r="BT278" s="355">
        <v>3</v>
      </c>
      <c r="BU278" s="96">
        <v>0</v>
      </c>
      <c r="BV278" s="96">
        <v>60</v>
      </c>
      <c r="BW278" s="96">
        <v>1</v>
      </c>
      <c r="BX278" s="96">
        <v>0</v>
      </c>
      <c r="BY278" s="96">
        <v>176</v>
      </c>
      <c r="BZ278" s="96">
        <v>0</v>
      </c>
      <c r="CA278" s="96">
        <v>500</v>
      </c>
      <c r="CB278" s="96">
        <v>1688</v>
      </c>
      <c r="CC278" s="96">
        <v>1701</v>
      </c>
      <c r="CD278" s="96">
        <v>2078</v>
      </c>
      <c r="CE278" s="96">
        <v>2273</v>
      </c>
      <c r="CF278" s="96">
        <v>2018</v>
      </c>
      <c r="CG278" s="96">
        <v>2575</v>
      </c>
      <c r="CH278" s="96">
        <v>2355</v>
      </c>
      <c r="CI278" s="96">
        <v>2179</v>
      </c>
      <c r="CJ278" s="96">
        <v>1633</v>
      </c>
      <c r="CK278" s="95">
        <f>SUM(Tabelle2[[#This Row],[Jan 22 CF]:[Mar 22 CF]])</f>
        <v>0</v>
      </c>
      <c r="CL278" s="95">
        <f>SUM(Tabelle2[[#This Row],[Apr 22 CF]:[Jun 22 CF]])</f>
        <v>0</v>
      </c>
      <c r="CM278" s="95">
        <f>SUM(Tabelle2[[#This Row],[Jul 22 CF]:[Sep 22 CF]])</f>
        <v>0</v>
      </c>
      <c r="CN278" s="95">
        <f>SUM(Tabelle2[[#This Row],[Oct 22 CF]:[Dec 22 CF]])</f>
        <v>0</v>
      </c>
      <c r="CO278" s="95">
        <f>SUM(Tabelle2[[#This Row],[Jan 23 CF]:[Mar 23 CF]])</f>
        <v>0</v>
      </c>
      <c r="CP278" s="95">
        <f>SUM(Tabelle2[[#This Row],[Apr 23 CF]:[Jun 23 CF]])</f>
        <v>107</v>
      </c>
      <c r="CQ278" s="95">
        <f>SUM(Tabelle2[[#This Row],[Jul 23 CF]:[Sep 23 CF]])</f>
        <v>19</v>
      </c>
      <c r="CR278" s="95">
        <f>SUM(Tabelle2[[#This Row],[Oct 23 CF]:[Dec 23 CF]])</f>
        <v>61</v>
      </c>
      <c r="CS278" s="95">
        <f>SUM(Tabelle2[[#This Row],[Jan 24 CF]:[Mar 24 CF]])</f>
        <v>676</v>
      </c>
      <c r="CT278" s="95">
        <f>SUM(Tabelle2[[#This Row],[Apr 24 CF]:[Jun 24 CF]])</f>
        <v>5467</v>
      </c>
      <c r="CU278" s="95">
        <f>SUM(Tabelle2[[#This Row],[Jul 24 CF]:[Sep 24 CF]])</f>
        <v>6866</v>
      </c>
      <c r="CV278" s="95">
        <f>SUM(Tabelle2[[#This Row],[Oct 24 CF]:[Dec 24 CF]])</f>
        <v>6167</v>
      </c>
      <c r="CW278" s="95"/>
      <c r="CX278" s="275"/>
      <c r="CY278" s="95"/>
      <c r="CZ278" s="52">
        <v>0</v>
      </c>
      <c r="DA278" s="52">
        <f>SUM(Tabelle2[[#This Row],[Jan 22 CF]:[Dec 22 CF]])</f>
        <v>0</v>
      </c>
      <c r="DB278" s="98">
        <f>SUM(Tabelle2[[#This Row],[Jan 23 CF]:[Dec 23 CF]])</f>
        <v>187</v>
      </c>
      <c r="DC278" s="98">
        <f>SUM(Tabelle2[[#This Row],[Jan 24 CF]:[Dec 24 CF]])</f>
        <v>19176</v>
      </c>
      <c r="DD278" s="98">
        <v>24662</v>
      </c>
      <c r="DE278" s="98">
        <v>24019</v>
      </c>
      <c r="DF278" s="98">
        <v>35770</v>
      </c>
      <c r="DG278" s="98">
        <v>31578</v>
      </c>
      <c r="DH278" s="98">
        <v>26841</v>
      </c>
      <c r="DI278" s="98">
        <v>21875</v>
      </c>
      <c r="DJ278" s="98">
        <v>0</v>
      </c>
      <c r="DK278" s="98">
        <v>0</v>
      </c>
      <c r="DL278" s="98">
        <v>0</v>
      </c>
      <c r="DM278" s="98">
        <v>0</v>
      </c>
      <c r="DN278" s="95"/>
      <c r="DO278" s="95"/>
      <c r="DP278" s="226"/>
      <c r="DQ278" s="226"/>
      <c r="DR278" s="226"/>
      <c r="DS278" s="226"/>
      <c r="DT278" s="226"/>
      <c r="DU278" s="226"/>
      <c r="DV278" s="226"/>
      <c r="DW278" s="226"/>
      <c r="DX278" s="226"/>
      <c r="DY278" s="226">
        <v>0.9</v>
      </c>
      <c r="DZ278" s="226">
        <v>0.9</v>
      </c>
      <c r="EA278" s="226">
        <v>0.88</v>
      </c>
      <c r="EB278" s="226">
        <v>0.9</v>
      </c>
      <c r="EC278" s="226">
        <v>0.93</v>
      </c>
      <c r="ED278" s="226">
        <v>0.93</v>
      </c>
      <c r="EE278" s="226">
        <v>0.9</v>
      </c>
      <c r="EF278" s="316">
        <v>0.9</v>
      </c>
      <c r="EG278" s="316">
        <v>0.9</v>
      </c>
      <c r="EH278" s="316">
        <v>0.96799999999999997</v>
      </c>
      <c r="EI278" s="226">
        <v>0.95</v>
      </c>
      <c r="EJ278" s="226">
        <v>0.95</v>
      </c>
      <c r="EK278" s="226">
        <v>0.95</v>
      </c>
      <c r="EL278" s="226">
        <v>0.97499999999999998</v>
      </c>
      <c r="EM278" s="226">
        <v>0.95</v>
      </c>
      <c r="EN278" s="226">
        <v>0.9</v>
      </c>
      <c r="EO278" s="226">
        <v>0.9</v>
      </c>
      <c r="EP278" s="226">
        <v>0.9</v>
      </c>
      <c r="EQ278" s="226">
        <v>0.9</v>
      </c>
      <c r="ER278" s="226">
        <v>0.9</v>
      </c>
      <c r="ES278" s="226">
        <v>0.9</v>
      </c>
      <c r="ET278" s="226">
        <v>0.9</v>
      </c>
      <c r="EU278" s="226">
        <v>0.9</v>
      </c>
      <c r="EV278" s="226">
        <v>0.9</v>
      </c>
      <c r="EW278" s="226">
        <v>0.9</v>
      </c>
      <c r="EX278" s="226">
        <v>0.9</v>
      </c>
      <c r="EY278" s="226">
        <v>0.9</v>
      </c>
      <c r="EZ278" s="316">
        <v>0.96799999999999997</v>
      </c>
      <c r="FA278" s="226">
        <v>0.9</v>
      </c>
      <c r="FB278" s="226">
        <v>0.8</v>
      </c>
      <c r="FC278" s="226">
        <v>0.8</v>
      </c>
      <c r="FD278" s="226">
        <v>0.8</v>
      </c>
      <c r="FE278" s="226">
        <v>0.8</v>
      </c>
      <c r="FF278" s="226">
        <v>0.8</v>
      </c>
      <c r="FG278" s="226">
        <v>0.8</v>
      </c>
      <c r="FH278" s="226">
        <v>0.8</v>
      </c>
      <c r="FI278" s="226">
        <v>0.8</v>
      </c>
      <c r="FJ278" s="226">
        <v>0.8</v>
      </c>
      <c r="FK278" s="226">
        <v>0.8</v>
      </c>
      <c r="FL278" s="226">
        <v>0.8</v>
      </c>
      <c r="FM278" s="195">
        <f t="shared" si="204"/>
        <v>0</v>
      </c>
      <c r="FN278" s="195">
        <f t="shared" si="205"/>
        <v>0</v>
      </c>
      <c r="FO278" s="195">
        <f t="shared" si="206"/>
        <v>0</v>
      </c>
      <c r="FP278" s="195">
        <f t="shared" si="207"/>
        <v>0</v>
      </c>
      <c r="FQ278" s="195">
        <f t="shared" si="208"/>
        <v>0</v>
      </c>
      <c r="FR278" s="195">
        <f t="shared" si="209"/>
        <v>0</v>
      </c>
      <c r="FS278" s="195">
        <f t="shared" si="210"/>
        <v>0</v>
      </c>
      <c r="FT278" s="95">
        <f t="shared" si="211"/>
        <v>0</v>
      </c>
      <c r="FU278" s="95">
        <f t="shared" si="212"/>
        <v>0</v>
      </c>
      <c r="FV278" s="95">
        <f t="shared" si="213"/>
        <v>0</v>
      </c>
      <c r="FW278" s="95">
        <f t="shared" si="214"/>
        <v>0</v>
      </c>
      <c r="FX278" s="95">
        <f t="shared" si="215"/>
        <v>0</v>
      </c>
      <c r="FY278" s="95">
        <f t="shared" si="216"/>
        <v>0</v>
      </c>
      <c r="FZ278" s="95">
        <f t="shared" si="217"/>
        <v>0</v>
      </c>
      <c r="GA278" s="95">
        <f t="shared" si="197"/>
        <v>0</v>
      </c>
      <c r="GB278" s="95">
        <f t="shared" si="198"/>
        <v>0</v>
      </c>
      <c r="GC278" s="95">
        <f t="shared" si="199"/>
        <v>0</v>
      </c>
      <c r="GD278" s="95">
        <f t="shared" si="200"/>
        <v>107</v>
      </c>
      <c r="GE278" s="95">
        <f t="shared" si="201"/>
        <v>16</v>
      </c>
      <c r="GF278" s="95">
        <f t="shared" si="202"/>
        <v>3</v>
      </c>
      <c r="GG278" s="95">
        <f t="shared" si="203"/>
        <v>0</v>
      </c>
      <c r="GH278" s="95">
        <f t="shared" si="218"/>
        <v>60</v>
      </c>
      <c r="GI278" s="95">
        <f>BW278*Tabelle2[[#This Row],[Nov 2023 AF]]</f>
        <v>0.97499999999999998</v>
      </c>
      <c r="GJ278" s="95">
        <f>BX278*Tabelle2[[#This Row],[Dec 2023 AF]]</f>
        <v>0</v>
      </c>
      <c r="GK278" s="95">
        <f>BY278*Tabelle2[[#This Row],[Jan 2024 AF]]</f>
        <v>158.4</v>
      </c>
      <c r="GL278" s="95">
        <f>BZ278*Tabelle2[[#This Row],[Feb 2024 AF]]</f>
        <v>0</v>
      </c>
      <c r="GM278" s="95">
        <f>CA278*Tabelle2[[#This Row],[Mar 2024 AF]]</f>
        <v>450</v>
      </c>
      <c r="GN278" s="95">
        <f>CB278*Tabelle2[[#This Row],[Apr 2024 AF]]</f>
        <v>1519.2</v>
      </c>
      <c r="GO278" s="95">
        <f>CC278*Tabelle2[[#This Row],[May 2024 AF]]</f>
        <v>1530.9</v>
      </c>
      <c r="GP278" s="95">
        <f>CD278*Tabelle2[[#This Row],[Jun 2024 AF]]</f>
        <v>1870.2</v>
      </c>
      <c r="GQ278" s="95">
        <f>CE278*Tabelle2[[#This Row],[Jul 2024 AF]]</f>
        <v>2045.7</v>
      </c>
      <c r="GR278" s="95">
        <f>CF278*Tabelle2[[#This Row],[Aug 2024 AF]]</f>
        <v>1816.2</v>
      </c>
      <c r="GS278" s="95">
        <f>CG278*Tabelle2[[#This Row],[Sep 2024 AF]]</f>
        <v>2317.5</v>
      </c>
      <c r="GT278" s="95">
        <f>CH278*Tabelle2[[#This Row],[Oct 2024 AF]]</f>
        <v>2119.5</v>
      </c>
      <c r="GU278" s="95">
        <f>CI278*Tabelle2[[#This Row],[Nov 2024 AF]]</f>
        <v>1961.1000000000001</v>
      </c>
      <c r="GV278" s="95">
        <f>CJ278*Tabelle2[[#This Row],[Dec 2024 AF]]</f>
        <v>1469.7</v>
      </c>
      <c r="GW278" s="95">
        <f>SUM(Tabelle2[[#This Row],[Jan 22 NF]:[Mar 22 NF]])</f>
        <v>0</v>
      </c>
      <c r="GX278" s="95">
        <f>SUM(Tabelle2[[#This Row],[Apr 22 NF]:[Jun 22 NF]])</f>
        <v>0</v>
      </c>
      <c r="GY278" s="95">
        <f>SUM(Tabelle2[[#This Row],[Jul 22 NF]:[Sep 22 NF]])</f>
        <v>0</v>
      </c>
      <c r="GZ278" s="95">
        <f>SUM(Tabelle2[[#This Row],[Oct 22 NF]:[Dec 22 NF]])</f>
        <v>0</v>
      </c>
      <c r="HA278" s="98">
        <f>SUM(Tabelle2[[#This Row],[Jan 23 NF]:[Mar 23 NF]])</f>
        <v>0</v>
      </c>
      <c r="HB278" s="98">
        <f>SUM(Tabelle2[[#This Row],[Apr 23 NF]:[Jun 23 NF]])</f>
        <v>107</v>
      </c>
      <c r="HC278" s="98">
        <f>SUM(Tabelle2[[#This Row],[Jul 23 NF]:[Sep 23 NF]])</f>
        <v>19</v>
      </c>
      <c r="HD278" s="98">
        <f>SUM(Tabelle2[[#This Row],[Oct 23 NF]:[Dec 23 NF]])</f>
        <v>60.975000000000001</v>
      </c>
      <c r="HE278" s="95">
        <f>SUM(Tabelle2[[#This Row],[Jan 24 NF]:[Mar 24 NF]])</f>
        <v>608.4</v>
      </c>
      <c r="HF278" s="98">
        <f>SUM(Tabelle2[[#This Row],[Apr 24 NF]:[Jun 24 NF]])</f>
        <v>4920.3</v>
      </c>
      <c r="HG278" s="98">
        <f>SUM(Tabelle2[[#This Row],[Jul 24 NF]:[Sep 24 NF]])</f>
        <v>6179.4</v>
      </c>
      <c r="HH278" s="98">
        <f>SUM(Tabelle2[[#This Row],[Oct 24 NF]:[Dec 24 NF]])</f>
        <v>5550.3</v>
      </c>
      <c r="HI278" s="75"/>
      <c r="HJ278" s="75"/>
      <c r="HK278" s="75"/>
      <c r="HL278" s="75"/>
      <c r="HM278" s="75"/>
      <c r="HN278" s="75"/>
      <c r="HO278" s="75"/>
      <c r="HP278" s="75"/>
      <c r="HQ278" s="75"/>
      <c r="HR278" s="75"/>
      <c r="HS278" s="75">
        <f>SUM(Tabelle2[[#This Row],[Jul 22 NF]:[Sep 22 NF]])</f>
        <v>0</v>
      </c>
      <c r="HT278" s="75">
        <f>SUM(Tabelle2[[#This Row],[Oct 22 NF]:[Dec 22 NF]])</f>
        <v>0</v>
      </c>
      <c r="HU278" s="75"/>
      <c r="HV278" s="95"/>
      <c r="HW278" s="98"/>
      <c r="HX278" s="98"/>
      <c r="HY278" s="98">
        <v>0</v>
      </c>
      <c r="HZ278" s="98">
        <f>SUM(Tabelle2[[#This Row],[Jan 22 NF]:[Dec 22 NF]])</f>
        <v>0</v>
      </c>
      <c r="IA278" s="98">
        <f>SUM(Tabelle2[[#This Row],[Jan 23 NF]:[Dec 23 NF]])</f>
        <v>186.97499999999999</v>
      </c>
      <c r="IB278" s="98">
        <f>SUM(Tabelle2[[#This Row],[Jan 24 NF]:[Dec 24 NF]])</f>
        <v>17258.400000000001</v>
      </c>
      <c r="IC278" s="98">
        <f>IFERROR(Tabelle2[[#This Row],[2025 CF]]*Tabelle2[[#This Row],[2025 AF]],0)</f>
        <v>19729.600000000002</v>
      </c>
      <c r="ID278" s="98">
        <f>IFERROR(Tabelle2[[#This Row],[2026 CF]]*Tabelle2[[#This Row],[2026 AF]],0)</f>
        <v>19215.2</v>
      </c>
      <c r="IE278" s="98">
        <f>IFERROR(Tabelle2[[#This Row],[2027 CF]]*Tabelle2[[#This Row],[2027 AF]],0)</f>
        <v>28616</v>
      </c>
      <c r="IF278" s="98">
        <f>IFERROR(Tabelle2[[#This Row],[2028 CF]]*Tabelle2[[#This Row],[2028 AF]],0)</f>
        <v>25262.400000000001</v>
      </c>
      <c r="IG278" s="98">
        <f>IFERROR(Tabelle2[[#This Row],[2029 CF]]*Tabelle2[[#This Row],[2029 AF]],0)</f>
        <v>21472.800000000003</v>
      </c>
      <c r="IH278" s="98">
        <f>IFERROR(Tabelle2[[#This Row],[2030 CF]]*Tabelle2[[#This Row],[2030 AF]],0)</f>
        <v>17500</v>
      </c>
      <c r="II278" s="98">
        <f>IFERROR(Tabelle2[[#This Row],[2031 CF]]*Tabelle2[[#This Row],[2031 AF]],0)</f>
        <v>0</v>
      </c>
      <c r="IJ278" s="98">
        <f>IFERROR(Tabelle2[[#This Row],[2032 CF]]*Tabelle2[[#This Row],[2032 AF]],0)</f>
        <v>0</v>
      </c>
      <c r="IK278" s="98">
        <f>IFERROR(Tabelle2[[#This Row],[2033 CF]]*Tabelle2[[#This Row],[2033 AF]],0)</f>
        <v>0</v>
      </c>
      <c r="IL278" s="98">
        <f>IFERROR(Tabelle2[[#This Row],[2034 CF]]*Tabelle2[[#This Row],[2034 AF]],0)</f>
        <v>0</v>
      </c>
      <c r="IM278" s="98">
        <f>IFERROR(Tabelle2[[#This Row],[2035 CF]]*Tabelle2[[#This Row],[2035 AF]],0)</f>
        <v>0</v>
      </c>
      <c r="IN278" s="12"/>
      <c r="IO278" s="12"/>
      <c r="IP278" s="12"/>
      <c r="IQ278" s="12"/>
      <c r="IR278" s="12"/>
      <c r="IS278" s="12"/>
      <c r="IT278" s="12"/>
      <c r="IU278" s="12"/>
      <c r="IV278" s="12"/>
      <c r="IW278" s="12"/>
      <c r="IX278" s="12"/>
      <c r="IY278" s="12"/>
      <c r="IZ278" s="199">
        <v>0</v>
      </c>
      <c r="JA278" s="199">
        <v>0</v>
      </c>
      <c r="JB278" s="199">
        <v>0</v>
      </c>
      <c r="JC278" s="199">
        <v>0</v>
      </c>
      <c r="JD278" s="199">
        <v>0</v>
      </c>
      <c r="JE278" s="196">
        <v>0</v>
      </c>
      <c r="JF278" s="196">
        <v>0</v>
      </c>
      <c r="JG278" s="196">
        <v>0</v>
      </c>
      <c r="JH278" s="196">
        <v>0</v>
      </c>
      <c r="JI278" s="196">
        <v>0</v>
      </c>
      <c r="JJ278" s="196">
        <v>0</v>
      </c>
      <c r="JK278" s="196">
        <v>0</v>
      </c>
      <c r="JL278" s="196">
        <v>0</v>
      </c>
      <c r="JM278" s="196">
        <v>0</v>
      </c>
      <c r="JN278" s="196">
        <v>0</v>
      </c>
      <c r="JO278" s="196">
        <v>0</v>
      </c>
      <c r="JP278" s="196">
        <v>0</v>
      </c>
      <c r="JQ278" s="196">
        <f>SUM(Tabelle2[[#This Row],[Jan-23B]:[Mar-23B]])</f>
        <v>0</v>
      </c>
      <c r="JR278" s="196">
        <f>SUM(Tabelle2[[#This Row],[Apr-23B]:[Jun-23B]])</f>
        <v>0</v>
      </c>
      <c r="JS278" s="196">
        <f>SUM(Tabelle2[[#This Row],[Jul-23B]:[Sep-23B]])</f>
        <v>0</v>
      </c>
      <c r="JT278" s="196">
        <f>SUM(Tabelle2[[#This Row],[Oct-23B]:[Dec-23B]])</f>
        <v>0</v>
      </c>
      <c r="JU278" s="196">
        <f>SUM(Tabelle2[[#This Row],[1Q23 B1]:[4Q23 B]])</f>
        <v>0</v>
      </c>
      <c r="JV278" s="196"/>
      <c r="JW278" s="196"/>
      <c r="JX278" s="196"/>
      <c r="JY278" s="196"/>
      <c r="JZ278" s="196"/>
      <c r="KA278" s="196"/>
      <c r="KB278" s="196"/>
      <c r="KC278" s="196"/>
      <c r="KD278" s="196"/>
      <c r="KE278" s="196"/>
      <c r="KF278" s="196" t="str">
        <f>IF(SUM(Tabelle2[[#This Row],[2018 NF]:[2028 NF]],Tabelle2[[#This Row],[2023 B]])&gt;0,"yes","no")</f>
        <v>yes</v>
      </c>
      <c r="KG278" s="196" t="str">
        <f>IFERROR(INDEX(Tabelle2[[#Headers],[2005 NF]:[2034 NF]],MATCH(TRUE,INDEX(Tabelle2[[#This Row],[2005 NF]:[2034 NF]]&gt;1000,),0)),0)</f>
        <v>2024 NF</v>
      </c>
      <c r="KH278" s="196" t="str">
        <f>IFERROR(LOOKUP(2,1/(Tabelle2[[#This Row],[2005 NF]:[2035 NF]]&gt;1000),Tabelle2[[#Headers],[2005 NF]:[2035 NF]]),0)</f>
        <v>2030 NF</v>
      </c>
      <c r="KI278" s="196">
        <f>SUM(Tabelle2[[#This Row],[Jan 23 NF]:[Mar 23 NF]])</f>
        <v>0</v>
      </c>
      <c r="KJ278" s="196">
        <f>SUM(Tabelle2[[#This Row],[Jan-23B]:[Mar-23B]])</f>
        <v>0</v>
      </c>
      <c r="KK278" s="27"/>
      <c r="KL278" s="27"/>
      <c r="KM278" s="27"/>
      <c r="KN278" s="27"/>
      <c r="KO278" s="27"/>
      <c r="KP278" s="27"/>
      <c r="KQ278" s="27">
        <v>0</v>
      </c>
      <c r="KR278" s="27">
        <v>0</v>
      </c>
      <c r="KS278" s="27">
        <v>0</v>
      </c>
      <c r="KT278" s="52">
        <v>0</v>
      </c>
      <c r="KU278" s="52">
        <v>0</v>
      </c>
      <c r="KV278" s="52">
        <v>0</v>
      </c>
      <c r="KW278" s="52">
        <v>0</v>
      </c>
      <c r="KX278" s="52">
        <v>0</v>
      </c>
      <c r="KY278" s="52">
        <v>0</v>
      </c>
      <c r="KZ278" s="52">
        <v>0</v>
      </c>
      <c r="LA278" s="52" t="e">
        <f>$AV278*2.204623/#REF!*$AP278*Tabelle2[[#This Row],[May 23 NF]]</f>
        <v>#REF!</v>
      </c>
      <c r="LB278" s="52" t="e">
        <f>$AV278*2.204623/#REF!*$AP278*Tabelle2[[#This Row],[Jun 23 NF]]</f>
        <v>#REF!</v>
      </c>
      <c r="LC278" s="52" t="e">
        <f>$AV278*2.204623/#REF!*$AP278*Tabelle2[[#This Row],[Jul 23 NF]]</f>
        <v>#REF!</v>
      </c>
      <c r="LD278" s="52" t="e">
        <f>$AV278*2.204623/#REF!*$AP278*Tabelle2[[#This Row],[Aug 23 NF]]</f>
        <v>#REF!</v>
      </c>
      <c r="LE278" s="52" t="e">
        <f>$AV278*2.204623/#REF!*$AP278*Tabelle2[[#This Row],[Sep 23 NF]]</f>
        <v>#REF!</v>
      </c>
      <c r="LF278" s="52" t="e">
        <f>$AV278*2.204623/#REF!*$AP278*Tabelle2[[#This Row],[Oct 23 NF]]</f>
        <v>#REF!</v>
      </c>
      <c r="LG278" s="52" t="e">
        <f>$AV278*2.204623/#REF!*$AP278*Tabelle2[[#This Row],[Nov 23 NF]]</f>
        <v>#REF!</v>
      </c>
      <c r="LH278" s="52" t="e">
        <f>$AV278*2.204623/#REF!*$AP278*Tabelle2[[#This Row],[Dec 23 NF]]</f>
        <v>#REF!</v>
      </c>
      <c r="LI278" s="52" t="e">
        <f>$AV278*2.204623/#REF!*$AP278*Tabelle2[[#This Row],[Jan 24 NF]]</f>
        <v>#REF!</v>
      </c>
      <c r="LJ278" s="52" t="e">
        <f>$AV278*2.204623/#REF!*$AP278*Tabelle2[[#This Row],[Feb 24 NF]]</f>
        <v>#REF!</v>
      </c>
      <c r="LK278" s="52" t="e">
        <f>$AV278*2.204623/#REF!*$AP278*Tabelle2[[#This Row],[Mar 24 NF]]</f>
        <v>#REF!</v>
      </c>
      <c r="LL278" s="52" t="e">
        <f>$AV278*2.204623/#REF!*$AP278*Tabelle2[[#This Row],[Apr 24 NF]]</f>
        <v>#REF!</v>
      </c>
      <c r="LM278" s="52" t="e">
        <f>$AV278*2.204623/#REF!*$AP278*Tabelle2[[#This Row],[May 24 NF]]</f>
        <v>#REF!</v>
      </c>
      <c r="LN278" s="52" t="e">
        <f>$AV278*2.204623/#REF!*$AP278*Tabelle2[[#This Row],[Jun 24 NF]]</f>
        <v>#REF!</v>
      </c>
      <c r="LO278" s="52" t="e">
        <f>$AV278*2.204623/#REF!*$AP278*Tabelle2[[#This Row],[Jul 24 NF]]</f>
        <v>#REF!</v>
      </c>
      <c r="LP278" s="52" t="e">
        <f>$AV278*2.204623/#REF!*$AP278*Tabelle2[[#This Row],[Aug 24 NF]]</f>
        <v>#REF!</v>
      </c>
      <c r="LQ278" s="52" t="e">
        <f>$AV278*2.204623/#REF!*$AP278*Tabelle2[[#This Row],[Sep 24 NF]]</f>
        <v>#REF!</v>
      </c>
      <c r="LR278" s="52" t="e">
        <f>$AV278*2.204623/#REF!*$AP278*Tabelle2[[#This Row],[Oct 24 NF]]</f>
        <v>#REF!</v>
      </c>
      <c r="LS278" s="52" t="e">
        <f>$AV278*2.204623/#REF!*$AP278*Tabelle2[[#This Row],[Nov 24 NF]]</f>
        <v>#REF!</v>
      </c>
      <c r="LT278" s="52" t="e">
        <f>$AV278*2.204623/#REF!*$AP278*Tabelle2[[#This Row],[Dec 24 NF]]</f>
        <v>#REF!</v>
      </c>
      <c r="LU278" s="198">
        <f>SUM(Tabelle2[[#This Row],[Jan 22 EV]:[Mar 22 EV]])</f>
        <v>0</v>
      </c>
      <c r="LV278" s="198">
        <f>SUM(Tabelle2[[#This Row],[Apr 22 EV]:[Jun 22 EV]])</f>
        <v>0</v>
      </c>
      <c r="LW278" s="198">
        <f>SUM(Tabelle2[[#This Row],[Jul 22 EV]:[Sep 22 EV]])</f>
        <v>0</v>
      </c>
      <c r="LX278" s="198">
        <f>SUM(Tabelle2[[#This Row],[Oct 22 EV]:[Dec 22 EV]])</f>
        <v>0</v>
      </c>
      <c r="LY278" s="198">
        <f>SUM(Tabelle2[[#This Row],[Jan 23 EV]:[Mar 23 EV]])</f>
        <v>0</v>
      </c>
      <c r="LZ278" s="198" t="e">
        <f>SUM(Tabelle2[[#This Row],[Apr 23 EV]:[Jun 23 EV]])</f>
        <v>#REF!</v>
      </c>
      <c r="MA278" s="198" t="e">
        <f>SUM(Tabelle2[[#This Row],[Jul 23 EV]:[Sep 23 EV]])</f>
        <v>#REF!</v>
      </c>
      <c r="MB278" s="198" t="e">
        <f>SUM(Tabelle2[[#This Row],[Oct 23 EV]:[Dec 23 EV]])</f>
        <v>#REF!</v>
      </c>
      <c r="MC278" s="198" t="e">
        <f>SUM(Tabelle2[[#This Row],[Jan 24 EV]:[Mar 24 EV]])</f>
        <v>#REF!</v>
      </c>
      <c r="MD278" s="198" t="e">
        <f>SUM(Tabelle2[[#This Row],[Apr 24 EV]:[Jun 24 EV]])</f>
        <v>#REF!</v>
      </c>
      <c r="ME278" s="198" t="e">
        <f>SUM(Tabelle2[[#This Row],[Jul 24 EV]:[Sep 24 EV]])</f>
        <v>#REF!</v>
      </c>
      <c r="MF278" s="198" t="e">
        <f>SUM(Tabelle2[[#This Row],[Oct 24 EV]:[Dec 24 EV]])</f>
        <v>#REF!</v>
      </c>
      <c r="MG278" s="74"/>
      <c r="MH278" s="74"/>
      <c r="MI278" s="74"/>
      <c r="MJ278" s="74"/>
      <c r="MK278" s="74"/>
      <c r="ML278" s="74"/>
      <c r="MM278" s="74"/>
      <c r="MN278" s="74"/>
      <c r="MO278" s="75"/>
      <c r="MP278" s="95"/>
      <c r="MQ278" s="95" t="e">
        <f>$AS278*2.204623/#REF!*$AP278*HU278</f>
        <v>#REF!</v>
      </c>
      <c r="MR278" s="95" t="e">
        <f>$AT278*2.204623/#REF!*$AP278*HV278</f>
        <v>#REF!</v>
      </c>
      <c r="MS278" s="95"/>
      <c r="MT278" s="95"/>
      <c r="MU278" s="98">
        <v>0</v>
      </c>
      <c r="MV278" s="98">
        <f>SUM(Tabelle2[[#This Row],[Jan 22 EV]:[Dec 22 EV]])</f>
        <v>0</v>
      </c>
      <c r="MW278" s="98" t="e">
        <f>SUM(Tabelle2[[#This Row],[Jan 23 EV]:[Dec 23 EV]])</f>
        <v>#REF!</v>
      </c>
      <c r="MX278" s="98" t="e">
        <f>SUM(Tabelle2[[#This Row],[Jan 24 EV]:[Dec 24 EV]])</f>
        <v>#REF!</v>
      </c>
      <c r="MY278" s="98">
        <f t="shared" si="183"/>
        <v>1573.1172661922669</v>
      </c>
      <c r="MZ278" s="98">
        <f t="shared" si="184"/>
        <v>1532.1021659505334</v>
      </c>
      <c r="NA278" s="98">
        <f t="shared" si="185"/>
        <v>2281.6642856093335</v>
      </c>
      <c r="NB278" s="98">
        <f t="shared" si="186"/>
        <v>2014.2687953864001</v>
      </c>
      <c r="NC278" s="27"/>
      <c r="ND278" s="27"/>
      <c r="NE278" s="27"/>
      <c r="NF278" s="27"/>
      <c r="NG278" s="27"/>
      <c r="NH278" s="27"/>
      <c r="NI278" s="27"/>
      <c r="NJ278" s="27"/>
      <c r="NK278" s="27"/>
      <c r="NL278" s="27"/>
      <c r="NM278" s="27"/>
      <c r="NN278" s="27"/>
      <c r="NO278" s="198">
        <f t="shared" si="192"/>
        <v>0</v>
      </c>
      <c r="NP278" s="198">
        <f t="shared" si="193"/>
        <v>0</v>
      </c>
      <c r="NQ278" s="198">
        <f t="shared" si="194"/>
        <v>0</v>
      </c>
      <c r="NR278" s="198">
        <f t="shared" si="195"/>
        <v>0</v>
      </c>
      <c r="NS278" s="198">
        <f t="shared" si="196"/>
        <v>0</v>
      </c>
      <c r="NT278" s="198">
        <v>0</v>
      </c>
      <c r="NU278" s="198">
        <v>0</v>
      </c>
      <c r="NV278" s="198">
        <v>0</v>
      </c>
      <c r="NW278" s="198">
        <v>0</v>
      </c>
      <c r="NX278" s="198">
        <v>0</v>
      </c>
      <c r="NY278" s="198">
        <v>0</v>
      </c>
      <c r="NZ278" s="198">
        <v>0</v>
      </c>
      <c r="OA278" s="198">
        <v>0</v>
      </c>
      <c r="OB278" s="198">
        <v>0</v>
      </c>
      <c r="OC278" s="198">
        <v>0</v>
      </c>
      <c r="OD278" s="198">
        <v>0</v>
      </c>
      <c r="OE278" s="198">
        <v>0</v>
      </c>
      <c r="OF278" s="198">
        <f>SUM(Tabelle2[[#This Row],[Jan 23 B EV]:[Mar 23 B EV]])</f>
        <v>0</v>
      </c>
      <c r="OG278" s="198">
        <f>SUM(Tabelle2[[#This Row],[Apr 23 B EV]:[Jun 23 B EV]])</f>
        <v>0</v>
      </c>
      <c r="OH278" s="198">
        <f>SUM(Tabelle2[[#This Row],[Jul 23 B EV]:[Sep 23 B EV]])</f>
        <v>0</v>
      </c>
      <c r="OI278" s="198">
        <f>SUM(Tabelle2[[#This Row],[Oct 23 B EV]:[Dec 23 B EV]])</f>
        <v>0</v>
      </c>
      <c r="OJ278" s="198">
        <f>SUM(Tabelle2[[#This Row],[Jan 23 B EV]:[Dec 23 B EV]])</f>
        <v>0</v>
      </c>
      <c r="OK278" s="75"/>
      <c r="OL278" s="75"/>
      <c r="OM278" s="95"/>
      <c r="ON278" s="95"/>
      <c r="OO278" s="95"/>
      <c r="OP278" s="95"/>
      <c r="OQ278" s="75"/>
      <c r="OR278" s="75"/>
      <c r="OS278" s="75"/>
      <c r="OT278" s="75"/>
      <c r="OU278" s="75"/>
      <c r="OV278" s="75"/>
      <c r="OW278" s="75"/>
      <c r="OX278" s="198" t="s">
        <v>1697</v>
      </c>
      <c r="OY278" s="198" t="s">
        <v>96</v>
      </c>
      <c r="OZ278" s="198" t="s">
        <v>147</v>
      </c>
      <c r="PA278" s="198" t="s">
        <v>147</v>
      </c>
      <c r="PB278" s="353">
        <v>2024</v>
      </c>
      <c r="PC278" s="8" t="s">
        <v>57</v>
      </c>
      <c r="PD278" s="53" t="s">
        <v>162</v>
      </c>
      <c r="PE278" s="53" t="s">
        <v>159</v>
      </c>
      <c r="PF278" s="53" t="s">
        <v>191</v>
      </c>
      <c r="PG278" s="53">
        <v>0</v>
      </c>
      <c r="PH278" s="53">
        <v>230</v>
      </c>
      <c r="PI278" s="53">
        <v>1</v>
      </c>
      <c r="PJ278" s="53" t="s">
        <v>191</v>
      </c>
      <c r="PK278" s="53">
        <v>230</v>
      </c>
      <c r="PL278" s="53">
        <v>0</v>
      </c>
      <c r="PM278" s="317"/>
      <c r="PN278" s="53" t="s">
        <v>972</v>
      </c>
      <c r="PO278" s="53" t="s">
        <v>17</v>
      </c>
      <c r="PP278" s="200"/>
      <c r="PQ278" s="56"/>
      <c r="PR278" s="56"/>
      <c r="PS278" s="56"/>
      <c r="PT278" s="200"/>
      <c r="PU278" s="200"/>
      <c r="PV278" s="200">
        <v>0</v>
      </c>
      <c r="PW278" s="200">
        <v>2435.75</v>
      </c>
      <c r="PX278" s="200" t="e">
        <f>IF($PI278=1,SUMIF(#REF!,$PF278,#REF!),SUMIF(#REF!,$PJ278,#REF!))</f>
        <v>#REF!</v>
      </c>
      <c r="PY278" s="200" t="e">
        <f>IF($PI278=1,SUMIF(#REF!,$PF278,#REF!),SUMIF(#REF!,$PJ278,#REF!))</f>
        <v>#REF!</v>
      </c>
      <c r="PZ278" s="200" t="e">
        <f>IF($PI278=1,SUMIF(#REF!,$PF278,#REF!),SUMIF(#REF!,$PJ278,#REF!))</f>
        <v>#REF!</v>
      </c>
      <c r="QA278" s="200" t="e">
        <f>IF($PI278=1,SUMIF(#REF!,$PF278,#REF!),SUMIF(#REF!,$PJ278,#REF!))</f>
        <v>#REF!</v>
      </c>
      <c r="QB278" s="200" t="e">
        <f>IF($PI278=1,SUMIF(#REF!,$PF278,#REF!),SUMIF(#REF!,$PJ278,#REF!))</f>
        <v>#REF!</v>
      </c>
      <c r="QC278" s="200" t="e">
        <f>IF($PI278=1,SUMIF(#REF!,$PF278,#REF!),SUMIF(#REF!,$PJ278,#REF!))</f>
        <v>#REF!</v>
      </c>
      <c r="QD278" s="57">
        <f t="shared" si="187"/>
        <v>0</v>
      </c>
      <c r="QE278" s="57">
        <f t="shared" si="188"/>
        <v>0</v>
      </c>
      <c r="QF278" s="57">
        <f t="shared" si="219"/>
        <v>0</v>
      </c>
      <c r="QG278" s="57">
        <f t="shared" si="189"/>
        <v>0</v>
      </c>
      <c r="QH278" s="57">
        <f t="shared" si="220"/>
        <v>0</v>
      </c>
      <c r="QI278" s="57">
        <f t="shared" si="220"/>
        <v>0</v>
      </c>
      <c r="QJ278" s="57">
        <f>IF(Tabelle2[[#This Row],[Index and Premium Usage]]=1,($AW278*(1+$AZ278))*(PW278*(1+$PG278)+$PH278)/1000,($AW278*(1+$AZ278))*(PW278*(1+$PG278)+$PK278)/1000)</f>
        <v>3.0369556875000003</v>
      </c>
      <c r="QK278" s="57" t="e">
        <f>IF($PI278=1,($AW278*(1+$AY278))*(PX278*(1+$PG278)+$PH278)/1000,($AW278*(1+$AZ278))*(PX278*(1+$PG278)+$PK278+Tabelle2[[#This Row],[Premium VW 2023]])/1000)</f>
        <v>#REF!</v>
      </c>
      <c r="QL278" s="57" t="e">
        <f t="shared" si="177"/>
        <v>#REF!</v>
      </c>
      <c r="QM278" s="57" t="e">
        <f t="shared" si="178"/>
        <v>#REF!</v>
      </c>
      <c r="QN278" s="57" t="e">
        <f t="shared" si="179"/>
        <v>#REF!</v>
      </c>
      <c r="QO278" s="57" t="e">
        <f t="shared" si="180"/>
        <v>#REF!</v>
      </c>
      <c r="QP278" s="57" t="e">
        <f t="shared" si="181"/>
        <v>#REF!</v>
      </c>
    </row>
    <row r="279" spans="1:458" ht="15" customHeight="1">
      <c r="A279" s="94" t="s">
        <v>1541</v>
      </c>
      <c r="B279" s="94" t="s">
        <v>87</v>
      </c>
      <c r="C279" s="94" t="s">
        <v>1553</v>
      </c>
      <c r="D279" s="94" t="s">
        <v>108</v>
      </c>
      <c r="E279" s="173" t="s">
        <v>304</v>
      </c>
      <c r="F279" s="94" t="s">
        <v>304</v>
      </c>
      <c r="G279" s="94" t="s">
        <v>304</v>
      </c>
      <c r="H279" s="2" t="s">
        <v>1557</v>
      </c>
      <c r="I279" s="188" t="s">
        <v>249</v>
      </c>
      <c r="J279" s="94" t="s">
        <v>1459</v>
      </c>
      <c r="K279" s="94"/>
      <c r="L279" s="94"/>
      <c r="M279" s="2" t="s">
        <v>1545</v>
      </c>
      <c r="N279" s="2" t="s">
        <v>1475</v>
      </c>
      <c r="O279" s="1"/>
      <c r="P279" s="3"/>
      <c r="Q279" s="2"/>
      <c r="R279" s="94"/>
      <c r="S279" s="94"/>
      <c r="T279" s="94" t="s">
        <v>1283</v>
      </c>
      <c r="U279" s="94" t="s">
        <v>38</v>
      </c>
      <c r="V279" s="94"/>
      <c r="W279" s="94"/>
      <c r="X279" s="94"/>
      <c r="Y279" s="2" t="s">
        <v>13</v>
      </c>
      <c r="Z279" s="2"/>
      <c r="AA279" s="2">
        <v>0</v>
      </c>
      <c r="AB279" s="2">
        <v>0</v>
      </c>
      <c r="AC279" s="2">
        <v>0</v>
      </c>
      <c r="AD279" s="94"/>
      <c r="AE279" s="94"/>
      <c r="AF279" s="94"/>
      <c r="AG279" s="2"/>
      <c r="AH279" s="2"/>
      <c r="AI279" s="2"/>
      <c r="AJ279" s="2" t="s">
        <v>120</v>
      </c>
      <c r="AK279" s="20"/>
      <c r="AL279" s="24"/>
      <c r="AM279" s="24"/>
      <c r="AN279" s="24"/>
      <c r="AO279" s="24"/>
      <c r="AP279" s="13">
        <v>1</v>
      </c>
      <c r="AQ279" s="33"/>
      <c r="AR279" s="37"/>
      <c r="AS279" s="37"/>
      <c r="AT279" s="37"/>
      <c r="AU279" s="33"/>
      <c r="AV279" s="33">
        <v>0.64500000000000002</v>
      </c>
      <c r="AW279" s="33">
        <v>0.64500000000000002</v>
      </c>
      <c r="AX279" s="193"/>
      <c r="AY279" s="61">
        <v>0.05</v>
      </c>
      <c r="AZ279" s="61">
        <v>0.05</v>
      </c>
      <c r="BA279" s="97"/>
      <c r="BB279" s="97"/>
      <c r="BC279" s="97"/>
      <c r="BD279" s="97"/>
      <c r="BE279" s="133"/>
      <c r="BF279" s="133"/>
      <c r="BG279" s="133"/>
      <c r="BH279" s="133"/>
      <c r="BI279" s="133"/>
      <c r="BJ279" s="133">
        <v>0</v>
      </c>
      <c r="BK279" s="133">
        <v>0</v>
      </c>
      <c r="BL279" s="133">
        <v>0</v>
      </c>
      <c r="BM279" s="96">
        <v>0</v>
      </c>
      <c r="BN279" s="96">
        <v>0</v>
      </c>
      <c r="BO279" s="96">
        <v>0</v>
      </c>
      <c r="BP279" s="96">
        <v>0</v>
      </c>
      <c r="BQ279" s="96">
        <v>0</v>
      </c>
      <c r="BR279" s="96">
        <v>107</v>
      </c>
      <c r="BS279" s="96">
        <v>16</v>
      </c>
      <c r="BT279" s="355">
        <v>3</v>
      </c>
      <c r="BU279" s="96">
        <v>0</v>
      </c>
      <c r="BV279" s="96">
        <v>75</v>
      </c>
      <c r="BW279" s="96">
        <v>0</v>
      </c>
      <c r="BX279" s="96">
        <v>0</v>
      </c>
      <c r="BY279" s="96">
        <v>120</v>
      </c>
      <c r="BZ279" s="96">
        <v>0</v>
      </c>
      <c r="CA279" s="96">
        <v>500</v>
      </c>
      <c r="CB279" s="96">
        <v>1688</v>
      </c>
      <c r="CC279" s="96">
        <v>1701</v>
      </c>
      <c r="CD279" s="96">
        <v>2078</v>
      </c>
      <c r="CE279" s="96">
        <v>2273</v>
      </c>
      <c r="CF279" s="96">
        <v>2018</v>
      </c>
      <c r="CG279" s="96">
        <v>2575</v>
      </c>
      <c r="CH279" s="96">
        <v>2355</v>
      </c>
      <c r="CI279" s="96">
        <v>2179</v>
      </c>
      <c r="CJ279" s="96">
        <v>1633</v>
      </c>
      <c r="CK279" s="95">
        <f>SUM(Tabelle2[[#This Row],[Jan 22 CF]:[Mar 22 CF]])</f>
        <v>0</v>
      </c>
      <c r="CL279" s="95">
        <f>SUM(Tabelle2[[#This Row],[Apr 22 CF]:[Jun 22 CF]])</f>
        <v>0</v>
      </c>
      <c r="CM279" s="95">
        <f>SUM(Tabelle2[[#This Row],[Jul 22 CF]:[Sep 22 CF]])</f>
        <v>0</v>
      </c>
      <c r="CN279" s="95">
        <f>SUM(Tabelle2[[#This Row],[Oct 22 CF]:[Dec 22 CF]])</f>
        <v>0</v>
      </c>
      <c r="CO279" s="95">
        <f>SUM(Tabelle2[[#This Row],[Jan 23 CF]:[Mar 23 CF]])</f>
        <v>0</v>
      </c>
      <c r="CP279" s="95">
        <f>SUM(Tabelle2[[#This Row],[Apr 23 CF]:[Jun 23 CF]])</f>
        <v>107</v>
      </c>
      <c r="CQ279" s="95">
        <f>SUM(Tabelle2[[#This Row],[Jul 23 CF]:[Sep 23 CF]])</f>
        <v>19</v>
      </c>
      <c r="CR279" s="95">
        <f>SUM(Tabelle2[[#This Row],[Oct 23 CF]:[Dec 23 CF]])</f>
        <v>75</v>
      </c>
      <c r="CS279" s="95">
        <f>SUM(Tabelle2[[#This Row],[Jan 24 CF]:[Mar 24 CF]])</f>
        <v>620</v>
      </c>
      <c r="CT279" s="95">
        <f>SUM(Tabelle2[[#This Row],[Apr 24 CF]:[Jun 24 CF]])</f>
        <v>5467</v>
      </c>
      <c r="CU279" s="95">
        <f>SUM(Tabelle2[[#This Row],[Jul 24 CF]:[Sep 24 CF]])</f>
        <v>6866</v>
      </c>
      <c r="CV279" s="95">
        <f>SUM(Tabelle2[[#This Row],[Oct 24 CF]:[Dec 24 CF]])</f>
        <v>6167</v>
      </c>
      <c r="CW279" s="95"/>
      <c r="CX279" s="275"/>
      <c r="CY279" s="95"/>
      <c r="CZ279" s="52">
        <v>0</v>
      </c>
      <c r="DA279" s="52">
        <f>SUM(Tabelle2[[#This Row],[Jan 22 CF]:[Dec 22 CF]])</f>
        <v>0</v>
      </c>
      <c r="DB279" s="98">
        <f>SUM(Tabelle2[[#This Row],[Jan 23 CF]:[Dec 23 CF]])</f>
        <v>201</v>
      </c>
      <c r="DC279" s="98">
        <f>SUM(Tabelle2[[#This Row],[Jan 24 CF]:[Dec 24 CF]])</f>
        <v>19120</v>
      </c>
      <c r="DD279" s="98">
        <v>24662</v>
      </c>
      <c r="DE279" s="98">
        <v>24019</v>
      </c>
      <c r="DF279" s="98">
        <v>35770</v>
      </c>
      <c r="DG279" s="98">
        <v>31578</v>
      </c>
      <c r="DH279" s="98">
        <v>26841</v>
      </c>
      <c r="DI279" s="98">
        <v>21875</v>
      </c>
      <c r="DJ279" s="98">
        <v>0</v>
      </c>
      <c r="DK279" s="98">
        <v>0</v>
      </c>
      <c r="DL279" s="98">
        <v>0</v>
      </c>
      <c r="DM279" s="98">
        <v>0</v>
      </c>
      <c r="DN279" s="95"/>
      <c r="DO279" s="95"/>
      <c r="DP279" s="226"/>
      <c r="DQ279" s="226"/>
      <c r="DR279" s="226"/>
      <c r="DS279" s="226"/>
      <c r="DT279" s="226"/>
      <c r="DU279" s="226"/>
      <c r="DV279" s="226"/>
      <c r="DW279" s="226"/>
      <c r="DX279" s="226"/>
      <c r="DY279" s="226">
        <v>0.9</v>
      </c>
      <c r="DZ279" s="226">
        <v>0.9</v>
      </c>
      <c r="EA279" s="226">
        <v>0.88</v>
      </c>
      <c r="EB279" s="226">
        <v>0.9</v>
      </c>
      <c r="EC279" s="226">
        <v>0.93</v>
      </c>
      <c r="ED279" s="226">
        <v>0.93</v>
      </c>
      <c r="EE279" s="226">
        <v>0.9</v>
      </c>
      <c r="EF279" s="316">
        <v>0.9</v>
      </c>
      <c r="EG279" s="316">
        <v>0.9</v>
      </c>
      <c r="EH279" s="316">
        <v>0.96799999999999997</v>
      </c>
      <c r="EI279" s="226">
        <v>0.95</v>
      </c>
      <c r="EJ279" s="226">
        <v>0.95</v>
      </c>
      <c r="EK279" s="226">
        <v>0.95</v>
      </c>
      <c r="EL279" s="226">
        <v>0.97499999999999998</v>
      </c>
      <c r="EM279" s="226">
        <v>0.95</v>
      </c>
      <c r="EN279" s="226">
        <v>0.9</v>
      </c>
      <c r="EO279" s="226">
        <v>0.9</v>
      </c>
      <c r="EP279" s="226">
        <v>0.9</v>
      </c>
      <c r="EQ279" s="226">
        <v>0.9</v>
      </c>
      <c r="ER279" s="226">
        <v>0.9</v>
      </c>
      <c r="ES279" s="226">
        <v>0.9</v>
      </c>
      <c r="ET279" s="226">
        <v>0.9</v>
      </c>
      <c r="EU279" s="226">
        <v>0.9</v>
      </c>
      <c r="EV279" s="226">
        <v>0.9</v>
      </c>
      <c r="EW279" s="226">
        <v>0.9</v>
      </c>
      <c r="EX279" s="226">
        <v>0.9</v>
      </c>
      <c r="EY279" s="226">
        <v>0.9</v>
      </c>
      <c r="EZ279" s="316">
        <v>0.96799999999999997</v>
      </c>
      <c r="FA279" s="226">
        <v>0.9</v>
      </c>
      <c r="FB279" s="226">
        <v>0.8</v>
      </c>
      <c r="FC279" s="226">
        <v>0.8</v>
      </c>
      <c r="FD279" s="226">
        <v>0.8</v>
      </c>
      <c r="FE279" s="226">
        <v>0.8</v>
      </c>
      <c r="FF279" s="226">
        <v>0.8</v>
      </c>
      <c r="FG279" s="226">
        <v>0.8</v>
      </c>
      <c r="FH279" s="226">
        <v>0.8</v>
      </c>
      <c r="FI279" s="226">
        <v>0.8</v>
      </c>
      <c r="FJ279" s="226">
        <v>0.8</v>
      </c>
      <c r="FK279" s="226">
        <v>0.8</v>
      </c>
      <c r="FL279" s="226">
        <v>0.8</v>
      </c>
      <c r="FM279" s="195">
        <f t="shared" si="204"/>
        <v>0</v>
      </c>
      <c r="FN279" s="195">
        <f t="shared" si="205"/>
        <v>0</v>
      </c>
      <c r="FO279" s="195">
        <f t="shared" si="206"/>
        <v>0</v>
      </c>
      <c r="FP279" s="195">
        <f t="shared" si="207"/>
        <v>0</v>
      </c>
      <c r="FQ279" s="195">
        <f t="shared" si="208"/>
        <v>0</v>
      </c>
      <c r="FR279" s="195">
        <f t="shared" si="209"/>
        <v>0</v>
      </c>
      <c r="FS279" s="195">
        <f t="shared" si="210"/>
        <v>0</v>
      </c>
      <c r="FT279" s="95">
        <f t="shared" si="211"/>
        <v>0</v>
      </c>
      <c r="FU279" s="95">
        <f t="shared" si="212"/>
        <v>0</v>
      </c>
      <c r="FV279" s="95">
        <f t="shared" si="213"/>
        <v>0</v>
      </c>
      <c r="FW279" s="95">
        <f t="shared" si="214"/>
        <v>0</v>
      </c>
      <c r="FX279" s="95">
        <f t="shared" si="215"/>
        <v>0</v>
      </c>
      <c r="FY279" s="95">
        <f t="shared" si="216"/>
        <v>0</v>
      </c>
      <c r="FZ279" s="95">
        <f t="shared" si="217"/>
        <v>0</v>
      </c>
      <c r="GA279" s="95">
        <f t="shared" si="197"/>
        <v>0</v>
      </c>
      <c r="GB279" s="95">
        <f t="shared" si="198"/>
        <v>0</v>
      </c>
      <c r="GC279" s="95">
        <f t="shared" si="199"/>
        <v>0</v>
      </c>
      <c r="GD279" s="95">
        <f t="shared" si="200"/>
        <v>107</v>
      </c>
      <c r="GE279" s="95">
        <f t="shared" si="201"/>
        <v>16</v>
      </c>
      <c r="GF279" s="95">
        <f t="shared" si="202"/>
        <v>3</v>
      </c>
      <c r="GG279" s="95">
        <f t="shared" si="203"/>
        <v>0</v>
      </c>
      <c r="GH279" s="95">
        <f t="shared" si="218"/>
        <v>75</v>
      </c>
      <c r="GI279" s="95">
        <f>BW279*Tabelle2[[#This Row],[Nov 2023 AF]]</f>
        <v>0</v>
      </c>
      <c r="GJ279" s="95">
        <f>BX279*Tabelle2[[#This Row],[Dec 2023 AF]]</f>
        <v>0</v>
      </c>
      <c r="GK279" s="95">
        <f>BY279*Tabelle2[[#This Row],[Jan 2024 AF]]</f>
        <v>108</v>
      </c>
      <c r="GL279" s="95">
        <f>BZ279*Tabelle2[[#This Row],[Feb 2024 AF]]</f>
        <v>0</v>
      </c>
      <c r="GM279" s="95">
        <f>CA279*Tabelle2[[#This Row],[Mar 2024 AF]]</f>
        <v>450</v>
      </c>
      <c r="GN279" s="95">
        <f>CB279*Tabelle2[[#This Row],[Apr 2024 AF]]</f>
        <v>1519.2</v>
      </c>
      <c r="GO279" s="95">
        <f>CC279*Tabelle2[[#This Row],[May 2024 AF]]</f>
        <v>1530.9</v>
      </c>
      <c r="GP279" s="95">
        <f>CD279*Tabelle2[[#This Row],[Jun 2024 AF]]</f>
        <v>1870.2</v>
      </c>
      <c r="GQ279" s="95">
        <f>CE279*Tabelle2[[#This Row],[Jul 2024 AF]]</f>
        <v>2045.7</v>
      </c>
      <c r="GR279" s="95">
        <f>CF279*Tabelle2[[#This Row],[Aug 2024 AF]]</f>
        <v>1816.2</v>
      </c>
      <c r="GS279" s="95">
        <f>CG279*Tabelle2[[#This Row],[Sep 2024 AF]]</f>
        <v>2317.5</v>
      </c>
      <c r="GT279" s="95">
        <f>CH279*Tabelle2[[#This Row],[Oct 2024 AF]]</f>
        <v>2119.5</v>
      </c>
      <c r="GU279" s="95">
        <f>CI279*Tabelle2[[#This Row],[Nov 2024 AF]]</f>
        <v>1961.1000000000001</v>
      </c>
      <c r="GV279" s="95">
        <f>CJ279*Tabelle2[[#This Row],[Dec 2024 AF]]</f>
        <v>1469.7</v>
      </c>
      <c r="GW279" s="95">
        <f>SUM(Tabelle2[[#This Row],[Jan 22 NF]:[Mar 22 NF]])</f>
        <v>0</v>
      </c>
      <c r="GX279" s="95">
        <f>SUM(Tabelle2[[#This Row],[Apr 22 NF]:[Jun 22 NF]])</f>
        <v>0</v>
      </c>
      <c r="GY279" s="95">
        <f>SUM(Tabelle2[[#This Row],[Jul 22 NF]:[Sep 22 NF]])</f>
        <v>0</v>
      </c>
      <c r="GZ279" s="95">
        <f>SUM(Tabelle2[[#This Row],[Oct 22 NF]:[Dec 22 NF]])</f>
        <v>0</v>
      </c>
      <c r="HA279" s="98">
        <f>SUM(Tabelle2[[#This Row],[Jan 23 NF]:[Mar 23 NF]])</f>
        <v>0</v>
      </c>
      <c r="HB279" s="98">
        <f>SUM(Tabelle2[[#This Row],[Apr 23 NF]:[Jun 23 NF]])</f>
        <v>107</v>
      </c>
      <c r="HC279" s="98">
        <f>SUM(Tabelle2[[#This Row],[Jul 23 NF]:[Sep 23 NF]])</f>
        <v>19</v>
      </c>
      <c r="HD279" s="98">
        <f>SUM(Tabelle2[[#This Row],[Oct 23 NF]:[Dec 23 NF]])</f>
        <v>75</v>
      </c>
      <c r="HE279" s="95">
        <f>SUM(Tabelle2[[#This Row],[Jan 24 NF]:[Mar 24 NF]])</f>
        <v>558</v>
      </c>
      <c r="HF279" s="98">
        <f>SUM(Tabelle2[[#This Row],[Apr 24 NF]:[Jun 24 NF]])</f>
        <v>4920.3</v>
      </c>
      <c r="HG279" s="98">
        <f>SUM(Tabelle2[[#This Row],[Jul 24 NF]:[Sep 24 NF]])</f>
        <v>6179.4</v>
      </c>
      <c r="HH279" s="98">
        <f>SUM(Tabelle2[[#This Row],[Oct 24 NF]:[Dec 24 NF]])</f>
        <v>5550.3</v>
      </c>
      <c r="HI279" s="75"/>
      <c r="HJ279" s="75"/>
      <c r="HK279" s="75"/>
      <c r="HL279" s="75"/>
      <c r="HM279" s="75"/>
      <c r="HN279" s="75"/>
      <c r="HO279" s="75"/>
      <c r="HP279" s="75"/>
      <c r="HQ279" s="75"/>
      <c r="HR279" s="75"/>
      <c r="HS279" s="75">
        <f>SUM(Tabelle2[[#This Row],[Jul 22 NF]:[Sep 22 NF]])</f>
        <v>0</v>
      </c>
      <c r="HT279" s="75">
        <f>SUM(Tabelle2[[#This Row],[Oct 22 NF]:[Dec 22 NF]])</f>
        <v>0</v>
      </c>
      <c r="HU279" s="75"/>
      <c r="HV279" s="95"/>
      <c r="HW279" s="98"/>
      <c r="HX279" s="98"/>
      <c r="HY279" s="98">
        <v>0</v>
      </c>
      <c r="HZ279" s="98">
        <f>SUM(Tabelle2[[#This Row],[Jan 22 NF]:[Dec 22 NF]])</f>
        <v>0</v>
      </c>
      <c r="IA279" s="98">
        <f>SUM(Tabelle2[[#This Row],[Jan 23 NF]:[Dec 23 NF]])</f>
        <v>201</v>
      </c>
      <c r="IB279" s="98">
        <f>SUM(Tabelle2[[#This Row],[Jan 24 NF]:[Dec 24 NF]])</f>
        <v>17208</v>
      </c>
      <c r="IC279" s="98">
        <f>IFERROR(Tabelle2[[#This Row],[2025 CF]]*Tabelle2[[#This Row],[2025 AF]],0)</f>
        <v>19729.600000000002</v>
      </c>
      <c r="ID279" s="98">
        <f>IFERROR(Tabelle2[[#This Row],[2026 CF]]*Tabelle2[[#This Row],[2026 AF]],0)</f>
        <v>19215.2</v>
      </c>
      <c r="IE279" s="98">
        <f>IFERROR(Tabelle2[[#This Row],[2027 CF]]*Tabelle2[[#This Row],[2027 AF]],0)</f>
        <v>28616</v>
      </c>
      <c r="IF279" s="98">
        <f>IFERROR(Tabelle2[[#This Row],[2028 CF]]*Tabelle2[[#This Row],[2028 AF]],0)</f>
        <v>25262.400000000001</v>
      </c>
      <c r="IG279" s="98">
        <f>IFERROR(Tabelle2[[#This Row],[2029 CF]]*Tabelle2[[#This Row],[2029 AF]],0)</f>
        <v>21472.800000000003</v>
      </c>
      <c r="IH279" s="98">
        <f>IFERROR(Tabelle2[[#This Row],[2030 CF]]*Tabelle2[[#This Row],[2030 AF]],0)</f>
        <v>17500</v>
      </c>
      <c r="II279" s="98">
        <f>IFERROR(Tabelle2[[#This Row],[2031 CF]]*Tabelle2[[#This Row],[2031 AF]],0)</f>
        <v>0</v>
      </c>
      <c r="IJ279" s="98">
        <f>IFERROR(Tabelle2[[#This Row],[2032 CF]]*Tabelle2[[#This Row],[2032 AF]],0)</f>
        <v>0</v>
      </c>
      <c r="IK279" s="98">
        <f>IFERROR(Tabelle2[[#This Row],[2033 CF]]*Tabelle2[[#This Row],[2033 AF]],0)</f>
        <v>0</v>
      </c>
      <c r="IL279" s="98">
        <f>IFERROR(Tabelle2[[#This Row],[2034 CF]]*Tabelle2[[#This Row],[2034 AF]],0)</f>
        <v>0</v>
      </c>
      <c r="IM279" s="98">
        <f>IFERROR(Tabelle2[[#This Row],[2035 CF]]*Tabelle2[[#This Row],[2035 AF]],0)</f>
        <v>0</v>
      </c>
      <c r="IN279" s="12"/>
      <c r="IO279" s="12"/>
      <c r="IP279" s="12"/>
      <c r="IQ279" s="12"/>
      <c r="IR279" s="12"/>
      <c r="IS279" s="12"/>
      <c r="IT279" s="12"/>
      <c r="IU279" s="12"/>
      <c r="IV279" s="12"/>
      <c r="IW279" s="12"/>
      <c r="IX279" s="12"/>
      <c r="IY279" s="12"/>
      <c r="IZ279" s="199">
        <v>0</v>
      </c>
      <c r="JA279" s="199">
        <v>0</v>
      </c>
      <c r="JB279" s="199">
        <v>0</v>
      </c>
      <c r="JC279" s="199">
        <v>0</v>
      </c>
      <c r="JD279" s="199">
        <v>0</v>
      </c>
      <c r="JE279" s="196">
        <v>0</v>
      </c>
      <c r="JF279" s="196">
        <v>0</v>
      </c>
      <c r="JG279" s="196">
        <v>0</v>
      </c>
      <c r="JH279" s="196">
        <v>0</v>
      </c>
      <c r="JI279" s="196">
        <v>0</v>
      </c>
      <c r="JJ279" s="196">
        <v>0</v>
      </c>
      <c r="JK279" s="196">
        <v>0</v>
      </c>
      <c r="JL279" s="196">
        <v>0</v>
      </c>
      <c r="JM279" s="196">
        <v>0</v>
      </c>
      <c r="JN279" s="196">
        <v>0</v>
      </c>
      <c r="JO279" s="196">
        <v>0</v>
      </c>
      <c r="JP279" s="196">
        <v>0</v>
      </c>
      <c r="JQ279" s="196">
        <f>SUM(Tabelle2[[#This Row],[Jan-23B]:[Mar-23B]])</f>
        <v>0</v>
      </c>
      <c r="JR279" s="196">
        <f>SUM(Tabelle2[[#This Row],[Apr-23B]:[Jun-23B]])</f>
        <v>0</v>
      </c>
      <c r="JS279" s="196">
        <f>SUM(Tabelle2[[#This Row],[Jul-23B]:[Sep-23B]])</f>
        <v>0</v>
      </c>
      <c r="JT279" s="196">
        <f>SUM(Tabelle2[[#This Row],[Oct-23B]:[Dec-23B]])</f>
        <v>0</v>
      </c>
      <c r="JU279" s="196">
        <f>SUM(Tabelle2[[#This Row],[1Q23 B1]:[4Q23 B]])</f>
        <v>0</v>
      </c>
      <c r="JV279" s="196"/>
      <c r="JW279" s="196"/>
      <c r="JX279" s="196"/>
      <c r="JY279" s="196"/>
      <c r="JZ279" s="196"/>
      <c r="KA279" s="196"/>
      <c r="KB279" s="196"/>
      <c r="KC279" s="196"/>
      <c r="KD279" s="196"/>
      <c r="KE279" s="196"/>
      <c r="KF279" s="196" t="str">
        <f>IF(SUM(Tabelle2[[#This Row],[2018 NF]:[2028 NF]],Tabelle2[[#This Row],[2023 B]])&gt;0,"yes","no")</f>
        <v>yes</v>
      </c>
      <c r="KG279" s="196" t="str">
        <f>IFERROR(INDEX(Tabelle2[[#Headers],[2005 NF]:[2034 NF]],MATCH(TRUE,INDEX(Tabelle2[[#This Row],[2005 NF]:[2034 NF]]&gt;1000,),0)),0)</f>
        <v>2024 NF</v>
      </c>
      <c r="KH279" s="196" t="str">
        <f>IFERROR(LOOKUP(2,1/(Tabelle2[[#This Row],[2005 NF]:[2035 NF]]&gt;1000),Tabelle2[[#Headers],[2005 NF]:[2035 NF]]),0)</f>
        <v>2030 NF</v>
      </c>
      <c r="KI279" s="196">
        <f>SUM(Tabelle2[[#This Row],[Jan 23 NF]:[Mar 23 NF]])</f>
        <v>0</v>
      </c>
      <c r="KJ279" s="196">
        <f>SUM(Tabelle2[[#This Row],[Jan-23B]:[Mar-23B]])</f>
        <v>0</v>
      </c>
      <c r="KK279" s="27"/>
      <c r="KL279" s="27"/>
      <c r="KM279" s="27"/>
      <c r="KN279" s="27"/>
      <c r="KO279" s="27"/>
      <c r="KP279" s="27"/>
      <c r="KQ279" s="27">
        <v>0</v>
      </c>
      <c r="KR279" s="27">
        <v>0</v>
      </c>
      <c r="KS279" s="27">
        <v>0</v>
      </c>
      <c r="KT279" s="52">
        <v>0</v>
      </c>
      <c r="KU279" s="52">
        <v>0</v>
      </c>
      <c r="KV279" s="52">
        <v>0</v>
      </c>
      <c r="KW279" s="52">
        <v>0</v>
      </c>
      <c r="KX279" s="52">
        <v>0</v>
      </c>
      <c r="KY279" s="52">
        <v>0</v>
      </c>
      <c r="KZ279" s="52">
        <v>0</v>
      </c>
      <c r="LA279" s="52" t="e">
        <f>$AV279*2.204623/#REF!*$AP279*Tabelle2[[#This Row],[May 23 NF]]</f>
        <v>#REF!</v>
      </c>
      <c r="LB279" s="52" t="e">
        <f>$AV279*2.204623/#REF!*$AP279*Tabelle2[[#This Row],[Jun 23 NF]]</f>
        <v>#REF!</v>
      </c>
      <c r="LC279" s="52" t="e">
        <f>$AV279*2.204623/#REF!*$AP279*Tabelle2[[#This Row],[Jul 23 NF]]</f>
        <v>#REF!</v>
      </c>
      <c r="LD279" s="52" t="e">
        <f>$AV279*2.204623/#REF!*$AP279*Tabelle2[[#This Row],[Aug 23 NF]]</f>
        <v>#REF!</v>
      </c>
      <c r="LE279" s="52" t="e">
        <f>$AV279*2.204623/#REF!*$AP279*Tabelle2[[#This Row],[Sep 23 NF]]</f>
        <v>#REF!</v>
      </c>
      <c r="LF279" s="52" t="e">
        <f>$AV279*2.204623/#REF!*$AP279*Tabelle2[[#This Row],[Oct 23 NF]]</f>
        <v>#REF!</v>
      </c>
      <c r="LG279" s="52" t="e">
        <f>$AV279*2.204623/#REF!*$AP279*Tabelle2[[#This Row],[Nov 23 NF]]</f>
        <v>#REF!</v>
      </c>
      <c r="LH279" s="52" t="e">
        <f>$AV279*2.204623/#REF!*$AP279*Tabelle2[[#This Row],[Dec 23 NF]]</f>
        <v>#REF!</v>
      </c>
      <c r="LI279" s="52" t="e">
        <f>$AV279*2.204623/#REF!*$AP279*Tabelle2[[#This Row],[Jan 24 NF]]</f>
        <v>#REF!</v>
      </c>
      <c r="LJ279" s="52" t="e">
        <f>$AV279*2.204623/#REF!*$AP279*Tabelle2[[#This Row],[Feb 24 NF]]</f>
        <v>#REF!</v>
      </c>
      <c r="LK279" s="52" t="e">
        <f>$AV279*2.204623/#REF!*$AP279*Tabelle2[[#This Row],[Mar 24 NF]]</f>
        <v>#REF!</v>
      </c>
      <c r="LL279" s="52" t="e">
        <f>$AV279*2.204623/#REF!*$AP279*Tabelle2[[#This Row],[Apr 24 NF]]</f>
        <v>#REF!</v>
      </c>
      <c r="LM279" s="52" t="e">
        <f>$AV279*2.204623/#REF!*$AP279*Tabelle2[[#This Row],[May 24 NF]]</f>
        <v>#REF!</v>
      </c>
      <c r="LN279" s="52" t="e">
        <f>$AV279*2.204623/#REF!*$AP279*Tabelle2[[#This Row],[Jun 24 NF]]</f>
        <v>#REF!</v>
      </c>
      <c r="LO279" s="52" t="e">
        <f>$AV279*2.204623/#REF!*$AP279*Tabelle2[[#This Row],[Jul 24 NF]]</f>
        <v>#REF!</v>
      </c>
      <c r="LP279" s="52" t="e">
        <f>$AV279*2.204623/#REF!*$AP279*Tabelle2[[#This Row],[Aug 24 NF]]</f>
        <v>#REF!</v>
      </c>
      <c r="LQ279" s="52" t="e">
        <f>$AV279*2.204623/#REF!*$AP279*Tabelle2[[#This Row],[Sep 24 NF]]</f>
        <v>#REF!</v>
      </c>
      <c r="LR279" s="52" t="e">
        <f>$AV279*2.204623/#REF!*$AP279*Tabelle2[[#This Row],[Oct 24 NF]]</f>
        <v>#REF!</v>
      </c>
      <c r="LS279" s="52" t="e">
        <f>$AV279*2.204623/#REF!*$AP279*Tabelle2[[#This Row],[Nov 24 NF]]</f>
        <v>#REF!</v>
      </c>
      <c r="LT279" s="52" t="e">
        <f>$AV279*2.204623/#REF!*$AP279*Tabelle2[[#This Row],[Dec 24 NF]]</f>
        <v>#REF!</v>
      </c>
      <c r="LU279" s="198">
        <f>SUM(Tabelle2[[#This Row],[Jan 22 EV]:[Mar 22 EV]])</f>
        <v>0</v>
      </c>
      <c r="LV279" s="198">
        <f>SUM(Tabelle2[[#This Row],[Apr 22 EV]:[Jun 22 EV]])</f>
        <v>0</v>
      </c>
      <c r="LW279" s="198">
        <f>SUM(Tabelle2[[#This Row],[Jul 22 EV]:[Sep 22 EV]])</f>
        <v>0</v>
      </c>
      <c r="LX279" s="198">
        <f>SUM(Tabelle2[[#This Row],[Oct 22 EV]:[Dec 22 EV]])</f>
        <v>0</v>
      </c>
      <c r="LY279" s="198">
        <f>SUM(Tabelle2[[#This Row],[Jan 23 EV]:[Mar 23 EV]])</f>
        <v>0</v>
      </c>
      <c r="LZ279" s="198" t="e">
        <f>SUM(Tabelle2[[#This Row],[Apr 23 EV]:[Jun 23 EV]])</f>
        <v>#REF!</v>
      </c>
      <c r="MA279" s="198" t="e">
        <f>SUM(Tabelle2[[#This Row],[Jul 23 EV]:[Sep 23 EV]])</f>
        <v>#REF!</v>
      </c>
      <c r="MB279" s="198" t="e">
        <f>SUM(Tabelle2[[#This Row],[Oct 23 EV]:[Dec 23 EV]])</f>
        <v>#REF!</v>
      </c>
      <c r="MC279" s="198" t="e">
        <f>SUM(Tabelle2[[#This Row],[Jan 24 EV]:[Mar 24 EV]])</f>
        <v>#REF!</v>
      </c>
      <c r="MD279" s="198" t="e">
        <f>SUM(Tabelle2[[#This Row],[Apr 24 EV]:[Jun 24 EV]])</f>
        <v>#REF!</v>
      </c>
      <c r="ME279" s="198" t="e">
        <f>SUM(Tabelle2[[#This Row],[Jul 24 EV]:[Sep 24 EV]])</f>
        <v>#REF!</v>
      </c>
      <c r="MF279" s="198" t="e">
        <f>SUM(Tabelle2[[#This Row],[Oct 24 EV]:[Dec 24 EV]])</f>
        <v>#REF!</v>
      </c>
      <c r="MG279" s="74"/>
      <c r="MH279" s="74"/>
      <c r="MI279" s="74"/>
      <c r="MJ279" s="74"/>
      <c r="MK279" s="74"/>
      <c r="ML279" s="74"/>
      <c r="MM279" s="74"/>
      <c r="MN279" s="74"/>
      <c r="MO279" s="75"/>
      <c r="MP279" s="95"/>
      <c r="MQ279" s="95" t="e">
        <f>$AS279*2.204623/#REF!*$AP279*HU279</f>
        <v>#REF!</v>
      </c>
      <c r="MR279" s="95" t="e">
        <f>$AT279*2.204623/#REF!*$AP279*HV279</f>
        <v>#REF!</v>
      </c>
      <c r="MS279" s="95"/>
      <c r="MT279" s="95"/>
      <c r="MU279" s="98">
        <v>0</v>
      </c>
      <c r="MV279" s="98">
        <f>SUM(Tabelle2[[#This Row],[Jan 22 EV]:[Dec 22 EV]])</f>
        <v>0</v>
      </c>
      <c r="MW279" s="98" t="e">
        <f>SUM(Tabelle2[[#This Row],[Jan 23 EV]:[Dec 23 EV]])</f>
        <v>#REF!</v>
      </c>
      <c r="MX279" s="98" t="e">
        <f>SUM(Tabelle2[[#This Row],[Jan 24 EV]:[Dec 24 EV]])</f>
        <v>#REF!</v>
      </c>
      <c r="MY279" s="98">
        <f t="shared" si="183"/>
        <v>935.17109372720017</v>
      </c>
      <c r="MZ279" s="98">
        <f t="shared" si="184"/>
        <v>910.78884519640008</v>
      </c>
      <c r="NA279" s="98">
        <f t="shared" si="185"/>
        <v>1356.3810730120001</v>
      </c>
      <c r="NB279" s="98">
        <f t="shared" si="186"/>
        <v>1197.4224636168001</v>
      </c>
      <c r="NC279" s="27"/>
      <c r="ND279" s="27"/>
      <c r="NE279" s="27"/>
      <c r="NF279" s="27"/>
      <c r="NG279" s="27"/>
      <c r="NH279" s="27"/>
      <c r="NI279" s="27"/>
      <c r="NJ279" s="27"/>
      <c r="NK279" s="27"/>
      <c r="NL279" s="27"/>
      <c r="NM279" s="27"/>
      <c r="NN279" s="27"/>
      <c r="NO279" s="198">
        <f t="shared" si="192"/>
        <v>0</v>
      </c>
      <c r="NP279" s="198">
        <f t="shared" si="193"/>
        <v>0</v>
      </c>
      <c r="NQ279" s="198">
        <f t="shared" si="194"/>
        <v>0</v>
      </c>
      <c r="NR279" s="198">
        <f t="shared" si="195"/>
        <v>0</v>
      </c>
      <c r="NS279" s="198">
        <f t="shared" si="196"/>
        <v>0</v>
      </c>
      <c r="NT279" s="198">
        <v>0</v>
      </c>
      <c r="NU279" s="198">
        <v>0</v>
      </c>
      <c r="NV279" s="198">
        <v>0</v>
      </c>
      <c r="NW279" s="198">
        <v>0</v>
      </c>
      <c r="NX279" s="198">
        <v>0</v>
      </c>
      <c r="NY279" s="198">
        <v>0</v>
      </c>
      <c r="NZ279" s="198">
        <v>0</v>
      </c>
      <c r="OA279" s="198">
        <v>0</v>
      </c>
      <c r="OB279" s="198">
        <v>0</v>
      </c>
      <c r="OC279" s="198">
        <v>0</v>
      </c>
      <c r="OD279" s="198">
        <v>0</v>
      </c>
      <c r="OE279" s="198">
        <v>0</v>
      </c>
      <c r="OF279" s="198">
        <f>SUM(Tabelle2[[#This Row],[Jan 23 B EV]:[Mar 23 B EV]])</f>
        <v>0</v>
      </c>
      <c r="OG279" s="198">
        <f>SUM(Tabelle2[[#This Row],[Apr 23 B EV]:[Jun 23 B EV]])</f>
        <v>0</v>
      </c>
      <c r="OH279" s="198">
        <f>SUM(Tabelle2[[#This Row],[Jul 23 B EV]:[Sep 23 B EV]])</f>
        <v>0</v>
      </c>
      <c r="OI279" s="198">
        <f>SUM(Tabelle2[[#This Row],[Oct 23 B EV]:[Dec 23 B EV]])</f>
        <v>0</v>
      </c>
      <c r="OJ279" s="198">
        <f>SUM(Tabelle2[[#This Row],[Jan 23 B EV]:[Dec 23 B EV]])</f>
        <v>0</v>
      </c>
      <c r="OK279" s="75"/>
      <c r="OL279" s="75"/>
      <c r="OM279" s="95"/>
      <c r="ON279" s="95"/>
      <c r="OO279" s="95"/>
      <c r="OP279" s="95"/>
      <c r="OQ279" s="75"/>
      <c r="OR279" s="75"/>
      <c r="OS279" s="75"/>
      <c r="OT279" s="75"/>
      <c r="OU279" s="75"/>
      <c r="OV279" s="75"/>
      <c r="OW279" s="75"/>
      <c r="OX279" s="198" t="s">
        <v>1697</v>
      </c>
      <c r="OY279" s="198" t="s">
        <v>96</v>
      </c>
      <c r="OZ279" s="198" t="s">
        <v>147</v>
      </c>
      <c r="PA279" s="198" t="s">
        <v>147</v>
      </c>
      <c r="PB279" s="353">
        <v>2024</v>
      </c>
      <c r="PC279" s="8" t="s">
        <v>57</v>
      </c>
      <c r="PD279" s="53" t="s">
        <v>162</v>
      </c>
      <c r="PE279" s="53" t="s">
        <v>159</v>
      </c>
      <c r="PF279" s="53" t="s">
        <v>191</v>
      </c>
      <c r="PG279" s="53">
        <v>0</v>
      </c>
      <c r="PH279" s="53">
        <v>230</v>
      </c>
      <c r="PI279" s="53">
        <v>1</v>
      </c>
      <c r="PJ279" s="53" t="s">
        <v>191</v>
      </c>
      <c r="PK279" s="53">
        <v>230</v>
      </c>
      <c r="PL279" s="53">
        <v>0</v>
      </c>
      <c r="PM279" s="317"/>
      <c r="PN279" s="53" t="s">
        <v>972</v>
      </c>
      <c r="PO279" s="53" t="s">
        <v>17</v>
      </c>
      <c r="PP279" s="200"/>
      <c r="PQ279" s="56"/>
      <c r="PR279" s="56"/>
      <c r="PS279" s="56"/>
      <c r="PT279" s="200"/>
      <c r="PU279" s="200"/>
      <c r="PV279" s="200">
        <v>0</v>
      </c>
      <c r="PW279" s="200">
        <v>2435.75</v>
      </c>
      <c r="PX279" s="200" t="e">
        <f>IF($PI279=1,SUMIF(#REF!,$PF279,#REF!),SUMIF(#REF!,$PJ279,#REF!))</f>
        <v>#REF!</v>
      </c>
      <c r="PY279" s="200" t="e">
        <f>IF($PI279=1,SUMIF(#REF!,$PF279,#REF!),SUMIF(#REF!,$PJ279,#REF!))</f>
        <v>#REF!</v>
      </c>
      <c r="PZ279" s="200" t="e">
        <f>IF($PI279=1,SUMIF(#REF!,$PF279,#REF!),SUMIF(#REF!,$PJ279,#REF!))</f>
        <v>#REF!</v>
      </c>
      <c r="QA279" s="200" t="e">
        <f>IF($PI279=1,SUMIF(#REF!,$PF279,#REF!),SUMIF(#REF!,$PJ279,#REF!))</f>
        <v>#REF!</v>
      </c>
      <c r="QB279" s="200" t="e">
        <f>IF($PI279=1,SUMIF(#REF!,$PF279,#REF!),SUMIF(#REF!,$PJ279,#REF!))</f>
        <v>#REF!</v>
      </c>
      <c r="QC279" s="200" t="e">
        <f>IF($PI279=1,SUMIF(#REF!,$PF279,#REF!),SUMIF(#REF!,$PJ279,#REF!))</f>
        <v>#REF!</v>
      </c>
      <c r="QD279" s="57">
        <f t="shared" si="187"/>
        <v>0</v>
      </c>
      <c r="QE279" s="57">
        <f t="shared" si="188"/>
        <v>0</v>
      </c>
      <c r="QF279" s="57">
        <f t="shared" si="219"/>
        <v>0</v>
      </c>
      <c r="QG279" s="57">
        <f t="shared" si="189"/>
        <v>0</v>
      </c>
      <c r="QH279" s="57">
        <f t="shared" si="220"/>
        <v>0</v>
      </c>
      <c r="QI279" s="57">
        <f t="shared" si="220"/>
        <v>0</v>
      </c>
      <c r="QJ279" s="57">
        <f>IF(Tabelle2[[#This Row],[Index and Premium Usage]]=1,($AW279*(1+$AZ279))*(PW279*(1+$PG279)+$PH279)/1000,($AW279*(1+$AZ279))*(PW279*(1+$PG279)+$PK279)/1000)</f>
        <v>1.8053791875</v>
      </c>
      <c r="QK279" s="57" t="e">
        <f>IF($PI279=1,($AW279*(1+$AY279))*(PX279*(1+$PG279)+$PH279)/1000,($AW279*(1+$AZ279))*(PX279*(1+$PG279)+$PK279+Tabelle2[[#This Row],[Premium VW 2023]])/1000)</f>
        <v>#REF!</v>
      </c>
      <c r="QL279" s="57" t="e">
        <f t="shared" si="177"/>
        <v>#REF!</v>
      </c>
      <c r="QM279" s="57" t="e">
        <f t="shared" si="178"/>
        <v>#REF!</v>
      </c>
      <c r="QN279" s="57" t="e">
        <f t="shared" si="179"/>
        <v>#REF!</v>
      </c>
      <c r="QO279" s="57" t="e">
        <f t="shared" si="180"/>
        <v>#REF!</v>
      </c>
      <c r="QP279" s="57" t="e">
        <f t="shared" si="181"/>
        <v>#REF!</v>
      </c>
    </row>
    <row r="280" spans="1:458" ht="15" customHeight="1">
      <c r="A280" s="94" t="s">
        <v>1538</v>
      </c>
      <c r="B280" s="94" t="s">
        <v>87</v>
      </c>
      <c r="C280" s="94" t="s">
        <v>1553</v>
      </c>
      <c r="D280" s="94" t="s">
        <v>108</v>
      </c>
      <c r="E280" s="173" t="s">
        <v>304</v>
      </c>
      <c r="F280" s="94" t="s">
        <v>304</v>
      </c>
      <c r="G280" s="94" t="s">
        <v>304</v>
      </c>
      <c r="H280" s="2" t="s">
        <v>1557</v>
      </c>
      <c r="I280" s="188" t="s">
        <v>249</v>
      </c>
      <c r="J280" s="94" t="s">
        <v>1459</v>
      </c>
      <c r="K280" s="94"/>
      <c r="L280" s="94"/>
      <c r="M280" s="2" t="s">
        <v>1542</v>
      </c>
      <c r="N280" s="2" t="s">
        <v>1475</v>
      </c>
      <c r="O280" s="1"/>
      <c r="P280" s="3"/>
      <c r="Q280" s="2"/>
      <c r="R280" s="94"/>
      <c r="S280" s="94"/>
      <c r="T280" s="94" t="s">
        <v>1283</v>
      </c>
      <c r="U280" s="94" t="s">
        <v>38</v>
      </c>
      <c r="V280" s="94"/>
      <c r="W280" s="94"/>
      <c r="X280" s="94"/>
      <c r="Y280" s="2" t="s">
        <v>13</v>
      </c>
      <c r="Z280" s="2"/>
      <c r="AA280" s="2">
        <v>0</v>
      </c>
      <c r="AB280" s="2">
        <v>0</v>
      </c>
      <c r="AC280" s="2">
        <v>0</v>
      </c>
      <c r="AD280" s="94"/>
      <c r="AE280" s="94"/>
      <c r="AF280" s="94"/>
      <c r="AG280" s="2"/>
      <c r="AH280" s="2"/>
      <c r="AI280" s="2"/>
      <c r="AJ280" s="2" t="s">
        <v>120</v>
      </c>
      <c r="AK280" s="20"/>
      <c r="AL280" s="24"/>
      <c r="AM280" s="24"/>
      <c r="AN280" s="24"/>
      <c r="AO280" s="24"/>
      <c r="AP280" s="13">
        <v>1</v>
      </c>
      <c r="AQ280" s="33"/>
      <c r="AR280" s="37"/>
      <c r="AS280" s="37"/>
      <c r="AT280" s="37"/>
      <c r="AU280" s="33"/>
      <c r="AV280" s="33">
        <v>4.3289999999999997</v>
      </c>
      <c r="AW280" s="33">
        <v>4.3289999999999997</v>
      </c>
      <c r="AX280" s="193"/>
      <c r="AY280" s="61">
        <v>0.05</v>
      </c>
      <c r="AZ280" s="61">
        <v>0.05</v>
      </c>
      <c r="BA280" s="97"/>
      <c r="BB280" s="97"/>
      <c r="BC280" s="97"/>
      <c r="BD280" s="97"/>
      <c r="BE280" s="133"/>
      <c r="BF280" s="133"/>
      <c r="BG280" s="133"/>
      <c r="BH280" s="133"/>
      <c r="BI280" s="133"/>
      <c r="BJ280" s="133">
        <v>0</v>
      </c>
      <c r="BK280" s="133">
        <v>0</v>
      </c>
      <c r="BL280" s="133">
        <v>0</v>
      </c>
      <c r="BM280" s="96">
        <v>0</v>
      </c>
      <c r="BN280" s="96">
        <v>0</v>
      </c>
      <c r="BO280" s="96">
        <v>0</v>
      </c>
      <c r="BP280" s="96">
        <v>0</v>
      </c>
      <c r="BQ280" s="96">
        <v>0</v>
      </c>
      <c r="BR280" s="96">
        <v>0</v>
      </c>
      <c r="BS280" s="96">
        <v>0</v>
      </c>
      <c r="BT280" s="355">
        <v>4</v>
      </c>
      <c r="BU280" s="96">
        <v>0</v>
      </c>
      <c r="BV280" s="96">
        <v>75</v>
      </c>
      <c r="BW280" s="96">
        <v>0</v>
      </c>
      <c r="BX280" s="96">
        <v>0</v>
      </c>
      <c r="BY280" s="96">
        <v>77</v>
      </c>
      <c r="BZ280" s="96">
        <v>0</v>
      </c>
      <c r="CA280" s="96">
        <v>500</v>
      </c>
      <c r="CB280" s="96">
        <v>1688</v>
      </c>
      <c r="CC280" s="96">
        <v>1701</v>
      </c>
      <c r="CD280" s="96">
        <v>2078</v>
      </c>
      <c r="CE280" s="96">
        <v>2273</v>
      </c>
      <c r="CF280" s="96">
        <v>2018</v>
      </c>
      <c r="CG280" s="96">
        <v>2575</v>
      </c>
      <c r="CH280" s="96">
        <v>2355</v>
      </c>
      <c r="CI280" s="96">
        <v>2179</v>
      </c>
      <c r="CJ280" s="96">
        <v>1633</v>
      </c>
      <c r="CK280" s="95">
        <f>SUM(Tabelle2[[#This Row],[Jan 22 CF]:[Mar 22 CF]])</f>
        <v>0</v>
      </c>
      <c r="CL280" s="95">
        <f>SUM(Tabelle2[[#This Row],[Apr 22 CF]:[Jun 22 CF]])</f>
        <v>0</v>
      </c>
      <c r="CM280" s="95">
        <f>SUM(Tabelle2[[#This Row],[Jul 22 CF]:[Sep 22 CF]])</f>
        <v>0</v>
      </c>
      <c r="CN280" s="95">
        <f>SUM(Tabelle2[[#This Row],[Oct 22 CF]:[Dec 22 CF]])</f>
        <v>0</v>
      </c>
      <c r="CO280" s="95">
        <f>SUM(Tabelle2[[#This Row],[Jan 23 CF]:[Mar 23 CF]])</f>
        <v>0</v>
      </c>
      <c r="CP280" s="95">
        <f>SUM(Tabelle2[[#This Row],[Apr 23 CF]:[Jun 23 CF]])</f>
        <v>0</v>
      </c>
      <c r="CQ280" s="95">
        <f>SUM(Tabelle2[[#This Row],[Jul 23 CF]:[Sep 23 CF]])</f>
        <v>4</v>
      </c>
      <c r="CR280" s="95">
        <f>SUM(Tabelle2[[#This Row],[Oct 23 CF]:[Dec 23 CF]])</f>
        <v>75</v>
      </c>
      <c r="CS280" s="95">
        <f>SUM(Tabelle2[[#This Row],[Jan 24 CF]:[Mar 24 CF]])</f>
        <v>577</v>
      </c>
      <c r="CT280" s="95">
        <f>SUM(Tabelle2[[#This Row],[Apr 24 CF]:[Jun 24 CF]])</f>
        <v>5467</v>
      </c>
      <c r="CU280" s="95">
        <f>SUM(Tabelle2[[#This Row],[Jul 24 CF]:[Sep 24 CF]])</f>
        <v>6866</v>
      </c>
      <c r="CV280" s="95">
        <f>SUM(Tabelle2[[#This Row],[Oct 24 CF]:[Dec 24 CF]])</f>
        <v>6167</v>
      </c>
      <c r="CW280" s="95"/>
      <c r="CX280" s="275"/>
      <c r="CY280" s="95"/>
      <c r="CZ280" s="52">
        <v>0</v>
      </c>
      <c r="DA280" s="52">
        <f>SUM(Tabelle2[[#This Row],[Jan 22 CF]:[Dec 22 CF]])</f>
        <v>0</v>
      </c>
      <c r="DB280" s="98">
        <f>SUM(Tabelle2[[#This Row],[Jan 23 CF]:[Dec 23 CF]])</f>
        <v>79</v>
      </c>
      <c r="DC280" s="98">
        <f>SUM(Tabelle2[[#This Row],[Jan 24 CF]:[Dec 24 CF]])</f>
        <v>19077</v>
      </c>
      <c r="DD280" s="98">
        <v>24662</v>
      </c>
      <c r="DE280" s="98">
        <v>0</v>
      </c>
      <c r="DF280" s="98">
        <v>0</v>
      </c>
      <c r="DG280" s="98">
        <v>0</v>
      </c>
      <c r="DH280" s="98">
        <v>0</v>
      </c>
      <c r="DI280" s="98">
        <v>0</v>
      </c>
      <c r="DJ280" s="98">
        <v>0</v>
      </c>
      <c r="DK280" s="98">
        <v>0</v>
      </c>
      <c r="DL280" s="98">
        <v>0</v>
      </c>
      <c r="DM280" s="98">
        <v>0</v>
      </c>
      <c r="DN280" s="95"/>
      <c r="DO280" s="95"/>
      <c r="DP280" s="226"/>
      <c r="DQ280" s="226"/>
      <c r="DR280" s="226"/>
      <c r="DS280" s="226"/>
      <c r="DT280" s="226"/>
      <c r="DU280" s="226"/>
      <c r="DV280" s="226"/>
      <c r="DW280" s="226"/>
      <c r="DX280" s="226"/>
      <c r="DY280" s="226">
        <v>0.9</v>
      </c>
      <c r="DZ280" s="226">
        <v>0.9</v>
      </c>
      <c r="EA280" s="226">
        <v>0.88</v>
      </c>
      <c r="EB280" s="226">
        <v>0.9</v>
      </c>
      <c r="EC280" s="226">
        <v>0.93</v>
      </c>
      <c r="ED280" s="226">
        <v>0.93</v>
      </c>
      <c r="EE280" s="226">
        <v>0.9</v>
      </c>
      <c r="EF280" s="316">
        <v>0.9</v>
      </c>
      <c r="EG280" s="316">
        <v>0.9</v>
      </c>
      <c r="EH280" s="316">
        <v>0.96799999999999997</v>
      </c>
      <c r="EI280" s="226">
        <v>0.95</v>
      </c>
      <c r="EJ280" s="226">
        <v>0.95</v>
      </c>
      <c r="EK280" s="226">
        <v>0.95</v>
      </c>
      <c r="EL280" s="226">
        <v>0.97499999999999998</v>
      </c>
      <c r="EM280" s="226">
        <v>0.95</v>
      </c>
      <c r="EN280" s="226">
        <v>0.9</v>
      </c>
      <c r="EO280" s="226">
        <v>0.9</v>
      </c>
      <c r="EP280" s="226">
        <v>0.9</v>
      </c>
      <c r="EQ280" s="226">
        <v>0.9</v>
      </c>
      <c r="ER280" s="226">
        <v>0.9</v>
      </c>
      <c r="ES280" s="226">
        <v>0.9</v>
      </c>
      <c r="ET280" s="226">
        <v>0.9</v>
      </c>
      <c r="EU280" s="226">
        <v>0.9</v>
      </c>
      <c r="EV280" s="226">
        <v>0.9</v>
      </c>
      <c r="EW280" s="226">
        <v>0.9</v>
      </c>
      <c r="EX280" s="226">
        <v>0.9</v>
      </c>
      <c r="EY280" s="226">
        <v>0.9</v>
      </c>
      <c r="EZ280" s="316">
        <v>0.96799999999999997</v>
      </c>
      <c r="FA280" s="226">
        <v>0.9</v>
      </c>
      <c r="FB280" s="226">
        <v>0.8</v>
      </c>
      <c r="FC280" s="226">
        <v>0.8</v>
      </c>
      <c r="FD280" s="226">
        <v>0.8</v>
      </c>
      <c r="FE280" s="226">
        <v>0.8</v>
      </c>
      <c r="FF280" s="226">
        <v>0.8</v>
      </c>
      <c r="FG280" s="226">
        <v>0.8</v>
      </c>
      <c r="FH280" s="226">
        <v>0.8</v>
      </c>
      <c r="FI280" s="226">
        <v>0.8</v>
      </c>
      <c r="FJ280" s="226">
        <v>0.8</v>
      </c>
      <c r="FK280" s="226">
        <v>0.8</v>
      </c>
      <c r="FL280" s="226">
        <v>0.8</v>
      </c>
      <c r="FM280" s="195">
        <f t="shared" si="204"/>
        <v>0</v>
      </c>
      <c r="FN280" s="195">
        <f t="shared" si="205"/>
        <v>0</v>
      </c>
      <c r="FO280" s="195">
        <f t="shared" si="206"/>
        <v>0</v>
      </c>
      <c r="FP280" s="195">
        <f t="shared" si="207"/>
        <v>0</v>
      </c>
      <c r="FQ280" s="195">
        <f t="shared" si="208"/>
        <v>0</v>
      </c>
      <c r="FR280" s="195">
        <f t="shared" si="209"/>
        <v>0</v>
      </c>
      <c r="FS280" s="195">
        <f t="shared" si="210"/>
        <v>0</v>
      </c>
      <c r="FT280" s="95">
        <f t="shared" si="211"/>
        <v>0</v>
      </c>
      <c r="FU280" s="95">
        <f t="shared" si="212"/>
        <v>0</v>
      </c>
      <c r="FV280" s="95">
        <f t="shared" si="213"/>
        <v>0</v>
      </c>
      <c r="FW280" s="95">
        <f t="shared" si="214"/>
        <v>0</v>
      </c>
      <c r="FX280" s="95">
        <f t="shared" si="215"/>
        <v>0</v>
      </c>
      <c r="FY280" s="95">
        <f t="shared" si="216"/>
        <v>0</v>
      </c>
      <c r="FZ280" s="95">
        <f t="shared" si="217"/>
        <v>0</v>
      </c>
      <c r="GA280" s="95">
        <f t="shared" si="197"/>
        <v>0</v>
      </c>
      <c r="GB280" s="95">
        <f t="shared" si="198"/>
        <v>0</v>
      </c>
      <c r="GC280" s="95">
        <f t="shared" si="199"/>
        <v>0</v>
      </c>
      <c r="GD280" s="95">
        <f t="shared" si="200"/>
        <v>0</v>
      </c>
      <c r="GE280" s="95">
        <f t="shared" si="201"/>
        <v>0</v>
      </c>
      <c r="GF280" s="95">
        <f t="shared" si="202"/>
        <v>4</v>
      </c>
      <c r="GG280" s="95">
        <f t="shared" si="203"/>
        <v>0</v>
      </c>
      <c r="GH280" s="95">
        <f t="shared" si="218"/>
        <v>75</v>
      </c>
      <c r="GI280" s="95">
        <f>BW280*Tabelle2[[#This Row],[Nov 2023 AF]]</f>
        <v>0</v>
      </c>
      <c r="GJ280" s="95">
        <f>BX280*Tabelle2[[#This Row],[Dec 2023 AF]]</f>
        <v>0</v>
      </c>
      <c r="GK280" s="95">
        <f>BY280*Tabelle2[[#This Row],[Jan 2024 AF]]</f>
        <v>69.3</v>
      </c>
      <c r="GL280" s="95">
        <f>BZ280*Tabelle2[[#This Row],[Feb 2024 AF]]</f>
        <v>0</v>
      </c>
      <c r="GM280" s="95">
        <f>CA280*Tabelle2[[#This Row],[Mar 2024 AF]]</f>
        <v>450</v>
      </c>
      <c r="GN280" s="95">
        <f>CB280*Tabelle2[[#This Row],[Apr 2024 AF]]</f>
        <v>1519.2</v>
      </c>
      <c r="GO280" s="95">
        <f>CC280*Tabelle2[[#This Row],[May 2024 AF]]</f>
        <v>1530.9</v>
      </c>
      <c r="GP280" s="95">
        <f>CD280*Tabelle2[[#This Row],[Jun 2024 AF]]</f>
        <v>1870.2</v>
      </c>
      <c r="GQ280" s="95">
        <f>CE280*Tabelle2[[#This Row],[Jul 2024 AF]]</f>
        <v>2045.7</v>
      </c>
      <c r="GR280" s="95">
        <f>CF280*Tabelle2[[#This Row],[Aug 2024 AF]]</f>
        <v>1816.2</v>
      </c>
      <c r="GS280" s="95">
        <f>CG280*Tabelle2[[#This Row],[Sep 2024 AF]]</f>
        <v>2317.5</v>
      </c>
      <c r="GT280" s="95">
        <f>CH280*Tabelle2[[#This Row],[Oct 2024 AF]]</f>
        <v>2119.5</v>
      </c>
      <c r="GU280" s="95">
        <f>CI280*Tabelle2[[#This Row],[Nov 2024 AF]]</f>
        <v>1961.1000000000001</v>
      </c>
      <c r="GV280" s="95">
        <f>CJ280*Tabelle2[[#This Row],[Dec 2024 AF]]</f>
        <v>1469.7</v>
      </c>
      <c r="GW280" s="95">
        <f>SUM(Tabelle2[[#This Row],[Jan 22 NF]:[Mar 22 NF]])</f>
        <v>0</v>
      </c>
      <c r="GX280" s="95">
        <f>SUM(Tabelle2[[#This Row],[Apr 22 NF]:[Jun 22 NF]])</f>
        <v>0</v>
      </c>
      <c r="GY280" s="95">
        <f>SUM(Tabelle2[[#This Row],[Jul 22 NF]:[Sep 22 NF]])</f>
        <v>0</v>
      </c>
      <c r="GZ280" s="95">
        <f>SUM(Tabelle2[[#This Row],[Oct 22 NF]:[Dec 22 NF]])</f>
        <v>0</v>
      </c>
      <c r="HA280" s="98">
        <f>SUM(Tabelle2[[#This Row],[Jan 23 NF]:[Mar 23 NF]])</f>
        <v>0</v>
      </c>
      <c r="HB280" s="98">
        <f>SUM(Tabelle2[[#This Row],[Apr 23 NF]:[Jun 23 NF]])</f>
        <v>0</v>
      </c>
      <c r="HC280" s="98">
        <f>SUM(Tabelle2[[#This Row],[Jul 23 NF]:[Sep 23 NF]])</f>
        <v>4</v>
      </c>
      <c r="HD280" s="98">
        <f>SUM(Tabelle2[[#This Row],[Oct 23 NF]:[Dec 23 NF]])</f>
        <v>75</v>
      </c>
      <c r="HE280" s="95">
        <f>SUM(Tabelle2[[#This Row],[Jan 24 NF]:[Mar 24 NF]])</f>
        <v>519.29999999999995</v>
      </c>
      <c r="HF280" s="98">
        <f>SUM(Tabelle2[[#This Row],[Apr 24 NF]:[Jun 24 NF]])</f>
        <v>4920.3</v>
      </c>
      <c r="HG280" s="98">
        <f>SUM(Tabelle2[[#This Row],[Jul 24 NF]:[Sep 24 NF]])</f>
        <v>6179.4</v>
      </c>
      <c r="HH280" s="98">
        <f>SUM(Tabelle2[[#This Row],[Oct 24 NF]:[Dec 24 NF]])</f>
        <v>5550.3</v>
      </c>
      <c r="HI280" s="75"/>
      <c r="HJ280" s="75"/>
      <c r="HK280" s="75"/>
      <c r="HL280" s="75"/>
      <c r="HM280" s="75"/>
      <c r="HN280" s="75"/>
      <c r="HO280" s="75"/>
      <c r="HP280" s="75"/>
      <c r="HQ280" s="75"/>
      <c r="HR280" s="75"/>
      <c r="HS280" s="75">
        <f>SUM(Tabelle2[[#This Row],[Jul 22 NF]:[Sep 22 NF]])</f>
        <v>0</v>
      </c>
      <c r="HT280" s="75">
        <f>SUM(Tabelle2[[#This Row],[Oct 22 NF]:[Dec 22 NF]])</f>
        <v>0</v>
      </c>
      <c r="HU280" s="75"/>
      <c r="HV280" s="95"/>
      <c r="HW280" s="98"/>
      <c r="HX280" s="98"/>
      <c r="HY280" s="98">
        <v>0</v>
      </c>
      <c r="HZ280" s="98">
        <f>SUM(Tabelle2[[#This Row],[Jan 22 NF]:[Dec 22 NF]])</f>
        <v>0</v>
      </c>
      <c r="IA280" s="98">
        <f>SUM(Tabelle2[[#This Row],[Jan 23 NF]:[Dec 23 NF]])</f>
        <v>79</v>
      </c>
      <c r="IB280" s="98">
        <f>SUM(Tabelle2[[#This Row],[Jan 24 NF]:[Dec 24 NF]])</f>
        <v>17169.3</v>
      </c>
      <c r="IC280" s="98">
        <f>IFERROR(Tabelle2[[#This Row],[2025 CF]]*Tabelle2[[#This Row],[2025 AF]],0)</f>
        <v>19729.600000000002</v>
      </c>
      <c r="ID280" s="98">
        <f>IFERROR(Tabelle2[[#This Row],[2026 CF]]*Tabelle2[[#This Row],[2026 AF]],0)</f>
        <v>0</v>
      </c>
      <c r="IE280" s="98">
        <f>IFERROR(Tabelle2[[#This Row],[2027 CF]]*Tabelle2[[#This Row],[2027 AF]],0)</f>
        <v>0</v>
      </c>
      <c r="IF280" s="98">
        <f>IFERROR(Tabelle2[[#This Row],[2028 CF]]*Tabelle2[[#This Row],[2028 AF]],0)</f>
        <v>0</v>
      </c>
      <c r="IG280" s="98">
        <f>IFERROR(Tabelle2[[#This Row],[2029 CF]]*Tabelle2[[#This Row],[2029 AF]],0)</f>
        <v>0</v>
      </c>
      <c r="IH280" s="98">
        <f>IFERROR(Tabelle2[[#This Row],[2030 CF]]*Tabelle2[[#This Row],[2030 AF]],0)</f>
        <v>0</v>
      </c>
      <c r="II280" s="98">
        <f>IFERROR(Tabelle2[[#This Row],[2031 CF]]*Tabelle2[[#This Row],[2031 AF]],0)</f>
        <v>0</v>
      </c>
      <c r="IJ280" s="98">
        <f>IFERROR(Tabelle2[[#This Row],[2032 CF]]*Tabelle2[[#This Row],[2032 AF]],0)</f>
        <v>0</v>
      </c>
      <c r="IK280" s="98">
        <f>IFERROR(Tabelle2[[#This Row],[2033 CF]]*Tabelle2[[#This Row],[2033 AF]],0)</f>
        <v>0</v>
      </c>
      <c r="IL280" s="98">
        <f>IFERROR(Tabelle2[[#This Row],[2034 CF]]*Tabelle2[[#This Row],[2034 AF]],0)</f>
        <v>0</v>
      </c>
      <c r="IM280" s="98">
        <f>IFERROR(Tabelle2[[#This Row],[2035 CF]]*Tabelle2[[#This Row],[2035 AF]],0)</f>
        <v>0</v>
      </c>
      <c r="IN280" s="12"/>
      <c r="IO280" s="12"/>
      <c r="IP280" s="12"/>
      <c r="IQ280" s="12"/>
      <c r="IR280" s="12"/>
      <c r="IS280" s="12"/>
      <c r="IT280" s="12"/>
      <c r="IU280" s="12"/>
      <c r="IV280" s="12"/>
      <c r="IW280" s="12"/>
      <c r="IX280" s="12"/>
      <c r="IY280" s="12"/>
      <c r="IZ280" s="199">
        <v>0</v>
      </c>
      <c r="JA280" s="199">
        <v>0</v>
      </c>
      <c r="JB280" s="199">
        <v>0</v>
      </c>
      <c r="JC280" s="199">
        <v>0</v>
      </c>
      <c r="JD280" s="199">
        <v>0</v>
      </c>
      <c r="JE280" s="196">
        <v>0</v>
      </c>
      <c r="JF280" s="196">
        <v>0</v>
      </c>
      <c r="JG280" s="196">
        <v>0</v>
      </c>
      <c r="JH280" s="196">
        <v>0</v>
      </c>
      <c r="JI280" s="196">
        <v>0</v>
      </c>
      <c r="JJ280" s="196">
        <v>0</v>
      </c>
      <c r="JK280" s="196">
        <v>0</v>
      </c>
      <c r="JL280" s="196">
        <v>0</v>
      </c>
      <c r="JM280" s="196">
        <v>0</v>
      </c>
      <c r="JN280" s="196">
        <v>0</v>
      </c>
      <c r="JO280" s="196">
        <v>0</v>
      </c>
      <c r="JP280" s="196">
        <v>0</v>
      </c>
      <c r="JQ280" s="196">
        <f>SUM(Tabelle2[[#This Row],[Jan-23B]:[Mar-23B]])</f>
        <v>0</v>
      </c>
      <c r="JR280" s="196">
        <f>SUM(Tabelle2[[#This Row],[Apr-23B]:[Jun-23B]])</f>
        <v>0</v>
      </c>
      <c r="JS280" s="196">
        <f>SUM(Tabelle2[[#This Row],[Jul-23B]:[Sep-23B]])</f>
        <v>0</v>
      </c>
      <c r="JT280" s="196">
        <f>SUM(Tabelle2[[#This Row],[Oct-23B]:[Dec-23B]])</f>
        <v>0</v>
      </c>
      <c r="JU280" s="196">
        <f>SUM(Tabelle2[[#This Row],[1Q23 B1]:[4Q23 B]])</f>
        <v>0</v>
      </c>
      <c r="JV280" s="196"/>
      <c r="JW280" s="196"/>
      <c r="JX280" s="196"/>
      <c r="JY280" s="196"/>
      <c r="JZ280" s="196"/>
      <c r="KA280" s="196"/>
      <c r="KB280" s="196"/>
      <c r="KC280" s="196"/>
      <c r="KD280" s="196"/>
      <c r="KE280" s="196"/>
      <c r="KF280" s="196" t="str">
        <f>IF(SUM(Tabelle2[[#This Row],[2018 NF]:[2028 NF]],Tabelle2[[#This Row],[2023 B]])&gt;0,"yes","no")</f>
        <v>yes</v>
      </c>
      <c r="KG280" s="196" t="str">
        <f>IFERROR(INDEX(Tabelle2[[#Headers],[2005 NF]:[2034 NF]],MATCH(TRUE,INDEX(Tabelle2[[#This Row],[2005 NF]:[2034 NF]]&gt;1000,),0)),0)</f>
        <v>2024 NF</v>
      </c>
      <c r="KH280" s="196" t="str">
        <f>IFERROR(LOOKUP(2,1/(Tabelle2[[#This Row],[2005 NF]:[2035 NF]]&gt;1000),Tabelle2[[#Headers],[2005 NF]:[2035 NF]]),0)</f>
        <v>2025 NF</v>
      </c>
      <c r="KI280" s="196">
        <f>SUM(Tabelle2[[#This Row],[Jan 23 NF]:[Mar 23 NF]])</f>
        <v>0</v>
      </c>
      <c r="KJ280" s="196">
        <f>SUM(Tabelle2[[#This Row],[Jan-23B]:[Mar-23B]])</f>
        <v>0</v>
      </c>
      <c r="KK280" s="27"/>
      <c r="KL280" s="27"/>
      <c r="KM280" s="27"/>
      <c r="KN280" s="27"/>
      <c r="KO280" s="27"/>
      <c r="KP280" s="27"/>
      <c r="KQ280" s="27">
        <v>0</v>
      </c>
      <c r="KR280" s="27">
        <v>0</v>
      </c>
      <c r="KS280" s="27">
        <v>0</v>
      </c>
      <c r="KT280" s="52">
        <v>0</v>
      </c>
      <c r="KU280" s="52">
        <v>0</v>
      </c>
      <c r="KV280" s="52">
        <v>0</v>
      </c>
      <c r="KW280" s="52">
        <v>0</v>
      </c>
      <c r="KX280" s="52">
        <v>0</v>
      </c>
      <c r="KY280" s="52">
        <v>0</v>
      </c>
      <c r="KZ280" s="52">
        <v>0</v>
      </c>
      <c r="LA280" s="52" t="e">
        <f>$AV280*2.204623/#REF!*$AP280*Tabelle2[[#This Row],[May 23 NF]]</f>
        <v>#REF!</v>
      </c>
      <c r="LB280" s="52" t="e">
        <f>$AV280*2.204623/#REF!*$AP280*Tabelle2[[#This Row],[Jun 23 NF]]</f>
        <v>#REF!</v>
      </c>
      <c r="LC280" s="52" t="e">
        <f>$AV280*2.204623/#REF!*$AP280*Tabelle2[[#This Row],[Jul 23 NF]]</f>
        <v>#REF!</v>
      </c>
      <c r="LD280" s="52" t="e">
        <f>$AV280*2.204623/#REF!*$AP280*Tabelle2[[#This Row],[Aug 23 NF]]</f>
        <v>#REF!</v>
      </c>
      <c r="LE280" s="52" t="e">
        <f>$AV280*2.204623/#REF!*$AP280*Tabelle2[[#This Row],[Sep 23 NF]]</f>
        <v>#REF!</v>
      </c>
      <c r="LF280" s="52" t="e">
        <f>$AV280*2.204623/#REF!*$AP280*Tabelle2[[#This Row],[Oct 23 NF]]</f>
        <v>#REF!</v>
      </c>
      <c r="LG280" s="52" t="e">
        <f>$AV280*2.204623/#REF!*$AP280*Tabelle2[[#This Row],[Nov 23 NF]]</f>
        <v>#REF!</v>
      </c>
      <c r="LH280" s="52" t="e">
        <f>$AV280*2.204623/#REF!*$AP280*Tabelle2[[#This Row],[Dec 23 NF]]</f>
        <v>#REF!</v>
      </c>
      <c r="LI280" s="52" t="e">
        <f>$AV280*2.204623/#REF!*$AP280*Tabelle2[[#This Row],[Jan 24 NF]]</f>
        <v>#REF!</v>
      </c>
      <c r="LJ280" s="52" t="e">
        <f>$AV280*2.204623/#REF!*$AP280*Tabelle2[[#This Row],[Feb 24 NF]]</f>
        <v>#REF!</v>
      </c>
      <c r="LK280" s="52" t="e">
        <f>$AV280*2.204623/#REF!*$AP280*Tabelle2[[#This Row],[Mar 24 NF]]</f>
        <v>#REF!</v>
      </c>
      <c r="LL280" s="52" t="e">
        <f>$AV280*2.204623/#REF!*$AP280*Tabelle2[[#This Row],[Apr 24 NF]]</f>
        <v>#REF!</v>
      </c>
      <c r="LM280" s="52" t="e">
        <f>$AV280*2.204623/#REF!*$AP280*Tabelle2[[#This Row],[May 24 NF]]</f>
        <v>#REF!</v>
      </c>
      <c r="LN280" s="52" t="e">
        <f>$AV280*2.204623/#REF!*$AP280*Tabelle2[[#This Row],[Jun 24 NF]]</f>
        <v>#REF!</v>
      </c>
      <c r="LO280" s="52" t="e">
        <f>$AV280*2.204623/#REF!*$AP280*Tabelle2[[#This Row],[Jul 24 NF]]</f>
        <v>#REF!</v>
      </c>
      <c r="LP280" s="52" t="e">
        <f>$AV280*2.204623/#REF!*$AP280*Tabelle2[[#This Row],[Aug 24 NF]]</f>
        <v>#REF!</v>
      </c>
      <c r="LQ280" s="52" t="e">
        <f>$AV280*2.204623/#REF!*$AP280*Tabelle2[[#This Row],[Sep 24 NF]]</f>
        <v>#REF!</v>
      </c>
      <c r="LR280" s="52" t="e">
        <f>$AV280*2.204623/#REF!*$AP280*Tabelle2[[#This Row],[Oct 24 NF]]</f>
        <v>#REF!</v>
      </c>
      <c r="LS280" s="52" t="e">
        <f>$AV280*2.204623/#REF!*$AP280*Tabelle2[[#This Row],[Nov 24 NF]]</f>
        <v>#REF!</v>
      </c>
      <c r="LT280" s="52" t="e">
        <f>$AV280*2.204623/#REF!*$AP280*Tabelle2[[#This Row],[Dec 24 NF]]</f>
        <v>#REF!</v>
      </c>
      <c r="LU280" s="198">
        <f>SUM(Tabelle2[[#This Row],[Jan 22 EV]:[Mar 22 EV]])</f>
        <v>0</v>
      </c>
      <c r="LV280" s="198">
        <f>SUM(Tabelle2[[#This Row],[Apr 22 EV]:[Jun 22 EV]])</f>
        <v>0</v>
      </c>
      <c r="LW280" s="198">
        <f>SUM(Tabelle2[[#This Row],[Jul 22 EV]:[Sep 22 EV]])</f>
        <v>0</v>
      </c>
      <c r="LX280" s="198">
        <f>SUM(Tabelle2[[#This Row],[Oct 22 EV]:[Dec 22 EV]])</f>
        <v>0</v>
      </c>
      <c r="LY280" s="198">
        <f>SUM(Tabelle2[[#This Row],[Jan 23 EV]:[Mar 23 EV]])</f>
        <v>0</v>
      </c>
      <c r="LZ280" s="198" t="e">
        <f>SUM(Tabelle2[[#This Row],[Apr 23 EV]:[Jun 23 EV]])</f>
        <v>#REF!</v>
      </c>
      <c r="MA280" s="198" t="e">
        <f>SUM(Tabelle2[[#This Row],[Jul 23 EV]:[Sep 23 EV]])</f>
        <v>#REF!</v>
      </c>
      <c r="MB280" s="198" t="e">
        <f>SUM(Tabelle2[[#This Row],[Oct 23 EV]:[Dec 23 EV]])</f>
        <v>#REF!</v>
      </c>
      <c r="MC280" s="198" t="e">
        <f>SUM(Tabelle2[[#This Row],[Jan 24 EV]:[Mar 24 EV]])</f>
        <v>#REF!</v>
      </c>
      <c r="MD280" s="198" t="e">
        <f>SUM(Tabelle2[[#This Row],[Apr 24 EV]:[Jun 24 EV]])</f>
        <v>#REF!</v>
      </c>
      <c r="ME280" s="198" t="e">
        <f>SUM(Tabelle2[[#This Row],[Jul 24 EV]:[Sep 24 EV]])</f>
        <v>#REF!</v>
      </c>
      <c r="MF280" s="198" t="e">
        <f>SUM(Tabelle2[[#This Row],[Oct 24 EV]:[Dec 24 EV]])</f>
        <v>#REF!</v>
      </c>
      <c r="MG280" s="74"/>
      <c r="MH280" s="74"/>
      <c r="MI280" s="74"/>
      <c r="MJ280" s="74"/>
      <c r="MK280" s="74"/>
      <c r="ML280" s="74"/>
      <c r="MM280" s="74"/>
      <c r="MN280" s="74"/>
      <c r="MO280" s="75"/>
      <c r="MP280" s="95"/>
      <c r="MQ280" s="95" t="e">
        <f>$AS280*2.204623/#REF!*$AP280*HU280</f>
        <v>#REF!</v>
      </c>
      <c r="MR280" s="95" t="e">
        <f>$AT280*2.204623/#REF!*$AP280*HV280</f>
        <v>#REF!</v>
      </c>
      <c r="MS280" s="95"/>
      <c r="MT280" s="95"/>
      <c r="MU280" s="98">
        <v>0</v>
      </c>
      <c r="MV280" s="98">
        <f>SUM(Tabelle2[[#This Row],[Jan 22 EV]:[Dec 22 EV]])</f>
        <v>0</v>
      </c>
      <c r="MW280" s="98" t="e">
        <f>SUM(Tabelle2[[#This Row],[Jan 23 EV]:[Dec 23 EV]])</f>
        <v>#REF!</v>
      </c>
      <c r="MX280" s="98" t="e">
        <f>SUM(Tabelle2[[#This Row],[Jan 24 EV]:[Dec 24 EV]])</f>
        <v>#REF!</v>
      </c>
      <c r="MY280" s="98">
        <f t="shared" si="183"/>
        <v>6276.5204104574414</v>
      </c>
      <c r="MZ280" s="98">
        <f t="shared" si="184"/>
        <v>0</v>
      </c>
      <c r="NA280" s="98">
        <f t="shared" si="185"/>
        <v>0</v>
      </c>
      <c r="NB280" s="98">
        <f t="shared" si="186"/>
        <v>0</v>
      </c>
      <c r="NC280" s="27"/>
      <c r="ND280" s="27"/>
      <c r="NE280" s="27"/>
      <c r="NF280" s="27"/>
      <c r="NG280" s="27"/>
      <c r="NH280" s="27"/>
      <c r="NI280" s="27"/>
      <c r="NJ280" s="27"/>
      <c r="NK280" s="27"/>
      <c r="NL280" s="27"/>
      <c r="NM280" s="27"/>
      <c r="NN280" s="27"/>
      <c r="NO280" s="198">
        <f t="shared" si="192"/>
        <v>0</v>
      </c>
      <c r="NP280" s="198">
        <f t="shared" si="193"/>
        <v>0</v>
      </c>
      <c r="NQ280" s="198">
        <f t="shared" si="194"/>
        <v>0</v>
      </c>
      <c r="NR280" s="198">
        <f t="shared" si="195"/>
        <v>0</v>
      </c>
      <c r="NS280" s="198">
        <f t="shared" si="196"/>
        <v>0</v>
      </c>
      <c r="NT280" s="198">
        <v>0</v>
      </c>
      <c r="NU280" s="198">
        <v>0</v>
      </c>
      <c r="NV280" s="198">
        <v>0</v>
      </c>
      <c r="NW280" s="198">
        <v>0</v>
      </c>
      <c r="NX280" s="198">
        <v>0</v>
      </c>
      <c r="NY280" s="198">
        <v>0</v>
      </c>
      <c r="NZ280" s="198">
        <v>0</v>
      </c>
      <c r="OA280" s="198">
        <v>0</v>
      </c>
      <c r="OB280" s="198">
        <v>0</v>
      </c>
      <c r="OC280" s="198">
        <v>0</v>
      </c>
      <c r="OD280" s="198">
        <v>0</v>
      </c>
      <c r="OE280" s="198">
        <v>0</v>
      </c>
      <c r="OF280" s="198">
        <f>SUM(Tabelle2[[#This Row],[Jan 23 B EV]:[Mar 23 B EV]])</f>
        <v>0</v>
      </c>
      <c r="OG280" s="198">
        <f>SUM(Tabelle2[[#This Row],[Apr 23 B EV]:[Jun 23 B EV]])</f>
        <v>0</v>
      </c>
      <c r="OH280" s="198">
        <f>SUM(Tabelle2[[#This Row],[Jul 23 B EV]:[Sep 23 B EV]])</f>
        <v>0</v>
      </c>
      <c r="OI280" s="198">
        <f>SUM(Tabelle2[[#This Row],[Oct 23 B EV]:[Dec 23 B EV]])</f>
        <v>0</v>
      </c>
      <c r="OJ280" s="198">
        <f>SUM(Tabelle2[[#This Row],[Jan 23 B EV]:[Dec 23 B EV]])</f>
        <v>0</v>
      </c>
      <c r="OK280" s="75"/>
      <c r="OL280" s="75"/>
      <c r="OM280" s="95"/>
      <c r="ON280" s="95"/>
      <c r="OO280" s="95"/>
      <c r="OP280" s="95"/>
      <c r="OQ280" s="75"/>
      <c r="OR280" s="75"/>
      <c r="OS280" s="75"/>
      <c r="OT280" s="75"/>
      <c r="OU280" s="75"/>
      <c r="OV280" s="75"/>
      <c r="OW280" s="75"/>
      <c r="OX280" s="198" t="s">
        <v>1697</v>
      </c>
      <c r="OY280" s="198" t="s">
        <v>96</v>
      </c>
      <c r="OZ280" s="198" t="s">
        <v>147</v>
      </c>
      <c r="PA280" s="198" t="s">
        <v>147</v>
      </c>
      <c r="PB280" s="353">
        <v>2024</v>
      </c>
      <c r="PC280" s="8" t="s">
        <v>57</v>
      </c>
      <c r="PD280" s="53" t="s">
        <v>162</v>
      </c>
      <c r="PE280" s="53" t="s">
        <v>159</v>
      </c>
      <c r="PF280" s="53" t="s">
        <v>191</v>
      </c>
      <c r="PG280" s="53">
        <v>0</v>
      </c>
      <c r="PH280" s="53">
        <v>230</v>
      </c>
      <c r="PI280" s="53">
        <v>1</v>
      </c>
      <c r="PJ280" s="53" t="s">
        <v>191</v>
      </c>
      <c r="PK280" s="53">
        <v>230</v>
      </c>
      <c r="PL280" s="53">
        <v>0</v>
      </c>
      <c r="PM280" s="317"/>
      <c r="PN280" s="53" t="s">
        <v>972</v>
      </c>
      <c r="PO280" s="53" t="s">
        <v>17</v>
      </c>
      <c r="PP280" s="200"/>
      <c r="PQ280" s="56"/>
      <c r="PR280" s="56"/>
      <c r="PS280" s="56"/>
      <c r="PT280" s="200"/>
      <c r="PU280" s="200"/>
      <c r="PV280" s="200">
        <v>0</v>
      </c>
      <c r="PW280" s="200">
        <v>2435.75</v>
      </c>
      <c r="PX280" s="200" t="e">
        <f>IF($PI280=1,SUMIF(#REF!,$PF280,#REF!),SUMIF(#REF!,$PJ280,#REF!))</f>
        <v>#REF!</v>
      </c>
      <c r="PY280" s="200" t="e">
        <f>IF($PI280=1,SUMIF(#REF!,$PF280,#REF!),SUMIF(#REF!,$PJ280,#REF!))</f>
        <v>#REF!</v>
      </c>
      <c r="PZ280" s="200" t="e">
        <f>IF($PI280=1,SUMIF(#REF!,$PF280,#REF!),SUMIF(#REF!,$PJ280,#REF!))</f>
        <v>#REF!</v>
      </c>
      <c r="QA280" s="200" t="e">
        <f>IF($PI280=1,SUMIF(#REF!,$PF280,#REF!),SUMIF(#REF!,$PJ280,#REF!))</f>
        <v>#REF!</v>
      </c>
      <c r="QB280" s="200" t="e">
        <f>IF($PI280=1,SUMIF(#REF!,$PF280,#REF!),SUMIF(#REF!,$PJ280,#REF!))</f>
        <v>#REF!</v>
      </c>
      <c r="QC280" s="200" t="e">
        <f>IF($PI280=1,SUMIF(#REF!,$PF280,#REF!),SUMIF(#REF!,$PJ280,#REF!))</f>
        <v>#REF!</v>
      </c>
      <c r="QD280" s="57">
        <f t="shared" si="187"/>
        <v>0</v>
      </c>
      <c r="QE280" s="57">
        <f t="shared" si="188"/>
        <v>0</v>
      </c>
      <c r="QF280" s="57">
        <f t="shared" si="219"/>
        <v>0</v>
      </c>
      <c r="QG280" s="57">
        <f t="shared" si="189"/>
        <v>0</v>
      </c>
      <c r="QH280" s="57">
        <f t="shared" si="220"/>
        <v>0</v>
      </c>
      <c r="QI280" s="57">
        <f t="shared" si="220"/>
        <v>0</v>
      </c>
      <c r="QJ280" s="57">
        <f>IF(Tabelle2[[#This Row],[Index and Premium Usage]]=1,($AW280*(1+$AZ280))*(PW280*(1+$PG280)+$PH280)/1000,($AW280*(1+$AZ280))*(PW280*(1+$PG280)+$PK280)/1000)</f>
        <v>12.117033337499999</v>
      </c>
      <c r="QK280" s="57" t="e">
        <f>IF($PI280=1,($AW280*(1+$AY280))*(PX280*(1+$PG280)+$PH280)/1000,($AW280*(1+$AZ280))*(PX280*(1+$PG280)+$PK280+Tabelle2[[#This Row],[Premium VW 2023]])/1000)</f>
        <v>#REF!</v>
      </c>
      <c r="QL280" s="57" t="e">
        <f t="shared" si="177"/>
        <v>#REF!</v>
      </c>
      <c r="QM280" s="57" t="e">
        <f t="shared" si="178"/>
        <v>#REF!</v>
      </c>
      <c r="QN280" s="57" t="e">
        <f t="shared" si="179"/>
        <v>#REF!</v>
      </c>
      <c r="QO280" s="57" t="e">
        <f t="shared" si="180"/>
        <v>#REF!</v>
      </c>
      <c r="QP280" s="57" t="e">
        <f t="shared" si="181"/>
        <v>#REF!</v>
      </c>
    </row>
    <row r="281" spans="1:458" ht="15" customHeight="1">
      <c r="B281" s="2"/>
      <c r="C281" s="2"/>
      <c r="D281" s="2"/>
      <c r="E281" s="173"/>
      <c r="F281" s="2"/>
      <c r="G281" s="2"/>
      <c r="H281" s="2"/>
      <c r="I281" s="2"/>
      <c r="J281" s="2"/>
      <c r="K281" s="2"/>
      <c r="L281" s="2"/>
      <c r="M281" s="2"/>
      <c r="N281" s="6"/>
      <c r="O281" s="6"/>
      <c r="P281" s="3"/>
      <c r="Q281" s="18"/>
      <c r="R281" s="2"/>
      <c r="S281" s="2"/>
      <c r="T281" s="2"/>
      <c r="U281" s="2"/>
      <c r="V281" s="2"/>
      <c r="W281" s="2"/>
      <c r="X281" s="2"/>
      <c r="Y281" s="2"/>
      <c r="Z281" s="2"/>
      <c r="AA281" s="6"/>
      <c r="AB281" s="6"/>
      <c r="AC281" s="6"/>
      <c r="AD281" s="2"/>
      <c r="AE281" s="2"/>
      <c r="AF281" s="2"/>
      <c r="AG281" s="2"/>
      <c r="AH281" s="2"/>
      <c r="AI281" s="2"/>
      <c r="AJ281" s="2"/>
      <c r="AK281" s="21"/>
      <c r="AL281" s="13"/>
      <c r="AM281" s="13"/>
      <c r="AN281" s="13"/>
      <c r="AO281" s="13"/>
      <c r="AP281" s="13"/>
      <c r="AQ281" s="33"/>
      <c r="AR281" s="33"/>
      <c r="AS281" s="33"/>
      <c r="AT281" s="33"/>
      <c r="AU281" s="33"/>
      <c r="AX281" s="33"/>
      <c r="AY281" s="35"/>
      <c r="AZ281" s="35"/>
      <c r="BA281" s="223"/>
      <c r="BB281" s="233"/>
      <c r="BC281" s="233"/>
      <c r="BD281" s="233"/>
      <c r="BE281" s="234"/>
      <c r="BF281" s="234"/>
      <c r="BG281" s="234"/>
      <c r="BH281" s="234"/>
      <c r="BI281" s="234"/>
      <c r="BJ281" s="238"/>
      <c r="BK281" s="238"/>
      <c r="BL281" s="238"/>
      <c r="BM281" s="232"/>
      <c r="BN281" s="231"/>
      <c r="BO281" s="231"/>
      <c r="BP281" s="231"/>
      <c r="BQ281" s="231"/>
      <c r="BR281" s="231"/>
      <c r="BS281" s="231"/>
      <c r="BT281" s="231"/>
      <c r="BU281" s="231"/>
      <c r="BV281" s="231"/>
      <c r="BW281" s="231"/>
      <c r="BX281" s="231"/>
      <c r="BY281" s="231"/>
      <c r="BZ281" s="231"/>
      <c r="CA281" s="231"/>
      <c r="CB281" s="231"/>
      <c r="CC281" s="231"/>
      <c r="CD281" s="231"/>
      <c r="CE281" s="231"/>
      <c r="CF281" s="231"/>
      <c r="CG281" s="231"/>
      <c r="CH281" s="231"/>
      <c r="CI281" s="231"/>
      <c r="CJ281" s="231"/>
      <c r="CK281" s="29"/>
      <c r="CL281" s="29"/>
      <c r="CM281" s="29"/>
      <c r="CN281" s="29"/>
      <c r="CO281" s="29"/>
      <c r="CP281" s="29"/>
      <c r="CQ281" s="29"/>
      <c r="CR281" s="29"/>
      <c r="CS281" s="29"/>
      <c r="CT281" s="29"/>
      <c r="CU281" s="29"/>
      <c r="CV281" s="29"/>
      <c r="CW281" s="29"/>
      <c r="CX281" s="277"/>
      <c r="CY281" s="29"/>
      <c r="CZ281" s="29"/>
      <c r="DA281" s="29"/>
      <c r="DB281" s="29"/>
      <c r="DC281" s="29"/>
      <c r="DD281" s="29"/>
      <c r="DE281" s="29"/>
      <c r="DF281" s="29"/>
      <c r="DG281" s="29"/>
      <c r="DH281" s="29"/>
      <c r="DI281" s="29"/>
      <c r="DJ281" s="29"/>
      <c r="DK281" s="29"/>
      <c r="DL281" s="29"/>
      <c r="DM281" s="29"/>
      <c r="DN281" s="29"/>
      <c r="DO281" s="29"/>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29"/>
      <c r="HU281" s="29"/>
      <c r="HV281" s="29"/>
      <c r="HW281" s="29"/>
      <c r="HX281" s="29"/>
      <c r="HY281" s="29"/>
      <c r="HZ281" s="31"/>
      <c r="IA281" s="25"/>
      <c r="IB281" s="25"/>
      <c r="IC281" s="29"/>
      <c r="ID281" s="29"/>
      <c r="IE281" s="29"/>
      <c r="IF281" s="29"/>
      <c r="IG281" s="29"/>
      <c r="IH281" s="29"/>
      <c r="II281" s="29"/>
      <c r="IJ281" s="29"/>
      <c r="IK281" s="29"/>
      <c r="IL281" s="29"/>
      <c r="IM281" s="29"/>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29"/>
      <c r="KL281" s="29"/>
      <c r="KM281" s="29"/>
      <c r="KN281" s="29"/>
      <c r="KO281" s="29"/>
      <c r="KP281" s="29"/>
      <c r="KQ281" s="29"/>
      <c r="KR281" s="29"/>
      <c r="KS281" s="29"/>
      <c r="KT281" s="29"/>
      <c r="KU281" s="29"/>
      <c r="KV281" s="29"/>
      <c r="KW281" s="29"/>
      <c r="KX281" s="29"/>
      <c r="KY281" s="29"/>
      <c r="KZ281" s="29"/>
      <c r="LA281" s="29"/>
      <c r="LB281" s="29"/>
      <c r="LC281" s="29"/>
      <c r="LD281" s="29"/>
      <c r="LE281" s="29"/>
      <c r="LF281" s="29"/>
      <c r="LG281" s="29"/>
      <c r="LH281" s="29"/>
      <c r="LI281" s="29"/>
      <c r="LJ281" s="29"/>
      <c r="LK281" s="29"/>
      <c r="LL281" s="29"/>
      <c r="LM281" s="29"/>
      <c r="LN281" s="29"/>
      <c r="LO281" s="29"/>
      <c r="LP281" s="29"/>
      <c r="LQ281" s="29"/>
      <c r="LR281" s="29"/>
      <c r="LS281" s="29"/>
      <c r="LT281" s="29"/>
      <c r="LU281" s="29"/>
      <c r="LV281" s="29"/>
      <c r="LW281" s="29"/>
      <c r="LX281" s="29"/>
      <c r="LY281" s="29"/>
      <c r="LZ281" s="29"/>
      <c r="MA281" s="29"/>
      <c r="MB281" s="29"/>
      <c r="MC281" s="29"/>
      <c r="MD281" s="29"/>
      <c r="ME281" s="29"/>
      <c r="MF281" s="29"/>
      <c r="MG281" s="29"/>
      <c r="MH281" s="29"/>
      <c r="MI281" s="29"/>
      <c r="MJ281" s="29"/>
      <c r="MK281" s="29"/>
      <c r="ML281" s="29"/>
      <c r="MM281" s="29"/>
      <c r="MN281" s="29"/>
      <c r="MO281" s="29"/>
      <c r="MP281" s="29"/>
      <c r="MQ281" s="29"/>
      <c r="MR281" s="29"/>
      <c r="MS281" s="29"/>
      <c r="MT281" s="29"/>
      <c r="MU281" s="29"/>
      <c r="MV281" s="29"/>
      <c r="MW281" s="29"/>
      <c r="MX281" s="29"/>
      <c r="MY281" s="29"/>
      <c r="MZ281" s="29"/>
      <c r="NA281" s="29"/>
      <c r="NB281" s="29"/>
      <c r="NC281" s="29"/>
      <c r="ND281" s="29"/>
      <c r="NE281" s="29"/>
      <c r="NF281" s="29"/>
      <c r="NG281" s="29"/>
      <c r="NH281" s="29"/>
      <c r="NI281" s="29"/>
      <c r="NJ281" s="29"/>
      <c r="NK281" s="29"/>
      <c r="NL281" s="29"/>
      <c r="NM281" s="29"/>
      <c r="NN281" s="29"/>
      <c r="NO281" s="29"/>
      <c r="NP281" s="29"/>
      <c r="NQ281" s="29"/>
      <c r="NR281" s="29"/>
      <c r="NS281" s="29"/>
      <c r="NT281" s="29"/>
      <c r="NU281" s="29"/>
      <c r="NV281" s="29"/>
      <c r="NW281" s="29"/>
      <c r="NX281" s="29"/>
      <c r="NY281" s="29"/>
      <c r="NZ281" s="29"/>
      <c r="OA281" s="29"/>
      <c r="OB281" s="29"/>
      <c r="OC281" s="29"/>
      <c r="OD281" s="29"/>
      <c r="OE281" s="29"/>
      <c r="OF281" s="29"/>
      <c r="OG281" s="29"/>
      <c r="OH281" s="29"/>
      <c r="OI281" s="29"/>
      <c r="OJ281" s="29"/>
      <c r="OK281" s="29"/>
      <c r="OL281" s="29"/>
      <c r="OM281" s="29"/>
      <c r="ON281" s="29"/>
      <c r="OO281" s="29"/>
      <c r="OP281" s="29"/>
      <c r="OQ281" s="29"/>
      <c r="OR281" s="29"/>
      <c r="OS281" s="29"/>
      <c r="OT281" s="29"/>
      <c r="OU281" s="29"/>
      <c r="OV281" s="29"/>
      <c r="OW281" s="29"/>
      <c r="OX281" s="29"/>
      <c r="OY281" s="29"/>
      <c r="OZ281" s="29"/>
      <c r="PA281" s="29"/>
      <c r="PB281" s="10"/>
      <c r="PC281" s="29"/>
      <c r="PD281" s="31"/>
      <c r="PE281" s="31"/>
      <c r="PF281" s="31"/>
      <c r="PG281" s="31"/>
      <c r="PH281" s="31"/>
      <c r="PI281" s="31"/>
      <c r="PJ281" s="31"/>
      <c r="PK281" s="31"/>
      <c r="PL281" s="31"/>
      <c r="PM281" s="31"/>
      <c r="PN281" s="31"/>
      <c r="PO281" s="31"/>
      <c r="PP281" s="6"/>
      <c r="PQ281" s="11"/>
      <c r="PR281" s="18"/>
      <c r="PS281" s="3"/>
      <c r="PT281" s="18"/>
      <c r="PU281" s="9"/>
      <c r="PV281" s="4"/>
      <c r="PW281" s="11"/>
      <c r="PX281" s="11"/>
      <c r="PY281" s="11"/>
      <c r="PZ281" s="26"/>
      <c r="QA281" s="26"/>
      <c r="QB281" s="25"/>
      <c r="QC281" s="25"/>
      <c r="QD281" s="25"/>
      <c r="QE281" s="25"/>
      <c r="QF281" s="25"/>
      <c r="QG281" s="25"/>
      <c r="QH281" s="25"/>
      <c r="QI281" s="25"/>
      <c r="QJ281" s="25"/>
      <c r="QK281" s="25"/>
      <c r="QL281" s="222"/>
      <c r="QM281" s="25"/>
      <c r="QN281" s="25"/>
      <c r="QO281" s="25"/>
      <c r="QP281" s="25"/>
    </row>
    <row r="284" spans="1:458" ht="15" customHeight="1">
      <c r="LH284" s="23" t="e">
        <f>LH159/GJ159</f>
        <v>#REF!</v>
      </c>
    </row>
    <row r="285" spans="1:458" ht="15" customHeight="1">
      <c r="LH285" s="23" t="e">
        <f>LH248/GJ248</f>
        <v>#REF!</v>
      </c>
    </row>
    <row r="1046371" spans="48:48" ht="15" customHeight="1">
      <c r="AV1046371" s="85"/>
    </row>
    <row r="1046372" spans="48:48" ht="15" customHeight="1">
      <c r="AV1046372" s="216"/>
    </row>
    <row r="1046373" spans="48:48" ht="15" customHeight="1">
      <c r="AV1046373" s="86"/>
    </row>
    <row r="1046374" spans="48:48" ht="15" customHeight="1">
      <c r="AV1046374" s="86"/>
    </row>
    <row r="1046375" spans="48:48" ht="15" customHeight="1">
      <c r="AV1046375" s="86"/>
    </row>
    <row r="1046376" spans="48:48" ht="15" customHeight="1">
      <c r="AV1046376" s="86"/>
    </row>
    <row r="1046377" spans="48:48" ht="15" customHeight="1">
      <c r="AV1046377" s="86"/>
    </row>
    <row r="1046378" spans="48:48" ht="15" customHeight="1">
      <c r="AV1046378" s="14"/>
    </row>
    <row r="1046379" spans="48:48" ht="15" customHeight="1">
      <c r="AV1046379" s="47"/>
    </row>
    <row r="1046380" spans="48:48" ht="15" customHeight="1">
      <c r="AV1046380" s="47"/>
    </row>
    <row r="1046381" spans="48:48" ht="15" customHeight="1">
      <c r="AV1046381" s="111"/>
    </row>
    <row r="1046382" spans="48:48" ht="15" customHeight="1">
      <c r="AV1046382" s="33"/>
    </row>
    <row r="1046383" spans="48:48" ht="15" customHeight="1">
      <c r="AV1046383" s="33"/>
    </row>
    <row r="1046384" spans="48:48" ht="15" customHeight="1">
      <c r="AV1046384" s="33"/>
    </row>
    <row r="1046385" spans="48:48" ht="15" customHeight="1">
      <c r="AV1046385" s="33"/>
    </row>
    <row r="1046386" spans="48:48" ht="15" customHeight="1">
      <c r="AV1046386" s="33"/>
    </row>
    <row r="1046387" spans="48:48" ht="15" customHeight="1">
      <c r="AV1046387" s="33"/>
    </row>
    <row r="1046388" spans="48:48" ht="15" customHeight="1">
      <c r="AV1046388" s="33"/>
    </row>
    <row r="1046389" spans="48:48" ht="15" customHeight="1">
      <c r="AV1046389" s="33"/>
    </row>
    <row r="1046390" spans="48:48" ht="15" customHeight="1">
      <c r="AV1046390" s="33"/>
    </row>
    <row r="1046391" spans="48:48" ht="15" customHeight="1">
      <c r="AV1046391" s="33"/>
    </row>
    <row r="1046392" spans="48:48" ht="15" customHeight="1">
      <c r="AV1046392" s="33"/>
    </row>
    <row r="1046393" spans="48:48" ht="15" customHeight="1">
      <c r="AV1046393" s="33"/>
    </row>
    <row r="1046394" spans="48:48" ht="15" customHeight="1">
      <c r="AV1046394" s="33"/>
    </row>
    <row r="1046395" spans="48:48" ht="15" customHeight="1">
      <c r="AV1046395" s="33"/>
    </row>
    <row r="1046396" spans="48:48" ht="15" customHeight="1">
      <c r="AV1046396" s="33"/>
    </row>
    <row r="1046397" spans="48:48" ht="15" customHeight="1">
      <c r="AV1046397" s="33"/>
    </row>
    <row r="1046398" spans="48:48" ht="15" customHeight="1">
      <c r="AV1046398" s="33"/>
    </row>
    <row r="1046399" spans="48:48" ht="15" customHeight="1">
      <c r="AV1046399" s="33"/>
    </row>
    <row r="1046400" spans="48:48" ht="15" customHeight="1">
      <c r="AV1046400" s="33"/>
    </row>
    <row r="1046401" spans="48:48" ht="15" customHeight="1">
      <c r="AV1046401" s="33"/>
    </row>
    <row r="1046402" spans="48:48" ht="15" customHeight="1">
      <c r="AV1046402" s="33"/>
    </row>
    <row r="1046403" spans="48:48" ht="15" customHeight="1">
      <c r="AV1046403" s="33"/>
    </row>
    <row r="1046404" spans="48:48" ht="15" customHeight="1">
      <c r="AV1046404" s="33"/>
    </row>
    <row r="1046405" spans="48:48" ht="15" customHeight="1">
      <c r="AV1046405" s="33"/>
    </row>
    <row r="1046406" spans="48:48" ht="15" customHeight="1">
      <c r="AV1046406" s="33"/>
    </row>
    <row r="1046407" spans="48:48" ht="15" customHeight="1">
      <c r="AV1046407" s="33"/>
    </row>
    <row r="1046408" spans="48:48" ht="15" customHeight="1">
      <c r="AV1046408" s="33"/>
    </row>
    <row r="1046409" spans="48:48" ht="15" customHeight="1">
      <c r="AV1046409" s="33"/>
    </row>
    <row r="1046410" spans="48:48" ht="15" customHeight="1">
      <c r="AV1046410" s="33"/>
    </row>
    <row r="1046411" spans="48:48" ht="15" customHeight="1">
      <c r="AV1046411" s="33"/>
    </row>
    <row r="1046412" spans="48:48" ht="15" customHeight="1">
      <c r="AV1046412" s="33"/>
    </row>
    <row r="1046413" spans="48:48" ht="15" customHeight="1">
      <c r="AV1046413" s="33"/>
    </row>
    <row r="1046414" spans="48:48" ht="15" customHeight="1">
      <c r="AV1046414" s="33"/>
    </row>
    <row r="1046415" spans="48:48" ht="15" customHeight="1">
      <c r="AV1046415" s="33"/>
    </row>
    <row r="1046416" spans="48:48" ht="15" customHeight="1">
      <c r="AV1046416" s="33"/>
    </row>
    <row r="1046417" spans="48:48" ht="15" customHeight="1">
      <c r="AV1046417" s="33"/>
    </row>
    <row r="1046418" spans="48:48" ht="15" customHeight="1">
      <c r="AV1046418" s="33"/>
    </row>
    <row r="1046419" spans="48:48" ht="15" customHeight="1">
      <c r="AV1046419" s="33"/>
    </row>
    <row r="1046420" spans="48:48" ht="15" customHeight="1">
      <c r="AV1046420" s="33"/>
    </row>
    <row r="1046421" spans="48:48" ht="15" customHeight="1">
      <c r="AV1046421" s="33"/>
    </row>
    <row r="1046422" spans="48:48" ht="15" customHeight="1">
      <c r="AV1046422" s="33"/>
    </row>
    <row r="1046423" spans="48:48" ht="15" customHeight="1">
      <c r="AV1046423" s="33"/>
    </row>
    <row r="1046424" spans="48:48" ht="15" customHeight="1">
      <c r="AV1046424" s="33"/>
    </row>
    <row r="1046425" spans="48:48" ht="15" customHeight="1">
      <c r="AV1046425" s="75"/>
    </row>
    <row r="1046426" spans="48:48" ht="15" customHeight="1">
      <c r="AV1046426" s="95"/>
    </row>
    <row r="1046427" spans="48:48" ht="15" customHeight="1">
      <c r="AV1046427" s="33"/>
    </row>
    <row r="1046428" spans="48:48" ht="15" customHeight="1">
      <c r="AV1046428" s="37"/>
    </row>
    <row r="1046429" spans="48:48" ht="15" customHeight="1">
      <c r="AV1046429" s="37"/>
    </row>
    <row r="1046430" spans="48:48" ht="15" customHeight="1">
      <c r="AV1046430" s="33"/>
    </row>
    <row r="1046431" spans="48:48" ht="15" customHeight="1">
      <c r="AV1046431" s="33"/>
    </row>
    <row r="1046432" spans="48:48" ht="15" customHeight="1">
      <c r="AV1046432" s="33"/>
    </row>
    <row r="1046433" spans="48:48" ht="15" customHeight="1">
      <c r="AV1046433" s="33"/>
    </row>
    <row r="1046434" spans="48:48" ht="15" customHeight="1">
      <c r="AV1046434" s="33"/>
    </row>
    <row r="1046435" spans="48:48" ht="15" customHeight="1">
      <c r="AV1046435" s="38"/>
    </row>
    <row r="1046436" spans="48:48" ht="15" customHeight="1">
      <c r="AV1046436" s="38"/>
    </row>
    <row r="1046437" spans="48:48" ht="15" customHeight="1">
      <c r="AV1046437" s="33"/>
    </row>
    <row r="1046438" spans="48:48" ht="15" customHeight="1">
      <c r="AV1046438" s="33"/>
    </row>
    <row r="1046439" spans="48:48" ht="15" customHeight="1">
      <c r="AV1046439" s="33"/>
    </row>
    <row r="1046440" spans="48:48" ht="15" customHeight="1">
      <c r="AV1046440" s="33"/>
    </row>
    <row r="1046441" spans="48:48" ht="15" customHeight="1">
      <c r="AV1046441" s="33"/>
    </row>
    <row r="1046442" spans="48:48" ht="15" customHeight="1">
      <c r="AV1046442" s="33"/>
    </row>
    <row r="1046443" spans="48:48" ht="15" customHeight="1">
      <c r="AV1046443" s="33"/>
    </row>
    <row r="1046444" spans="48:48" ht="15" customHeight="1">
      <c r="AV1046444" s="33"/>
    </row>
    <row r="1046445" spans="48:48" ht="15" customHeight="1">
      <c r="AV1046445" s="33"/>
    </row>
    <row r="1046446" spans="48:48" ht="15" customHeight="1">
      <c r="AV1046446" s="33"/>
    </row>
    <row r="1046447" spans="48:48" ht="15" customHeight="1">
      <c r="AV1046447" s="33"/>
    </row>
    <row r="1046448" spans="48:48" ht="15" customHeight="1">
      <c r="AV1046448" s="33"/>
    </row>
    <row r="1046449" spans="48:48" ht="15" customHeight="1">
      <c r="AV1046449" s="33"/>
    </row>
    <row r="1046450" spans="48:48" ht="15" customHeight="1">
      <c r="AV1046450" s="33"/>
    </row>
    <row r="1046451" spans="48:48" ht="15" customHeight="1">
      <c r="AV1046451" s="33"/>
    </row>
    <row r="1046452" spans="48:48" ht="15" customHeight="1">
      <c r="AV1046452" s="33"/>
    </row>
    <row r="1046453" spans="48:48" ht="15" customHeight="1">
      <c r="AV1046453" s="33"/>
    </row>
    <row r="1046454" spans="48:48" ht="15" customHeight="1">
      <c r="AV1046454" s="33"/>
    </row>
    <row r="1046455" spans="48:48" ht="15" customHeight="1">
      <c r="AV1046455" s="33"/>
    </row>
    <row r="1046456" spans="48:48" ht="15" customHeight="1">
      <c r="AV1046456" s="33"/>
    </row>
    <row r="1046457" spans="48:48" ht="15" customHeight="1">
      <c r="AV1046457" s="33"/>
    </row>
    <row r="1046458" spans="48:48" ht="15" customHeight="1">
      <c r="AV1046458" s="75"/>
    </row>
    <row r="1046459" spans="48:48" ht="15" customHeight="1">
      <c r="AV1046459" s="95"/>
    </row>
    <row r="1046460" spans="48:48" ht="15" customHeight="1">
      <c r="AV1046460" s="95"/>
    </row>
    <row r="1046461" spans="48:48" ht="15" customHeight="1">
      <c r="AV1046461" s="95"/>
    </row>
    <row r="1046462" spans="48:48" ht="15" customHeight="1">
      <c r="AV1046462" s="33"/>
    </row>
    <row r="1046463" spans="48:48" ht="15" customHeight="1">
      <c r="AV1046463" s="33"/>
    </row>
    <row r="1046464" spans="48:48" ht="15" customHeight="1">
      <c r="AV1046464" s="75"/>
    </row>
    <row r="1046465" spans="48:48" ht="15" customHeight="1">
      <c r="AV1046465" s="33"/>
    </row>
    <row r="1046466" spans="48:48" ht="15" customHeight="1">
      <c r="AV1046466" s="33"/>
    </row>
    <row r="1046467" spans="48:48" ht="15" customHeight="1">
      <c r="AV1046467" s="33"/>
    </row>
    <row r="1046468" spans="48:48" ht="15" customHeight="1">
      <c r="AV1046468" s="33"/>
    </row>
    <row r="1046469" spans="48:48" ht="15" customHeight="1">
      <c r="AV1046469" s="33"/>
    </row>
    <row r="1046470" spans="48:48" ht="15" customHeight="1">
      <c r="AV1046470" s="33"/>
    </row>
    <row r="1046471" spans="48:48" ht="15" customHeight="1">
      <c r="AV1046471" s="33"/>
    </row>
    <row r="1046472" spans="48:48" ht="15" customHeight="1">
      <c r="AV1046472" s="33"/>
    </row>
    <row r="1046473" spans="48:48" ht="15" customHeight="1">
      <c r="AV1046473" s="33"/>
    </row>
    <row r="1046474" spans="48:48" ht="15" customHeight="1">
      <c r="AV1046474" s="33"/>
    </row>
    <row r="1046475" spans="48:48" ht="15" customHeight="1">
      <c r="AV1046475" s="33"/>
    </row>
    <row r="1046476" spans="48:48" ht="15" customHeight="1">
      <c r="AV1046476" s="33"/>
    </row>
    <row r="1046477" spans="48:48" ht="15" customHeight="1">
      <c r="AV1046477" s="33"/>
    </row>
    <row r="1046478" spans="48:48" ht="15" customHeight="1">
      <c r="AV1046478" s="33"/>
    </row>
    <row r="1046479" spans="48:48" ht="15" customHeight="1">
      <c r="AV1046479" s="33"/>
    </row>
    <row r="1046480" spans="48:48" ht="15" customHeight="1">
      <c r="AV1046480" s="33"/>
    </row>
    <row r="1046481" spans="48:48" ht="15" customHeight="1">
      <c r="AV1046481" s="33"/>
    </row>
    <row r="1046482" spans="48:48" ht="15" customHeight="1">
      <c r="AV1046482" s="33"/>
    </row>
    <row r="1046483" spans="48:48" ht="15" customHeight="1">
      <c r="AV1046483" s="33"/>
    </row>
    <row r="1046484" spans="48:48" ht="15" customHeight="1">
      <c r="AV1046484" s="33"/>
    </row>
    <row r="1046485" spans="48:48" ht="15" customHeight="1">
      <c r="AV1046485" s="37"/>
    </row>
    <row r="1046486" spans="48:48" ht="15" customHeight="1">
      <c r="AV1046486" s="33"/>
    </row>
    <row r="1046487" spans="48:48" ht="15" customHeight="1">
      <c r="AV1046487" s="33"/>
    </row>
    <row r="1046488" spans="48:48" ht="15" customHeight="1">
      <c r="AV1046488" s="33"/>
    </row>
    <row r="1046489" spans="48:48" ht="15" customHeight="1">
      <c r="AV1046489" s="33"/>
    </row>
    <row r="1046490" spans="48:48" ht="15" customHeight="1">
      <c r="AV1046490" s="33"/>
    </row>
    <row r="1046491" spans="48:48" ht="15" customHeight="1">
      <c r="AV1046491" s="33"/>
    </row>
    <row r="1046492" spans="48:48" ht="15" customHeight="1">
      <c r="AV1046492" s="33"/>
    </row>
    <row r="1046493" spans="48:48" ht="15" customHeight="1">
      <c r="AV1046493" s="33"/>
    </row>
    <row r="1046494" spans="48:48" ht="15" customHeight="1">
      <c r="AV1046494" s="33"/>
    </row>
    <row r="1046495" spans="48:48" ht="15" customHeight="1">
      <c r="AV1046495" s="33"/>
    </row>
    <row r="1046496" spans="48:48" ht="15" customHeight="1">
      <c r="AV1046496" s="33"/>
    </row>
    <row r="1046497" spans="48:48" ht="15" customHeight="1">
      <c r="AV1046497" s="33"/>
    </row>
    <row r="1046498" spans="48:48" ht="15" customHeight="1">
      <c r="AV1046498" s="33"/>
    </row>
    <row r="1046499" spans="48:48" ht="15" customHeight="1">
      <c r="AV1046499" s="33"/>
    </row>
    <row r="1046500" spans="48:48" ht="15" customHeight="1">
      <c r="AV1046500" s="33"/>
    </row>
    <row r="1046501" spans="48:48" ht="15" customHeight="1">
      <c r="AV1046501" s="33"/>
    </row>
    <row r="1046502" spans="48:48" ht="15" customHeight="1">
      <c r="AV1046502" s="33"/>
    </row>
    <row r="1046503" spans="48:48" ht="15" customHeight="1">
      <c r="AV1046503" s="33"/>
    </row>
    <row r="1046504" spans="48:48" ht="15" customHeight="1">
      <c r="AV1046504" s="33"/>
    </row>
    <row r="1046505" spans="48:48" ht="15" customHeight="1">
      <c r="AV1046505" s="33"/>
    </row>
    <row r="1046506" spans="48:48" ht="15" customHeight="1">
      <c r="AV1046506" s="33"/>
    </row>
    <row r="1046507" spans="48:48" ht="15" customHeight="1">
      <c r="AV1046507" s="33"/>
    </row>
    <row r="1046508" spans="48:48" ht="15" customHeight="1">
      <c r="AV1046508" s="33"/>
    </row>
    <row r="1046509" spans="48:48" ht="15" customHeight="1">
      <c r="AV1046509" s="33"/>
    </row>
    <row r="1046510" spans="48:48" ht="15" customHeight="1">
      <c r="AV1046510" s="33"/>
    </row>
    <row r="1046511" spans="48:48" ht="15" customHeight="1">
      <c r="AV1046511" s="33"/>
    </row>
    <row r="1046512" spans="48:48" ht="15" customHeight="1">
      <c r="AV1046512" s="33"/>
    </row>
    <row r="1046513" spans="48:48" ht="15" customHeight="1">
      <c r="AV1046513" s="33"/>
    </row>
    <row r="1046514" spans="48:48" ht="15" customHeight="1">
      <c r="AV1046514" s="33"/>
    </row>
    <row r="1046515" spans="48:48" ht="15" customHeight="1">
      <c r="AV1046515" s="33"/>
    </row>
    <row r="1046516" spans="48:48" ht="15" customHeight="1">
      <c r="AV1046516" s="95"/>
    </row>
    <row r="1046517" spans="48:48" ht="15" customHeight="1">
      <c r="AV1046517" s="33"/>
    </row>
    <row r="1046518" spans="48:48" ht="15" customHeight="1">
      <c r="AV1046518" s="33"/>
    </row>
    <row r="1046519" spans="48:48" ht="15" customHeight="1">
      <c r="AV1046519" s="33"/>
    </row>
    <row r="1046520" spans="48:48" ht="15" customHeight="1">
      <c r="AV1046520" s="33"/>
    </row>
    <row r="1046521" spans="48:48" ht="15" customHeight="1">
      <c r="AV1046521" s="33"/>
    </row>
    <row r="1046522" spans="48:48" ht="15" customHeight="1">
      <c r="AV1046522" s="33"/>
    </row>
    <row r="1046523" spans="48:48" ht="15" customHeight="1">
      <c r="AV1046523" s="33"/>
    </row>
    <row r="1046524" spans="48:48" ht="15" customHeight="1">
      <c r="AV1046524" s="38"/>
    </row>
    <row r="1046525" spans="48:48" ht="15" customHeight="1">
      <c r="AV1046525" s="37"/>
    </row>
    <row r="1046526" spans="48:48" ht="15" customHeight="1">
      <c r="AV1046526" s="220"/>
    </row>
    <row r="1046527" spans="48:48" ht="15" customHeight="1">
      <c r="AV1046527" s="33"/>
    </row>
    <row r="1046528" spans="48:48" ht="15" customHeight="1">
      <c r="AV1046528" s="33"/>
    </row>
    <row r="1046529" spans="48:48" ht="15" customHeight="1">
      <c r="AV1046529" s="33"/>
    </row>
    <row r="1046530" spans="48:48" ht="15" customHeight="1">
      <c r="AV1046530" s="33"/>
    </row>
    <row r="1046531" spans="48:48" ht="15" customHeight="1">
      <c r="AV1046531" s="33"/>
    </row>
    <row r="1046532" spans="48:48" ht="15" customHeight="1">
      <c r="AV1046532" s="33"/>
    </row>
    <row r="1046533" spans="48:48" ht="15" customHeight="1">
      <c r="AV1046533" s="33"/>
    </row>
    <row r="1046534" spans="48:48" ht="15" customHeight="1">
      <c r="AV1046534" s="33"/>
    </row>
    <row r="1046535" spans="48:48" ht="15" customHeight="1">
      <c r="AV1046535" s="33"/>
    </row>
    <row r="1046536" spans="48:48" ht="15" customHeight="1">
      <c r="AV1046536" s="37"/>
    </row>
    <row r="1046537" spans="48:48" ht="15" customHeight="1">
      <c r="AV1046537" s="33"/>
    </row>
    <row r="1046538" spans="48:48" ht="15" customHeight="1">
      <c r="AV1046538" s="33"/>
    </row>
    <row r="1046539" spans="48:48" ht="15" customHeight="1">
      <c r="AV1046539" s="33"/>
    </row>
    <row r="1046540" spans="48:48" ht="15" customHeight="1">
      <c r="AV1046540" s="33"/>
    </row>
    <row r="1046541" spans="48:48" ht="15" customHeight="1">
      <c r="AV1046541" s="33"/>
    </row>
    <row r="1046542" spans="48:48" ht="15" customHeight="1">
      <c r="AV1046542" s="33"/>
    </row>
    <row r="1046543" spans="48:48" ht="15" customHeight="1">
      <c r="AV1046543" s="33"/>
    </row>
    <row r="1046544" spans="48:48" ht="15" customHeight="1">
      <c r="AV1046544" s="33"/>
    </row>
    <row r="1046545" spans="48:48" ht="15" customHeight="1">
      <c r="AV1046545" s="33"/>
    </row>
    <row r="1046546" spans="48:48" ht="15" customHeight="1">
      <c r="AV1046546" s="33"/>
    </row>
    <row r="1046547" spans="48:48" ht="15" customHeight="1">
      <c r="AV1046547" s="33"/>
    </row>
    <row r="1046548" spans="48:48" ht="15" customHeight="1">
      <c r="AV1046548" s="33"/>
    </row>
    <row r="1046549" spans="48:48" ht="15" customHeight="1">
      <c r="AV1046549" s="33"/>
    </row>
    <row r="1046550" spans="48:48" ht="15" customHeight="1">
      <c r="AV1046550" s="229"/>
    </row>
    <row r="1046551" spans="48:48" ht="15" customHeight="1">
      <c r="AV1046551" s="33"/>
    </row>
    <row r="1046552" spans="48:48" ht="15" customHeight="1">
      <c r="AV1046552" s="33"/>
    </row>
    <row r="1046553" spans="48:48" ht="15" customHeight="1">
      <c r="AV1046553" s="33"/>
    </row>
    <row r="1046554" spans="48:48" ht="15" customHeight="1">
      <c r="AV1046554" s="33"/>
    </row>
    <row r="1046555" spans="48:48" ht="15" customHeight="1">
      <c r="AV1046555" s="33"/>
    </row>
    <row r="1046556" spans="48:48" ht="15" customHeight="1">
      <c r="AV1046556" s="33"/>
    </row>
    <row r="1046557" spans="48:48" ht="15" customHeight="1">
      <c r="AV1046557" s="33"/>
    </row>
    <row r="1046558" spans="48:48" ht="15" customHeight="1">
      <c r="AV1046558" s="33"/>
    </row>
    <row r="1046559" spans="48:48" ht="15" customHeight="1">
      <c r="AV1046559" s="33"/>
    </row>
    <row r="1046560" spans="48:48" ht="15" customHeight="1">
      <c r="AV1046560" s="33"/>
    </row>
    <row r="1046561" spans="48:48" ht="15" customHeight="1">
      <c r="AV1046561" s="33"/>
    </row>
    <row r="1046562" spans="48:48" ht="15" customHeight="1">
      <c r="AV1046562" s="95"/>
    </row>
    <row r="1046563" spans="48:48" ht="15" customHeight="1">
      <c r="AV1046563" s="95"/>
    </row>
    <row r="1046564" spans="48:48" ht="15" customHeight="1">
      <c r="AV1046564" s="95"/>
    </row>
    <row r="1046565" spans="48:48" ht="15" customHeight="1">
      <c r="AV1046565" s="95"/>
    </row>
    <row r="1046566" spans="48:48" ht="15" customHeight="1">
      <c r="AV1046566" s="33"/>
    </row>
    <row r="1046567" spans="48:48" ht="15" customHeight="1">
      <c r="AV1046567" s="33"/>
    </row>
    <row r="1046568" spans="48:48" ht="15" customHeight="1">
      <c r="AV1046568" s="33"/>
    </row>
    <row r="1046569" spans="48:48" ht="15" customHeight="1">
      <c r="AV1046569" s="33"/>
    </row>
    <row r="1046570" spans="48:48" ht="15" customHeight="1">
      <c r="AV1046570" s="33"/>
    </row>
    <row r="1046571" spans="48:48" ht="15" customHeight="1">
      <c r="AV1046571" s="33"/>
    </row>
    <row r="1046572" spans="48:48" ht="15" customHeight="1">
      <c r="AV1046572" s="33"/>
    </row>
    <row r="1046573" spans="48:48" ht="15" customHeight="1">
      <c r="AV1046573" s="33"/>
    </row>
    <row r="1046574" spans="48:48" ht="15" customHeight="1">
      <c r="AV1046574" s="33"/>
    </row>
    <row r="1046575" spans="48:48" ht="15" customHeight="1">
      <c r="AV1046575" s="33"/>
    </row>
    <row r="1046576" spans="48:48" ht="15" customHeight="1">
      <c r="AV1046576" s="33"/>
    </row>
    <row r="1046577" spans="48:48" ht="15" customHeight="1">
      <c r="AV1046577" s="33"/>
    </row>
    <row r="1046578" spans="48:48" ht="15" customHeight="1">
      <c r="AV1046578" s="230"/>
    </row>
    <row r="1046579" spans="48:48" ht="15" customHeight="1">
      <c r="AV1046579" s="230"/>
    </row>
    <row r="1046580" spans="48:48" ht="15" customHeight="1">
      <c r="AV1046580" s="33"/>
    </row>
    <row r="1046581" spans="48:48" ht="15" customHeight="1">
      <c r="AV1046581" s="33"/>
    </row>
    <row r="1046582" spans="48:48" ht="15" customHeight="1">
      <c r="AV1046582" s="33"/>
    </row>
    <row r="1046583" spans="48:48" ht="15" customHeight="1">
      <c r="AV1046583" s="38"/>
    </row>
    <row r="1046584" spans="48:48" ht="15" customHeight="1">
      <c r="AV1046584" s="95"/>
    </row>
    <row r="1046585" spans="48:48" ht="15" customHeight="1">
      <c r="AV1046585" s="33"/>
    </row>
    <row r="1046586" spans="48:48" ht="15" customHeight="1">
      <c r="AV1046586" s="33"/>
    </row>
    <row r="1046587" spans="48:48" ht="15" customHeight="1">
      <c r="AV1046587" s="38"/>
    </row>
    <row r="1046588" spans="48:48" ht="15" customHeight="1">
      <c r="AV1046588" s="95"/>
    </row>
    <row r="1046589" spans="48:48" ht="15" customHeight="1">
      <c r="AV1046589" s="33"/>
    </row>
    <row r="1046590" spans="48:48" ht="15" customHeight="1">
      <c r="AV1046590" s="33"/>
    </row>
    <row r="1046591" spans="48:48" ht="15" customHeight="1">
      <c r="AV1046591" s="33"/>
    </row>
    <row r="1046592" spans="48:48" ht="15" customHeight="1">
      <c r="AV1046592" s="33"/>
    </row>
    <row r="1046593" spans="48:48" ht="15" customHeight="1">
      <c r="AV1046593" s="33"/>
    </row>
    <row r="1046594" spans="48:48" ht="15" customHeight="1">
      <c r="AV1046594" s="33"/>
    </row>
    <row r="1046595" spans="48:48" ht="15" customHeight="1">
      <c r="AV1046595" s="33"/>
    </row>
    <row r="1046596" spans="48:48" ht="15" customHeight="1">
      <c r="AV1046596" s="33"/>
    </row>
    <row r="1046597" spans="48:48" ht="15" customHeight="1">
      <c r="AV1046597" s="33"/>
    </row>
    <row r="1046598" spans="48:48" ht="15" customHeight="1">
      <c r="AV1046598" s="33"/>
    </row>
    <row r="1046599" spans="48:48" ht="15" customHeight="1">
      <c r="AV1046599" s="33"/>
    </row>
    <row r="1046600" spans="48:48" ht="15" customHeight="1">
      <c r="AV1046600" s="33"/>
    </row>
    <row r="1046601" spans="48:48" ht="15" customHeight="1">
      <c r="AV1046601" s="33"/>
    </row>
    <row r="1046602" spans="48:48" ht="15" customHeight="1">
      <c r="AV1046602" s="33"/>
    </row>
    <row r="1046603" spans="48:48" ht="15" customHeight="1">
      <c r="AV1046603" s="33"/>
    </row>
    <row r="1046604" spans="48:48" ht="15" customHeight="1">
      <c r="AV1046604" s="33"/>
    </row>
    <row r="1046605" spans="48:48" ht="15" customHeight="1">
      <c r="AV1046605" s="208"/>
    </row>
    <row r="1046606" spans="48:48" ht="15" customHeight="1">
      <c r="AV1046606" s="209"/>
    </row>
    <row r="1046607" spans="48:48" ht="15" customHeight="1">
      <c r="AV1046607" s="208"/>
    </row>
    <row r="1046608" spans="48:48" ht="15" customHeight="1">
      <c r="AV1046608" s="208"/>
    </row>
    <row r="1046609" spans="48:48" ht="15" customHeight="1">
      <c r="AV1046609" s="33"/>
    </row>
    <row r="1046610" spans="48:48" ht="15" customHeight="1">
      <c r="AV1046610" s="33"/>
    </row>
    <row r="1046611" spans="48:48" ht="15" customHeight="1">
      <c r="AV1046611" s="95"/>
    </row>
    <row r="1046612" spans="48:48" ht="15" customHeight="1">
      <c r="AV1046612" s="95"/>
    </row>
    <row r="1046613" spans="48:48" ht="15" customHeight="1">
      <c r="AV1046613" s="95"/>
    </row>
    <row r="1046614" spans="48:48" ht="15" customHeight="1">
      <c r="AV1046614" s="95"/>
    </row>
    <row r="1046615" spans="48:48" ht="15" customHeight="1">
      <c r="AV1046615" s="95"/>
    </row>
    <row r="1046616" spans="48:48" ht="15" customHeight="1">
      <c r="AV1046616" s="95"/>
    </row>
    <row r="1046617" spans="48:48" ht="15" customHeight="1">
      <c r="AV1046617" s="95"/>
    </row>
    <row r="1046618" spans="48:48" ht="15" customHeight="1">
      <c r="AV1046618" s="95"/>
    </row>
    <row r="1046619" spans="48:48" ht="15" customHeight="1">
      <c r="AV1046619" s="95"/>
    </row>
    <row r="1046620" spans="48:48" ht="15" customHeight="1">
      <c r="AV1046620" s="95"/>
    </row>
    <row r="1046621" spans="48:48" ht="15" customHeight="1">
      <c r="AV1046621" s="95"/>
    </row>
    <row r="1046622" spans="48:48" ht="15" customHeight="1">
      <c r="AV1046622" s="95"/>
    </row>
    <row r="1046623" spans="48:48" ht="15" customHeight="1">
      <c r="AV1046623" s="95"/>
    </row>
    <row r="1046624" spans="48:48" ht="15" customHeight="1">
      <c r="AV1046624" s="95"/>
    </row>
    <row r="1046625" spans="48:48" ht="15" customHeight="1">
      <c r="AV1046625" s="95"/>
    </row>
    <row r="1046626" spans="48:48" ht="15" customHeight="1">
      <c r="AV1046626" s="33"/>
    </row>
    <row r="1046627" spans="48:48" ht="15" customHeight="1">
      <c r="AV1046627" s="33"/>
    </row>
    <row r="1046628" spans="48:48" ht="15" customHeight="1">
      <c r="AV1046628" s="33"/>
    </row>
    <row r="1046629" spans="48:48" ht="15" customHeight="1">
      <c r="AV1046629" s="33"/>
    </row>
    <row r="1046630" spans="48:48" ht="15" customHeight="1">
      <c r="AV1046630" s="33"/>
    </row>
    <row r="1046631" spans="48:48" ht="15" customHeight="1">
      <c r="AV1046631" s="33"/>
    </row>
    <row r="1046632" spans="48:48" ht="15" customHeight="1">
      <c r="AV1046632" s="33"/>
    </row>
    <row r="1046633" spans="48:48" ht="15" customHeight="1">
      <c r="AV1046633" s="33"/>
    </row>
    <row r="1046634" spans="48:48" ht="15" customHeight="1">
      <c r="AV1046634" s="33"/>
    </row>
    <row r="1046635" spans="48:48" ht="15" customHeight="1">
      <c r="AV1046635" s="33"/>
    </row>
    <row r="1046636" spans="48:48" ht="15" customHeight="1">
      <c r="AV1046636" s="33"/>
    </row>
    <row r="1046637" spans="48:48" ht="15" customHeight="1">
      <c r="AV1046637" s="33"/>
    </row>
    <row r="1046638" spans="48:48" ht="15" customHeight="1">
      <c r="AV1046638" s="95"/>
    </row>
    <row r="1046639" spans="48:48" ht="15" customHeight="1">
      <c r="AV1046639" s="33"/>
    </row>
    <row r="1046640" spans="48:48" ht="15" customHeight="1">
      <c r="AV1046640" s="33"/>
    </row>
    <row r="1046641" spans="48:48" ht="15" customHeight="1">
      <c r="AV1046641" s="33"/>
    </row>
    <row r="1046642" spans="48:48" ht="15" customHeight="1">
      <c r="AV1046642" s="33"/>
    </row>
    <row r="1046643" spans="48:48" ht="15" customHeight="1">
      <c r="AV1046643" s="33"/>
    </row>
    <row r="1046644" spans="48:48" ht="15" customHeight="1">
      <c r="AV1046644" s="33"/>
    </row>
    <row r="1046645" spans="48:48" ht="15" customHeight="1">
      <c r="AV1046645" s="33"/>
    </row>
    <row r="1046646" spans="48:48" ht="15" customHeight="1">
      <c r="AV1046646" s="33"/>
    </row>
    <row r="1046647" spans="48:48" ht="15" customHeight="1">
      <c r="AV1046647" s="33"/>
    </row>
    <row r="1046648" spans="48:48" ht="15" customHeight="1">
      <c r="AV1046648" s="33"/>
    </row>
    <row r="1046649" spans="48:48" ht="15" customHeight="1">
      <c r="AV1046649" s="33"/>
    </row>
    <row r="1046650" spans="48:48" ht="15" customHeight="1">
      <c r="AV1046650" s="33"/>
    </row>
    <row r="1046651" spans="48:48" ht="15" customHeight="1">
      <c r="AV1046651" s="33"/>
    </row>
    <row r="1046652" spans="48:48" ht="15" customHeight="1">
      <c r="AV1046652" s="33"/>
    </row>
    <row r="1046653" spans="48:48" ht="15" customHeight="1">
      <c r="AV1046653" s="33"/>
    </row>
    <row r="1046654" spans="48:48" ht="15" customHeight="1">
      <c r="AV1046654" s="33"/>
    </row>
    <row r="1046655" spans="48:48" ht="15" customHeight="1">
      <c r="AV1046655" s="95"/>
    </row>
    <row r="1046656" spans="48:48" ht="15" customHeight="1">
      <c r="AV1046656" s="95"/>
    </row>
    <row r="1046657" spans="48:48" ht="15" customHeight="1">
      <c r="AV1046657" s="33"/>
    </row>
    <row r="1046658" spans="48:48" ht="15" customHeight="1">
      <c r="AV1046658" s="33"/>
    </row>
    <row r="1046659" spans="48:48" ht="15" customHeight="1">
      <c r="AV1046659" s="33"/>
    </row>
    <row r="1046660" spans="48:48" ht="15" customHeight="1">
      <c r="AV1046660" s="33"/>
    </row>
    <row r="1046661" spans="48:48" ht="15" customHeight="1">
      <c r="AV1046661" s="38"/>
    </row>
    <row r="1046662" spans="48:48" ht="15" customHeight="1">
      <c r="AV1046662" s="33"/>
    </row>
    <row r="1046663" spans="48:48" ht="15" customHeight="1">
      <c r="AV1046663" s="33"/>
    </row>
    <row r="1046664" spans="48:48" ht="15" customHeight="1">
      <c r="AV1046664" s="33"/>
    </row>
    <row r="1046665" spans="48:48" ht="15" customHeight="1">
      <c r="AV1046665" s="33"/>
    </row>
    <row r="1046666" spans="48:48" ht="15" customHeight="1">
      <c r="AV1046666" s="33"/>
    </row>
    <row r="1046667" spans="48:48" ht="15" customHeight="1">
      <c r="AV1046667" s="33"/>
    </row>
    <row r="1046668" spans="48:48" ht="15" customHeight="1">
      <c r="AV1046668" s="33"/>
    </row>
    <row r="1046669" spans="48:48" ht="15" customHeight="1">
      <c r="AV1046669" s="38"/>
    </row>
    <row r="1046670" spans="48:48" ht="15" customHeight="1">
      <c r="AV1046670" s="38"/>
    </row>
    <row r="1046671" spans="48:48" ht="15" customHeight="1">
      <c r="AV1046671" s="33"/>
    </row>
    <row r="1046672" spans="48:48" ht="15" customHeight="1">
      <c r="AV1046672" s="33"/>
    </row>
    <row r="1046673" spans="48:48" ht="15" customHeight="1">
      <c r="AV1046673" s="33"/>
    </row>
    <row r="1046674" spans="48:48" ht="15" customHeight="1">
      <c r="AV1046674" s="33"/>
    </row>
    <row r="1046675" spans="48:48" ht="15" customHeight="1">
      <c r="AV1046675" s="33"/>
    </row>
    <row r="1046676" spans="48:48" ht="15" customHeight="1">
      <c r="AV1046676" s="33"/>
    </row>
    <row r="1046677" spans="48:48" ht="15" customHeight="1">
      <c r="AV1046677" s="33"/>
    </row>
    <row r="1046678" spans="48:48" ht="15" customHeight="1">
      <c r="AV1046678" s="33"/>
    </row>
    <row r="1046679" spans="48:48" ht="15" customHeight="1">
      <c r="AV1046679" s="33"/>
    </row>
    <row r="1046680" spans="48:48" ht="15" customHeight="1">
      <c r="AV1046680" s="33"/>
    </row>
    <row r="1046681" spans="48:48" ht="15" customHeight="1">
      <c r="AV1046681" s="33"/>
    </row>
    <row r="1046682" spans="48:48" ht="15" customHeight="1">
      <c r="AV1046682" s="33"/>
    </row>
    <row r="1046683" spans="48:48" ht="15" customHeight="1">
      <c r="AV1046683" s="33"/>
    </row>
    <row r="1046684" spans="48:48" ht="15" customHeight="1">
      <c r="AV1046684" s="95"/>
    </row>
    <row r="1046685" spans="48:48" ht="15" customHeight="1">
      <c r="AV1046685" s="33"/>
    </row>
    <row r="1046686" spans="48:48" ht="15" customHeight="1">
      <c r="AV1046686" s="33"/>
    </row>
    <row r="1046687" spans="48:48" ht="15" customHeight="1">
      <c r="AV1046687" s="33"/>
    </row>
    <row r="1046688" spans="48:48" ht="15" customHeight="1">
      <c r="AV1046688" s="33"/>
    </row>
    <row r="1046689" spans="48:48" ht="15" customHeight="1">
      <c r="AV1046689" s="95"/>
    </row>
    <row r="1046690" spans="48:48" ht="15" customHeight="1">
      <c r="AV1046690" s="95"/>
    </row>
    <row r="1046691" spans="48:48" ht="15" customHeight="1">
      <c r="AV1046691" s="95"/>
    </row>
    <row r="1046692" spans="48:48" ht="15" customHeight="1">
      <c r="AV1046692" s="95"/>
    </row>
    <row r="1046693" spans="48:48" ht="15" customHeight="1">
      <c r="AV1046693" s="95"/>
    </row>
    <row r="1046694" spans="48:48" ht="15" customHeight="1">
      <c r="AV1046694" s="33"/>
    </row>
    <row r="1046695" spans="48:48" ht="15" customHeight="1">
      <c r="AV1046695" s="33"/>
    </row>
    <row r="1046696" spans="48:48" ht="15" customHeight="1">
      <c r="AV1046696" s="33"/>
    </row>
    <row r="1046697" spans="48:48" ht="15" customHeight="1">
      <c r="AV1046697" s="33"/>
    </row>
    <row r="1046698" spans="48:48" ht="15" customHeight="1">
      <c r="AV1046698" s="33"/>
    </row>
    <row r="1046699" spans="48:48" ht="15" customHeight="1">
      <c r="AV1046699" s="33"/>
    </row>
    <row r="1046700" spans="48:48" ht="15" customHeight="1">
      <c r="AV1046700" s="95"/>
    </row>
    <row r="1046701" spans="48:48" ht="15" customHeight="1">
      <c r="AV1046701" s="95"/>
    </row>
    <row r="1046702" spans="48:48" ht="15" customHeight="1">
      <c r="AV1046702" s="95"/>
    </row>
    <row r="1046703" spans="48:48" ht="15" customHeight="1">
      <c r="AV1046703" s="95"/>
    </row>
    <row r="1046704" spans="48:48" ht="15" customHeight="1">
      <c r="AV1046704" s="95"/>
    </row>
    <row r="1046705" spans="48:48" ht="15" customHeight="1">
      <c r="AV1046705" s="95"/>
    </row>
    <row r="1046706" spans="48:48" ht="15" customHeight="1">
      <c r="AV1046706" s="95"/>
    </row>
    <row r="1046707" spans="48:48" ht="15" customHeight="1">
      <c r="AV1046707" s="33"/>
    </row>
    <row r="1046708" spans="48:48" ht="15" customHeight="1">
      <c r="AV1046708" s="33"/>
    </row>
    <row r="1046709" spans="48:48" ht="15" customHeight="1">
      <c r="AV1046709" s="33"/>
    </row>
    <row r="1046710" spans="48:48" ht="15" customHeight="1">
      <c r="AV1046710" s="33"/>
    </row>
    <row r="1046711" spans="48:48" ht="15" customHeight="1">
      <c r="AV1046711" s="33"/>
    </row>
    <row r="1046712" spans="48:48" ht="15" customHeight="1">
      <c r="AV1046712" s="33"/>
    </row>
    <row r="1046713" spans="48:48" ht="15" customHeight="1">
      <c r="AV1046713" s="33"/>
    </row>
    <row r="1046714" spans="48:48" ht="15" customHeight="1">
      <c r="AV1046714" s="33"/>
    </row>
    <row r="1046715" spans="48:48" ht="15" customHeight="1">
      <c r="AV1046715" s="33"/>
    </row>
    <row r="1046716" spans="48:48" ht="15" customHeight="1">
      <c r="AV1046716" s="33"/>
    </row>
    <row r="1046717" spans="48:48" ht="15" customHeight="1">
      <c r="AV1046717" s="33"/>
    </row>
    <row r="1046718" spans="48:48" ht="15" customHeight="1">
      <c r="AV1046718" s="33"/>
    </row>
    <row r="1046719" spans="48:48" ht="15" customHeight="1">
      <c r="AV1046719" s="33"/>
    </row>
    <row r="1046720" spans="48:48" ht="15" customHeight="1">
      <c r="AV1046720" s="33"/>
    </row>
    <row r="1046721" spans="48:48" ht="15" customHeight="1">
      <c r="AV1046721" s="208"/>
    </row>
    <row r="1046722" spans="48:48" ht="15" customHeight="1">
      <c r="AV1046722" s="208"/>
    </row>
    <row r="1046723" spans="48:48" ht="15" customHeight="1">
      <c r="AV1046723" s="208"/>
    </row>
    <row r="1046724" spans="48:48" ht="15" customHeight="1">
      <c r="AV1046724" s="33"/>
    </row>
    <row r="1046725" spans="48:48" ht="15" customHeight="1">
      <c r="AV1046725" s="33"/>
    </row>
    <row r="1046726" spans="48:48" ht="15" customHeight="1">
      <c r="AV1046726" s="33"/>
    </row>
    <row r="1046727" spans="48:48" ht="15" customHeight="1">
      <c r="AV1046727" s="33"/>
    </row>
    <row r="1046728" spans="48:48" ht="15" customHeight="1">
      <c r="AV1046728" s="33"/>
    </row>
    <row r="1046729" spans="48:48" ht="15" customHeight="1">
      <c r="AV1046729" s="33"/>
    </row>
    <row r="1046730" spans="48:48" ht="15" customHeight="1">
      <c r="AV1046730" s="33"/>
    </row>
    <row r="1046731" spans="48:48" ht="15" customHeight="1">
      <c r="AV1046731" s="33"/>
    </row>
    <row r="1046732" spans="48:48" ht="15" customHeight="1">
      <c r="AV1046732" s="67"/>
    </row>
    <row r="1046733" spans="48:48" ht="15" customHeight="1">
      <c r="AV1046733" s="33"/>
    </row>
    <row r="1046734" spans="48:48" ht="15" customHeight="1">
      <c r="AV1046734" s="33"/>
    </row>
    <row r="1046735" spans="48:48" ht="15" customHeight="1">
      <c r="AV1046735" s="33"/>
    </row>
    <row r="1046736" spans="48:48" ht="15" customHeight="1">
      <c r="AV1046736" s="33"/>
    </row>
    <row r="1046737" spans="48:48" ht="15" customHeight="1">
      <c r="AV1046737" s="33"/>
    </row>
    <row r="1046738" spans="48:48" ht="15" customHeight="1">
      <c r="AV1046738" s="33"/>
    </row>
    <row r="1046739" spans="48:48" ht="15" customHeight="1">
      <c r="AV1046739" s="33"/>
    </row>
    <row r="1046740" spans="48:48" ht="15" customHeight="1">
      <c r="AV1046740" s="33"/>
    </row>
    <row r="1046741" spans="48:48" ht="15" customHeight="1">
      <c r="AV1046741" s="33"/>
    </row>
    <row r="1046742" spans="48:48" ht="15" customHeight="1">
      <c r="AV1046742" s="33"/>
    </row>
    <row r="1046743" spans="48:48" ht="15" customHeight="1">
      <c r="AV1046743" s="33"/>
    </row>
    <row r="1046744" spans="48:48" ht="15" customHeight="1">
      <c r="AV1046744" s="33"/>
    </row>
    <row r="1046745" spans="48:48" ht="15" customHeight="1">
      <c r="AV1046745" s="33"/>
    </row>
    <row r="1046746" spans="48:48" ht="15" customHeight="1">
      <c r="AV1046746" s="33"/>
    </row>
    <row r="1046747" spans="48:48" ht="15" customHeight="1">
      <c r="AV1046747" s="33"/>
    </row>
    <row r="1046748" spans="48:48" ht="15" customHeight="1">
      <c r="AV1046748" s="33"/>
    </row>
    <row r="1046749" spans="48:48" ht="15" customHeight="1">
      <c r="AV1046749" s="33"/>
    </row>
    <row r="1046750" spans="48:48" ht="15" customHeight="1">
      <c r="AV1046750" s="33"/>
    </row>
    <row r="1046751" spans="48:48" ht="15" customHeight="1">
      <c r="AV1046751" s="33"/>
    </row>
    <row r="1046752" spans="48:48" ht="15" customHeight="1">
      <c r="AV1046752" s="42"/>
    </row>
    <row r="1046753" spans="48:48" ht="15" customHeight="1">
      <c r="AV1046753" s="33"/>
    </row>
    <row r="1046754" spans="48:48" ht="15" customHeight="1">
      <c r="AV1046754" s="33"/>
    </row>
    <row r="1046755" spans="48:48" ht="15" customHeight="1">
      <c r="AV1046755" s="33"/>
    </row>
    <row r="1046756" spans="48:48" ht="15" customHeight="1">
      <c r="AV1046756" s="33"/>
    </row>
    <row r="1046757" spans="48:48" ht="15" customHeight="1">
      <c r="AV1046757" s="33"/>
    </row>
    <row r="1046758" spans="48:48" ht="15" customHeight="1">
      <c r="AV1046758" s="33"/>
    </row>
    <row r="1046759" spans="48:48" ht="15" customHeight="1">
      <c r="AV1046759" s="33"/>
    </row>
    <row r="1046760" spans="48:48" ht="15" customHeight="1">
      <c r="AV1046760" s="33"/>
    </row>
    <row r="1046761" spans="48:48" ht="15" customHeight="1">
      <c r="AV1046761" s="33"/>
    </row>
    <row r="1046762" spans="48:48" ht="15" customHeight="1">
      <c r="AV1046762" s="33"/>
    </row>
    <row r="1046763" spans="48:48" ht="15" customHeight="1">
      <c r="AV1046763" s="33"/>
    </row>
    <row r="1046764" spans="48:48" ht="15" customHeight="1">
      <c r="AV1046764" s="33"/>
    </row>
    <row r="1046765" spans="48:48" ht="15" customHeight="1">
      <c r="AV1046765" s="33"/>
    </row>
    <row r="1046766" spans="48:48" ht="15" customHeight="1">
      <c r="AV1046766" s="33"/>
    </row>
    <row r="1046767" spans="48:48" ht="15" customHeight="1">
      <c r="AV1046767" s="33"/>
    </row>
    <row r="1046768" spans="48:48" ht="15" customHeight="1">
      <c r="AV1046768" s="33"/>
    </row>
    <row r="1046769" spans="48:48" ht="15" customHeight="1">
      <c r="AV1046769" s="33"/>
    </row>
    <row r="1046770" spans="48:48" ht="15" customHeight="1">
      <c r="AV1046770" s="33"/>
    </row>
    <row r="1046771" spans="48:48" ht="15" customHeight="1">
      <c r="AV1046771" s="33"/>
    </row>
    <row r="1046772" spans="48:48" ht="15" customHeight="1">
      <c r="AV1046772" s="33"/>
    </row>
    <row r="1046773" spans="48:48" ht="15" customHeight="1">
      <c r="AV1046773" s="33"/>
    </row>
    <row r="1046774" spans="48:48" ht="15" customHeight="1">
      <c r="AV1046774" s="33"/>
    </row>
    <row r="1046775" spans="48:48" ht="15" customHeight="1">
      <c r="AV1046775" s="33"/>
    </row>
    <row r="1046776" spans="48:48" ht="15" customHeight="1">
      <c r="AV1046776" s="33"/>
    </row>
    <row r="1046777" spans="48:48" ht="15" customHeight="1">
      <c r="AV1046777" s="33"/>
    </row>
    <row r="1046778" spans="48:48" ht="15" customHeight="1">
      <c r="AV1046778" s="33"/>
    </row>
    <row r="1046779" spans="48:48" ht="15" customHeight="1">
      <c r="AV1046779" s="33"/>
    </row>
    <row r="1046780" spans="48:48" ht="15" customHeight="1">
      <c r="AV1046780" s="33"/>
    </row>
    <row r="1046781" spans="48:48" ht="15" customHeight="1">
      <c r="AV1046781" s="33"/>
    </row>
    <row r="1046782" spans="48:48" ht="15" customHeight="1">
      <c r="AV1046782" s="33"/>
    </row>
    <row r="1046783" spans="48:48" ht="15" customHeight="1">
      <c r="AV1046783" s="33"/>
    </row>
    <row r="1046784" spans="48:48" ht="15" customHeight="1">
      <c r="AV1046784" s="33"/>
    </row>
    <row r="1046785" spans="48:48" ht="15" customHeight="1">
      <c r="AV1046785" s="33"/>
    </row>
    <row r="1046786" spans="48:48" ht="15" customHeight="1">
      <c r="AV1046786" s="33"/>
    </row>
    <row r="1046787" spans="48:48" ht="15" customHeight="1">
      <c r="AV1046787" s="95"/>
    </row>
    <row r="1046788" spans="48:48" ht="15" customHeight="1">
      <c r="AV1046788" s="33"/>
    </row>
    <row r="1046789" spans="48:48" ht="15" customHeight="1">
      <c r="AV1046789" s="33"/>
    </row>
    <row r="1046790" spans="48:48" ht="15" customHeight="1">
      <c r="AV1046790" s="33"/>
    </row>
    <row r="1046791" spans="48:48" ht="15" customHeight="1">
      <c r="AV1046791" s="33"/>
    </row>
    <row r="1046792" spans="48:48" ht="15" customHeight="1">
      <c r="AV1046792" s="33"/>
    </row>
    <row r="1046793" spans="48:48" ht="15" customHeight="1">
      <c r="AV1046793" s="33"/>
    </row>
    <row r="1046794" spans="48:48" ht="15" customHeight="1">
      <c r="AV1046794" s="33"/>
    </row>
    <row r="1046795" spans="48:48" ht="15" customHeight="1">
      <c r="AV1046795" s="95"/>
    </row>
    <row r="1046796" spans="48:48" ht="15" customHeight="1">
      <c r="AV1046796" s="33"/>
    </row>
    <row r="1046797" spans="48:48" ht="15" customHeight="1">
      <c r="AV1046797" s="33"/>
    </row>
    <row r="1046798" spans="48:48" ht="15" customHeight="1">
      <c r="AV1046798" s="33"/>
    </row>
    <row r="1046799" spans="48:48" ht="15" customHeight="1">
      <c r="AV1046799" s="33"/>
    </row>
    <row r="1046800" spans="48:48" ht="15" customHeight="1">
      <c r="AV1046800" s="33"/>
    </row>
    <row r="1046801" spans="48:48" ht="15" customHeight="1">
      <c r="AV1046801" s="33"/>
    </row>
    <row r="1046802" spans="48:48" ht="15" customHeight="1">
      <c r="AV1046802" s="33"/>
    </row>
    <row r="1046803" spans="48:48" ht="15" customHeight="1">
      <c r="AV1046803" s="33"/>
    </row>
    <row r="1046804" spans="48:48" ht="15" customHeight="1">
      <c r="AV1046804" s="33"/>
    </row>
    <row r="1046805" spans="48:48" ht="15" customHeight="1">
      <c r="AV1046805" s="33"/>
    </row>
    <row r="1046806" spans="48:48" ht="15" customHeight="1">
      <c r="AV1046806" s="33"/>
    </row>
    <row r="1046807" spans="48:48" ht="15" customHeight="1">
      <c r="AV1046807" s="33"/>
    </row>
    <row r="1046808" spans="48:48" ht="15" customHeight="1">
      <c r="AV1046808" s="33"/>
    </row>
    <row r="1046809" spans="48:48" ht="15" customHeight="1">
      <c r="AV1046809" s="33"/>
    </row>
    <row r="1046810" spans="48:48" ht="15" customHeight="1">
      <c r="AV1046810" s="33"/>
    </row>
    <row r="1046811" spans="48:48" ht="15" customHeight="1">
      <c r="AV1046811" s="33"/>
    </row>
    <row r="1046812" spans="48:48" ht="15" customHeight="1">
      <c r="AV1046812" s="33"/>
    </row>
    <row r="1046813" spans="48:48" ht="15" customHeight="1">
      <c r="AV1046813" s="33"/>
    </row>
    <row r="1046814" spans="48:48" ht="15" customHeight="1">
      <c r="AV1046814" s="33"/>
    </row>
    <row r="1046815" spans="48:48" ht="15" customHeight="1">
      <c r="AV1046815" s="33"/>
    </row>
    <row r="1046816" spans="48:48" ht="15" customHeight="1">
      <c r="AV1046816" s="33"/>
    </row>
    <row r="1046817" spans="48:48" ht="15" customHeight="1">
      <c r="AV1046817" s="33"/>
    </row>
    <row r="1046818" spans="48:48" ht="15" customHeight="1">
      <c r="AV1046818" s="33"/>
    </row>
    <row r="1046819" spans="48:48" ht="15" customHeight="1">
      <c r="AV1046819" s="33"/>
    </row>
    <row r="1046820" spans="48:48" ht="15" customHeight="1">
      <c r="AV1046820" s="33"/>
    </row>
    <row r="1046821" spans="48:48" ht="15" customHeight="1">
      <c r="AV1046821" s="33"/>
    </row>
    <row r="1046822" spans="48:48" ht="15" customHeight="1">
      <c r="AV1046822" s="33"/>
    </row>
    <row r="1046823" spans="48:48" ht="15" customHeight="1">
      <c r="AV1046823" s="33"/>
    </row>
    <row r="1046824" spans="48:48" ht="15" customHeight="1">
      <c r="AV1046824" s="33"/>
    </row>
    <row r="1046825" spans="48:48" ht="15" customHeight="1">
      <c r="AV1046825" s="33"/>
    </row>
    <row r="1046826" spans="48:48" ht="15" customHeight="1">
      <c r="AV1046826" s="33"/>
    </row>
    <row r="1046827" spans="48:48" ht="15" customHeight="1">
      <c r="AV1046827" s="33"/>
    </row>
    <row r="1046828" spans="48:48" ht="15" customHeight="1">
      <c r="AV1046828" s="33"/>
    </row>
    <row r="1046829" spans="48:48" ht="15" customHeight="1">
      <c r="AV1046829" s="38"/>
    </row>
    <row r="1046830" spans="48:48" ht="15" customHeight="1">
      <c r="AV1046830" s="37"/>
    </row>
    <row r="1046831" spans="48:48" ht="15" customHeight="1">
      <c r="AV1046831" s="33"/>
    </row>
    <row r="1046832" spans="48:48" ht="15" customHeight="1">
      <c r="AV1046832" s="95"/>
    </row>
    <row r="1046833" spans="48:48" ht="15" customHeight="1">
      <c r="AV1046833" s="33"/>
    </row>
    <row r="1046834" spans="48:48" ht="15" customHeight="1">
      <c r="AV1046834" s="33"/>
    </row>
  </sheetData>
  <sheetProtection formatCells="0" formatColumns="0" insertRows="0" autoFilter="0" pivotTables="0"/>
  <dataConsolidate link="1"/>
  <phoneticPr fontId="194" type="noConversion"/>
  <conditionalFormatting sqref="A1:A1048576">
    <cfRule type="duplicateValues" dxfId="0" priority="1"/>
  </conditionalFormatting>
  <pageMargins left="0.15748031496062992" right="0.15748031496062992" top="0.74803149606299213" bottom="0.74803149606299213" header="0.31496062992125984" footer="0.31496062992125984"/>
  <pageSetup scale="80" orientation="landscape" r:id="rId1"/>
  <headerFooter>
    <oddFooter>&amp;L_x000D_&amp;1#&amp;"Calibri"&amp;10&amp;K000000 ©Nemak | Internal</oddFooter>
  </headerFooter>
  <legacyDrawing r:id="rId2"/>
  <tableParts count="1">
    <tablePart r:id="rId3"/>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600-000001000000}">
          <x14:formula1>
            <xm:f>Tabelle2!$C$4:$C$39</xm:f>
          </x14:formula1>
          <xm:sqref>PF270:PF271 PJ99:PJ100 PF93 PF153:PF158 PF232 PF276 PF6 PF9 PF63:PF64 PF167:PF174 PF187 PF227:PF228 PF205 PF237:PF238 PF161:PF163 PF180:PF182 PF185 PF203 PF193:PF201 PF87 PF81:PF83 PF107 PF109 PF99:PF100 PF124:PF125 PF131 PF142:PF143 PF191 PF90:PF91 PF129 PF134 PF146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dimension ref="A2:K47"/>
  <sheetViews>
    <sheetView workbookViewId="0">
      <selection activeCell="B8" sqref="B8"/>
    </sheetView>
  </sheetViews>
  <sheetFormatPr defaultColWidth="11.5546875" defaultRowHeight="14.4"/>
  <cols>
    <col min="1" max="1" width="14.109375" customWidth="1"/>
    <col min="2" max="2" width="14.109375" style="92" customWidth="1"/>
  </cols>
  <sheetData>
    <row r="2" spans="1:11">
      <c r="A2" t="s">
        <v>985</v>
      </c>
      <c r="C2" s="92"/>
    </row>
    <row r="3" spans="1:11">
      <c r="A3" t="s">
        <v>23</v>
      </c>
      <c r="C3" t="s">
        <v>161</v>
      </c>
      <c r="E3" s="62"/>
      <c r="F3" s="62"/>
      <c r="G3" s="62"/>
      <c r="H3" s="62"/>
      <c r="I3" s="62"/>
      <c r="J3" s="62"/>
      <c r="K3" s="62"/>
    </row>
    <row r="4" spans="1:11">
      <c r="A4" t="s">
        <v>30</v>
      </c>
      <c r="C4" t="s">
        <v>282</v>
      </c>
      <c r="E4" s="62"/>
      <c r="F4" s="62"/>
      <c r="G4" s="62"/>
      <c r="H4" s="62"/>
      <c r="I4" s="62"/>
      <c r="J4" s="62"/>
      <c r="K4" s="62"/>
    </row>
    <row r="5" spans="1:11">
      <c r="A5" t="s">
        <v>34</v>
      </c>
      <c r="C5" t="s">
        <v>188</v>
      </c>
      <c r="D5" s="92"/>
      <c r="E5" s="62"/>
      <c r="F5" s="62"/>
      <c r="G5" s="62"/>
      <c r="H5" s="62"/>
      <c r="I5" s="62"/>
      <c r="J5" s="62"/>
      <c r="K5" s="62"/>
    </row>
    <row r="6" spans="1:11">
      <c r="A6" t="s">
        <v>164</v>
      </c>
      <c r="C6" t="s">
        <v>59</v>
      </c>
      <c r="D6" s="92"/>
      <c r="E6" s="62"/>
      <c r="F6" s="62"/>
      <c r="G6" s="62"/>
      <c r="H6" s="62"/>
      <c r="I6" s="62"/>
      <c r="J6" s="62"/>
      <c r="K6" s="62"/>
    </row>
    <row r="7" spans="1:11">
      <c r="A7" t="s">
        <v>25</v>
      </c>
      <c r="C7" t="s">
        <v>269</v>
      </c>
      <c r="E7" s="62"/>
      <c r="F7" s="62"/>
      <c r="G7" s="62"/>
      <c r="H7" s="62"/>
      <c r="I7" s="62"/>
      <c r="J7" s="62"/>
      <c r="K7" s="62"/>
    </row>
    <row r="8" spans="1:11">
      <c r="A8" t="s">
        <v>180</v>
      </c>
      <c r="C8" t="s">
        <v>170</v>
      </c>
      <c r="E8" s="62"/>
      <c r="F8" s="99"/>
      <c r="G8" s="100"/>
      <c r="H8" s="101"/>
      <c r="I8" s="62"/>
      <c r="J8" s="62"/>
      <c r="K8" s="62"/>
    </row>
    <row r="9" spans="1:11">
      <c r="A9" t="s">
        <v>75</v>
      </c>
      <c r="C9" t="s">
        <v>287</v>
      </c>
      <c r="E9" s="62"/>
      <c r="F9" s="102"/>
      <c r="G9" s="103"/>
      <c r="H9" s="104"/>
      <c r="I9" s="62"/>
      <c r="J9" s="62"/>
      <c r="K9" s="62"/>
    </row>
    <row r="10" spans="1:11">
      <c r="A10" t="s">
        <v>31</v>
      </c>
      <c r="C10" t="s">
        <v>190</v>
      </c>
      <c r="E10" s="62"/>
      <c r="F10" s="102"/>
      <c r="G10" s="103"/>
      <c r="H10" s="104"/>
      <c r="I10" s="62"/>
      <c r="J10" s="62"/>
      <c r="K10" s="62"/>
    </row>
    <row r="11" spans="1:11">
      <c r="A11" t="s">
        <v>230</v>
      </c>
      <c r="C11" t="s">
        <v>281</v>
      </c>
      <c r="F11" s="102"/>
      <c r="G11" s="103"/>
      <c r="H11" s="104"/>
    </row>
    <row r="12" spans="1:11">
      <c r="A12" t="s">
        <v>163</v>
      </c>
      <c r="C12" t="s">
        <v>268</v>
      </c>
      <c r="F12" s="102"/>
      <c r="G12" s="103"/>
      <c r="H12" s="104"/>
    </row>
    <row r="13" spans="1:11">
      <c r="A13" t="s">
        <v>158</v>
      </c>
      <c r="C13" t="s">
        <v>278</v>
      </c>
      <c r="F13" s="102"/>
      <c r="G13" s="103"/>
      <c r="H13" s="104"/>
    </row>
    <row r="14" spans="1:11">
      <c r="A14" t="s">
        <v>46</v>
      </c>
      <c r="C14" t="s">
        <v>283</v>
      </c>
      <c r="F14" s="102"/>
      <c r="G14" s="103"/>
      <c r="H14" s="104"/>
    </row>
    <row r="15" spans="1:11">
      <c r="A15" t="s">
        <v>42</v>
      </c>
      <c r="C15" t="s">
        <v>191</v>
      </c>
      <c r="F15" s="102"/>
      <c r="G15" s="103"/>
      <c r="H15" s="104"/>
    </row>
    <row r="16" spans="1:11">
      <c r="A16" t="s">
        <v>277</v>
      </c>
      <c r="C16" t="s">
        <v>284</v>
      </c>
      <c r="F16" s="102"/>
      <c r="G16" s="103"/>
      <c r="H16" s="104"/>
    </row>
    <row r="17" spans="1:8">
      <c r="A17" t="s">
        <v>305</v>
      </c>
      <c r="C17" t="s">
        <v>285</v>
      </c>
      <c r="F17" s="102"/>
      <c r="G17" s="103"/>
      <c r="H17" s="104"/>
    </row>
    <row r="18" spans="1:8">
      <c r="A18" t="s">
        <v>40</v>
      </c>
      <c r="C18" t="s">
        <v>189</v>
      </c>
      <c r="F18" s="102"/>
      <c r="G18" s="103"/>
      <c r="H18" s="104"/>
    </row>
    <row r="19" spans="1:8">
      <c r="A19" t="s">
        <v>92</v>
      </c>
      <c r="C19" t="s">
        <v>286</v>
      </c>
      <c r="F19" s="102"/>
      <c r="G19" s="103"/>
      <c r="H19" s="104"/>
    </row>
    <row r="20" spans="1:8">
      <c r="A20" t="s">
        <v>165</v>
      </c>
      <c r="C20" t="s">
        <v>182</v>
      </c>
      <c r="F20" s="102"/>
      <c r="G20" s="103"/>
      <c r="H20" s="104"/>
    </row>
    <row r="21" spans="1:8">
      <c r="A21" t="s">
        <v>177</v>
      </c>
      <c r="C21" t="s">
        <v>183</v>
      </c>
      <c r="F21" s="102"/>
      <c r="G21" s="103"/>
      <c r="H21" s="104"/>
    </row>
    <row r="22" spans="1:8">
      <c r="A22" t="s">
        <v>47</v>
      </c>
      <c r="C22" t="s">
        <v>184</v>
      </c>
      <c r="F22" s="102"/>
      <c r="G22" s="103"/>
      <c r="H22" s="104"/>
    </row>
    <row r="23" spans="1:8">
      <c r="A23" t="s">
        <v>15</v>
      </c>
      <c r="C23" t="s">
        <v>185</v>
      </c>
      <c r="F23" s="102"/>
      <c r="G23" s="103"/>
      <c r="H23" s="104"/>
    </row>
    <row r="24" spans="1:8">
      <c r="A24" t="s">
        <v>233</v>
      </c>
      <c r="C24" t="s">
        <v>271</v>
      </c>
      <c r="F24" s="102"/>
      <c r="G24" s="103"/>
      <c r="H24" s="104"/>
    </row>
    <row r="25" spans="1:8">
      <c r="A25" t="s">
        <v>89</v>
      </c>
      <c r="C25" t="s">
        <v>186</v>
      </c>
      <c r="F25" s="105"/>
      <c r="G25" s="106"/>
      <c r="H25" s="107"/>
    </row>
    <row r="26" spans="1:8">
      <c r="A26" t="s">
        <v>97</v>
      </c>
      <c r="C26" t="s">
        <v>272</v>
      </c>
    </row>
    <row r="27" spans="1:8">
      <c r="A27" t="s">
        <v>99</v>
      </c>
      <c r="C27" t="s">
        <v>187</v>
      </c>
    </row>
    <row r="28" spans="1:8">
      <c r="A28" t="s">
        <v>279</v>
      </c>
      <c r="C28" t="s">
        <v>307</v>
      </c>
    </row>
    <row r="29" spans="1:8">
      <c r="A29" t="s">
        <v>178</v>
      </c>
      <c r="C29" t="s">
        <v>270</v>
      </c>
    </row>
    <row r="30" spans="1:8">
      <c r="A30" t="s">
        <v>68</v>
      </c>
      <c r="C30" t="s">
        <v>84</v>
      </c>
    </row>
    <row r="31" spans="1:8">
      <c r="A31" t="s">
        <v>179</v>
      </c>
      <c r="C31" t="s">
        <v>273</v>
      </c>
    </row>
    <row r="32" spans="1:8">
      <c r="A32" t="s">
        <v>168</v>
      </c>
      <c r="C32" t="s">
        <v>44</v>
      </c>
    </row>
    <row r="33" spans="1:3">
      <c r="A33" t="s">
        <v>157</v>
      </c>
      <c r="C33" t="s">
        <v>166</v>
      </c>
    </row>
    <row r="34" spans="1:3">
      <c r="A34" t="s">
        <v>95</v>
      </c>
      <c r="C34" t="s">
        <v>128</v>
      </c>
    </row>
    <row r="35" spans="1:3">
      <c r="A35" t="s">
        <v>100</v>
      </c>
      <c r="C35" t="s">
        <v>16</v>
      </c>
    </row>
    <row r="36" spans="1:3">
      <c r="A36" t="s">
        <v>98</v>
      </c>
      <c r="C36" t="s">
        <v>45</v>
      </c>
    </row>
    <row r="37" spans="1:3">
      <c r="A37" t="s">
        <v>280</v>
      </c>
      <c r="C37" t="s">
        <v>58</v>
      </c>
    </row>
    <row r="38" spans="1:3">
      <c r="A38" t="s">
        <v>36</v>
      </c>
      <c r="C38" t="s">
        <v>39</v>
      </c>
    </row>
    <row r="39" spans="1:3">
      <c r="A39" t="s">
        <v>35</v>
      </c>
    </row>
    <row r="40" spans="1:3">
      <c r="A40" t="s">
        <v>162</v>
      </c>
    </row>
    <row r="41" spans="1:3">
      <c r="A41" t="s">
        <v>306</v>
      </c>
    </row>
    <row r="42" spans="1:3">
      <c r="A42" t="s">
        <v>53</v>
      </c>
    </row>
    <row r="43" spans="1:3">
      <c r="A43" t="s">
        <v>101</v>
      </c>
    </row>
    <row r="44" spans="1:3">
      <c r="A44" t="s">
        <v>20</v>
      </c>
    </row>
    <row r="45" spans="1:3">
      <c r="A45" t="s">
        <v>55</v>
      </c>
    </row>
    <row r="46" spans="1:3">
      <c r="A46" t="s">
        <v>52</v>
      </c>
    </row>
    <row r="47" spans="1:3">
      <c r="A47" t="s">
        <v>982</v>
      </c>
    </row>
  </sheetData>
  <autoFilter ref="C3:C38" xr:uid="{00000000-0009-0000-0000-00000E000000}">
    <sortState xmlns:xlrd2="http://schemas.microsoft.com/office/spreadsheetml/2017/richdata2" ref="C4:C38">
      <sortCondition ref="C3:C38"/>
    </sortState>
  </autoFilter>
  <pageMargins left="0.7" right="0.7" top="0.78740157499999996" bottom="0.78740157499999996" header="0.3" footer="0.3"/>
  <pageSetup paperSize="9" orientation="portrait" r:id="rId1"/>
  <headerFooter>
    <oddFooter>&amp;L_x000D_&amp;1#&amp;"Calibri"&amp;10&amp;K000000 ©Nemak |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E57CBF5827AB6B448FE59A4EF46960A3" ma:contentTypeVersion="5" ma:contentTypeDescription="Ein neues Dokument erstellen." ma:contentTypeScope="" ma:versionID="eb77b54b1c44cd5535d023696a0cca2d">
  <xsd:schema xmlns:xsd="http://www.w3.org/2001/XMLSchema" xmlns:xs="http://www.w3.org/2001/XMLSchema" xmlns:p="http://schemas.microsoft.com/office/2006/metadata/properties" xmlns:ns2="e40238d7-5dbc-4cde-97dd-318dcf5bb5bd" xmlns:ns3="0102b24e-8eb0-4368-9d6d-d5afa7be0cf5" targetNamespace="http://schemas.microsoft.com/office/2006/metadata/properties" ma:root="true" ma:fieldsID="ea61e6b9768c69c6db0475f3012c12b3" ns2:_="" ns3:_="">
    <xsd:import namespace="e40238d7-5dbc-4cde-97dd-318dcf5bb5bd"/>
    <xsd:import namespace="0102b24e-8eb0-4368-9d6d-d5afa7be0cf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0238d7-5dbc-4cde-97dd-318dcf5bb5bd"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102b24e-8eb0-4368-9d6d-d5afa7be0cf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692E65-CFA6-4296-9DA4-E0B1DB5D0B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0238d7-5dbc-4cde-97dd-318dcf5bb5bd"/>
    <ds:schemaRef ds:uri="0102b24e-8eb0-4368-9d6d-d5afa7be0c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573B7CB-94E0-4ACC-8CB3-3C779A2FB6B1}">
  <ds:schemaRefs/>
</ds:datastoreItem>
</file>

<file path=customXml/itemProps3.xml><?xml version="1.0" encoding="utf-8"?>
<ds:datastoreItem xmlns:ds="http://schemas.openxmlformats.org/officeDocument/2006/customXml" ds:itemID="{43429D5E-8FC0-4A02-A20F-3D79319C8125}">
  <ds:schemaRefs>
    <ds:schemaRef ds:uri="http://www.w3.org/XML/1998/namespace"/>
    <ds:schemaRef ds:uri="http://schemas.microsoft.com/office/infopath/2007/PartnerControls"/>
    <ds:schemaRef ds:uri="11c19f47-a01c-484c-b608-b513a3e3e39e"/>
    <ds:schemaRef ds:uri="http://purl.org/dc/dcmitype/"/>
    <ds:schemaRef ds:uri="http://schemas.microsoft.com/office/2006/documentManagement/types"/>
    <ds:schemaRef ds:uri="33bdfccb-6209-4fdc-853a-52427cdb8363"/>
    <ds:schemaRef ds:uri="http://purl.org/dc/elements/1.1/"/>
    <ds:schemaRef ds:uri="http://schemas.openxmlformats.org/package/2006/metadata/core-properties"/>
    <ds:schemaRef ds:uri="http://schemas.microsoft.com/office/2006/metadata/properties"/>
    <ds:schemaRef ds:uri="http://purl.org/dc/terms/"/>
  </ds:schemaRefs>
</ds:datastoreItem>
</file>

<file path=customXml/itemProps4.xml><?xml version="1.0" encoding="utf-8"?>
<ds:datastoreItem xmlns:ds="http://schemas.openxmlformats.org/officeDocument/2006/customXml" ds:itemID="{BADB21B0-C8F4-4FAC-B0D6-D2F60AFA01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Volume Database</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Hofbauer, Melanie</dc:creator>
  <cp:lastModifiedBy>Aydinlioglu, Eray</cp:lastModifiedBy>
  <cp:lastPrinted>2019-11-13T10:44:23Z</cp:lastPrinted>
  <dcterms:created xsi:type="dcterms:W3CDTF">2011-05-11T13:36:48Z</dcterms:created>
  <dcterms:modified xsi:type="dcterms:W3CDTF">2023-11-23T11:55:06Z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0x010100E57CBF5827AB6B448FE59A4EF46960A3</vt:lpwstr>
  </property>
  <property fmtid="{D5CDD505-2E9C-101B-9397-08002B2CF9AE}" pid="3" name="MSIP_Label_ff68b83a-7ad3-4abb-876e-65953668f201_Enabled">
    <vt:lpwstr>true</vt:lpwstr>
  </property>
  <property fmtid="{D5CDD505-2E9C-101B-9397-08002B2CF9AE}" pid="4" name="MSIP_Label_ff68b83a-7ad3-4abb-876e-65953668f201_SetDate">
    <vt:lpwstr>2023-08-03T06:48:11Z</vt:lpwstr>
  </property>
  <property fmtid="{D5CDD505-2E9C-101B-9397-08002B2CF9AE}" pid="5" name="MSIP_Label_ff68b83a-7ad3-4abb-876e-65953668f201_Method">
    <vt:lpwstr>Privileged</vt:lpwstr>
  </property>
  <property fmtid="{D5CDD505-2E9C-101B-9397-08002B2CF9AE}" pid="6" name="MSIP_Label_ff68b83a-7ad3-4abb-876e-65953668f201_Name">
    <vt:lpwstr>ff68b83a-7ad3-4abb-876e-65953668f201</vt:lpwstr>
  </property>
  <property fmtid="{D5CDD505-2E9C-101B-9397-08002B2CF9AE}" pid="7" name="MSIP_Label_ff68b83a-7ad3-4abb-876e-65953668f201_SiteId">
    <vt:lpwstr>bdef9893-87ef-40e4-97a4-c7d985698696</vt:lpwstr>
  </property>
  <property fmtid="{D5CDD505-2E9C-101B-9397-08002B2CF9AE}" pid="8" name="MSIP_Label_ff68b83a-7ad3-4abb-876e-65953668f201_ActionId">
    <vt:lpwstr>538842de-bf84-4a59-af9c-072c74a0d2f7</vt:lpwstr>
  </property>
  <property fmtid="{D5CDD505-2E9C-101B-9397-08002B2CF9AE}" pid="9" name="MSIP_Label_ff68b83a-7ad3-4abb-876e-65953668f201_ContentBits">
    <vt:lpwstr>2</vt:lpwstr>
  </property>
</Properties>
</file>